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hidePivotFieldList="1"/>
  <xr:revisionPtr revIDLastSave="0" documentId="8_{7F6BF49C-386E-44DC-9A73-DB23D2DF3022}" xr6:coauthVersionLast="45" xr6:coauthVersionMax="45" xr10:uidLastSave="{00000000-0000-0000-0000-000000000000}"/>
  <bookViews>
    <workbookView xWindow="10" yWindow="710" windowWidth="19460" windowHeight="11060" tabRatio="657" xr2:uid="{00000000-000D-0000-FFFF-FFFF00000000}"/>
  </bookViews>
  <sheets>
    <sheet name="Disparity per MEM Table 1" sheetId="20" r:id="rId1"/>
    <sheet name="Disparity per MEM Table 1backup" sheetId="19" state="hidden" r:id="rId2"/>
    <sheet name="17-18 Revenue per MEM Table 2" sheetId="17" r:id="rId3"/>
    <sheet name="17-18 Adjustments Table 3" sheetId="15" r:id="rId4"/>
    <sheet name="17-18RevenueForDisparityTable4" sheetId="14" r:id="rId5"/>
    <sheet name="17-18 Proportionality Table 5" sheetId="9" state="hidden" r:id="rId6"/>
    <sheet name="Additional State Aid Revenues" sheetId="32" state="hidden" r:id="rId7"/>
    <sheet name="Table 1 Disparity per MEM ws1" sheetId="18" state="hidden" r:id="rId8"/>
    <sheet name="District-Charter T&amp;E-TCI" sheetId="28" state="hidden" r:id="rId9"/>
    <sheet name="Dist-State Chart SCM edit" sheetId="29" state="hidden" r:id="rId10"/>
    <sheet name="17-18 FINALFUNDEDSEGAlphaSort" sheetId="16" state="hidden" r:id="rId11"/>
    <sheet name="17-18 FINAL FUNDED SEG " sheetId="13" state="hidden" r:id="rId12"/>
    <sheet name="2019-2020 PRELIM FUNDED SEG " sheetId="27" state="hidden" r:id="rId13"/>
    <sheet name="K-5_ELP Proj Est" sheetId="30" state="hidden" r:id="rId14"/>
    <sheet name="Not Used At riskSize" sheetId="31" state="hidden" r:id="rId15"/>
    <sheet name="DISTRICT 17-18 ImpactAid" sheetId="2" state="hidden" r:id="rId16"/>
    <sheet name="Revenue Subtotal by LEA" sheetId="12" r:id="rId17"/>
    <sheet name="Total 1-12 Units" sheetId="26" state="hidden" r:id="rId18"/>
    <sheet name="1718 revenues disparity1" sheetId="7" state="hidden" r:id="rId19"/>
    <sheet name="1718 revenues orig" sheetId="1" r:id="rId20"/>
    <sheet name="taxes" sheetId="24" state="hidden" r:id="rId21"/>
    <sheet name="17-18 Revenues-Taxes" sheetId="25" state="hidden" r:id="rId22"/>
  </sheets>
  <definedNames>
    <definedName name="_xlnm._FilterDatabase" localSheetId="0" hidden="1">'Disparity per MEM Table 1'!$A$8:$E$8</definedName>
    <definedName name="_Parse_In" localSheetId="11" hidden="1">#REF!</definedName>
    <definedName name="_Parse_In" localSheetId="10" hidden="1">#REF!</definedName>
    <definedName name="_Parse_In" localSheetId="12" hidden="1">#REF!</definedName>
    <definedName name="_Parse_In" localSheetId="0" hidden="1">#REF!</definedName>
    <definedName name="_Parse_In" localSheetId="1" hidden="1">#REF!</definedName>
    <definedName name="_Parse_In" localSheetId="9" hidden="1">#REF!</definedName>
    <definedName name="_Parse_In" localSheetId="13" hidden="1">#REF!</definedName>
    <definedName name="_Parse_In" hidden="1">#REF!</definedName>
    <definedName name="_Parse_Out" localSheetId="11" hidden="1">#REF!</definedName>
    <definedName name="_Parse_Out" localSheetId="10" hidden="1">#REF!</definedName>
    <definedName name="_Parse_Out" localSheetId="12" hidden="1">#REF!</definedName>
    <definedName name="_Parse_Out" localSheetId="0" hidden="1">#REF!</definedName>
    <definedName name="_Parse_Out" localSheetId="1" hidden="1">#REF!</definedName>
    <definedName name="_Parse_Out" localSheetId="9" hidden="1">#REF!</definedName>
    <definedName name="_Parse_Out" localSheetId="13" hidden="1">#REF!</definedName>
    <definedName name="_Parse_Out" hidden="1">#REF!</definedName>
    <definedName name="_xlnm.Print_Area" localSheetId="3">'17-18 Adjustments Table 3'!$A$1:$N$158</definedName>
    <definedName name="_xlnm.Print_Area" localSheetId="11">'17-18 FINAL FUNDED SEG '!$A$1:$CN$212</definedName>
    <definedName name="_xlnm.Print_Area" localSheetId="10">'17-18 FINALFUNDEDSEGAlphaSort'!$A$1:$CN$156</definedName>
    <definedName name="_xlnm.Print_Area" localSheetId="5">'17-18 Proportionality Table 5'!$A$1:$D$159</definedName>
    <definedName name="_xlnm.Print_Area" localSheetId="4">'17-18RevenueForDisparityTable4'!$A$1:$N$157</definedName>
    <definedName name="_xlnm.Print_Area" localSheetId="12">'2019-2020 PRELIM FUNDED SEG '!$S$1:$CS$2</definedName>
    <definedName name="_xlnm.Print_Area" localSheetId="15">'DISTRICT 17-18 ImpactAid'!$A$1:$K$279</definedName>
    <definedName name="_xlnm.Print_Area" localSheetId="8">'District-Charter T&amp;E-TCI'!$A$1:$F$203</definedName>
    <definedName name="_xlnm.Print_Area" localSheetId="9">'Dist-State Chart SCM edit'!$A$1:$F$143</definedName>
    <definedName name="_xlnm.Print_Area" localSheetId="13">'K-5_ELP Proj Est'!$B$1:$AB$2</definedName>
    <definedName name="_xlnm.Print_Titles" localSheetId="3">'17-18 Adjustments Table 3'!$1:$8</definedName>
    <definedName name="_xlnm.Print_Titles" localSheetId="11">'17-18 FINAL FUNDED SEG '!$A:$A,'17-18 FINAL FUNDED SEG '!$1:$2</definedName>
    <definedName name="_xlnm.Print_Titles" localSheetId="10">'17-18 FINALFUNDEDSEGAlphaSort'!$A:$A,'17-18 FINALFUNDEDSEGAlphaSort'!$1:$2</definedName>
    <definedName name="_xlnm.Print_Titles" localSheetId="5">'17-18 Proportionality Table 5'!$1:$8</definedName>
    <definedName name="_xlnm.Print_Titles" localSheetId="2">'17-18 Revenue per MEM Table 2'!$1:$8</definedName>
    <definedName name="_xlnm.Print_Titles" localSheetId="19">'1718 revenues orig'!$A:$D,'1718 revenues orig'!$1:$3</definedName>
    <definedName name="_xlnm.Print_Titles" localSheetId="21">'17-18 Revenues-Taxes'!$1:$4</definedName>
    <definedName name="_xlnm.Print_Titles" localSheetId="4">'17-18RevenueForDisparityTable4'!$1:$9</definedName>
    <definedName name="_xlnm.Print_Titles" localSheetId="0">'Disparity per MEM Table 1'!$1:$8</definedName>
    <definedName name="_xlnm.Print_Titles" localSheetId="1">'Disparity per MEM Table 1backup'!$7:$8</definedName>
    <definedName name="_xlnm.Print_Titles" localSheetId="15">'DISTRICT 17-18 ImpactAid'!$6:$9</definedName>
    <definedName name="_xlnm.Print_Titles" localSheetId="8">'District-Charter T&amp;E-TCI'!$1:$1</definedName>
    <definedName name="_xlnm.Print_Titles" localSheetId="9">'Dist-State Chart SCM edit'!$1:$1</definedName>
    <definedName name="rerterterter" localSheetId="10" hidden="1">#REF!</definedName>
    <definedName name="rerterterter" localSheetId="0" hidden="1">#REF!</definedName>
    <definedName name="rerterterter" localSheetId="1" hidden="1">#REF!</definedName>
    <definedName name="rerterterter" localSheetId="9" hidden="1">#REF!</definedName>
    <definedName name="rerterterter" localSheetId="13" hidden="1">#REF!</definedName>
    <definedName name="rerterterter" hidden="1">#REF!</definedName>
  </definedNames>
  <calcPr calcId="191029"/>
  <pivotCaches>
    <pivotCache cacheId="0" r:id="rId2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51" i="25" l="1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GI9" i="24"/>
  <c r="GI8" i="24"/>
  <c r="GI7" i="24"/>
  <c r="R764" i="1"/>
  <c r="GG762" i="1"/>
  <c r="GF762" i="1"/>
  <c r="FY762" i="1"/>
  <c r="FX762" i="1"/>
  <c r="FQ762" i="1"/>
  <c r="FP762" i="1"/>
  <c r="FI762" i="1"/>
  <c r="FH762" i="1"/>
  <c r="FA762" i="1"/>
  <c r="EZ762" i="1"/>
  <c r="ES762" i="1"/>
  <c r="ER762" i="1"/>
  <c r="EK762" i="1"/>
  <c r="EJ762" i="1"/>
  <c r="EC762" i="1"/>
  <c r="EB762" i="1"/>
  <c r="DU762" i="1"/>
  <c r="DT762" i="1"/>
  <c r="DM762" i="1"/>
  <c r="DL762" i="1"/>
  <c r="DE762" i="1"/>
  <c r="DD762" i="1"/>
  <c r="CW762" i="1"/>
  <c r="CV762" i="1"/>
  <c r="CO762" i="1"/>
  <c r="CN762" i="1"/>
  <c r="CG762" i="1"/>
  <c r="CF762" i="1"/>
  <c r="BY762" i="1"/>
  <c r="BX762" i="1"/>
  <c r="BQ762" i="1"/>
  <c r="BP762" i="1"/>
  <c r="BI762" i="1"/>
  <c r="BH762" i="1"/>
  <c r="BA762" i="1"/>
  <c r="AZ762" i="1"/>
  <c r="AS762" i="1"/>
  <c r="AR762" i="1"/>
  <c r="AK762" i="1"/>
  <c r="AJ762" i="1"/>
  <c r="AC762" i="1"/>
  <c r="AB762" i="1"/>
  <c r="U762" i="1"/>
  <c r="T762" i="1"/>
  <c r="M762" i="1"/>
  <c r="L762" i="1"/>
  <c r="E762" i="1"/>
  <c r="GI760" i="1"/>
  <c r="GH760" i="1"/>
  <c r="GH762" i="1" s="1"/>
  <c r="GG760" i="1"/>
  <c r="GF760" i="1"/>
  <c r="GE760" i="1"/>
  <c r="GE762" i="1" s="1"/>
  <c r="GD760" i="1"/>
  <c r="GD762" i="1" s="1"/>
  <c r="GC760" i="1"/>
  <c r="GC762" i="1" s="1"/>
  <c r="GB760" i="1"/>
  <c r="GB762" i="1" s="1"/>
  <c r="GA760" i="1"/>
  <c r="GA762" i="1" s="1"/>
  <c r="FZ760" i="1"/>
  <c r="FZ762" i="1" s="1"/>
  <c r="FY760" i="1"/>
  <c r="FX760" i="1"/>
  <c r="FW760" i="1"/>
  <c r="FW762" i="1" s="1"/>
  <c r="FV760" i="1"/>
  <c r="FV762" i="1" s="1"/>
  <c r="FU760" i="1"/>
  <c r="FU762" i="1" s="1"/>
  <c r="FT760" i="1"/>
  <c r="FT762" i="1" s="1"/>
  <c r="FS760" i="1"/>
  <c r="FS762" i="1" s="1"/>
  <c r="FR760" i="1"/>
  <c r="FR762" i="1" s="1"/>
  <c r="FQ760" i="1"/>
  <c r="FP760" i="1"/>
  <c r="FO760" i="1"/>
  <c r="FO762" i="1" s="1"/>
  <c r="FN760" i="1"/>
  <c r="FN762" i="1" s="1"/>
  <c r="FM760" i="1"/>
  <c r="FM762" i="1" s="1"/>
  <c r="FL760" i="1"/>
  <c r="FL762" i="1" s="1"/>
  <c r="FK760" i="1"/>
  <c r="FK762" i="1" s="1"/>
  <c r="FJ760" i="1"/>
  <c r="FJ762" i="1" s="1"/>
  <c r="FI760" i="1"/>
  <c r="FH760" i="1"/>
  <c r="FG760" i="1"/>
  <c r="FG762" i="1" s="1"/>
  <c r="FF760" i="1"/>
  <c r="FF762" i="1" s="1"/>
  <c r="FE760" i="1"/>
  <c r="FE762" i="1" s="1"/>
  <c r="FD760" i="1"/>
  <c r="FD762" i="1" s="1"/>
  <c r="FC760" i="1"/>
  <c r="FC762" i="1" s="1"/>
  <c r="FB760" i="1"/>
  <c r="FB762" i="1" s="1"/>
  <c r="FA760" i="1"/>
  <c r="EZ760" i="1"/>
  <c r="EY760" i="1"/>
  <c r="EY762" i="1" s="1"/>
  <c r="EX760" i="1"/>
  <c r="EX762" i="1" s="1"/>
  <c r="EW760" i="1"/>
  <c r="EW762" i="1" s="1"/>
  <c r="EV760" i="1"/>
  <c r="EV762" i="1" s="1"/>
  <c r="EU760" i="1"/>
  <c r="EU762" i="1" s="1"/>
  <c r="ET760" i="1"/>
  <c r="ET762" i="1" s="1"/>
  <c r="ES760" i="1"/>
  <c r="ER760" i="1"/>
  <c r="EQ760" i="1"/>
  <c r="EQ762" i="1" s="1"/>
  <c r="EP760" i="1"/>
  <c r="EP762" i="1" s="1"/>
  <c r="EO760" i="1"/>
  <c r="EO762" i="1" s="1"/>
  <c r="EN760" i="1"/>
  <c r="EN762" i="1" s="1"/>
  <c r="EM760" i="1"/>
  <c r="EM762" i="1" s="1"/>
  <c r="EL760" i="1"/>
  <c r="EL762" i="1" s="1"/>
  <c r="EK760" i="1"/>
  <c r="EJ760" i="1"/>
  <c r="EI760" i="1"/>
  <c r="EI762" i="1" s="1"/>
  <c r="EH760" i="1"/>
  <c r="EH762" i="1" s="1"/>
  <c r="EG760" i="1"/>
  <c r="EG762" i="1" s="1"/>
  <c r="EF760" i="1"/>
  <c r="EF762" i="1" s="1"/>
  <c r="EE760" i="1"/>
  <c r="EE762" i="1" s="1"/>
  <c r="ED760" i="1"/>
  <c r="ED762" i="1" s="1"/>
  <c r="EC760" i="1"/>
  <c r="EB760" i="1"/>
  <c r="EA760" i="1"/>
  <c r="EA762" i="1" s="1"/>
  <c r="DZ760" i="1"/>
  <c r="DZ762" i="1" s="1"/>
  <c r="DY760" i="1"/>
  <c r="DY762" i="1" s="1"/>
  <c r="DX760" i="1"/>
  <c r="DX762" i="1" s="1"/>
  <c r="DW760" i="1"/>
  <c r="DW762" i="1" s="1"/>
  <c r="DV760" i="1"/>
  <c r="DV762" i="1" s="1"/>
  <c r="DU760" i="1"/>
  <c r="DT760" i="1"/>
  <c r="DS760" i="1"/>
  <c r="DS762" i="1" s="1"/>
  <c r="DR760" i="1"/>
  <c r="DR762" i="1" s="1"/>
  <c r="DQ760" i="1"/>
  <c r="DQ762" i="1" s="1"/>
  <c r="DP760" i="1"/>
  <c r="DP762" i="1" s="1"/>
  <c r="DO760" i="1"/>
  <c r="DO762" i="1" s="1"/>
  <c r="DN760" i="1"/>
  <c r="DN762" i="1" s="1"/>
  <c r="DM760" i="1"/>
  <c r="DL760" i="1"/>
  <c r="DK760" i="1"/>
  <c r="DK762" i="1" s="1"/>
  <c r="DJ760" i="1"/>
  <c r="DJ762" i="1" s="1"/>
  <c r="DI760" i="1"/>
  <c r="DI762" i="1" s="1"/>
  <c r="DH760" i="1"/>
  <c r="DH762" i="1" s="1"/>
  <c r="DG760" i="1"/>
  <c r="DG762" i="1" s="1"/>
  <c r="DF760" i="1"/>
  <c r="DF762" i="1" s="1"/>
  <c r="DE760" i="1"/>
  <c r="DD760" i="1"/>
  <c r="DC760" i="1"/>
  <c r="DC762" i="1" s="1"/>
  <c r="DB760" i="1"/>
  <c r="DB762" i="1" s="1"/>
  <c r="DA760" i="1"/>
  <c r="DA762" i="1" s="1"/>
  <c r="CZ760" i="1"/>
  <c r="CZ762" i="1" s="1"/>
  <c r="CY760" i="1"/>
  <c r="CY762" i="1" s="1"/>
  <c r="CX760" i="1"/>
  <c r="CX762" i="1" s="1"/>
  <c r="CW760" i="1"/>
  <c r="CV760" i="1"/>
  <c r="CU760" i="1"/>
  <c r="CU762" i="1" s="1"/>
  <c r="CT760" i="1"/>
  <c r="CT762" i="1" s="1"/>
  <c r="CS760" i="1"/>
  <c r="CS762" i="1" s="1"/>
  <c r="CR760" i="1"/>
  <c r="CR762" i="1" s="1"/>
  <c r="CQ760" i="1"/>
  <c r="CQ762" i="1" s="1"/>
  <c r="CP760" i="1"/>
  <c r="CP762" i="1" s="1"/>
  <c r="CO760" i="1"/>
  <c r="CN760" i="1"/>
  <c r="CM760" i="1"/>
  <c r="CM762" i="1" s="1"/>
  <c r="CL760" i="1"/>
  <c r="CL762" i="1" s="1"/>
  <c r="CK760" i="1"/>
  <c r="CK762" i="1" s="1"/>
  <c r="CJ760" i="1"/>
  <c r="CJ762" i="1" s="1"/>
  <c r="CI760" i="1"/>
  <c r="CI762" i="1" s="1"/>
  <c r="CH760" i="1"/>
  <c r="CH762" i="1" s="1"/>
  <c r="CG760" i="1"/>
  <c r="CF760" i="1"/>
  <c r="CE760" i="1"/>
  <c r="CE762" i="1" s="1"/>
  <c r="CD760" i="1"/>
  <c r="CD762" i="1" s="1"/>
  <c r="CC760" i="1"/>
  <c r="CC762" i="1" s="1"/>
  <c r="CB760" i="1"/>
  <c r="CB762" i="1" s="1"/>
  <c r="CA760" i="1"/>
  <c r="CA762" i="1" s="1"/>
  <c r="BZ760" i="1"/>
  <c r="BZ762" i="1" s="1"/>
  <c r="BY760" i="1"/>
  <c r="BX760" i="1"/>
  <c r="BW760" i="1"/>
  <c r="BW762" i="1" s="1"/>
  <c r="BV760" i="1"/>
  <c r="BV762" i="1" s="1"/>
  <c r="BU760" i="1"/>
  <c r="BU762" i="1" s="1"/>
  <c r="BT760" i="1"/>
  <c r="BT762" i="1" s="1"/>
  <c r="BS760" i="1"/>
  <c r="BS762" i="1" s="1"/>
  <c r="BR760" i="1"/>
  <c r="BR762" i="1" s="1"/>
  <c r="BQ760" i="1"/>
  <c r="BP760" i="1"/>
  <c r="BO760" i="1"/>
  <c r="BO762" i="1" s="1"/>
  <c r="BN760" i="1"/>
  <c r="BN762" i="1" s="1"/>
  <c r="BM760" i="1"/>
  <c r="BM762" i="1" s="1"/>
  <c r="BL760" i="1"/>
  <c r="BL762" i="1" s="1"/>
  <c r="BK760" i="1"/>
  <c r="BK762" i="1" s="1"/>
  <c r="BJ760" i="1"/>
  <c r="BJ762" i="1" s="1"/>
  <c r="BI760" i="1"/>
  <c r="BH760" i="1"/>
  <c r="BG760" i="1"/>
  <c r="BG762" i="1" s="1"/>
  <c r="BF760" i="1"/>
  <c r="BF762" i="1" s="1"/>
  <c r="BE760" i="1"/>
  <c r="BE762" i="1" s="1"/>
  <c r="BD760" i="1"/>
  <c r="BD762" i="1" s="1"/>
  <c r="BC760" i="1"/>
  <c r="BC762" i="1" s="1"/>
  <c r="BB760" i="1"/>
  <c r="BB762" i="1" s="1"/>
  <c r="BA760" i="1"/>
  <c r="AZ760" i="1"/>
  <c r="AY760" i="1"/>
  <c r="AY762" i="1" s="1"/>
  <c r="AX760" i="1"/>
  <c r="AX762" i="1" s="1"/>
  <c r="AW760" i="1"/>
  <c r="AW762" i="1" s="1"/>
  <c r="AV760" i="1"/>
  <c r="AV762" i="1" s="1"/>
  <c r="AU760" i="1"/>
  <c r="AU762" i="1" s="1"/>
  <c r="AT760" i="1"/>
  <c r="AT762" i="1" s="1"/>
  <c r="AS760" i="1"/>
  <c r="AR760" i="1"/>
  <c r="AQ760" i="1"/>
  <c r="AQ762" i="1" s="1"/>
  <c r="AP760" i="1"/>
  <c r="AP762" i="1" s="1"/>
  <c r="AO760" i="1"/>
  <c r="AO762" i="1" s="1"/>
  <c r="AN760" i="1"/>
  <c r="AN762" i="1" s="1"/>
  <c r="AM760" i="1"/>
  <c r="AM762" i="1" s="1"/>
  <c r="AL760" i="1"/>
  <c r="AL762" i="1" s="1"/>
  <c r="AK760" i="1"/>
  <c r="AJ760" i="1"/>
  <c r="AI760" i="1"/>
  <c r="AI762" i="1" s="1"/>
  <c r="AH760" i="1"/>
  <c r="AH762" i="1" s="1"/>
  <c r="AG760" i="1"/>
  <c r="AG762" i="1" s="1"/>
  <c r="AF760" i="1"/>
  <c r="AF762" i="1" s="1"/>
  <c r="AE760" i="1"/>
  <c r="AE762" i="1" s="1"/>
  <c r="AD760" i="1"/>
  <c r="AD762" i="1" s="1"/>
  <c r="AC760" i="1"/>
  <c r="AB760" i="1"/>
  <c r="AA760" i="1"/>
  <c r="AA762" i="1" s="1"/>
  <c r="Z760" i="1"/>
  <c r="Z762" i="1" s="1"/>
  <c r="Y760" i="1"/>
  <c r="Y762" i="1" s="1"/>
  <c r="X760" i="1"/>
  <c r="X762" i="1" s="1"/>
  <c r="W760" i="1"/>
  <c r="W762" i="1" s="1"/>
  <c r="V760" i="1"/>
  <c r="V762" i="1" s="1"/>
  <c r="U760" i="1"/>
  <c r="T760" i="1"/>
  <c r="S760" i="1"/>
  <c r="S762" i="1" s="1"/>
  <c r="R760" i="1"/>
  <c r="R762" i="1" s="1"/>
  <c r="Q760" i="1"/>
  <c r="Q762" i="1" s="1"/>
  <c r="P760" i="1"/>
  <c r="P762" i="1" s="1"/>
  <c r="O760" i="1"/>
  <c r="O762" i="1" s="1"/>
  <c r="N760" i="1"/>
  <c r="N762" i="1" s="1"/>
  <c r="M760" i="1"/>
  <c r="L760" i="1"/>
  <c r="K760" i="1"/>
  <c r="K762" i="1" s="1"/>
  <c r="J760" i="1"/>
  <c r="J762" i="1" s="1"/>
  <c r="I760" i="1"/>
  <c r="I762" i="1" s="1"/>
  <c r="H760" i="1"/>
  <c r="H762" i="1" s="1"/>
  <c r="G760" i="1"/>
  <c r="G762" i="1" s="1"/>
  <c r="F760" i="1"/>
  <c r="F762" i="1" s="1"/>
  <c r="E760" i="1"/>
  <c r="GI759" i="1"/>
  <c r="GI758" i="1"/>
  <c r="GI757" i="1"/>
  <c r="GI756" i="1"/>
  <c r="GI762" i="1" s="1"/>
  <c r="FZ752" i="1"/>
  <c r="FR752" i="1"/>
  <c r="FG752" i="1"/>
  <c r="EY752" i="1"/>
  <c r="ET752" i="1"/>
  <c r="EQ752" i="1"/>
  <c r="EL752" i="1"/>
  <c r="ED752" i="1"/>
  <c r="EA752" i="1"/>
  <c r="DV752" i="1"/>
  <c r="DF752" i="1"/>
  <c r="DC752" i="1"/>
  <c r="CU752" i="1"/>
  <c r="CM752" i="1"/>
  <c r="CH752" i="1"/>
  <c r="CE752" i="1"/>
  <c r="BZ752" i="1"/>
  <c r="BR752" i="1"/>
  <c r="BP752" i="1"/>
  <c r="BJ752" i="1"/>
  <c r="BH752" i="1"/>
  <c r="BB752" i="1"/>
  <c r="AZ752" i="1"/>
  <c r="AT752" i="1"/>
  <c r="AR752" i="1"/>
  <c r="AL752" i="1"/>
  <c r="AJ752" i="1"/>
  <c r="AD752" i="1"/>
  <c r="AB752" i="1"/>
  <c r="V752" i="1"/>
  <c r="T752" i="1"/>
  <c r="N752" i="1"/>
  <c r="L752" i="1"/>
  <c r="F752" i="1"/>
  <c r="GI750" i="1"/>
  <c r="GH750" i="1"/>
  <c r="GH752" i="1" s="1"/>
  <c r="GG750" i="1"/>
  <c r="GG752" i="1" s="1"/>
  <c r="GF750" i="1"/>
  <c r="GF752" i="1" s="1"/>
  <c r="GE750" i="1"/>
  <c r="GE752" i="1" s="1"/>
  <c r="GD750" i="1"/>
  <c r="GD752" i="1" s="1"/>
  <c r="GC750" i="1"/>
  <c r="GC752" i="1" s="1"/>
  <c r="GB750" i="1"/>
  <c r="GB752" i="1" s="1"/>
  <c r="GA750" i="1"/>
  <c r="GA752" i="1" s="1"/>
  <c r="FZ750" i="1"/>
  <c r="FY750" i="1"/>
  <c r="FY752" i="1" s="1"/>
  <c r="FX750" i="1"/>
  <c r="FX752" i="1" s="1"/>
  <c r="FW750" i="1"/>
  <c r="FW752" i="1" s="1"/>
  <c r="FV750" i="1"/>
  <c r="FV752" i="1" s="1"/>
  <c r="FU750" i="1"/>
  <c r="FU752" i="1" s="1"/>
  <c r="FT750" i="1"/>
  <c r="FT752" i="1" s="1"/>
  <c r="FS750" i="1"/>
  <c r="FS752" i="1" s="1"/>
  <c r="FR750" i="1"/>
  <c r="FQ750" i="1"/>
  <c r="FQ752" i="1" s="1"/>
  <c r="FP750" i="1"/>
  <c r="FP752" i="1" s="1"/>
  <c r="FO750" i="1"/>
  <c r="FO752" i="1" s="1"/>
  <c r="FN750" i="1"/>
  <c r="FN752" i="1" s="1"/>
  <c r="FM750" i="1"/>
  <c r="FM752" i="1" s="1"/>
  <c r="FL750" i="1"/>
  <c r="FL752" i="1" s="1"/>
  <c r="FK750" i="1"/>
  <c r="FK752" i="1" s="1"/>
  <c r="FJ750" i="1"/>
  <c r="FJ752" i="1" s="1"/>
  <c r="FI750" i="1"/>
  <c r="FI752" i="1" s="1"/>
  <c r="FH750" i="1"/>
  <c r="FH752" i="1" s="1"/>
  <c r="FG750" i="1"/>
  <c r="FF750" i="1"/>
  <c r="FF752" i="1" s="1"/>
  <c r="FE750" i="1"/>
  <c r="FE752" i="1" s="1"/>
  <c r="FD750" i="1"/>
  <c r="FD752" i="1" s="1"/>
  <c r="FC750" i="1"/>
  <c r="FC752" i="1" s="1"/>
  <c r="FB750" i="1"/>
  <c r="FB752" i="1" s="1"/>
  <c r="FA750" i="1"/>
  <c r="FA752" i="1" s="1"/>
  <c r="EZ750" i="1"/>
  <c r="EZ752" i="1" s="1"/>
  <c r="EY750" i="1"/>
  <c r="EX750" i="1"/>
  <c r="EX752" i="1" s="1"/>
  <c r="EW750" i="1"/>
  <c r="EW752" i="1" s="1"/>
  <c r="EV750" i="1"/>
  <c r="EV752" i="1" s="1"/>
  <c r="EU750" i="1"/>
  <c r="EU752" i="1" s="1"/>
  <c r="ET750" i="1"/>
  <c r="ES750" i="1"/>
  <c r="ES752" i="1" s="1"/>
  <c r="ER750" i="1"/>
  <c r="ER752" i="1" s="1"/>
  <c r="EQ750" i="1"/>
  <c r="EP750" i="1"/>
  <c r="EP752" i="1" s="1"/>
  <c r="EO750" i="1"/>
  <c r="EO752" i="1" s="1"/>
  <c r="EN750" i="1"/>
  <c r="EN752" i="1" s="1"/>
  <c r="EM750" i="1"/>
  <c r="EM752" i="1" s="1"/>
  <c r="EL750" i="1"/>
  <c r="EK750" i="1"/>
  <c r="EK752" i="1" s="1"/>
  <c r="EJ750" i="1"/>
  <c r="EJ752" i="1" s="1"/>
  <c r="EI750" i="1"/>
  <c r="EI752" i="1" s="1"/>
  <c r="EH750" i="1"/>
  <c r="EH752" i="1" s="1"/>
  <c r="EG750" i="1"/>
  <c r="EG752" i="1" s="1"/>
  <c r="EF750" i="1"/>
  <c r="EF752" i="1" s="1"/>
  <c r="EE750" i="1"/>
  <c r="EE752" i="1" s="1"/>
  <c r="ED750" i="1"/>
  <c r="EC750" i="1"/>
  <c r="EC752" i="1" s="1"/>
  <c r="EB750" i="1"/>
  <c r="EB752" i="1" s="1"/>
  <c r="EA750" i="1"/>
  <c r="DZ750" i="1"/>
  <c r="DZ752" i="1" s="1"/>
  <c r="DY750" i="1"/>
  <c r="DY752" i="1" s="1"/>
  <c r="DX750" i="1"/>
  <c r="DX752" i="1" s="1"/>
  <c r="DW750" i="1"/>
  <c r="DW752" i="1" s="1"/>
  <c r="DV750" i="1"/>
  <c r="DU750" i="1"/>
  <c r="DU752" i="1" s="1"/>
  <c r="DT750" i="1"/>
  <c r="DT752" i="1" s="1"/>
  <c r="DS750" i="1"/>
  <c r="DS752" i="1" s="1"/>
  <c r="DR750" i="1"/>
  <c r="DR752" i="1" s="1"/>
  <c r="DQ750" i="1"/>
  <c r="DQ752" i="1" s="1"/>
  <c r="DP750" i="1"/>
  <c r="DP752" i="1" s="1"/>
  <c r="DO750" i="1"/>
  <c r="DO752" i="1" s="1"/>
  <c r="DN750" i="1"/>
  <c r="DN752" i="1" s="1"/>
  <c r="DM750" i="1"/>
  <c r="DM752" i="1" s="1"/>
  <c r="DL750" i="1"/>
  <c r="DL752" i="1" s="1"/>
  <c r="DK750" i="1"/>
  <c r="DK752" i="1" s="1"/>
  <c r="DJ750" i="1"/>
  <c r="DJ752" i="1" s="1"/>
  <c r="DI750" i="1"/>
  <c r="DI752" i="1" s="1"/>
  <c r="DH750" i="1"/>
  <c r="DH752" i="1" s="1"/>
  <c r="DG750" i="1"/>
  <c r="DG752" i="1" s="1"/>
  <c r="DF750" i="1"/>
  <c r="DE750" i="1"/>
  <c r="DE752" i="1" s="1"/>
  <c r="DD750" i="1"/>
  <c r="DD752" i="1" s="1"/>
  <c r="DC750" i="1"/>
  <c r="DB750" i="1"/>
  <c r="DB752" i="1" s="1"/>
  <c r="DA750" i="1"/>
  <c r="DA752" i="1" s="1"/>
  <c r="CZ750" i="1"/>
  <c r="CZ752" i="1" s="1"/>
  <c r="CY750" i="1"/>
  <c r="CY752" i="1" s="1"/>
  <c r="CX750" i="1"/>
  <c r="CX752" i="1" s="1"/>
  <c r="CW750" i="1"/>
  <c r="CW752" i="1" s="1"/>
  <c r="CV750" i="1"/>
  <c r="CV752" i="1" s="1"/>
  <c r="CU750" i="1"/>
  <c r="CT750" i="1"/>
  <c r="CT752" i="1" s="1"/>
  <c r="CS750" i="1"/>
  <c r="CS752" i="1" s="1"/>
  <c r="CR750" i="1"/>
  <c r="CR752" i="1" s="1"/>
  <c r="CQ750" i="1"/>
  <c r="CQ752" i="1" s="1"/>
  <c r="CP750" i="1"/>
  <c r="CP752" i="1" s="1"/>
  <c r="CO750" i="1"/>
  <c r="CO752" i="1" s="1"/>
  <c r="CN750" i="1"/>
  <c r="CN752" i="1" s="1"/>
  <c r="CM750" i="1"/>
  <c r="CL750" i="1"/>
  <c r="CL752" i="1" s="1"/>
  <c r="CK750" i="1"/>
  <c r="CK752" i="1" s="1"/>
  <c r="CJ750" i="1"/>
  <c r="CJ752" i="1" s="1"/>
  <c r="CI750" i="1"/>
  <c r="CI752" i="1" s="1"/>
  <c r="CH750" i="1"/>
  <c r="CG750" i="1"/>
  <c r="CG752" i="1" s="1"/>
  <c r="CF750" i="1"/>
  <c r="CF752" i="1" s="1"/>
  <c r="CE750" i="1"/>
  <c r="CD750" i="1"/>
  <c r="CD752" i="1" s="1"/>
  <c r="CC750" i="1"/>
  <c r="CC752" i="1" s="1"/>
  <c r="CB750" i="1"/>
  <c r="CB752" i="1" s="1"/>
  <c r="CA750" i="1"/>
  <c r="CA752" i="1" s="1"/>
  <c r="BZ750" i="1"/>
  <c r="BY750" i="1"/>
  <c r="BY752" i="1" s="1"/>
  <c r="BX750" i="1"/>
  <c r="BX752" i="1" s="1"/>
  <c r="BW750" i="1"/>
  <c r="BW752" i="1" s="1"/>
  <c r="BV750" i="1"/>
  <c r="BV752" i="1" s="1"/>
  <c r="BU750" i="1"/>
  <c r="BU752" i="1" s="1"/>
  <c r="BT750" i="1"/>
  <c r="BT752" i="1" s="1"/>
  <c r="BS750" i="1"/>
  <c r="BS752" i="1" s="1"/>
  <c r="BR750" i="1"/>
  <c r="BQ750" i="1"/>
  <c r="BQ752" i="1" s="1"/>
  <c r="BP750" i="1"/>
  <c r="BO750" i="1"/>
  <c r="BO752" i="1" s="1"/>
  <c r="BN750" i="1"/>
  <c r="BN752" i="1" s="1"/>
  <c r="BM750" i="1"/>
  <c r="BM752" i="1" s="1"/>
  <c r="BL750" i="1"/>
  <c r="BL752" i="1" s="1"/>
  <c r="BK750" i="1"/>
  <c r="BK752" i="1" s="1"/>
  <c r="BJ750" i="1"/>
  <c r="BI750" i="1"/>
  <c r="BI752" i="1" s="1"/>
  <c r="BH750" i="1"/>
  <c r="BG750" i="1"/>
  <c r="BG752" i="1" s="1"/>
  <c r="BF750" i="1"/>
  <c r="BF752" i="1" s="1"/>
  <c r="BE750" i="1"/>
  <c r="BE752" i="1" s="1"/>
  <c r="BD750" i="1"/>
  <c r="BD752" i="1" s="1"/>
  <c r="BC750" i="1"/>
  <c r="BC752" i="1" s="1"/>
  <c r="BB750" i="1"/>
  <c r="BA750" i="1"/>
  <c r="BA752" i="1" s="1"/>
  <c r="AZ750" i="1"/>
  <c r="AY750" i="1"/>
  <c r="AY752" i="1" s="1"/>
  <c r="AX750" i="1"/>
  <c r="AX752" i="1" s="1"/>
  <c r="AW750" i="1"/>
  <c r="AW752" i="1" s="1"/>
  <c r="AV750" i="1"/>
  <c r="AV752" i="1" s="1"/>
  <c r="AU750" i="1"/>
  <c r="AU752" i="1" s="1"/>
  <c r="AT750" i="1"/>
  <c r="AS750" i="1"/>
  <c r="AS752" i="1" s="1"/>
  <c r="AR750" i="1"/>
  <c r="AQ750" i="1"/>
  <c r="AQ752" i="1" s="1"/>
  <c r="AP750" i="1"/>
  <c r="AP752" i="1" s="1"/>
  <c r="AO750" i="1"/>
  <c r="AO752" i="1" s="1"/>
  <c r="AN750" i="1"/>
  <c r="AN752" i="1" s="1"/>
  <c r="AM750" i="1"/>
  <c r="AM752" i="1" s="1"/>
  <c r="AL750" i="1"/>
  <c r="AK750" i="1"/>
  <c r="AK752" i="1" s="1"/>
  <c r="AJ750" i="1"/>
  <c r="AI750" i="1"/>
  <c r="AI752" i="1" s="1"/>
  <c r="AH750" i="1"/>
  <c r="AH752" i="1" s="1"/>
  <c r="AG750" i="1"/>
  <c r="AG752" i="1" s="1"/>
  <c r="AF750" i="1"/>
  <c r="AF752" i="1" s="1"/>
  <c r="AE750" i="1"/>
  <c r="AE752" i="1" s="1"/>
  <c r="AD750" i="1"/>
  <c r="AC750" i="1"/>
  <c r="AC752" i="1" s="1"/>
  <c r="AB750" i="1"/>
  <c r="AA750" i="1"/>
  <c r="AA752" i="1" s="1"/>
  <c r="Z750" i="1"/>
  <c r="Z752" i="1" s="1"/>
  <c r="Y750" i="1"/>
  <c r="Y752" i="1" s="1"/>
  <c r="X750" i="1"/>
  <c r="X752" i="1" s="1"/>
  <c r="W750" i="1"/>
  <c r="W752" i="1" s="1"/>
  <c r="V750" i="1"/>
  <c r="U750" i="1"/>
  <c r="U752" i="1" s="1"/>
  <c r="T750" i="1"/>
  <c r="S750" i="1"/>
  <c r="S752" i="1" s="1"/>
  <c r="R750" i="1"/>
  <c r="R752" i="1" s="1"/>
  <c r="Q750" i="1"/>
  <c r="Q752" i="1" s="1"/>
  <c r="P750" i="1"/>
  <c r="P752" i="1" s="1"/>
  <c r="O750" i="1"/>
  <c r="O752" i="1" s="1"/>
  <c r="N750" i="1"/>
  <c r="M750" i="1"/>
  <c r="M752" i="1" s="1"/>
  <c r="L750" i="1"/>
  <c r="K750" i="1"/>
  <c r="K752" i="1" s="1"/>
  <c r="J750" i="1"/>
  <c r="J752" i="1" s="1"/>
  <c r="I750" i="1"/>
  <c r="I752" i="1" s="1"/>
  <c r="H750" i="1"/>
  <c r="H752" i="1" s="1"/>
  <c r="G750" i="1"/>
  <c r="G752" i="1" s="1"/>
  <c r="F750" i="1"/>
  <c r="E750" i="1"/>
  <c r="E752" i="1" s="1"/>
  <c r="GI749" i="1"/>
  <c r="GI752" i="1" s="1"/>
  <c r="GG745" i="1"/>
  <c r="FY745" i="1"/>
  <c r="FO745" i="1"/>
  <c r="GH743" i="1"/>
  <c r="GG743" i="1"/>
  <c r="GF743" i="1"/>
  <c r="GE743" i="1"/>
  <c r="GD743" i="1"/>
  <c r="GC743" i="1"/>
  <c r="GB743" i="1"/>
  <c r="GA743" i="1"/>
  <c r="FZ743" i="1"/>
  <c r="FY743" i="1"/>
  <c r="FX743" i="1"/>
  <c r="FW743" i="1"/>
  <c r="FV743" i="1"/>
  <c r="FU743" i="1"/>
  <c r="FT743" i="1"/>
  <c r="FS743" i="1"/>
  <c r="FR743" i="1"/>
  <c r="FQ743" i="1"/>
  <c r="FP743" i="1"/>
  <c r="FO743" i="1"/>
  <c r="FN743" i="1"/>
  <c r="FM743" i="1"/>
  <c r="FL743" i="1"/>
  <c r="FK743" i="1"/>
  <c r="FJ743" i="1"/>
  <c r="FI743" i="1"/>
  <c r="FH743" i="1"/>
  <c r="FG743" i="1"/>
  <c r="FF743" i="1"/>
  <c r="FE743" i="1"/>
  <c r="FD743" i="1"/>
  <c r="FC743" i="1"/>
  <c r="FB743" i="1"/>
  <c r="FA743" i="1"/>
  <c r="EZ743" i="1"/>
  <c r="EY743" i="1"/>
  <c r="EX743" i="1"/>
  <c r="EW743" i="1"/>
  <c r="EV743" i="1"/>
  <c r="EU743" i="1"/>
  <c r="ET743" i="1"/>
  <c r="ES743" i="1"/>
  <c r="ER743" i="1"/>
  <c r="EQ743" i="1"/>
  <c r="EP743" i="1"/>
  <c r="EO743" i="1"/>
  <c r="EN743" i="1"/>
  <c r="EM743" i="1"/>
  <c r="EL743" i="1"/>
  <c r="EK743" i="1"/>
  <c r="EJ743" i="1"/>
  <c r="EI743" i="1"/>
  <c r="EH743" i="1"/>
  <c r="EG743" i="1"/>
  <c r="EF743" i="1"/>
  <c r="EE743" i="1"/>
  <c r="ED743" i="1"/>
  <c r="EC743" i="1"/>
  <c r="EB743" i="1"/>
  <c r="EA743" i="1"/>
  <c r="DZ743" i="1"/>
  <c r="DY743" i="1"/>
  <c r="DX743" i="1"/>
  <c r="DW743" i="1"/>
  <c r="DV743" i="1"/>
  <c r="DU743" i="1"/>
  <c r="DT743" i="1"/>
  <c r="DS743" i="1"/>
  <c r="DR743" i="1"/>
  <c r="DQ743" i="1"/>
  <c r="DP743" i="1"/>
  <c r="DO743" i="1"/>
  <c r="DN743" i="1"/>
  <c r="DM743" i="1"/>
  <c r="DL743" i="1"/>
  <c r="DK743" i="1"/>
  <c r="DJ743" i="1"/>
  <c r="DI743" i="1"/>
  <c r="DH743" i="1"/>
  <c r="DG743" i="1"/>
  <c r="DF743" i="1"/>
  <c r="DE743" i="1"/>
  <c r="DD743" i="1"/>
  <c r="DC743" i="1"/>
  <c r="DB743" i="1"/>
  <c r="DA743" i="1"/>
  <c r="CZ743" i="1"/>
  <c r="CY743" i="1"/>
  <c r="CX743" i="1"/>
  <c r="CW743" i="1"/>
  <c r="CV743" i="1"/>
  <c r="CU743" i="1"/>
  <c r="CT743" i="1"/>
  <c r="CS743" i="1"/>
  <c r="CR743" i="1"/>
  <c r="CQ743" i="1"/>
  <c r="CP743" i="1"/>
  <c r="CO743" i="1"/>
  <c r="CN743" i="1"/>
  <c r="CM743" i="1"/>
  <c r="CL743" i="1"/>
  <c r="CK743" i="1"/>
  <c r="CJ743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GI742" i="1"/>
  <c r="GI741" i="1"/>
  <c r="GI743" i="1" s="1"/>
  <c r="GH738" i="1"/>
  <c r="GG738" i="1"/>
  <c r="GF738" i="1"/>
  <c r="GE738" i="1"/>
  <c r="GE745" i="1" s="1"/>
  <c r="GD738" i="1"/>
  <c r="GC738" i="1"/>
  <c r="GB738" i="1"/>
  <c r="GA738" i="1"/>
  <c r="FZ738" i="1"/>
  <c r="FY738" i="1"/>
  <c r="FX738" i="1"/>
  <c r="FW738" i="1"/>
  <c r="FW745" i="1" s="1"/>
  <c r="FV738" i="1"/>
  <c r="FU738" i="1"/>
  <c r="FT738" i="1"/>
  <c r="FS738" i="1"/>
  <c r="FR738" i="1"/>
  <c r="FQ738" i="1"/>
  <c r="FQ745" i="1" s="1"/>
  <c r="FP738" i="1"/>
  <c r="FO738" i="1"/>
  <c r="FN738" i="1"/>
  <c r="FM738" i="1"/>
  <c r="FL738" i="1"/>
  <c r="FK738" i="1"/>
  <c r="FJ738" i="1"/>
  <c r="FI738" i="1"/>
  <c r="FI745" i="1" s="1"/>
  <c r="FH738" i="1"/>
  <c r="FG738" i="1"/>
  <c r="FG745" i="1" s="1"/>
  <c r="FF738" i="1"/>
  <c r="FE738" i="1"/>
  <c r="FD738" i="1"/>
  <c r="FC738" i="1"/>
  <c r="FB738" i="1"/>
  <c r="FA738" i="1"/>
  <c r="EZ738" i="1"/>
  <c r="EY738" i="1"/>
  <c r="EY745" i="1" s="1"/>
  <c r="EX738" i="1"/>
  <c r="EW738" i="1"/>
  <c r="EV738" i="1"/>
  <c r="EU738" i="1"/>
  <c r="ET738" i="1"/>
  <c r="ES738" i="1"/>
  <c r="ER738" i="1"/>
  <c r="EQ738" i="1"/>
  <c r="EQ745" i="1" s="1"/>
  <c r="EP738" i="1"/>
  <c r="EO738" i="1"/>
  <c r="EN738" i="1"/>
  <c r="EM738" i="1"/>
  <c r="EL738" i="1"/>
  <c r="EL745" i="1" s="1"/>
  <c r="EK738" i="1"/>
  <c r="EJ738" i="1"/>
  <c r="EI738" i="1"/>
  <c r="EI745" i="1" s="1"/>
  <c r="EH738" i="1"/>
  <c r="EG738" i="1"/>
  <c r="EF738" i="1"/>
  <c r="EE738" i="1"/>
  <c r="ED738" i="1"/>
  <c r="ED745" i="1" s="1"/>
  <c r="EC738" i="1"/>
  <c r="EB738" i="1"/>
  <c r="EA738" i="1"/>
  <c r="EA745" i="1" s="1"/>
  <c r="DZ738" i="1"/>
  <c r="DY738" i="1"/>
  <c r="DX738" i="1"/>
  <c r="DW738" i="1"/>
  <c r="DV738" i="1"/>
  <c r="DV745" i="1" s="1"/>
  <c r="DU738" i="1"/>
  <c r="DT738" i="1"/>
  <c r="DS738" i="1"/>
  <c r="DS745" i="1" s="1"/>
  <c r="DR738" i="1"/>
  <c r="DQ738" i="1"/>
  <c r="DP738" i="1"/>
  <c r="DO738" i="1"/>
  <c r="DN738" i="1"/>
  <c r="DN745" i="1" s="1"/>
  <c r="DM738" i="1"/>
  <c r="DL738" i="1"/>
  <c r="DK738" i="1"/>
  <c r="DK745" i="1" s="1"/>
  <c r="DJ738" i="1"/>
  <c r="DI738" i="1"/>
  <c r="DH738" i="1"/>
  <c r="DG738" i="1"/>
  <c r="DF738" i="1"/>
  <c r="DE738" i="1"/>
  <c r="DD738" i="1"/>
  <c r="DC738" i="1"/>
  <c r="DC745" i="1" s="1"/>
  <c r="DB738" i="1"/>
  <c r="DA738" i="1"/>
  <c r="CZ738" i="1"/>
  <c r="CY738" i="1"/>
  <c r="CX738" i="1"/>
  <c r="CW738" i="1"/>
  <c r="CV738" i="1"/>
  <c r="CU738" i="1"/>
  <c r="CU745" i="1" s="1"/>
  <c r="CT738" i="1"/>
  <c r="CS738" i="1"/>
  <c r="CR738" i="1"/>
  <c r="CQ738" i="1"/>
  <c r="CP738" i="1"/>
  <c r="CO738" i="1"/>
  <c r="CN738" i="1"/>
  <c r="CM738" i="1"/>
  <c r="CM745" i="1" s="1"/>
  <c r="CL738" i="1"/>
  <c r="CK738" i="1"/>
  <c r="CJ738" i="1"/>
  <c r="CI738" i="1"/>
  <c r="CH738" i="1"/>
  <c r="CG738" i="1"/>
  <c r="CF738" i="1"/>
  <c r="CE738" i="1"/>
  <c r="CE745" i="1" s="1"/>
  <c r="CD738" i="1"/>
  <c r="CC738" i="1"/>
  <c r="CB738" i="1"/>
  <c r="CA738" i="1"/>
  <c r="BZ738" i="1"/>
  <c r="BY738" i="1"/>
  <c r="BX738" i="1"/>
  <c r="BW738" i="1"/>
  <c r="BW745" i="1" s="1"/>
  <c r="BV738" i="1"/>
  <c r="BU738" i="1"/>
  <c r="BT738" i="1"/>
  <c r="BS738" i="1"/>
  <c r="BR738" i="1"/>
  <c r="BQ738" i="1"/>
  <c r="BP738" i="1"/>
  <c r="BO738" i="1"/>
  <c r="BO745" i="1" s="1"/>
  <c r="BN738" i="1"/>
  <c r="BM738" i="1"/>
  <c r="BL738" i="1"/>
  <c r="BK738" i="1"/>
  <c r="BJ738" i="1"/>
  <c r="BI738" i="1"/>
  <c r="BH738" i="1"/>
  <c r="BG738" i="1"/>
  <c r="BG745" i="1" s="1"/>
  <c r="BF738" i="1"/>
  <c r="BE738" i="1"/>
  <c r="BD738" i="1"/>
  <c r="BC738" i="1"/>
  <c r="BB738" i="1"/>
  <c r="BA738" i="1"/>
  <c r="AZ738" i="1"/>
  <c r="AY738" i="1"/>
  <c r="AY745" i="1" s="1"/>
  <c r="AX738" i="1"/>
  <c r="AW738" i="1"/>
  <c r="AV738" i="1"/>
  <c r="AU738" i="1"/>
  <c r="AT738" i="1"/>
  <c r="AS738" i="1"/>
  <c r="AR738" i="1"/>
  <c r="AQ738" i="1"/>
  <c r="AQ745" i="1" s="1"/>
  <c r="AP738" i="1"/>
  <c r="AO738" i="1"/>
  <c r="AN738" i="1"/>
  <c r="AM738" i="1"/>
  <c r="AL738" i="1"/>
  <c r="AK738" i="1"/>
  <c r="AJ738" i="1"/>
  <c r="AI738" i="1"/>
  <c r="AI745" i="1" s="1"/>
  <c r="AH738" i="1"/>
  <c r="AG738" i="1"/>
  <c r="AF738" i="1"/>
  <c r="AE738" i="1"/>
  <c r="AD738" i="1"/>
  <c r="AC738" i="1"/>
  <c r="AB738" i="1"/>
  <c r="AA738" i="1"/>
  <c r="AA745" i="1" s="1"/>
  <c r="Z738" i="1"/>
  <c r="Y738" i="1"/>
  <c r="X738" i="1"/>
  <c r="W738" i="1"/>
  <c r="V738" i="1"/>
  <c r="U738" i="1"/>
  <c r="T738" i="1"/>
  <c r="S738" i="1"/>
  <c r="S745" i="1" s="1"/>
  <c r="R738" i="1"/>
  <c r="Q738" i="1"/>
  <c r="P738" i="1"/>
  <c r="O738" i="1"/>
  <c r="N738" i="1"/>
  <c r="M738" i="1"/>
  <c r="L738" i="1"/>
  <c r="K738" i="1"/>
  <c r="K745" i="1" s="1"/>
  <c r="J738" i="1"/>
  <c r="I738" i="1"/>
  <c r="H738" i="1"/>
  <c r="G738" i="1"/>
  <c r="F738" i="1"/>
  <c r="E738" i="1"/>
  <c r="GI737" i="1"/>
  <c r="GI738" i="1" s="1"/>
  <c r="GH734" i="1"/>
  <c r="GG734" i="1"/>
  <c r="GF734" i="1"/>
  <c r="GF745" i="1" s="1"/>
  <c r="GE734" i="1"/>
  <c r="GD734" i="1"/>
  <c r="GC734" i="1"/>
  <c r="GB734" i="1"/>
  <c r="GA734" i="1"/>
  <c r="FZ734" i="1"/>
  <c r="FY734" i="1"/>
  <c r="FX734" i="1"/>
  <c r="FX745" i="1" s="1"/>
  <c r="FW734" i="1"/>
  <c r="FV734" i="1"/>
  <c r="FU734" i="1"/>
  <c r="FT734" i="1"/>
  <c r="FS734" i="1"/>
  <c r="FR734" i="1"/>
  <c r="FQ734" i="1"/>
  <c r="FP734" i="1"/>
  <c r="FP745" i="1" s="1"/>
  <c r="FO734" i="1"/>
  <c r="FN734" i="1"/>
  <c r="FM734" i="1"/>
  <c r="FL734" i="1"/>
  <c r="FK734" i="1"/>
  <c r="FJ734" i="1"/>
  <c r="FI734" i="1"/>
  <c r="FH734" i="1"/>
  <c r="FH745" i="1" s="1"/>
  <c r="FG734" i="1"/>
  <c r="FF734" i="1"/>
  <c r="FE734" i="1"/>
  <c r="FD734" i="1"/>
  <c r="FC734" i="1"/>
  <c r="FB734" i="1"/>
  <c r="FA734" i="1"/>
  <c r="EZ734" i="1"/>
  <c r="EZ745" i="1" s="1"/>
  <c r="EY734" i="1"/>
  <c r="EX734" i="1"/>
  <c r="EW734" i="1"/>
  <c r="EV734" i="1"/>
  <c r="EU734" i="1"/>
  <c r="ET734" i="1"/>
  <c r="ES734" i="1"/>
  <c r="ER734" i="1"/>
  <c r="ER745" i="1" s="1"/>
  <c r="EQ734" i="1"/>
  <c r="EP734" i="1"/>
  <c r="EO734" i="1"/>
  <c r="EN734" i="1"/>
  <c r="EM734" i="1"/>
  <c r="EL734" i="1"/>
  <c r="EK734" i="1"/>
  <c r="EJ734" i="1"/>
  <c r="EJ745" i="1" s="1"/>
  <c r="EI734" i="1"/>
  <c r="EH734" i="1"/>
  <c r="EG734" i="1"/>
  <c r="EF734" i="1"/>
  <c r="EE734" i="1"/>
  <c r="ED734" i="1"/>
  <c r="EC734" i="1"/>
  <c r="EB734" i="1"/>
  <c r="EB745" i="1" s="1"/>
  <c r="EA734" i="1"/>
  <c r="DZ734" i="1"/>
  <c r="DY734" i="1"/>
  <c r="DX734" i="1"/>
  <c r="DW734" i="1"/>
  <c r="DV734" i="1"/>
  <c r="DU734" i="1"/>
  <c r="DT734" i="1"/>
  <c r="DT745" i="1" s="1"/>
  <c r="DS734" i="1"/>
  <c r="DR734" i="1"/>
  <c r="DQ734" i="1"/>
  <c r="DP734" i="1"/>
  <c r="DO734" i="1"/>
  <c r="DN734" i="1"/>
  <c r="DM734" i="1"/>
  <c r="DL734" i="1"/>
  <c r="DK734" i="1"/>
  <c r="DJ734" i="1"/>
  <c r="DI734" i="1"/>
  <c r="DH734" i="1"/>
  <c r="DG734" i="1"/>
  <c r="DF734" i="1"/>
  <c r="DF745" i="1" s="1"/>
  <c r="DE734" i="1"/>
  <c r="DD734" i="1"/>
  <c r="DC734" i="1"/>
  <c r="DB734" i="1"/>
  <c r="DA734" i="1"/>
  <c r="CZ734" i="1"/>
  <c r="CY734" i="1"/>
  <c r="CX734" i="1"/>
  <c r="CX745" i="1" s="1"/>
  <c r="CW734" i="1"/>
  <c r="CV734" i="1"/>
  <c r="CU734" i="1"/>
  <c r="CT734" i="1"/>
  <c r="CS734" i="1"/>
  <c r="CR734" i="1"/>
  <c r="CQ734" i="1"/>
  <c r="CP734" i="1"/>
  <c r="CP745" i="1" s="1"/>
  <c r="CO734" i="1"/>
  <c r="CN734" i="1"/>
  <c r="CM734" i="1"/>
  <c r="CL734" i="1"/>
  <c r="CK734" i="1"/>
  <c r="CJ734" i="1"/>
  <c r="CI734" i="1"/>
  <c r="CH734" i="1"/>
  <c r="CH745" i="1" s="1"/>
  <c r="CG734" i="1"/>
  <c r="CF734" i="1"/>
  <c r="CE734" i="1"/>
  <c r="CD734" i="1"/>
  <c r="CC734" i="1"/>
  <c r="CB734" i="1"/>
  <c r="CA734" i="1"/>
  <c r="BZ734" i="1"/>
  <c r="BZ745" i="1" s="1"/>
  <c r="BY734" i="1"/>
  <c r="BX734" i="1"/>
  <c r="BW734" i="1"/>
  <c r="BV734" i="1"/>
  <c r="BU734" i="1"/>
  <c r="BT734" i="1"/>
  <c r="BS734" i="1"/>
  <c r="BR734" i="1"/>
  <c r="BR745" i="1" s="1"/>
  <c r="BQ734" i="1"/>
  <c r="BP734" i="1"/>
  <c r="BO734" i="1"/>
  <c r="BN734" i="1"/>
  <c r="BM734" i="1"/>
  <c r="BL734" i="1"/>
  <c r="BK734" i="1"/>
  <c r="BJ734" i="1"/>
  <c r="BJ745" i="1" s="1"/>
  <c r="BI734" i="1"/>
  <c r="BH734" i="1"/>
  <c r="BG734" i="1"/>
  <c r="BF734" i="1"/>
  <c r="BE734" i="1"/>
  <c r="BD734" i="1"/>
  <c r="BC734" i="1"/>
  <c r="BB734" i="1"/>
  <c r="BB745" i="1" s="1"/>
  <c r="BA734" i="1"/>
  <c r="AZ734" i="1"/>
  <c r="AY734" i="1"/>
  <c r="AX734" i="1"/>
  <c r="AX745" i="1" s="1"/>
  <c r="AW734" i="1"/>
  <c r="AV734" i="1"/>
  <c r="AU734" i="1"/>
  <c r="AT734" i="1"/>
  <c r="AT745" i="1" s="1"/>
  <c r="AS734" i="1"/>
  <c r="AR734" i="1"/>
  <c r="AQ734" i="1"/>
  <c r="AP734" i="1"/>
  <c r="AO734" i="1"/>
  <c r="AN734" i="1"/>
  <c r="AM734" i="1"/>
  <c r="AL734" i="1"/>
  <c r="AL745" i="1" s="1"/>
  <c r="AK734" i="1"/>
  <c r="AJ734" i="1"/>
  <c r="AI734" i="1"/>
  <c r="AH734" i="1"/>
  <c r="AG734" i="1"/>
  <c r="AF734" i="1"/>
  <c r="AE734" i="1"/>
  <c r="AD734" i="1"/>
  <c r="AD745" i="1" s="1"/>
  <c r="AC734" i="1"/>
  <c r="AB734" i="1"/>
  <c r="AA734" i="1"/>
  <c r="Z734" i="1"/>
  <c r="Y734" i="1"/>
  <c r="X734" i="1"/>
  <c r="W734" i="1"/>
  <c r="V734" i="1"/>
  <c r="V745" i="1" s="1"/>
  <c r="U734" i="1"/>
  <c r="T734" i="1"/>
  <c r="S734" i="1"/>
  <c r="R734" i="1"/>
  <c r="R745" i="1" s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GI733" i="1"/>
  <c r="GI732" i="1"/>
  <c r="GI731" i="1"/>
  <c r="GI730" i="1"/>
  <c r="GI729" i="1"/>
  <c r="GI734" i="1" s="1"/>
  <c r="GH722" i="1"/>
  <c r="GF722" i="1"/>
  <c r="GD722" i="1"/>
  <c r="FZ722" i="1"/>
  <c r="FX722" i="1"/>
  <c r="FV722" i="1"/>
  <c r="FR722" i="1"/>
  <c r="FP722" i="1"/>
  <c r="FN722" i="1"/>
  <c r="FJ722" i="1"/>
  <c r="FH722" i="1"/>
  <c r="FF722" i="1"/>
  <c r="FB722" i="1"/>
  <c r="EZ722" i="1"/>
  <c r="EX722" i="1"/>
  <c r="ET722" i="1"/>
  <c r="ER722" i="1"/>
  <c r="EP722" i="1"/>
  <c r="EL722" i="1"/>
  <c r="EJ722" i="1"/>
  <c r="EH722" i="1"/>
  <c r="ED722" i="1"/>
  <c r="EB722" i="1"/>
  <c r="DZ722" i="1"/>
  <c r="DV722" i="1"/>
  <c r="DT722" i="1"/>
  <c r="DR722" i="1"/>
  <c r="DN722" i="1"/>
  <c r="DL722" i="1"/>
  <c r="DJ722" i="1"/>
  <c r="DF722" i="1"/>
  <c r="DD722" i="1"/>
  <c r="DB722" i="1"/>
  <c r="CX722" i="1"/>
  <c r="CV722" i="1"/>
  <c r="CT722" i="1"/>
  <c r="CP722" i="1"/>
  <c r="CN722" i="1"/>
  <c r="CL722" i="1"/>
  <c r="CH722" i="1"/>
  <c r="CF722" i="1"/>
  <c r="CD722" i="1"/>
  <c r="BZ722" i="1"/>
  <c r="BX722" i="1"/>
  <c r="BV722" i="1"/>
  <c r="BR722" i="1"/>
  <c r="BP722" i="1"/>
  <c r="BN722" i="1"/>
  <c r="BJ722" i="1"/>
  <c r="BH722" i="1"/>
  <c r="BF722" i="1"/>
  <c r="BB722" i="1"/>
  <c r="AZ722" i="1"/>
  <c r="AX722" i="1"/>
  <c r="AT722" i="1"/>
  <c r="AR722" i="1"/>
  <c r="AP722" i="1"/>
  <c r="AL722" i="1"/>
  <c r="AJ722" i="1"/>
  <c r="AH722" i="1"/>
  <c r="AD722" i="1"/>
  <c r="AB722" i="1"/>
  <c r="Z722" i="1"/>
  <c r="V722" i="1"/>
  <c r="T722" i="1"/>
  <c r="R722" i="1"/>
  <c r="N722" i="1"/>
  <c r="L722" i="1"/>
  <c r="J722" i="1"/>
  <c r="F722" i="1"/>
  <c r="GI720" i="1"/>
  <c r="GH720" i="1"/>
  <c r="GG720" i="1"/>
  <c r="GG722" i="1" s="1"/>
  <c r="GF720" i="1"/>
  <c r="GE720" i="1"/>
  <c r="GE722" i="1" s="1"/>
  <c r="GD720" i="1"/>
  <c r="GC720" i="1"/>
  <c r="GC722" i="1" s="1"/>
  <c r="GB720" i="1"/>
  <c r="GB722" i="1" s="1"/>
  <c r="GA720" i="1"/>
  <c r="GA722" i="1" s="1"/>
  <c r="FZ720" i="1"/>
  <c r="FY720" i="1"/>
  <c r="FY722" i="1" s="1"/>
  <c r="FX720" i="1"/>
  <c r="FW720" i="1"/>
  <c r="FW722" i="1" s="1"/>
  <c r="FV720" i="1"/>
  <c r="FU720" i="1"/>
  <c r="FU722" i="1" s="1"/>
  <c r="FT720" i="1"/>
  <c r="FT722" i="1" s="1"/>
  <c r="FS720" i="1"/>
  <c r="FS722" i="1" s="1"/>
  <c r="FR720" i="1"/>
  <c r="FQ720" i="1"/>
  <c r="FQ722" i="1" s="1"/>
  <c r="FP720" i="1"/>
  <c r="FO720" i="1"/>
  <c r="FO722" i="1" s="1"/>
  <c r="FN720" i="1"/>
  <c r="FM720" i="1"/>
  <c r="FM722" i="1" s="1"/>
  <c r="FL720" i="1"/>
  <c r="FL722" i="1" s="1"/>
  <c r="FK720" i="1"/>
  <c r="FK722" i="1" s="1"/>
  <c r="FJ720" i="1"/>
  <c r="FI720" i="1"/>
  <c r="FI722" i="1" s="1"/>
  <c r="FH720" i="1"/>
  <c r="FG720" i="1"/>
  <c r="FG722" i="1" s="1"/>
  <c r="FF720" i="1"/>
  <c r="FE720" i="1"/>
  <c r="FE722" i="1" s="1"/>
  <c r="FD720" i="1"/>
  <c r="FD722" i="1" s="1"/>
  <c r="FC720" i="1"/>
  <c r="FC722" i="1" s="1"/>
  <c r="FB720" i="1"/>
  <c r="FA720" i="1"/>
  <c r="FA722" i="1" s="1"/>
  <c r="EZ720" i="1"/>
  <c r="EY720" i="1"/>
  <c r="EY722" i="1" s="1"/>
  <c r="EX720" i="1"/>
  <c r="EW720" i="1"/>
  <c r="EW722" i="1" s="1"/>
  <c r="EV720" i="1"/>
  <c r="EV722" i="1" s="1"/>
  <c r="EU720" i="1"/>
  <c r="EU722" i="1" s="1"/>
  <c r="ET720" i="1"/>
  <c r="ES720" i="1"/>
  <c r="ES722" i="1" s="1"/>
  <c r="ER720" i="1"/>
  <c r="EQ720" i="1"/>
  <c r="EQ722" i="1" s="1"/>
  <c r="EP720" i="1"/>
  <c r="EO720" i="1"/>
  <c r="EO722" i="1" s="1"/>
  <c r="EN720" i="1"/>
  <c r="EN722" i="1" s="1"/>
  <c r="EM720" i="1"/>
  <c r="EM722" i="1" s="1"/>
  <c r="EL720" i="1"/>
  <c r="EK720" i="1"/>
  <c r="EK722" i="1" s="1"/>
  <c r="EJ720" i="1"/>
  <c r="EI720" i="1"/>
  <c r="EI722" i="1" s="1"/>
  <c r="EH720" i="1"/>
  <c r="EG720" i="1"/>
  <c r="EG722" i="1" s="1"/>
  <c r="EF720" i="1"/>
  <c r="EF722" i="1" s="1"/>
  <c r="EE720" i="1"/>
  <c r="EE722" i="1" s="1"/>
  <c r="ED720" i="1"/>
  <c r="EC720" i="1"/>
  <c r="EC722" i="1" s="1"/>
  <c r="EB720" i="1"/>
  <c r="EA720" i="1"/>
  <c r="EA722" i="1" s="1"/>
  <c r="DZ720" i="1"/>
  <c r="DY720" i="1"/>
  <c r="DY722" i="1" s="1"/>
  <c r="DX720" i="1"/>
  <c r="DX722" i="1" s="1"/>
  <c r="DW720" i="1"/>
  <c r="DW722" i="1" s="1"/>
  <c r="DV720" i="1"/>
  <c r="DU720" i="1"/>
  <c r="DU722" i="1" s="1"/>
  <c r="DT720" i="1"/>
  <c r="DS720" i="1"/>
  <c r="DS722" i="1" s="1"/>
  <c r="DR720" i="1"/>
  <c r="DQ720" i="1"/>
  <c r="DQ722" i="1" s="1"/>
  <c r="DP720" i="1"/>
  <c r="DP722" i="1" s="1"/>
  <c r="DO720" i="1"/>
  <c r="DO722" i="1" s="1"/>
  <c r="DN720" i="1"/>
  <c r="DM720" i="1"/>
  <c r="DM722" i="1" s="1"/>
  <c r="DL720" i="1"/>
  <c r="DK720" i="1"/>
  <c r="DK722" i="1" s="1"/>
  <c r="DJ720" i="1"/>
  <c r="DI720" i="1"/>
  <c r="DI722" i="1" s="1"/>
  <c r="DH720" i="1"/>
  <c r="DH722" i="1" s="1"/>
  <c r="DG720" i="1"/>
  <c r="DG722" i="1" s="1"/>
  <c r="DF720" i="1"/>
  <c r="DE720" i="1"/>
  <c r="DE722" i="1" s="1"/>
  <c r="DD720" i="1"/>
  <c r="DC720" i="1"/>
  <c r="DC722" i="1" s="1"/>
  <c r="DB720" i="1"/>
  <c r="DA720" i="1"/>
  <c r="DA722" i="1" s="1"/>
  <c r="CZ720" i="1"/>
  <c r="CZ722" i="1" s="1"/>
  <c r="CY720" i="1"/>
  <c r="CY722" i="1" s="1"/>
  <c r="CX720" i="1"/>
  <c r="CW720" i="1"/>
  <c r="CW722" i="1" s="1"/>
  <c r="CV720" i="1"/>
  <c r="CU720" i="1"/>
  <c r="CU722" i="1" s="1"/>
  <c r="CT720" i="1"/>
  <c r="CS720" i="1"/>
  <c r="CS722" i="1" s="1"/>
  <c r="CR720" i="1"/>
  <c r="CR722" i="1" s="1"/>
  <c r="CQ720" i="1"/>
  <c r="CQ722" i="1" s="1"/>
  <c r="CP720" i="1"/>
  <c r="CO720" i="1"/>
  <c r="CO722" i="1" s="1"/>
  <c r="CN720" i="1"/>
  <c r="CM720" i="1"/>
  <c r="CM722" i="1" s="1"/>
  <c r="CL720" i="1"/>
  <c r="CK720" i="1"/>
  <c r="CK722" i="1" s="1"/>
  <c r="CJ720" i="1"/>
  <c r="CJ722" i="1" s="1"/>
  <c r="CI720" i="1"/>
  <c r="CI722" i="1" s="1"/>
  <c r="CH720" i="1"/>
  <c r="CG720" i="1"/>
  <c r="CG722" i="1" s="1"/>
  <c r="CF720" i="1"/>
  <c r="CE720" i="1"/>
  <c r="CE722" i="1" s="1"/>
  <c r="CD720" i="1"/>
  <c r="CC720" i="1"/>
  <c r="CC722" i="1" s="1"/>
  <c r="CB720" i="1"/>
  <c r="CB722" i="1" s="1"/>
  <c r="CA720" i="1"/>
  <c r="CA722" i="1" s="1"/>
  <c r="BZ720" i="1"/>
  <c r="BY720" i="1"/>
  <c r="BY722" i="1" s="1"/>
  <c r="BX720" i="1"/>
  <c r="BW720" i="1"/>
  <c r="BW722" i="1" s="1"/>
  <c r="BV720" i="1"/>
  <c r="BU720" i="1"/>
  <c r="BU722" i="1" s="1"/>
  <c r="BT720" i="1"/>
  <c r="BT722" i="1" s="1"/>
  <c r="BS720" i="1"/>
  <c r="BS722" i="1" s="1"/>
  <c r="BR720" i="1"/>
  <c r="BQ720" i="1"/>
  <c r="BQ722" i="1" s="1"/>
  <c r="BP720" i="1"/>
  <c r="BO720" i="1"/>
  <c r="BO722" i="1" s="1"/>
  <c r="BN720" i="1"/>
  <c r="BM720" i="1"/>
  <c r="BM722" i="1" s="1"/>
  <c r="BL720" i="1"/>
  <c r="BL722" i="1" s="1"/>
  <c r="BK720" i="1"/>
  <c r="BK722" i="1" s="1"/>
  <c r="BJ720" i="1"/>
  <c r="BI720" i="1"/>
  <c r="BI722" i="1" s="1"/>
  <c r="BH720" i="1"/>
  <c r="BG720" i="1"/>
  <c r="BG722" i="1" s="1"/>
  <c r="BF720" i="1"/>
  <c r="BE720" i="1"/>
  <c r="BE722" i="1" s="1"/>
  <c r="BD720" i="1"/>
  <c r="BD722" i="1" s="1"/>
  <c r="BC720" i="1"/>
  <c r="BC722" i="1" s="1"/>
  <c r="BB720" i="1"/>
  <c r="BA720" i="1"/>
  <c r="BA722" i="1" s="1"/>
  <c r="AZ720" i="1"/>
  <c r="AY720" i="1"/>
  <c r="AY722" i="1" s="1"/>
  <c r="AX720" i="1"/>
  <c r="AW720" i="1"/>
  <c r="AW722" i="1" s="1"/>
  <c r="AV720" i="1"/>
  <c r="AV722" i="1" s="1"/>
  <c r="AU720" i="1"/>
  <c r="AU722" i="1" s="1"/>
  <c r="AT720" i="1"/>
  <c r="AS720" i="1"/>
  <c r="AS722" i="1" s="1"/>
  <c r="AR720" i="1"/>
  <c r="AQ720" i="1"/>
  <c r="AQ722" i="1" s="1"/>
  <c r="AP720" i="1"/>
  <c r="AO720" i="1"/>
  <c r="AO722" i="1" s="1"/>
  <c r="AN720" i="1"/>
  <c r="AN722" i="1" s="1"/>
  <c r="AM720" i="1"/>
  <c r="AM722" i="1" s="1"/>
  <c r="AL720" i="1"/>
  <c r="AK720" i="1"/>
  <c r="AK722" i="1" s="1"/>
  <c r="AJ720" i="1"/>
  <c r="AI720" i="1"/>
  <c r="AI722" i="1" s="1"/>
  <c r="AH720" i="1"/>
  <c r="AG720" i="1"/>
  <c r="AG722" i="1" s="1"/>
  <c r="AF720" i="1"/>
  <c r="AF722" i="1" s="1"/>
  <c r="AE720" i="1"/>
  <c r="AE722" i="1" s="1"/>
  <c r="AD720" i="1"/>
  <c r="AC720" i="1"/>
  <c r="AC722" i="1" s="1"/>
  <c r="AB720" i="1"/>
  <c r="AA720" i="1"/>
  <c r="AA722" i="1" s="1"/>
  <c r="Z720" i="1"/>
  <c r="Y720" i="1"/>
  <c r="Y722" i="1" s="1"/>
  <c r="X720" i="1"/>
  <c r="X722" i="1" s="1"/>
  <c r="W720" i="1"/>
  <c r="W722" i="1" s="1"/>
  <c r="V720" i="1"/>
  <c r="U720" i="1"/>
  <c r="U722" i="1" s="1"/>
  <c r="T720" i="1"/>
  <c r="S720" i="1"/>
  <c r="S722" i="1" s="1"/>
  <c r="R720" i="1"/>
  <c r="Q720" i="1"/>
  <c r="Q722" i="1" s="1"/>
  <c r="P720" i="1"/>
  <c r="P722" i="1" s="1"/>
  <c r="O720" i="1"/>
  <c r="O722" i="1" s="1"/>
  <c r="N720" i="1"/>
  <c r="M720" i="1"/>
  <c r="M722" i="1" s="1"/>
  <c r="L720" i="1"/>
  <c r="K720" i="1"/>
  <c r="K722" i="1" s="1"/>
  <c r="J720" i="1"/>
  <c r="I720" i="1"/>
  <c r="I722" i="1" s="1"/>
  <c r="H720" i="1"/>
  <c r="H722" i="1" s="1"/>
  <c r="G720" i="1"/>
  <c r="G722" i="1" s="1"/>
  <c r="F720" i="1"/>
  <c r="E720" i="1"/>
  <c r="E722" i="1" s="1"/>
  <c r="GI719" i="1"/>
  <c r="GI722" i="1" s="1"/>
  <c r="GH713" i="1"/>
  <c r="GG713" i="1"/>
  <c r="GF713" i="1"/>
  <c r="GE713" i="1"/>
  <c r="GD713" i="1"/>
  <c r="GC713" i="1"/>
  <c r="GB713" i="1"/>
  <c r="GA713" i="1"/>
  <c r="FZ713" i="1"/>
  <c r="FY713" i="1"/>
  <c r="FX713" i="1"/>
  <c r="FW713" i="1"/>
  <c r="FV713" i="1"/>
  <c r="FU713" i="1"/>
  <c r="FT713" i="1"/>
  <c r="FS713" i="1"/>
  <c r="FR713" i="1"/>
  <c r="FQ713" i="1"/>
  <c r="FP713" i="1"/>
  <c r="FO713" i="1"/>
  <c r="FN713" i="1"/>
  <c r="FM713" i="1"/>
  <c r="FL713" i="1"/>
  <c r="FK713" i="1"/>
  <c r="FJ713" i="1"/>
  <c r="FI713" i="1"/>
  <c r="FH713" i="1"/>
  <c r="FG713" i="1"/>
  <c r="FF713" i="1"/>
  <c r="FE713" i="1"/>
  <c r="FD713" i="1"/>
  <c r="FC713" i="1"/>
  <c r="FB713" i="1"/>
  <c r="FA713" i="1"/>
  <c r="EZ713" i="1"/>
  <c r="EY713" i="1"/>
  <c r="EX713" i="1"/>
  <c r="EW713" i="1"/>
  <c r="EV713" i="1"/>
  <c r="EU713" i="1"/>
  <c r="ET713" i="1"/>
  <c r="ES713" i="1"/>
  <c r="ER713" i="1"/>
  <c r="EQ713" i="1"/>
  <c r="EP713" i="1"/>
  <c r="EO713" i="1"/>
  <c r="EN713" i="1"/>
  <c r="EM713" i="1"/>
  <c r="EL713" i="1"/>
  <c r="EK713" i="1"/>
  <c r="EJ713" i="1"/>
  <c r="EI713" i="1"/>
  <c r="EH713" i="1"/>
  <c r="EG713" i="1"/>
  <c r="EF713" i="1"/>
  <c r="EE713" i="1"/>
  <c r="ED713" i="1"/>
  <c r="EC713" i="1"/>
  <c r="EB713" i="1"/>
  <c r="EA713" i="1"/>
  <c r="DZ713" i="1"/>
  <c r="DY713" i="1"/>
  <c r="DX713" i="1"/>
  <c r="DW713" i="1"/>
  <c r="DV713" i="1"/>
  <c r="DU713" i="1"/>
  <c r="DT713" i="1"/>
  <c r="DS713" i="1"/>
  <c r="DR713" i="1"/>
  <c r="DQ713" i="1"/>
  <c r="DP713" i="1"/>
  <c r="DO713" i="1"/>
  <c r="DN713" i="1"/>
  <c r="DM713" i="1"/>
  <c r="DL713" i="1"/>
  <c r="DK713" i="1"/>
  <c r="DJ713" i="1"/>
  <c r="DI713" i="1"/>
  <c r="DH713" i="1"/>
  <c r="DG713" i="1"/>
  <c r="DF713" i="1"/>
  <c r="DE713" i="1"/>
  <c r="DD713" i="1"/>
  <c r="DC713" i="1"/>
  <c r="DB713" i="1"/>
  <c r="DA713" i="1"/>
  <c r="CZ713" i="1"/>
  <c r="CY713" i="1"/>
  <c r="CX713" i="1"/>
  <c r="CW713" i="1"/>
  <c r="CV713" i="1"/>
  <c r="CU713" i="1"/>
  <c r="CT713" i="1"/>
  <c r="CS713" i="1"/>
  <c r="CR713" i="1"/>
  <c r="CQ713" i="1"/>
  <c r="CP713" i="1"/>
  <c r="CO713" i="1"/>
  <c r="CN713" i="1"/>
  <c r="CM713" i="1"/>
  <c r="CL713" i="1"/>
  <c r="CK713" i="1"/>
  <c r="CJ713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GI712" i="1"/>
  <c r="GI713" i="1" s="1"/>
  <c r="GH709" i="1"/>
  <c r="GG709" i="1"/>
  <c r="GF709" i="1"/>
  <c r="GE709" i="1"/>
  <c r="GD709" i="1"/>
  <c r="GC709" i="1"/>
  <c r="GB709" i="1"/>
  <c r="GA709" i="1"/>
  <c r="FZ709" i="1"/>
  <c r="FY709" i="1"/>
  <c r="FX709" i="1"/>
  <c r="FW709" i="1"/>
  <c r="FV709" i="1"/>
  <c r="FU709" i="1"/>
  <c r="FT709" i="1"/>
  <c r="FS709" i="1"/>
  <c r="FR709" i="1"/>
  <c r="FQ709" i="1"/>
  <c r="FP709" i="1"/>
  <c r="FO709" i="1"/>
  <c r="FN709" i="1"/>
  <c r="FM709" i="1"/>
  <c r="FL709" i="1"/>
  <c r="FK709" i="1"/>
  <c r="FJ709" i="1"/>
  <c r="FI709" i="1"/>
  <c r="FH709" i="1"/>
  <c r="FG709" i="1"/>
  <c r="FF709" i="1"/>
  <c r="FE709" i="1"/>
  <c r="FD709" i="1"/>
  <c r="FC709" i="1"/>
  <c r="FB709" i="1"/>
  <c r="FA709" i="1"/>
  <c r="EZ709" i="1"/>
  <c r="EY709" i="1"/>
  <c r="EX709" i="1"/>
  <c r="EW709" i="1"/>
  <c r="EV709" i="1"/>
  <c r="EU709" i="1"/>
  <c r="ET709" i="1"/>
  <c r="ES709" i="1"/>
  <c r="ER709" i="1"/>
  <c r="EQ709" i="1"/>
  <c r="EP709" i="1"/>
  <c r="EO709" i="1"/>
  <c r="EN709" i="1"/>
  <c r="EM709" i="1"/>
  <c r="EL709" i="1"/>
  <c r="EK709" i="1"/>
  <c r="EJ709" i="1"/>
  <c r="EI709" i="1"/>
  <c r="EH709" i="1"/>
  <c r="EG709" i="1"/>
  <c r="EF709" i="1"/>
  <c r="EE709" i="1"/>
  <c r="ED709" i="1"/>
  <c r="EC709" i="1"/>
  <c r="EB709" i="1"/>
  <c r="EA709" i="1"/>
  <c r="DZ709" i="1"/>
  <c r="DY709" i="1"/>
  <c r="DX709" i="1"/>
  <c r="DW709" i="1"/>
  <c r="DV709" i="1"/>
  <c r="DU709" i="1"/>
  <c r="DT709" i="1"/>
  <c r="DS709" i="1"/>
  <c r="DR709" i="1"/>
  <c r="DQ709" i="1"/>
  <c r="DP709" i="1"/>
  <c r="DO709" i="1"/>
  <c r="DN709" i="1"/>
  <c r="DM709" i="1"/>
  <c r="DL709" i="1"/>
  <c r="DK709" i="1"/>
  <c r="DJ709" i="1"/>
  <c r="DI709" i="1"/>
  <c r="DH709" i="1"/>
  <c r="DG709" i="1"/>
  <c r="DF709" i="1"/>
  <c r="DE709" i="1"/>
  <c r="DD709" i="1"/>
  <c r="DC709" i="1"/>
  <c r="DB709" i="1"/>
  <c r="DA709" i="1"/>
  <c r="CZ709" i="1"/>
  <c r="CY709" i="1"/>
  <c r="CX709" i="1"/>
  <c r="CW709" i="1"/>
  <c r="CV709" i="1"/>
  <c r="CU709" i="1"/>
  <c r="CT709" i="1"/>
  <c r="CS709" i="1"/>
  <c r="CR709" i="1"/>
  <c r="CQ709" i="1"/>
  <c r="CP709" i="1"/>
  <c r="CO709" i="1"/>
  <c r="CN709" i="1"/>
  <c r="CM709" i="1"/>
  <c r="CL709" i="1"/>
  <c r="CK709" i="1"/>
  <c r="CJ709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GI708" i="1"/>
  <c r="GI709" i="1" s="1"/>
  <c r="GH705" i="1"/>
  <c r="GG705" i="1"/>
  <c r="GF705" i="1"/>
  <c r="GE705" i="1"/>
  <c r="GD705" i="1"/>
  <c r="GC705" i="1"/>
  <c r="GB705" i="1"/>
  <c r="GA705" i="1"/>
  <c r="FZ705" i="1"/>
  <c r="FY705" i="1"/>
  <c r="FX705" i="1"/>
  <c r="FW705" i="1"/>
  <c r="FV705" i="1"/>
  <c r="FU705" i="1"/>
  <c r="FT705" i="1"/>
  <c r="FS705" i="1"/>
  <c r="FR705" i="1"/>
  <c r="FQ705" i="1"/>
  <c r="FP705" i="1"/>
  <c r="FO705" i="1"/>
  <c r="FN705" i="1"/>
  <c r="FM705" i="1"/>
  <c r="FL705" i="1"/>
  <c r="FK705" i="1"/>
  <c r="FJ705" i="1"/>
  <c r="FI705" i="1"/>
  <c r="FH705" i="1"/>
  <c r="FG705" i="1"/>
  <c r="FF705" i="1"/>
  <c r="FE705" i="1"/>
  <c r="FD705" i="1"/>
  <c r="FC705" i="1"/>
  <c r="FB705" i="1"/>
  <c r="FA705" i="1"/>
  <c r="EZ705" i="1"/>
  <c r="EY705" i="1"/>
  <c r="EX705" i="1"/>
  <c r="EW705" i="1"/>
  <c r="EV705" i="1"/>
  <c r="EU705" i="1"/>
  <c r="ET705" i="1"/>
  <c r="ES705" i="1"/>
  <c r="ER705" i="1"/>
  <c r="EQ705" i="1"/>
  <c r="EP705" i="1"/>
  <c r="EO705" i="1"/>
  <c r="EN705" i="1"/>
  <c r="EM705" i="1"/>
  <c r="EL705" i="1"/>
  <c r="EK705" i="1"/>
  <c r="EJ705" i="1"/>
  <c r="EI705" i="1"/>
  <c r="EH705" i="1"/>
  <c r="EG705" i="1"/>
  <c r="EF705" i="1"/>
  <c r="EE705" i="1"/>
  <c r="ED705" i="1"/>
  <c r="EC705" i="1"/>
  <c r="EB705" i="1"/>
  <c r="EA705" i="1"/>
  <c r="DZ705" i="1"/>
  <c r="DY705" i="1"/>
  <c r="DX705" i="1"/>
  <c r="DW705" i="1"/>
  <c r="DV705" i="1"/>
  <c r="DU705" i="1"/>
  <c r="DT705" i="1"/>
  <c r="DS705" i="1"/>
  <c r="DR705" i="1"/>
  <c r="DQ705" i="1"/>
  <c r="DP705" i="1"/>
  <c r="DO705" i="1"/>
  <c r="DN705" i="1"/>
  <c r="DM705" i="1"/>
  <c r="DL705" i="1"/>
  <c r="DK705" i="1"/>
  <c r="DJ705" i="1"/>
  <c r="DI705" i="1"/>
  <c r="DH705" i="1"/>
  <c r="DG705" i="1"/>
  <c r="DF705" i="1"/>
  <c r="DE705" i="1"/>
  <c r="DD705" i="1"/>
  <c r="DC705" i="1"/>
  <c r="DB705" i="1"/>
  <c r="DA705" i="1"/>
  <c r="CZ705" i="1"/>
  <c r="CY705" i="1"/>
  <c r="CX705" i="1"/>
  <c r="CW705" i="1"/>
  <c r="CV705" i="1"/>
  <c r="CU705" i="1"/>
  <c r="CT705" i="1"/>
  <c r="CS705" i="1"/>
  <c r="CR705" i="1"/>
  <c r="CQ705" i="1"/>
  <c r="CP705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GI704" i="1"/>
  <c r="GI705" i="1" s="1"/>
  <c r="GH701" i="1"/>
  <c r="GH715" i="1" s="1"/>
  <c r="GG701" i="1"/>
  <c r="GG715" i="1" s="1"/>
  <c r="GF701" i="1"/>
  <c r="GF715" i="1" s="1"/>
  <c r="GE701" i="1"/>
  <c r="GE715" i="1" s="1"/>
  <c r="GD701" i="1"/>
  <c r="GD715" i="1" s="1"/>
  <c r="GC701" i="1"/>
  <c r="GC715" i="1" s="1"/>
  <c r="GB701" i="1"/>
  <c r="GB715" i="1" s="1"/>
  <c r="GA701" i="1"/>
  <c r="GA715" i="1" s="1"/>
  <c r="FZ701" i="1"/>
  <c r="FZ715" i="1" s="1"/>
  <c r="FY701" i="1"/>
  <c r="FY715" i="1" s="1"/>
  <c r="FX701" i="1"/>
  <c r="FX715" i="1" s="1"/>
  <c r="FW701" i="1"/>
  <c r="FW715" i="1" s="1"/>
  <c r="FV701" i="1"/>
  <c r="FV715" i="1" s="1"/>
  <c r="FU701" i="1"/>
  <c r="FU715" i="1" s="1"/>
  <c r="FT701" i="1"/>
  <c r="FT715" i="1" s="1"/>
  <c r="FS701" i="1"/>
  <c r="FS715" i="1" s="1"/>
  <c r="FR701" i="1"/>
  <c r="FR715" i="1" s="1"/>
  <c r="FQ701" i="1"/>
  <c r="FQ715" i="1" s="1"/>
  <c r="FP701" i="1"/>
  <c r="FP715" i="1" s="1"/>
  <c r="FO701" i="1"/>
  <c r="FO715" i="1" s="1"/>
  <c r="FN701" i="1"/>
  <c r="FN715" i="1" s="1"/>
  <c r="FM701" i="1"/>
  <c r="FM715" i="1" s="1"/>
  <c r="FL701" i="1"/>
  <c r="FL715" i="1" s="1"/>
  <c r="FK701" i="1"/>
  <c r="FK715" i="1" s="1"/>
  <c r="FJ701" i="1"/>
  <c r="FJ715" i="1" s="1"/>
  <c r="FI701" i="1"/>
  <c r="FI715" i="1" s="1"/>
  <c r="FH701" i="1"/>
  <c r="FH715" i="1" s="1"/>
  <c r="FG701" i="1"/>
  <c r="FG715" i="1" s="1"/>
  <c r="FF701" i="1"/>
  <c r="FF715" i="1" s="1"/>
  <c r="FE701" i="1"/>
  <c r="FE715" i="1" s="1"/>
  <c r="FD701" i="1"/>
  <c r="FD715" i="1" s="1"/>
  <c r="FC701" i="1"/>
  <c r="FC715" i="1" s="1"/>
  <c r="FB701" i="1"/>
  <c r="FB715" i="1" s="1"/>
  <c r="FA701" i="1"/>
  <c r="FA715" i="1" s="1"/>
  <c r="EZ701" i="1"/>
  <c r="EZ715" i="1" s="1"/>
  <c r="EY701" i="1"/>
  <c r="EY715" i="1" s="1"/>
  <c r="EX701" i="1"/>
  <c r="EX715" i="1" s="1"/>
  <c r="EW701" i="1"/>
  <c r="EW715" i="1" s="1"/>
  <c r="EV701" i="1"/>
  <c r="EV715" i="1" s="1"/>
  <c r="EU701" i="1"/>
  <c r="EU715" i="1" s="1"/>
  <c r="ET701" i="1"/>
  <c r="ET715" i="1" s="1"/>
  <c r="ES701" i="1"/>
  <c r="ES715" i="1" s="1"/>
  <c r="ER701" i="1"/>
  <c r="ER715" i="1" s="1"/>
  <c r="EQ701" i="1"/>
  <c r="EQ715" i="1" s="1"/>
  <c r="EP701" i="1"/>
  <c r="EP715" i="1" s="1"/>
  <c r="EO701" i="1"/>
  <c r="EO715" i="1" s="1"/>
  <c r="EN701" i="1"/>
  <c r="EN715" i="1" s="1"/>
  <c r="EM701" i="1"/>
  <c r="EM715" i="1" s="1"/>
  <c r="EL701" i="1"/>
  <c r="EL715" i="1" s="1"/>
  <c r="EK701" i="1"/>
  <c r="EK715" i="1" s="1"/>
  <c r="EJ701" i="1"/>
  <c r="EJ715" i="1" s="1"/>
  <c r="EI701" i="1"/>
  <c r="EI715" i="1" s="1"/>
  <c r="EH701" i="1"/>
  <c r="EH715" i="1" s="1"/>
  <c r="EG701" i="1"/>
  <c r="EG715" i="1" s="1"/>
  <c r="EF701" i="1"/>
  <c r="EF715" i="1" s="1"/>
  <c r="EE701" i="1"/>
  <c r="EE715" i="1" s="1"/>
  <c r="ED701" i="1"/>
  <c r="ED715" i="1" s="1"/>
  <c r="EC701" i="1"/>
  <c r="EC715" i="1" s="1"/>
  <c r="EB701" i="1"/>
  <c r="EB715" i="1" s="1"/>
  <c r="EA701" i="1"/>
  <c r="EA715" i="1" s="1"/>
  <c r="DZ701" i="1"/>
  <c r="DZ715" i="1" s="1"/>
  <c r="DY701" i="1"/>
  <c r="DY715" i="1" s="1"/>
  <c r="DX701" i="1"/>
  <c r="DX715" i="1" s="1"/>
  <c r="DW701" i="1"/>
  <c r="DW715" i="1" s="1"/>
  <c r="DV701" i="1"/>
  <c r="DV715" i="1" s="1"/>
  <c r="DU701" i="1"/>
  <c r="DU715" i="1" s="1"/>
  <c r="DT701" i="1"/>
  <c r="DT715" i="1" s="1"/>
  <c r="DS701" i="1"/>
  <c r="DS715" i="1" s="1"/>
  <c r="DR701" i="1"/>
  <c r="DR715" i="1" s="1"/>
  <c r="DQ701" i="1"/>
  <c r="DQ715" i="1" s="1"/>
  <c r="DP701" i="1"/>
  <c r="DP715" i="1" s="1"/>
  <c r="DO701" i="1"/>
  <c r="DO715" i="1" s="1"/>
  <c r="DN701" i="1"/>
  <c r="DN715" i="1" s="1"/>
  <c r="DM701" i="1"/>
  <c r="DM715" i="1" s="1"/>
  <c r="DL701" i="1"/>
  <c r="DL715" i="1" s="1"/>
  <c r="DK701" i="1"/>
  <c r="DK715" i="1" s="1"/>
  <c r="DJ701" i="1"/>
  <c r="DJ715" i="1" s="1"/>
  <c r="DI701" i="1"/>
  <c r="DI715" i="1" s="1"/>
  <c r="DH701" i="1"/>
  <c r="DH715" i="1" s="1"/>
  <c r="DG701" i="1"/>
  <c r="DG715" i="1" s="1"/>
  <c r="DF701" i="1"/>
  <c r="DF715" i="1" s="1"/>
  <c r="DE701" i="1"/>
  <c r="DE715" i="1" s="1"/>
  <c r="DD701" i="1"/>
  <c r="DD715" i="1" s="1"/>
  <c r="DC701" i="1"/>
  <c r="DC715" i="1" s="1"/>
  <c r="DB701" i="1"/>
  <c r="DB715" i="1" s="1"/>
  <c r="DA701" i="1"/>
  <c r="DA715" i="1" s="1"/>
  <c r="CZ701" i="1"/>
  <c r="CZ715" i="1" s="1"/>
  <c r="CY701" i="1"/>
  <c r="CY715" i="1" s="1"/>
  <c r="CX701" i="1"/>
  <c r="CX715" i="1" s="1"/>
  <c r="CW701" i="1"/>
  <c r="CW715" i="1" s="1"/>
  <c r="CV701" i="1"/>
  <c r="CV715" i="1" s="1"/>
  <c r="CU701" i="1"/>
  <c r="CU715" i="1" s="1"/>
  <c r="CT701" i="1"/>
  <c r="CT715" i="1" s="1"/>
  <c r="CS701" i="1"/>
  <c r="CS715" i="1" s="1"/>
  <c r="CR701" i="1"/>
  <c r="CR715" i="1" s="1"/>
  <c r="CQ701" i="1"/>
  <c r="CQ715" i="1" s="1"/>
  <c r="CP701" i="1"/>
  <c r="CP715" i="1" s="1"/>
  <c r="CO701" i="1"/>
  <c r="CO715" i="1" s="1"/>
  <c r="CN701" i="1"/>
  <c r="CN715" i="1" s="1"/>
  <c r="CM701" i="1"/>
  <c r="CM715" i="1" s="1"/>
  <c r="CL701" i="1"/>
  <c r="CL715" i="1" s="1"/>
  <c r="CK701" i="1"/>
  <c r="CK715" i="1" s="1"/>
  <c r="CJ701" i="1"/>
  <c r="CJ715" i="1" s="1"/>
  <c r="CI701" i="1"/>
  <c r="CI715" i="1" s="1"/>
  <c r="CH701" i="1"/>
  <c r="CH715" i="1" s="1"/>
  <c r="CG701" i="1"/>
  <c r="CG715" i="1" s="1"/>
  <c r="CF701" i="1"/>
  <c r="CF715" i="1" s="1"/>
  <c r="CE701" i="1"/>
  <c r="CE715" i="1" s="1"/>
  <c r="CD701" i="1"/>
  <c r="CD715" i="1" s="1"/>
  <c r="CC701" i="1"/>
  <c r="CC715" i="1" s="1"/>
  <c r="CB701" i="1"/>
  <c r="CB715" i="1" s="1"/>
  <c r="CA701" i="1"/>
  <c r="CA715" i="1" s="1"/>
  <c r="BZ701" i="1"/>
  <c r="BZ715" i="1" s="1"/>
  <c r="BY701" i="1"/>
  <c r="BY715" i="1" s="1"/>
  <c r="BX701" i="1"/>
  <c r="BX715" i="1" s="1"/>
  <c r="BW701" i="1"/>
  <c r="BW715" i="1" s="1"/>
  <c r="BV701" i="1"/>
  <c r="BV715" i="1" s="1"/>
  <c r="BU701" i="1"/>
  <c r="BU715" i="1" s="1"/>
  <c r="BT701" i="1"/>
  <c r="BT715" i="1" s="1"/>
  <c r="BS701" i="1"/>
  <c r="BS715" i="1" s="1"/>
  <c r="BR701" i="1"/>
  <c r="BR715" i="1" s="1"/>
  <c r="BQ701" i="1"/>
  <c r="BQ715" i="1" s="1"/>
  <c r="BP701" i="1"/>
  <c r="BP715" i="1" s="1"/>
  <c r="BO701" i="1"/>
  <c r="BO715" i="1" s="1"/>
  <c r="BN701" i="1"/>
  <c r="BN715" i="1" s="1"/>
  <c r="BM701" i="1"/>
  <c r="BM715" i="1" s="1"/>
  <c r="BL701" i="1"/>
  <c r="BL715" i="1" s="1"/>
  <c r="BK701" i="1"/>
  <c r="BK715" i="1" s="1"/>
  <c r="BJ701" i="1"/>
  <c r="BJ715" i="1" s="1"/>
  <c r="BI701" i="1"/>
  <c r="BI715" i="1" s="1"/>
  <c r="BH701" i="1"/>
  <c r="BH715" i="1" s="1"/>
  <c r="BG701" i="1"/>
  <c r="BG715" i="1" s="1"/>
  <c r="BF701" i="1"/>
  <c r="BF715" i="1" s="1"/>
  <c r="BE701" i="1"/>
  <c r="BE715" i="1" s="1"/>
  <c r="BD701" i="1"/>
  <c r="BD715" i="1" s="1"/>
  <c r="BC701" i="1"/>
  <c r="BC715" i="1" s="1"/>
  <c r="BB701" i="1"/>
  <c r="BB715" i="1" s="1"/>
  <c r="BA701" i="1"/>
  <c r="BA715" i="1" s="1"/>
  <c r="AZ701" i="1"/>
  <c r="AZ715" i="1" s="1"/>
  <c r="AY701" i="1"/>
  <c r="AY715" i="1" s="1"/>
  <c r="AX701" i="1"/>
  <c r="AX715" i="1" s="1"/>
  <c r="AW701" i="1"/>
  <c r="AW715" i="1" s="1"/>
  <c r="AV701" i="1"/>
  <c r="AV715" i="1" s="1"/>
  <c r="AU701" i="1"/>
  <c r="AU715" i="1" s="1"/>
  <c r="AT701" i="1"/>
  <c r="AT715" i="1" s="1"/>
  <c r="AS701" i="1"/>
  <c r="AS715" i="1" s="1"/>
  <c r="AR701" i="1"/>
  <c r="AR715" i="1" s="1"/>
  <c r="AQ701" i="1"/>
  <c r="AQ715" i="1" s="1"/>
  <c r="AP701" i="1"/>
  <c r="AP715" i="1" s="1"/>
  <c r="AO701" i="1"/>
  <c r="AO715" i="1" s="1"/>
  <c r="AN701" i="1"/>
  <c r="AN715" i="1" s="1"/>
  <c r="AM701" i="1"/>
  <c r="AM715" i="1" s="1"/>
  <c r="AL701" i="1"/>
  <c r="AL715" i="1" s="1"/>
  <c r="AK701" i="1"/>
  <c r="AK715" i="1" s="1"/>
  <c r="AJ701" i="1"/>
  <c r="AJ715" i="1" s="1"/>
  <c r="AI701" i="1"/>
  <c r="AI715" i="1" s="1"/>
  <c r="AH701" i="1"/>
  <c r="AH715" i="1" s="1"/>
  <c r="AG701" i="1"/>
  <c r="AG715" i="1" s="1"/>
  <c r="AF701" i="1"/>
  <c r="AF715" i="1" s="1"/>
  <c r="AE701" i="1"/>
  <c r="AE715" i="1" s="1"/>
  <c r="AD701" i="1"/>
  <c r="AD715" i="1" s="1"/>
  <c r="AC701" i="1"/>
  <c r="AC715" i="1" s="1"/>
  <c r="AB701" i="1"/>
  <c r="AB715" i="1" s="1"/>
  <c r="AA701" i="1"/>
  <c r="AA715" i="1" s="1"/>
  <c r="Z701" i="1"/>
  <c r="Z715" i="1" s="1"/>
  <c r="Y701" i="1"/>
  <c r="Y715" i="1" s="1"/>
  <c r="X701" i="1"/>
  <c r="X715" i="1" s="1"/>
  <c r="W701" i="1"/>
  <c r="W715" i="1" s="1"/>
  <c r="V701" i="1"/>
  <c r="V715" i="1" s="1"/>
  <c r="U701" i="1"/>
  <c r="U715" i="1" s="1"/>
  <c r="T701" i="1"/>
  <c r="T715" i="1" s="1"/>
  <c r="S701" i="1"/>
  <c r="S715" i="1" s="1"/>
  <c r="R701" i="1"/>
  <c r="R715" i="1" s="1"/>
  <c r="Q701" i="1"/>
  <c r="Q715" i="1" s="1"/>
  <c r="P701" i="1"/>
  <c r="P715" i="1" s="1"/>
  <c r="O701" i="1"/>
  <c r="O715" i="1" s="1"/>
  <c r="N701" i="1"/>
  <c r="N715" i="1" s="1"/>
  <c r="M701" i="1"/>
  <c r="M715" i="1" s="1"/>
  <c r="L701" i="1"/>
  <c r="L715" i="1" s="1"/>
  <c r="K701" i="1"/>
  <c r="K715" i="1" s="1"/>
  <c r="J701" i="1"/>
  <c r="J715" i="1" s="1"/>
  <c r="I701" i="1"/>
  <c r="I715" i="1" s="1"/>
  <c r="H701" i="1"/>
  <c r="H715" i="1" s="1"/>
  <c r="G701" i="1"/>
  <c r="G715" i="1" s="1"/>
  <c r="F701" i="1"/>
  <c r="F715" i="1" s="1"/>
  <c r="E701" i="1"/>
  <c r="E715" i="1" s="1"/>
  <c r="GI700" i="1"/>
  <c r="GI701" i="1" s="1"/>
  <c r="GI699" i="1"/>
  <c r="EC695" i="1"/>
  <c r="DU695" i="1"/>
  <c r="DM695" i="1"/>
  <c r="DE695" i="1"/>
  <c r="CW695" i="1"/>
  <c r="CO695" i="1"/>
  <c r="CG695" i="1"/>
  <c r="BY695" i="1"/>
  <c r="BQ695" i="1"/>
  <c r="BI695" i="1"/>
  <c r="BA695" i="1"/>
  <c r="AS695" i="1"/>
  <c r="AK695" i="1"/>
  <c r="AC695" i="1"/>
  <c r="U695" i="1"/>
  <c r="M695" i="1"/>
  <c r="E695" i="1"/>
  <c r="GH693" i="1"/>
  <c r="GG693" i="1"/>
  <c r="GG695" i="1" s="1"/>
  <c r="GF693" i="1"/>
  <c r="GE693" i="1"/>
  <c r="GD693" i="1"/>
  <c r="GC693" i="1"/>
  <c r="GB693" i="1"/>
  <c r="GA693" i="1"/>
  <c r="FZ693" i="1"/>
  <c r="FY693" i="1"/>
  <c r="FY695" i="1" s="1"/>
  <c r="FX693" i="1"/>
  <c r="FW693" i="1"/>
  <c r="FV693" i="1"/>
  <c r="FU693" i="1"/>
  <c r="FT693" i="1"/>
  <c r="FS693" i="1"/>
  <c r="FR693" i="1"/>
  <c r="FQ693" i="1"/>
  <c r="FQ695" i="1" s="1"/>
  <c r="FP693" i="1"/>
  <c r="FO693" i="1"/>
  <c r="FN693" i="1"/>
  <c r="FM693" i="1"/>
  <c r="FL693" i="1"/>
  <c r="FK693" i="1"/>
  <c r="FJ693" i="1"/>
  <c r="FI693" i="1"/>
  <c r="FI695" i="1" s="1"/>
  <c r="FH693" i="1"/>
  <c r="FG693" i="1"/>
  <c r="FF693" i="1"/>
  <c r="FE693" i="1"/>
  <c r="FD693" i="1"/>
  <c r="FC693" i="1"/>
  <c r="FB693" i="1"/>
  <c r="FA693" i="1"/>
  <c r="FA695" i="1" s="1"/>
  <c r="EZ693" i="1"/>
  <c r="EY693" i="1"/>
  <c r="EX693" i="1"/>
  <c r="EW693" i="1"/>
  <c r="EV693" i="1"/>
  <c r="EU693" i="1"/>
  <c r="ET693" i="1"/>
  <c r="ES693" i="1"/>
  <c r="ES695" i="1" s="1"/>
  <c r="ER693" i="1"/>
  <c r="EQ693" i="1"/>
  <c r="EP693" i="1"/>
  <c r="EO693" i="1"/>
  <c r="EN693" i="1"/>
  <c r="EM693" i="1"/>
  <c r="EL693" i="1"/>
  <c r="EK693" i="1"/>
  <c r="EK695" i="1" s="1"/>
  <c r="EJ693" i="1"/>
  <c r="EI693" i="1"/>
  <c r="EH693" i="1"/>
  <c r="EG693" i="1"/>
  <c r="EF693" i="1"/>
  <c r="EE693" i="1"/>
  <c r="ED693" i="1"/>
  <c r="EC693" i="1"/>
  <c r="EB693" i="1"/>
  <c r="EA693" i="1"/>
  <c r="DZ693" i="1"/>
  <c r="DY693" i="1"/>
  <c r="DX693" i="1"/>
  <c r="DW693" i="1"/>
  <c r="DV693" i="1"/>
  <c r="DU693" i="1"/>
  <c r="DT693" i="1"/>
  <c r="DS693" i="1"/>
  <c r="DR693" i="1"/>
  <c r="DQ693" i="1"/>
  <c r="DP693" i="1"/>
  <c r="DO693" i="1"/>
  <c r="DN693" i="1"/>
  <c r="DM693" i="1"/>
  <c r="DL693" i="1"/>
  <c r="DK693" i="1"/>
  <c r="DJ693" i="1"/>
  <c r="DI693" i="1"/>
  <c r="DH693" i="1"/>
  <c r="DG693" i="1"/>
  <c r="DF693" i="1"/>
  <c r="DE693" i="1"/>
  <c r="DD693" i="1"/>
  <c r="DC693" i="1"/>
  <c r="DB693" i="1"/>
  <c r="DA693" i="1"/>
  <c r="CZ693" i="1"/>
  <c r="CY693" i="1"/>
  <c r="CX693" i="1"/>
  <c r="CW693" i="1"/>
  <c r="CV693" i="1"/>
  <c r="CU693" i="1"/>
  <c r="CT693" i="1"/>
  <c r="CS693" i="1"/>
  <c r="CR693" i="1"/>
  <c r="CQ693" i="1"/>
  <c r="CP693" i="1"/>
  <c r="CO693" i="1"/>
  <c r="CN693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GI692" i="1"/>
  <c r="GI693" i="1" s="1"/>
  <c r="GH689" i="1"/>
  <c r="GH695" i="1" s="1"/>
  <c r="GG689" i="1"/>
  <c r="GF689" i="1"/>
  <c r="GF695" i="1" s="1"/>
  <c r="GE689" i="1"/>
  <c r="GE695" i="1" s="1"/>
  <c r="GD689" i="1"/>
  <c r="GD695" i="1" s="1"/>
  <c r="GC689" i="1"/>
  <c r="GC695" i="1" s="1"/>
  <c r="GB689" i="1"/>
  <c r="GB695" i="1" s="1"/>
  <c r="GA689" i="1"/>
  <c r="GA695" i="1" s="1"/>
  <c r="FZ689" i="1"/>
  <c r="FZ695" i="1" s="1"/>
  <c r="FY689" i="1"/>
  <c r="FX689" i="1"/>
  <c r="FX695" i="1" s="1"/>
  <c r="FW689" i="1"/>
  <c r="FW695" i="1" s="1"/>
  <c r="FV689" i="1"/>
  <c r="FV695" i="1" s="1"/>
  <c r="FU689" i="1"/>
  <c r="FU695" i="1" s="1"/>
  <c r="FT689" i="1"/>
  <c r="FT695" i="1" s="1"/>
  <c r="FS689" i="1"/>
  <c r="FS695" i="1" s="1"/>
  <c r="FR689" i="1"/>
  <c r="FR695" i="1" s="1"/>
  <c r="FQ689" i="1"/>
  <c r="FP689" i="1"/>
  <c r="FP695" i="1" s="1"/>
  <c r="FO689" i="1"/>
  <c r="FO695" i="1" s="1"/>
  <c r="FN689" i="1"/>
  <c r="FN695" i="1" s="1"/>
  <c r="FM689" i="1"/>
  <c r="FM695" i="1" s="1"/>
  <c r="FL689" i="1"/>
  <c r="FL695" i="1" s="1"/>
  <c r="FK689" i="1"/>
  <c r="FK695" i="1" s="1"/>
  <c r="FJ689" i="1"/>
  <c r="FJ695" i="1" s="1"/>
  <c r="FI689" i="1"/>
  <c r="FH689" i="1"/>
  <c r="FH695" i="1" s="1"/>
  <c r="FG689" i="1"/>
  <c r="FG695" i="1" s="1"/>
  <c r="FF689" i="1"/>
  <c r="FF695" i="1" s="1"/>
  <c r="FE689" i="1"/>
  <c r="FE695" i="1" s="1"/>
  <c r="FD689" i="1"/>
  <c r="FD695" i="1" s="1"/>
  <c r="FC689" i="1"/>
  <c r="FC695" i="1" s="1"/>
  <c r="FB689" i="1"/>
  <c r="FB695" i="1" s="1"/>
  <c r="FA689" i="1"/>
  <c r="EZ689" i="1"/>
  <c r="EZ695" i="1" s="1"/>
  <c r="EY689" i="1"/>
  <c r="EY695" i="1" s="1"/>
  <c r="EX689" i="1"/>
  <c r="EX695" i="1" s="1"/>
  <c r="EW689" i="1"/>
  <c r="EW695" i="1" s="1"/>
  <c r="EV689" i="1"/>
  <c r="EV695" i="1" s="1"/>
  <c r="EU689" i="1"/>
  <c r="EU695" i="1" s="1"/>
  <c r="ET689" i="1"/>
  <c r="ET695" i="1" s="1"/>
  <c r="ES689" i="1"/>
  <c r="ER689" i="1"/>
  <c r="ER695" i="1" s="1"/>
  <c r="EQ689" i="1"/>
  <c r="EQ695" i="1" s="1"/>
  <c r="EP689" i="1"/>
  <c r="EP695" i="1" s="1"/>
  <c r="EO689" i="1"/>
  <c r="EO695" i="1" s="1"/>
  <c r="EN689" i="1"/>
  <c r="EN695" i="1" s="1"/>
  <c r="EM689" i="1"/>
  <c r="EM695" i="1" s="1"/>
  <c r="EL689" i="1"/>
  <c r="EL695" i="1" s="1"/>
  <c r="EK689" i="1"/>
  <c r="EJ689" i="1"/>
  <c r="EJ695" i="1" s="1"/>
  <c r="EI689" i="1"/>
  <c r="EI695" i="1" s="1"/>
  <c r="EH689" i="1"/>
  <c r="EH695" i="1" s="1"/>
  <c r="EG689" i="1"/>
  <c r="EG695" i="1" s="1"/>
  <c r="EF689" i="1"/>
  <c r="EF695" i="1" s="1"/>
  <c r="EE689" i="1"/>
  <c r="EE695" i="1" s="1"/>
  <c r="ED689" i="1"/>
  <c r="ED695" i="1" s="1"/>
  <c r="EC689" i="1"/>
  <c r="EB689" i="1"/>
  <c r="EB695" i="1" s="1"/>
  <c r="EA689" i="1"/>
  <c r="EA695" i="1" s="1"/>
  <c r="DZ689" i="1"/>
  <c r="DZ695" i="1" s="1"/>
  <c r="DY689" i="1"/>
  <c r="DY695" i="1" s="1"/>
  <c r="DX689" i="1"/>
  <c r="DX695" i="1" s="1"/>
  <c r="DW689" i="1"/>
  <c r="DW695" i="1" s="1"/>
  <c r="DV689" i="1"/>
  <c r="DV695" i="1" s="1"/>
  <c r="DU689" i="1"/>
  <c r="DT689" i="1"/>
  <c r="DT695" i="1" s="1"/>
  <c r="DS689" i="1"/>
  <c r="DS695" i="1" s="1"/>
  <c r="DR689" i="1"/>
  <c r="DR695" i="1" s="1"/>
  <c r="DQ689" i="1"/>
  <c r="DQ695" i="1" s="1"/>
  <c r="DP689" i="1"/>
  <c r="DP695" i="1" s="1"/>
  <c r="DO689" i="1"/>
  <c r="DO695" i="1" s="1"/>
  <c r="DN689" i="1"/>
  <c r="DN695" i="1" s="1"/>
  <c r="DM689" i="1"/>
  <c r="DL689" i="1"/>
  <c r="DL695" i="1" s="1"/>
  <c r="DK689" i="1"/>
  <c r="DK695" i="1" s="1"/>
  <c r="DJ689" i="1"/>
  <c r="DJ695" i="1" s="1"/>
  <c r="DI689" i="1"/>
  <c r="DI695" i="1" s="1"/>
  <c r="DH689" i="1"/>
  <c r="DH695" i="1" s="1"/>
  <c r="DG689" i="1"/>
  <c r="DG695" i="1" s="1"/>
  <c r="DF689" i="1"/>
  <c r="DF695" i="1" s="1"/>
  <c r="DE689" i="1"/>
  <c r="DD689" i="1"/>
  <c r="DD695" i="1" s="1"/>
  <c r="DC689" i="1"/>
  <c r="DC695" i="1" s="1"/>
  <c r="DB689" i="1"/>
  <c r="DB695" i="1" s="1"/>
  <c r="DA689" i="1"/>
  <c r="DA695" i="1" s="1"/>
  <c r="CZ689" i="1"/>
  <c r="CZ695" i="1" s="1"/>
  <c r="CY689" i="1"/>
  <c r="CY695" i="1" s="1"/>
  <c r="CX689" i="1"/>
  <c r="CX695" i="1" s="1"/>
  <c r="CW689" i="1"/>
  <c r="CV689" i="1"/>
  <c r="CV695" i="1" s="1"/>
  <c r="CU689" i="1"/>
  <c r="CU695" i="1" s="1"/>
  <c r="CT689" i="1"/>
  <c r="CT695" i="1" s="1"/>
  <c r="CS689" i="1"/>
  <c r="CS695" i="1" s="1"/>
  <c r="CR689" i="1"/>
  <c r="CR695" i="1" s="1"/>
  <c r="CQ689" i="1"/>
  <c r="CQ695" i="1" s="1"/>
  <c r="CP689" i="1"/>
  <c r="CP695" i="1" s="1"/>
  <c r="CO689" i="1"/>
  <c r="CN689" i="1"/>
  <c r="CN695" i="1" s="1"/>
  <c r="CM689" i="1"/>
  <c r="CM695" i="1" s="1"/>
  <c r="CL689" i="1"/>
  <c r="CL695" i="1" s="1"/>
  <c r="CK689" i="1"/>
  <c r="CK695" i="1" s="1"/>
  <c r="CJ689" i="1"/>
  <c r="CJ695" i="1" s="1"/>
  <c r="CI689" i="1"/>
  <c r="CI695" i="1" s="1"/>
  <c r="CH689" i="1"/>
  <c r="CH695" i="1" s="1"/>
  <c r="CG689" i="1"/>
  <c r="CF689" i="1"/>
  <c r="CF695" i="1" s="1"/>
  <c r="CE689" i="1"/>
  <c r="CE695" i="1" s="1"/>
  <c r="CD689" i="1"/>
  <c r="CD695" i="1" s="1"/>
  <c r="CC689" i="1"/>
  <c r="CC695" i="1" s="1"/>
  <c r="CB689" i="1"/>
  <c r="CB695" i="1" s="1"/>
  <c r="CA689" i="1"/>
  <c r="CA695" i="1" s="1"/>
  <c r="BZ689" i="1"/>
  <c r="BZ695" i="1" s="1"/>
  <c r="BY689" i="1"/>
  <c r="BX689" i="1"/>
  <c r="BX695" i="1" s="1"/>
  <c r="BW689" i="1"/>
  <c r="BW695" i="1" s="1"/>
  <c r="BV689" i="1"/>
  <c r="BV695" i="1" s="1"/>
  <c r="BU689" i="1"/>
  <c r="BU695" i="1" s="1"/>
  <c r="BT689" i="1"/>
  <c r="BT695" i="1" s="1"/>
  <c r="BS689" i="1"/>
  <c r="BS695" i="1" s="1"/>
  <c r="BR689" i="1"/>
  <c r="BR695" i="1" s="1"/>
  <c r="BQ689" i="1"/>
  <c r="BP689" i="1"/>
  <c r="BP695" i="1" s="1"/>
  <c r="BO689" i="1"/>
  <c r="BO695" i="1" s="1"/>
  <c r="BN689" i="1"/>
  <c r="BN695" i="1" s="1"/>
  <c r="BM689" i="1"/>
  <c r="BM695" i="1" s="1"/>
  <c r="BL689" i="1"/>
  <c r="BL695" i="1" s="1"/>
  <c r="BK689" i="1"/>
  <c r="BK695" i="1" s="1"/>
  <c r="BJ689" i="1"/>
  <c r="BJ695" i="1" s="1"/>
  <c r="BI689" i="1"/>
  <c r="BH689" i="1"/>
  <c r="BH695" i="1" s="1"/>
  <c r="BG689" i="1"/>
  <c r="BG695" i="1" s="1"/>
  <c r="BF689" i="1"/>
  <c r="BF695" i="1" s="1"/>
  <c r="BE689" i="1"/>
  <c r="BE695" i="1" s="1"/>
  <c r="BD689" i="1"/>
  <c r="BD695" i="1" s="1"/>
  <c r="BC689" i="1"/>
  <c r="BC695" i="1" s="1"/>
  <c r="BB689" i="1"/>
  <c r="BB695" i="1" s="1"/>
  <c r="BA689" i="1"/>
  <c r="AZ689" i="1"/>
  <c r="AZ695" i="1" s="1"/>
  <c r="AY689" i="1"/>
  <c r="AY695" i="1" s="1"/>
  <c r="AX689" i="1"/>
  <c r="AX695" i="1" s="1"/>
  <c r="AW689" i="1"/>
  <c r="AW695" i="1" s="1"/>
  <c r="AV689" i="1"/>
  <c r="AV695" i="1" s="1"/>
  <c r="AU689" i="1"/>
  <c r="AU695" i="1" s="1"/>
  <c r="AT689" i="1"/>
  <c r="AT695" i="1" s="1"/>
  <c r="AS689" i="1"/>
  <c r="AR689" i="1"/>
  <c r="AR695" i="1" s="1"/>
  <c r="AQ689" i="1"/>
  <c r="AQ695" i="1" s="1"/>
  <c r="AP689" i="1"/>
  <c r="AP695" i="1" s="1"/>
  <c r="AO689" i="1"/>
  <c r="AO695" i="1" s="1"/>
  <c r="AN689" i="1"/>
  <c r="AN695" i="1" s="1"/>
  <c r="AM689" i="1"/>
  <c r="AM695" i="1" s="1"/>
  <c r="AL689" i="1"/>
  <c r="AL695" i="1" s="1"/>
  <c r="AK689" i="1"/>
  <c r="AJ689" i="1"/>
  <c r="AJ695" i="1" s="1"/>
  <c r="AI689" i="1"/>
  <c r="AI695" i="1" s="1"/>
  <c r="AH689" i="1"/>
  <c r="AH695" i="1" s="1"/>
  <c r="AG689" i="1"/>
  <c r="AG695" i="1" s="1"/>
  <c r="AF689" i="1"/>
  <c r="AF695" i="1" s="1"/>
  <c r="AE689" i="1"/>
  <c r="AE695" i="1" s="1"/>
  <c r="AD689" i="1"/>
  <c r="AD695" i="1" s="1"/>
  <c r="AC689" i="1"/>
  <c r="AB689" i="1"/>
  <c r="AB695" i="1" s="1"/>
  <c r="AA689" i="1"/>
  <c r="AA695" i="1" s="1"/>
  <c r="Z689" i="1"/>
  <c r="Z695" i="1" s="1"/>
  <c r="Y689" i="1"/>
  <c r="Y695" i="1" s="1"/>
  <c r="X689" i="1"/>
  <c r="X695" i="1" s="1"/>
  <c r="W689" i="1"/>
  <c r="W695" i="1" s="1"/>
  <c r="V689" i="1"/>
  <c r="V695" i="1" s="1"/>
  <c r="U689" i="1"/>
  <c r="T689" i="1"/>
  <c r="T695" i="1" s="1"/>
  <c r="S689" i="1"/>
  <c r="S695" i="1" s="1"/>
  <c r="R689" i="1"/>
  <c r="R695" i="1" s="1"/>
  <c r="Q689" i="1"/>
  <c r="Q695" i="1" s="1"/>
  <c r="P689" i="1"/>
  <c r="P695" i="1" s="1"/>
  <c r="O689" i="1"/>
  <c r="O695" i="1" s="1"/>
  <c r="N689" i="1"/>
  <c r="N695" i="1" s="1"/>
  <c r="M689" i="1"/>
  <c r="L689" i="1"/>
  <c r="L695" i="1" s="1"/>
  <c r="K689" i="1"/>
  <c r="K695" i="1" s="1"/>
  <c r="J689" i="1"/>
  <c r="J695" i="1" s="1"/>
  <c r="I689" i="1"/>
  <c r="I695" i="1" s="1"/>
  <c r="H689" i="1"/>
  <c r="H695" i="1" s="1"/>
  <c r="G689" i="1"/>
  <c r="G695" i="1" s="1"/>
  <c r="F689" i="1"/>
  <c r="F695" i="1" s="1"/>
  <c r="E689" i="1"/>
  <c r="GI688" i="1"/>
  <c r="GI687" i="1"/>
  <c r="GI686" i="1"/>
  <c r="GI685" i="1"/>
  <c r="GI684" i="1"/>
  <c r="GI683" i="1"/>
  <c r="GI689" i="1" s="1"/>
  <c r="GH677" i="1"/>
  <c r="GG677" i="1"/>
  <c r="GF677" i="1"/>
  <c r="GE677" i="1"/>
  <c r="GD677" i="1"/>
  <c r="GC677" i="1"/>
  <c r="GB677" i="1"/>
  <c r="GA677" i="1"/>
  <c r="FZ677" i="1"/>
  <c r="FY677" i="1"/>
  <c r="FX677" i="1"/>
  <c r="FW677" i="1"/>
  <c r="FV677" i="1"/>
  <c r="FU677" i="1"/>
  <c r="FT677" i="1"/>
  <c r="FS677" i="1"/>
  <c r="FR677" i="1"/>
  <c r="FQ677" i="1"/>
  <c r="FP677" i="1"/>
  <c r="FO677" i="1"/>
  <c r="FN677" i="1"/>
  <c r="FM677" i="1"/>
  <c r="FL677" i="1"/>
  <c r="FK677" i="1"/>
  <c r="FJ677" i="1"/>
  <c r="FI677" i="1"/>
  <c r="FH677" i="1"/>
  <c r="FG677" i="1"/>
  <c r="FF677" i="1"/>
  <c r="FE677" i="1"/>
  <c r="FD677" i="1"/>
  <c r="FC677" i="1"/>
  <c r="FB677" i="1"/>
  <c r="FA677" i="1"/>
  <c r="EZ677" i="1"/>
  <c r="EY677" i="1"/>
  <c r="EX677" i="1"/>
  <c r="EW677" i="1"/>
  <c r="EV677" i="1"/>
  <c r="EU677" i="1"/>
  <c r="ET677" i="1"/>
  <c r="ES677" i="1"/>
  <c r="ER677" i="1"/>
  <c r="EQ677" i="1"/>
  <c r="EP677" i="1"/>
  <c r="EO677" i="1"/>
  <c r="EN677" i="1"/>
  <c r="EM677" i="1"/>
  <c r="EL677" i="1"/>
  <c r="EK677" i="1"/>
  <c r="EJ677" i="1"/>
  <c r="EI677" i="1"/>
  <c r="EH677" i="1"/>
  <c r="EG677" i="1"/>
  <c r="EF677" i="1"/>
  <c r="EE677" i="1"/>
  <c r="ED677" i="1"/>
  <c r="EC677" i="1"/>
  <c r="EB677" i="1"/>
  <c r="EA677" i="1"/>
  <c r="DZ677" i="1"/>
  <c r="DY677" i="1"/>
  <c r="DX677" i="1"/>
  <c r="DW677" i="1"/>
  <c r="DV677" i="1"/>
  <c r="DU677" i="1"/>
  <c r="DT677" i="1"/>
  <c r="DS677" i="1"/>
  <c r="DR677" i="1"/>
  <c r="DQ677" i="1"/>
  <c r="DP677" i="1"/>
  <c r="DO677" i="1"/>
  <c r="DN677" i="1"/>
  <c r="DM677" i="1"/>
  <c r="DL677" i="1"/>
  <c r="DK677" i="1"/>
  <c r="DJ677" i="1"/>
  <c r="DI677" i="1"/>
  <c r="DH677" i="1"/>
  <c r="DG677" i="1"/>
  <c r="DF677" i="1"/>
  <c r="DE677" i="1"/>
  <c r="DD677" i="1"/>
  <c r="DC677" i="1"/>
  <c r="DB677" i="1"/>
  <c r="DA677" i="1"/>
  <c r="CZ677" i="1"/>
  <c r="CY677" i="1"/>
  <c r="CX677" i="1"/>
  <c r="CW677" i="1"/>
  <c r="CV677" i="1"/>
  <c r="CU677" i="1"/>
  <c r="CT677" i="1"/>
  <c r="CS677" i="1"/>
  <c r="CR677" i="1"/>
  <c r="CQ677" i="1"/>
  <c r="CP677" i="1"/>
  <c r="CO677" i="1"/>
  <c r="CN677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GI676" i="1"/>
  <c r="GI677" i="1" s="1"/>
  <c r="GI675" i="1"/>
  <c r="GH672" i="1"/>
  <c r="GH679" i="1" s="1"/>
  <c r="GG672" i="1"/>
  <c r="GG679" i="1" s="1"/>
  <c r="GF672" i="1"/>
  <c r="GF679" i="1" s="1"/>
  <c r="GE672" i="1"/>
  <c r="GE679" i="1" s="1"/>
  <c r="GD672" i="1"/>
  <c r="GD679" i="1" s="1"/>
  <c r="GC672" i="1"/>
  <c r="GC679" i="1" s="1"/>
  <c r="GB672" i="1"/>
  <c r="GB679" i="1" s="1"/>
  <c r="GA672" i="1"/>
  <c r="GA679" i="1" s="1"/>
  <c r="FZ672" i="1"/>
  <c r="FZ679" i="1" s="1"/>
  <c r="FY672" i="1"/>
  <c r="FY679" i="1" s="1"/>
  <c r="FX672" i="1"/>
  <c r="FX679" i="1" s="1"/>
  <c r="FW672" i="1"/>
  <c r="FW679" i="1" s="1"/>
  <c r="FV672" i="1"/>
  <c r="FV679" i="1" s="1"/>
  <c r="FU672" i="1"/>
  <c r="FU679" i="1" s="1"/>
  <c r="FT672" i="1"/>
  <c r="FT679" i="1" s="1"/>
  <c r="FS672" i="1"/>
  <c r="FS679" i="1" s="1"/>
  <c r="FR672" i="1"/>
  <c r="FR679" i="1" s="1"/>
  <c r="FQ672" i="1"/>
  <c r="FQ679" i="1" s="1"/>
  <c r="FP672" i="1"/>
  <c r="FP679" i="1" s="1"/>
  <c r="FO672" i="1"/>
  <c r="FO679" i="1" s="1"/>
  <c r="FN672" i="1"/>
  <c r="FN679" i="1" s="1"/>
  <c r="FM672" i="1"/>
  <c r="FM679" i="1" s="1"/>
  <c r="FL672" i="1"/>
  <c r="FL679" i="1" s="1"/>
  <c r="FK672" i="1"/>
  <c r="FK679" i="1" s="1"/>
  <c r="FJ672" i="1"/>
  <c r="FJ679" i="1" s="1"/>
  <c r="FI672" i="1"/>
  <c r="FI679" i="1" s="1"/>
  <c r="FH672" i="1"/>
  <c r="FH679" i="1" s="1"/>
  <c r="FG672" i="1"/>
  <c r="FG679" i="1" s="1"/>
  <c r="FF672" i="1"/>
  <c r="FF679" i="1" s="1"/>
  <c r="FE672" i="1"/>
  <c r="FE679" i="1" s="1"/>
  <c r="FD672" i="1"/>
  <c r="FD679" i="1" s="1"/>
  <c r="FC672" i="1"/>
  <c r="FC679" i="1" s="1"/>
  <c r="FB672" i="1"/>
  <c r="FB679" i="1" s="1"/>
  <c r="FA672" i="1"/>
  <c r="FA679" i="1" s="1"/>
  <c r="EZ672" i="1"/>
  <c r="EZ679" i="1" s="1"/>
  <c r="EY672" i="1"/>
  <c r="EY679" i="1" s="1"/>
  <c r="EX672" i="1"/>
  <c r="EX679" i="1" s="1"/>
  <c r="EW672" i="1"/>
  <c r="EW679" i="1" s="1"/>
  <c r="EV672" i="1"/>
  <c r="EV679" i="1" s="1"/>
  <c r="EU672" i="1"/>
  <c r="EU679" i="1" s="1"/>
  <c r="ET672" i="1"/>
  <c r="ET679" i="1" s="1"/>
  <c r="ES672" i="1"/>
  <c r="ES679" i="1" s="1"/>
  <c r="ER672" i="1"/>
  <c r="ER679" i="1" s="1"/>
  <c r="EQ672" i="1"/>
  <c r="EQ679" i="1" s="1"/>
  <c r="EP672" i="1"/>
  <c r="EP679" i="1" s="1"/>
  <c r="EO672" i="1"/>
  <c r="EO679" i="1" s="1"/>
  <c r="EN672" i="1"/>
  <c r="EN679" i="1" s="1"/>
  <c r="EM672" i="1"/>
  <c r="EM679" i="1" s="1"/>
  <c r="EL672" i="1"/>
  <c r="EL679" i="1" s="1"/>
  <c r="EK672" i="1"/>
  <c r="EK679" i="1" s="1"/>
  <c r="EJ672" i="1"/>
  <c r="EJ679" i="1" s="1"/>
  <c r="EI672" i="1"/>
  <c r="EI679" i="1" s="1"/>
  <c r="EH672" i="1"/>
  <c r="EH679" i="1" s="1"/>
  <c r="EG672" i="1"/>
  <c r="EG679" i="1" s="1"/>
  <c r="EF672" i="1"/>
  <c r="EF679" i="1" s="1"/>
  <c r="EE672" i="1"/>
  <c r="EE679" i="1" s="1"/>
  <c r="ED672" i="1"/>
  <c r="ED679" i="1" s="1"/>
  <c r="EC672" i="1"/>
  <c r="EC679" i="1" s="1"/>
  <c r="EB672" i="1"/>
  <c r="EB679" i="1" s="1"/>
  <c r="EA672" i="1"/>
  <c r="EA679" i="1" s="1"/>
  <c r="DZ672" i="1"/>
  <c r="DZ679" i="1" s="1"/>
  <c r="DY672" i="1"/>
  <c r="DY679" i="1" s="1"/>
  <c r="DX672" i="1"/>
  <c r="DX679" i="1" s="1"/>
  <c r="DW672" i="1"/>
  <c r="DW679" i="1" s="1"/>
  <c r="DV672" i="1"/>
  <c r="DV679" i="1" s="1"/>
  <c r="DU672" i="1"/>
  <c r="DU679" i="1" s="1"/>
  <c r="DT672" i="1"/>
  <c r="DT679" i="1" s="1"/>
  <c r="DS672" i="1"/>
  <c r="DS679" i="1" s="1"/>
  <c r="DR672" i="1"/>
  <c r="DR679" i="1" s="1"/>
  <c r="DQ672" i="1"/>
  <c r="DQ679" i="1" s="1"/>
  <c r="DP672" i="1"/>
  <c r="DP679" i="1" s="1"/>
  <c r="DO672" i="1"/>
  <c r="DO679" i="1" s="1"/>
  <c r="DN672" i="1"/>
  <c r="DN679" i="1" s="1"/>
  <c r="DM672" i="1"/>
  <c r="DM679" i="1" s="1"/>
  <c r="DL672" i="1"/>
  <c r="DL679" i="1" s="1"/>
  <c r="DK672" i="1"/>
  <c r="DK679" i="1" s="1"/>
  <c r="DJ672" i="1"/>
  <c r="DJ679" i="1" s="1"/>
  <c r="DI672" i="1"/>
  <c r="DI679" i="1" s="1"/>
  <c r="DH672" i="1"/>
  <c r="DH679" i="1" s="1"/>
  <c r="DG672" i="1"/>
  <c r="DG679" i="1" s="1"/>
  <c r="DF672" i="1"/>
  <c r="DF679" i="1" s="1"/>
  <c r="DE672" i="1"/>
  <c r="DE679" i="1" s="1"/>
  <c r="DD672" i="1"/>
  <c r="DD679" i="1" s="1"/>
  <c r="DC672" i="1"/>
  <c r="DC679" i="1" s="1"/>
  <c r="DB672" i="1"/>
  <c r="DB679" i="1" s="1"/>
  <c r="DA672" i="1"/>
  <c r="DA679" i="1" s="1"/>
  <c r="CZ672" i="1"/>
  <c r="CZ679" i="1" s="1"/>
  <c r="CY672" i="1"/>
  <c r="CY679" i="1" s="1"/>
  <c r="CX672" i="1"/>
  <c r="CX679" i="1" s="1"/>
  <c r="CW672" i="1"/>
  <c r="CW679" i="1" s="1"/>
  <c r="CV672" i="1"/>
  <c r="CV679" i="1" s="1"/>
  <c r="CU672" i="1"/>
  <c r="CU679" i="1" s="1"/>
  <c r="CT672" i="1"/>
  <c r="CT679" i="1" s="1"/>
  <c r="CS672" i="1"/>
  <c r="CS679" i="1" s="1"/>
  <c r="CR672" i="1"/>
  <c r="CR679" i="1" s="1"/>
  <c r="CQ672" i="1"/>
  <c r="CQ679" i="1" s="1"/>
  <c r="CP672" i="1"/>
  <c r="CP679" i="1" s="1"/>
  <c r="CO672" i="1"/>
  <c r="CO679" i="1" s="1"/>
  <c r="CN672" i="1"/>
  <c r="CN679" i="1" s="1"/>
  <c r="CM672" i="1"/>
  <c r="CM679" i="1" s="1"/>
  <c r="CL672" i="1"/>
  <c r="CL679" i="1" s="1"/>
  <c r="CK672" i="1"/>
  <c r="CK679" i="1" s="1"/>
  <c r="CJ672" i="1"/>
  <c r="CJ679" i="1" s="1"/>
  <c r="CI672" i="1"/>
  <c r="CI679" i="1" s="1"/>
  <c r="CH672" i="1"/>
  <c r="CH679" i="1" s="1"/>
  <c r="CG672" i="1"/>
  <c r="CG679" i="1" s="1"/>
  <c r="CF672" i="1"/>
  <c r="CF679" i="1" s="1"/>
  <c r="CE672" i="1"/>
  <c r="CE679" i="1" s="1"/>
  <c r="CD672" i="1"/>
  <c r="CD679" i="1" s="1"/>
  <c r="CC672" i="1"/>
  <c r="CC679" i="1" s="1"/>
  <c r="CB672" i="1"/>
  <c r="CB679" i="1" s="1"/>
  <c r="CA672" i="1"/>
  <c r="CA679" i="1" s="1"/>
  <c r="BZ672" i="1"/>
  <c r="BZ679" i="1" s="1"/>
  <c r="BY672" i="1"/>
  <c r="BY679" i="1" s="1"/>
  <c r="BX672" i="1"/>
  <c r="BX679" i="1" s="1"/>
  <c r="BW672" i="1"/>
  <c r="BW679" i="1" s="1"/>
  <c r="BV672" i="1"/>
  <c r="BV679" i="1" s="1"/>
  <c r="BU672" i="1"/>
  <c r="BU679" i="1" s="1"/>
  <c r="BT672" i="1"/>
  <c r="BT679" i="1" s="1"/>
  <c r="BS672" i="1"/>
  <c r="BS679" i="1" s="1"/>
  <c r="BR672" i="1"/>
  <c r="BR679" i="1" s="1"/>
  <c r="BQ672" i="1"/>
  <c r="BQ679" i="1" s="1"/>
  <c r="BP672" i="1"/>
  <c r="BP679" i="1" s="1"/>
  <c r="BO672" i="1"/>
  <c r="BO679" i="1" s="1"/>
  <c r="BN672" i="1"/>
  <c r="BN679" i="1" s="1"/>
  <c r="BM672" i="1"/>
  <c r="BM679" i="1" s="1"/>
  <c r="BL672" i="1"/>
  <c r="BL679" i="1" s="1"/>
  <c r="BK672" i="1"/>
  <c r="BK679" i="1" s="1"/>
  <c r="BJ672" i="1"/>
  <c r="BJ679" i="1" s="1"/>
  <c r="BI672" i="1"/>
  <c r="BI679" i="1" s="1"/>
  <c r="BH672" i="1"/>
  <c r="BH679" i="1" s="1"/>
  <c r="BG672" i="1"/>
  <c r="BG679" i="1" s="1"/>
  <c r="BF672" i="1"/>
  <c r="BF679" i="1" s="1"/>
  <c r="BE672" i="1"/>
  <c r="BE679" i="1" s="1"/>
  <c r="BD672" i="1"/>
  <c r="BD679" i="1" s="1"/>
  <c r="BC672" i="1"/>
  <c r="BC679" i="1" s="1"/>
  <c r="BB672" i="1"/>
  <c r="BB679" i="1" s="1"/>
  <c r="BA672" i="1"/>
  <c r="BA679" i="1" s="1"/>
  <c r="AZ672" i="1"/>
  <c r="AZ679" i="1" s="1"/>
  <c r="AY672" i="1"/>
  <c r="AY679" i="1" s="1"/>
  <c r="AX672" i="1"/>
  <c r="AX679" i="1" s="1"/>
  <c r="AW672" i="1"/>
  <c r="AW679" i="1" s="1"/>
  <c r="AV672" i="1"/>
  <c r="AV679" i="1" s="1"/>
  <c r="AU672" i="1"/>
  <c r="AU679" i="1" s="1"/>
  <c r="AT672" i="1"/>
  <c r="AT679" i="1" s="1"/>
  <c r="AS672" i="1"/>
  <c r="AS679" i="1" s="1"/>
  <c r="AR672" i="1"/>
  <c r="AR679" i="1" s="1"/>
  <c r="AQ672" i="1"/>
  <c r="AQ679" i="1" s="1"/>
  <c r="AP672" i="1"/>
  <c r="AP679" i="1" s="1"/>
  <c r="AO672" i="1"/>
  <c r="AO679" i="1" s="1"/>
  <c r="AN672" i="1"/>
  <c r="AN679" i="1" s="1"/>
  <c r="AM672" i="1"/>
  <c r="AM679" i="1" s="1"/>
  <c r="AL672" i="1"/>
  <c r="AL679" i="1" s="1"/>
  <c r="AK672" i="1"/>
  <c r="AK679" i="1" s="1"/>
  <c r="AJ672" i="1"/>
  <c r="AJ679" i="1" s="1"/>
  <c r="AI672" i="1"/>
  <c r="AI679" i="1" s="1"/>
  <c r="AH672" i="1"/>
  <c r="AH679" i="1" s="1"/>
  <c r="AG672" i="1"/>
  <c r="AG679" i="1" s="1"/>
  <c r="AF672" i="1"/>
  <c r="AF679" i="1" s="1"/>
  <c r="AE672" i="1"/>
  <c r="AE679" i="1" s="1"/>
  <c r="AD672" i="1"/>
  <c r="AD679" i="1" s="1"/>
  <c r="AC672" i="1"/>
  <c r="AC679" i="1" s="1"/>
  <c r="AB672" i="1"/>
  <c r="AB679" i="1" s="1"/>
  <c r="AA672" i="1"/>
  <c r="AA679" i="1" s="1"/>
  <c r="Z672" i="1"/>
  <c r="Z679" i="1" s="1"/>
  <c r="Y672" i="1"/>
  <c r="Y679" i="1" s="1"/>
  <c r="X672" i="1"/>
  <c r="X679" i="1" s="1"/>
  <c r="W672" i="1"/>
  <c r="W679" i="1" s="1"/>
  <c r="V672" i="1"/>
  <c r="V679" i="1" s="1"/>
  <c r="U672" i="1"/>
  <c r="U679" i="1" s="1"/>
  <c r="T672" i="1"/>
  <c r="T679" i="1" s="1"/>
  <c r="S672" i="1"/>
  <c r="S679" i="1" s="1"/>
  <c r="R672" i="1"/>
  <c r="R679" i="1" s="1"/>
  <c r="Q672" i="1"/>
  <c r="Q679" i="1" s="1"/>
  <c r="P672" i="1"/>
  <c r="P679" i="1" s="1"/>
  <c r="O672" i="1"/>
  <c r="O679" i="1" s="1"/>
  <c r="N672" i="1"/>
  <c r="N679" i="1" s="1"/>
  <c r="M672" i="1"/>
  <c r="M679" i="1" s="1"/>
  <c r="L672" i="1"/>
  <c r="L679" i="1" s="1"/>
  <c r="K672" i="1"/>
  <c r="K679" i="1" s="1"/>
  <c r="J672" i="1"/>
  <c r="J679" i="1" s="1"/>
  <c r="I672" i="1"/>
  <c r="I679" i="1" s="1"/>
  <c r="H672" i="1"/>
  <c r="H679" i="1" s="1"/>
  <c r="G672" i="1"/>
  <c r="G679" i="1" s="1"/>
  <c r="F672" i="1"/>
  <c r="F679" i="1" s="1"/>
  <c r="E672" i="1"/>
  <c r="E679" i="1" s="1"/>
  <c r="GI671" i="1"/>
  <c r="GI670" i="1"/>
  <c r="GI669" i="1"/>
  <c r="CA665" i="1"/>
  <c r="BC665" i="1"/>
  <c r="AU665" i="1"/>
  <c r="W665" i="1"/>
  <c r="O665" i="1"/>
  <c r="GH663" i="1"/>
  <c r="GG663" i="1"/>
  <c r="GF663" i="1"/>
  <c r="GE663" i="1"/>
  <c r="GD663" i="1"/>
  <c r="GC663" i="1"/>
  <c r="GB663" i="1"/>
  <c r="GA663" i="1"/>
  <c r="FZ663" i="1"/>
  <c r="FY663" i="1"/>
  <c r="FX663" i="1"/>
  <c r="FW663" i="1"/>
  <c r="FV663" i="1"/>
  <c r="FU663" i="1"/>
  <c r="FT663" i="1"/>
  <c r="FS663" i="1"/>
  <c r="FR663" i="1"/>
  <c r="FQ663" i="1"/>
  <c r="FP663" i="1"/>
  <c r="FO663" i="1"/>
  <c r="FN663" i="1"/>
  <c r="FM663" i="1"/>
  <c r="FL663" i="1"/>
  <c r="FK663" i="1"/>
  <c r="FJ663" i="1"/>
  <c r="FI663" i="1"/>
  <c r="FH663" i="1"/>
  <c r="FG663" i="1"/>
  <c r="FF663" i="1"/>
  <c r="FE663" i="1"/>
  <c r="FD663" i="1"/>
  <c r="FC663" i="1"/>
  <c r="FB663" i="1"/>
  <c r="FA663" i="1"/>
  <c r="EZ663" i="1"/>
  <c r="EY663" i="1"/>
  <c r="EX663" i="1"/>
  <c r="EW663" i="1"/>
  <c r="EV663" i="1"/>
  <c r="EU663" i="1"/>
  <c r="ET663" i="1"/>
  <c r="ES663" i="1"/>
  <c r="ER663" i="1"/>
  <c r="EQ663" i="1"/>
  <c r="EP663" i="1"/>
  <c r="EO663" i="1"/>
  <c r="EN663" i="1"/>
  <c r="EM663" i="1"/>
  <c r="EL663" i="1"/>
  <c r="EK663" i="1"/>
  <c r="EJ663" i="1"/>
  <c r="EI663" i="1"/>
  <c r="EH663" i="1"/>
  <c r="EG663" i="1"/>
  <c r="EF663" i="1"/>
  <c r="EE663" i="1"/>
  <c r="ED663" i="1"/>
  <c r="EC663" i="1"/>
  <c r="EB663" i="1"/>
  <c r="EA663" i="1"/>
  <c r="DZ663" i="1"/>
  <c r="DY663" i="1"/>
  <c r="DX663" i="1"/>
  <c r="DW663" i="1"/>
  <c r="DV663" i="1"/>
  <c r="DU663" i="1"/>
  <c r="DT663" i="1"/>
  <c r="DS663" i="1"/>
  <c r="DR663" i="1"/>
  <c r="DQ663" i="1"/>
  <c r="DP663" i="1"/>
  <c r="DO663" i="1"/>
  <c r="DN663" i="1"/>
  <c r="DM663" i="1"/>
  <c r="DL663" i="1"/>
  <c r="DK663" i="1"/>
  <c r="DJ663" i="1"/>
  <c r="DI663" i="1"/>
  <c r="DH663" i="1"/>
  <c r="DG663" i="1"/>
  <c r="DF663" i="1"/>
  <c r="DE663" i="1"/>
  <c r="DD663" i="1"/>
  <c r="DC663" i="1"/>
  <c r="DB663" i="1"/>
  <c r="DA663" i="1"/>
  <c r="CZ663" i="1"/>
  <c r="CY663" i="1"/>
  <c r="CX663" i="1"/>
  <c r="CW663" i="1"/>
  <c r="CV663" i="1"/>
  <c r="CU663" i="1"/>
  <c r="CT663" i="1"/>
  <c r="CS663" i="1"/>
  <c r="CR663" i="1"/>
  <c r="CQ663" i="1"/>
  <c r="CP663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GI662" i="1"/>
  <c r="GI663" i="1" s="1"/>
  <c r="GH659" i="1"/>
  <c r="GG659" i="1"/>
  <c r="GF659" i="1"/>
  <c r="GE659" i="1"/>
  <c r="GD659" i="1"/>
  <c r="GC659" i="1"/>
  <c r="GB659" i="1"/>
  <c r="GA659" i="1"/>
  <c r="FZ659" i="1"/>
  <c r="FY659" i="1"/>
  <c r="FX659" i="1"/>
  <c r="FW659" i="1"/>
  <c r="FV659" i="1"/>
  <c r="FU659" i="1"/>
  <c r="FT659" i="1"/>
  <c r="FS659" i="1"/>
  <c r="FR659" i="1"/>
  <c r="FQ659" i="1"/>
  <c r="FP659" i="1"/>
  <c r="FO659" i="1"/>
  <c r="FN659" i="1"/>
  <c r="FM659" i="1"/>
  <c r="FL659" i="1"/>
  <c r="FK659" i="1"/>
  <c r="FJ659" i="1"/>
  <c r="FI659" i="1"/>
  <c r="FH659" i="1"/>
  <c r="FG659" i="1"/>
  <c r="FF659" i="1"/>
  <c r="FE659" i="1"/>
  <c r="FD659" i="1"/>
  <c r="FC659" i="1"/>
  <c r="FB659" i="1"/>
  <c r="FA659" i="1"/>
  <c r="EZ659" i="1"/>
  <c r="EY659" i="1"/>
  <c r="EX659" i="1"/>
  <c r="EW659" i="1"/>
  <c r="EV659" i="1"/>
  <c r="EU659" i="1"/>
  <c r="ET659" i="1"/>
  <c r="ES659" i="1"/>
  <c r="ER659" i="1"/>
  <c r="EQ659" i="1"/>
  <c r="EP659" i="1"/>
  <c r="EO659" i="1"/>
  <c r="EN659" i="1"/>
  <c r="EM659" i="1"/>
  <c r="EL659" i="1"/>
  <c r="EK659" i="1"/>
  <c r="EJ659" i="1"/>
  <c r="EI659" i="1"/>
  <c r="EH659" i="1"/>
  <c r="EG659" i="1"/>
  <c r="EF659" i="1"/>
  <c r="EE659" i="1"/>
  <c r="ED659" i="1"/>
  <c r="EC659" i="1"/>
  <c r="EB659" i="1"/>
  <c r="EA659" i="1"/>
  <c r="DZ659" i="1"/>
  <c r="DY659" i="1"/>
  <c r="DX659" i="1"/>
  <c r="DW659" i="1"/>
  <c r="DV659" i="1"/>
  <c r="DU659" i="1"/>
  <c r="DT659" i="1"/>
  <c r="DS659" i="1"/>
  <c r="DR659" i="1"/>
  <c r="DQ659" i="1"/>
  <c r="DP659" i="1"/>
  <c r="DO659" i="1"/>
  <c r="DN659" i="1"/>
  <c r="DM659" i="1"/>
  <c r="DL659" i="1"/>
  <c r="DK659" i="1"/>
  <c r="DJ659" i="1"/>
  <c r="DI659" i="1"/>
  <c r="DH659" i="1"/>
  <c r="DG659" i="1"/>
  <c r="DF659" i="1"/>
  <c r="DE659" i="1"/>
  <c r="DD659" i="1"/>
  <c r="DC659" i="1"/>
  <c r="DB659" i="1"/>
  <c r="DA659" i="1"/>
  <c r="CZ659" i="1"/>
  <c r="CY659" i="1"/>
  <c r="CX659" i="1"/>
  <c r="CW659" i="1"/>
  <c r="CV659" i="1"/>
  <c r="CU659" i="1"/>
  <c r="CT659" i="1"/>
  <c r="CS659" i="1"/>
  <c r="CR659" i="1"/>
  <c r="CQ659" i="1"/>
  <c r="CP659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GI658" i="1"/>
  <c r="GI659" i="1" s="1"/>
  <c r="GI657" i="1"/>
  <c r="GH654" i="1"/>
  <c r="GG654" i="1"/>
  <c r="GG665" i="1" s="1"/>
  <c r="GF654" i="1"/>
  <c r="GF665" i="1" s="1"/>
  <c r="GE654" i="1"/>
  <c r="GE665" i="1" s="1"/>
  <c r="GD654" i="1"/>
  <c r="GC654" i="1"/>
  <c r="GC665" i="1" s="1"/>
  <c r="GB654" i="1"/>
  <c r="GB665" i="1" s="1"/>
  <c r="GA654" i="1"/>
  <c r="GA665" i="1" s="1"/>
  <c r="FZ654" i="1"/>
  <c r="FY654" i="1"/>
  <c r="FY665" i="1" s="1"/>
  <c r="FX654" i="1"/>
  <c r="FX665" i="1" s="1"/>
  <c r="FW654" i="1"/>
  <c r="FW665" i="1" s="1"/>
  <c r="FV654" i="1"/>
  <c r="FU654" i="1"/>
  <c r="FU665" i="1" s="1"/>
  <c r="FT654" i="1"/>
  <c r="FT665" i="1" s="1"/>
  <c r="FS654" i="1"/>
  <c r="FS665" i="1" s="1"/>
  <c r="FR654" i="1"/>
  <c r="FQ654" i="1"/>
  <c r="FQ665" i="1" s="1"/>
  <c r="FP654" i="1"/>
  <c r="FP665" i="1" s="1"/>
  <c r="FO654" i="1"/>
  <c r="FO665" i="1" s="1"/>
  <c r="FN654" i="1"/>
  <c r="FM654" i="1"/>
  <c r="FM665" i="1" s="1"/>
  <c r="FL654" i="1"/>
  <c r="FL665" i="1" s="1"/>
  <c r="FK654" i="1"/>
  <c r="FK665" i="1" s="1"/>
  <c r="FJ654" i="1"/>
  <c r="FI654" i="1"/>
  <c r="FI665" i="1" s="1"/>
  <c r="FH654" i="1"/>
  <c r="FH665" i="1" s="1"/>
  <c r="FG654" i="1"/>
  <c r="FG665" i="1" s="1"/>
  <c r="FF654" i="1"/>
  <c r="FE654" i="1"/>
  <c r="FE665" i="1" s="1"/>
  <c r="FD654" i="1"/>
  <c r="FD665" i="1" s="1"/>
  <c r="FC654" i="1"/>
  <c r="FC665" i="1" s="1"/>
  <c r="FB654" i="1"/>
  <c r="FA654" i="1"/>
  <c r="FA665" i="1" s="1"/>
  <c r="EZ654" i="1"/>
  <c r="EZ665" i="1" s="1"/>
  <c r="EY654" i="1"/>
  <c r="EY665" i="1" s="1"/>
  <c r="EX654" i="1"/>
  <c r="EW654" i="1"/>
  <c r="EW665" i="1" s="1"/>
  <c r="EV654" i="1"/>
  <c r="EV665" i="1" s="1"/>
  <c r="EU654" i="1"/>
  <c r="EU665" i="1" s="1"/>
  <c r="ET654" i="1"/>
  <c r="ES654" i="1"/>
  <c r="ES665" i="1" s="1"/>
  <c r="ER654" i="1"/>
  <c r="ER665" i="1" s="1"/>
  <c r="EQ654" i="1"/>
  <c r="EQ665" i="1" s="1"/>
  <c r="EP654" i="1"/>
  <c r="EO654" i="1"/>
  <c r="EO665" i="1" s="1"/>
  <c r="EN654" i="1"/>
  <c r="EN665" i="1" s="1"/>
  <c r="EM654" i="1"/>
  <c r="EM665" i="1" s="1"/>
  <c r="EL654" i="1"/>
  <c r="EK654" i="1"/>
  <c r="EK665" i="1" s="1"/>
  <c r="EJ654" i="1"/>
  <c r="EJ665" i="1" s="1"/>
  <c r="EI654" i="1"/>
  <c r="EI665" i="1" s="1"/>
  <c r="EH654" i="1"/>
  <c r="EG654" i="1"/>
  <c r="EG665" i="1" s="1"/>
  <c r="EF654" i="1"/>
  <c r="EF665" i="1" s="1"/>
  <c r="EE654" i="1"/>
  <c r="EE665" i="1" s="1"/>
  <c r="ED654" i="1"/>
  <c r="EC654" i="1"/>
  <c r="EC665" i="1" s="1"/>
  <c r="EB654" i="1"/>
  <c r="EB665" i="1" s="1"/>
  <c r="EA654" i="1"/>
  <c r="EA665" i="1" s="1"/>
  <c r="DZ654" i="1"/>
  <c r="DY654" i="1"/>
  <c r="DY665" i="1" s="1"/>
  <c r="DX654" i="1"/>
  <c r="DX665" i="1" s="1"/>
  <c r="DW654" i="1"/>
  <c r="DW665" i="1" s="1"/>
  <c r="DV654" i="1"/>
  <c r="DU654" i="1"/>
  <c r="DU665" i="1" s="1"/>
  <c r="DT654" i="1"/>
  <c r="DT665" i="1" s="1"/>
  <c r="DS654" i="1"/>
  <c r="DS665" i="1" s="1"/>
  <c r="DR654" i="1"/>
  <c r="DQ654" i="1"/>
  <c r="DQ665" i="1" s="1"/>
  <c r="DP654" i="1"/>
  <c r="DP665" i="1" s="1"/>
  <c r="DO654" i="1"/>
  <c r="DO665" i="1" s="1"/>
  <c r="DN654" i="1"/>
  <c r="DM654" i="1"/>
  <c r="DM665" i="1" s="1"/>
  <c r="DL654" i="1"/>
  <c r="DL665" i="1" s="1"/>
  <c r="DK654" i="1"/>
  <c r="DK665" i="1" s="1"/>
  <c r="DJ654" i="1"/>
  <c r="DI654" i="1"/>
  <c r="DI665" i="1" s="1"/>
  <c r="DH654" i="1"/>
  <c r="DH665" i="1" s="1"/>
  <c r="DG654" i="1"/>
  <c r="DG665" i="1" s="1"/>
  <c r="DF654" i="1"/>
  <c r="DE654" i="1"/>
  <c r="DE665" i="1" s="1"/>
  <c r="DD654" i="1"/>
  <c r="DD665" i="1" s="1"/>
  <c r="DC654" i="1"/>
  <c r="DC665" i="1" s="1"/>
  <c r="DB654" i="1"/>
  <c r="DA654" i="1"/>
  <c r="DA665" i="1" s="1"/>
  <c r="CZ654" i="1"/>
  <c r="CZ665" i="1" s="1"/>
  <c r="CY654" i="1"/>
  <c r="CY665" i="1" s="1"/>
  <c r="CX654" i="1"/>
  <c r="CW654" i="1"/>
  <c r="CW665" i="1" s="1"/>
  <c r="CV654" i="1"/>
  <c r="CV665" i="1" s="1"/>
  <c r="CU654" i="1"/>
  <c r="CU665" i="1" s="1"/>
  <c r="CT654" i="1"/>
  <c r="CS654" i="1"/>
  <c r="CS665" i="1" s="1"/>
  <c r="CR654" i="1"/>
  <c r="CR665" i="1" s="1"/>
  <c r="CQ654" i="1"/>
  <c r="CQ665" i="1" s="1"/>
  <c r="CP654" i="1"/>
  <c r="CO654" i="1"/>
  <c r="CO665" i="1" s="1"/>
  <c r="CN654" i="1"/>
  <c r="CN665" i="1" s="1"/>
  <c r="CM654" i="1"/>
  <c r="CM665" i="1" s="1"/>
  <c r="CL654" i="1"/>
  <c r="CK654" i="1"/>
  <c r="CK665" i="1" s="1"/>
  <c r="CJ654" i="1"/>
  <c r="CJ665" i="1" s="1"/>
  <c r="CI654" i="1"/>
  <c r="CI665" i="1" s="1"/>
  <c r="CH654" i="1"/>
  <c r="CG654" i="1"/>
  <c r="CG665" i="1" s="1"/>
  <c r="CF654" i="1"/>
  <c r="CF665" i="1" s="1"/>
  <c r="CE654" i="1"/>
  <c r="CE665" i="1" s="1"/>
  <c r="CD654" i="1"/>
  <c r="CC654" i="1"/>
  <c r="CC665" i="1" s="1"/>
  <c r="CB654" i="1"/>
  <c r="CB665" i="1" s="1"/>
  <c r="CA654" i="1"/>
  <c r="BZ654" i="1"/>
  <c r="BY654" i="1"/>
  <c r="BY665" i="1" s="1"/>
  <c r="BX654" i="1"/>
  <c r="BX665" i="1" s="1"/>
  <c r="BW654" i="1"/>
  <c r="BW665" i="1" s="1"/>
  <c r="BV654" i="1"/>
  <c r="BU654" i="1"/>
  <c r="BU665" i="1" s="1"/>
  <c r="BT654" i="1"/>
  <c r="BT665" i="1" s="1"/>
  <c r="BS654" i="1"/>
  <c r="BS665" i="1" s="1"/>
  <c r="BR654" i="1"/>
  <c r="BQ654" i="1"/>
  <c r="BQ665" i="1" s="1"/>
  <c r="BP654" i="1"/>
  <c r="BP665" i="1" s="1"/>
  <c r="BO654" i="1"/>
  <c r="BO665" i="1" s="1"/>
  <c r="BN654" i="1"/>
  <c r="BM654" i="1"/>
  <c r="BM665" i="1" s="1"/>
  <c r="BL654" i="1"/>
  <c r="BL665" i="1" s="1"/>
  <c r="BK654" i="1"/>
  <c r="BK665" i="1" s="1"/>
  <c r="BJ654" i="1"/>
  <c r="BI654" i="1"/>
  <c r="BI665" i="1" s="1"/>
  <c r="BH654" i="1"/>
  <c r="BH665" i="1" s="1"/>
  <c r="BG654" i="1"/>
  <c r="BG665" i="1" s="1"/>
  <c r="BF654" i="1"/>
  <c r="BE654" i="1"/>
  <c r="BE665" i="1" s="1"/>
  <c r="BD654" i="1"/>
  <c r="BD665" i="1" s="1"/>
  <c r="BC654" i="1"/>
  <c r="BB654" i="1"/>
  <c r="BA654" i="1"/>
  <c r="BA665" i="1" s="1"/>
  <c r="AZ654" i="1"/>
  <c r="AZ665" i="1" s="1"/>
  <c r="AY654" i="1"/>
  <c r="AY665" i="1" s="1"/>
  <c r="AX654" i="1"/>
  <c r="AW654" i="1"/>
  <c r="AW665" i="1" s="1"/>
  <c r="AV654" i="1"/>
  <c r="AV665" i="1" s="1"/>
  <c r="AU654" i="1"/>
  <c r="AT654" i="1"/>
  <c r="AS654" i="1"/>
  <c r="AS665" i="1" s="1"/>
  <c r="AR654" i="1"/>
  <c r="AR665" i="1" s="1"/>
  <c r="AQ654" i="1"/>
  <c r="AQ665" i="1" s="1"/>
  <c r="AP654" i="1"/>
  <c r="AO654" i="1"/>
  <c r="AO665" i="1" s="1"/>
  <c r="AN654" i="1"/>
  <c r="AN665" i="1" s="1"/>
  <c r="AM654" i="1"/>
  <c r="AM665" i="1" s="1"/>
  <c r="AL654" i="1"/>
  <c r="AK654" i="1"/>
  <c r="AK665" i="1" s="1"/>
  <c r="AJ654" i="1"/>
  <c r="AJ665" i="1" s="1"/>
  <c r="AI654" i="1"/>
  <c r="AI665" i="1" s="1"/>
  <c r="AH654" i="1"/>
  <c r="AG654" i="1"/>
  <c r="AG665" i="1" s="1"/>
  <c r="AF654" i="1"/>
  <c r="AF665" i="1" s="1"/>
  <c r="AE654" i="1"/>
  <c r="AE665" i="1" s="1"/>
  <c r="AD654" i="1"/>
  <c r="AC654" i="1"/>
  <c r="AC665" i="1" s="1"/>
  <c r="AB654" i="1"/>
  <c r="AB665" i="1" s="1"/>
  <c r="AA654" i="1"/>
  <c r="AA665" i="1" s="1"/>
  <c r="Z654" i="1"/>
  <c r="Y654" i="1"/>
  <c r="Y665" i="1" s="1"/>
  <c r="X654" i="1"/>
  <c r="X665" i="1" s="1"/>
  <c r="W654" i="1"/>
  <c r="V654" i="1"/>
  <c r="U654" i="1"/>
  <c r="U665" i="1" s="1"/>
  <c r="T654" i="1"/>
  <c r="T665" i="1" s="1"/>
  <c r="S654" i="1"/>
  <c r="S665" i="1" s="1"/>
  <c r="R654" i="1"/>
  <c r="Q654" i="1"/>
  <c r="Q665" i="1" s="1"/>
  <c r="P654" i="1"/>
  <c r="P665" i="1" s="1"/>
  <c r="O654" i="1"/>
  <c r="N654" i="1"/>
  <c r="M654" i="1"/>
  <c r="M665" i="1" s="1"/>
  <c r="L654" i="1"/>
  <c r="L665" i="1" s="1"/>
  <c r="K654" i="1"/>
  <c r="K665" i="1" s="1"/>
  <c r="J654" i="1"/>
  <c r="I654" i="1"/>
  <c r="I665" i="1" s="1"/>
  <c r="H654" i="1"/>
  <c r="H665" i="1" s="1"/>
  <c r="G654" i="1"/>
  <c r="G665" i="1" s="1"/>
  <c r="F654" i="1"/>
  <c r="E654" i="1"/>
  <c r="E665" i="1" s="1"/>
  <c r="GI653" i="1"/>
  <c r="GI652" i="1"/>
  <c r="GI654" i="1" s="1"/>
  <c r="GI651" i="1"/>
  <c r="GI650" i="1"/>
  <c r="GI649" i="1"/>
  <c r="GC645" i="1"/>
  <c r="FY645" i="1"/>
  <c r="FW645" i="1"/>
  <c r="FK645" i="1"/>
  <c r="FI645" i="1"/>
  <c r="FH645" i="1"/>
  <c r="FE645" i="1"/>
  <c r="FC645" i="1"/>
  <c r="FA645" i="1"/>
  <c r="EY645" i="1"/>
  <c r="EW645" i="1"/>
  <c r="EU645" i="1"/>
  <c r="ES645" i="1"/>
  <c r="EQ645" i="1"/>
  <c r="EO645" i="1"/>
  <c r="EM645" i="1"/>
  <c r="EK645" i="1"/>
  <c r="EI645" i="1"/>
  <c r="EG645" i="1"/>
  <c r="EE645" i="1"/>
  <c r="EC645" i="1"/>
  <c r="EA645" i="1"/>
  <c r="DY645" i="1"/>
  <c r="DW645" i="1"/>
  <c r="DU645" i="1"/>
  <c r="DS645" i="1"/>
  <c r="DQ645" i="1"/>
  <c r="DO645" i="1"/>
  <c r="DM645" i="1"/>
  <c r="DK645" i="1"/>
  <c r="DI645" i="1"/>
  <c r="DG645" i="1"/>
  <c r="DE645" i="1"/>
  <c r="DC645" i="1"/>
  <c r="DA645" i="1"/>
  <c r="CY645" i="1"/>
  <c r="CW645" i="1"/>
  <c r="CU645" i="1"/>
  <c r="CS645" i="1"/>
  <c r="CQ645" i="1"/>
  <c r="CO645" i="1"/>
  <c r="CM645" i="1"/>
  <c r="CK645" i="1"/>
  <c r="CI645" i="1"/>
  <c r="CG645" i="1"/>
  <c r="CE645" i="1"/>
  <c r="CC645" i="1"/>
  <c r="BY645" i="1"/>
  <c r="BW645" i="1"/>
  <c r="BU645" i="1"/>
  <c r="BQ645" i="1"/>
  <c r="BO645" i="1"/>
  <c r="BM645" i="1"/>
  <c r="BI645" i="1"/>
  <c r="BG645" i="1"/>
  <c r="BE645" i="1"/>
  <c r="BA645" i="1"/>
  <c r="AY645" i="1"/>
  <c r="AW645" i="1"/>
  <c r="AS645" i="1"/>
  <c r="AQ645" i="1"/>
  <c r="AO645" i="1"/>
  <c r="AK645" i="1"/>
  <c r="AI645" i="1"/>
  <c r="AG645" i="1"/>
  <c r="AC645" i="1"/>
  <c r="AA645" i="1"/>
  <c r="Y645" i="1"/>
  <c r="U645" i="1"/>
  <c r="S645" i="1"/>
  <c r="Q645" i="1"/>
  <c r="M645" i="1"/>
  <c r="K645" i="1"/>
  <c r="I645" i="1"/>
  <c r="E645" i="1"/>
  <c r="GH643" i="1"/>
  <c r="GH645" i="1" s="1"/>
  <c r="GG643" i="1"/>
  <c r="GG645" i="1" s="1"/>
  <c r="GF643" i="1"/>
  <c r="GF645" i="1" s="1"/>
  <c r="GE643" i="1"/>
  <c r="GE645" i="1" s="1"/>
  <c r="GD643" i="1"/>
  <c r="GD645" i="1" s="1"/>
  <c r="GC643" i="1"/>
  <c r="GB643" i="1"/>
  <c r="GB645" i="1" s="1"/>
  <c r="GA643" i="1"/>
  <c r="GA645" i="1" s="1"/>
  <c r="FZ643" i="1"/>
  <c r="FZ645" i="1" s="1"/>
  <c r="FY643" i="1"/>
  <c r="FX643" i="1"/>
  <c r="FX645" i="1" s="1"/>
  <c r="FW643" i="1"/>
  <c r="FV643" i="1"/>
  <c r="FV645" i="1" s="1"/>
  <c r="FU643" i="1"/>
  <c r="FU645" i="1" s="1"/>
  <c r="FT643" i="1"/>
  <c r="FT645" i="1" s="1"/>
  <c r="FS643" i="1"/>
  <c r="FS645" i="1" s="1"/>
  <c r="FR643" i="1"/>
  <c r="FR645" i="1" s="1"/>
  <c r="FQ643" i="1"/>
  <c r="FQ645" i="1" s="1"/>
  <c r="FP643" i="1"/>
  <c r="FP645" i="1" s="1"/>
  <c r="FO643" i="1"/>
  <c r="FO645" i="1" s="1"/>
  <c r="FN643" i="1"/>
  <c r="FN645" i="1" s="1"/>
  <c r="FM643" i="1"/>
  <c r="FM645" i="1" s="1"/>
  <c r="FL643" i="1"/>
  <c r="FL645" i="1" s="1"/>
  <c r="FK643" i="1"/>
  <c r="FJ643" i="1"/>
  <c r="FJ645" i="1" s="1"/>
  <c r="FI643" i="1"/>
  <c r="FH643" i="1"/>
  <c r="FG643" i="1"/>
  <c r="FG645" i="1" s="1"/>
  <c r="FF643" i="1"/>
  <c r="FF645" i="1" s="1"/>
  <c r="FE643" i="1"/>
  <c r="FD643" i="1"/>
  <c r="FD645" i="1" s="1"/>
  <c r="FC643" i="1"/>
  <c r="FB643" i="1"/>
  <c r="FB645" i="1" s="1"/>
  <c r="FA643" i="1"/>
  <c r="EZ643" i="1"/>
  <c r="EZ645" i="1" s="1"/>
  <c r="EY643" i="1"/>
  <c r="EX643" i="1"/>
  <c r="EX645" i="1" s="1"/>
  <c r="EW643" i="1"/>
  <c r="EV643" i="1"/>
  <c r="EV645" i="1" s="1"/>
  <c r="EU643" i="1"/>
  <c r="ET643" i="1"/>
  <c r="ET645" i="1" s="1"/>
  <c r="ES643" i="1"/>
  <c r="ER643" i="1"/>
  <c r="ER645" i="1" s="1"/>
  <c r="EQ643" i="1"/>
  <c r="EP643" i="1"/>
  <c r="EP645" i="1" s="1"/>
  <c r="EO643" i="1"/>
  <c r="EN643" i="1"/>
  <c r="EN645" i="1" s="1"/>
  <c r="EM643" i="1"/>
  <c r="EL643" i="1"/>
  <c r="EL645" i="1" s="1"/>
  <c r="EK643" i="1"/>
  <c r="EJ643" i="1"/>
  <c r="EJ645" i="1" s="1"/>
  <c r="EI643" i="1"/>
  <c r="EH643" i="1"/>
  <c r="EH645" i="1" s="1"/>
  <c r="EG643" i="1"/>
  <c r="EF643" i="1"/>
  <c r="EF645" i="1" s="1"/>
  <c r="EE643" i="1"/>
  <c r="ED643" i="1"/>
  <c r="ED645" i="1" s="1"/>
  <c r="EC643" i="1"/>
  <c r="EB643" i="1"/>
  <c r="EB645" i="1" s="1"/>
  <c r="EA643" i="1"/>
  <c r="DZ643" i="1"/>
  <c r="DZ645" i="1" s="1"/>
  <c r="DY643" i="1"/>
  <c r="DX643" i="1"/>
  <c r="DX645" i="1" s="1"/>
  <c r="DW643" i="1"/>
  <c r="DV643" i="1"/>
  <c r="DV645" i="1" s="1"/>
  <c r="DU643" i="1"/>
  <c r="DT643" i="1"/>
  <c r="DT645" i="1" s="1"/>
  <c r="DS643" i="1"/>
  <c r="DR643" i="1"/>
  <c r="DR645" i="1" s="1"/>
  <c r="DQ643" i="1"/>
  <c r="DP643" i="1"/>
  <c r="DP645" i="1" s="1"/>
  <c r="DO643" i="1"/>
  <c r="DN643" i="1"/>
  <c r="DN645" i="1" s="1"/>
  <c r="DM643" i="1"/>
  <c r="DL643" i="1"/>
  <c r="DL645" i="1" s="1"/>
  <c r="DK643" i="1"/>
  <c r="DJ643" i="1"/>
  <c r="DJ645" i="1" s="1"/>
  <c r="DI643" i="1"/>
  <c r="DH643" i="1"/>
  <c r="DH645" i="1" s="1"/>
  <c r="DG643" i="1"/>
  <c r="DF643" i="1"/>
  <c r="DF645" i="1" s="1"/>
  <c r="DE643" i="1"/>
  <c r="DD643" i="1"/>
  <c r="DD645" i="1" s="1"/>
  <c r="DC643" i="1"/>
  <c r="DB643" i="1"/>
  <c r="DB645" i="1" s="1"/>
  <c r="DA643" i="1"/>
  <c r="CZ643" i="1"/>
  <c r="CZ645" i="1" s="1"/>
  <c r="CY643" i="1"/>
  <c r="CX643" i="1"/>
  <c r="CX645" i="1" s="1"/>
  <c r="CW643" i="1"/>
  <c r="CV643" i="1"/>
  <c r="CV645" i="1" s="1"/>
  <c r="CU643" i="1"/>
  <c r="CT643" i="1"/>
  <c r="CT645" i="1" s="1"/>
  <c r="CS643" i="1"/>
  <c r="CR643" i="1"/>
  <c r="CR645" i="1" s="1"/>
  <c r="CQ643" i="1"/>
  <c r="CP643" i="1"/>
  <c r="CP645" i="1" s="1"/>
  <c r="CO643" i="1"/>
  <c r="CN643" i="1"/>
  <c r="CN645" i="1" s="1"/>
  <c r="CM643" i="1"/>
  <c r="CL643" i="1"/>
  <c r="CL645" i="1" s="1"/>
  <c r="CK643" i="1"/>
  <c r="CJ643" i="1"/>
  <c r="CJ645" i="1" s="1"/>
  <c r="CI643" i="1"/>
  <c r="CH643" i="1"/>
  <c r="CH645" i="1" s="1"/>
  <c r="CG643" i="1"/>
  <c r="CF643" i="1"/>
  <c r="CF645" i="1" s="1"/>
  <c r="CE643" i="1"/>
  <c r="CD643" i="1"/>
  <c r="CD645" i="1" s="1"/>
  <c r="CC643" i="1"/>
  <c r="CB643" i="1"/>
  <c r="CB645" i="1" s="1"/>
  <c r="CA643" i="1"/>
  <c r="CA645" i="1" s="1"/>
  <c r="BZ643" i="1"/>
  <c r="BZ645" i="1" s="1"/>
  <c r="BY643" i="1"/>
  <c r="BX643" i="1"/>
  <c r="BX645" i="1" s="1"/>
  <c r="BW643" i="1"/>
  <c r="BV643" i="1"/>
  <c r="BV645" i="1" s="1"/>
  <c r="BU643" i="1"/>
  <c r="BT643" i="1"/>
  <c r="BT645" i="1" s="1"/>
  <c r="BS643" i="1"/>
  <c r="BS645" i="1" s="1"/>
  <c r="BR643" i="1"/>
  <c r="BR645" i="1" s="1"/>
  <c r="BQ643" i="1"/>
  <c r="BP643" i="1"/>
  <c r="BP645" i="1" s="1"/>
  <c r="BO643" i="1"/>
  <c r="BN643" i="1"/>
  <c r="BN645" i="1" s="1"/>
  <c r="BM643" i="1"/>
  <c r="BL643" i="1"/>
  <c r="BL645" i="1" s="1"/>
  <c r="BK643" i="1"/>
  <c r="BK645" i="1" s="1"/>
  <c r="BJ643" i="1"/>
  <c r="BJ645" i="1" s="1"/>
  <c r="BI643" i="1"/>
  <c r="BH643" i="1"/>
  <c r="BH645" i="1" s="1"/>
  <c r="BG643" i="1"/>
  <c r="BF643" i="1"/>
  <c r="BF645" i="1" s="1"/>
  <c r="BE643" i="1"/>
  <c r="BD643" i="1"/>
  <c r="BD645" i="1" s="1"/>
  <c r="BC643" i="1"/>
  <c r="BC645" i="1" s="1"/>
  <c r="BB643" i="1"/>
  <c r="BB645" i="1" s="1"/>
  <c r="BA643" i="1"/>
  <c r="AZ643" i="1"/>
  <c r="AZ645" i="1" s="1"/>
  <c r="AY643" i="1"/>
  <c r="AX643" i="1"/>
  <c r="AX645" i="1" s="1"/>
  <c r="AW643" i="1"/>
  <c r="AV643" i="1"/>
  <c r="AV645" i="1" s="1"/>
  <c r="AU643" i="1"/>
  <c r="AU645" i="1" s="1"/>
  <c r="AT643" i="1"/>
  <c r="AT645" i="1" s="1"/>
  <c r="AS643" i="1"/>
  <c r="AR643" i="1"/>
  <c r="AR645" i="1" s="1"/>
  <c r="AQ643" i="1"/>
  <c r="AP643" i="1"/>
  <c r="AP645" i="1" s="1"/>
  <c r="AO643" i="1"/>
  <c r="AN643" i="1"/>
  <c r="AN645" i="1" s="1"/>
  <c r="AM643" i="1"/>
  <c r="AM645" i="1" s="1"/>
  <c r="AL643" i="1"/>
  <c r="AL645" i="1" s="1"/>
  <c r="AK643" i="1"/>
  <c r="AJ643" i="1"/>
  <c r="AJ645" i="1" s="1"/>
  <c r="AI643" i="1"/>
  <c r="AH643" i="1"/>
  <c r="AH645" i="1" s="1"/>
  <c r="AG643" i="1"/>
  <c r="AF643" i="1"/>
  <c r="AF645" i="1" s="1"/>
  <c r="AE643" i="1"/>
  <c r="AE645" i="1" s="1"/>
  <c r="AD643" i="1"/>
  <c r="AD645" i="1" s="1"/>
  <c r="AC643" i="1"/>
  <c r="AB643" i="1"/>
  <c r="AB645" i="1" s="1"/>
  <c r="AA643" i="1"/>
  <c r="Z643" i="1"/>
  <c r="Z645" i="1" s="1"/>
  <c r="Y643" i="1"/>
  <c r="X643" i="1"/>
  <c r="X645" i="1" s="1"/>
  <c r="W643" i="1"/>
  <c r="W645" i="1" s="1"/>
  <c r="V643" i="1"/>
  <c r="V645" i="1" s="1"/>
  <c r="U643" i="1"/>
  <c r="T643" i="1"/>
  <c r="T645" i="1" s="1"/>
  <c r="S643" i="1"/>
  <c r="R643" i="1"/>
  <c r="R645" i="1" s="1"/>
  <c r="Q643" i="1"/>
  <c r="P643" i="1"/>
  <c r="P645" i="1" s="1"/>
  <c r="O643" i="1"/>
  <c r="O645" i="1" s="1"/>
  <c r="N643" i="1"/>
  <c r="N645" i="1" s="1"/>
  <c r="M643" i="1"/>
  <c r="L643" i="1"/>
  <c r="L645" i="1" s="1"/>
  <c r="K643" i="1"/>
  <c r="J643" i="1"/>
  <c r="J645" i="1" s="1"/>
  <c r="I643" i="1"/>
  <c r="H643" i="1"/>
  <c r="H645" i="1" s="1"/>
  <c r="G643" i="1"/>
  <c r="G645" i="1" s="1"/>
  <c r="F643" i="1"/>
  <c r="F645" i="1" s="1"/>
  <c r="E643" i="1"/>
  <c r="GI642" i="1"/>
  <c r="GF638" i="1"/>
  <c r="GD638" i="1"/>
  <c r="FX638" i="1"/>
  <c r="FV638" i="1"/>
  <c r="FP638" i="1"/>
  <c r="FN638" i="1"/>
  <c r="FH638" i="1"/>
  <c r="FF638" i="1"/>
  <c r="EZ638" i="1"/>
  <c r="EX638" i="1"/>
  <c r="ER638" i="1"/>
  <c r="EP638" i="1"/>
  <c r="EJ638" i="1"/>
  <c r="EH638" i="1"/>
  <c r="EB638" i="1"/>
  <c r="DZ638" i="1"/>
  <c r="DT638" i="1"/>
  <c r="DR638" i="1"/>
  <c r="DL638" i="1"/>
  <c r="DJ638" i="1"/>
  <c r="DD638" i="1"/>
  <c r="DB638" i="1"/>
  <c r="CV638" i="1"/>
  <c r="CT638" i="1"/>
  <c r="CN638" i="1"/>
  <c r="CL638" i="1"/>
  <c r="CF638" i="1"/>
  <c r="CD638" i="1"/>
  <c r="BX638" i="1"/>
  <c r="BV638" i="1"/>
  <c r="BP638" i="1"/>
  <c r="BN638" i="1"/>
  <c r="BH638" i="1"/>
  <c r="BF638" i="1"/>
  <c r="AZ638" i="1"/>
  <c r="AX638" i="1"/>
  <c r="AR638" i="1"/>
  <c r="AP638" i="1"/>
  <c r="AK638" i="1"/>
  <c r="AJ638" i="1"/>
  <c r="AH638" i="1"/>
  <c r="AC638" i="1"/>
  <c r="AB638" i="1"/>
  <c r="Z638" i="1"/>
  <c r="U638" i="1"/>
  <c r="T638" i="1"/>
  <c r="R638" i="1"/>
  <c r="M638" i="1"/>
  <c r="L638" i="1"/>
  <c r="J638" i="1"/>
  <c r="E638" i="1"/>
  <c r="GH636" i="1"/>
  <c r="GG636" i="1"/>
  <c r="GF636" i="1"/>
  <c r="GE636" i="1"/>
  <c r="GD636" i="1"/>
  <c r="GC636" i="1"/>
  <c r="GB636" i="1"/>
  <c r="GB638" i="1" s="1"/>
  <c r="GA636" i="1"/>
  <c r="FZ636" i="1"/>
  <c r="FY636" i="1"/>
  <c r="FX636" i="1"/>
  <c r="FW636" i="1"/>
  <c r="FV636" i="1"/>
  <c r="FU636" i="1"/>
  <c r="FT636" i="1"/>
  <c r="FT638" i="1" s="1"/>
  <c r="FS636" i="1"/>
  <c r="FR636" i="1"/>
  <c r="FQ636" i="1"/>
  <c r="FP636" i="1"/>
  <c r="FO636" i="1"/>
  <c r="FN636" i="1"/>
  <c r="FM636" i="1"/>
  <c r="FL636" i="1"/>
  <c r="FL638" i="1" s="1"/>
  <c r="FK636" i="1"/>
  <c r="FJ636" i="1"/>
  <c r="FI636" i="1"/>
  <c r="FH636" i="1"/>
  <c r="FG636" i="1"/>
  <c r="FF636" i="1"/>
  <c r="FE636" i="1"/>
  <c r="FD636" i="1"/>
  <c r="FD638" i="1" s="1"/>
  <c r="FC636" i="1"/>
  <c r="FB636" i="1"/>
  <c r="FA636" i="1"/>
  <c r="EZ636" i="1"/>
  <c r="EY636" i="1"/>
  <c r="EX636" i="1"/>
  <c r="EW636" i="1"/>
  <c r="EV636" i="1"/>
  <c r="EV638" i="1" s="1"/>
  <c r="EU636" i="1"/>
  <c r="ET636" i="1"/>
  <c r="ES636" i="1"/>
  <c r="ER636" i="1"/>
  <c r="EQ636" i="1"/>
  <c r="EP636" i="1"/>
  <c r="EO636" i="1"/>
  <c r="EN636" i="1"/>
  <c r="EN638" i="1" s="1"/>
  <c r="EM636" i="1"/>
  <c r="EL636" i="1"/>
  <c r="EK636" i="1"/>
  <c r="EJ636" i="1"/>
  <c r="EI636" i="1"/>
  <c r="EH636" i="1"/>
  <c r="EG636" i="1"/>
  <c r="EF636" i="1"/>
  <c r="EF638" i="1" s="1"/>
  <c r="EE636" i="1"/>
  <c r="ED636" i="1"/>
  <c r="EC636" i="1"/>
  <c r="EB636" i="1"/>
  <c r="EA636" i="1"/>
  <c r="DZ636" i="1"/>
  <c r="DY636" i="1"/>
  <c r="DX636" i="1"/>
  <c r="DX638" i="1" s="1"/>
  <c r="DW636" i="1"/>
  <c r="DV636" i="1"/>
  <c r="DU636" i="1"/>
  <c r="DT636" i="1"/>
  <c r="DS636" i="1"/>
  <c r="DR636" i="1"/>
  <c r="DQ636" i="1"/>
  <c r="DP636" i="1"/>
  <c r="DP638" i="1" s="1"/>
  <c r="DO636" i="1"/>
  <c r="DN636" i="1"/>
  <c r="DM636" i="1"/>
  <c r="DL636" i="1"/>
  <c r="DK636" i="1"/>
  <c r="DJ636" i="1"/>
  <c r="DI636" i="1"/>
  <c r="DH636" i="1"/>
  <c r="DH638" i="1" s="1"/>
  <c r="DG636" i="1"/>
  <c r="DF636" i="1"/>
  <c r="DE636" i="1"/>
  <c r="DD636" i="1"/>
  <c r="DC636" i="1"/>
  <c r="DB636" i="1"/>
  <c r="DA636" i="1"/>
  <c r="CZ636" i="1"/>
  <c r="CZ638" i="1" s="1"/>
  <c r="CY636" i="1"/>
  <c r="CX636" i="1"/>
  <c r="CW636" i="1"/>
  <c r="CV636" i="1"/>
  <c r="CU636" i="1"/>
  <c r="CT636" i="1"/>
  <c r="CS636" i="1"/>
  <c r="CR636" i="1"/>
  <c r="CR638" i="1" s="1"/>
  <c r="CQ636" i="1"/>
  <c r="CP636" i="1"/>
  <c r="CO636" i="1"/>
  <c r="CN636" i="1"/>
  <c r="CM636" i="1"/>
  <c r="CL636" i="1"/>
  <c r="CK636" i="1"/>
  <c r="CJ636" i="1"/>
  <c r="CJ638" i="1" s="1"/>
  <c r="CI636" i="1"/>
  <c r="CH636" i="1"/>
  <c r="CG636" i="1"/>
  <c r="CF636" i="1"/>
  <c r="CE636" i="1"/>
  <c r="CD636" i="1"/>
  <c r="CC636" i="1"/>
  <c r="CB636" i="1"/>
  <c r="CB638" i="1" s="1"/>
  <c r="CA636" i="1"/>
  <c r="BZ636" i="1"/>
  <c r="BY636" i="1"/>
  <c r="BX636" i="1"/>
  <c r="BW636" i="1"/>
  <c r="BV636" i="1"/>
  <c r="BU636" i="1"/>
  <c r="BT636" i="1"/>
  <c r="BT638" i="1" s="1"/>
  <c r="BS636" i="1"/>
  <c r="BR636" i="1"/>
  <c r="BQ636" i="1"/>
  <c r="BP636" i="1"/>
  <c r="BO636" i="1"/>
  <c r="BN636" i="1"/>
  <c r="BM636" i="1"/>
  <c r="BL636" i="1"/>
  <c r="BL638" i="1" s="1"/>
  <c r="BK636" i="1"/>
  <c r="BJ636" i="1"/>
  <c r="BI636" i="1"/>
  <c r="BH636" i="1"/>
  <c r="BG636" i="1"/>
  <c r="BF636" i="1"/>
  <c r="BE636" i="1"/>
  <c r="BD636" i="1"/>
  <c r="BD638" i="1" s="1"/>
  <c r="BC636" i="1"/>
  <c r="BB636" i="1"/>
  <c r="BA636" i="1"/>
  <c r="AZ636" i="1"/>
  <c r="AY636" i="1"/>
  <c r="AX636" i="1"/>
  <c r="AW636" i="1"/>
  <c r="AV636" i="1"/>
  <c r="AV638" i="1" s="1"/>
  <c r="AU636" i="1"/>
  <c r="AT636" i="1"/>
  <c r="AS636" i="1"/>
  <c r="AR636" i="1"/>
  <c r="AQ636" i="1"/>
  <c r="AP636" i="1"/>
  <c r="AO636" i="1"/>
  <c r="AN636" i="1"/>
  <c r="AN638" i="1" s="1"/>
  <c r="AM636" i="1"/>
  <c r="AL636" i="1"/>
  <c r="AK636" i="1"/>
  <c r="AJ636" i="1"/>
  <c r="AI636" i="1"/>
  <c r="AH636" i="1"/>
  <c r="AG636" i="1"/>
  <c r="AF636" i="1"/>
  <c r="AF638" i="1" s="1"/>
  <c r="AE636" i="1"/>
  <c r="AD636" i="1"/>
  <c r="AC636" i="1"/>
  <c r="AB636" i="1"/>
  <c r="AA636" i="1"/>
  <c r="Z636" i="1"/>
  <c r="Y636" i="1"/>
  <c r="X636" i="1"/>
  <c r="X638" i="1" s="1"/>
  <c r="W636" i="1"/>
  <c r="V636" i="1"/>
  <c r="U636" i="1"/>
  <c r="T636" i="1"/>
  <c r="S636" i="1"/>
  <c r="R636" i="1"/>
  <c r="Q636" i="1"/>
  <c r="P636" i="1"/>
  <c r="P638" i="1" s="1"/>
  <c r="O636" i="1"/>
  <c r="N636" i="1"/>
  <c r="M636" i="1"/>
  <c r="L636" i="1"/>
  <c r="K636" i="1"/>
  <c r="J636" i="1"/>
  <c r="I636" i="1"/>
  <c r="H636" i="1"/>
  <c r="H638" i="1" s="1"/>
  <c r="G636" i="1"/>
  <c r="F636" i="1"/>
  <c r="E636" i="1"/>
  <c r="GI635" i="1"/>
  <c r="GI634" i="1"/>
  <c r="GI636" i="1" s="1"/>
  <c r="GI633" i="1"/>
  <c r="GH630" i="1"/>
  <c r="GH638" i="1" s="1"/>
  <c r="GG630" i="1"/>
  <c r="GG638" i="1" s="1"/>
  <c r="GF630" i="1"/>
  <c r="GE630" i="1"/>
  <c r="GE638" i="1" s="1"/>
  <c r="GD630" i="1"/>
  <c r="GC630" i="1"/>
  <c r="GC638" i="1" s="1"/>
  <c r="GB630" i="1"/>
  <c r="GA630" i="1"/>
  <c r="GA638" i="1" s="1"/>
  <c r="FZ630" i="1"/>
  <c r="FZ638" i="1" s="1"/>
  <c r="FY630" i="1"/>
  <c r="FY638" i="1" s="1"/>
  <c r="FX630" i="1"/>
  <c r="FW630" i="1"/>
  <c r="FW638" i="1" s="1"/>
  <c r="FV630" i="1"/>
  <c r="FU630" i="1"/>
  <c r="FU638" i="1" s="1"/>
  <c r="FT630" i="1"/>
  <c r="FS630" i="1"/>
  <c r="FS638" i="1" s="1"/>
  <c r="FR630" i="1"/>
  <c r="FR638" i="1" s="1"/>
  <c r="FQ630" i="1"/>
  <c r="FQ638" i="1" s="1"/>
  <c r="FP630" i="1"/>
  <c r="FO630" i="1"/>
  <c r="FO638" i="1" s="1"/>
  <c r="FN630" i="1"/>
  <c r="FM630" i="1"/>
  <c r="FM638" i="1" s="1"/>
  <c r="FL630" i="1"/>
  <c r="FK630" i="1"/>
  <c r="FK638" i="1" s="1"/>
  <c r="FJ630" i="1"/>
  <c r="FJ638" i="1" s="1"/>
  <c r="FI630" i="1"/>
  <c r="FI638" i="1" s="1"/>
  <c r="FH630" i="1"/>
  <c r="FG630" i="1"/>
  <c r="FG638" i="1" s="1"/>
  <c r="FF630" i="1"/>
  <c r="FE630" i="1"/>
  <c r="FE638" i="1" s="1"/>
  <c r="FD630" i="1"/>
  <c r="FC630" i="1"/>
  <c r="FC638" i="1" s="1"/>
  <c r="FB630" i="1"/>
  <c r="FB638" i="1" s="1"/>
  <c r="FA630" i="1"/>
  <c r="FA638" i="1" s="1"/>
  <c r="EZ630" i="1"/>
  <c r="EY630" i="1"/>
  <c r="EY638" i="1" s="1"/>
  <c r="EX630" i="1"/>
  <c r="EW630" i="1"/>
  <c r="EW638" i="1" s="1"/>
  <c r="EV630" i="1"/>
  <c r="EU630" i="1"/>
  <c r="EU638" i="1" s="1"/>
  <c r="ET630" i="1"/>
  <c r="ET638" i="1" s="1"/>
  <c r="ES630" i="1"/>
  <c r="ES638" i="1" s="1"/>
  <c r="ER630" i="1"/>
  <c r="EQ630" i="1"/>
  <c r="EQ638" i="1" s="1"/>
  <c r="EP630" i="1"/>
  <c r="EO630" i="1"/>
  <c r="EO638" i="1" s="1"/>
  <c r="EN630" i="1"/>
  <c r="EM630" i="1"/>
  <c r="EM638" i="1" s="1"/>
  <c r="EL630" i="1"/>
  <c r="EL638" i="1" s="1"/>
  <c r="EK630" i="1"/>
  <c r="EK638" i="1" s="1"/>
  <c r="EJ630" i="1"/>
  <c r="EI630" i="1"/>
  <c r="EI638" i="1" s="1"/>
  <c r="EH630" i="1"/>
  <c r="EG630" i="1"/>
  <c r="EG638" i="1" s="1"/>
  <c r="EF630" i="1"/>
  <c r="EE630" i="1"/>
  <c r="EE638" i="1" s="1"/>
  <c r="ED630" i="1"/>
  <c r="ED638" i="1" s="1"/>
  <c r="EC630" i="1"/>
  <c r="EC638" i="1" s="1"/>
  <c r="EB630" i="1"/>
  <c r="EA630" i="1"/>
  <c r="EA638" i="1" s="1"/>
  <c r="DZ630" i="1"/>
  <c r="DY630" i="1"/>
  <c r="DY638" i="1" s="1"/>
  <c r="DX630" i="1"/>
  <c r="DW630" i="1"/>
  <c r="DW638" i="1" s="1"/>
  <c r="DV630" i="1"/>
  <c r="DV638" i="1" s="1"/>
  <c r="DU630" i="1"/>
  <c r="DU638" i="1" s="1"/>
  <c r="DT630" i="1"/>
  <c r="DS630" i="1"/>
  <c r="DS638" i="1" s="1"/>
  <c r="DR630" i="1"/>
  <c r="DQ630" i="1"/>
  <c r="DQ638" i="1" s="1"/>
  <c r="DP630" i="1"/>
  <c r="DO630" i="1"/>
  <c r="DO638" i="1" s="1"/>
  <c r="DN630" i="1"/>
  <c r="DN638" i="1" s="1"/>
  <c r="DM630" i="1"/>
  <c r="DM638" i="1" s="1"/>
  <c r="DL630" i="1"/>
  <c r="DK630" i="1"/>
  <c r="DK638" i="1" s="1"/>
  <c r="DJ630" i="1"/>
  <c r="DI630" i="1"/>
  <c r="DI638" i="1" s="1"/>
  <c r="DH630" i="1"/>
  <c r="DG630" i="1"/>
  <c r="DG638" i="1" s="1"/>
  <c r="DF630" i="1"/>
  <c r="DF638" i="1" s="1"/>
  <c r="DE630" i="1"/>
  <c r="DE638" i="1" s="1"/>
  <c r="DD630" i="1"/>
  <c r="DC630" i="1"/>
  <c r="DC638" i="1" s="1"/>
  <c r="DB630" i="1"/>
  <c r="DA630" i="1"/>
  <c r="DA638" i="1" s="1"/>
  <c r="CZ630" i="1"/>
  <c r="CY630" i="1"/>
  <c r="CY638" i="1" s="1"/>
  <c r="CX630" i="1"/>
  <c r="CX638" i="1" s="1"/>
  <c r="CW630" i="1"/>
  <c r="CW638" i="1" s="1"/>
  <c r="CV630" i="1"/>
  <c r="CU630" i="1"/>
  <c r="CU638" i="1" s="1"/>
  <c r="CT630" i="1"/>
  <c r="CS630" i="1"/>
  <c r="CS638" i="1" s="1"/>
  <c r="CR630" i="1"/>
  <c r="CQ630" i="1"/>
  <c r="CQ638" i="1" s="1"/>
  <c r="CP630" i="1"/>
  <c r="CP638" i="1" s="1"/>
  <c r="CO630" i="1"/>
  <c r="CO638" i="1" s="1"/>
  <c r="CN630" i="1"/>
  <c r="CM630" i="1"/>
  <c r="CM638" i="1" s="1"/>
  <c r="CL630" i="1"/>
  <c r="CK630" i="1"/>
  <c r="CK638" i="1" s="1"/>
  <c r="CJ630" i="1"/>
  <c r="CI630" i="1"/>
  <c r="CI638" i="1" s="1"/>
  <c r="CH630" i="1"/>
  <c r="CH638" i="1" s="1"/>
  <c r="CG630" i="1"/>
  <c r="CG638" i="1" s="1"/>
  <c r="CF630" i="1"/>
  <c r="CE630" i="1"/>
  <c r="CE638" i="1" s="1"/>
  <c r="CD630" i="1"/>
  <c r="CC630" i="1"/>
  <c r="CC638" i="1" s="1"/>
  <c r="CB630" i="1"/>
  <c r="CA630" i="1"/>
  <c r="CA638" i="1" s="1"/>
  <c r="BZ630" i="1"/>
  <c r="BZ638" i="1" s="1"/>
  <c r="BY630" i="1"/>
  <c r="BY638" i="1" s="1"/>
  <c r="BX630" i="1"/>
  <c r="BW630" i="1"/>
  <c r="BW638" i="1" s="1"/>
  <c r="BV630" i="1"/>
  <c r="BU630" i="1"/>
  <c r="BU638" i="1" s="1"/>
  <c r="BT630" i="1"/>
  <c r="BS630" i="1"/>
  <c r="BS638" i="1" s="1"/>
  <c r="BR630" i="1"/>
  <c r="BR638" i="1" s="1"/>
  <c r="BQ630" i="1"/>
  <c r="BQ638" i="1" s="1"/>
  <c r="BP630" i="1"/>
  <c r="BO630" i="1"/>
  <c r="BO638" i="1" s="1"/>
  <c r="BN630" i="1"/>
  <c r="BM630" i="1"/>
  <c r="BM638" i="1" s="1"/>
  <c r="BL630" i="1"/>
  <c r="BK630" i="1"/>
  <c r="BK638" i="1" s="1"/>
  <c r="BJ630" i="1"/>
  <c r="BJ638" i="1" s="1"/>
  <c r="BI630" i="1"/>
  <c r="BI638" i="1" s="1"/>
  <c r="BH630" i="1"/>
  <c r="BG630" i="1"/>
  <c r="BG638" i="1" s="1"/>
  <c r="BF630" i="1"/>
  <c r="BE630" i="1"/>
  <c r="BE638" i="1" s="1"/>
  <c r="BD630" i="1"/>
  <c r="BC630" i="1"/>
  <c r="BC638" i="1" s="1"/>
  <c r="BB630" i="1"/>
  <c r="BB638" i="1" s="1"/>
  <c r="BA630" i="1"/>
  <c r="BA638" i="1" s="1"/>
  <c r="AZ630" i="1"/>
  <c r="AY630" i="1"/>
  <c r="AY638" i="1" s="1"/>
  <c r="AX630" i="1"/>
  <c r="AW630" i="1"/>
  <c r="AW638" i="1" s="1"/>
  <c r="AV630" i="1"/>
  <c r="AU630" i="1"/>
  <c r="AU638" i="1" s="1"/>
  <c r="AT630" i="1"/>
  <c r="AT638" i="1" s="1"/>
  <c r="AS630" i="1"/>
  <c r="AS638" i="1" s="1"/>
  <c r="AR630" i="1"/>
  <c r="AQ630" i="1"/>
  <c r="AQ638" i="1" s="1"/>
  <c r="AP630" i="1"/>
  <c r="AO630" i="1"/>
  <c r="AO638" i="1" s="1"/>
  <c r="AN630" i="1"/>
  <c r="AM630" i="1"/>
  <c r="AM638" i="1" s="1"/>
  <c r="AL630" i="1"/>
  <c r="AL638" i="1" s="1"/>
  <c r="AK630" i="1"/>
  <c r="AJ630" i="1"/>
  <c r="AI630" i="1"/>
  <c r="AI638" i="1" s="1"/>
  <c r="AH630" i="1"/>
  <c r="AG630" i="1"/>
  <c r="AG638" i="1" s="1"/>
  <c r="AF630" i="1"/>
  <c r="AE630" i="1"/>
  <c r="AE638" i="1" s="1"/>
  <c r="AD630" i="1"/>
  <c r="AD638" i="1" s="1"/>
  <c r="AC630" i="1"/>
  <c r="AB630" i="1"/>
  <c r="AA630" i="1"/>
  <c r="AA638" i="1" s="1"/>
  <c r="Z630" i="1"/>
  <c r="Y630" i="1"/>
  <c r="Y638" i="1" s="1"/>
  <c r="X630" i="1"/>
  <c r="W630" i="1"/>
  <c r="W638" i="1" s="1"/>
  <c r="V630" i="1"/>
  <c r="V638" i="1" s="1"/>
  <c r="U630" i="1"/>
  <c r="T630" i="1"/>
  <c r="S630" i="1"/>
  <c r="S638" i="1" s="1"/>
  <c r="R630" i="1"/>
  <c r="Q630" i="1"/>
  <c r="Q638" i="1" s="1"/>
  <c r="P630" i="1"/>
  <c r="O630" i="1"/>
  <c r="O638" i="1" s="1"/>
  <c r="N630" i="1"/>
  <c r="N638" i="1" s="1"/>
  <c r="M630" i="1"/>
  <c r="L630" i="1"/>
  <c r="K630" i="1"/>
  <c r="K638" i="1" s="1"/>
  <c r="J630" i="1"/>
  <c r="I630" i="1"/>
  <c r="I638" i="1" s="1"/>
  <c r="H630" i="1"/>
  <c r="G630" i="1"/>
  <c r="G638" i="1" s="1"/>
  <c r="F630" i="1"/>
  <c r="F638" i="1" s="1"/>
  <c r="E630" i="1"/>
  <c r="GI629" i="1"/>
  <c r="GI628" i="1"/>
  <c r="GF624" i="1"/>
  <c r="GE624" i="1"/>
  <c r="GB624" i="1"/>
  <c r="FX624" i="1"/>
  <c r="FT624" i="1"/>
  <c r="FP624" i="1"/>
  <c r="FL624" i="1"/>
  <c r="FH624" i="1"/>
  <c r="FD624" i="1"/>
  <c r="EZ624" i="1"/>
  <c r="EV624" i="1"/>
  <c r="ER624" i="1"/>
  <c r="EN624" i="1"/>
  <c r="EJ624" i="1"/>
  <c r="EF624" i="1"/>
  <c r="EB624" i="1"/>
  <c r="DX624" i="1"/>
  <c r="DT624" i="1"/>
  <c r="DP624" i="1"/>
  <c r="DL624" i="1"/>
  <c r="DH624" i="1"/>
  <c r="DD624" i="1"/>
  <c r="CZ624" i="1"/>
  <c r="CV624" i="1"/>
  <c r="CR624" i="1"/>
  <c r="CN624" i="1"/>
  <c r="CJ624" i="1"/>
  <c r="CF624" i="1"/>
  <c r="CB624" i="1"/>
  <c r="BX624" i="1"/>
  <c r="BT624" i="1"/>
  <c r="BP624" i="1"/>
  <c r="BL624" i="1"/>
  <c r="BH624" i="1"/>
  <c r="BD624" i="1"/>
  <c r="AZ624" i="1"/>
  <c r="AV624" i="1"/>
  <c r="AR624" i="1"/>
  <c r="AN624" i="1"/>
  <c r="AJ624" i="1"/>
  <c r="AF624" i="1"/>
  <c r="AB624" i="1"/>
  <c r="X624" i="1"/>
  <c r="T624" i="1"/>
  <c r="P624" i="1"/>
  <c r="L624" i="1"/>
  <c r="H624" i="1"/>
  <c r="GI622" i="1"/>
  <c r="GH622" i="1"/>
  <c r="GG622" i="1"/>
  <c r="GF622" i="1"/>
  <c r="GE622" i="1"/>
  <c r="GD622" i="1"/>
  <c r="GC622" i="1"/>
  <c r="GB622" i="1"/>
  <c r="GA622" i="1"/>
  <c r="FZ622" i="1"/>
  <c r="FY622" i="1"/>
  <c r="FX622" i="1"/>
  <c r="FW622" i="1"/>
  <c r="FV622" i="1"/>
  <c r="FU622" i="1"/>
  <c r="FT622" i="1"/>
  <c r="FS622" i="1"/>
  <c r="FR622" i="1"/>
  <c r="FQ622" i="1"/>
  <c r="FP622" i="1"/>
  <c r="FO622" i="1"/>
  <c r="FN622" i="1"/>
  <c r="FM622" i="1"/>
  <c r="FL622" i="1"/>
  <c r="FK622" i="1"/>
  <c r="FJ622" i="1"/>
  <c r="FI622" i="1"/>
  <c r="FH622" i="1"/>
  <c r="FG622" i="1"/>
  <c r="FF622" i="1"/>
  <c r="FE622" i="1"/>
  <c r="FD622" i="1"/>
  <c r="FC622" i="1"/>
  <c r="FB622" i="1"/>
  <c r="FA622" i="1"/>
  <c r="EZ622" i="1"/>
  <c r="EY622" i="1"/>
  <c r="EX622" i="1"/>
  <c r="EW622" i="1"/>
  <c r="EV622" i="1"/>
  <c r="EU622" i="1"/>
  <c r="ET622" i="1"/>
  <c r="ES622" i="1"/>
  <c r="ER622" i="1"/>
  <c r="EQ622" i="1"/>
  <c r="EP622" i="1"/>
  <c r="EO622" i="1"/>
  <c r="EN622" i="1"/>
  <c r="EM622" i="1"/>
  <c r="EL622" i="1"/>
  <c r="EK622" i="1"/>
  <c r="EJ622" i="1"/>
  <c r="EI622" i="1"/>
  <c r="EH622" i="1"/>
  <c r="EG622" i="1"/>
  <c r="EF622" i="1"/>
  <c r="EE622" i="1"/>
  <c r="ED622" i="1"/>
  <c r="EC622" i="1"/>
  <c r="EB622" i="1"/>
  <c r="EA622" i="1"/>
  <c r="DZ622" i="1"/>
  <c r="DY622" i="1"/>
  <c r="DX622" i="1"/>
  <c r="DW622" i="1"/>
  <c r="DV622" i="1"/>
  <c r="DU622" i="1"/>
  <c r="DT622" i="1"/>
  <c r="DS622" i="1"/>
  <c r="DR622" i="1"/>
  <c r="DQ622" i="1"/>
  <c r="DP622" i="1"/>
  <c r="DO622" i="1"/>
  <c r="DN622" i="1"/>
  <c r="DM622" i="1"/>
  <c r="DL622" i="1"/>
  <c r="DK622" i="1"/>
  <c r="DJ622" i="1"/>
  <c r="DI622" i="1"/>
  <c r="DH622" i="1"/>
  <c r="DG622" i="1"/>
  <c r="DF622" i="1"/>
  <c r="DE622" i="1"/>
  <c r="DD622" i="1"/>
  <c r="DC622" i="1"/>
  <c r="DB622" i="1"/>
  <c r="DA622" i="1"/>
  <c r="CZ622" i="1"/>
  <c r="CY622" i="1"/>
  <c r="CX622" i="1"/>
  <c r="CW622" i="1"/>
  <c r="CV622" i="1"/>
  <c r="CU622" i="1"/>
  <c r="CT622" i="1"/>
  <c r="CS622" i="1"/>
  <c r="CR622" i="1"/>
  <c r="CQ622" i="1"/>
  <c r="CP622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GI621" i="1"/>
  <c r="GI618" i="1"/>
  <c r="GH618" i="1"/>
  <c r="GG618" i="1"/>
  <c r="GF618" i="1"/>
  <c r="GE618" i="1"/>
  <c r="GD618" i="1"/>
  <c r="GC618" i="1"/>
  <c r="GB618" i="1"/>
  <c r="GA618" i="1"/>
  <c r="FZ618" i="1"/>
  <c r="FY618" i="1"/>
  <c r="FX618" i="1"/>
  <c r="FW618" i="1"/>
  <c r="FV618" i="1"/>
  <c r="FU618" i="1"/>
  <c r="FT618" i="1"/>
  <c r="FS618" i="1"/>
  <c r="FR618" i="1"/>
  <c r="FQ618" i="1"/>
  <c r="FP618" i="1"/>
  <c r="FO618" i="1"/>
  <c r="FN618" i="1"/>
  <c r="FM618" i="1"/>
  <c r="FL618" i="1"/>
  <c r="FK618" i="1"/>
  <c r="FJ618" i="1"/>
  <c r="FI618" i="1"/>
  <c r="FH618" i="1"/>
  <c r="FG618" i="1"/>
  <c r="FF618" i="1"/>
  <c r="FE618" i="1"/>
  <c r="FD618" i="1"/>
  <c r="FC618" i="1"/>
  <c r="FB618" i="1"/>
  <c r="FA618" i="1"/>
  <c r="EZ618" i="1"/>
  <c r="EY618" i="1"/>
  <c r="EX618" i="1"/>
  <c r="EW618" i="1"/>
  <c r="EV618" i="1"/>
  <c r="EU618" i="1"/>
  <c r="ET618" i="1"/>
  <c r="ES618" i="1"/>
  <c r="ER618" i="1"/>
  <c r="EQ618" i="1"/>
  <c r="EP618" i="1"/>
  <c r="EO618" i="1"/>
  <c r="EN618" i="1"/>
  <c r="EM618" i="1"/>
  <c r="EL618" i="1"/>
  <c r="EK618" i="1"/>
  <c r="EJ618" i="1"/>
  <c r="EI618" i="1"/>
  <c r="EH618" i="1"/>
  <c r="EG618" i="1"/>
  <c r="EF618" i="1"/>
  <c r="EE618" i="1"/>
  <c r="ED618" i="1"/>
  <c r="EC618" i="1"/>
  <c r="EB618" i="1"/>
  <c r="EA618" i="1"/>
  <c r="DZ618" i="1"/>
  <c r="DY618" i="1"/>
  <c r="DX618" i="1"/>
  <c r="DW618" i="1"/>
  <c r="DV618" i="1"/>
  <c r="DU618" i="1"/>
  <c r="DT618" i="1"/>
  <c r="DS618" i="1"/>
  <c r="DR618" i="1"/>
  <c r="DQ618" i="1"/>
  <c r="DP618" i="1"/>
  <c r="DO618" i="1"/>
  <c r="DN618" i="1"/>
  <c r="DM618" i="1"/>
  <c r="DL618" i="1"/>
  <c r="DK618" i="1"/>
  <c r="DJ618" i="1"/>
  <c r="DI618" i="1"/>
  <c r="DH618" i="1"/>
  <c r="DG618" i="1"/>
  <c r="DF618" i="1"/>
  <c r="DE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CR618" i="1"/>
  <c r="CQ618" i="1"/>
  <c r="CP618" i="1"/>
  <c r="CO618" i="1"/>
  <c r="CN618" i="1"/>
  <c r="CM618" i="1"/>
  <c r="CL618" i="1"/>
  <c r="CK618" i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GI617" i="1"/>
  <c r="GI614" i="1"/>
  <c r="GH614" i="1"/>
  <c r="GG614" i="1"/>
  <c r="GF614" i="1"/>
  <c r="GE614" i="1"/>
  <c r="GD614" i="1"/>
  <c r="GC614" i="1"/>
  <c r="GB614" i="1"/>
  <c r="GA614" i="1"/>
  <c r="FZ614" i="1"/>
  <c r="FY614" i="1"/>
  <c r="FX614" i="1"/>
  <c r="FW614" i="1"/>
  <c r="FV614" i="1"/>
  <c r="FU614" i="1"/>
  <c r="FT614" i="1"/>
  <c r="FS614" i="1"/>
  <c r="FR614" i="1"/>
  <c r="FQ614" i="1"/>
  <c r="FP614" i="1"/>
  <c r="FO614" i="1"/>
  <c r="FO624" i="1" s="1"/>
  <c r="FN614" i="1"/>
  <c r="FM614" i="1"/>
  <c r="FL614" i="1"/>
  <c r="FK614" i="1"/>
  <c r="FJ614" i="1"/>
  <c r="FI614" i="1"/>
  <c r="FH614" i="1"/>
  <c r="FG614" i="1"/>
  <c r="FF614" i="1"/>
  <c r="FE614" i="1"/>
  <c r="FD614" i="1"/>
  <c r="FC614" i="1"/>
  <c r="FB614" i="1"/>
  <c r="FA614" i="1"/>
  <c r="EZ614" i="1"/>
  <c r="EY614" i="1"/>
  <c r="EX614" i="1"/>
  <c r="EW614" i="1"/>
  <c r="EV614" i="1"/>
  <c r="EU614" i="1"/>
  <c r="ET614" i="1"/>
  <c r="ES614" i="1"/>
  <c r="ER614" i="1"/>
  <c r="EQ614" i="1"/>
  <c r="EP614" i="1"/>
  <c r="EO614" i="1"/>
  <c r="EN614" i="1"/>
  <c r="EM614" i="1"/>
  <c r="EL614" i="1"/>
  <c r="EK614" i="1"/>
  <c r="EJ614" i="1"/>
  <c r="EI614" i="1"/>
  <c r="EI624" i="1" s="1"/>
  <c r="EH614" i="1"/>
  <c r="EG614" i="1"/>
  <c r="EF614" i="1"/>
  <c r="EE614" i="1"/>
  <c r="ED614" i="1"/>
  <c r="EC614" i="1"/>
  <c r="EB614" i="1"/>
  <c r="EA614" i="1"/>
  <c r="DZ614" i="1"/>
  <c r="DY614" i="1"/>
  <c r="DX614" i="1"/>
  <c r="DW614" i="1"/>
  <c r="DV614" i="1"/>
  <c r="DU614" i="1"/>
  <c r="DT614" i="1"/>
  <c r="DS614" i="1"/>
  <c r="DS624" i="1" s="1"/>
  <c r="DR614" i="1"/>
  <c r="DQ614" i="1"/>
  <c r="DP614" i="1"/>
  <c r="DO614" i="1"/>
  <c r="DN614" i="1"/>
  <c r="DM614" i="1"/>
  <c r="DL614" i="1"/>
  <c r="DK614" i="1"/>
  <c r="DJ614" i="1"/>
  <c r="DI614" i="1"/>
  <c r="DH614" i="1"/>
  <c r="DG614" i="1"/>
  <c r="DF614" i="1"/>
  <c r="DE614" i="1"/>
  <c r="DD614" i="1"/>
  <c r="DC614" i="1"/>
  <c r="DC624" i="1" s="1"/>
  <c r="DB614" i="1"/>
  <c r="DA614" i="1"/>
  <c r="CZ614" i="1"/>
  <c r="CY614" i="1"/>
  <c r="CX614" i="1"/>
  <c r="CW614" i="1"/>
  <c r="CV614" i="1"/>
  <c r="CU614" i="1"/>
  <c r="CT614" i="1"/>
  <c r="CS614" i="1"/>
  <c r="CR614" i="1"/>
  <c r="CQ614" i="1"/>
  <c r="CP614" i="1"/>
  <c r="CO614" i="1"/>
  <c r="CN614" i="1"/>
  <c r="CM614" i="1"/>
  <c r="CL614" i="1"/>
  <c r="CK614" i="1"/>
  <c r="CJ614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W624" i="1" s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G624" i="1" s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Q624" i="1" s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K624" i="1" s="1"/>
  <c r="J614" i="1"/>
  <c r="I614" i="1"/>
  <c r="H614" i="1"/>
  <c r="G614" i="1"/>
  <c r="F614" i="1"/>
  <c r="E614" i="1"/>
  <c r="GI613" i="1"/>
  <c r="GI610" i="1"/>
  <c r="GH610" i="1"/>
  <c r="GH624" i="1" s="1"/>
  <c r="GG610" i="1"/>
  <c r="GG624" i="1" s="1"/>
  <c r="GF610" i="1"/>
  <c r="GE610" i="1"/>
  <c r="GD610" i="1"/>
  <c r="GD624" i="1" s="1"/>
  <c r="GC610" i="1"/>
  <c r="GB610" i="1"/>
  <c r="GA610" i="1"/>
  <c r="GA624" i="1" s="1"/>
  <c r="FZ610" i="1"/>
  <c r="FZ624" i="1" s="1"/>
  <c r="FY610" i="1"/>
  <c r="FY624" i="1" s="1"/>
  <c r="FX610" i="1"/>
  <c r="FW610" i="1"/>
  <c r="FV610" i="1"/>
  <c r="FV624" i="1" s="1"/>
  <c r="FU610" i="1"/>
  <c r="FT610" i="1"/>
  <c r="FS610" i="1"/>
  <c r="FS624" i="1" s="1"/>
  <c r="FR610" i="1"/>
  <c r="FR624" i="1" s="1"/>
  <c r="FQ610" i="1"/>
  <c r="FQ624" i="1" s="1"/>
  <c r="FP610" i="1"/>
  <c r="FO610" i="1"/>
  <c r="FN610" i="1"/>
  <c r="FN624" i="1" s="1"/>
  <c r="FM610" i="1"/>
  <c r="FL610" i="1"/>
  <c r="FK610" i="1"/>
  <c r="FK624" i="1" s="1"/>
  <c r="FJ610" i="1"/>
  <c r="FJ624" i="1" s="1"/>
  <c r="FI610" i="1"/>
  <c r="FI624" i="1" s="1"/>
  <c r="FH610" i="1"/>
  <c r="FG610" i="1"/>
  <c r="FF610" i="1"/>
  <c r="FF624" i="1" s="1"/>
  <c r="FE610" i="1"/>
  <c r="FD610" i="1"/>
  <c r="FC610" i="1"/>
  <c r="FC624" i="1" s="1"/>
  <c r="FB610" i="1"/>
  <c r="FB624" i="1" s="1"/>
  <c r="FA610" i="1"/>
  <c r="FA624" i="1" s="1"/>
  <c r="EZ610" i="1"/>
  <c r="EY610" i="1"/>
  <c r="EX610" i="1"/>
  <c r="EX624" i="1" s="1"/>
  <c r="EW610" i="1"/>
  <c r="EV610" i="1"/>
  <c r="EU610" i="1"/>
  <c r="EU624" i="1" s="1"/>
  <c r="ET610" i="1"/>
  <c r="ET624" i="1" s="1"/>
  <c r="ES610" i="1"/>
  <c r="ES624" i="1" s="1"/>
  <c r="ER610" i="1"/>
  <c r="EQ610" i="1"/>
  <c r="EP610" i="1"/>
  <c r="EP624" i="1" s="1"/>
  <c r="EO610" i="1"/>
  <c r="EN610" i="1"/>
  <c r="EM610" i="1"/>
  <c r="EM624" i="1" s="1"/>
  <c r="EL610" i="1"/>
  <c r="EL624" i="1" s="1"/>
  <c r="EK610" i="1"/>
  <c r="EK624" i="1" s="1"/>
  <c r="EJ610" i="1"/>
  <c r="EI610" i="1"/>
  <c r="EH610" i="1"/>
  <c r="EH624" i="1" s="1"/>
  <c r="EG610" i="1"/>
  <c r="EF610" i="1"/>
  <c r="EE610" i="1"/>
  <c r="EE624" i="1" s="1"/>
  <c r="ED610" i="1"/>
  <c r="ED624" i="1" s="1"/>
  <c r="EC610" i="1"/>
  <c r="EC624" i="1" s="1"/>
  <c r="EB610" i="1"/>
  <c r="EA610" i="1"/>
  <c r="DZ610" i="1"/>
  <c r="DZ624" i="1" s="1"/>
  <c r="DY610" i="1"/>
  <c r="DX610" i="1"/>
  <c r="DW610" i="1"/>
  <c r="DW624" i="1" s="1"/>
  <c r="DV610" i="1"/>
  <c r="DV624" i="1" s="1"/>
  <c r="DU610" i="1"/>
  <c r="DU624" i="1" s="1"/>
  <c r="DT610" i="1"/>
  <c r="DS610" i="1"/>
  <c r="DR610" i="1"/>
  <c r="DR624" i="1" s="1"/>
  <c r="DQ610" i="1"/>
  <c r="DP610" i="1"/>
  <c r="DO610" i="1"/>
  <c r="DO624" i="1" s="1"/>
  <c r="DN610" i="1"/>
  <c r="DN624" i="1" s="1"/>
  <c r="DM610" i="1"/>
  <c r="DM624" i="1" s="1"/>
  <c r="DL610" i="1"/>
  <c r="DK610" i="1"/>
  <c r="DJ610" i="1"/>
  <c r="DJ624" i="1" s="1"/>
  <c r="DI610" i="1"/>
  <c r="DH610" i="1"/>
  <c r="DG610" i="1"/>
  <c r="DG624" i="1" s="1"/>
  <c r="DF610" i="1"/>
  <c r="DF624" i="1" s="1"/>
  <c r="DE610" i="1"/>
  <c r="DE624" i="1" s="1"/>
  <c r="DD610" i="1"/>
  <c r="DC610" i="1"/>
  <c r="DB610" i="1"/>
  <c r="DB624" i="1" s="1"/>
  <c r="DA610" i="1"/>
  <c r="CZ610" i="1"/>
  <c r="CY610" i="1"/>
  <c r="CY624" i="1" s="1"/>
  <c r="CX610" i="1"/>
  <c r="CX624" i="1" s="1"/>
  <c r="CW610" i="1"/>
  <c r="CW624" i="1" s="1"/>
  <c r="CV610" i="1"/>
  <c r="CU610" i="1"/>
  <c r="CT610" i="1"/>
  <c r="CT624" i="1" s="1"/>
  <c r="CS610" i="1"/>
  <c r="CR610" i="1"/>
  <c r="CQ610" i="1"/>
  <c r="CQ624" i="1" s="1"/>
  <c r="CP610" i="1"/>
  <c r="CP624" i="1" s="1"/>
  <c r="CO610" i="1"/>
  <c r="CO624" i="1" s="1"/>
  <c r="CN610" i="1"/>
  <c r="CM610" i="1"/>
  <c r="CL610" i="1"/>
  <c r="CL624" i="1" s="1"/>
  <c r="CK610" i="1"/>
  <c r="CJ610" i="1"/>
  <c r="CI610" i="1"/>
  <c r="CI624" i="1" s="1"/>
  <c r="CH610" i="1"/>
  <c r="CH624" i="1" s="1"/>
  <c r="CG610" i="1"/>
  <c r="CG624" i="1" s="1"/>
  <c r="CF610" i="1"/>
  <c r="CE610" i="1"/>
  <c r="CD610" i="1"/>
  <c r="CD624" i="1" s="1"/>
  <c r="CC610" i="1"/>
  <c r="CB610" i="1"/>
  <c r="CA610" i="1"/>
  <c r="CA624" i="1" s="1"/>
  <c r="BZ610" i="1"/>
  <c r="BZ624" i="1" s="1"/>
  <c r="BY610" i="1"/>
  <c r="BY624" i="1" s="1"/>
  <c r="BX610" i="1"/>
  <c r="BW610" i="1"/>
  <c r="BV610" i="1"/>
  <c r="BV624" i="1" s="1"/>
  <c r="BU610" i="1"/>
  <c r="BT610" i="1"/>
  <c r="BS610" i="1"/>
  <c r="BS624" i="1" s="1"/>
  <c r="BR610" i="1"/>
  <c r="BR624" i="1" s="1"/>
  <c r="BQ610" i="1"/>
  <c r="BQ624" i="1" s="1"/>
  <c r="BP610" i="1"/>
  <c r="BO610" i="1"/>
  <c r="BN610" i="1"/>
  <c r="BN624" i="1" s="1"/>
  <c r="BM610" i="1"/>
  <c r="BL610" i="1"/>
  <c r="BK610" i="1"/>
  <c r="BK624" i="1" s="1"/>
  <c r="BJ610" i="1"/>
  <c r="BJ624" i="1" s="1"/>
  <c r="BI610" i="1"/>
  <c r="BI624" i="1" s="1"/>
  <c r="BH610" i="1"/>
  <c r="BG610" i="1"/>
  <c r="BF610" i="1"/>
  <c r="BF624" i="1" s="1"/>
  <c r="BE610" i="1"/>
  <c r="BD610" i="1"/>
  <c r="BC610" i="1"/>
  <c r="BC624" i="1" s="1"/>
  <c r="BB610" i="1"/>
  <c r="BB624" i="1" s="1"/>
  <c r="BA610" i="1"/>
  <c r="BA624" i="1" s="1"/>
  <c r="AZ610" i="1"/>
  <c r="AY610" i="1"/>
  <c r="AX610" i="1"/>
  <c r="AX624" i="1" s="1"/>
  <c r="AW610" i="1"/>
  <c r="AV610" i="1"/>
  <c r="AU610" i="1"/>
  <c r="AU624" i="1" s="1"/>
  <c r="AT610" i="1"/>
  <c r="AT624" i="1" s="1"/>
  <c r="AS610" i="1"/>
  <c r="AS624" i="1" s="1"/>
  <c r="AR610" i="1"/>
  <c r="AQ610" i="1"/>
  <c r="AP610" i="1"/>
  <c r="AP624" i="1" s="1"/>
  <c r="AO610" i="1"/>
  <c r="AN610" i="1"/>
  <c r="AM610" i="1"/>
  <c r="AM624" i="1" s="1"/>
  <c r="AL610" i="1"/>
  <c r="AL624" i="1" s="1"/>
  <c r="AK610" i="1"/>
  <c r="AK624" i="1" s="1"/>
  <c r="AJ610" i="1"/>
  <c r="AI610" i="1"/>
  <c r="AH610" i="1"/>
  <c r="AH624" i="1" s="1"/>
  <c r="AG610" i="1"/>
  <c r="AF610" i="1"/>
  <c r="AE610" i="1"/>
  <c r="AE624" i="1" s="1"/>
  <c r="AD610" i="1"/>
  <c r="AD624" i="1" s="1"/>
  <c r="AC610" i="1"/>
  <c r="AC624" i="1" s="1"/>
  <c r="AB610" i="1"/>
  <c r="AA610" i="1"/>
  <c r="Z610" i="1"/>
  <c r="Z624" i="1" s="1"/>
  <c r="Y610" i="1"/>
  <c r="X610" i="1"/>
  <c r="W610" i="1"/>
  <c r="W624" i="1" s="1"/>
  <c r="V610" i="1"/>
  <c r="V624" i="1" s="1"/>
  <c r="U610" i="1"/>
  <c r="U624" i="1" s="1"/>
  <c r="T610" i="1"/>
  <c r="S610" i="1"/>
  <c r="R610" i="1"/>
  <c r="R624" i="1" s="1"/>
  <c r="Q610" i="1"/>
  <c r="P610" i="1"/>
  <c r="O610" i="1"/>
  <c r="O624" i="1" s="1"/>
  <c r="N610" i="1"/>
  <c r="N624" i="1" s="1"/>
  <c r="M610" i="1"/>
  <c r="M624" i="1" s="1"/>
  <c r="L610" i="1"/>
  <c r="K610" i="1"/>
  <c r="J610" i="1"/>
  <c r="J624" i="1" s="1"/>
  <c r="I610" i="1"/>
  <c r="H610" i="1"/>
  <c r="G610" i="1"/>
  <c r="G624" i="1" s="1"/>
  <c r="F610" i="1"/>
  <c r="F624" i="1" s="1"/>
  <c r="E610" i="1"/>
  <c r="E624" i="1" s="1"/>
  <c r="GI609" i="1"/>
  <c r="GI608" i="1"/>
  <c r="GI607" i="1"/>
  <c r="GI606" i="1"/>
  <c r="GI605" i="1"/>
  <c r="GI601" i="1"/>
  <c r="GE601" i="1"/>
  <c r="FV601" i="1"/>
  <c r="FF601" i="1"/>
  <c r="EY601" i="1"/>
  <c r="EW601" i="1"/>
  <c r="DS601" i="1"/>
  <c r="DM601" i="1"/>
  <c r="CK601" i="1"/>
  <c r="CG601" i="1"/>
  <c r="BL601" i="1"/>
  <c r="BD601" i="1"/>
  <c r="BA601" i="1"/>
  <c r="AV601" i="1"/>
  <c r="AN601" i="1"/>
  <c r="AF601" i="1"/>
  <c r="AC601" i="1"/>
  <c r="X601" i="1"/>
  <c r="P601" i="1"/>
  <c r="H601" i="1"/>
  <c r="GH599" i="1"/>
  <c r="GG599" i="1"/>
  <c r="GG601" i="1" s="1"/>
  <c r="GF599" i="1"/>
  <c r="GE599" i="1"/>
  <c r="GD599" i="1"/>
  <c r="GC599" i="1"/>
  <c r="GB599" i="1"/>
  <c r="GA599" i="1"/>
  <c r="FZ599" i="1"/>
  <c r="FY599" i="1"/>
  <c r="FY601" i="1" s="1"/>
  <c r="FX599" i="1"/>
  <c r="FW599" i="1"/>
  <c r="FW601" i="1" s="1"/>
  <c r="FV599" i="1"/>
  <c r="FU599" i="1"/>
  <c r="FT599" i="1"/>
  <c r="FS599" i="1"/>
  <c r="FR599" i="1"/>
  <c r="FQ599" i="1"/>
  <c r="FQ601" i="1" s="1"/>
  <c r="FP599" i="1"/>
  <c r="FO599" i="1"/>
  <c r="FO601" i="1" s="1"/>
  <c r="FN599" i="1"/>
  <c r="FM599" i="1"/>
  <c r="FL599" i="1"/>
  <c r="FK599" i="1"/>
  <c r="FJ599" i="1"/>
  <c r="FI599" i="1"/>
  <c r="FI601" i="1" s="1"/>
  <c r="FH599" i="1"/>
  <c r="FG599" i="1"/>
  <c r="FG601" i="1" s="1"/>
  <c r="FF599" i="1"/>
  <c r="FE599" i="1"/>
  <c r="FD599" i="1"/>
  <c r="FC599" i="1"/>
  <c r="FB599" i="1"/>
  <c r="FA599" i="1"/>
  <c r="FA601" i="1" s="1"/>
  <c r="EZ599" i="1"/>
  <c r="EY599" i="1"/>
  <c r="EX599" i="1"/>
  <c r="EW599" i="1"/>
  <c r="EV599" i="1"/>
  <c r="EU599" i="1"/>
  <c r="ET599" i="1"/>
  <c r="ES599" i="1"/>
  <c r="ES601" i="1" s="1"/>
  <c r="ER599" i="1"/>
  <c r="EQ599" i="1"/>
  <c r="EQ601" i="1" s="1"/>
  <c r="EP599" i="1"/>
  <c r="EO599" i="1"/>
  <c r="EN599" i="1"/>
  <c r="EM599" i="1"/>
  <c r="EL599" i="1"/>
  <c r="EK599" i="1"/>
  <c r="EK601" i="1" s="1"/>
  <c r="EJ599" i="1"/>
  <c r="EI599" i="1"/>
  <c r="EI601" i="1" s="1"/>
  <c r="EH599" i="1"/>
  <c r="EG599" i="1"/>
  <c r="EF599" i="1"/>
  <c r="EE599" i="1"/>
  <c r="ED599" i="1"/>
  <c r="EC599" i="1"/>
  <c r="EC601" i="1" s="1"/>
  <c r="EB599" i="1"/>
  <c r="EA599" i="1"/>
  <c r="EA601" i="1" s="1"/>
  <c r="DZ599" i="1"/>
  <c r="DY599" i="1"/>
  <c r="DX599" i="1"/>
  <c r="DW599" i="1"/>
  <c r="DV599" i="1"/>
  <c r="DU599" i="1"/>
  <c r="DU601" i="1" s="1"/>
  <c r="DT599" i="1"/>
  <c r="DS599" i="1"/>
  <c r="DR599" i="1"/>
  <c r="DQ599" i="1"/>
  <c r="DP599" i="1"/>
  <c r="DO599" i="1"/>
  <c r="DN599" i="1"/>
  <c r="DM599" i="1"/>
  <c r="DL599" i="1"/>
  <c r="DK599" i="1"/>
  <c r="DK601" i="1" s="1"/>
  <c r="DJ599" i="1"/>
  <c r="DI599" i="1"/>
  <c r="DH599" i="1"/>
  <c r="DG599" i="1"/>
  <c r="DF599" i="1"/>
  <c r="DE599" i="1"/>
  <c r="DE601" i="1" s="1"/>
  <c r="DD599" i="1"/>
  <c r="DC599" i="1"/>
  <c r="DC601" i="1" s="1"/>
  <c r="DB599" i="1"/>
  <c r="DA599" i="1"/>
  <c r="CZ599" i="1"/>
  <c r="CY599" i="1"/>
  <c r="CX599" i="1"/>
  <c r="CW599" i="1"/>
  <c r="CW601" i="1" s="1"/>
  <c r="CV599" i="1"/>
  <c r="CU599" i="1"/>
  <c r="CU601" i="1" s="1"/>
  <c r="CT599" i="1"/>
  <c r="CS599" i="1"/>
  <c r="CR599" i="1"/>
  <c r="CQ599" i="1"/>
  <c r="CP599" i="1"/>
  <c r="CO599" i="1"/>
  <c r="CO601" i="1" s="1"/>
  <c r="CN599" i="1"/>
  <c r="CM599" i="1"/>
  <c r="CM601" i="1" s="1"/>
  <c r="CL599" i="1"/>
  <c r="CK599" i="1"/>
  <c r="CJ599" i="1"/>
  <c r="CI599" i="1"/>
  <c r="CH599" i="1"/>
  <c r="CG599" i="1"/>
  <c r="CF599" i="1"/>
  <c r="CE599" i="1"/>
  <c r="CE601" i="1" s="1"/>
  <c r="CD599" i="1"/>
  <c r="CC599" i="1"/>
  <c r="CB599" i="1"/>
  <c r="CA599" i="1"/>
  <c r="BZ599" i="1"/>
  <c r="BY599" i="1"/>
  <c r="BY601" i="1" s="1"/>
  <c r="BX599" i="1"/>
  <c r="BW599" i="1"/>
  <c r="BW601" i="1" s="1"/>
  <c r="BV599" i="1"/>
  <c r="BU599" i="1"/>
  <c r="BT599" i="1"/>
  <c r="BS599" i="1"/>
  <c r="BR599" i="1"/>
  <c r="BQ599" i="1"/>
  <c r="BQ601" i="1" s="1"/>
  <c r="BP599" i="1"/>
  <c r="BO599" i="1"/>
  <c r="BO601" i="1" s="1"/>
  <c r="BN599" i="1"/>
  <c r="BM599" i="1"/>
  <c r="BL599" i="1"/>
  <c r="BK599" i="1"/>
  <c r="BJ599" i="1"/>
  <c r="BI599" i="1"/>
  <c r="BI601" i="1" s="1"/>
  <c r="BH599" i="1"/>
  <c r="BG599" i="1"/>
  <c r="BG601" i="1" s="1"/>
  <c r="BF599" i="1"/>
  <c r="BE599" i="1"/>
  <c r="BD599" i="1"/>
  <c r="BC599" i="1"/>
  <c r="BB599" i="1"/>
  <c r="BA599" i="1"/>
  <c r="AZ599" i="1"/>
  <c r="AY599" i="1"/>
  <c r="AY601" i="1" s="1"/>
  <c r="AX599" i="1"/>
  <c r="AW599" i="1"/>
  <c r="AV599" i="1"/>
  <c r="AU599" i="1"/>
  <c r="AT599" i="1"/>
  <c r="AS599" i="1"/>
  <c r="AS601" i="1" s="1"/>
  <c r="AR599" i="1"/>
  <c r="AQ599" i="1"/>
  <c r="AQ601" i="1" s="1"/>
  <c r="AP599" i="1"/>
  <c r="AO599" i="1"/>
  <c r="AN599" i="1"/>
  <c r="AM599" i="1"/>
  <c r="AL599" i="1"/>
  <c r="AK599" i="1"/>
  <c r="AK601" i="1" s="1"/>
  <c r="AJ599" i="1"/>
  <c r="AI599" i="1"/>
  <c r="AI601" i="1" s="1"/>
  <c r="AH599" i="1"/>
  <c r="AG599" i="1"/>
  <c r="AF599" i="1"/>
  <c r="AE599" i="1"/>
  <c r="AD599" i="1"/>
  <c r="AC599" i="1"/>
  <c r="AB599" i="1"/>
  <c r="AA599" i="1"/>
  <c r="AA601" i="1" s="1"/>
  <c r="Z599" i="1"/>
  <c r="Y599" i="1"/>
  <c r="X599" i="1"/>
  <c r="W599" i="1"/>
  <c r="V599" i="1"/>
  <c r="U599" i="1"/>
  <c r="U601" i="1" s="1"/>
  <c r="T599" i="1"/>
  <c r="S599" i="1"/>
  <c r="S601" i="1" s="1"/>
  <c r="R599" i="1"/>
  <c r="Q599" i="1"/>
  <c r="P599" i="1"/>
  <c r="O599" i="1"/>
  <c r="N599" i="1"/>
  <c r="M599" i="1"/>
  <c r="M601" i="1" s="1"/>
  <c r="L599" i="1"/>
  <c r="K599" i="1"/>
  <c r="K601" i="1" s="1"/>
  <c r="J599" i="1"/>
  <c r="I599" i="1"/>
  <c r="H599" i="1"/>
  <c r="G599" i="1"/>
  <c r="F599" i="1"/>
  <c r="E599" i="1"/>
  <c r="E601" i="1" s="1"/>
  <c r="GI598" i="1"/>
  <c r="GI599" i="1" s="1"/>
  <c r="GI595" i="1"/>
  <c r="GH595" i="1"/>
  <c r="GG595" i="1"/>
  <c r="GF595" i="1"/>
  <c r="GF601" i="1" s="1"/>
  <c r="GE595" i="1"/>
  <c r="GD595" i="1"/>
  <c r="GD601" i="1" s="1"/>
  <c r="GC595" i="1"/>
  <c r="GC601" i="1" s="1"/>
  <c r="GB595" i="1"/>
  <c r="GA595" i="1"/>
  <c r="GA601" i="1" s="1"/>
  <c r="FZ595" i="1"/>
  <c r="FY595" i="1"/>
  <c r="FX595" i="1"/>
  <c r="FX601" i="1" s="1"/>
  <c r="FW595" i="1"/>
  <c r="FV595" i="1"/>
  <c r="FU595" i="1"/>
  <c r="FU601" i="1" s="1"/>
  <c r="FT595" i="1"/>
  <c r="FS595" i="1"/>
  <c r="FS601" i="1" s="1"/>
  <c r="FR595" i="1"/>
  <c r="FQ595" i="1"/>
  <c r="FP595" i="1"/>
  <c r="FP601" i="1" s="1"/>
  <c r="FO595" i="1"/>
  <c r="FN595" i="1"/>
  <c r="FN601" i="1" s="1"/>
  <c r="FM595" i="1"/>
  <c r="FM601" i="1" s="1"/>
  <c r="FL595" i="1"/>
  <c r="FK595" i="1"/>
  <c r="FK601" i="1" s="1"/>
  <c r="FJ595" i="1"/>
  <c r="FI595" i="1"/>
  <c r="FH595" i="1"/>
  <c r="FH601" i="1" s="1"/>
  <c r="FG595" i="1"/>
  <c r="FF595" i="1"/>
  <c r="FE595" i="1"/>
  <c r="FE601" i="1" s="1"/>
  <c r="FD595" i="1"/>
  <c r="FC595" i="1"/>
  <c r="FC601" i="1" s="1"/>
  <c r="FB595" i="1"/>
  <c r="FA595" i="1"/>
  <c r="EZ595" i="1"/>
  <c r="EZ601" i="1" s="1"/>
  <c r="EY595" i="1"/>
  <c r="EX595" i="1"/>
  <c r="EX601" i="1" s="1"/>
  <c r="EW595" i="1"/>
  <c r="EV595" i="1"/>
  <c r="EU595" i="1"/>
  <c r="EU601" i="1" s="1"/>
  <c r="ET595" i="1"/>
  <c r="ES595" i="1"/>
  <c r="ER595" i="1"/>
  <c r="ER601" i="1" s="1"/>
  <c r="EQ595" i="1"/>
  <c r="EP595" i="1"/>
  <c r="EP601" i="1" s="1"/>
  <c r="EO595" i="1"/>
  <c r="EO601" i="1" s="1"/>
  <c r="EN595" i="1"/>
  <c r="EM595" i="1"/>
  <c r="EM601" i="1" s="1"/>
  <c r="EL595" i="1"/>
  <c r="EK595" i="1"/>
  <c r="EJ595" i="1"/>
  <c r="EJ601" i="1" s="1"/>
  <c r="EI595" i="1"/>
  <c r="EH595" i="1"/>
  <c r="EH601" i="1" s="1"/>
  <c r="EG595" i="1"/>
  <c r="EG601" i="1" s="1"/>
  <c r="EF595" i="1"/>
  <c r="EE595" i="1"/>
  <c r="EE601" i="1" s="1"/>
  <c r="ED595" i="1"/>
  <c r="EC595" i="1"/>
  <c r="EB595" i="1"/>
  <c r="EB601" i="1" s="1"/>
  <c r="EA595" i="1"/>
  <c r="DZ595" i="1"/>
  <c r="DZ601" i="1" s="1"/>
  <c r="DY595" i="1"/>
  <c r="DY601" i="1" s="1"/>
  <c r="DX595" i="1"/>
  <c r="DW595" i="1"/>
  <c r="DW601" i="1" s="1"/>
  <c r="DV595" i="1"/>
  <c r="DU595" i="1"/>
  <c r="DT595" i="1"/>
  <c r="DT601" i="1" s="1"/>
  <c r="DS595" i="1"/>
  <c r="DR595" i="1"/>
  <c r="DR601" i="1" s="1"/>
  <c r="DQ595" i="1"/>
  <c r="DQ601" i="1" s="1"/>
  <c r="DP595" i="1"/>
  <c r="DO595" i="1"/>
  <c r="DO601" i="1" s="1"/>
  <c r="DN595" i="1"/>
  <c r="DM595" i="1"/>
  <c r="DL595" i="1"/>
  <c r="DL601" i="1" s="1"/>
  <c r="DK595" i="1"/>
  <c r="DJ595" i="1"/>
  <c r="DJ601" i="1" s="1"/>
  <c r="DI595" i="1"/>
  <c r="DI601" i="1" s="1"/>
  <c r="DH595" i="1"/>
  <c r="DG595" i="1"/>
  <c r="DG601" i="1" s="1"/>
  <c r="DF595" i="1"/>
  <c r="DE595" i="1"/>
  <c r="DD595" i="1"/>
  <c r="DD601" i="1" s="1"/>
  <c r="DC595" i="1"/>
  <c r="DB595" i="1"/>
  <c r="DB601" i="1" s="1"/>
  <c r="DA595" i="1"/>
  <c r="DA601" i="1" s="1"/>
  <c r="CZ595" i="1"/>
  <c r="CY595" i="1"/>
  <c r="CY601" i="1" s="1"/>
  <c r="CX595" i="1"/>
  <c r="CW595" i="1"/>
  <c r="CV595" i="1"/>
  <c r="CV601" i="1" s="1"/>
  <c r="CU595" i="1"/>
  <c r="CT595" i="1"/>
  <c r="CT601" i="1" s="1"/>
  <c r="CS595" i="1"/>
  <c r="CS601" i="1" s="1"/>
  <c r="CR595" i="1"/>
  <c r="CQ595" i="1"/>
  <c r="CQ601" i="1" s="1"/>
  <c r="CP595" i="1"/>
  <c r="CO595" i="1"/>
  <c r="CN595" i="1"/>
  <c r="CN601" i="1" s="1"/>
  <c r="CM595" i="1"/>
  <c r="CL595" i="1"/>
  <c r="CL601" i="1" s="1"/>
  <c r="CK595" i="1"/>
  <c r="CJ595" i="1"/>
  <c r="CI595" i="1"/>
  <c r="CI601" i="1" s="1"/>
  <c r="CH595" i="1"/>
  <c r="CG595" i="1"/>
  <c r="CF595" i="1"/>
  <c r="CF601" i="1" s="1"/>
  <c r="CE595" i="1"/>
  <c r="CD595" i="1"/>
  <c r="CD601" i="1" s="1"/>
  <c r="CC595" i="1"/>
  <c r="CC601" i="1" s="1"/>
  <c r="CB595" i="1"/>
  <c r="CA595" i="1"/>
  <c r="CA601" i="1" s="1"/>
  <c r="BZ595" i="1"/>
  <c r="BY595" i="1"/>
  <c r="BX595" i="1"/>
  <c r="BX601" i="1" s="1"/>
  <c r="BW595" i="1"/>
  <c r="BV595" i="1"/>
  <c r="BV601" i="1" s="1"/>
  <c r="BU595" i="1"/>
  <c r="BU601" i="1" s="1"/>
  <c r="BT595" i="1"/>
  <c r="BS595" i="1"/>
  <c r="BS601" i="1" s="1"/>
  <c r="BR595" i="1"/>
  <c r="BQ595" i="1"/>
  <c r="BP595" i="1"/>
  <c r="BP601" i="1" s="1"/>
  <c r="BO595" i="1"/>
  <c r="BN595" i="1"/>
  <c r="BN601" i="1" s="1"/>
  <c r="BM595" i="1"/>
  <c r="BM601" i="1" s="1"/>
  <c r="BL595" i="1"/>
  <c r="BK595" i="1"/>
  <c r="BK601" i="1" s="1"/>
  <c r="BJ595" i="1"/>
  <c r="BI595" i="1"/>
  <c r="BH595" i="1"/>
  <c r="BH601" i="1" s="1"/>
  <c r="BG595" i="1"/>
  <c r="BF595" i="1"/>
  <c r="BF601" i="1" s="1"/>
  <c r="BE595" i="1"/>
  <c r="BE601" i="1" s="1"/>
  <c r="BD595" i="1"/>
  <c r="BC595" i="1"/>
  <c r="BC601" i="1" s="1"/>
  <c r="BB595" i="1"/>
  <c r="BA595" i="1"/>
  <c r="AZ595" i="1"/>
  <c r="AZ601" i="1" s="1"/>
  <c r="AY595" i="1"/>
  <c r="AX595" i="1"/>
  <c r="AX601" i="1" s="1"/>
  <c r="AW595" i="1"/>
  <c r="AW601" i="1" s="1"/>
  <c r="AV595" i="1"/>
  <c r="AU595" i="1"/>
  <c r="AU601" i="1" s="1"/>
  <c r="AT595" i="1"/>
  <c r="AS595" i="1"/>
  <c r="AR595" i="1"/>
  <c r="AR601" i="1" s="1"/>
  <c r="AQ595" i="1"/>
  <c r="AP595" i="1"/>
  <c r="AP601" i="1" s="1"/>
  <c r="AO595" i="1"/>
  <c r="AO601" i="1" s="1"/>
  <c r="AN595" i="1"/>
  <c r="AM595" i="1"/>
  <c r="AM601" i="1" s="1"/>
  <c r="AL595" i="1"/>
  <c r="AL601" i="1" s="1"/>
  <c r="AK595" i="1"/>
  <c r="AJ595" i="1"/>
  <c r="AJ601" i="1" s="1"/>
  <c r="AI595" i="1"/>
  <c r="AH595" i="1"/>
  <c r="AH601" i="1" s="1"/>
  <c r="AG595" i="1"/>
  <c r="AG601" i="1" s="1"/>
  <c r="AF595" i="1"/>
  <c r="AE595" i="1"/>
  <c r="AE601" i="1" s="1"/>
  <c r="AD595" i="1"/>
  <c r="AD601" i="1" s="1"/>
  <c r="AC595" i="1"/>
  <c r="AB595" i="1"/>
  <c r="AB601" i="1" s="1"/>
  <c r="AA595" i="1"/>
  <c r="Z595" i="1"/>
  <c r="Z601" i="1" s="1"/>
  <c r="Y595" i="1"/>
  <c r="Y601" i="1" s="1"/>
  <c r="X595" i="1"/>
  <c r="W595" i="1"/>
  <c r="W601" i="1" s="1"/>
  <c r="V595" i="1"/>
  <c r="V601" i="1" s="1"/>
  <c r="U595" i="1"/>
  <c r="T595" i="1"/>
  <c r="T601" i="1" s="1"/>
  <c r="S595" i="1"/>
  <c r="R595" i="1"/>
  <c r="R601" i="1" s="1"/>
  <c r="Q595" i="1"/>
  <c r="Q601" i="1" s="1"/>
  <c r="P595" i="1"/>
  <c r="O595" i="1"/>
  <c r="O601" i="1" s="1"/>
  <c r="N595" i="1"/>
  <c r="N601" i="1" s="1"/>
  <c r="M595" i="1"/>
  <c r="L595" i="1"/>
  <c r="L601" i="1" s="1"/>
  <c r="K595" i="1"/>
  <c r="J595" i="1"/>
  <c r="J601" i="1" s="1"/>
  <c r="I595" i="1"/>
  <c r="I601" i="1" s="1"/>
  <c r="H595" i="1"/>
  <c r="G595" i="1"/>
  <c r="G601" i="1" s="1"/>
  <c r="F595" i="1"/>
  <c r="F601" i="1" s="1"/>
  <c r="E595" i="1"/>
  <c r="GI594" i="1"/>
  <c r="GG590" i="1"/>
  <c r="GF590" i="1"/>
  <c r="FJ590" i="1"/>
  <c r="EW590" i="1"/>
  <c r="ES590" i="1"/>
  <c r="EO590" i="1"/>
  <c r="EG590" i="1"/>
  <c r="EF590" i="1"/>
  <c r="DR590" i="1"/>
  <c r="DQ590" i="1"/>
  <c r="DC590" i="1"/>
  <c r="CO590" i="1"/>
  <c r="BX590" i="1"/>
  <c r="BJ590" i="1"/>
  <c r="BE590" i="1"/>
  <c r="AW590" i="1"/>
  <c r="AV590" i="1"/>
  <c r="AH590" i="1"/>
  <c r="R590" i="1"/>
  <c r="Q590" i="1"/>
  <c r="GH588" i="1"/>
  <c r="GG588" i="1"/>
  <c r="GF588" i="1"/>
  <c r="GE588" i="1"/>
  <c r="GD588" i="1"/>
  <c r="GC588" i="1"/>
  <c r="GB588" i="1"/>
  <c r="GA588" i="1"/>
  <c r="FZ588" i="1"/>
  <c r="FY588" i="1"/>
  <c r="FX588" i="1"/>
  <c r="FW588" i="1"/>
  <c r="FV588" i="1"/>
  <c r="FU588" i="1"/>
  <c r="FT588" i="1"/>
  <c r="FS588" i="1"/>
  <c r="FR588" i="1"/>
  <c r="FQ588" i="1"/>
  <c r="FP588" i="1"/>
  <c r="FO588" i="1"/>
  <c r="FN588" i="1"/>
  <c r="FM588" i="1"/>
  <c r="FL588" i="1"/>
  <c r="FK588" i="1"/>
  <c r="FJ588" i="1"/>
  <c r="FI588" i="1"/>
  <c r="FH588" i="1"/>
  <c r="FG588" i="1"/>
  <c r="FF588" i="1"/>
  <c r="FE588" i="1"/>
  <c r="FD588" i="1"/>
  <c r="FC588" i="1"/>
  <c r="FB588" i="1"/>
  <c r="FA588" i="1"/>
  <c r="FA590" i="1" s="1"/>
  <c r="EZ588" i="1"/>
  <c r="EY588" i="1"/>
  <c r="EX588" i="1"/>
  <c r="EW588" i="1"/>
  <c r="EV588" i="1"/>
  <c r="EU588" i="1"/>
  <c r="ET588" i="1"/>
  <c r="ES588" i="1"/>
  <c r="ER588" i="1"/>
  <c r="EQ588" i="1"/>
  <c r="EP588" i="1"/>
  <c r="EO588" i="1"/>
  <c r="EN588" i="1"/>
  <c r="EM588" i="1"/>
  <c r="EL588" i="1"/>
  <c r="EK588" i="1"/>
  <c r="EJ588" i="1"/>
  <c r="EI588" i="1"/>
  <c r="EH588" i="1"/>
  <c r="EG588" i="1"/>
  <c r="EF588" i="1"/>
  <c r="EE588" i="1"/>
  <c r="ED588" i="1"/>
  <c r="EC588" i="1"/>
  <c r="EB588" i="1"/>
  <c r="EA588" i="1"/>
  <c r="DZ588" i="1"/>
  <c r="DY588" i="1"/>
  <c r="DX588" i="1"/>
  <c r="DW588" i="1"/>
  <c r="DV588" i="1"/>
  <c r="DU588" i="1"/>
  <c r="DT588" i="1"/>
  <c r="DS588" i="1"/>
  <c r="DR588" i="1"/>
  <c r="DQ588" i="1"/>
  <c r="DP588" i="1"/>
  <c r="DO588" i="1"/>
  <c r="DN588" i="1"/>
  <c r="DM588" i="1"/>
  <c r="DL588" i="1"/>
  <c r="DK588" i="1"/>
  <c r="DJ588" i="1"/>
  <c r="DI588" i="1"/>
  <c r="DH588" i="1"/>
  <c r="DG588" i="1"/>
  <c r="DF588" i="1"/>
  <c r="DE588" i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CR588" i="1"/>
  <c r="CQ588" i="1"/>
  <c r="CP588" i="1"/>
  <c r="CO588" i="1"/>
  <c r="CN588" i="1"/>
  <c r="CM588" i="1"/>
  <c r="CL588" i="1"/>
  <c r="CK588" i="1"/>
  <c r="CJ588" i="1"/>
  <c r="CI588" i="1"/>
  <c r="CH588" i="1"/>
  <c r="CG588" i="1"/>
  <c r="CG590" i="1" s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I590" i="1" s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S590" i="1" s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F590" i="1" s="1"/>
  <c r="E588" i="1"/>
  <c r="GI587" i="1"/>
  <c r="GI586" i="1"/>
  <c r="GI588" i="1" s="1"/>
  <c r="GH583" i="1"/>
  <c r="GG583" i="1"/>
  <c r="GF583" i="1"/>
  <c r="GE583" i="1"/>
  <c r="GD583" i="1"/>
  <c r="GD590" i="1" s="1"/>
  <c r="GC583" i="1"/>
  <c r="GB583" i="1"/>
  <c r="GA583" i="1"/>
  <c r="FZ583" i="1"/>
  <c r="FY583" i="1"/>
  <c r="FX583" i="1"/>
  <c r="FW583" i="1"/>
  <c r="FW590" i="1" s="1"/>
  <c r="FV583" i="1"/>
  <c r="FU583" i="1"/>
  <c r="FT583" i="1"/>
  <c r="FS583" i="1"/>
  <c r="FR583" i="1"/>
  <c r="FQ583" i="1"/>
  <c r="FP583" i="1"/>
  <c r="FO583" i="1"/>
  <c r="FN583" i="1"/>
  <c r="FM583" i="1"/>
  <c r="FL583" i="1"/>
  <c r="FK583" i="1"/>
  <c r="FJ583" i="1"/>
  <c r="FI583" i="1"/>
  <c r="FH583" i="1"/>
  <c r="FG583" i="1"/>
  <c r="FF583" i="1"/>
  <c r="FE583" i="1"/>
  <c r="FD583" i="1"/>
  <c r="FC583" i="1"/>
  <c r="FB583" i="1"/>
  <c r="FA583" i="1"/>
  <c r="EZ583" i="1"/>
  <c r="EY583" i="1"/>
  <c r="EX583" i="1"/>
  <c r="EW583" i="1"/>
  <c r="EV583" i="1"/>
  <c r="EU583" i="1"/>
  <c r="ET583" i="1"/>
  <c r="ES583" i="1"/>
  <c r="ER583" i="1"/>
  <c r="EQ583" i="1"/>
  <c r="EP583" i="1"/>
  <c r="EO583" i="1"/>
  <c r="EN583" i="1"/>
  <c r="EM583" i="1"/>
  <c r="EL583" i="1"/>
  <c r="EK583" i="1"/>
  <c r="EJ583" i="1"/>
  <c r="EI583" i="1"/>
  <c r="EH583" i="1"/>
  <c r="EG583" i="1"/>
  <c r="EF583" i="1"/>
  <c r="EE583" i="1"/>
  <c r="ED583" i="1"/>
  <c r="EC583" i="1"/>
  <c r="EB583" i="1"/>
  <c r="EA583" i="1"/>
  <c r="DZ583" i="1"/>
  <c r="DZ590" i="1" s="1"/>
  <c r="DY583" i="1"/>
  <c r="DX583" i="1"/>
  <c r="DW583" i="1"/>
  <c r="DV583" i="1"/>
  <c r="DU583" i="1"/>
  <c r="DU590" i="1" s="1"/>
  <c r="DT583" i="1"/>
  <c r="DS583" i="1"/>
  <c r="DR583" i="1"/>
  <c r="DQ583" i="1"/>
  <c r="DP583" i="1"/>
  <c r="DO583" i="1"/>
  <c r="DN583" i="1"/>
  <c r="DM583" i="1"/>
  <c r="DM590" i="1" s="1"/>
  <c r="DL583" i="1"/>
  <c r="DK583" i="1"/>
  <c r="DJ583" i="1"/>
  <c r="DI583" i="1"/>
  <c r="DH583" i="1"/>
  <c r="DG583" i="1"/>
  <c r="DF583" i="1"/>
  <c r="DE583" i="1"/>
  <c r="DE590" i="1" s="1"/>
  <c r="DD583" i="1"/>
  <c r="DD590" i="1" s="1"/>
  <c r="DC583" i="1"/>
  <c r="DB583" i="1"/>
  <c r="DA583" i="1"/>
  <c r="CZ583" i="1"/>
  <c r="CY583" i="1"/>
  <c r="CX583" i="1"/>
  <c r="CW583" i="1"/>
  <c r="CV583" i="1"/>
  <c r="CU583" i="1"/>
  <c r="CT583" i="1"/>
  <c r="CS583" i="1"/>
  <c r="CR583" i="1"/>
  <c r="CQ583" i="1"/>
  <c r="CP583" i="1"/>
  <c r="CO583" i="1"/>
  <c r="CN583" i="1"/>
  <c r="CM583" i="1"/>
  <c r="CM590" i="1" s="1"/>
  <c r="CL583" i="1"/>
  <c r="CL590" i="1" s="1"/>
  <c r="CK583" i="1"/>
  <c r="CJ583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W590" i="1" s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BE583" i="1"/>
  <c r="BD583" i="1"/>
  <c r="BC583" i="1"/>
  <c r="BB583" i="1"/>
  <c r="BA583" i="1"/>
  <c r="BA590" i="1" s="1"/>
  <c r="AZ583" i="1"/>
  <c r="AY583" i="1"/>
  <c r="AX583" i="1"/>
  <c r="AW583" i="1"/>
  <c r="AV583" i="1"/>
  <c r="AU583" i="1"/>
  <c r="AT583" i="1"/>
  <c r="AS583" i="1"/>
  <c r="AR583" i="1"/>
  <c r="AQ583" i="1"/>
  <c r="AQ590" i="1" s="1"/>
  <c r="AP583" i="1"/>
  <c r="AO583" i="1"/>
  <c r="AN583" i="1"/>
  <c r="AM583" i="1"/>
  <c r="AL583" i="1"/>
  <c r="AK583" i="1"/>
  <c r="AJ583" i="1"/>
  <c r="AI583" i="1"/>
  <c r="AI590" i="1" s="1"/>
  <c r="AH583" i="1"/>
  <c r="AG583" i="1"/>
  <c r="AF583" i="1"/>
  <c r="AE583" i="1"/>
  <c r="AD583" i="1"/>
  <c r="AC583" i="1"/>
  <c r="AC590" i="1" s="1"/>
  <c r="AB583" i="1"/>
  <c r="AA583" i="1"/>
  <c r="AA590" i="1" s="1"/>
  <c r="Z583" i="1"/>
  <c r="Y583" i="1"/>
  <c r="X583" i="1"/>
  <c r="W583" i="1"/>
  <c r="V583" i="1"/>
  <c r="U583" i="1"/>
  <c r="U590" i="1" s="1"/>
  <c r="T583" i="1"/>
  <c r="T590" i="1" s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GI582" i="1"/>
  <c r="GI583" i="1" s="1"/>
  <c r="GI579" i="1"/>
  <c r="GH579" i="1"/>
  <c r="GG579" i="1"/>
  <c r="GF579" i="1"/>
  <c r="GE579" i="1"/>
  <c r="GD579" i="1"/>
  <c r="GC579" i="1"/>
  <c r="GB579" i="1"/>
  <c r="GA579" i="1"/>
  <c r="FZ579" i="1"/>
  <c r="FY579" i="1"/>
  <c r="FX579" i="1"/>
  <c r="FW579" i="1"/>
  <c r="FV579" i="1"/>
  <c r="FU579" i="1"/>
  <c r="FT579" i="1"/>
  <c r="FS579" i="1"/>
  <c r="FR579" i="1"/>
  <c r="FQ579" i="1"/>
  <c r="FP579" i="1"/>
  <c r="FP590" i="1" s="1"/>
  <c r="FO579" i="1"/>
  <c r="FN579" i="1"/>
  <c r="FM579" i="1"/>
  <c r="FL579" i="1"/>
  <c r="FK579" i="1"/>
  <c r="FJ579" i="1"/>
  <c r="FI579" i="1"/>
  <c r="FH579" i="1"/>
  <c r="FH590" i="1" s="1"/>
  <c r="FG579" i="1"/>
  <c r="FF579" i="1"/>
  <c r="FE579" i="1"/>
  <c r="FD579" i="1"/>
  <c r="FC579" i="1"/>
  <c r="FB579" i="1"/>
  <c r="FA579" i="1"/>
  <c r="EZ579" i="1"/>
  <c r="EY579" i="1"/>
  <c r="EX579" i="1"/>
  <c r="EX590" i="1" s="1"/>
  <c r="EW579" i="1"/>
  <c r="EV579" i="1"/>
  <c r="EU579" i="1"/>
  <c r="ET579" i="1"/>
  <c r="ES579" i="1"/>
  <c r="ER579" i="1"/>
  <c r="ER590" i="1" s="1"/>
  <c r="EQ579" i="1"/>
  <c r="EP579" i="1"/>
  <c r="EO579" i="1"/>
  <c r="EN579" i="1"/>
  <c r="EM579" i="1"/>
  <c r="EL579" i="1"/>
  <c r="EK579" i="1"/>
  <c r="EJ579" i="1"/>
  <c r="EJ590" i="1" s="1"/>
  <c r="EI579" i="1"/>
  <c r="EH579" i="1"/>
  <c r="EG579" i="1"/>
  <c r="EF579" i="1"/>
  <c r="EE579" i="1"/>
  <c r="ED579" i="1"/>
  <c r="EC579" i="1"/>
  <c r="EB579" i="1"/>
  <c r="EA579" i="1"/>
  <c r="DZ579" i="1"/>
  <c r="DY579" i="1"/>
  <c r="DX579" i="1"/>
  <c r="DW579" i="1"/>
  <c r="DV579" i="1"/>
  <c r="DU579" i="1"/>
  <c r="DT579" i="1"/>
  <c r="DS579" i="1"/>
  <c r="DR579" i="1"/>
  <c r="DQ579" i="1"/>
  <c r="DP579" i="1"/>
  <c r="DO579" i="1"/>
  <c r="DN579" i="1"/>
  <c r="DM579" i="1"/>
  <c r="DL579" i="1"/>
  <c r="DK579" i="1"/>
  <c r="DJ579" i="1"/>
  <c r="DI579" i="1"/>
  <c r="DH579" i="1"/>
  <c r="DG579" i="1"/>
  <c r="DF579" i="1"/>
  <c r="DE579" i="1"/>
  <c r="DD579" i="1"/>
  <c r="DC579" i="1"/>
  <c r="DB579" i="1"/>
  <c r="DA579" i="1"/>
  <c r="CZ579" i="1"/>
  <c r="CZ590" i="1" s="1"/>
  <c r="CY579" i="1"/>
  <c r="CX579" i="1"/>
  <c r="CW579" i="1"/>
  <c r="CV579" i="1"/>
  <c r="CU579" i="1"/>
  <c r="CT579" i="1"/>
  <c r="CS579" i="1"/>
  <c r="CR579" i="1"/>
  <c r="CQ579" i="1"/>
  <c r="CP579" i="1"/>
  <c r="CO579" i="1"/>
  <c r="CN579" i="1"/>
  <c r="CM579" i="1"/>
  <c r="CL579" i="1"/>
  <c r="CK579" i="1"/>
  <c r="CJ579" i="1"/>
  <c r="CI579" i="1"/>
  <c r="CH579" i="1"/>
  <c r="CG579" i="1"/>
  <c r="CF579" i="1"/>
  <c r="CF590" i="1" s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N590" i="1" s="1"/>
  <c r="BM579" i="1"/>
  <c r="BL579" i="1"/>
  <c r="BK579" i="1"/>
  <c r="BJ579" i="1"/>
  <c r="BI579" i="1"/>
  <c r="BH579" i="1"/>
  <c r="BG579" i="1"/>
  <c r="BF579" i="1"/>
  <c r="BE579" i="1"/>
  <c r="BD579" i="1"/>
  <c r="BC579" i="1"/>
  <c r="BB579" i="1"/>
  <c r="BA579" i="1"/>
  <c r="AZ579" i="1"/>
  <c r="AZ590" i="1" s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J590" i="1" s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GI578" i="1"/>
  <c r="GI577" i="1"/>
  <c r="GI576" i="1"/>
  <c r="DF571" i="1"/>
  <c r="AT571" i="1"/>
  <c r="GH569" i="1"/>
  <c r="GG569" i="1"/>
  <c r="GF569" i="1"/>
  <c r="GE569" i="1"/>
  <c r="GD569" i="1"/>
  <c r="GC569" i="1"/>
  <c r="GB569" i="1"/>
  <c r="GA569" i="1"/>
  <c r="FZ569" i="1"/>
  <c r="FY569" i="1"/>
  <c r="FX569" i="1"/>
  <c r="FW569" i="1"/>
  <c r="FV569" i="1"/>
  <c r="FU569" i="1"/>
  <c r="FT569" i="1"/>
  <c r="FS569" i="1"/>
  <c r="FR569" i="1"/>
  <c r="FQ569" i="1"/>
  <c r="FP569" i="1"/>
  <c r="FO569" i="1"/>
  <c r="FN569" i="1"/>
  <c r="FM569" i="1"/>
  <c r="FL569" i="1"/>
  <c r="FK569" i="1"/>
  <c r="FJ569" i="1"/>
  <c r="FI569" i="1"/>
  <c r="FH569" i="1"/>
  <c r="FG569" i="1"/>
  <c r="FF569" i="1"/>
  <c r="FE569" i="1"/>
  <c r="FD569" i="1"/>
  <c r="FC569" i="1"/>
  <c r="FB569" i="1"/>
  <c r="FA569" i="1"/>
  <c r="EZ569" i="1"/>
  <c r="EY569" i="1"/>
  <c r="EX569" i="1"/>
  <c r="EW569" i="1"/>
  <c r="EV569" i="1"/>
  <c r="EU569" i="1"/>
  <c r="ET569" i="1"/>
  <c r="ES569" i="1"/>
  <c r="ER569" i="1"/>
  <c r="EQ569" i="1"/>
  <c r="EP569" i="1"/>
  <c r="EO569" i="1"/>
  <c r="EN569" i="1"/>
  <c r="EM569" i="1"/>
  <c r="EL569" i="1"/>
  <c r="EK569" i="1"/>
  <c r="EJ569" i="1"/>
  <c r="EI569" i="1"/>
  <c r="EH569" i="1"/>
  <c r="EG569" i="1"/>
  <c r="EF569" i="1"/>
  <c r="EE569" i="1"/>
  <c r="ED569" i="1"/>
  <c r="EC569" i="1"/>
  <c r="EB569" i="1"/>
  <c r="EA569" i="1"/>
  <c r="DZ569" i="1"/>
  <c r="DY569" i="1"/>
  <c r="DX569" i="1"/>
  <c r="DW569" i="1"/>
  <c r="DV569" i="1"/>
  <c r="DU569" i="1"/>
  <c r="DT569" i="1"/>
  <c r="DS569" i="1"/>
  <c r="DR569" i="1"/>
  <c r="DQ569" i="1"/>
  <c r="DP569" i="1"/>
  <c r="DO569" i="1"/>
  <c r="DN569" i="1"/>
  <c r="DM569" i="1"/>
  <c r="DL569" i="1"/>
  <c r="DK569" i="1"/>
  <c r="DJ569" i="1"/>
  <c r="DI569" i="1"/>
  <c r="DH569" i="1"/>
  <c r="DG569" i="1"/>
  <c r="DF569" i="1"/>
  <c r="DE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CR569" i="1"/>
  <c r="CQ569" i="1"/>
  <c r="CP569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GI568" i="1"/>
  <c r="GI566" i="1"/>
  <c r="GI565" i="1"/>
  <c r="GI563" i="1"/>
  <c r="GI562" i="1"/>
  <c r="GI560" i="1"/>
  <c r="GI559" i="1"/>
  <c r="GI557" i="1"/>
  <c r="GI555" i="1"/>
  <c r="GI554" i="1"/>
  <c r="GI553" i="1"/>
  <c r="GI551" i="1"/>
  <c r="GI550" i="1"/>
  <c r="GI549" i="1"/>
  <c r="GI548" i="1"/>
  <c r="GI547" i="1"/>
  <c r="GI545" i="1"/>
  <c r="GI543" i="1"/>
  <c r="GI542" i="1"/>
  <c r="GI541" i="1"/>
  <c r="GI540" i="1"/>
  <c r="GI539" i="1"/>
  <c r="GI538" i="1"/>
  <c r="GI537" i="1"/>
  <c r="GI536" i="1"/>
  <c r="GI569" i="1" s="1"/>
  <c r="GH532" i="1"/>
  <c r="GG532" i="1"/>
  <c r="GF532" i="1"/>
  <c r="GE532" i="1"/>
  <c r="GD532" i="1"/>
  <c r="GC532" i="1"/>
  <c r="GB532" i="1"/>
  <c r="GA532" i="1"/>
  <c r="FZ532" i="1"/>
  <c r="FY532" i="1"/>
  <c r="FX532" i="1"/>
  <c r="FW532" i="1"/>
  <c r="FV532" i="1"/>
  <c r="FU532" i="1"/>
  <c r="FT532" i="1"/>
  <c r="FS532" i="1"/>
  <c r="FR532" i="1"/>
  <c r="FQ532" i="1"/>
  <c r="FP532" i="1"/>
  <c r="FO532" i="1"/>
  <c r="FN532" i="1"/>
  <c r="FM532" i="1"/>
  <c r="FL532" i="1"/>
  <c r="FK532" i="1"/>
  <c r="FJ532" i="1"/>
  <c r="FI532" i="1"/>
  <c r="FH532" i="1"/>
  <c r="FG532" i="1"/>
  <c r="FF532" i="1"/>
  <c r="FE532" i="1"/>
  <c r="FD532" i="1"/>
  <c r="FC532" i="1"/>
  <c r="FB532" i="1"/>
  <c r="FA532" i="1"/>
  <c r="EZ532" i="1"/>
  <c r="EY532" i="1"/>
  <c r="EX532" i="1"/>
  <c r="EW532" i="1"/>
  <c r="EV532" i="1"/>
  <c r="EU532" i="1"/>
  <c r="ET532" i="1"/>
  <c r="ES532" i="1"/>
  <c r="ER532" i="1"/>
  <c r="EQ532" i="1"/>
  <c r="EP532" i="1"/>
  <c r="EO532" i="1"/>
  <c r="EN532" i="1"/>
  <c r="EM532" i="1"/>
  <c r="EL532" i="1"/>
  <c r="EK532" i="1"/>
  <c r="EJ532" i="1"/>
  <c r="EI532" i="1"/>
  <c r="EH532" i="1"/>
  <c r="EG532" i="1"/>
  <c r="EF532" i="1"/>
  <c r="EE532" i="1"/>
  <c r="ED532" i="1"/>
  <c r="EC532" i="1"/>
  <c r="EB532" i="1"/>
  <c r="EA532" i="1"/>
  <c r="DZ532" i="1"/>
  <c r="DY532" i="1"/>
  <c r="DX532" i="1"/>
  <c r="DW532" i="1"/>
  <c r="DV532" i="1"/>
  <c r="DU532" i="1"/>
  <c r="DT532" i="1"/>
  <c r="DS532" i="1"/>
  <c r="DR532" i="1"/>
  <c r="DQ532" i="1"/>
  <c r="DP532" i="1"/>
  <c r="DO532" i="1"/>
  <c r="DN532" i="1"/>
  <c r="DM532" i="1"/>
  <c r="DL532" i="1"/>
  <c r="DK532" i="1"/>
  <c r="DJ532" i="1"/>
  <c r="DI532" i="1"/>
  <c r="DH532" i="1"/>
  <c r="DG532" i="1"/>
  <c r="DF532" i="1"/>
  <c r="DE532" i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CR532" i="1"/>
  <c r="CQ532" i="1"/>
  <c r="CP532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GI531" i="1"/>
  <c r="GI529" i="1"/>
  <c r="GI527" i="1"/>
  <c r="GI525" i="1"/>
  <c r="GI523" i="1"/>
  <c r="GI521" i="1"/>
  <c r="GI519" i="1"/>
  <c r="GI517" i="1"/>
  <c r="GI515" i="1"/>
  <c r="GI514" i="1"/>
  <c r="GI512" i="1"/>
  <c r="GI510" i="1"/>
  <c r="GI508" i="1"/>
  <c r="GI506" i="1"/>
  <c r="GI504" i="1"/>
  <c r="GI503" i="1"/>
  <c r="GI501" i="1"/>
  <c r="GI499" i="1"/>
  <c r="GI497" i="1"/>
  <c r="GI495" i="1"/>
  <c r="GI493" i="1"/>
  <c r="GI491" i="1"/>
  <c r="GI490" i="1"/>
  <c r="GI488" i="1"/>
  <c r="GI486" i="1"/>
  <c r="GI485" i="1"/>
  <c r="GH481" i="1"/>
  <c r="GG481" i="1"/>
  <c r="GF481" i="1"/>
  <c r="GE481" i="1"/>
  <c r="GD481" i="1"/>
  <c r="GC481" i="1"/>
  <c r="GB481" i="1"/>
  <c r="GA481" i="1"/>
  <c r="FZ481" i="1"/>
  <c r="FY481" i="1"/>
  <c r="FX481" i="1"/>
  <c r="FW481" i="1"/>
  <c r="FV481" i="1"/>
  <c r="FU481" i="1"/>
  <c r="FT481" i="1"/>
  <c r="FS481" i="1"/>
  <c r="FR481" i="1"/>
  <c r="FQ481" i="1"/>
  <c r="FP481" i="1"/>
  <c r="FO481" i="1"/>
  <c r="FN481" i="1"/>
  <c r="FM481" i="1"/>
  <c r="FL481" i="1"/>
  <c r="FK481" i="1"/>
  <c r="FJ481" i="1"/>
  <c r="FI481" i="1"/>
  <c r="FH481" i="1"/>
  <c r="FG481" i="1"/>
  <c r="FF481" i="1"/>
  <c r="FE481" i="1"/>
  <c r="FD481" i="1"/>
  <c r="FC481" i="1"/>
  <c r="FB481" i="1"/>
  <c r="FA481" i="1"/>
  <c r="EZ481" i="1"/>
  <c r="EY481" i="1"/>
  <c r="EX481" i="1"/>
  <c r="EW481" i="1"/>
  <c r="EV481" i="1"/>
  <c r="EU481" i="1"/>
  <c r="ET481" i="1"/>
  <c r="ES481" i="1"/>
  <c r="ER481" i="1"/>
  <c r="EQ481" i="1"/>
  <c r="EP481" i="1"/>
  <c r="EO481" i="1"/>
  <c r="EN481" i="1"/>
  <c r="EM481" i="1"/>
  <c r="EL481" i="1"/>
  <c r="EK481" i="1"/>
  <c r="EJ481" i="1"/>
  <c r="EI481" i="1"/>
  <c r="EH481" i="1"/>
  <c r="EG481" i="1"/>
  <c r="EF481" i="1"/>
  <c r="EE481" i="1"/>
  <c r="ED481" i="1"/>
  <c r="EC481" i="1"/>
  <c r="EB481" i="1"/>
  <c r="EA481" i="1"/>
  <c r="DZ481" i="1"/>
  <c r="DY481" i="1"/>
  <c r="DX481" i="1"/>
  <c r="DW481" i="1"/>
  <c r="DV481" i="1"/>
  <c r="DU481" i="1"/>
  <c r="DT481" i="1"/>
  <c r="DS481" i="1"/>
  <c r="DR481" i="1"/>
  <c r="DQ481" i="1"/>
  <c r="DP481" i="1"/>
  <c r="DO481" i="1"/>
  <c r="DN481" i="1"/>
  <c r="DM481" i="1"/>
  <c r="DL481" i="1"/>
  <c r="DK481" i="1"/>
  <c r="DJ481" i="1"/>
  <c r="DI481" i="1"/>
  <c r="DH481" i="1"/>
  <c r="DG481" i="1"/>
  <c r="DF481" i="1"/>
  <c r="DE481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CR481" i="1"/>
  <c r="CQ481" i="1"/>
  <c r="CP481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GI480" i="1"/>
  <c r="GI479" i="1"/>
  <c r="GI477" i="1"/>
  <c r="GI475" i="1"/>
  <c r="GI473" i="1"/>
  <c r="GI472" i="1"/>
  <c r="GI470" i="1"/>
  <c r="GI468" i="1"/>
  <c r="GI467" i="1"/>
  <c r="GI466" i="1"/>
  <c r="GI464" i="1"/>
  <c r="GI462" i="1"/>
  <c r="GI461" i="1"/>
  <c r="GI459" i="1"/>
  <c r="GI457" i="1"/>
  <c r="GI456" i="1"/>
  <c r="GI454" i="1"/>
  <c r="GI452" i="1"/>
  <c r="GI451" i="1"/>
  <c r="GI449" i="1"/>
  <c r="GI448" i="1"/>
  <c r="GI446" i="1"/>
  <c r="GI445" i="1"/>
  <c r="GI443" i="1"/>
  <c r="GI442" i="1"/>
  <c r="GI440" i="1"/>
  <c r="GI439" i="1"/>
  <c r="GI437" i="1"/>
  <c r="GI436" i="1"/>
  <c r="GI435" i="1"/>
  <c r="GI433" i="1"/>
  <c r="GI432" i="1"/>
  <c r="GI430" i="1"/>
  <c r="GI428" i="1"/>
  <c r="GI426" i="1"/>
  <c r="GI424" i="1"/>
  <c r="GI423" i="1"/>
  <c r="GI421" i="1"/>
  <c r="GI419" i="1"/>
  <c r="GI417" i="1"/>
  <c r="GI416" i="1"/>
  <c r="GI415" i="1"/>
  <c r="GI413" i="1"/>
  <c r="GI412" i="1"/>
  <c r="GH408" i="1"/>
  <c r="GG408" i="1"/>
  <c r="GF408" i="1"/>
  <c r="GE408" i="1"/>
  <c r="GD408" i="1"/>
  <c r="GC408" i="1"/>
  <c r="GB408" i="1"/>
  <c r="GA408" i="1"/>
  <c r="FZ408" i="1"/>
  <c r="FY408" i="1"/>
  <c r="FX408" i="1"/>
  <c r="FW408" i="1"/>
  <c r="FV408" i="1"/>
  <c r="FU408" i="1"/>
  <c r="FT408" i="1"/>
  <c r="FS408" i="1"/>
  <c r="FR408" i="1"/>
  <c r="FQ408" i="1"/>
  <c r="FP408" i="1"/>
  <c r="FO408" i="1"/>
  <c r="FN408" i="1"/>
  <c r="FM408" i="1"/>
  <c r="FL408" i="1"/>
  <c r="FK408" i="1"/>
  <c r="FJ408" i="1"/>
  <c r="FI408" i="1"/>
  <c r="FH408" i="1"/>
  <c r="FG408" i="1"/>
  <c r="FF408" i="1"/>
  <c r="FE408" i="1"/>
  <c r="FD408" i="1"/>
  <c r="FC408" i="1"/>
  <c r="FB408" i="1"/>
  <c r="FA408" i="1"/>
  <c r="EZ408" i="1"/>
  <c r="EY408" i="1"/>
  <c r="EX408" i="1"/>
  <c r="EW408" i="1"/>
  <c r="EV408" i="1"/>
  <c r="EU408" i="1"/>
  <c r="ET408" i="1"/>
  <c r="ES408" i="1"/>
  <c r="ER408" i="1"/>
  <c r="EQ408" i="1"/>
  <c r="EP408" i="1"/>
  <c r="EO408" i="1"/>
  <c r="EN408" i="1"/>
  <c r="EM408" i="1"/>
  <c r="EL408" i="1"/>
  <c r="EK408" i="1"/>
  <c r="EJ408" i="1"/>
  <c r="EI408" i="1"/>
  <c r="EH408" i="1"/>
  <c r="EG408" i="1"/>
  <c r="EF408" i="1"/>
  <c r="EE408" i="1"/>
  <c r="ED408" i="1"/>
  <c r="EC408" i="1"/>
  <c r="EB408" i="1"/>
  <c r="EA408" i="1"/>
  <c r="DZ408" i="1"/>
  <c r="DY408" i="1"/>
  <c r="DX408" i="1"/>
  <c r="DW408" i="1"/>
  <c r="DV408" i="1"/>
  <c r="DU408" i="1"/>
  <c r="DT408" i="1"/>
  <c r="DS408" i="1"/>
  <c r="DR408" i="1"/>
  <c r="DQ408" i="1"/>
  <c r="DP408" i="1"/>
  <c r="DO408" i="1"/>
  <c r="DN408" i="1"/>
  <c r="DM408" i="1"/>
  <c r="DL408" i="1"/>
  <c r="DK408" i="1"/>
  <c r="DJ408" i="1"/>
  <c r="DI408" i="1"/>
  <c r="DH408" i="1"/>
  <c r="DG408" i="1"/>
  <c r="DF408" i="1"/>
  <c r="DE408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GI407" i="1"/>
  <c r="GI405" i="1"/>
  <c r="GI403" i="1"/>
  <c r="GI401" i="1"/>
  <c r="GI399" i="1"/>
  <c r="GI398" i="1"/>
  <c r="GI396" i="1"/>
  <c r="GI394" i="1"/>
  <c r="GI393" i="1"/>
  <c r="GI391" i="1"/>
  <c r="GI389" i="1"/>
  <c r="GI387" i="1"/>
  <c r="GI385" i="1"/>
  <c r="GI383" i="1"/>
  <c r="GI381" i="1"/>
  <c r="GI379" i="1"/>
  <c r="GI378" i="1"/>
  <c r="GI377" i="1"/>
  <c r="GI375" i="1"/>
  <c r="GI373" i="1"/>
  <c r="GI371" i="1"/>
  <c r="GI369" i="1"/>
  <c r="GI367" i="1"/>
  <c r="GI366" i="1"/>
  <c r="GI364" i="1"/>
  <c r="GI363" i="1"/>
  <c r="GI362" i="1"/>
  <c r="GI360" i="1"/>
  <c r="GI358" i="1"/>
  <c r="GI357" i="1"/>
  <c r="GI355" i="1"/>
  <c r="GI354" i="1"/>
  <c r="GI352" i="1"/>
  <c r="GI350" i="1"/>
  <c r="GI348" i="1"/>
  <c r="GI346" i="1"/>
  <c r="GI344" i="1"/>
  <c r="GI342" i="1"/>
  <c r="GI340" i="1"/>
  <c r="GI338" i="1"/>
  <c r="GI336" i="1"/>
  <c r="GI335" i="1"/>
  <c r="GI333" i="1"/>
  <c r="GI331" i="1"/>
  <c r="GI329" i="1"/>
  <c r="GI327" i="1"/>
  <c r="GI325" i="1"/>
  <c r="GI323" i="1"/>
  <c r="GI321" i="1"/>
  <c r="GH317" i="1"/>
  <c r="GG317" i="1"/>
  <c r="GF317" i="1"/>
  <c r="GE317" i="1"/>
  <c r="GD317" i="1"/>
  <c r="GC317" i="1"/>
  <c r="GB317" i="1"/>
  <c r="GA317" i="1"/>
  <c r="FZ317" i="1"/>
  <c r="FY317" i="1"/>
  <c r="FX317" i="1"/>
  <c r="FW317" i="1"/>
  <c r="FV317" i="1"/>
  <c r="FU317" i="1"/>
  <c r="FT317" i="1"/>
  <c r="FS317" i="1"/>
  <c r="FR317" i="1"/>
  <c r="FQ317" i="1"/>
  <c r="FP317" i="1"/>
  <c r="FO317" i="1"/>
  <c r="FN317" i="1"/>
  <c r="FM317" i="1"/>
  <c r="FL317" i="1"/>
  <c r="FK317" i="1"/>
  <c r="FJ317" i="1"/>
  <c r="FI317" i="1"/>
  <c r="FH317" i="1"/>
  <c r="FG317" i="1"/>
  <c r="FF317" i="1"/>
  <c r="FE317" i="1"/>
  <c r="FD317" i="1"/>
  <c r="FC317" i="1"/>
  <c r="FB317" i="1"/>
  <c r="FA317" i="1"/>
  <c r="EZ317" i="1"/>
  <c r="EY317" i="1"/>
  <c r="EX317" i="1"/>
  <c r="EW317" i="1"/>
  <c r="EV317" i="1"/>
  <c r="EU317" i="1"/>
  <c r="ET317" i="1"/>
  <c r="ES317" i="1"/>
  <c r="ER317" i="1"/>
  <c r="EQ317" i="1"/>
  <c r="EP317" i="1"/>
  <c r="EO317" i="1"/>
  <c r="EN317" i="1"/>
  <c r="EM317" i="1"/>
  <c r="EL317" i="1"/>
  <c r="EK317" i="1"/>
  <c r="EJ317" i="1"/>
  <c r="EI317" i="1"/>
  <c r="EH317" i="1"/>
  <c r="EG317" i="1"/>
  <c r="EF317" i="1"/>
  <c r="EE317" i="1"/>
  <c r="ED317" i="1"/>
  <c r="EC317" i="1"/>
  <c r="EB317" i="1"/>
  <c r="EA317" i="1"/>
  <c r="DZ317" i="1"/>
  <c r="DY317" i="1"/>
  <c r="DX317" i="1"/>
  <c r="DW317" i="1"/>
  <c r="DV317" i="1"/>
  <c r="DU317" i="1"/>
  <c r="DT317" i="1"/>
  <c r="DS317" i="1"/>
  <c r="DR317" i="1"/>
  <c r="DQ317" i="1"/>
  <c r="DP317" i="1"/>
  <c r="DO317" i="1"/>
  <c r="DN317" i="1"/>
  <c r="DM317" i="1"/>
  <c r="DL317" i="1"/>
  <c r="DK317" i="1"/>
  <c r="DJ317" i="1"/>
  <c r="DI317" i="1"/>
  <c r="DH317" i="1"/>
  <c r="DG317" i="1"/>
  <c r="DF317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GI316" i="1"/>
  <c r="GI314" i="1"/>
  <c r="GI312" i="1"/>
  <c r="GI310" i="1"/>
  <c r="GI308" i="1"/>
  <c r="GI306" i="1"/>
  <c r="GI304" i="1"/>
  <c r="GI303" i="1"/>
  <c r="GI301" i="1"/>
  <c r="GI300" i="1"/>
  <c r="GI299" i="1"/>
  <c r="GI297" i="1"/>
  <c r="GI295" i="1"/>
  <c r="GI293" i="1"/>
  <c r="GI292" i="1"/>
  <c r="GI290" i="1"/>
  <c r="GI288" i="1"/>
  <c r="GI286" i="1"/>
  <c r="GI284" i="1"/>
  <c r="GI282" i="1"/>
  <c r="GI280" i="1"/>
  <c r="GI278" i="1"/>
  <c r="GI277" i="1"/>
  <c r="GI276" i="1"/>
  <c r="GI275" i="1"/>
  <c r="GI273" i="1"/>
  <c r="GI271" i="1"/>
  <c r="GI269" i="1"/>
  <c r="GI268" i="1"/>
  <c r="GI266" i="1"/>
  <c r="GI264" i="1"/>
  <c r="GI262" i="1"/>
  <c r="GI260" i="1"/>
  <c r="GI258" i="1"/>
  <c r="GI256" i="1"/>
  <c r="GI255" i="1"/>
  <c r="GI253" i="1"/>
  <c r="GI251" i="1"/>
  <c r="GH247" i="1"/>
  <c r="GG247" i="1"/>
  <c r="GF247" i="1"/>
  <c r="GE247" i="1"/>
  <c r="GD247" i="1"/>
  <c r="GC247" i="1"/>
  <c r="GB247" i="1"/>
  <c r="GA247" i="1"/>
  <c r="FZ247" i="1"/>
  <c r="FY247" i="1"/>
  <c r="FX247" i="1"/>
  <c r="FW247" i="1"/>
  <c r="FV247" i="1"/>
  <c r="FU247" i="1"/>
  <c r="FT247" i="1"/>
  <c r="FS247" i="1"/>
  <c r="FR247" i="1"/>
  <c r="FQ247" i="1"/>
  <c r="FP247" i="1"/>
  <c r="FO247" i="1"/>
  <c r="FN247" i="1"/>
  <c r="FM247" i="1"/>
  <c r="FL247" i="1"/>
  <c r="FK247" i="1"/>
  <c r="FJ247" i="1"/>
  <c r="FI247" i="1"/>
  <c r="FH247" i="1"/>
  <c r="FG247" i="1"/>
  <c r="FF247" i="1"/>
  <c r="FE247" i="1"/>
  <c r="FD247" i="1"/>
  <c r="FC247" i="1"/>
  <c r="FB247" i="1"/>
  <c r="FA247" i="1"/>
  <c r="EZ247" i="1"/>
  <c r="EY247" i="1"/>
  <c r="EX247" i="1"/>
  <c r="EW247" i="1"/>
  <c r="EV247" i="1"/>
  <c r="EU247" i="1"/>
  <c r="ET247" i="1"/>
  <c r="ES247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GI246" i="1"/>
  <c r="GI244" i="1"/>
  <c r="GI242" i="1"/>
  <c r="GI240" i="1"/>
  <c r="GI239" i="1"/>
  <c r="GI237" i="1"/>
  <c r="GI236" i="1"/>
  <c r="GI234" i="1"/>
  <c r="GI232" i="1"/>
  <c r="GI230" i="1"/>
  <c r="GI229" i="1"/>
  <c r="GI227" i="1"/>
  <c r="GI225" i="1"/>
  <c r="GI224" i="1"/>
  <c r="GI222" i="1"/>
  <c r="GI221" i="1"/>
  <c r="GI219" i="1"/>
  <c r="GI217" i="1"/>
  <c r="GI216" i="1"/>
  <c r="GI214" i="1"/>
  <c r="GI213" i="1"/>
  <c r="GI211" i="1"/>
  <c r="GI210" i="1"/>
  <c r="GI209" i="1"/>
  <c r="GI207" i="1"/>
  <c r="GI206" i="1"/>
  <c r="GI204" i="1"/>
  <c r="GI202" i="1"/>
  <c r="GI201" i="1"/>
  <c r="GI199" i="1"/>
  <c r="GI198" i="1"/>
  <c r="GI196" i="1"/>
  <c r="GI195" i="1"/>
  <c r="GI193" i="1"/>
  <c r="GI191" i="1"/>
  <c r="GI190" i="1"/>
  <c r="GI188" i="1"/>
  <c r="GI187" i="1"/>
  <c r="GI185" i="1"/>
  <c r="GI184" i="1"/>
  <c r="GI182" i="1"/>
  <c r="GI181" i="1"/>
  <c r="GI179" i="1"/>
  <c r="GI178" i="1"/>
  <c r="GI176" i="1"/>
  <c r="GI175" i="1"/>
  <c r="GI173" i="1"/>
  <c r="GI172" i="1"/>
  <c r="GI171" i="1"/>
  <c r="GI169" i="1"/>
  <c r="GI168" i="1"/>
  <c r="GI166" i="1"/>
  <c r="GI165" i="1"/>
  <c r="GI164" i="1"/>
  <c r="GF160" i="1"/>
  <c r="GB160" i="1"/>
  <c r="FX160" i="1"/>
  <c r="FT160" i="1"/>
  <c r="FP160" i="1"/>
  <c r="FL160" i="1"/>
  <c r="FH160" i="1"/>
  <c r="FD160" i="1"/>
  <c r="EZ160" i="1"/>
  <c r="EV160" i="1"/>
  <c r="ER160" i="1"/>
  <c r="EN160" i="1"/>
  <c r="EM160" i="1"/>
  <c r="EJ160" i="1"/>
  <c r="EF160" i="1"/>
  <c r="EB160" i="1"/>
  <c r="DX160" i="1"/>
  <c r="DT160" i="1"/>
  <c r="DP160" i="1"/>
  <c r="DL160" i="1"/>
  <c r="DH160" i="1"/>
  <c r="DD160" i="1"/>
  <c r="CZ160" i="1"/>
  <c r="CV160" i="1"/>
  <c r="CR160" i="1"/>
  <c r="CN160" i="1"/>
  <c r="CJ160" i="1"/>
  <c r="CF160" i="1"/>
  <c r="CB160" i="1"/>
  <c r="BX160" i="1"/>
  <c r="BT160" i="1"/>
  <c r="BP160" i="1"/>
  <c r="BL160" i="1"/>
  <c r="BH160" i="1"/>
  <c r="BD160" i="1"/>
  <c r="AZ160" i="1"/>
  <c r="AV160" i="1"/>
  <c r="AR160" i="1"/>
  <c r="AN160" i="1"/>
  <c r="AJ160" i="1"/>
  <c r="AF160" i="1"/>
  <c r="AB160" i="1"/>
  <c r="X160" i="1"/>
  <c r="T160" i="1"/>
  <c r="P160" i="1"/>
  <c r="O160" i="1"/>
  <c r="L160" i="1"/>
  <c r="H160" i="1"/>
  <c r="GI158" i="1"/>
  <c r="GH158" i="1"/>
  <c r="GG158" i="1"/>
  <c r="GF158" i="1"/>
  <c r="GE158" i="1"/>
  <c r="GD158" i="1"/>
  <c r="GC158" i="1"/>
  <c r="GB158" i="1"/>
  <c r="GA158" i="1"/>
  <c r="FZ158" i="1"/>
  <c r="FY158" i="1"/>
  <c r="FX158" i="1"/>
  <c r="FW158" i="1"/>
  <c r="FV158" i="1"/>
  <c r="FU158" i="1"/>
  <c r="FT158" i="1"/>
  <c r="FS158" i="1"/>
  <c r="FR158" i="1"/>
  <c r="FQ158" i="1"/>
  <c r="FP158" i="1"/>
  <c r="FO158" i="1"/>
  <c r="FN158" i="1"/>
  <c r="FM158" i="1"/>
  <c r="FL158" i="1"/>
  <c r="FK158" i="1"/>
  <c r="FJ158" i="1"/>
  <c r="FI158" i="1"/>
  <c r="FH158" i="1"/>
  <c r="FG158" i="1"/>
  <c r="FF158" i="1"/>
  <c r="FE158" i="1"/>
  <c r="FD158" i="1"/>
  <c r="FC158" i="1"/>
  <c r="FB158" i="1"/>
  <c r="FA158" i="1"/>
  <c r="EZ158" i="1"/>
  <c r="EY158" i="1"/>
  <c r="EX158" i="1"/>
  <c r="EW158" i="1"/>
  <c r="EV158" i="1"/>
  <c r="EU158" i="1"/>
  <c r="ET158" i="1"/>
  <c r="ES158" i="1"/>
  <c r="ER158" i="1"/>
  <c r="EQ158" i="1"/>
  <c r="EP158" i="1"/>
  <c r="EO158" i="1"/>
  <c r="EN158" i="1"/>
  <c r="EM158" i="1"/>
  <c r="EL158" i="1"/>
  <c r="EK158" i="1"/>
  <c r="EJ158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DW158" i="1"/>
  <c r="DV158" i="1"/>
  <c r="DU158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GI157" i="1"/>
  <c r="GI154" i="1"/>
  <c r="GI160" i="1" s="1"/>
  <c r="GH154" i="1"/>
  <c r="GH160" i="1" s="1"/>
  <c r="GG154" i="1"/>
  <c r="GG160" i="1" s="1"/>
  <c r="GF154" i="1"/>
  <c r="GE154" i="1"/>
  <c r="GD154" i="1"/>
  <c r="GC154" i="1"/>
  <c r="GC160" i="1" s="1"/>
  <c r="GB154" i="1"/>
  <c r="GA154" i="1"/>
  <c r="GA160" i="1" s="1"/>
  <c r="FZ154" i="1"/>
  <c r="FZ160" i="1" s="1"/>
  <c r="FY154" i="1"/>
  <c r="FY160" i="1" s="1"/>
  <c r="FX154" i="1"/>
  <c r="FW154" i="1"/>
  <c r="FV154" i="1"/>
  <c r="FU154" i="1"/>
  <c r="FU160" i="1" s="1"/>
  <c r="FT154" i="1"/>
  <c r="FS154" i="1"/>
  <c r="FS160" i="1" s="1"/>
  <c r="FR154" i="1"/>
  <c r="FR160" i="1" s="1"/>
  <c r="FQ154" i="1"/>
  <c r="FQ160" i="1" s="1"/>
  <c r="FP154" i="1"/>
  <c r="FO154" i="1"/>
  <c r="FN154" i="1"/>
  <c r="FM154" i="1"/>
  <c r="FM160" i="1" s="1"/>
  <c r="FL154" i="1"/>
  <c r="FK154" i="1"/>
  <c r="FK160" i="1" s="1"/>
  <c r="FJ154" i="1"/>
  <c r="FJ160" i="1" s="1"/>
  <c r="FI154" i="1"/>
  <c r="FI160" i="1" s="1"/>
  <c r="FH154" i="1"/>
  <c r="FG154" i="1"/>
  <c r="FF154" i="1"/>
  <c r="FE154" i="1"/>
  <c r="FE160" i="1" s="1"/>
  <c r="FD154" i="1"/>
  <c r="FC154" i="1"/>
  <c r="FC160" i="1" s="1"/>
  <c r="FB154" i="1"/>
  <c r="FB160" i="1" s="1"/>
  <c r="FA154" i="1"/>
  <c r="FA160" i="1" s="1"/>
  <c r="EZ154" i="1"/>
  <c r="EY154" i="1"/>
  <c r="EX154" i="1"/>
  <c r="EW154" i="1"/>
  <c r="EW160" i="1" s="1"/>
  <c r="EV154" i="1"/>
  <c r="EU154" i="1"/>
  <c r="EU160" i="1" s="1"/>
  <c r="ET154" i="1"/>
  <c r="ET160" i="1" s="1"/>
  <c r="ES154" i="1"/>
  <c r="ES160" i="1" s="1"/>
  <c r="ER154" i="1"/>
  <c r="EQ154" i="1"/>
  <c r="EP154" i="1"/>
  <c r="EO154" i="1"/>
  <c r="EO160" i="1" s="1"/>
  <c r="EN154" i="1"/>
  <c r="EM154" i="1"/>
  <c r="EL154" i="1"/>
  <c r="EL160" i="1" s="1"/>
  <c r="EK154" i="1"/>
  <c r="EK160" i="1" s="1"/>
  <c r="EJ154" i="1"/>
  <c r="EI154" i="1"/>
  <c r="EH154" i="1"/>
  <c r="EG154" i="1"/>
  <c r="EG160" i="1" s="1"/>
  <c r="EF154" i="1"/>
  <c r="EE154" i="1"/>
  <c r="EE160" i="1" s="1"/>
  <c r="ED154" i="1"/>
  <c r="ED160" i="1" s="1"/>
  <c r="EC154" i="1"/>
  <c r="EC160" i="1" s="1"/>
  <c r="EB154" i="1"/>
  <c r="EA154" i="1"/>
  <c r="DZ154" i="1"/>
  <c r="DY154" i="1"/>
  <c r="DY160" i="1" s="1"/>
  <c r="DX154" i="1"/>
  <c r="DW154" i="1"/>
  <c r="DW160" i="1" s="1"/>
  <c r="DV154" i="1"/>
  <c r="DV160" i="1" s="1"/>
  <c r="DU154" i="1"/>
  <c r="DU160" i="1" s="1"/>
  <c r="DT154" i="1"/>
  <c r="DS154" i="1"/>
  <c r="DR154" i="1"/>
  <c r="DQ154" i="1"/>
  <c r="DQ160" i="1" s="1"/>
  <c r="DP154" i="1"/>
  <c r="DO154" i="1"/>
  <c r="DO160" i="1" s="1"/>
  <c r="DN154" i="1"/>
  <c r="DN160" i="1" s="1"/>
  <c r="DM154" i="1"/>
  <c r="DM160" i="1" s="1"/>
  <c r="DL154" i="1"/>
  <c r="DK154" i="1"/>
  <c r="DJ154" i="1"/>
  <c r="DI154" i="1"/>
  <c r="DI160" i="1" s="1"/>
  <c r="DH154" i="1"/>
  <c r="DG154" i="1"/>
  <c r="DG160" i="1" s="1"/>
  <c r="DF154" i="1"/>
  <c r="DF160" i="1" s="1"/>
  <c r="DE154" i="1"/>
  <c r="DE160" i="1" s="1"/>
  <c r="DD154" i="1"/>
  <c r="DC154" i="1"/>
  <c r="DB154" i="1"/>
  <c r="DA154" i="1"/>
  <c r="DA160" i="1" s="1"/>
  <c r="CZ154" i="1"/>
  <c r="CY154" i="1"/>
  <c r="CY160" i="1" s="1"/>
  <c r="CX154" i="1"/>
  <c r="CX160" i="1" s="1"/>
  <c r="CW154" i="1"/>
  <c r="CW160" i="1" s="1"/>
  <c r="CV154" i="1"/>
  <c r="CU154" i="1"/>
  <c r="CT154" i="1"/>
  <c r="CS154" i="1"/>
  <c r="CS160" i="1" s="1"/>
  <c r="CR154" i="1"/>
  <c r="CQ154" i="1"/>
  <c r="CQ160" i="1" s="1"/>
  <c r="CP154" i="1"/>
  <c r="CP160" i="1" s="1"/>
  <c r="CO154" i="1"/>
  <c r="CO160" i="1" s="1"/>
  <c r="CN154" i="1"/>
  <c r="CM154" i="1"/>
  <c r="CL154" i="1"/>
  <c r="CK154" i="1"/>
  <c r="CK160" i="1" s="1"/>
  <c r="CJ154" i="1"/>
  <c r="CI154" i="1"/>
  <c r="CI160" i="1" s="1"/>
  <c r="CH154" i="1"/>
  <c r="CH160" i="1" s="1"/>
  <c r="CG154" i="1"/>
  <c r="CG160" i="1" s="1"/>
  <c r="CF154" i="1"/>
  <c r="CE154" i="1"/>
  <c r="CD154" i="1"/>
  <c r="CC154" i="1"/>
  <c r="CC160" i="1" s="1"/>
  <c r="CB154" i="1"/>
  <c r="CA154" i="1"/>
  <c r="CA160" i="1" s="1"/>
  <c r="BZ154" i="1"/>
  <c r="BZ160" i="1" s="1"/>
  <c r="BY154" i="1"/>
  <c r="BY160" i="1" s="1"/>
  <c r="BX154" i="1"/>
  <c r="BW154" i="1"/>
  <c r="BV154" i="1"/>
  <c r="BU154" i="1"/>
  <c r="BU160" i="1" s="1"/>
  <c r="BT154" i="1"/>
  <c r="BS154" i="1"/>
  <c r="BS160" i="1" s="1"/>
  <c r="BR154" i="1"/>
  <c r="BR160" i="1" s="1"/>
  <c r="BQ154" i="1"/>
  <c r="BQ160" i="1" s="1"/>
  <c r="BP154" i="1"/>
  <c r="BO154" i="1"/>
  <c r="BN154" i="1"/>
  <c r="BM154" i="1"/>
  <c r="BM160" i="1" s="1"/>
  <c r="BL154" i="1"/>
  <c r="BK154" i="1"/>
  <c r="BK160" i="1" s="1"/>
  <c r="BJ154" i="1"/>
  <c r="BJ160" i="1" s="1"/>
  <c r="BI154" i="1"/>
  <c r="BI160" i="1" s="1"/>
  <c r="BH154" i="1"/>
  <c r="BG154" i="1"/>
  <c r="BF154" i="1"/>
  <c r="BE154" i="1"/>
  <c r="BE160" i="1" s="1"/>
  <c r="BD154" i="1"/>
  <c r="BC154" i="1"/>
  <c r="BC160" i="1" s="1"/>
  <c r="BB154" i="1"/>
  <c r="BB160" i="1" s="1"/>
  <c r="BA154" i="1"/>
  <c r="BA160" i="1" s="1"/>
  <c r="AZ154" i="1"/>
  <c r="AY154" i="1"/>
  <c r="AX154" i="1"/>
  <c r="AW154" i="1"/>
  <c r="AW160" i="1" s="1"/>
  <c r="AV154" i="1"/>
  <c r="AU154" i="1"/>
  <c r="AU160" i="1" s="1"/>
  <c r="AT154" i="1"/>
  <c r="AT160" i="1" s="1"/>
  <c r="AS154" i="1"/>
  <c r="AS160" i="1" s="1"/>
  <c r="AR154" i="1"/>
  <c r="AQ154" i="1"/>
  <c r="AP154" i="1"/>
  <c r="AO154" i="1"/>
  <c r="AO160" i="1" s="1"/>
  <c r="AN154" i="1"/>
  <c r="AM154" i="1"/>
  <c r="AM160" i="1" s="1"/>
  <c r="AL154" i="1"/>
  <c r="AL160" i="1" s="1"/>
  <c r="AK154" i="1"/>
  <c r="AK160" i="1" s="1"/>
  <c r="AJ154" i="1"/>
  <c r="AI154" i="1"/>
  <c r="AH154" i="1"/>
  <c r="AG154" i="1"/>
  <c r="AG160" i="1" s="1"/>
  <c r="AF154" i="1"/>
  <c r="AE154" i="1"/>
  <c r="AE160" i="1" s="1"/>
  <c r="AD154" i="1"/>
  <c r="AD160" i="1" s="1"/>
  <c r="AC154" i="1"/>
  <c r="AC160" i="1" s="1"/>
  <c r="AB154" i="1"/>
  <c r="AA154" i="1"/>
  <c r="Z154" i="1"/>
  <c r="Y154" i="1"/>
  <c r="Y160" i="1" s="1"/>
  <c r="X154" i="1"/>
  <c r="W154" i="1"/>
  <c r="W160" i="1" s="1"/>
  <c r="V154" i="1"/>
  <c r="V160" i="1" s="1"/>
  <c r="U154" i="1"/>
  <c r="U160" i="1" s="1"/>
  <c r="T154" i="1"/>
  <c r="S154" i="1"/>
  <c r="R154" i="1"/>
  <c r="Q154" i="1"/>
  <c r="Q160" i="1" s="1"/>
  <c r="P154" i="1"/>
  <c r="O154" i="1"/>
  <c r="N154" i="1"/>
  <c r="N160" i="1" s="1"/>
  <c r="M154" i="1"/>
  <c r="M160" i="1" s="1"/>
  <c r="L154" i="1"/>
  <c r="K154" i="1"/>
  <c r="J154" i="1"/>
  <c r="I154" i="1"/>
  <c r="I160" i="1" s="1"/>
  <c r="H154" i="1"/>
  <c r="G154" i="1"/>
  <c r="G160" i="1" s="1"/>
  <c r="F154" i="1"/>
  <c r="F160" i="1" s="1"/>
  <c r="E154" i="1"/>
  <c r="E160" i="1" s="1"/>
  <c r="GI153" i="1"/>
  <c r="GI152" i="1"/>
  <c r="GI151" i="1"/>
  <c r="GI150" i="1"/>
  <c r="GI149" i="1"/>
  <c r="GH145" i="1"/>
  <c r="GG145" i="1"/>
  <c r="GE145" i="1"/>
  <c r="GA145" i="1"/>
  <c r="FY145" i="1"/>
  <c r="FW145" i="1"/>
  <c r="FS145" i="1"/>
  <c r="FR145" i="1"/>
  <c r="FQ145" i="1"/>
  <c r="FO145" i="1"/>
  <c r="FK145" i="1"/>
  <c r="FI145" i="1"/>
  <c r="FG145" i="1"/>
  <c r="FC145" i="1"/>
  <c r="FB145" i="1"/>
  <c r="FA145" i="1"/>
  <c r="EY145" i="1"/>
  <c r="EU145" i="1"/>
  <c r="ES145" i="1"/>
  <c r="EQ145" i="1"/>
  <c r="EM145" i="1"/>
  <c r="EL145" i="1"/>
  <c r="EK145" i="1"/>
  <c r="EI145" i="1"/>
  <c r="EE145" i="1"/>
  <c r="EC145" i="1"/>
  <c r="EA145" i="1"/>
  <c r="DW145" i="1"/>
  <c r="DV145" i="1"/>
  <c r="DU145" i="1"/>
  <c r="DS145" i="1"/>
  <c r="DO145" i="1"/>
  <c r="DM145" i="1"/>
  <c r="DK145" i="1"/>
  <c r="DG145" i="1"/>
  <c r="DF145" i="1"/>
  <c r="DE145" i="1"/>
  <c r="DC145" i="1"/>
  <c r="CY145" i="1"/>
  <c r="CW145" i="1"/>
  <c r="CU145" i="1"/>
  <c r="CQ145" i="1"/>
  <c r="CP145" i="1"/>
  <c r="CO145" i="1"/>
  <c r="CM145" i="1"/>
  <c r="CI145" i="1"/>
  <c r="CG145" i="1"/>
  <c r="CE145" i="1"/>
  <c r="CA145" i="1"/>
  <c r="BZ145" i="1"/>
  <c r="BY145" i="1"/>
  <c r="BW145" i="1"/>
  <c r="BS145" i="1"/>
  <c r="BQ145" i="1"/>
  <c r="BO145" i="1"/>
  <c r="BK145" i="1"/>
  <c r="BJ145" i="1"/>
  <c r="BI145" i="1"/>
  <c r="BG145" i="1"/>
  <c r="BC145" i="1"/>
  <c r="BA145" i="1"/>
  <c r="AY145" i="1"/>
  <c r="AU145" i="1"/>
  <c r="AT145" i="1"/>
  <c r="AS145" i="1"/>
  <c r="AQ145" i="1"/>
  <c r="AM145" i="1"/>
  <c r="AK145" i="1"/>
  <c r="AI145" i="1"/>
  <c r="AE145" i="1"/>
  <c r="AD145" i="1"/>
  <c r="AC145" i="1"/>
  <c r="AA145" i="1"/>
  <c r="W145" i="1"/>
  <c r="U145" i="1"/>
  <c r="S145" i="1"/>
  <c r="O145" i="1"/>
  <c r="N145" i="1"/>
  <c r="M145" i="1"/>
  <c r="K145" i="1"/>
  <c r="G145" i="1"/>
  <c r="E145" i="1"/>
  <c r="GH143" i="1"/>
  <c r="GG143" i="1"/>
  <c r="GF143" i="1"/>
  <c r="GF145" i="1" s="1"/>
  <c r="GE143" i="1"/>
  <c r="GD143" i="1"/>
  <c r="GD145" i="1" s="1"/>
  <c r="GC143" i="1"/>
  <c r="GC145" i="1" s="1"/>
  <c r="GB143" i="1"/>
  <c r="GB145" i="1" s="1"/>
  <c r="GA143" i="1"/>
  <c r="FZ143" i="1"/>
  <c r="FZ145" i="1" s="1"/>
  <c r="FY143" i="1"/>
  <c r="FX143" i="1"/>
  <c r="FX145" i="1" s="1"/>
  <c r="FW143" i="1"/>
  <c r="FV143" i="1"/>
  <c r="FV145" i="1" s="1"/>
  <c r="FU143" i="1"/>
  <c r="FU145" i="1" s="1"/>
  <c r="FT143" i="1"/>
  <c r="FT145" i="1" s="1"/>
  <c r="FS143" i="1"/>
  <c r="FR143" i="1"/>
  <c r="FQ143" i="1"/>
  <c r="FP143" i="1"/>
  <c r="FP145" i="1" s="1"/>
  <c r="FO143" i="1"/>
  <c r="FN143" i="1"/>
  <c r="FN145" i="1" s="1"/>
  <c r="FM143" i="1"/>
  <c r="FM145" i="1" s="1"/>
  <c r="FL143" i="1"/>
  <c r="FL145" i="1" s="1"/>
  <c r="FK143" i="1"/>
  <c r="FJ143" i="1"/>
  <c r="FJ145" i="1" s="1"/>
  <c r="FI143" i="1"/>
  <c r="FH143" i="1"/>
  <c r="FH145" i="1" s="1"/>
  <c r="FG143" i="1"/>
  <c r="FF143" i="1"/>
  <c r="FF145" i="1" s="1"/>
  <c r="FE143" i="1"/>
  <c r="FE145" i="1" s="1"/>
  <c r="FD143" i="1"/>
  <c r="FD145" i="1" s="1"/>
  <c r="FC143" i="1"/>
  <c r="FB143" i="1"/>
  <c r="FA143" i="1"/>
  <c r="EZ143" i="1"/>
  <c r="EZ145" i="1" s="1"/>
  <c r="EY143" i="1"/>
  <c r="EX143" i="1"/>
  <c r="EX145" i="1" s="1"/>
  <c r="EW143" i="1"/>
  <c r="EW145" i="1" s="1"/>
  <c r="EV143" i="1"/>
  <c r="EV145" i="1" s="1"/>
  <c r="EU143" i="1"/>
  <c r="ET143" i="1"/>
  <c r="ET145" i="1" s="1"/>
  <c r="ES143" i="1"/>
  <c r="ER143" i="1"/>
  <c r="ER145" i="1" s="1"/>
  <c r="EQ143" i="1"/>
  <c r="EP143" i="1"/>
  <c r="EP145" i="1" s="1"/>
  <c r="EO143" i="1"/>
  <c r="EO145" i="1" s="1"/>
  <c r="EN143" i="1"/>
  <c r="EN145" i="1" s="1"/>
  <c r="EM143" i="1"/>
  <c r="EL143" i="1"/>
  <c r="EK143" i="1"/>
  <c r="EJ143" i="1"/>
  <c r="EJ145" i="1" s="1"/>
  <c r="EI143" i="1"/>
  <c r="EH143" i="1"/>
  <c r="EH145" i="1" s="1"/>
  <c r="EG143" i="1"/>
  <c r="EG145" i="1" s="1"/>
  <c r="EF143" i="1"/>
  <c r="EF145" i="1" s="1"/>
  <c r="EE143" i="1"/>
  <c r="ED143" i="1"/>
  <c r="ED145" i="1" s="1"/>
  <c r="EC143" i="1"/>
  <c r="EB143" i="1"/>
  <c r="EB145" i="1" s="1"/>
  <c r="EA143" i="1"/>
  <c r="DZ143" i="1"/>
  <c r="DZ145" i="1" s="1"/>
  <c r="DY143" i="1"/>
  <c r="DY145" i="1" s="1"/>
  <c r="DX143" i="1"/>
  <c r="DX145" i="1" s="1"/>
  <c r="DW143" i="1"/>
  <c r="DV143" i="1"/>
  <c r="DU143" i="1"/>
  <c r="DT143" i="1"/>
  <c r="DT145" i="1" s="1"/>
  <c r="DS143" i="1"/>
  <c r="DR143" i="1"/>
  <c r="DR145" i="1" s="1"/>
  <c r="DQ143" i="1"/>
  <c r="DQ145" i="1" s="1"/>
  <c r="DP143" i="1"/>
  <c r="DP145" i="1" s="1"/>
  <c r="DO143" i="1"/>
  <c r="DN143" i="1"/>
  <c r="DN145" i="1" s="1"/>
  <c r="DM143" i="1"/>
  <c r="DL143" i="1"/>
  <c r="DL145" i="1" s="1"/>
  <c r="DK143" i="1"/>
  <c r="DJ143" i="1"/>
  <c r="DJ145" i="1" s="1"/>
  <c r="DI143" i="1"/>
  <c r="DI145" i="1" s="1"/>
  <c r="DH143" i="1"/>
  <c r="DH145" i="1" s="1"/>
  <c r="DG143" i="1"/>
  <c r="DF143" i="1"/>
  <c r="DE143" i="1"/>
  <c r="DD143" i="1"/>
  <c r="DD145" i="1" s="1"/>
  <c r="DC143" i="1"/>
  <c r="DB143" i="1"/>
  <c r="DB145" i="1" s="1"/>
  <c r="DA143" i="1"/>
  <c r="DA145" i="1" s="1"/>
  <c r="CZ143" i="1"/>
  <c r="CZ145" i="1" s="1"/>
  <c r="CY143" i="1"/>
  <c r="CX143" i="1"/>
  <c r="CX145" i="1" s="1"/>
  <c r="CW143" i="1"/>
  <c r="CV143" i="1"/>
  <c r="CV145" i="1" s="1"/>
  <c r="CU143" i="1"/>
  <c r="CT143" i="1"/>
  <c r="CT145" i="1" s="1"/>
  <c r="CS143" i="1"/>
  <c r="CS145" i="1" s="1"/>
  <c r="CR143" i="1"/>
  <c r="CR145" i="1" s="1"/>
  <c r="CQ143" i="1"/>
  <c r="CP143" i="1"/>
  <c r="CO143" i="1"/>
  <c r="CN143" i="1"/>
  <c r="CN145" i="1" s="1"/>
  <c r="CM143" i="1"/>
  <c r="CL143" i="1"/>
  <c r="CL145" i="1" s="1"/>
  <c r="CK143" i="1"/>
  <c r="CK145" i="1" s="1"/>
  <c r="CJ143" i="1"/>
  <c r="CJ145" i="1" s="1"/>
  <c r="CI143" i="1"/>
  <c r="CH143" i="1"/>
  <c r="CH145" i="1" s="1"/>
  <c r="CG143" i="1"/>
  <c r="CF143" i="1"/>
  <c r="CF145" i="1" s="1"/>
  <c r="CE143" i="1"/>
  <c r="CD143" i="1"/>
  <c r="CD145" i="1" s="1"/>
  <c r="CC143" i="1"/>
  <c r="CC145" i="1" s="1"/>
  <c r="CB143" i="1"/>
  <c r="CB145" i="1" s="1"/>
  <c r="CA143" i="1"/>
  <c r="BZ143" i="1"/>
  <c r="BY143" i="1"/>
  <c r="BX143" i="1"/>
  <c r="BX145" i="1" s="1"/>
  <c r="BW143" i="1"/>
  <c r="BV143" i="1"/>
  <c r="BV145" i="1" s="1"/>
  <c r="BU143" i="1"/>
  <c r="BU145" i="1" s="1"/>
  <c r="BT143" i="1"/>
  <c r="BT145" i="1" s="1"/>
  <c r="BS143" i="1"/>
  <c r="BR143" i="1"/>
  <c r="BR145" i="1" s="1"/>
  <c r="BQ143" i="1"/>
  <c r="BP143" i="1"/>
  <c r="BP145" i="1" s="1"/>
  <c r="BO143" i="1"/>
  <c r="BN143" i="1"/>
  <c r="BN145" i="1" s="1"/>
  <c r="BM143" i="1"/>
  <c r="BM145" i="1" s="1"/>
  <c r="BL143" i="1"/>
  <c r="BL145" i="1" s="1"/>
  <c r="BK143" i="1"/>
  <c r="BJ143" i="1"/>
  <c r="BI143" i="1"/>
  <c r="BH143" i="1"/>
  <c r="BH145" i="1" s="1"/>
  <c r="BG143" i="1"/>
  <c r="BF143" i="1"/>
  <c r="BF145" i="1" s="1"/>
  <c r="BE143" i="1"/>
  <c r="BE145" i="1" s="1"/>
  <c r="BD143" i="1"/>
  <c r="BD145" i="1" s="1"/>
  <c r="BC143" i="1"/>
  <c r="BB143" i="1"/>
  <c r="BB145" i="1" s="1"/>
  <c r="BA143" i="1"/>
  <c r="AZ143" i="1"/>
  <c r="AZ145" i="1" s="1"/>
  <c r="AY143" i="1"/>
  <c r="AX143" i="1"/>
  <c r="AX145" i="1" s="1"/>
  <c r="AW143" i="1"/>
  <c r="AW145" i="1" s="1"/>
  <c r="AV143" i="1"/>
  <c r="AV145" i="1" s="1"/>
  <c r="AU143" i="1"/>
  <c r="AT143" i="1"/>
  <c r="AS143" i="1"/>
  <c r="AR143" i="1"/>
  <c r="AR145" i="1" s="1"/>
  <c r="AQ143" i="1"/>
  <c r="AP143" i="1"/>
  <c r="AP145" i="1" s="1"/>
  <c r="AO143" i="1"/>
  <c r="AO145" i="1" s="1"/>
  <c r="AN143" i="1"/>
  <c r="AN145" i="1" s="1"/>
  <c r="AM143" i="1"/>
  <c r="AL143" i="1"/>
  <c r="AL145" i="1" s="1"/>
  <c r="AK143" i="1"/>
  <c r="AJ143" i="1"/>
  <c r="AJ145" i="1" s="1"/>
  <c r="AI143" i="1"/>
  <c r="AH143" i="1"/>
  <c r="AH145" i="1" s="1"/>
  <c r="AG143" i="1"/>
  <c r="AG145" i="1" s="1"/>
  <c r="AF143" i="1"/>
  <c r="AF145" i="1" s="1"/>
  <c r="AE143" i="1"/>
  <c r="AD143" i="1"/>
  <c r="AC143" i="1"/>
  <c r="AB143" i="1"/>
  <c r="AB145" i="1" s="1"/>
  <c r="AA143" i="1"/>
  <c r="Z143" i="1"/>
  <c r="Z145" i="1" s="1"/>
  <c r="Y143" i="1"/>
  <c r="Y145" i="1" s="1"/>
  <c r="X143" i="1"/>
  <c r="X145" i="1" s="1"/>
  <c r="W143" i="1"/>
  <c r="V143" i="1"/>
  <c r="V145" i="1" s="1"/>
  <c r="U143" i="1"/>
  <c r="T143" i="1"/>
  <c r="T145" i="1" s="1"/>
  <c r="S143" i="1"/>
  <c r="R143" i="1"/>
  <c r="R145" i="1" s="1"/>
  <c r="Q143" i="1"/>
  <c r="Q145" i="1" s="1"/>
  <c r="P143" i="1"/>
  <c r="P145" i="1" s="1"/>
  <c r="O143" i="1"/>
  <c r="N143" i="1"/>
  <c r="M143" i="1"/>
  <c r="L143" i="1"/>
  <c r="L145" i="1" s="1"/>
  <c r="K143" i="1"/>
  <c r="J143" i="1"/>
  <c r="J145" i="1" s="1"/>
  <c r="I143" i="1"/>
  <c r="I145" i="1" s="1"/>
  <c r="H143" i="1"/>
  <c r="H145" i="1" s="1"/>
  <c r="G143" i="1"/>
  <c r="F143" i="1"/>
  <c r="F145" i="1" s="1"/>
  <c r="E143" i="1"/>
  <c r="GI142" i="1"/>
  <c r="GI141" i="1"/>
  <c r="GI140" i="1"/>
  <c r="GI139" i="1"/>
  <c r="GI138" i="1"/>
  <c r="GI137" i="1"/>
  <c r="GE133" i="1"/>
  <c r="FK133" i="1"/>
  <c r="EU133" i="1"/>
  <c r="EE133" i="1"/>
  <c r="DO133" i="1"/>
  <c r="CY133" i="1"/>
  <c r="CI133" i="1"/>
  <c r="BS133" i="1"/>
  <c r="BC133" i="1"/>
  <c r="AM133" i="1"/>
  <c r="W133" i="1"/>
  <c r="GH131" i="1"/>
  <c r="GG131" i="1"/>
  <c r="GF131" i="1"/>
  <c r="GE131" i="1"/>
  <c r="GD131" i="1"/>
  <c r="GC131" i="1"/>
  <c r="GB131" i="1"/>
  <c r="GA131" i="1"/>
  <c r="FZ131" i="1"/>
  <c r="FY131" i="1"/>
  <c r="FX131" i="1"/>
  <c r="FW131" i="1"/>
  <c r="FV131" i="1"/>
  <c r="FU131" i="1"/>
  <c r="FT131" i="1"/>
  <c r="FS131" i="1"/>
  <c r="FR131" i="1"/>
  <c r="FQ131" i="1"/>
  <c r="FP131" i="1"/>
  <c r="FO131" i="1"/>
  <c r="FN131" i="1"/>
  <c r="FM131" i="1"/>
  <c r="FL131" i="1"/>
  <c r="FK131" i="1"/>
  <c r="FJ131" i="1"/>
  <c r="FI131" i="1"/>
  <c r="FH131" i="1"/>
  <c r="FG131" i="1"/>
  <c r="FF131" i="1"/>
  <c r="FE131" i="1"/>
  <c r="FD131" i="1"/>
  <c r="FC131" i="1"/>
  <c r="FB131" i="1"/>
  <c r="FA131" i="1"/>
  <c r="EZ131" i="1"/>
  <c r="EY131" i="1"/>
  <c r="EX131" i="1"/>
  <c r="EW131" i="1"/>
  <c r="EV131" i="1"/>
  <c r="EU131" i="1"/>
  <c r="ET131" i="1"/>
  <c r="ES131" i="1"/>
  <c r="ER131" i="1"/>
  <c r="EQ131" i="1"/>
  <c r="EP131" i="1"/>
  <c r="EO131" i="1"/>
  <c r="EN131" i="1"/>
  <c r="EM131" i="1"/>
  <c r="EL131" i="1"/>
  <c r="EK131" i="1"/>
  <c r="EJ131" i="1"/>
  <c r="EI131" i="1"/>
  <c r="EH131" i="1"/>
  <c r="EG131" i="1"/>
  <c r="EF131" i="1"/>
  <c r="EE131" i="1"/>
  <c r="ED131" i="1"/>
  <c r="EC131" i="1"/>
  <c r="EB131" i="1"/>
  <c r="EA131" i="1"/>
  <c r="DZ131" i="1"/>
  <c r="DY131" i="1"/>
  <c r="DX131" i="1"/>
  <c r="DW131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I133" i="1" s="1"/>
  <c r="H131" i="1"/>
  <c r="G131" i="1"/>
  <c r="F131" i="1"/>
  <c r="E131" i="1"/>
  <c r="GI130" i="1"/>
  <c r="GI131" i="1" s="1"/>
  <c r="GH127" i="1"/>
  <c r="GG127" i="1"/>
  <c r="GF127" i="1"/>
  <c r="GE127" i="1"/>
  <c r="GD127" i="1"/>
  <c r="GC127" i="1"/>
  <c r="GB127" i="1"/>
  <c r="GA127" i="1"/>
  <c r="FZ127" i="1"/>
  <c r="FY127" i="1"/>
  <c r="FX127" i="1"/>
  <c r="FW127" i="1"/>
  <c r="FV127" i="1"/>
  <c r="FU127" i="1"/>
  <c r="FT127" i="1"/>
  <c r="FS127" i="1"/>
  <c r="FR127" i="1"/>
  <c r="FQ127" i="1"/>
  <c r="FP127" i="1"/>
  <c r="FO127" i="1"/>
  <c r="FN127" i="1"/>
  <c r="FM127" i="1"/>
  <c r="FL127" i="1"/>
  <c r="FK127" i="1"/>
  <c r="FJ127" i="1"/>
  <c r="FI127" i="1"/>
  <c r="FH127" i="1"/>
  <c r="FG127" i="1"/>
  <c r="FG133" i="1" s="1"/>
  <c r="FF127" i="1"/>
  <c r="FE127" i="1"/>
  <c r="FD127" i="1"/>
  <c r="FC127" i="1"/>
  <c r="FB127" i="1"/>
  <c r="FA127" i="1"/>
  <c r="EZ127" i="1"/>
  <c r="EY127" i="1"/>
  <c r="EX127" i="1"/>
  <c r="EW127" i="1"/>
  <c r="EV127" i="1"/>
  <c r="EU127" i="1"/>
  <c r="ET127" i="1"/>
  <c r="ES127" i="1"/>
  <c r="ER127" i="1"/>
  <c r="EQ127" i="1"/>
  <c r="EQ133" i="1" s="1"/>
  <c r="EP127" i="1"/>
  <c r="EO127" i="1"/>
  <c r="EN127" i="1"/>
  <c r="EM127" i="1"/>
  <c r="EL127" i="1"/>
  <c r="EK127" i="1"/>
  <c r="EJ127" i="1"/>
  <c r="EI127" i="1"/>
  <c r="EH127" i="1"/>
  <c r="EG127" i="1"/>
  <c r="EF127" i="1"/>
  <c r="EE127" i="1"/>
  <c r="ED127" i="1"/>
  <c r="EC127" i="1"/>
  <c r="EB127" i="1"/>
  <c r="EA127" i="1"/>
  <c r="EA133" i="1" s="1"/>
  <c r="DZ127" i="1"/>
  <c r="DY127" i="1"/>
  <c r="DX127" i="1"/>
  <c r="DW127" i="1"/>
  <c r="DV127" i="1"/>
  <c r="DU127" i="1"/>
  <c r="DT127" i="1"/>
  <c r="DS127" i="1"/>
  <c r="DR127" i="1"/>
  <c r="DQ127" i="1"/>
  <c r="DP127" i="1"/>
  <c r="DO127" i="1"/>
  <c r="DN127" i="1"/>
  <c r="DM127" i="1"/>
  <c r="DL127" i="1"/>
  <c r="DK127" i="1"/>
  <c r="DK133" i="1" s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U133" i="1" s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E133" i="1" s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O133" i="1" s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Y133" i="1" s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I133" i="1" s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S133" i="1" s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GI126" i="1"/>
  <c r="GI127" i="1" s="1"/>
  <c r="GI123" i="1"/>
  <c r="GH123" i="1"/>
  <c r="GG123" i="1"/>
  <c r="GF123" i="1"/>
  <c r="GE123" i="1"/>
  <c r="GD123" i="1"/>
  <c r="GC123" i="1"/>
  <c r="GB123" i="1"/>
  <c r="GA123" i="1"/>
  <c r="FZ123" i="1"/>
  <c r="FY123" i="1"/>
  <c r="FX123" i="1"/>
  <c r="FW123" i="1"/>
  <c r="FV123" i="1"/>
  <c r="FU123" i="1"/>
  <c r="FT123" i="1"/>
  <c r="FS123" i="1"/>
  <c r="FR123" i="1"/>
  <c r="FQ123" i="1"/>
  <c r="FP123" i="1"/>
  <c r="FO123" i="1"/>
  <c r="FN123" i="1"/>
  <c r="FM123" i="1"/>
  <c r="FL123" i="1"/>
  <c r="FK123" i="1"/>
  <c r="FJ123" i="1"/>
  <c r="FI123" i="1"/>
  <c r="FH123" i="1"/>
  <c r="FG123" i="1"/>
  <c r="FF123" i="1"/>
  <c r="FE123" i="1"/>
  <c r="FD123" i="1"/>
  <c r="FC123" i="1"/>
  <c r="FB123" i="1"/>
  <c r="FA123" i="1"/>
  <c r="EZ123" i="1"/>
  <c r="EY123" i="1"/>
  <c r="EX123" i="1"/>
  <c r="EW123" i="1"/>
  <c r="EV123" i="1"/>
  <c r="EU123" i="1"/>
  <c r="ET123" i="1"/>
  <c r="ES123" i="1"/>
  <c r="ER123" i="1"/>
  <c r="EQ123" i="1"/>
  <c r="EP123" i="1"/>
  <c r="EO123" i="1"/>
  <c r="EN123" i="1"/>
  <c r="EM123" i="1"/>
  <c r="EL123" i="1"/>
  <c r="EK123" i="1"/>
  <c r="EJ123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DW123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GI122" i="1"/>
  <c r="GI121" i="1"/>
  <c r="GH118" i="1"/>
  <c r="GG118" i="1"/>
  <c r="GF118" i="1"/>
  <c r="GE118" i="1"/>
  <c r="GD118" i="1"/>
  <c r="GD133" i="1" s="1"/>
  <c r="GC118" i="1"/>
  <c r="GB118" i="1"/>
  <c r="GA118" i="1"/>
  <c r="FZ118" i="1"/>
  <c r="FY118" i="1"/>
  <c r="FX118" i="1"/>
  <c r="FW118" i="1"/>
  <c r="FW133" i="1" s="1"/>
  <c r="FV118" i="1"/>
  <c r="FV133" i="1" s="1"/>
  <c r="FU118" i="1"/>
  <c r="FT118" i="1"/>
  <c r="FS118" i="1"/>
  <c r="FR118" i="1"/>
  <c r="FQ118" i="1"/>
  <c r="FP118" i="1"/>
  <c r="FO118" i="1"/>
  <c r="FO133" i="1" s="1"/>
  <c r="FN118" i="1"/>
  <c r="FN133" i="1" s="1"/>
  <c r="FM118" i="1"/>
  <c r="FL118" i="1"/>
  <c r="FK118" i="1"/>
  <c r="FJ118" i="1"/>
  <c r="FI118" i="1"/>
  <c r="FH118" i="1"/>
  <c r="FG118" i="1"/>
  <c r="FF118" i="1"/>
  <c r="FE118" i="1"/>
  <c r="FD118" i="1"/>
  <c r="FC118" i="1"/>
  <c r="FB118" i="1"/>
  <c r="FA118" i="1"/>
  <c r="EZ118" i="1"/>
  <c r="EY118" i="1"/>
  <c r="EY133" i="1" s="1"/>
  <c r="EX118" i="1"/>
  <c r="EX133" i="1" s="1"/>
  <c r="EW118" i="1"/>
  <c r="EW133" i="1" s="1"/>
  <c r="EV118" i="1"/>
  <c r="EU118" i="1"/>
  <c r="ET118" i="1"/>
  <c r="ES118" i="1"/>
  <c r="ER118" i="1"/>
  <c r="EQ118" i="1"/>
  <c r="EP118" i="1"/>
  <c r="EO118" i="1"/>
  <c r="EN118" i="1"/>
  <c r="EM118" i="1"/>
  <c r="EL118" i="1"/>
  <c r="EK118" i="1"/>
  <c r="EJ118" i="1"/>
  <c r="EI118" i="1"/>
  <c r="EI133" i="1" s="1"/>
  <c r="EH118" i="1"/>
  <c r="EH133" i="1" s="1"/>
  <c r="EG118" i="1"/>
  <c r="EG133" i="1" s="1"/>
  <c r="EF118" i="1"/>
  <c r="EE118" i="1"/>
  <c r="ED118" i="1"/>
  <c r="ED133" i="1" s="1"/>
  <c r="EC118" i="1"/>
  <c r="EB118" i="1"/>
  <c r="EA118" i="1"/>
  <c r="DZ118" i="1"/>
  <c r="DY118" i="1"/>
  <c r="DX118" i="1"/>
  <c r="DW118" i="1"/>
  <c r="DV118" i="1"/>
  <c r="DV133" i="1" s="1"/>
  <c r="DU118" i="1"/>
  <c r="DT118" i="1"/>
  <c r="DS118" i="1"/>
  <c r="DS133" i="1" s="1"/>
  <c r="DR118" i="1"/>
  <c r="DR133" i="1" s="1"/>
  <c r="DQ118" i="1"/>
  <c r="DQ133" i="1" s="1"/>
  <c r="DP118" i="1"/>
  <c r="DO118" i="1"/>
  <c r="DN118" i="1"/>
  <c r="DN133" i="1" s="1"/>
  <c r="DM118" i="1"/>
  <c r="DL118" i="1"/>
  <c r="DK118" i="1"/>
  <c r="DJ118" i="1"/>
  <c r="DI118" i="1"/>
  <c r="DH118" i="1"/>
  <c r="DG118" i="1"/>
  <c r="DF118" i="1"/>
  <c r="DF133" i="1" s="1"/>
  <c r="DE118" i="1"/>
  <c r="DD118" i="1"/>
  <c r="DC118" i="1"/>
  <c r="DC133" i="1" s="1"/>
  <c r="DB118" i="1"/>
  <c r="DB133" i="1" s="1"/>
  <c r="DA118" i="1"/>
  <c r="DA133" i="1" s="1"/>
  <c r="CZ118" i="1"/>
  <c r="CY118" i="1"/>
  <c r="CX118" i="1"/>
  <c r="CX133" i="1" s="1"/>
  <c r="CW118" i="1"/>
  <c r="CV118" i="1"/>
  <c r="CU118" i="1"/>
  <c r="CT118" i="1"/>
  <c r="CS118" i="1"/>
  <c r="CR118" i="1"/>
  <c r="CQ118" i="1"/>
  <c r="CP118" i="1"/>
  <c r="CP133" i="1" s="1"/>
  <c r="CO118" i="1"/>
  <c r="CN118" i="1"/>
  <c r="CM118" i="1"/>
  <c r="CM133" i="1" s="1"/>
  <c r="CL118" i="1"/>
  <c r="CL133" i="1" s="1"/>
  <c r="CK118" i="1"/>
  <c r="CK133" i="1" s="1"/>
  <c r="CJ118" i="1"/>
  <c r="CI118" i="1"/>
  <c r="CH118" i="1"/>
  <c r="CH133" i="1" s="1"/>
  <c r="CG118" i="1"/>
  <c r="CF118" i="1"/>
  <c r="CE118" i="1"/>
  <c r="CD118" i="1"/>
  <c r="CC118" i="1"/>
  <c r="CB118" i="1"/>
  <c r="CA118" i="1"/>
  <c r="BZ118" i="1"/>
  <c r="BZ133" i="1" s="1"/>
  <c r="BY118" i="1"/>
  <c r="BX118" i="1"/>
  <c r="BW118" i="1"/>
  <c r="BW133" i="1" s="1"/>
  <c r="BV118" i="1"/>
  <c r="BV133" i="1" s="1"/>
  <c r="BU118" i="1"/>
  <c r="BU133" i="1" s="1"/>
  <c r="BT118" i="1"/>
  <c r="BS118" i="1"/>
  <c r="BR118" i="1"/>
  <c r="BR133" i="1" s="1"/>
  <c r="BQ118" i="1"/>
  <c r="BP118" i="1"/>
  <c r="BO118" i="1"/>
  <c r="BN118" i="1"/>
  <c r="BM118" i="1"/>
  <c r="BL118" i="1"/>
  <c r="BK118" i="1"/>
  <c r="BJ118" i="1"/>
  <c r="BJ133" i="1" s="1"/>
  <c r="BI118" i="1"/>
  <c r="BH118" i="1"/>
  <c r="BG118" i="1"/>
  <c r="BG133" i="1" s="1"/>
  <c r="BF118" i="1"/>
  <c r="BF133" i="1" s="1"/>
  <c r="BE118" i="1"/>
  <c r="BE133" i="1" s="1"/>
  <c r="BD118" i="1"/>
  <c r="BC118" i="1"/>
  <c r="BB118" i="1"/>
  <c r="BB133" i="1" s="1"/>
  <c r="BA118" i="1"/>
  <c r="AZ118" i="1"/>
  <c r="AY118" i="1"/>
  <c r="AX118" i="1"/>
  <c r="AW118" i="1"/>
  <c r="AV118" i="1"/>
  <c r="AU118" i="1"/>
  <c r="AT118" i="1"/>
  <c r="AT133" i="1" s="1"/>
  <c r="AS118" i="1"/>
  <c r="AR118" i="1"/>
  <c r="AQ118" i="1"/>
  <c r="AQ133" i="1" s="1"/>
  <c r="AP118" i="1"/>
  <c r="AP133" i="1" s="1"/>
  <c r="AO118" i="1"/>
  <c r="AO133" i="1" s="1"/>
  <c r="AN118" i="1"/>
  <c r="AM118" i="1"/>
  <c r="AL118" i="1"/>
  <c r="AL133" i="1" s="1"/>
  <c r="AK118" i="1"/>
  <c r="AJ118" i="1"/>
  <c r="AI118" i="1"/>
  <c r="AH118" i="1"/>
  <c r="AG118" i="1"/>
  <c r="AF118" i="1"/>
  <c r="AE118" i="1"/>
  <c r="AD118" i="1"/>
  <c r="AD133" i="1" s="1"/>
  <c r="AC118" i="1"/>
  <c r="AB118" i="1"/>
  <c r="AA118" i="1"/>
  <c r="AA133" i="1" s="1"/>
  <c r="Z118" i="1"/>
  <c r="Z133" i="1" s="1"/>
  <c r="Y118" i="1"/>
  <c r="Y133" i="1" s="1"/>
  <c r="X118" i="1"/>
  <c r="W118" i="1"/>
  <c r="V118" i="1"/>
  <c r="V133" i="1" s="1"/>
  <c r="U118" i="1"/>
  <c r="T118" i="1"/>
  <c r="S118" i="1"/>
  <c r="R118" i="1"/>
  <c r="Q118" i="1"/>
  <c r="P118" i="1"/>
  <c r="O118" i="1"/>
  <c r="N118" i="1"/>
  <c r="M118" i="1"/>
  <c r="L118" i="1"/>
  <c r="K118" i="1"/>
  <c r="K133" i="1" s="1"/>
  <c r="J118" i="1"/>
  <c r="J133" i="1" s="1"/>
  <c r="I118" i="1"/>
  <c r="H118" i="1"/>
  <c r="G118" i="1"/>
  <c r="G133" i="1" s="1"/>
  <c r="F118" i="1"/>
  <c r="F133" i="1" s="1"/>
  <c r="E118" i="1"/>
  <c r="GI117" i="1"/>
  <c r="GI116" i="1"/>
  <c r="GI115" i="1"/>
  <c r="GI114" i="1"/>
  <c r="GI113" i="1"/>
  <c r="GI112" i="1"/>
  <c r="GI111" i="1"/>
  <c r="GH104" i="1"/>
  <c r="GD104" i="1"/>
  <c r="GA104" i="1"/>
  <c r="FZ104" i="1"/>
  <c r="FV104" i="1"/>
  <c r="FS104" i="1"/>
  <c r="FR104" i="1"/>
  <c r="FN104" i="1"/>
  <c r="FK104" i="1"/>
  <c r="FJ104" i="1"/>
  <c r="FF104" i="1"/>
  <c r="FC104" i="1"/>
  <c r="FB104" i="1"/>
  <c r="EX104" i="1"/>
  <c r="EU104" i="1"/>
  <c r="ET104" i="1"/>
  <c r="EP104" i="1"/>
  <c r="EM104" i="1"/>
  <c r="EL104" i="1"/>
  <c r="EH104" i="1"/>
  <c r="EE104" i="1"/>
  <c r="ED104" i="1"/>
  <c r="DZ104" i="1"/>
  <c r="DW104" i="1"/>
  <c r="DV104" i="1"/>
  <c r="DR104" i="1"/>
  <c r="DO104" i="1"/>
  <c r="DN104" i="1"/>
  <c r="DJ104" i="1"/>
  <c r="DG104" i="1"/>
  <c r="DF104" i="1"/>
  <c r="DB104" i="1"/>
  <c r="CY104" i="1"/>
  <c r="CX104" i="1"/>
  <c r="CT104" i="1"/>
  <c r="CQ104" i="1"/>
  <c r="CP104" i="1"/>
  <c r="CL104" i="1"/>
  <c r="CI104" i="1"/>
  <c r="CH104" i="1"/>
  <c r="CD104" i="1"/>
  <c r="CA104" i="1"/>
  <c r="BZ104" i="1"/>
  <c r="BV104" i="1"/>
  <c r="BS104" i="1"/>
  <c r="BR104" i="1"/>
  <c r="BN104" i="1"/>
  <c r="BK104" i="1"/>
  <c r="BJ104" i="1"/>
  <c r="BF104" i="1"/>
  <c r="BC104" i="1"/>
  <c r="BB104" i="1"/>
  <c r="AX104" i="1"/>
  <c r="AU104" i="1"/>
  <c r="AT104" i="1"/>
  <c r="AP104" i="1"/>
  <c r="AM104" i="1"/>
  <c r="AL104" i="1"/>
  <c r="AH104" i="1"/>
  <c r="AE104" i="1"/>
  <c r="AD104" i="1"/>
  <c r="Z104" i="1"/>
  <c r="W104" i="1"/>
  <c r="V104" i="1"/>
  <c r="R104" i="1"/>
  <c r="O104" i="1"/>
  <c r="N104" i="1"/>
  <c r="J104" i="1"/>
  <c r="G104" i="1"/>
  <c r="F104" i="1"/>
  <c r="GH102" i="1"/>
  <c r="GG102" i="1"/>
  <c r="GF102" i="1"/>
  <c r="GE102" i="1"/>
  <c r="GD102" i="1"/>
  <c r="GC102" i="1"/>
  <c r="GB102" i="1"/>
  <c r="GA102" i="1"/>
  <c r="FZ102" i="1"/>
  <c r="FY102" i="1"/>
  <c r="FX102" i="1"/>
  <c r="FW102" i="1"/>
  <c r="FV102" i="1"/>
  <c r="FU102" i="1"/>
  <c r="FT102" i="1"/>
  <c r="FS102" i="1"/>
  <c r="FR102" i="1"/>
  <c r="FQ102" i="1"/>
  <c r="FP102" i="1"/>
  <c r="FO102" i="1"/>
  <c r="FN102" i="1"/>
  <c r="FM102" i="1"/>
  <c r="FL102" i="1"/>
  <c r="FK102" i="1"/>
  <c r="FJ102" i="1"/>
  <c r="FI102" i="1"/>
  <c r="FH102" i="1"/>
  <c r="FG102" i="1"/>
  <c r="FF102" i="1"/>
  <c r="FE102" i="1"/>
  <c r="FD102" i="1"/>
  <c r="FC102" i="1"/>
  <c r="FB102" i="1"/>
  <c r="FA102" i="1"/>
  <c r="EZ102" i="1"/>
  <c r="EY102" i="1"/>
  <c r="EX102" i="1"/>
  <c r="EW102" i="1"/>
  <c r="EV102" i="1"/>
  <c r="EU102" i="1"/>
  <c r="ET102" i="1"/>
  <c r="ES102" i="1"/>
  <c r="ER102" i="1"/>
  <c r="EQ102" i="1"/>
  <c r="EP102" i="1"/>
  <c r="EO102" i="1"/>
  <c r="EN102" i="1"/>
  <c r="EM102" i="1"/>
  <c r="EL102" i="1"/>
  <c r="EK102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GI101" i="1"/>
  <c r="GI100" i="1"/>
  <c r="GI99" i="1"/>
  <c r="GI98" i="1"/>
  <c r="GI102" i="1" s="1"/>
  <c r="GH95" i="1"/>
  <c r="GG95" i="1"/>
  <c r="GF95" i="1"/>
  <c r="GF104" i="1" s="1"/>
  <c r="GE95" i="1"/>
  <c r="GE104" i="1" s="1"/>
  <c r="GD95" i="1"/>
  <c r="GC95" i="1"/>
  <c r="GC104" i="1" s="1"/>
  <c r="GB95" i="1"/>
  <c r="GB104" i="1" s="1"/>
  <c r="GA95" i="1"/>
  <c r="FZ95" i="1"/>
  <c r="FY95" i="1"/>
  <c r="FX95" i="1"/>
  <c r="FX104" i="1" s="1"/>
  <c r="FW95" i="1"/>
  <c r="FW104" i="1" s="1"/>
  <c r="FV95" i="1"/>
  <c r="FU95" i="1"/>
  <c r="FU104" i="1" s="1"/>
  <c r="FT95" i="1"/>
  <c r="FT104" i="1" s="1"/>
  <c r="FS95" i="1"/>
  <c r="FR95" i="1"/>
  <c r="FQ95" i="1"/>
  <c r="FP95" i="1"/>
  <c r="FP104" i="1" s="1"/>
  <c r="FO95" i="1"/>
  <c r="FO104" i="1" s="1"/>
  <c r="FN95" i="1"/>
  <c r="FM95" i="1"/>
  <c r="FM104" i="1" s="1"/>
  <c r="FL95" i="1"/>
  <c r="FL104" i="1" s="1"/>
  <c r="FK95" i="1"/>
  <c r="FJ95" i="1"/>
  <c r="FI95" i="1"/>
  <c r="FH95" i="1"/>
  <c r="FH104" i="1" s="1"/>
  <c r="FG95" i="1"/>
  <c r="FG104" i="1" s="1"/>
  <c r="FF95" i="1"/>
  <c r="FE95" i="1"/>
  <c r="FE104" i="1" s="1"/>
  <c r="FD95" i="1"/>
  <c r="FD104" i="1" s="1"/>
  <c r="FC95" i="1"/>
  <c r="FB95" i="1"/>
  <c r="FA95" i="1"/>
  <c r="EZ95" i="1"/>
  <c r="EZ104" i="1" s="1"/>
  <c r="EY95" i="1"/>
  <c r="EY104" i="1" s="1"/>
  <c r="EX95" i="1"/>
  <c r="EW95" i="1"/>
  <c r="EW104" i="1" s="1"/>
  <c r="EV95" i="1"/>
  <c r="EV104" i="1" s="1"/>
  <c r="EU95" i="1"/>
  <c r="ET95" i="1"/>
  <c r="ES95" i="1"/>
  <c r="ER95" i="1"/>
  <c r="ER104" i="1" s="1"/>
  <c r="EQ95" i="1"/>
  <c r="EQ104" i="1" s="1"/>
  <c r="EP95" i="1"/>
  <c r="EO95" i="1"/>
  <c r="EO104" i="1" s="1"/>
  <c r="EN95" i="1"/>
  <c r="EN104" i="1" s="1"/>
  <c r="EM95" i="1"/>
  <c r="EL95" i="1"/>
  <c r="EK95" i="1"/>
  <c r="EJ95" i="1"/>
  <c r="EJ104" i="1" s="1"/>
  <c r="EI95" i="1"/>
  <c r="EI104" i="1" s="1"/>
  <c r="EH95" i="1"/>
  <c r="EG95" i="1"/>
  <c r="EG104" i="1" s="1"/>
  <c r="EF95" i="1"/>
  <c r="EF104" i="1" s="1"/>
  <c r="EE95" i="1"/>
  <c r="ED95" i="1"/>
  <c r="EC95" i="1"/>
  <c r="EB95" i="1"/>
  <c r="EB104" i="1" s="1"/>
  <c r="EA95" i="1"/>
  <c r="EA104" i="1" s="1"/>
  <c r="DZ95" i="1"/>
  <c r="DY95" i="1"/>
  <c r="DY104" i="1" s="1"/>
  <c r="DX95" i="1"/>
  <c r="DX104" i="1" s="1"/>
  <c r="DW95" i="1"/>
  <c r="DV95" i="1"/>
  <c r="DU95" i="1"/>
  <c r="DT95" i="1"/>
  <c r="DT104" i="1" s="1"/>
  <c r="DS95" i="1"/>
  <c r="DS104" i="1" s="1"/>
  <c r="DR95" i="1"/>
  <c r="DQ95" i="1"/>
  <c r="DQ104" i="1" s="1"/>
  <c r="DP95" i="1"/>
  <c r="DP104" i="1" s="1"/>
  <c r="DO95" i="1"/>
  <c r="DN95" i="1"/>
  <c r="DM95" i="1"/>
  <c r="DL95" i="1"/>
  <c r="DL104" i="1" s="1"/>
  <c r="DK95" i="1"/>
  <c r="DK104" i="1" s="1"/>
  <c r="DJ95" i="1"/>
  <c r="DI95" i="1"/>
  <c r="DI104" i="1" s="1"/>
  <c r="DH95" i="1"/>
  <c r="DH104" i="1" s="1"/>
  <c r="DG95" i="1"/>
  <c r="DF95" i="1"/>
  <c r="DE95" i="1"/>
  <c r="DD95" i="1"/>
  <c r="DD104" i="1" s="1"/>
  <c r="DC95" i="1"/>
  <c r="DC104" i="1" s="1"/>
  <c r="DB95" i="1"/>
  <c r="DA95" i="1"/>
  <c r="DA104" i="1" s="1"/>
  <c r="CZ95" i="1"/>
  <c r="CZ104" i="1" s="1"/>
  <c r="CY95" i="1"/>
  <c r="CX95" i="1"/>
  <c r="CW95" i="1"/>
  <c r="CV95" i="1"/>
  <c r="CV104" i="1" s="1"/>
  <c r="CU95" i="1"/>
  <c r="CU104" i="1" s="1"/>
  <c r="CT95" i="1"/>
  <c r="CS95" i="1"/>
  <c r="CS104" i="1" s="1"/>
  <c r="CR95" i="1"/>
  <c r="CR104" i="1" s="1"/>
  <c r="CQ95" i="1"/>
  <c r="CP95" i="1"/>
  <c r="CO95" i="1"/>
  <c r="CN95" i="1"/>
  <c r="CN104" i="1" s="1"/>
  <c r="CM95" i="1"/>
  <c r="CM104" i="1" s="1"/>
  <c r="CL95" i="1"/>
  <c r="CK95" i="1"/>
  <c r="CK104" i="1" s="1"/>
  <c r="CJ95" i="1"/>
  <c r="CJ104" i="1" s="1"/>
  <c r="CI95" i="1"/>
  <c r="CH95" i="1"/>
  <c r="CG95" i="1"/>
  <c r="CF95" i="1"/>
  <c r="CF104" i="1" s="1"/>
  <c r="CE95" i="1"/>
  <c r="CE104" i="1" s="1"/>
  <c r="CD95" i="1"/>
  <c r="CC95" i="1"/>
  <c r="CC104" i="1" s="1"/>
  <c r="CB95" i="1"/>
  <c r="CB104" i="1" s="1"/>
  <c r="CA95" i="1"/>
  <c r="BZ95" i="1"/>
  <c r="BY95" i="1"/>
  <c r="BX95" i="1"/>
  <c r="BX104" i="1" s="1"/>
  <c r="BW95" i="1"/>
  <c r="BW104" i="1" s="1"/>
  <c r="BV95" i="1"/>
  <c r="BU95" i="1"/>
  <c r="BU104" i="1" s="1"/>
  <c r="BT95" i="1"/>
  <c r="BT104" i="1" s="1"/>
  <c r="BS95" i="1"/>
  <c r="BR95" i="1"/>
  <c r="BQ95" i="1"/>
  <c r="BP95" i="1"/>
  <c r="BP104" i="1" s="1"/>
  <c r="BO95" i="1"/>
  <c r="BO104" i="1" s="1"/>
  <c r="BN95" i="1"/>
  <c r="BM95" i="1"/>
  <c r="BM104" i="1" s="1"/>
  <c r="BL95" i="1"/>
  <c r="BL104" i="1" s="1"/>
  <c r="BK95" i="1"/>
  <c r="BJ95" i="1"/>
  <c r="BI95" i="1"/>
  <c r="BH95" i="1"/>
  <c r="BH104" i="1" s="1"/>
  <c r="BG95" i="1"/>
  <c r="BG104" i="1" s="1"/>
  <c r="BF95" i="1"/>
  <c r="BE95" i="1"/>
  <c r="BE104" i="1" s="1"/>
  <c r="BD95" i="1"/>
  <c r="BD104" i="1" s="1"/>
  <c r="BC95" i="1"/>
  <c r="BB95" i="1"/>
  <c r="BA95" i="1"/>
  <c r="AZ95" i="1"/>
  <c r="AZ104" i="1" s="1"/>
  <c r="AY95" i="1"/>
  <c r="AY104" i="1" s="1"/>
  <c r="AX95" i="1"/>
  <c r="AW95" i="1"/>
  <c r="AW104" i="1" s="1"/>
  <c r="AV95" i="1"/>
  <c r="AV104" i="1" s="1"/>
  <c r="AU95" i="1"/>
  <c r="AT95" i="1"/>
  <c r="AS95" i="1"/>
  <c r="AR95" i="1"/>
  <c r="AR104" i="1" s="1"/>
  <c r="AQ95" i="1"/>
  <c r="AQ104" i="1" s="1"/>
  <c r="AP95" i="1"/>
  <c r="AO95" i="1"/>
  <c r="AO104" i="1" s="1"/>
  <c r="AN95" i="1"/>
  <c r="AN104" i="1" s="1"/>
  <c r="AM95" i="1"/>
  <c r="AL95" i="1"/>
  <c r="AK95" i="1"/>
  <c r="AJ95" i="1"/>
  <c r="AJ104" i="1" s="1"/>
  <c r="AI95" i="1"/>
  <c r="AI104" i="1" s="1"/>
  <c r="AH95" i="1"/>
  <c r="AG95" i="1"/>
  <c r="AG104" i="1" s="1"/>
  <c r="AF95" i="1"/>
  <c r="AF104" i="1" s="1"/>
  <c r="AE95" i="1"/>
  <c r="AD95" i="1"/>
  <c r="AC95" i="1"/>
  <c r="AB95" i="1"/>
  <c r="AB104" i="1" s="1"/>
  <c r="AA95" i="1"/>
  <c r="AA104" i="1" s="1"/>
  <c r="Z95" i="1"/>
  <c r="Y95" i="1"/>
  <c r="Y104" i="1" s="1"/>
  <c r="X95" i="1"/>
  <c r="X104" i="1" s="1"/>
  <c r="W95" i="1"/>
  <c r="V95" i="1"/>
  <c r="U95" i="1"/>
  <c r="T95" i="1"/>
  <c r="T104" i="1" s="1"/>
  <c r="S95" i="1"/>
  <c r="S104" i="1" s="1"/>
  <c r="R95" i="1"/>
  <c r="Q95" i="1"/>
  <c r="Q104" i="1" s="1"/>
  <c r="P95" i="1"/>
  <c r="P104" i="1" s="1"/>
  <c r="O95" i="1"/>
  <c r="N95" i="1"/>
  <c r="M95" i="1"/>
  <c r="L95" i="1"/>
  <c r="L104" i="1" s="1"/>
  <c r="K95" i="1"/>
  <c r="K104" i="1" s="1"/>
  <c r="J95" i="1"/>
  <c r="I95" i="1"/>
  <c r="I104" i="1" s="1"/>
  <c r="H95" i="1"/>
  <c r="H104" i="1" s="1"/>
  <c r="G95" i="1"/>
  <c r="F95" i="1"/>
  <c r="E95" i="1"/>
  <c r="GI94" i="1"/>
  <c r="GI93" i="1"/>
  <c r="GI92" i="1"/>
  <c r="GD88" i="1"/>
  <c r="EX88" i="1"/>
  <c r="CT88" i="1"/>
  <c r="CL88" i="1"/>
  <c r="AH88" i="1"/>
  <c r="Z88" i="1"/>
  <c r="O88" i="1"/>
  <c r="GH86" i="1"/>
  <c r="GG86" i="1"/>
  <c r="GF86" i="1"/>
  <c r="GE86" i="1"/>
  <c r="GD86" i="1"/>
  <c r="GC86" i="1"/>
  <c r="GB86" i="1"/>
  <c r="GA86" i="1"/>
  <c r="FZ86" i="1"/>
  <c r="FY86" i="1"/>
  <c r="FX86" i="1"/>
  <c r="FW86" i="1"/>
  <c r="FV86" i="1"/>
  <c r="FU86" i="1"/>
  <c r="FT86" i="1"/>
  <c r="FS86" i="1"/>
  <c r="FR86" i="1"/>
  <c r="FQ86" i="1"/>
  <c r="FP86" i="1"/>
  <c r="FO86" i="1"/>
  <c r="FN86" i="1"/>
  <c r="FM86" i="1"/>
  <c r="FL86" i="1"/>
  <c r="FK86" i="1"/>
  <c r="FJ86" i="1"/>
  <c r="FI86" i="1"/>
  <c r="FH86" i="1"/>
  <c r="FG86" i="1"/>
  <c r="FF86" i="1"/>
  <c r="FE86" i="1"/>
  <c r="FD86" i="1"/>
  <c r="FC86" i="1"/>
  <c r="FB86" i="1"/>
  <c r="FA86" i="1"/>
  <c r="EZ86" i="1"/>
  <c r="EY86" i="1"/>
  <c r="EX86" i="1"/>
  <c r="EW86" i="1"/>
  <c r="EV86" i="1"/>
  <c r="EU86" i="1"/>
  <c r="ET86" i="1"/>
  <c r="ES86" i="1"/>
  <c r="ER86" i="1"/>
  <c r="EQ86" i="1"/>
  <c r="EP86" i="1"/>
  <c r="EO86" i="1"/>
  <c r="EN86" i="1"/>
  <c r="EM86" i="1"/>
  <c r="EL86" i="1"/>
  <c r="EK86" i="1"/>
  <c r="EJ86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DW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I88" i="1" s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GI85" i="1"/>
  <c r="GI84" i="1"/>
  <c r="GI81" i="1"/>
  <c r="GH81" i="1"/>
  <c r="GG81" i="1"/>
  <c r="GF81" i="1"/>
  <c r="GE81" i="1"/>
  <c r="GD81" i="1"/>
  <c r="GC81" i="1"/>
  <c r="GB81" i="1"/>
  <c r="GA81" i="1"/>
  <c r="FZ81" i="1"/>
  <c r="FY81" i="1"/>
  <c r="FX81" i="1"/>
  <c r="FW81" i="1"/>
  <c r="FV81" i="1"/>
  <c r="FV88" i="1" s="1"/>
  <c r="FU81" i="1"/>
  <c r="FT81" i="1"/>
  <c r="FS81" i="1"/>
  <c r="FR81" i="1"/>
  <c r="FQ81" i="1"/>
  <c r="FP81" i="1"/>
  <c r="FO81" i="1"/>
  <c r="FN81" i="1"/>
  <c r="FN88" i="1" s="1"/>
  <c r="FM81" i="1"/>
  <c r="FL81" i="1"/>
  <c r="FK81" i="1"/>
  <c r="FJ81" i="1"/>
  <c r="FI81" i="1"/>
  <c r="FH81" i="1"/>
  <c r="FG81" i="1"/>
  <c r="FF81" i="1"/>
  <c r="FF88" i="1" s="1"/>
  <c r="FE81" i="1"/>
  <c r="FD81" i="1"/>
  <c r="FC81" i="1"/>
  <c r="FB81" i="1"/>
  <c r="FA81" i="1"/>
  <c r="EZ81" i="1"/>
  <c r="EY81" i="1"/>
  <c r="EX81" i="1"/>
  <c r="EW81" i="1"/>
  <c r="EW88" i="1" s="1"/>
  <c r="EV81" i="1"/>
  <c r="EU81" i="1"/>
  <c r="ET81" i="1"/>
  <c r="ES81" i="1"/>
  <c r="ER81" i="1"/>
  <c r="EQ81" i="1"/>
  <c r="EP81" i="1"/>
  <c r="EP88" i="1" s="1"/>
  <c r="EO81" i="1"/>
  <c r="EN81" i="1"/>
  <c r="EM81" i="1"/>
  <c r="EL81" i="1"/>
  <c r="EK81" i="1"/>
  <c r="EJ81" i="1"/>
  <c r="EI81" i="1"/>
  <c r="EH81" i="1"/>
  <c r="EH88" i="1" s="1"/>
  <c r="EG81" i="1"/>
  <c r="EF81" i="1"/>
  <c r="EE81" i="1"/>
  <c r="ED81" i="1"/>
  <c r="EC81" i="1"/>
  <c r="EB81" i="1"/>
  <c r="EA81" i="1"/>
  <c r="DZ81" i="1"/>
  <c r="DZ88" i="1" s="1"/>
  <c r="DY81" i="1"/>
  <c r="DX81" i="1"/>
  <c r="DW81" i="1"/>
  <c r="DV81" i="1"/>
  <c r="DU81" i="1"/>
  <c r="DT81" i="1"/>
  <c r="DS81" i="1"/>
  <c r="DR81" i="1"/>
  <c r="DR88" i="1" s="1"/>
  <c r="DQ81" i="1"/>
  <c r="DQ88" i="1" s="1"/>
  <c r="DP81" i="1"/>
  <c r="DO81" i="1"/>
  <c r="DN81" i="1"/>
  <c r="DM81" i="1"/>
  <c r="DL81" i="1"/>
  <c r="DK81" i="1"/>
  <c r="DJ81" i="1"/>
  <c r="DJ88" i="1" s="1"/>
  <c r="DI81" i="1"/>
  <c r="DH81" i="1"/>
  <c r="DG81" i="1"/>
  <c r="DF81" i="1"/>
  <c r="DE81" i="1"/>
  <c r="DD81" i="1"/>
  <c r="DC81" i="1"/>
  <c r="DB81" i="1"/>
  <c r="DB88" i="1" s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D88" i="1" s="1"/>
  <c r="CC81" i="1"/>
  <c r="CB81" i="1"/>
  <c r="CA81" i="1"/>
  <c r="BZ81" i="1"/>
  <c r="BY81" i="1"/>
  <c r="BX81" i="1"/>
  <c r="BW81" i="1"/>
  <c r="BV81" i="1"/>
  <c r="BV88" i="1" s="1"/>
  <c r="BU81" i="1"/>
  <c r="BT81" i="1"/>
  <c r="BS81" i="1"/>
  <c r="BR81" i="1"/>
  <c r="BQ81" i="1"/>
  <c r="BP81" i="1"/>
  <c r="BO81" i="1"/>
  <c r="BN81" i="1"/>
  <c r="BN88" i="1" s="1"/>
  <c r="BM81" i="1"/>
  <c r="BL81" i="1"/>
  <c r="BK81" i="1"/>
  <c r="BJ81" i="1"/>
  <c r="BI81" i="1"/>
  <c r="BH81" i="1"/>
  <c r="BG81" i="1"/>
  <c r="BF81" i="1"/>
  <c r="BF88" i="1" s="1"/>
  <c r="BE81" i="1"/>
  <c r="BE88" i="1" s="1"/>
  <c r="BD81" i="1"/>
  <c r="BC81" i="1"/>
  <c r="BB81" i="1"/>
  <c r="BA81" i="1"/>
  <c r="AZ81" i="1"/>
  <c r="AY81" i="1"/>
  <c r="AX81" i="1"/>
  <c r="AX88" i="1" s="1"/>
  <c r="AW81" i="1"/>
  <c r="AW88" i="1" s="1"/>
  <c r="AV81" i="1"/>
  <c r="AU81" i="1"/>
  <c r="AT81" i="1"/>
  <c r="AS81" i="1"/>
  <c r="AR81" i="1"/>
  <c r="AQ81" i="1"/>
  <c r="AP81" i="1"/>
  <c r="AP88" i="1" s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R88" i="1" s="1"/>
  <c r="Q81" i="1"/>
  <c r="P81" i="1"/>
  <c r="O81" i="1"/>
  <c r="N81" i="1"/>
  <c r="M81" i="1"/>
  <c r="L81" i="1"/>
  <c r="K81" i="1"/>
  <c r="J81" i="1"/>
  <c r="J88" i="1" s="1"/>
  <c r="I81" i="1"/>
  <c r="I88" i="1" s="1"/>
  <c r="H81" i="1"/>
  <c r="G81" i="1"/>
  <c r="F81" i="1"/>
  <c r="E81" i="1"/>
  <c r="GI80" i="1"/>
  <c r="GI79" i="1"/>
  <c r="GH76" i="1"/>
  <c r="GH88" i="1" s="1"/>
  <c r="GG76" i="1"/>
  <c r="GF76" i="1"/>
  <c r="GE76" i="1"/>
  <c r="GE88" i="1" s="1"/>
  <c r="GD76" i="1"/>
  <c r="GC76" i="1"/>
  <c r="GB76" i="1"/>
  <c r="GB88" i="1" s="1"/>
  <c r="GA76" i="1"/>
  <c r="GA88" i="1" s="1"/>
  <c r="FZ76" i="1"/>
  <c r="FZ88" i="1" s="1"/>
  <c r="FY76" i="1"/>
  <c r="FX76" i="1"/>
  <c r="FW76" i="1"/>
  <c r="FW88" i="1" s="1"/>
  <c r="FV76" i="1"/>
  <c r="FU76" i="1"/>
  <c r="FT76" i="1"/>
  <c r="FT88" i="1" s="1"/>
  <c r="FS76" i="1"/>
  <c r="FS88" i="1" s="1"/>
  <c r="FR76" i="1"/>
  <c r="FR88" i="1" s="1"/>
  <c r="FQ76" i="1"/>
  <c r="FP76" i="1"/>
  <c r="FO76" i="1"/>
  <c r="FO88" i="1" s="1"/>
  <c r="FN76" i="1"/>
  <c r="FM76" i="1"/>
  <c r="FL76" i="1"/>
  <c r="FL88" i="1" s="1"/>
  <c r="FK76" i="1"/>
  <c r="FK88" i="1" s="1"/>
  <c r="FJ76" i="1"/>
  <c r="FJ88" i="1" s="1"/>
  <c r="FI76" i="1"/>
  <c r="FH76" i="1"/>
  <c r="FG76" i="1"/>
  <c r="FG88" i="1" s="1"/>
  <c r="FF76" i="1"/>
  <c r="FE76" i="1"/>
  <c r="FD76" i="1"/>
  <c r="FD88" i="1" s="1"/>
  <c r="FC76" i="1"/>
  <c r="FC88" i="1" s="1"/>
  <c r="FB76" i="1"/>
  <c r="FB88" i="1" s="1"/>
  <c r="FA76" i="1"/>
  <c r="EZ76" i="1"/>
  <c r="EY76" i="1"/>
  <c r="EY88" i="1" s="1"/>
  <c r="EX76" i="1"/>
  <c r="EW76" i="1"/>
  <c r="EV76" i="1"/>
  <c r="EV88" i="1" s="1"/>
  <c r="EU76" i="1"/>
  <c r="EU88" i="1" s="1"/>
  <c r="ET76" i="1"/>
  <c r="ET88" i="1" s="1"/>
  <c r="ES76" i="1"/>
  <c r="ER76" i="1"/>
  <c r="EQ76" i="1"/>
  <c r="EQ88" i="1" s="1"/>
  <c r="EP76" i="1"/>
  <c r="EO76" i="1"/>
  <c r="EO88" i="1" s="1"/>
  <c r="EN76" i="1"/>
  <c r="EN88" i="1" s="1"/>
  <c r="EM76" i="1"/>
  <c r="EM88" i="1" s="1"/>
  <c r="EL76" i="1"/>
  <c r="EL88" i="1" s="1"/>
  <c r="EK76" i="1"/>
  <c r="EJ76" i="1"/>
  <c r="EI76" i="1"/>
  <c r="EI88" i="1" s="1"/>
  <c r="EH76" i="1"/>
  <c r="EG76" i="1"/>
  <c r="EG88" i="1" s="1"/>
  <c r="EF76" i="1"/>
  <c r="EF88" i="1" s="1"/>
  <c r="EE76" i="1"/>
  <c r="EE88" i="1" s="1"/>
  <c r="ED76" i="1"/>
  <c r="ED88" i="1" s="1"/>
  <c r="EC76" i="1"/>
  <c r="EB76" i="1"/>
  <c r="EA76" i="1"/>
  <c r="EA88" i="1" s="1"/>
  <c r="DZ76" i="1"/>
  <c r="DY76" i="1"/>
  <c r="DY88" i="1" s="1"/>
  <c r="DX76" i="1"/>
  <c r="DX88" i="1" s="1"/>
  <c r="DW76" i="1"/>
  <c r="DW88" i="1" s="1"/>
  <c r="DV76" i="1"/>
  <c r="DV88" i="1" s="1"/>
  <c r="DU76" i="1"/>
  <c r="DT76" i="1"/>
  <c r="DS76" i="1"/>
  <c r="DS88" i="1" s="1"/>
  <c r="DR76" i="1"/>
  <c r="DQ76" i="1"/>
  <c r="DP76" i="1"/>
  <c r="DP88" i="1" s="1"/>
  <c r="DO76" i="1"/>
  <c r="DO88" i="1" s="1"/>
  <c r="DN76" i="1"/>
  <c r="DN88" i="1" s="1"/>
  <c r="DM76" i="1"/>
  <c r="DL76" i="1"/>
  <c r="DK76" i="1"/>
  <c r="DK88" i="1" s="1"/>
  <c r="DJ76" i="1"/>
  <c r="DI76" i="1"/>
  <c r="DH76" i="1"/>
  <c r="DH88" i="1" s="1"/>
  <c r="DG76" i="1"/>
  <c r="DG88" i="1" s="1"/>
  <c r="DF76" i="1"/>
  <c r="DF88" i="1" s="1"/>
  <c r="DE76" i="1"/>
  <c r="DD76" i="1"/>
  <c r="DC76" i="1"/>
  <c r="DC88" i="1" s="1"/>
  <c r="DB76" i="1"/>
  <c r="DA76" i="1"/>
  <c r="DA88" i="1" s="1"/>
  <c r="CZ76" i="1"/>
  <c r="CZ88" i="1" s="1"/>
  <c r="CY76" i="1"/>
  <c r="CY88" i="1" s="1"/>
  <c r="CX76" i="1"/>
  <c r="CX88" i="1" s="1"/>
  <c r="CW76" i="1"/>
  <c r="CV76" i="1"/>
  <c r="CU76" i="1"/>
  <c r="CU88" i="1" s="1"/>
  <c r="CT76" i="1"/>
  <c r="CS76" i="1"/>
  <c r="CS88" i="1" s="1"/>
  <c r="CR76" i="1"/>
  <c r="CR88" i="1" s="1"/>
  <c r="CQ76" i="1"/>
  <c r="CQ88" i="1" s="1"/>
  <c r="CP76" i="1"/>
  <c r="CP88" i="1" s="1"/>
  <c r="CO76" i="1"/>
  <c r="CN76" i="1"/>
  <c r="CM76" i="1"/>
  <c r="CM88" i="1" s="1"/>
  <c r="CL76" i="1"/>
  <c r="CK76" i="1"/>
  <c r="CK88" i="1" s="1"/>
  <c r="CJ76" i="1"/>
  <c r="CJ88" i="1" s="1"/>
  <c r="CI76" i="1"/>
  <c r="CI88" i="1" s="1"/>
  <c r="CH76" i="1"/>
  <c r="CH88" i="1" s="1"/>
  <c r="CG76" i="1"/>
  <c r="CF76" i="1"/>
  <c r="CE76" i="1"/>
  <c r="CE88" i="1" s="1"/>
  <c r="CD76" i="1"/>
  <c r="CC76" i="1"/>
  <c r="CC88" i="1" s="1"/>
  <c r="CB76" i="1"/>
  <c r="CB88" i="1" s="1"/>
  <c r="CA76" i="1"/>
  <c r="CA88" i="1" s="1"/>
  <c r="BZ76" i="1"/>
  <c r="BZ88" i="1" s="1"/>
  <c r="BY76" i="1"/>
  <c r="BX76" i="1"/>
  <c r="BW76" i="1"/>
  <c r="BW88" i="1" s="1"/>
  <c r="BV76" i="1"/>
  <c r="BU76" i="1"/>
  <c r="BU88" i="1" s="1"/>
  <c r="BT76" i="1"/>
  <c r="BT88" i="1" s="1"/>
  <c r="BS76" i="1"/>
  <c r="BS88" i="1" s="1"/>
  <c r="BR76" i="1"/>
  <c r="BR88" i="1" s="1"/>
  <c r="BQ76" i="1"/>
  <c r="BP76" i="1"/>
  <c r="BO76" i="1"/>
  <c r="BO88" i="1" s="1"/>
  <c r="BN76" i="1"/>
  <c r="BM76" i="1"/>
  <c r="BM88" i="1" s="1"/>
  <c r="BL76" i="1"/>
  <c r="BL88" i="1" s="1"/>
  <c r="BK76" i="1"/>
  <c r="BK88" i="1" s="1"/>
  <c r="BJ76" i="1"/>
  <c r="BJ88" i="1" s="1"/>
  <c r="BI76" i="1"/>
  <c r="BH76" i="1"/>
  <c r="BG76" i="1"/>
  <c r="BG88" i="1" s="1"/>
  <c r="BF76" i="1"/>
  <c r="BE76" i="1"/>
  <c r="BD76" i="1"/>
  <c r="BD88" i="1" s="1"/>
  <c r="BC76" i="1"/>
  <c r="BC88" i="1" s="1"/>
  <c r="BB76" i="1"/>
  <c r="BB88" i="1" s="1"/>
  <c r="BA76" i="1"/>
  <c r="AZ76" i="1"/>
  <c r="AY76" i="1"/>
  <c r="AY88" i="1" s="1"/>
  <c r="AX76" i="1"/>
  <c r="AW76" i="1"/>
  <c r="AV76" i="1"/>
  <c r="AV88" i="1" s="1"/>
  <c r="AU76" i="1"/>
  <c r="AU88" i="1" s="1"/>
  <c r="AT76" i="1"/>
  <c r="AT88" i="1" s="1"/>
  <c r="AS76" i="1"/>
  <c r="AR76" i="1"/>
  <c r="AQ76" i="1"/>
  <c r="AQ88" i="1" s="1"/>
  <c r="AP76" i="1"/>
  <c r="AO76" i="1"/>
  <c r="AO88" i="1" s="1"/>
  <c r="AN76" i="1"/>
  <c r="AN88" i="1" s="1"/>
  <c r="AM76" i="1"/>
  <c r="AM88" i="1" s="1"/>
  <c r="AL76" i="1"/>
  <c r="AL88" i="1" s="1"/>
  <c r="AK76" i="1"/>
  <c r="AJ76" i="1"/>
  <c r="AI76" i="1"/>
  <c r="AI88" i="1" s="1"/>
  <c r="AH76" i="1"/>
  <c r="AG76" i="1"/>
  <c r="AG88" i="1" s="1"/>
  <c r="AF76" i="1"/>
  <c r="AF88" i="1" s="1"/>
  <c r="AE76" i="1"/>
  <c r="AE88" i="1" s="1"/>
  <c r="AD76" i="1"/>
  <c r="AD88" i="1" s="1"/>
  <c r="AC76" i="1"/>
  <c r="AB76" i="1"/>
  <c r="AA76" i="1"/>
  <c r="AA88" i="1" s="1"/>
  <c r="Z76" i="1"/>
  <c r="Y76" i="1"/>
  <c r="Y88" i="1" s="1"/>
  <c r="X76" i="1"/>
  <c r="X88" i="1" s="1"/>
  <c r="W76" i="1"/>
  <c r="W88" i="1" s="1"/>
  <c r="V76" i="1"/>
  <c r="V88" i="1" s="1"/>
  <c r="U76" i="1"/>
  <c r="T76" i="1"/>
  <c r="S76" i="1"/>
  <c r="S88" i="1" s="1"/>
  <c r="R76" i="1"/>
  <c r="Q76" i="1"/>
  <c r="Q88" i="1" s="1"/>
  <c r="P76" i="1"/>
  <c r="P88" i="1" s="1"/>
  <c r="O76" i="1"/>
  <c r="N76" i="1"/>
  <c r="N88" i="1" s="1"/>
  <c r="M76" i="1"/>
  <c r="L76" i="1"/>
  <c r="K76" i="1"/>
  <c r="K88" i="1" s="1"/>
  <c r="J76" i="1"/>
  <c r="I76" i="1"/>
  <c r="H76" i="1"/>
  <c r="H88" i="1" s="1"/>
  <c r="G76" i="1"/>
  <c r="G88" i="1" s="1"/>
  <c r="F76" i="1"/>
  <c r="F88" i="1" s="1"/>
  <c r="E76" i="1"/>
  <c r="GI75" i="1"/>
  <c r="GI74" i="1"/>
  <c r="GI76" i="1" s="1"/>
  <c r="GI73" i="1"/>
  <c r="GF69" i="1"/>
  <c r="GC69" i="1"/>
  <c r="FX69" i="1"/>
  <c r="FW69" i="1"/>
  <c r="FU69" i="1"/>
  <c r="FS69" i="1"/>
  <c r="FP69" i="1"/>
  <c r="FM69" i="1"/>
  <c r="FK69" i="1"/>
  <c r="FJ69" i="1"/>
  <c r="FH69" i="1"/>
  <c r="FE69" i="1"/>
  <c r="FA69" i="1"/>
  <c r="EW69" i="1"/>
  <c r="EU69" i="1"/>
  <c r="ER69" i="1"/>
  <c r="EO69" i="1"/>
  <c r="EM69" i="1"/>
  <c r="EL69" i="1"/>
  <c r="EJ69" i="1"/>
  <c r="EI69" i="1"/>
  <c r="EG69" i="1"/>
  <c r="DT69" i="1"/>
  <c r="DQ69" i="1"/>
  <c r="DL69" i="1"/>
  <c r="DK69" i="1"/>
  <c r="DI69" i="1"/>
  <c r="DG69" i="1"/>
  <c r="DD69" i="1"/>
  <c r="DA69" i="1"/>
  <c r="CY69" i="1"/>
  <c r="CX69" i="1"/>
  <c r="CV69" i="1"/>
  <c r="CS69" i="1"/>
  <c r="CO69" i="1"/>
  <c r="CK69" i="1"/>
  <c r="CI69" i="1"/>
  <c r="CF69" i="1"/>
  <c r="CC69" i="1"/>
  <c r="CA69" i="1"/>
  <c r="BZ69" i="1"/>
  <c r="BX69" i="1"/>
  <c r="BW69" i="1"/>
  <c r="BU69" i="1"/>
  <c r="BH69" i="1"/>
  <c r="BE69" i="1"/>
  <c r="AZ69" i="1"/>
  <c r="AY69" i="1"/>
  <c r="AW69" i="1"/>
  <c r="AU69" i="1"/>
  <c r="AR69" i="1"/>
  <c r="AO69" i="1"/>
  <c r="AN69" i="1"/>
  <c r="AM69" i="1"/>
  <c r="AJ69" i="1"/>
  <c r="AG69" i="1"/>
  <c r="AF69" i="1"/>
  <c r="AE69" i="1"/>
  <c r="AB69" i="1"/>
  <c r="Y69" i="1"/>
  <c r="X69" i="1"/>
  <c r="W69" i="1"/>
  <c r="T69" i="1"/>
  <c r="Q69" i="1"/>
  <c r="P69" i="1"/>
  <c r="O69" i="1"/>
  <c r="L69" i="1"/>
  <c r="I69" i="1"/>
  <c r="H69" i="1"/>
  <c r="G69" i="1"/>
  <c r="GH67" i="1"/>
  <c r="GH69" i="1" s="1"/>
  <c r="GG67" i="1"/>
  <c r="GG69" i="1" s="1"/>
  <c r="GF67" i="1"/>
  <c r="GE67" i="1"/>
  <c r="GE69" i="1" s="1"/>
  <c r="GD67" i="1"/>
  <c r="GD69" i="1" s="1"/>
  <c r="GC67" i="1"/>
  <c r="GB67" i="1"/>
  <c r="GB69" i="1" s="1"/>
  <c r="GA67" i="1"/>
  <c r="GA69" i="1" s="1"/>
  <c r="FZ67" i="1"/>
  <c r="FZ69" i="1" s="1"/>
  <c r="FY67" i="1"/>
  <c r="FY69" i="1" s="1"/>
  <c r="FX67" i="1"/>
  <c r="FW67" i="1"/>
  <c r="FV67" i="1"/>
  <c r="FV69" i="1" s="1"/>
  <c r="FU67" i="1"/>
  <c r="FT67" i="1"/>
  <c r="FT69" i="1" s="1"/>
  <c r="FS67" i="1"/>
  <c r="FR67" i="1"/>
  <c r="FR69" i="1" s="1"/>
  <c r="FQ67" i="1"/>
  <c r="FQ69" i="1" s="1"/>
  <c r="FP67" i="1"/>
  <c r="FO67" i="1"/>
  <c r="FO69" i="1" s="1"/>
  <c r="FN67" i="1"/>
  <c r="FN69" i="1" s="1"/>
  <c r="FM67" i="1"/>
  <c r="FL67" i="1"/>
  <c r="FL69" i="1" s="1"/>
  <c r="FK67" i="1"/>
  <c r="FJ67" i="1"/>
  <c r="FI67" i="1"/>
  <c r="FI69" i="1" s="1"/>
  <c r="FH67" i="1"/>
  <c r="FG67" i="1"/>
  <c r="FG69" i="1" s="1"/>
  <c r="FF67" i="1"/>
  <c r="FF69" i="1" s="1"/>
  <c r="FE67" i="1"/>
  <c r="FD67" i="1"/>
  <c r="FD69" i="1" s="1"/>
  <c r="FC67" i="1"/>
  <c r="FC69" i="1" s="1"/>
  <c r="FB67" i="1"/>
  <c r="FB69" i="1" s="1"/>
  <c r="FA67" i="1"/>
  <c r="EZ67" i="1"/>
  <c r="EZ69" i="1" s="1"/>
  <c r="EY67" i="1"/>
  <c r="EY69" i="1" s="1"/>
  <c r="EX67" i="1"/>
  <c r="EX69" i="1" s="1"/>
  <c r="EW67" i="1"/>
  <c r="EV67" i="1"/>
  <c r="EV69" i="1" s="1"/>
  <c r="EU67" i="1"/>
  <c r="ET67" i="1"/>
  <c r="ET69" i="1" s="1"/>
  <c r="ES67" i="1"/>
  <c r="ES69" i="1" s="1"/>
  <c r="ER67" i="1"/>
  <c r="EQ67" i="1"/>
  <c r="EQ69" i="1" s="1"/>
  <c r="EP67" i="1"/>
  <c r="EP69" i="1" s="1"/>
  <c r="EO67" i="1"/>
  <c r="EN67" i="1"/>
  <c r="EN69" i="1" s="1"/>
  <c r="EM67" i="1"/>
  <c r="EL67" i="1"/>
  <c r="EK67" i="1"/>
  <c r="EK69" i="1" s="1"/>
  <c r="EJ67" i="1"/>
  <c r="EI67" i="1"/>
  <c r="EH67" i="1"/>
  <c r="EH69" i="1" s="1"/>
  <c r="EG67" i="1"/>
  <c r="EF67" i="1"/>
  <c r="EF69" i="1" s="1"/>
  <c r="EE67" i="1"/>
  <c r="EE69" i="1" s="1"/>
  <c r="ED67" i="1"/>
  <c r="ED69" i="1" s="1"/>
  <c r="EC67" i="1"/>
  <c r="EC69" i="1" s="1"/>
  <c r="EB67" i="1"/>
  <c r="EB69" i="1" s="1"/>
  <c r="EA67" i="1"/>
  <c r="EA69" i="1" s="1"/>
  <c r="DZ67" i="1"/>
  <c r="DZ69" i="1" s="1"/>
  <c r="DY67" i="1"/>
  <c r="DY69" i="1" s="1"/>
  <c r="DX67" i="1"/>
  <c r="DX69" i="1" s="1"/>
  <c r="DW67" i="1"/>
  <c r="DW69" i="1" s="1"/>
  <c r="DV67" i="1"/>
  <c r="DV69" i="1" s="1"/>
  <c r="DU67" i="1"/>
  <c r="DU69" i="1" s="1"/>
  <c r="DT67" i="1"/>
  <c r="DS67" i="1"/>
  <c r="DS69" i="1" s="1"/>
  <c r="DR67" i="1"/>
  <c r="DR69" i="1" s="1"/>
  <c r="DQ67" i="1"/>
  <c r="DP67" i="1"/>
  <c r="DP69" i="1" s="1"/>
  <c r="DO67" i="1"/>
  <c r="DO69" i="1" s="1"/>
  <c r="DN67" i="1"/>
  <c r="DN69" i="1" s="1"/>
  <c r="DM67" i="1"/>
  <c r="DM69" i="1" s="1"/>
  <c r="DL67" i="1"/>
  <c r="DK67" i="1"/>
  <c r="DJ67" i="1"/>
  <c r="DJ69" i="1" s="1"/>
  <c r="DI67" i="1"/>
  <c r="DH67" i="1"/>
  <c r="DH69" i="1" s="1"/>
  <c r="DG67" i="1"/>
  <c r="DF67" i="1"/>
  <c r="DF69" i="1" s="1"/>
  <c r="DE67" i="1"/>
  <c r="DE69" i="1" s="1"/>
  <c r="DD67" i="1"/>
  <c r="DC67" i="1"/>
  <c r="DC69" i="1" s="1"/>
  <c r="DB67" i="1"/>
  <c r="DB69" i="1" s="1"/>
  <c r="DA67" i="1"/>
  <c r="CZ67" i="1"/>
  <c r="CZ69" i="1" s="1"/>
  <c r="CY67" i="1"/>
  <c r="CX67" i="1"/>
  <c r="CW67" i="1"/>
  <c r="CW69" i="1" s="1"/>
  <c r="CV67" i="1"/>
  <c r="CU67" i="1"/>
  <c r="CU69" i="1" s="1"/>
  <c r="CT67" i="1"/>
  <c r="CT69" i="1" s="1"/>
  <c r="CS67" i="1"/>
  <c r="CR67" i="1"/>
  <c r="CR69" i="1" s="1"/>
  <c r="CQ67" i="1"/>
  <c r="CQ69" i="1" s="1"/>
  <c r="CP67" i="1"/>
  <c r="CP69" i="1" s="1"/>
  <c r="CO67" i="1"/>
  <c r="CN67" i="1"/>
  <c r="CN69" i="1" s="1"/>
  <c r="CM67" i="1"/>
  <c r="CM69" i="1" s="1"/>
  <c r="CL67" i="1"/>
  <c r="CL69" i="1" s="1"/>
  <c r="CK67" i="1"/>
  <c r="CJ67" i="1"/>
  <c r="CJ69" i="1" s="1"/>
  <c r="CI67" i="1"/>
  <c r="CH67" i="1"/>
  <c r="CH69" i="1" s="1"/>
  <c r="CG67" i="1"/>
  <c r="CG69" i="1" s="1"/>
  <c r="CF67" i="1"/>
  <c r="CE67" i="1"/>
  <c r="CE69" i="1" s="1"/>
  <c r="CD67" i="1"/>
  <c r="CD69" i="1" s="1"/>
  <c r="CC67" i="1"/>
  <c r="CB67" i="1"/>
  <c r="CB69" i="1" s="1"/>
  <c r="CA67" i="1"/>
  <c r="BZ67" i="1"/>
  <c r="BY67" i="1"/>
  <c r="BY69" i="1" s="1"/>
  <c r="BX67" i="1"/>
  <c r="BW67" i="1"/>
  <c r="BV67" i="1"/>
  <c r="BV69" i="1" s="1"/>
  <c r="BU67" i="1"/>
  <c r="BT67" i="1"/>
  <c r="BT69" i="1" s="1"/>
  <c r="BS67" i="1"/>
  <c r="BS69" i="1" s="1"/>
  <c r="BR67" i="1"/>
  <c r="BR69" i="1" s="1"/>
  <c r="BQ67" i="1"/>
  <c r="BQ69" i="1" s="1"/>
  <c r="BP67" i="1"/>
  <c r="BP69" i="1" s="1"/>
  <c r="BO67" i="1"/>
  <c r="BO69" i="1" s="1"/>
  <c r="BN67" i="1"/>
  <c r="BN69" i="1" s="1"/>
  <c r="BM67" i="1"/>
  <c r="BM69" i="1" s="1"/>
  <c r="BL67" i="1"/>
  <c r="BL69" i="1" s="1"/>
  <c r="BK67" i="1"/>
  <c r="BK69" i="1" s="1"/>
  <c r="BJ67" i="1"/>
  <c r="BJ69" i="1" s="1"/>
  <c r="BI67" i="1"/>
  <c r="BI69" i="1" s="1"/>
  <c r="BH67" i="1"/>
  <c r="BG67" i="1"/>
  <c r="BG69" i="1" s="1"/>
  <c r="BF67" i="1"/>
  <c r="BF69" i="1" s="1"/>
  <c r="BE67" i="1"/>
  <c r="BD67" i="1"/>
  <c r="BD69" i="1" s="1"/>
  <c r="BC67" i="1"/>
  <c r="BC69" i="1" s="1"/>
  <c r="BB67" i="1"/>
  <c r="BB69" i="1" s="1"/>
  <c r="BA67" i="1"/>
  <c r="BA69" i="1" s="1"/>
  <c r="AZ67" i="1"/>
  <c r="AY67" i="1"/>
  <c r="AX67" i="1"/>
  <c r="AX69" i="1" s="1"/>
  <c r="AW67" i="1"/>
  <c r="AV67" i="1"/>
  <c r="AV69" i="1" s="1"/>
  <c r="AU67" i="1"/>
  <c r="AT67" i="1"/>
  <c r="AT69" i="1" s="1"/>
  <c r="AS67" i="1"/>
  <c r="AS69" i="1" s="1"/>
  <c r="AR67" i="1"/>
  <c r="AQ67" i="1"/>
  <c r="AQ69" i="1" s="1"/>
  <c r="AP67" i="1"/>
  <c r="AP69" i="1" s="1"/>
  <c r="AO67" i="1"/>
  <c r="AN67" i="1"/>
  <c r="AM67" i="1"/>
  <c r="AL67" i="1"/>
  <c r="AL69" i="1" s="1"/>
  <c r="AK67" i="1"/>
  <c r="AK69" i="1" s="1"/>
  <c r="AJ67" i="1"/>
  <c r="AI67" i="1"/>
  <c r="AI69" i="1" s="1"/>
  <c r="AH67" i="1"/>
  <c r="AH69" i="1" s="1"/>
  <c r="AG67" i="1"/>
  <c r="AF67" i="1"/>
  <c r="AE67" i="1"/>
  <c r="AD67" i="1"/>
  <c r="AD69" i="1" s="1"/>
  <c r="AC67" i="1"/>
  <c r="AC69" i="1" s="1"/>
  <c r="AB67" i="1"/>
  <c r="AA67" i="1"/>
  <c r="AA69" i="1" s="1"/>
  <c r="Z67" i="1"/>
  <c r="Z69" i="1" s="1"/>
  <c r="Y67" i="1"/>
  <c r="X67" i="1"/>
  <c r="W67" i="1"/>
  <c r="V67" i="1"/>
  <c r="V69" i="1" s="1"/>
  <c r="U67" i="1"/>
  <c r="U69" i="1" s="1"/>
  <c r="T67" i="1"/>
  <c r="S67" i="1"/>
  <c r="S69" i="1" s="1"/>
  <c r="R67" i="1"/>
  <c r="R69" i="1" s="1"/>
  <c r="Q67" i="1"/>
  <c r="P67" i="1"/>
  <c r="O67" i="1"/>
  <c r="N67" i="1"/>
  <c r="N69" i="1" s="1"/>
  <c r="M67" i="1"/>
  <c r="M69" i="1" s="1"/>
  <c r="L67" i="1"/>
  <c r="K67" i="1"/>
  <c r="K69" i="1" s="1"/>
  <c r="J67" i="1"/>
  <c r="J69" i="1" s="1"/>
  <c r="I67" i="1"/>
  <c r="H67" i="1"/>
  <c r="G67" i="1"/>
  <c r="F67" i="1"/>
  <c r="F69" i="1" s="1"/>
  <c r="E67" i="1"/>
  <c r="E69" i="1" s="1"/>
  <c r="GI66" i="1"/>
  <c r="GI65" i="1"/>
  <c r="GI64" i="1"/>
  <c r="GI63" i="1"/>
  <c r="FM59" i="1"/>
  <c r="EG59" i="1"/>
  <c r="DY59" i="1"/>
  <c r="DA59" i="1"/>
  <c r="BU59" i="1"/>
  <c r="BM59" i="1"/>
  <c r="AO59" i="1"/>
  <c r="I59" i="1"/>
  <c r="GH57" i="1"/>
  <c r="GG57" i="1"/>
  <c r="GF57" i="1"/>
  <c r="GE57" i="1"/>
  <c r="GD57" i="1"/>
  <c r="GC57" i="1"/>
  <c r="GB57" i="1"/>
  <c r="GA57" i="1"/>
  <c r="FZ57" i="1"/>
  <c r="FY57" i="1"/>
  <c r="FX57" i="1"/>
  <c r="FW57" i="1"/>
  <c r="FV57" i="1"/>
  <c r="FU57" i="1"/>
  <c r="FT57" i="1"/>
  <c r="FS57" i="1"/>
  <c r="FR57" i="1"/>
  <c r="FQ57" i="1"/>
  <c r="FP57" i="1"/>
  <c r="FO57" i="1"/>
  <c r="FN57" i="1"/>
  <c r="FM57" i="1"/>
  <c r="FL57" i="1"/>
  <c r="FK57" i="1"/>
  <c r="FJ57" i="1"/>
  <c r="FI57" i="1"/>
  <c r="FH57" i="1"/>
  <c r="FG57" i="1"/>
  <c r="FF57" i="1"/>
  <c r="FE57" i="1"/>
  <c r="FD57" i="1"/>
  <c r="FC57" i="1"/>
  <c r="FB57" i="1"/>
  <c r="FA57" i="1"/>
  <c r="EZ57" i="1"/>
  <c r="EY57" i="1"/>
  <c r="EX57" i="1"/>
  <c r="EW57" i="1"/>
  <c r="EV57" i="1"/>
  <c r="EU57" i="1"/>
  <c r="ET57" i="1"/>
  <c r="ES57" i="1"/>
  <c r="ER57" i="1"/>
  <c r="EQ57" i="1"/>
  <c r="EP57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GI56" i="1"/>
  <c r="GI57" i="1" s="1"/>
  <c r="GH53" i="1"/>
  <c r="GG53" i="1"/>
  <c r="GF53" i="1"/>
  <c r="GE53" i="1"/>
  <c r="GD53" i="1"/>
  <c r="GC53" i="1"/>
  <c r="GB53" i="1"/>
  <c r="GA53" i="1"/>
  <c r="FZ53" i="1"/>
  <c r="FY53" i="1"/>
  <c r="FX53" i="1"/>
  <c r="FW53" i="1"/>
  <c r="FV53" i="1"/>
  <c r="FU53" i="1"/>
  <c r="FT53" i="1"/>
  <c r="FS53" i="1"/>
  <c r="FR53" i="1"/>
  <c r="FQ53" i="1"/>
  <c r="FP53" i="1"/>
  <c r="FO53" i="1"/>
  <c r="FN53" i="1"/>
  <c r="FM53" i="1"/>
  <c r="FL53" i="1"/>
  <c r="FK53" i="1"/>
  <c r="FJ53" i="1"/>
  <c r="FI53" i="1"/>
  <c r="FH53" i="1"/>
  <c r="FG53" i="1"/>
  <c r="FF53" i="1"/>
  <c r="FE53" i="1"/>
  <c r="FD53" i="1"/>
  <c r="FC53" i="1"/>
  <c r="FB53" i="1"/>
  <c r="FA53" i="1"/>
  <c r="EZ53" i="1"/>
  <c r="EY53" i="1"/>
  <c r="EX53" i="1"/>
  <c r="EW53" i="1"/>
  <c r="EV53" i="1"/>
  <c r="EU53" i="1"/>
  <c r="ET53" i="1"/>
  <c r="ES53" i="1"/>
  <c r="ER53" i="1"/>
  <c r="EQ53" i="1"/>
  <c r="EP53" i="1"/>
  <c r="EO53" i="1"/>
  <c r="EN53" i="1"/>
  <c r="EM53" i="1"/>
  <c r="EL53" i="1"/>
  <c r="EK53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GI52" i="1"/>
  <c r="GI51" i="1"/>
  <c r="GI53" i="1" s="1"/>
  <c r="GH48" i="1"/>
  <c r="GG48" i="1"/>
  <c r="GF48" i="1"/>
  <c r="GE48" i="1"/>
  <c r="GD48" i="1"/>
  <c r="GC48" i="1"/>
  <c r="GB48" i="1"/>
  <c r="GA48" i="1"/>
  <c r="FZ48" i="1"/>
  <c r="FY48" i="1"/>
  <c r="FX48" i="1"/>
  <c r="FW48" i="1"/>
  <c r="FV48" i="1"/>
  <c r="FU48" i="1"/>
  <c r="FT48" i="1"/>
  <c r="FS48" i="1"/>
  <c r="FR48" i="1"/>
  <c r="FQ48" i="1"/>
  <c r="FP48" i="1"/>
  <c r="FO48" i="1"/>
  <c r="FN48" i="1"/>
  <c r="FM48" i="1"/>
  <c r="FL48" i="1"/>
  <c r="FK48" i="1"/>
  <c r="FJ48" i="1"/>
  <c r="FI48" i="1"/>
  <c r="FH48" i="1"/>
  <c r="FG48" i="1"/>
  <c r="FF48" i="1"/>
  <c r="FE48" i="1"/>
  <c r="FD48" i="1"/>
  <c r="FC48" i="1"/>
  <c r="FB48" i="1"/>
  <c r="FA48" i="1"/>
  <c r="EZ48" i="1"/>
  <c r="EY48" i="1"/>
  <c r="EX48" i="1"/>
  <c r="EW48" i="1"/>
  <c r="EV48" i="1"/>
  <c r="EU48" i="1"/>
  <c r="ET48" i="1"/>
  <c r="ES48" i="1"/>
  <c r="ER48" i="1"/>
  <c r="EQ48" i="1"/>
  <c r="EP48" i="1"/>
  <c r="EO48" i="1"/>
  <c r="EN48" i="1"/>
  <c r="EM48" i="1"/>
  <c r="EL48" i="1"/>
  <c r="EK48" i="1"/>
  <c r="EJ48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GI47" i="1"/>
  <c r="GI46" i="1"/>
  <c r="GI45" i="1"/>
  <c r="GI44" i="1"/>
  <c r="GI43" i="1"/>
  <c r="GI42" i="1"/>
  <c r="GH39" i="1"/>
  <c r="GG39" i="1"/>
  <c r="GF39" i="1"/>
  <c r="GE39" i="1"/>
  <c r="GD39" i="1"/>
  <c r="GC39" i="1"/>
  <c r="GC59" i="1" s="1"/>
  <c r="GB39" i="1"/>
  <c r="GA39" i="1"/>
  <c r="FZ39" i="1"/>
  <c r="FY39" i="1"/>
  <c r="FX39" i="1"/>
  <c r="FW39" i="1"/>
  <c r="FV39" i="1"/>
  <c r="FU39" i="1"/>
  <c r="FU59" i="1" s="1"/>
  <c r="FT39" i="1"/>
  <c r="FS39" i="1"/>
  <c r="FR39" i="1"/>
  <c r="FQ39" i="1"/>
  <c r="FP39" i="1"/>
  <c r="FO39" i="1"/>
  <c r="FN39" i="1"/>
  <c r="FM39" i="1"/>
  <c r="FL39" i="1"/>
  <c r="FK39" i="1"/>
  <c r="FJ39" i="1"/>
  <c r="FI39" i="1"/>
  <c r="FH39" i="1"/>
  <c r="FG39" i="1"/>
  <c r="FF39" i="1"/>
  <c r="FE39" i="1"/>
  <c r="FE59" i="1" s="1"/>
  <c r="FD39" i="1"/>
  <c r="FC39" i="1"/>
  <c r="FB39" i="1"/>
  <c r="FA39" i="1"/>
  <c r="EZ39" i="1"/>
  <c r="EY39" i="1"/>
  <c r="EX39" i="1"/>
  <c r="EW39" i="1"/>
  <c r="EW59" i="1" s="1"/>
  <c r="EV39" i="1"/>
  <c r="EU39" i="1"/>
  <c r="ET39" i="1"/>
  <c r="ES39" i="1"/>
  <c r="ER39" i="1"/>
  <c r="EQ39" i="1"/>
  <c r="EP39" i="1"/>
  <c r="EO39" i="1"/>
  <c r="EO59" i="1" s="1"/>
  <c r="EN39" i="1"/>
  <c r="EM39" i="1"/>
  <c r="EL39" i="1"/>
  <c r="EK39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DW39" i="1"/>
  <c r="DV39" i="1"/>
  <c r="DU39" i="1"/>
  <c r="DT39" i="1"/>
  <c r="DS39" i="1"/>
  <c r="DR39" i="1"/>
  <c r="DQ39" i="1"/>
  <c r="DQ59" i="1" s="1"/>
  <c r="DP39" i="1"/>
  <c r="DO39" i="1"/>
  <c r="DN39" i="1"/>
  <c r="DM39" i="1"/>
  <c r="DL39" i="1"/>
  <c r="DK39" i="1"/>
  <c r="DJ39" i="1"/>
  <c r="DI39" i="1"/>
  <c r="DI59" i="1" s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S59" i="1" s="1"/>
  <c r="CR39" i="1"/>
  <c r="CQ39" i="1"/>
  <c r="CP39" i="1"/>
  <c r="CO39" i="1"/>
  <c r="CN39" i="1"/>
  <c r="CM39" i="1"/>
  <c r="CL39" i="1"/>
  <c r="CK39" i="1"/>
  <c r="CK59" i="1" s="1"/>
  <c r="CJ39" i="1"/>
  <c r="CI39" i="1"/>
  <c r="CH39" i="1"/>
  <c r="CG39" i="1"/>
  <c r="CF39" i="1"/>
  <c r="CE39" i="1"/>
  <c r="CD39" i="1"/>
  <c r="CC39" i="1"/>
  <c r="CC59" i="1" s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E59" i="1" s="1"/>
  <c r="BD39" i="1"/>
  <c r="BC39" i="1"/>
  <c r="BB39" i="1"/>
  <c r="BA39" i="1"/>
  <c r="AZ39" i="1"/>
  <c r="AY39" i="1"/>
  <c r="AX39" i="1"/>
  <c r="AW39" i="1"/>
  <c r="AW59" i="1" s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G59" i="1" s="1"/>
  <c r="AF39" i="1"/>
  <c r="AE39" i="1"/>
  <c r="AD39" i="1"/>
  <c r="AC39" i="1"/>
  <c r="AB39" i="1"/>
  <c r="AA39" i="1"/>
  <c r="Z39" i="1"/>
  <c r="Y39" i="1"/>
  <c r="Y59" i="1" s="1"/>
  <c r="X39" i="1"/>
  <c r="W39" i="1"/>
  <c r="V39" i="1"/>
  <c r="U39" i="1"/>
  <c r="T39" i="1"/>
  <c r="S39" i="1"/>
  <c r="R39" i="1"/>
  <c r="Q39" i="1"/>
  <c r="Q59" i="1" s="1"/>
  <c r="P39" i="1"/>
  <c r="O39" i="1"/>
  <c r="N39" i="1"/>
  <c r="M39" i="1"/>
  <c r="L39" i="1"/>
  <c r="K39" i="1"/>
  <c r="J39" i="1"/>
  <c r="I39" i="1"/>
  <c r="H39" i="1"/>
  <c r="G39" i="1"/>
  <c r="F39" i="1"/>
  <c r="E39" i="1"/>
  <c r="GI38" i="1"/>
  <c r="GI37" i="1"/>
  <c r="GI36" i="1"/>
  <c r="GI35" i="1"/>
  <c r="GI34" i="1"/>
  <c r="GI33" i="1"/>
  <c r="GI32" i="1"/>
  <c r="GI39" i="1" s="1"/>
  <c r="GI31" i="1"/>
  <c r="GI30" i="1"/>
  <c r="GI29" i="1"/>
  <c r="GH26" i="1"/>
  <c r="GG26" i="1"/>
  <c r="GF26" i="1"/>
  <c r="GF59" i="1" s="1"/>
  <c r="GE26" i="1"/>
  <c r="GD26" i="1"/>
  <c r="GC26" i="1"/>
  <c r="GB26" i="1"/>
  <c r="GA26" i="1"/>
  <c r="FZ26" i="1"/>
  <c r="FY26" i="1"/>
  <c r="FX26" i="1"/>
  <c r="FX59" i="1" s="1"/>
  <c r="FW26" i="1"/>
  <c r="FV26" i="1"/>
  <c r="FU26" i="1"/>
  <c r="FT26" i="1"/>
  <c r="FS26" i="1"/>
  <c r="FR26" i="1"/>
  <c r="FQ26" i="1"/>
  <c r="FP26" i="1"/>
  <c r="FP59" i="1" s="1"/>
  <c r="FO26" i="1"/>
  <c r="FN26" i="1"/>
  <c r="FM26" i="1"/>
  <c r="FL26" i="1"/>
  <c r="FK26" i="1"/>
  <c r="FJ26" i="1"/>
  <c r="FI26" i="1"/>
  <c r="FH26" i="1"/>
  <c r="FH59" i="1" s="1"/>
  <c r="FG26" i="1"/>
  <c r="FF26" i="1"/>
  <c r="FE26" i="1"/>
  <c r="FD26" i="1"/>
  <c r="FC26" i="1"/>
  <c r="FB26" i="1"/>
  <c r="FA26" i="1"/>
  <c r="EZ26" i="1"/>
  <c r="EZ59" i="1" s="1"/>
  <c r="EY26" i="1"/>
  <c r="EX26" i="1"/>
  <c r="EW26" i="1"/>
  <c r="EV26" i="1"/>
  <c r="EU26" i="1"/>
  <c r="ET26" i="1"/>
  <c r="ES26" i="1"/>
  <c r="ER26" i="1"/>
  <c r="ER59" i="1" s="1"/>
  <c r="EQ26" i="1"/>
  <c r="EP26" i="1"/>
  <c r="EO26" i="1"/>
  <c r="EN26" i="1"/>
  <c r="EM26" i="1"/>
  <c r="EL26" i="1"/>
  <c r="EK26" i="1"/>
  <c r="EJ26" i="1"/>
  <c r="EJ59" i="1" s="1"/>
  <c r="EI26" i="1"/>
  <c r="EH26" i="1"/>
  <c r="EG26" i="1"/>
  <c r="EF26" i="1"/>
  <c r="EE26" i="1"/>
  <c r="ED26" i="1"/>
  <c r="EC26" i="1"/>
  <c r="EB26" i="1"/>
  <c r="EB59" i="1" s="1"/>
  <c r="EA26" i="1"/>
  <c r="DZ26" i="1"/>
  <c r="DY26" i="1"/>
  <c r="DX26" i="1"/>
  <c r="DW26" i="1"/>
  <c r="DV26" i="1"/>
  <c r="DU26" i="1"/>
  <c r="DT26" i="1"/>
  <c r="DT59" i="1" s="1"/>
  <c r="DS26" i="1"/>
  <c r="DR26" i="1"/>
  <c r="DQ26" i="1"/>
  <c r="DP26" i="1"/>
  <c r="DO26" i="1"/>
  <c r="DN26" i="1"/>
  <c r="DM26" i="1"/>
  <c r="DL26" i="1"/>
  <c r="DL59" i="1" s="1"/>
  <c r="DK26" i="1"/>
  <c r="DJ26" i="1"/>
  <c r="DI26" i="1"/>
  <c r="DH26" i="1"/>
  <c r="DG26" i="1"/>
  <c r="DF26" i="1"/>
  <c r="DE26" i="1"/>
  <c r="DD26" i="1"/>
  <c r="DD59" i="1" s="1"/>
  <c r="DC26" i="1"/>
  <c r="DB26" i="1"/>
  <c r="DA26" i="1"/>
  <c r="CZ26" i="1"/>
  <c r="CY26" i="1"/>
  <c r="CX26" i="1"/>
  <c r="CW26" i="1"/>
  <c r="CV26" i="1"/>
  <c r="CV59" i="1" s="1"/>
  <c r="CU26" i="1"/>
  <c r="CT26" i="1"/>
  <c r="CS26" i="1"/>
  <c r="CR26" i="1"/>
  <c r="CQ26" i="1"/>
  <c r="CP26" i="1"/>
  <c r="CO26" i="1"/>
  <c r="CN26" i="1"/>
  <c r="CN59" i="1" s="1"/>
  <c r="CM26" i="1"/>
  <c r="CL26" i="1"/>
  <c r="CK26" i="1"/>
  <c r="CJ26" i="1"/>
  <c r="CI26" i="1"/>
  <c r="CH26" i="1"/>
  <c r="CG26" i="1"/>
  <c r="CF26" i="1"/>
  <c r="CF59" i="1" s="1"/>
  <c r="CE26" i="1"/>
  <c r="CD26" i="1"/>
  <c r="CC26" i="1"/>
  <c r="CB26" i="1"/>
  <c r="CA26" i="1"/>
  <c r="BZ26" i="1"/>
  <c r="BY26" i="1"/>
  <c r="BX26" i="1"/>
  <c r="BX59" i="1" s="1"/>
  <c r="BW26" i="1"/>
  <c r="BV26" i="1"/>
  <c r="BU26" i="1"/>
  <c r="BT26" i="1"/>
  <c r="BS26" i="1"/>
  <c r="BR26" i="1"/>
  <c r="BQ26" i="1"/>
  <c r="BP26" i="1"/>
  <c r="BP59" i="1" s="1"/>
  <c r="BO26" i="1"/>
  <c r="BN26" i="1"/>
  <c r="BM26" i="1"/>
  <c r="BL26" i="1"/>
  <c r="BK26" i="1"/>
  <c r="BJ26" i="1"/>
  <c r="BI26" i="1"/>
  <c r="BH26" i="1"/>
  <c r="BH59" i="1" s="1"/>
  <c r="BG26" i="1"/>
  <c r="BF26" i="1"/>
  <c r="BE26" i="1"/>
  <c r="BD26" i="1"/>
  <c r="BC26" i="1"/>
  <c r="BB26" i="1"/>
  <c r="BA26" i="1"/>
  <c r="AZ26" i="1"/>
  <c r="AZ59" i="1" s="1"/>
  <c r="AY26" i="1"/>
  <c r="AX26" i="1"/>
  <c r="AW26" i="1"/>
  <c r="AV26" i="1"/>
  <c r="AU26" i="1"/>
  <c r="AT26" i="1"/>
  <c r="AS26" i="1"/>
  <c r="AR26" i="1"/>
  <c r="AR59" i="1" s="1"/>
  <c r="AQ26" i="1"/>
  <c r="AP26" i="1"/>
  <c r="AO26" i="1"/>
  <c r="AN26" i="1"/>
  <c r="AM26" i="1"/>
  <c r="AL26" i="1"/>
  <c r="AK26" i="1"/>
  <c r="AJ26" i="1"/>
  <c r="AJ59" i="1" s="1"/>
  <c r="AI26" i="1"/>
  <c r="AH26" i="1"/>
  <c r="AG26" i="1"/>
  <c r="AF26" i="1"/>
  <c r="AE26" i="1"/>
  <c r="AD26" i="1"/>
  <c r="AC26" i="1"/>
  <c r="AB26" i="1"/>
  <c r="AB59" i="1" s="1"/>
  <c r="AA26" i="1"/>
  <c r="Z26" i="1"/>
  <c r="Y26" i="1"/>
  <c r="X26" i="1"/>
  <c r="W26" i="1"/>
  <c r="V26" i="1"/>
  <c r="U26" i="1"/>
  <c r="T26" i="1"/>
  <c r="T59" i="1" s="1"/>
  <c r="S26" i="1"/>
  <c r="R26" i="1"/>
  <c r="Q26" i="1"/>
  <c r="P26" i="1"/>
  <c r="O26" i="1"/>
  <c r="N26" i="1"/>
  <c r="M26" i="1"/>
  <c r="L26" i="1"/>
  <c r="L59" i="1" s="1"/>
  <c r="K26" i="1"/>
  <c r="J26" i="1"/>
  <c r="I26" i="1"/>
  <c r="H26" i="1"/>
  <c r="G26" i="1"/>
  <c r="F26" i="1"/>
  <c r="E26" i="1"/>
  <c r="GI25" i="1"/>
  <c r="GI24" i="1"/>
  <c r="GI23" i="1"/>
  <c r="GI22" i="1"/>
  <c r="GI21" i="1"/>
  <c r="GI20" i="1"/>
  <c r="GI19" i="1"/>
  <c r="GI18" i="1"/>
  <c r="GI17" i="1"/>
  <c r="GI16" i="1"/>
  <c r="GI15" i="1"/>
  <c r="GI14" i="1"/>
  <c r="GI13" i="1"/>
  <c r="GI12" i="1"/>
  <c r="GI11" i="1"/>
  <c r="GI10" i="1"/>
  <c r="GI9" i="1"/>
  <c r="GI8" i="1"/>
  <c r="GI7" i="1"/>
  <c r="GX56" i="7"/>
  <c r="GV56" i="7"/>
  <c r="GU56" i="7"/>
  <c r="GT56" i="7"/>
  <c r="GS56" i="7"/>
  <c r="GR56" i="7"/>
  <c r="GQ56" i="7"/>
  <c r="GP56" i="7"/>
  <c r="GO56" i="7"/>
  <c r="GN56" i="7"/>
  <c r="GM56" i="7"/>
  <c r="GL56" i="7"/>
  <c r="GK56" i="7"/>
  <c r="GJ56" i="7"/>
  <c r="GI56" i="7"/>
  <c r="GH56" i="7"/>
  <c r="GG56" i="7"/>
  <c r="GF56" i="7"/>
  <c r="GE56" i="7"/>
  <c r="GD56" i="7"/>
  <c r="GB56" i="7"/>
  <c r="GA56" i="7"/>
  <c r="FZ56" i="7"/>
  <c r="FY56" i="7"/>
  <c r="FX56" i="7"/>
  <c r="FW56" i="7"/>
  <c r="FV56" i="7"/>
  <c r="FU56" i="7"/>
  <c r="FT56" i="7"/>
  <c r="FS56" i="7"/>
  <c r="FQ56" i="7"/>
  <c r="FP56" i="7"/>
  <c r="FR56" i="7" s="1"/>
  <c r="FO56" i="7"/>
  <c r="FN56" i="7"/>
  <c r="FM56" i="7"/>
  <c r="FL56" i="7"/>
  <c r="FK56" i="7"/>
  <c r="FJ56" i="7"/>
  <c r="FI56" i="7"/>
  <c r="FH56" i="7"/>
  <c r="FG56" i="7"/>
  <c r="FF56" i="7"/>
  <c r="FE56" i="7"/>
  <c r="FD56" i="7"/>
  <c r="FC56" i="7"/>
  <c r="FB56" i="7"/>
  <c r="FA56" i="7"/>
  <c r="EZ56" i="7"/>
  <c r="EY56" i="7"/>
  <c r="EX56" i="7"/>
  <c r="EW56" i="7"/>
  <c r="EV56" i="7"/>
  <c r="EU56" i="7"/>
  <c r="ET56" i="7"/>
  <c r="ES56" i="7"/>
  <c r="ER56" i="7"/>
  <c r="EQ56" i="7"/>
  <c r="EP56" i="7"/>
  <c r="EO56" i="7"/>
  <c r="EN56" i="7"/>
  <c r="EM56" i="7"/>
  <c r="EL56" i="7"/>
  <c r="EK56" i="7"/>
  <c r="EJ56" i="7"/>
  <c r="EI56" i="7"/>
  <c r="EH56" i="7"/>
  <c r="EG56" i="7"/>
  <c r="EF56" i="7"/>
  <c r="EE56" i="7"/>
  <c r="ED56" i="7"/>
  <c r="EC56" i="7"/>
  <c r="EB56" i="7"/>
  <c r="EA56" i="7"/>
  <c r="DZ56" i="7"/>
  <c r="DY56" i="7"/>
  <c r="DX56" i="7"/>
  <c r="DW56" i="7"/>
  <c r="DV56" i="7"/>
  <c r="DU56" i="7"/>
  <c r="DT56" i="7"/>
  <c r="DS56" i="7"/>
  <c r="DR56" i="7"/>
  <c r="DQ56" i="7"/>
  <c r="DP56" i="7"/>
  <c r="DO56" i="7"/>
  <c r="DN56" i="7"/>
  <c r="DM56" i="7"/>
  <c r="DK56" i="7"/>
  <c r="DJ56" i="7"/>
  <c r="DI56" i="7"/>
  <c r="DH56" i="7"/>
  <c r="DG56" i="7"/>
  <c r="DE56" i="7"/>
  <c r="DD56" i="7"/>
  <c r="DC56" i="7"/>
  <c r="DB56" i="7"/>
  <c r="DA56" i="7"/>
  <c r="CZ56" i="7"/>
  <c r="CY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C56" i="7"/>
  <c r="BB56" i="7"/>
  <c r="BD56" i="7" s="1"/>
  <c r="BA56" i="7"/>
  <c r="AZ56" i="7"/>
  <c r="AY56" i="7"/>
  <c r="AX56" i="7"/>
  <c r="AW56" i="7"/>
  <c r="AV56" i="7"/>
  <c r="AT56" i="7"/>
  <c r="AU56" i="7" s="1"/>
  <c r="AS56" i="7"/>
  <c r="AR56" i="7"/>
  <c r="AQ56" i="7"/>
  <c r="AP56" i="7"/>
  <c r="AO56" i="7"/>
  <c r="AN56" i="7"/>
  <c r="AM56" i="7"/>
  <c r="AL56" i="7"/>
  <c r="AK56" i="7"/>
  <c r="AJ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AI56" i="7" s="1"/>
  <c r="J56" i="7"/>
  <c r="I56" i="7"/>
  <c r="H56" i="7"/>
  <c r="G56" i="7"/>
  <c r="F56" i="7"/>
  <c r="E56" i="7"/>
  <c r="D56" i="7"/>
  <c r="C56" i="7"/>
  <c r="GP54" i="7"/>
  <c r="GJ54" i="7"/>
  <c r="FZ54" i="7"/>
  <c r="FQ54" i="7"/>
  <c r="FM54" i="7"/>
  <c r="FI54" i="7"/>
  <c r="FE54" i="7"/>
  <c r="FA54" i="7"/>
  <c r="EW54" i="7"/>
  <c r="ES54" i="7"/>
  <c r="EO54" i="7"/>
  <c r="EK54" i="7"/>
  <c r="EG54" i="7"/>
  <c r="EC54" i="7"/>
  <c r="DY54" i="7"/>
  <c r="DU54" i="7"/>
  <c r="DQ54" i="7"/>
  <c r="DM54" i="7"/>
  <c r="DH54" i="7"/>
  <c r="DD54" i="7"/>
  <c r="CZ54" i="7"/>
  <c r="CV54" i="7"/>
  <c r="CR54" i="7"/>
  <c r="CN54" i="7"/>
  <c r="CJ54" i="7"/>
  <c r="CF54" i="7"/>
  <c r="CB54" i="7"/>
  <c r="BX54" i="7"/>
  <c r="BT54" i="7"/>
  <c r="BP54" i="7"/>
  <c r="BL54" i="7"/>
  <c r="BH54" i="7"/>
  <c r="AZ54" i="7"/>
  <c r="AV54" i="7"/>
  <c r="AR54" i="7"/>
  <c r="AN54" i="7"/>
  <c r="AJ54" i="7"/>
  <c r="AF54" i="7"/>
  <c r="AB54" i="7"/>
  <c r="X54" i="7"/>
  <c r="T54" i="7"/>
  <c r="P54" i="7"/>
  <c r="L54" i="7"/>
  <c r="H54" i="7"/>
  <c r="GX53" i="7"/>
  <c r="GY53" i="7" s="1"/>
  <c r="GZ53" i="7" s="1"/>
  <c r="GU53" i="7"/>
  <c r="GT53" i="7"/>
  <c r="GV53" i="7" s="1"/>
  <c r="GS53" i="7"/>
  <c r="GR53" i="7"/>
  <c r="GQ53" i="7"/>
  <c r="GP53" i="7"/>
  <c r="GO53" i="7"/>
  <c r="GN53" i="7"/>
  <c r="GM53" i="7"/>
  <c r="GL53" i="7"/>
  <c r="GK53" i="7"/>
  <c r="GJ53" i="7"/>
  <c r="GI53" i="7"/>
  <c r="GH53" i="7"/>
  <c r="GG53" i="7"/>
  <c r="GF53" i="7"/>
  <c r="GE53" i="7"/>
  <c r="GD53" i="7"/>
  <c r="GB53" i="7"/>
  <c r="GA53" i="7"/>
  <c r="FZ53" i="7"/>
  <c r="FY53" i="7"/>
  <c r="GC53" i="7" s="1"/>
  <c r="FX53" i="7"/>
  <c r="FW53" i="7"/>
  <c r="FV53" i="7"/>
  <c r="FU53" i="7"/>
  <c r="FT53" i="7"/>
  <c r="FS53" i="7"/>
  <c r="FQ53" i="7"/>
  <c r="FP53" i="7"/>
  <c r="FR53" i="7" s="1"/>
  <c r="FO53" i="7"/>
  <c r="FN53" i="7"/>
  <c r="FM53" i="7"/>
  <c r="FL53" i="7"/>
  <c r="FK53" i="7"/>
  <c r="FJ53" i="7"/>
  <c r="FI53" i="7"/>
  <c r="FH53" i="7"/>
  <c r="FG53" i="7"/>
  <c r="FF53" i="7"/>
  <c r="FE53" i="7"/>
  <c r="FC53" i="7"/>
  <c r="FD53" i="7" s="1"/>
  <c r="FB53" i="7"/>
  <c r="FA53" i="7"/>
  <c r="EZ53" i="7"/>
  <c r="EY53" i="7"/>
  <c r="EX53" i="7"/>
  <c r="EW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K53" i="7"/>
  <c r="DJ53" i="7"/>
  <c r="DI53" i="7"/>
  <c r="DH53" i="7"/>
  <c r="DG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P53" i="7"/>
  <c r="CQ53" i="7" s="1"/>
  <c r="CO53" i="7"/>
  <c r="CN53" i="7"/>
  <c r="CM53" i="7"/>
  <c r="CL53" i="7"/>
  <c r="CK53" i="7"/>
  <c r="CJ53" i="7"/>
  <c r="CI53" i="7"/>
  <c r="CH53" i="7"/>
  <c r="CG53" i="7"/>
  <c r="CF53" i="7"/>
  <c r="CE53" i="7"/>
  <c r="CD53" i="7"/>
  <c r="CC53" i="7"/>
  <c r="CB53" i="7"/>
  <c r="CA53" i="7"/>
  <c r="BZ53" i="7"/>
  <c r="BY53" i="7"/>
  <c r="BX53" i="7"/>
  <c r="BV53" i="7"/>
  <c r="BU53" i="7"/>
  <c r="BW53" i="7" s="1"/>
  <c r="BT53" i="7"/>
  <c r="BS53" i="7"/>
  <c r="BR53" i="7"/>
  <c r="BQ53" i="7"/>
  <c r="BP53" i="7"/>
  <c r="BO53" i="7"/>
  <c r="BN53" i="7"/>
  <c r="BM53" i="7"/>
  <c r="BL53" i="7"/>
  <c r="BJ53" i="7"/>
  <c r="BK53" i="7" s="1"/>
  <c r="BI53" i="7"/>
  <c r="BH53" i="7"/>
  <c r="BG53" i="7"/>
  <c r="BF53" i="7"/>
  <c r="BE53" i="7"/>
  <c r="BC53" i="7"/>
  <c r="BB53" i="7"/>
  <c r="BA53" i="7"/>
  <c r="BD53" i="7" s="1"/>
  <c r="AZ53" i="7"/>
  <c r="AY53" i="7"/>
  <c r="AX53" i="7"/>
  <c r="AW53" i="7"/>
  <c r="AV53" i="7"/>
  <c r="AT53" i="7"/>
  <c r="AU53" i="7" s="1"/>
  <c r="AS53" i="7"/>
  <c r="AR53" i="7"/>
  <c r="AQ53" i="7"/>
  <c r="AP53" i="7"/>
  <c r="AO53" i="7"/>
  <c r="AN53" i="7"/>
  <c r="AM53" i="7"/>
  <c r="AL53" i="7"/>
  <c r="AK53" i="7"/>
  <c r="AJ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AI53" i="7" s="1"/>
  <c r="H53" i="7"/>
  <c r="G53" i="7"/>
  <c r="F53" i="7"/>
  <c r="E53" i="7"/>
  <c r="D53" i="7"/>
  <c r="C53" i="7"/>
  <c r="GX52" i="7"/>
  <c r="GU52" i="7"/>
  <c r="GV52" i="7" s="1"/>
  <c r="GT52" i="7"/>
  <c r="GS52" i="7"/>
  <c r="GR52" i="7"/>
  <c r="GQ52" i="7"/>
  <c r="GP52" i="7"/>
  <c r="GO52" i="7"/>
  <c r="GN52" i="7"/>
  <c r="GM52" i="7"/>
  <c r="GL52" i="7"/>
  <c r="GK52" i="7"/>
  <c r="GJ52" i="7"/>
  <c r="GI52" i="7"/>
  <c r="GH52" i="7"/>
  <c r="GG52" i="7"/>
  <c r="GF52" i="7"/>
  <c r="GE52" i="7"/>
  <c r="GD52" i="7"/>
  <c r="GB52" i="7"/>
  <c r="GA52" i="7"/>
  <c r="GC52" i="7" s="1"/>
  <c r="FZ52" i="7"/>
  <c r="FY52" i="7"/>
  <c r="FX52" i="7"/>
  <c r="FW52" i="7"/>
  <c r="FV52" i="7"/>
  <c r="FU52" i="7"/>
  <c r="FT52" i="7"/>
  <c r="FS52" i="7"/>
  <c r="FR52" i="7"/>
  <c r="FQ52" i="7"/>
  <c r="FP52" i="7"/>
  <c r="FO52" i="7"/>
  <c r="FN52" i="7"/>
  <c r="FM52" i="7"/>
  <c r="FL52" i="7"/>
  <c r="FK52" i="7"/>
  <c r="FJ52" i="7"/>
  <c r="FI52" i="7"/>
  <c r="FH52" i="7"/>
  <c r="FG52" i="7"/>
  <c r="FF52" i="7"/>
  <c r="FE52" i="7"/>
  <c r="FC52" i="7"/>
  <c r="FB52" i="7"/>
  <c r="FD52" i="7" s="1"/>
  <c r="FA52" i="7"/>
  <c r="EZ52" i="7"/>
  <c r="EY52" i="7"/>
  <c r="EX52" i="7"/>
  <c r="EW52" i="7"/>
  <c r="EV52" i="7"/>
  <c r="EU52" i="7"/>
  <c r="ET52" i="7"/>
  <c r="ES52" i="7"/>
  <c r="ER52" i="7"/>
  <c r="EQ52" i="7"/>
  <c r="EP52" i="7"/>
  <c r="EO52" i="7"/>
  <c r="EN52" i="7"/>
  <c r="EM52" i="7"/>
  <c r="EL52" i="7"/>
  <c r="EK52" i="7"/>
  <c r="EJ52" i="7"/>
  <c r="EI52" i="7"/>
  <c r="EH52" i="7"/>
  <c r="EG52" i="7"/>
  <c r="EF52" i="7"/>
  <c r="EE52" i="7"/>
  <c r="ED52" i="7"/>
  <c r="EC52" i="7"/>
  <c r="EB52" i="7"/>
  <c r="EA52" i="7"/>
  <c r="DZ52" i="7"/>
  <c r="DY52" i="7"/>
  <c r="DX52" i="7"/>
  <c r="DW52" i="7"/>
  <c r="DV52" i="7"/>
  <c r="DU52" i="7"/>
  <c r="DT52" i="7"/>
  <c r="DS52" i="7"/>
  <c r="DR52" i="7"/>
  <c r="DQ52" i="7"/>
  <c r="DP52" i="7"/>
  <c r="DO52" i="7"/>
  <c r="DN52" i="7"/>
  <c r="DM52" i="7"/>
  <c r="DK52" i="7"/>
  <c r="DJ52" i="7"/>
  <c r="DH52" i="7"/>
  <c r="DG52" i="7"/>
  <c r="DI52" i="7" s="1"/>
  <c r="DF52" i="7"/>
  <c r="DE52" i="7"/>
  <c r="DD52" i="7"/>
  <c r="DC52" i="7"/>
  <c r="DB52" i="7"/>
  <c r="DA52" i="7"/>
  <c r="CZ52" i="7"/>
  <c r="CY52" i="7"/>
  <c r="CX52" i="7"/>
  <c r="CW52" i="7"/>
  <c r="CV52" i="7"/>
  <c r="CU52" i="7"/>
  <c r="CT52" i="7"/>
  <c r="CS52" i="7"/>
  <c r="CR52" i="7"/>
  <c r="CP52" i="7"/>
  <c r="CO52" i="7"/>
  <c r="CQ52" i="7" s="1"/>
  <c r="CN52" i="7"/>
  <c r="CM52" i="7"/>
  <c r="CL52" i="7"/>
  <c r="CJ52" i="7"/>
  <c r="CI52" i="7"/>
  <c r="CK52" i="7" s="1"/>
  <c r="CH52" i="7"/>
  <c r="CG52" i="7"/>
  <c r="CF52" i="7"/>
  <c r="CE52" i="7"/>
  <c r="CD52" i="7"/>
  <c r="CC52" i="7"/>
  <c r="CB52" i="7"/>
  <c r="CA52" i="7"/>
  <c r="BZ52" i="7"/>
  <c r="BY52" i="7"/>
  <c r="BX52" i="7"/>
  <c r="BV52" i="7"/>
  <c r="BW52" i="7" s="1"/>
  <c r="BU52" i="7"/>
  <c r="BT52" i="7"/>
  <c r="BS52" i="7"/>
  <c r="BR52" i="7"/>
  <c r="BQ52" i="7"/>
  <c r="BP52" i="7"/>
  <c r="BO52" i="7"/>
  <c r="BN52" i="7"/>
  <c r="BM52" i="7"/>
  <c r="BL52" i="7"/>
  <c r="BJ52" i="7"/>
  <c r="BI52" i="7"/>
  <c r="BK52" i="7" s="1"/>
  <c r="BH52" i="7"/>
  <c r="BG52" i="7"/>
  <c r="BF52" i="7"/>
  <c r="BE52" i="7"/>
  <c r="BC52" i="7"/>
  <c r="BB52" i="7"/>
  <c r="BD52" i="7" s="1"/>
  <c r="BA52" i="7"/>
  <c r="AZ52" i="7"/>
  <c r="AY52" i="7"/>
  <c r="AX52" i="7"/>
  <c r="AW52" i="7"/>
  <c r="AV52" i="7"/>
  <c r="AT52" i="7"/>
  <c r="AS52" i="7"/>
  <c r="AU52" i="7" s="1"/>
  <c r="AR52" i="7"/>
  <c r="AQ52" i="7"/>
  <c r="AP52" i="7"/>
  <c r="AO52" i="7"/>
  <c r="AN52" i="7"/>
  <c r="AM52" i="7"/>
  <c r="AL52" i="7"/>
  <c r="AK52" i="7"/>
  <c r="AJ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AI52" i="7" s="1"/>
  <c r="H52" i="7"/>
  <c r="G52" i="7"/>
  <c r="F52" i="7"/>
  <c r="E52" i="7"/>
  <c r="GY52" i="7" s="1"/>
  <c r="GZ52" i="7" s="1"/>
  <c r="D52" i="7"/>
  <c r="C52" i="7"/>
  <c r="GX51" i="7"/>
  <c r="GY51" i="7" s="1"/>
  <c r="GZ51" i="7" s="1"/>
  <c r="GU51" i="7"/>
  <c r="GT51" i="7"/>
  <c r="GV51" i="7" s="1"/>
  <c r="GS51" i="7"/>
  <c r="GR51" i="7"/>
  <c r="GQ51" i="7"/>
  <c r="GP51" i="7"/>
  <c r="GO51" i="7"/>
  <c r="GN51" i="7"/>
  <c r="GM51" i="7"/>
  <c r="GL51" i="7"/>
  <c r="GK51" i="7"/>
  <c r="GJ51" i="7"/>
  <c r="GI51" i="7"/>
  <c r="GH51" i="7"/>
  <c r="GG51" i="7"/>
  <c r="GF51" i="7"/>
  <c r="GE51" i="7"/>
  <c r="GD51" i="7"/>
  <c r="GB51" i="7"/>
  <c r="GA51" i="7"/>
  <c r="FZ51" i="7"/>
  <c r="FY51" i="7"/>
  <c r="GC51" i="7" s="1"/>
  <c r="FX51" i="7"/>
  <c r="FW51" i="7"/>
  <c r="FV51" i="7"/>
  <c r="FU51" i="7"/>
  <c r="FT51" i="7"/>
  <c r="FS51" i="7"/>
  <c r="FQ51" i="7"/>
  <c r="FP51" i="7"/>
  <c r="FR51" i="7" s="1"/>
  <c r="FO51" i="7"/>
  <c r="FN51" i="7"/>
  <c r="FM51" i="7"/>
  <c r="FL51" i="7"/>
  <c r="FK51" i="7"/>
  <c r="FJ51" i="7"/>
  <c r="FI51" i="7"/>
  <c r="FH51" i="7"/>
  <c r="FG51" i="7"/>
  <c r="FF51" i="7"/>
  <c r="FE51" i="7"/>
  <c r="FC51" i="7"/>
  <c r="FD51" i="7" s="1"/>
  <c r="FB51" i="7"/>
  <c r="FA51" i="7"/>
  <c r="EZ51" i="7"/>
  <c r="EY51" i="7"/>
  <c r="EX51" i="7"/>
  <c r="EW51" i="7"/>
  <c r="EV51" i="7"/>
  <c r="EU51" i="7"/>
  <c r="ET51" i="7"/>
  <c r="ES51" i="7"/>
  <c r="ER51" i="7"/>
  <c r="EQ51" i="7"/>
  <c r="EP51" i="7"/>
  <c r="EO51" i="7"/>
  <c r="EN51" i="7"/>
  <c r="EM51" i="7"/>
  <c r="EL51" i="7"/>
  <c r="EK51" i="7"/>
  <c r="EJ51" i="7"/>
  <c r="EI51" i="7"/>
  <c r="EH51" i="7"/>
  <c r="EG51" i="7"/>
  <c r="EF51" i="7"/>
  <c r="EE51" i="7"/>
  <c r="ED51" i="7"/>
  <c r="EC51" i="7"/>
  <c r="EB51" i="7"/>
  <c r="EA51" i="7"/>
  <c r="DZ51" i="7"/>
  <c r="DY51" i="7"/>
  <c r="DX51" i="7"/>
  <c r="DW51" i="7"/>
  <c r="DV51" i="7"/>
  <c r="DU51" i="7"/>
  <c r="DT51" i="7"/>
  <c r="DS51" i="7"/>
  <c r="DR51" i="7"/>
  <c r="DQ51" i="7"/>
  <c r="DP51" i="7"/>
  <c r="DO51" i="7"/>
  <c r="DN51" i="7"/>
  <c r="DM51" i="7"/>
  <c r="DK51" i="7"/>
  <c r="DJ51" i="7"/>
  <c r="DI51" i="7"/>
  <c r="DH51" i="7"/>
  <c r="DG51" i="7"/>
  <c r="DF51" i="7"/>
  <c r="DE51" i="7"/>
  <c r="DD51" i="7"/>
  <c r="DC51" i="7"/>
  <c r="DB51" i="7"/>
  <c r="DA51" i="7"/>
  <c r="CZ51" i="7"/>
  <c r="CY51" i="7"/>
  <c r="CX51" i="7"/>
  <c r="CW51" i="7"/>
  <c r="CV51" i="7"/>
  <c r="CU51" i="7"/>
  <c r="CT51" i="7"/>
  <c r="CS51" i="7"/>
  <c r="CR51" i="7"/>
  <c r="CP51" i="7"/>
  <c r="CQ51" i="7" s="1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V51" i="7"/>
  <c r="BU51" i="7"/>
  <c r="BW51" i="7" s="1"/>
  <c r="BT51" i="7"/>
  <c r="BS51" i="7"/>
  <c r="BR51" i="7"/>
  <c r="BQ51" i="7"/>
  <c r="BP51" i="7"/>
  <c r="BO51" i="7"/>
  <c r="BN51" i="7"/>
  <c r="BM51" i="7"/>
  <c r="BL51" i="7"/>
  <c r="BJ51" i="7"/>
  <c r="BK51" i="7" s="1"/>
  <c r="BI51" i="7"/>
  <c r="BH51" i="7"/>
  <c r="BG51" i="7"/>
  <c r="BF51" i="7"/>
  <c r="BE51" i="7"/>
  <c r="BC51" i="7"/>
  <c r="BB51" i="7"/>
  <c r="BA51" i="7"/>
  <c r="BD51" i="7" s="1"/>
  <c r="AZ51" i="7"/>
  <c r="AY51" i="7"/>
  <c r="AX51" i="7"/>
  <c r="AW51" i="7"/>
  <c r="AV51" i="7"/>
  <c r="AT51" i="7"/>
  <c r="AU51" i="7" s="1"/>
  <c r="AS51" i="7"/>
  <c r="AR51" i="7"/>
  <c r="AQ51" i="7"/>
  <c r="AP51" i="7"/>
  <c r="AO51" i="7"/>
  <c r="AN51" i="7"/>
  <c r="AM51" i="7"/>
  <c r="AL51" i="7"/>
  <c r="AK51" i="7"/>
  <c r="AJ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AI51" i="7" s="1"/>
  <c r="H51" i="7"/>
  <c r="G51" i="7"/>
  <c r="F51" i="7"/>
  <c r="E51" i="7"/>
  <c r="D51" i="7"/>
  <c r="C51" i="7"/>
  <c r="GX50" i="7"/>
  <c r="GU50" i="7"/>
  <c r="GV50" i="7" s="1"/>
  <c r="GT50" i="7"/>
  <c r="GS50" i="7"/>
  <c r="GR50" i="7"/>
  <c r="GQ50" i="7"/>
  <c r="GP50" i="7"/>
  <c r="GO50" i="7"/>
  <c r="GN50" i="7"/>
  <c r="GM50" i="7"/>
  <c r="GL50" i="7"/>
  <c r="GK50" i="7"/>
  <c r="GJ50" i="7"/>
  <c r="GI50" i="7"/>
  <c r="GH50" i="7"/>
  <c r="GG50" i="7"/>
  <c r="GF50" i="7"/>
  <c r="GE50" i="7"/>
  <c r="GD50" i="7"/>
  <c r="GB50" i="7"/>
  <c r="GA50" i="7"/>
  <c r="GC50" i="7" s="1"/>
  <c r="FZ50" i="7"/>
  <c r="FY50" i="7"/>
  <c r="FX50" i="7"/>
  <c r="FW50" i="7"/>
  <c r="FV50" i="7"/>
  <c r="FU50" i="7"/>
  <c r="FT50" i="7"/>
  <c r="FS50" i="7"/>
  <c r="FR50" i="7"/>
  <c r="FQ50" i="7"/>
  <c r="FP50" i="7"/>
  <c r="FO50" i="7"/>
  <c r="FN50" i="7"/>
  <c r="FM50" i="7"/>
  <c r="FL50" i="7"/>
  <c r="FK50" i="7"/>
  <c r="FJ50" i="7"/>
  <c r="FI50" i="7"/>
  <c r="FH50" i="7"/>
  <c r="FG50" i="7"/>
  <c r="FF50" i="7"/>
  <c r="FE50" i="7"/>
  <c r="FC50" i="7"/>
  <c r="FB50" i="7"/>
  <c r="FD50" i="7" s="1"/>
  <c r="FA50" i="7"/>
  <c r="EZ50" i="7"/>
  <c r="EY50" i="7"/>
  <c r="EX50" i="7"/>
  <c r="EW50" i="7"/>
  <c r="EV50" i="7"/>
  <c r="EU50" i="7"/>
  <c r="ET50" i="7"/>
  <c r="ES50" i="7"/>
  <c r="ER50" i="7"/>
  <c r="EQ50" i="7"/>
  <c r="EP50" i="7"/>
  <c r="EO50" i="7"/>
  <c r="EN50" i="7"/>
  <c r="EM50" i="7"/>
  <c r="EL50" i="7"/>
  <c r="EK50" i="7"/>
  <c r="EJ50" i="7"/>
  <c r="EI50" i="7"/>
  <c r="EH50" i="7"/>
  <c r="EG50" i="7"/>
  <c r="EF50" i="7"/>
  <c r="EE50" i="7"/>
  <c r="ED50" i="7"/>
  <c r="EC50" i="7"/>
  <c r="EB50" i="7"/>
  <c r="EA50" i="7"/>
  <c r="DZ50" i="7"/>
  <c r="DY50" i="7"/>
  <c r="DX50" i="7"/>
  <c r="DW50" i="7"/>
  <c r="DV50" i="7"/>
  <c r="DU50" i="7"/>
  <c r="DT50" i="7"/>
  <c r="DS50" i="7"/>
  <c r="DR50" i="7"/>
  <c r="DQ50" i="7"/>
  <c r="DP50" i="7"/>
  <c r="DO50" i="7"/>
  <c r="DN50" i="7"/>
  <c r="DM50" i="7"/>
  <c r="DK50" i="7"/>
  <c r="DJ50" i="7"/>
  <c r="DH50" i="7"/>
  <c r="DG50" i="7"/>
  <c r="DI50" i="7" s="1"/>
  <c r="DF50" i="7"/>
  <c r="DE50" i="7"/>
  <c r="DD50" i="7"/>
  <c r="DC50" i="7"/>
  <c r="DB50" i="7"/>
  <c r="DA50" i="7"/>
  <c r="CZ50" i="7"/>
  <c r="CY50" i="7"/>
  <c r="CX50" i="7"/>
  <c r="CW50" i="7"/>
  <c r="CV50" i="7"/>
  <c r="CU50" i="7"/>
  <c r="CT50" i="7"/>
  <c r="CS50" i="7"/>
  <c r="CR50" i="7"/>
  <c r="CP50" i="7"/>
  <c r="CO50" i="7"/>
  <c r="CQ50" i="7" s="1"/>
  <c r="CN50" i="7"/>
  <c r="CM50" i="7"/>
  <c r="CL50" i="7"/>
  <c r="CJ50" i="7"/>
  <c r="CI50" i="7"/>
  <c r="CK50" i="7" s="1"/>
  <c r="CH50" i="7"/>
  <c r="CG50" i="7"/>
  <c r="CF50" i="7"/>
  <c r="CE50" i="7"/>
  <c r="CD50" i="7"/>
  <c r="CC50" i="7"/>
  <c r="CB50" i="7"/>
  <c r="CA50" i="7"/>
  <c r="BZ50" i="7"/>
  <c r="BY50" i="7"/>
  <c r="BX50" i="7"/>
  <c r="BV50" i="7"/>
  <c r="BW50" i="7" s="1"/>
  <c r="BU50" i="7"/>
  <c r="BT50" i="7"/>
  <c r="BS50" i="7"/>
  <c r="BR50" i="7"/>
  <c r="BQ50" i="7"/>
  <c r="BP50" i="7"/>
  <c r="BO50" i="7"/>
  <c r="BN50" i="7"/>
  <c r="BM50" i="7"/>
  <c r="BL50" i="7"/>
  <c r="BJ50" i="7"/>
  <c r="BI50" i="7"/>
  <c r="BK50" i="7" s="1"/>
  <c r="BH50" i="7"/>
  <c r="BG50" i="7"/>
  <c r="BF50" i="7"/>
  <c r="BE50" i="7"/>
  <c r="BC50" i="7"/>
  <c r="BB50" i="7"/>
  <c r="BD50" i="7" s="1"/>
  <c r="BA50" i="7"/>
  <c r="AZ50" i="7"/>
  <c r="AY50" i="7"/>
  <c r="AX50" i="7"/>
  <c r="AW50" i="7"/>
  <c r="AV50" i="7"/>
  <c r="AT50" i="7"/>
  <c r="AS50" i="7"/>
  <c r="AU50" i="7" s="1"/>
  <c r="AR50" i="7"/>
  <c r="AQ50" i="7"/>
  <c r="AP50" i="7"/>
  <c r="AO50" i="7"/>
  <c r="AN50" i="7"/>
  <c r="AM50" i="7"/>
  <c r="AL50" i="7"/>
  <c r="AK50" i="7"/>
  <c r="AJ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AI50" i="7" s="1"/>
  <c r="I50" i="7"/>
  <c r="H50" i="7"/>
  <c r="G50" i="7"/>
  <c r="F50" i="7"/>
  <c r="E50" i="7"/>
  <c r="GY50" i="7" s="1"/>
  <c r="GZ50" i="7" s="1"/>
  <c r="D50" i="7"/>
  <c r="C50" i="7"/>
  <c r="GX49" i="7"/>
  <c r="GY49" i="7" s="1"/>
  <c r="GU49" i="7"/>
  <c r="GU54" i="7" s="1"/>
  <c r="GT49" i="7"/>
  <c r="GT54" i="7" s="1"/>
  <c r="GS49" i="7"/>
  <c r="GR49" i="7"/>
  <c r="GR54" i="7" s="1"/>
  <c r="GQ49" i="7"/>
  <c r="GQ54" i="7" s="1"/>
  <c r="GP49" i="7"/>
  <c r="GO49" i="7"/>
  <c r="GO54" i="7" s="1"/>
  <c r="GN49" i="7"/>
  <c r="GN54" i="7" s="1"/>
  <c r="GM49" i="7"/>
  <c r="GM54" i="7" s="1"/>
  <c r="GL49" i="7"/>
  <c r="GL54" i="7" s="1"/>
  <c r="GK49" i="7"/>
  <c r="GJ49" i="7"/>
  <c r="GI49" i="7"/>
  <c r="GI54" i="7" s="1"/>
  <c r="GH49" i="7"/>
  <c r="GH54" i="7" s="1"/>
  <c r="GG49" i="7"/>
  <c r="GG54" i="7" s="1"/>
  <c r="GF49" i="7"/>
  <c r="GF54" i="7" s="1"/>
  <c r="GE49" i="7"/>
  <c r="GE54" i="7" s="1"/>
  <c r="GD49" i="7"/>
  <c r="GD54" i="7" s="1"/>
  <c r="GB49" i="7"/>
  <c r="GB54" i="7" s="1"/>
  <c r="GA49" i="7"/>
  <c r="GA54" i="7" s="1"/>
  <c r="FZ49" i="7"/>
  <c r="FY49" i="7"/>
  <c r="FY54" i="7" s="1"/>
  <c r="FX49" i="7"/>
  <c r="FX54" i="7" s="1"/>
  <c r="FW49" i="7"/>
  <c r="FW54" i="7" s="1"/>
  <c r="FV49" i="7"/>
  <c r="FV54" i="7" s="1"/>
  <c r="FU49" i="7"/>
  <c r="FT49" i="7"/>
  <c r="FT54" i="7" s="1"/>
  <c r="FS49" i="7"/>
  <c r="FS54" i="7" s="1"/>
  <c r="FQ49" i="7"/>
  <c r="FP49" i="7"/>
  <c r="FP54" i="7" s="1"/>
  <c r="FO49" i="7"/>
  <c r="FO54" i="7" s="1"/>
  <c r="FN49" i="7"/>
  <c r="FN54" i="7" s="1"/>
  <c r="FM49" i="7"/>
  <c r="FL49" i="7"/>
  <c r="FL54" i="7" s="1"/>
  <c r="FK49" i="7"/>
  <c r="FK54" i="7" s="1"/>
  <c r="FJ49" i="7"/>
  <c r="FJ54" i="7" s="1"/>
  <c r="FI49" i="7"/>
  <c r="FH49" i="7"/>
  <c r="FH54" i="7" s="1"/>
  <c r="FG49" i="7"/>
  <c r="FG54" i="7" s="1"/>
  <c r="FF49" i="7"/>
  <c r="FF54" i="7" s="1"/>
  <c r="FE49" i="7"/>
  <c r="FC49" i="7"/>
  <c r="FC54" i="7" s="1"/>
  <c r="FB49" i="7"/>
  <c r="FB54" i="7" s="1"/>
  <c r="FA49" i="7"/>
  <c r="EZ49" i="7"/>
  <c r="EZ54" i="7" s="1"/>
  <c r="EY49" i="7"/>
  <c r="EY54" i="7" s="1"/>
  <c r="EX49" i="7"/>
  <c r="EX54" i="7" s="1"/>
  <c r="EW49" i="7"/>
  <c r="EV49" i="7"/>
  <c r="EV54" i="7" s="1"/>
  <c r="EU49" i="7"/>
  <c r="EU54" i="7" s="1"/>
  <c r="ET49" i="7"/>
  <c r="ET54" i="7" s="1"/>
  <c r="ES49" i="7"/>
  <c r="ER49" i="7"/>
  <c r="ER54" i="7" s="1"/>
  <c r="EQ49" i="7"/>
  <c r="EQ54" i="7" s="1"/>
  <c r="EP49" i="7"/>
  <c r="EP54" i="7" s="1"/>
  <c r="EO49" i="7"/>
  <c r="EN49" i="7"/>
  <c r="EN54" i="7" s="1"/>
  <c r="EM49" i="7"/>
  <c r="EM54" i="7" s="1"/>
  <c r="EL49" i="7"/>
  <c r="EL54" i="7" s="1"/>
  <c r="EK49" i="7"/>
  <c r="EJ49" i="7"/>
  <c r="EJ54" i="7" s="1"/>
  <c r="EI49" i="7"/>
  <c r="EI54" i="7" s="1"/>
  <c r="EH49" i="7"/>
  <c r="EH54" i="7" s="1"/>
  <c r="EG49" i="7"/>
  <c r="EF49" i="7"/>
  <c r="EF54" i="7" s="1"/>
  <c r="EE49" i="7"/>
  <c r="EE54" i="7" s="1"/>
  <c r="ED49" i="7"/>
  <c r="ED54" i="7" s="1"/>
  <c r="EC49" i="7"/>
  <c r="EB49" i="7"/>
  <c r="EB54" i="7" s="1"/>
  <c r="EA49" i="7"/>
  <c r="EA54" i="7" s="1"/>
  <c r="DZ49" i="7"/>
  <c r="DZ54" i="7" s="1"/>
  <c r="DY49" i="7"/>
  <c r="DX49" i="7"/>
  <c r="DX54" i="7" s="1"/>
  <c r="DW49" i="7"/>
  <c r="DW54" i="7" s="1"/>
  <c r="DV49" i="7"/>
  <c r="DV54" i="7" s="1"/>
  <c r="DU49" i="7"/>
  <c r="DT49" i="7"/>
  <c r="DT54" i="7" s="1"/>
  <c r="DS49" i="7"/>
  <c r="DS54" i="7" s="1"/>
  <c r="DR49" i="7"/>
  <c r="DR54" i="7" s="1"/>
  <c r="DQ49" i="7"/>
  <c r="DP49" i="7"/>
  <c r="DP54" i="7" s="1"/>
  <c r="DO49" i="7"/>
  <c r="DO54" i="7" s="1"/>
  <c r="DN49" i="7"/>
  <c r="DN54" i="7" s="1"/>
  <c r="DM49" i="7"/>
  <c r="DK49" i="7"/>
  <c r="DK54" i="7" s="1"/>
  <c r="DJ49" i="7"/>
  <c r="DJ54" i="7" s="1"/>
  <c r="DI49" i="7"/>
  <c r="DI54" i="7" s="1"/>
  <c r="DH49" i="7"/>
  <c r="DG49" i="7"/>
  <c r="DG54" i="7" s="1"/>
  <c r="DF49" i="7"/>
  <c r="DF54" i="7" s="1"/>
  <c r="DE49" i="7"/>
  <c r="DE54" i="7" s="1"/>
  <c r="DD49" i="7"/>
  <c r="DC49" i="7"/>
  <c r="DC54" i="7" s="1"/>
  <c r="DB49" i="7"/>
  <c r="DB54" i="7" s="1"/>
  <c r="DA49" i="7"/>
  <c r="DA54" i="7" s="1"/>
  <c r="CZ49" i="7"/>
  <c r="CY49" i="7"/>
  <c r="CY54" i="7" s="1"/>
  <c r="CX49" i="7"/>
  <c r="CX54" i="7" s="1"/>
  <c r="CW49" i="7"/>
  <c r="CW54" i="7" s="1"/>
  <c r="CV49" i="7"/>
  <c r="CU49" i="7"/>
  <c r="CU54" i="7" s="1"/>
  <c r="CT49" i="7"/>
  <c r="CT54" i="7" s="1"/>
  <c r="CS49" i="7"/>
  <c r="CS54" i="7" s="1"/>
  <c r="CR49" i="7"/>
  <c r="CP49" i="7"/>
  <c r="CP54" i="7" s="1"/>
  <c r="CO49" i="7"/>
  <c r="CO54" i="7" s="1"/>
  <c r="CN49" i="7"/>
  <c r="CM49" i="7"/>
  <c r="CM54" i="7" s="1"/>
  <c r="CL49" i="7"/>
  <c r="CL54" i="7" s="1"/>
  <c r="CK49" i="7"/>
  <c r="CK54" i="7" s="1"/>
  <c r="CJ49" i="7"/>
  <c r="CI49" i="7"/>
  <c r="CI54" i="7" s="1"/>
  <c r="CH49" i="7"/>
  <c r="CH54" i="7" s="1"/>
  <c r="CG49" i="7"/>
  <c r="CG54" i="7" s="1"/>
  <c r="CF49" i="7"/>
  <c r="CE49" i="7"/>
  <c r="CE54" i="7" s="1"/>
  <c r="CD49" i="7"/>
  <c r="CD54" i="7" s="1"/>
  <c r="CC49" i="7"/>
  <c r="CC54" i="7" s="1"/>
  <c r="CB49" i="7"/>
  <c r="CA49" i="7"/>
  <c r="CA54" i="7" s="1"/>
  <c r="BZ49" i="7"/>
  <c r="BZ54" i="7" s="1"/>
  <c r="BY49" i="7"/>
  <c r="BY54" i="7" s="1"/>
  <c r="BX49" i="7"/>
  <c r="BV49" i="7"/>
  <c r="BV54" i="7" s="1"/>
  <c r="BU49" i="7"/>
  <c r="BU54" i="7" s="1"/>
  <c r="BT49" i="7"/>
  <c r="BS49" i="7"/>
  <c r="BS54" i="7" s="1"/>
  <c r="BR49" i="7"/>
  <c r="BR54" i="7" s="1"/>
  <c r="BQ49" i="7"/>
  <c r="BQ54" i="7" s="1"/>
  <c r="BP49" i="7"/>
  <c r="BO49" i="7"/>
  <c r="BO54" i="7" s="1"/>
  <c r="BN49" i="7"/>
  <c r="BN54" i="7" s="1"/>
  <c r="BM49" i="7"/>
  <c r="BM54" i="7" s="1"/>
  <c r="BL49" i="7"/>
  <c r="BJ49" i="7"/>
  <c r="BJ54" i="7" s="1"/>
  <c r="BI49" i="7"/>
  <c r="BI54" i="7" s="1"/>
  <c r="BH49" i="7"/>
  <c r="BG49" i="7"/>
  <c r="BG54" i="7" s="1"/>
  <c r="BF49" i="7"/>
  <c r="BF54" i="7" s="1"/>
  <c r="BE49" i="7"/>
  <c r="BE54" i="7" s="1"/>
  <c r="BC49" i="7"/>
  <c r="BC54" i="7" s="1"/>
  <c r="BB49" i="7"/>
  <c r="BB54" i="7" s="1"/>
  <c r="BA49" i="7"/>
  <c r="BD49" i="7" s="1"/>
  <c r="AZ49" i="7"/>
  <c r="AY49" i="7"/>
  <c r="AY54" i="7" s="1"/>
  <c r="AX49" i="7"/>
  <c r="AX54" i="7" s="1"/>
  <c r="AW49" i="7"/>
  <c r="AW54" i="7" s="1"/>
  <c r="AV49" i="7"/>
  <c r="AT49" i="7"/>
  <c r="AT54" i="7" s="1"/>
  <c r="AS49" i="7"/>
  <c r="AS54" i="7" s="1"/>
  <c r="AR49" i="7"/>
  <c r="AQ49" i="7"/>
  <c r="AQ54" i="7" s="1"/>
  <c r="AP49" i="7"/>
  <c r="AP54" i="7" s="1"/>
  <c r="AO49" i="7"/>
  <c r="AO54" i="7" s="1"/>
  <c r="AN49" i="7"/>
  <c r="AM49" i="7"/>
  <c r="AM54" i="7" s="1"/>
  <c r="AL49" i="7"/>
  <c r="AL54" i="7" s="1"/>
  <c r="AK49" i="7"/>
  <c r="AK54" i="7" s="1"/>
  <c r="AJ49" i="7"/>
  <c r="AH49" i="7"/>
  <c r="AH54" i="7" s="1"/>
  <c r="AG49" i="7"/>
  <c r="AG54" i="7" s="1"/>
  <c r="AF49" i="7"/>
  <c r="AE49" i="7"/>
  <c r="AE54" i="7" s="1"/>
  <c r="AD49" i="7"/>
  <c r="AD54" i="7" s="1"/>
  <c r="AC49" i="7"/>
  <c r="AC54" i="7" s="1"/>
  <c r="AB49" i="7"/>
  <c r="AA49" i="7"/>
  <c r="AA54" i="7" s="1"/>
  <c r="Z49" i="7"/>
  <c r="Z54" i="7" s="1"/>
  <c r="Y49" i="7"/>
  <c r="Y54" i="7" s="1"/>
  <c r="X49" i="7"/>
  <c r="W49" i="7"/>
  <c r="W54" i="7" s="1"/>
  <c r="V49" i="7"/>
  <c r="V54" i="7" s="1"/>
  <c r="U49" i="7"/>
  <c r="U54" i="7" s="1"/>
  <c r="T49" i="7"/>
  <c r="S49" i="7"/>
  <c r="S54" i="7" s="1"/>
  <c r="R49" i="7"/>
  <c r="R54" i="7" s="1"/>
  <c r="Q49" i="7"/>
  <c r="Q54" i="7" s="1"/>
  <c r="P49" i="7"/>
  <c r="O49" i="7"/>
  <c r="O54" i="7" s="1"/>
  <c r="N49" i="7"/>
  <c r="N54" i="7" s="1"/>
  <c r="M49" i="7"/>
  <c r="M54" i="7" s="1"/>
  <c r="L49" i="7"/>
  <c r="K49" i="7"/>
  <c r="K54" i="7" s="1"/>
  <c r="J49" i="7"/>
  <c r="J54" i="7" s="1"/>
  <c r="I49" i="7"/>
  <c r="I54" i="7" s="1"/>
  <c r="H49" i="7"/>
  <c r="G49" i="7"/>
  <c r="G54" i="7" s="1"/>
  <c r="F49" i="7"/>
  <c r="F54" i="7" s="1"/>
  <c r="E49" i="7"/>
  <c r="E54" i="7" s="1"/>
  <c r="D49" i="7"/>
  <c r="C49" i="7"/>
  <c r="D48" i="7"/>
  <c r="C48" i="7"/>
  <c r="BO46" i="7"/>
  <c r="BG46" i="7"/>
  <c r="AY46" i="7"/>
  <c r="AQ46" i="7"/>
  <c r="AA46" i="7"/>
  <c r="S46" i="7"/>
  <c r="K46" i="7"/>
  <c r="GX45" i="7"/>
  <c r="GU45" i="7"/>
  <c r="GT45" i="7"/>
  <c r="GV45" i="7" s="1"/>
  <c r="GS45" i="7"/>
  <c r="GR45" i="7"/>
  <c r="GQ45" i="7"/>
  <c r="GP45" i="7"/>
  <c r="GO45" i="7"/>
  <c r="GN45" i="7"/>
  <c r="GM45" i="7"/>
  <c r="GL45" i="7"/>
  <c r="GK45" i="7"/>
  <c r="GJ45" i="7"/>
  <c r="GI45" i="7"/>
  <c r="GH45" i="7"/>
  <c r="GG45" i="7"/>
  <c r="GF45" i="7"/>
  <c r="GE45" i="7"/>
  <c r="GD45" i="7"/>
  <c r="GB45" i="7"/>
  <c r="GA45" i="7"/>
  <c r="FZ45" i="7"/>
  <c r="GC45" i="7" s="1"/>
  <c r="FY45" i="7"/>
  <c r="FX45" i="7"/>
  <c r="FW45" i="7"/>
  <c r="FV45" i="7"/>
  <c r="FU45" i="7"/>
  <c r="FT45" i="7"/>
  <c r="FS45" i="7"/>
  <c r="FR45" i="7"/>
  <c r="FQ45" i="7"/>
  <c r="FP45" i="7"/>
  <c r="FO45" i="7"/>
  <c r="FN45" i="7"/>
  <c r="FM45" i="7"/>
  <c r="FL45" i="7"/>
  <c r="FJ45" i="7"/>
  <c r="FK45" i="7" s="1"/>
  <c r="FI45" i="7"/>
  <c r="FH45" i="7"/>
  <c r="FG45" i="7"/>
  <c r="FF45" i="7"/>
  <c r="FE45" i="7"/>
  <c r="FC45" i="7"/>
  <c r="FB45" i="7"/>
  <c r="FD45" i="7" s="1"/>
  <c r="FA45" i="7"/>
  <c r="EZ45" i="7"/>
  <c r="EY45" i="7"/>
  <c r="EX45" i="7"/>
  <c r="EW45" i="7"/>
  <c r="EV45" i="7"/>
  <c r="EU45" i="7"/>
  <c r="ET45" i="7"/>
  <c r="ES45" i="7"/>
  <c r="ER45" i="7"/>
  <c r="EQ45" i="7"/>
  <c r="EP45" i="7"/>
  <c r="EO45" i="7"/>
  <c r="EN45" i="7"/>
  <c r="EM45" i="7"/>
  <c r="EL45" i="7"/>
  <c r="EK45" i="7"/>
  <c r="EJ45" i="7"/>
  <c r="EI45" i="7"/>
  <c r="EH45" i="7"/>
  <c r="EG45" i="7"/>
  <c r="EF45" i="7"/>
  <c r="EE45" i="7"/>
  <c r="ED45" i="7"/>
  <c r="EC45" i="7"/>
  <c r="EB45" i="7"/>
  <c r="EA45" i="7"/>
  <c r="DZ45" i="7"/>
  <c r="DY45" i="7"/>
  <c r="DX45" i="7"/>
  <c r="DW45" i="7"/>
  <c r="DV45" i="7"/>
  <c r="DU45" i="7"/>
  <c r="DT45" i="7"/>
  <c r="DS45" i="7"/>
  <c r="DR45" i="7"/>
  <c r="DQ45" i="7"/>
  <c r="DP45" i="7"/>
  <c r="DO45" i="7"/>
  <c r="DN45" i="7"/>
  <c r="DM45" i="7"/>
  <c r="DK45" i="7"/>
  <c r="DJ45" i="7"/>
  <c r="DI45" i="7"/>
  <c r="DH45" i="7"/>
  <c r="DG45" i="7"/>
  <c r="DE45" i="7"/>
  <c r="DF45" i="7" s="1"/>
  <c r="DD45" i="7"/>
  <c r="DC45" i="7"/>
  <c r="DB45" i="7"/>
  <c r="DA45" i="7"/>
  <c r="CZ45" i="7"/>
  <c r="CY45" i="7"/>
  <c r="CX45" i="7"/>
  <c r="CW45" i="7"/>
  <c r="CV45" i="7"/>
  <c r="CU45" i="7"/>
  <c r="CT45" i="7"/>
  <c r="CS45" i="7"/>
  <c r="CR45" i="7"/>
  <c r="CP45" i="7"/>
  <c r="CO45" i="7"/>
  <c r="CQ45" i="7" s="1"/>
  <c r="CN45" i="7"/>
  <c r="CM45" i="7"/>
  <c r="CL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V45" i="7"/>
  <c r="BU45" i="7"/>
  <c r="BW45" i="7" s="1"/>
  <c r="BT45" i="7"/>
  <c r="BS45" i="7"/>
  <c r="BR45" i="7"/>
  <c r="BQ45" i="7"/>
  <c r="BP45" i="7"/>
  <c r="BO45" i="7"/>
  <c r="BN45" i="7"/>
  <c r="BM45" i="7"/>
  <c r="BL45" i="7"/>
  <c r="BJ45" i="7"/>
  <c r="BI45" i="7"/>
  <c r="BK45" i="7" s="1"/>
  <c r="BH45" i="7"/>
  <c r="BG45" i="7"/>
  <c r="BF45" i="7"/>
  <c r="BE45" i="7"/>
  <c r="BC45" i="7"/>
  <c r="BB45" i="7"/>
  <c r="BA45" i="7"/>
  <c r="BD45" i="7" s="1"/>
  <c r="AZ45" i="7"/>
  <c r="AY45" i="7"/>
  <c r="AX45" i="7"/>
  <c r="AW45" i="7"/>
  <c r="AV45" i="7"/>
  <c r="AT45" i="7"/>
  <c r="AS45" i="7"/>
  <c r="AU45" i="7" s="1"/>
  <c r="AR45" i="7"/>
  <c r="AQ45" i="7"/>
  <c r="AP45" i="7"/>
  <c r="AO45" i="7"/>
  <c r="AN45" i="7"/>
  <c r="AM45" i="7"/>
  <c r="AL45" i="7"/>
  <c r="AK45" i="7"/>
  <c r="AJ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GY45" i="7" s="1"/>
  <c r="GZ45" i="7" s="1"/>
  <c r="D45" i="7"/>
  <c r="C45" i="7"/>
  <c r="GX44" i="7"/>
  <c r="GU44" i="7"/>
  <c r="GT44" i="7"/>
  <c r="GV44" i="7" s="1"/>
  <c r="GS44" i="7"/>
  <c r="GR44" i="7"/>
  <c r="GQ44" i="7"/>
  <c r="GP44" i="7"/>
  <c r="GO44" i="7"/>
  <c r="GN44" i="7"/>
  <c r="GM44" i="7"/>
  <c r="GL44" i="7"/>
  <c r="GK44" i="7"/>
  <c r="GJ44" i="7"/>
  <c r="GI44" i="7"/>
  <c r="GH44" i="7"/>
  <c r="GG44" i="7"/>
  <c r="GF44" i="7"/>
  <c r="GE44" i="7"/>
  <c r="GD44" i="7"/>
  <c r="GB44" i="7"/>
  <c r="GA44" i="7"/>
  <c r="FZ44" i="7"/>
  <c r="FY44" i="7"/>
  <c r="GC44" i="7" s="1"/>
  <c r="FX44" i="7"/>
  <c r="FW44" i="7"/>
  <c r="FV44" i="7"/>
  <c r="FU44" i="7"/>
  <c r="FT44" i="7"/>
  <c r="FS44" i="7"/>
  <c r="FR44" i="7"/>
  <c r="FQ44" i="7"/>
  <c r="FP44" i="7"/>
  <c r="FO44" i="7"/>
  <c r="FN44" i="7"/>
  <c r="FM44" i="7"/>
  <c r="FL44" i="7"/>
  <c r="FJ44" i="7"/>
  <c r="FI44" i="7"/>
  <c r="FK44" i="7" s="1"/>
  <c r="FH44" i="7"/>
  <c r="FG44" i="7"/>
  <c r="FF44" i="7"/>
  <c r="FE44" i="7"/>
  <c r="FC44" i="7"/>
  <c r="FB44" i="7"/>
  <c r="FD44" i="7" s="1"/>
  <c r="FA44" i="7"/>
  <c r="EZ44" i="7"/>
  <c r="EY44" i="7"/>
  <c r="EX44" i="7"/>
  <c r="EW44" i="7"/>
  <c r="EV44" i="7"/>
  <c r="EU44" i="7"/>
  <c r="ET44" i="7"/>
  <c r="ES44" i="7"/>
  <c r="ER44" i="7"/>
  <c r="EQ44" i="7"/>
  <c r="EP44" i="7"/>
  <c r="EO44" i="7"/>
  <c r="EN44" i="7"/>
  <c r="EM44" i="7"/>
  <c r="EL44" i="7"/>
  <c r="EK44" i="7"/>
  <c r="EJ44" i="7"/>
  <c r="EI44" i="7"/>
  <c r="EH44" i="7"/>
  <c r="EG44" i="7"/>
  <c r="EF44" i="7"/>
  <c r="EE44" i="7"/>
  <c r="ED44" i="7"/>
  <c r="EC44" i="7"/>
  <c r="EB44" i="7"/>
  <c r="EA44" i="7"/>
  <c r="DZ44" i="7"/>
  <c r="DY44" i="7"/>
  <c r="DX44" i="7"/>
  <c r="DW44" i="7"/>
  <c r="DV44" i="7"/>
  <c r="DU44" i="7"/>
  <c r="DT44" i="7"/>
  <c r="DS44" i="7"/>
  <c r="DR44" i="7"/>
  <c r="DQ44" i="7"/>
  <c r="DP44" i="7"/>
  <c r="DO44" i="7"/>
  <c r="DN44" i="7"/>
  <c r="DM44" i="7"/>
  <c r="DK44" i="7"/>
  <c r="DJ44" i="7"/>
  <c r="DI44" i="7"/>
  <c r="DH44" i="7"/>
  <c r="DG44" i="7"/>
  <c r="DE44" i="7"/>
  <c r="DD44" i="7"/>
  <c r="DF44" i="7" s="1"/>
  <c r="DC44" i="7"/>
  <c r="DB44" i="7"/>
  <c r="DA44" i="7"/>
  <c r="CZ44" i="7"/>
  <c r="CY44" i="7"/>
  <c r="CX44" i="7"/>
  <c r="CW44" i="7"/>
  <c r="CV44" i="7"/>
  <c r="CU44" i="7"/>
  <c r="CT44" i="7"/>
  <c r="CS44" i="7"/>
  <c r="CR44" i="7"/>
  <c r="CP44" i="7"/>
  <c r="CO44" i="7"/>
  <c r="CQ44" i="7" s="1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V44" i="7"/>
  <c r="BU44" i="7"/>
  <c r="BW44" i="7" s="1"/>
  <c r="BT44" i="7"/>
  <c r="BS44" i="7"/>
  <c r="BR44" i="7"/>
  <c r="BQ44" i="7"/>
  <c r="BP44" i="7"/>
  <c r="BO44" i="7"/>
  <c r="BN44" i="7"/>
  <c r="BM44" i="7"/>
  <c r="BL44" i="7"/>
  <c r="BJ44" i="7"/>
  <c r="BI44" i="7"/>
  <c r="BK44" i="7" s="1"/>
  <c r="BH44" i="7"/>
  <c r="BG44" i="7"/>
  <c r="BF44" i="7"/>
  <c r="BE44" i="7"/>
  <c r="BC44" i="7"/>
  <c r="BB44" i="7"/>
  <c r="BA44" i="7"/>
  <c r="BD44" i="7" s="1"/>
  <c r="AZ44" i="7"/>
  <c r="AY44" i="7"/>
  <c r="AX44" i="7"/>
  <c r="AW44" i="7"/>
  <c r="AV44" i="7"/>
  <c r="AT44" i="7"/>
  <c r="AS44" i="7"/>
  <c r="AU44" i="7" s="1"/>
  <c r="AR44" i="7"/>
  <c r="AQ44" i="7"/>
  <c r="AP44" i="7"/>
  <c r="AO44" i="7"/>
  <c r="AN44" i="7"/>
  <c r="AM44" i="7"/>
  <c r="AL44" i="7"/>
  <c r="AK44" i="7"/>
  <c r="AJ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GY44" i="7" s="1"/>
  <c r="GZ44" i="7" s="1"/>
  <c r="D44" i="7"/>
  <c r="C44" i="7"/>
  <c r="GX43" i="7"/>
  <c r="GU43" i="7"/>
  <c r="GT43" i="7"/>
  <c r="GV43" i="7" s="1"/>
  <c r="GS43" i="7"/>
  <c r="GR43" i="7"/>
  <c r="GQ43" i="7"/>
  <c r="GP43" i="7"/>
  <c r="GO43" i="7"/>
  <c r="GN43" i="7"/>
  <c r="GM43" i="7"/>
  <c r="GL43" i="7"/>
  <c r="GK43" i="7"/>
  <c r="GJ43" i="7"/>
  <c r="GI43" i="7"/>
  <c r="GH43" i="7"/>
  <c r="GG43" i="7"/>
  <c r="GF43" i="7"/>
  <c r="GE43" i="7"/>
  <c r="GD43" i="7"/>
  <c r="GB43" i="7"/>
  <c r="GA43" i="7"/>
  <c r="FZ43" i="7"/>
  <c r="GC43" i="7" s="1"/>
  <c r="FY43" i="7"/>
  <c r="FX43" i="7"/>
  <c r="FW43" i="7"/>
  <c r="FV43" i="7"/>
  <c r="FU43" i="7"/>
  <c r="FT43" i="7"/>
  <c r="FS43" i="7"/>
  <c r="FR43" i="7"/>
  <c r="FQ43" i="7"/>
  <c r="FP43" i="7"/>
  <c r="FO43" i="7"/>
  <c r="FN43" i="7"/>
  <c r="FM43" i="7"/>
  <c r="FL43" i="7"/>
  <c r="FJ43" i="7"/>
  <c r="FI43" i="7"/>
  <c r="FH43" i="7"/>
  <c r="FG43" i="7"/>
  <c r="FF43" i="7"/>
  <c r="FE43" i="7"/>
  <c r="FC43" i="7"/>
  <c r="FB43" i="7"/>
  <c r="FD43" i="7" s="1"/>
  <c r="FA43" i="7"/>
  <c r="EZ43" i="7"/>
  <c r="EY43" i="7"/>
  <c r="EX43" i="7"/>
  <c r="EW43" i="7"/>
  <c r="EV43" i="7"/>
  <c r="EU43" i="7"/>
  <c r="ET43" i="7"/>
  <c r="ES43" i="7"/>
  <c r="ER43" i="7"/>
  <c r="EQ43" i="7"/>
  <c r="EP43" i="7"/>
  <c r="EO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B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K43" i="7"/>
  <c r="DJ43" i="7"/>
  <c r="DI43" i="7"/>
  <c r="DH43" i="7"/>
  <c r="DG43" i="7"/>
  <c r="DE43" i="7"/>
  <c r="DD43" i="7"/>
  <c r="DC43" i="7"/>
  <c r="DB43" i="7"/>
  <c r="DA43" i="7"/>
  <c r="CZ43" i="7"/>
  <c r="CY43" i="7"/>
  <c r="CX43" i="7"/>
  <c r="CW43" i="7"/>
  <c r="CV43" i="7"/>
  <c r="CU43" i="7"/>
  <c r="CT43" i="7"/>
  <c r="CS43" i="7"/>
  <c r="CR43" i="7"/>
  <c r="CP43" i="7"/>
  <c r="CO43" i="7"/>
  <c r="CQ43" i="7" s="1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V43" i="7"/>
  <c r="BU43" i="7"/>
  <c r="BW43" i="7" s="1"/>
  <c r="BT43" i="7"/>
  <c r="BS43" i="7"/>
  <c r="BR43" i="7"/>
  <c r="BQ43" i="7"/>
  <c r="BP43" i="7"/>
  <c r="BO43" i="7"/>
  <c r="BN43" i="7"/>
  <c r="BM43" i="7"/>
  <c r="BL43" i="7"/>
  <c r="BJ43" i="7"/>
  <c r="BI43" i="7"/>
  <c r="BK43" i="7" s="1"/>
  <c r="BH43" i="7"/>
  <c r="BG43" i="7"/>
  <c r="BF43" i="7"/>
  <c r="BE43" i="7"/>
  <c r="BC43" i="7"/>
  <c r="BB43" i="7"/>
  <c r="BA43" i="7"/>
  <c r="BD43" i="7" s="1"/>
  <c r="AZ43" i="7"/>
  <c r="AY43" i="7"/>
  <c r="AX43" i="7"/>
  <c r="AW43" i="7"/>
  <c r="AV43" i="7"/>
  <c r="AT43" i="7"/>
  <c r="AS43" i="7"/>
  <c r="AU43" i="7" s="1"/>
  <c r="AR43" i="7"/>
  <c r="AQ43" i="7"/>
  <c r="AP43" i="7"/>
  <c r="AO43" i="7"/>
  <c r="AN43" i="7"/>
  <c r="AM43" i="7"/>
  <c r="AL43" i="7"/>
  <c r="AK43" i="7"/>
  <c r="AJ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GY43" i="7" s="1"/>
  <c r="GZ43" i="7" s="1"/>
  <c r="D43" i="7"/>
  <c r="C43" i="7"/>
  <c r="GX42" i="7"/>
  <c r="GU42" i="7"/>
  <c r="GT42" i="7"/>
  <c r="GV42" i="7" s="1"/>
  <c r="GS42" i="7"/>
  <c r="GR42" i="7"/>
  <c r="GQ42" i="7"/>
  <c r="GP42" i="7"/>
  <c r="GO42" i="7"/>
  <c r="GN42" i="7"/>
  <c r="GM42" i="7"/>
  <c r="GL42" i="7"/>
  <c r="GK42" i="7"/>
  <c r="GJ42" i="7"/>
  <c r="GI42" i="7"/>
  <c r="GH42" i="7"/>
  <c r="GG42" i="7"/>
  <c r="GF42" i="7"/>
  <c r="GE42" i="7"/>
  <c r="GD42" i="7"/>
  <c r="GB42" i="7"/>
  <c r="GA42" i="7"/>
  <c r="FZ42" i="7"/>
  <c r="FY42" i="7"/>
  <c r="GC42" i="7" s="1"/>
  <c r="FX42" i="7"/>
  <c r="FW42" i="7"/>
  <c r="FV42" i="7"/>
  <c r="FU42" i="7"/>
  <c r="FT42" i="7"/>
  <c r="FS42" i="7"/>
  <c r="FR42" i="7"/>
  <c r="FQ42" i="7"/>
  <c r="FP42" i="7"/>
  <c r="FO42" i="7"/>
  <c r="FN42" i="7"/>
  <c r="FM42" i="7"/>
  <c r="FL42" i="7"/>
  <c r="FJ42" i="7"/>
  <c r="FI42" i="7"/>
  <c r="FH42" i="7"/>
  <c r="FG42" i="7"/>
  <c r="FF42" i="7"/>
  <c r="FE42" i="7"/>
  <c r="FC42" i="7"/>
  <c r="FB42" i="7"/>
  <c r="FD42" i="7" s="1"/>
  <c r="FA42" i="7"/>
  <c r="EZ42" i="7"/>
  <c r="EY42" i="7"/>
  <c r="EX42" i="7"/>
  <c r="EW42" i="7"/>
  <c r="EV42" i="7"/>
  <c r="EU42" i="7"/>
  <c r="ET42" i="7"/>
  <c r="ES42" i="7"/>
  <c r="ER42" i="7"/>
  <c r="EQ42" i="7"/>
  <c r="EP42" i="7"/>
  <c r="EO42" i="7"/>
  <c r="EN42" i="7"/>
  <c r="EM42" i="7"/>
  <c r="EL42" i="7"/>
  <c r="EK42" i="7"/>
  <c r="EJ42" i="7"/>
  <c r="EI42" i="7"/>
  <c r="EH42" i="7"/>
  <c r="EG42" i="7"/>
  <c r="EF42" i="7"/>
  <c r="EE42" i="7"/>
  <c r="ED42" i="7"/>
  <c r="EC42" i="7"/>
  <c r="EB42" i="7"/>
  <c r="EA42" i="7"/>
  <c r="DZ42" i="7"/>
  <c r="DY42" i="7"/>
  <c r="DX42" i="7"/>
  <c r="DW42" i="7"/>
  <c r="DV42" i="7"/>
  <c r="DU42" i="7"/>
  <c r="DT42" i="7"/>
  <c r="DS42" i="7"/>
  <c r="DR42" i="7"/>
  <c r="DQ42" i="7"/>
  <c r="DP42" i="7"/>
  <c r="DO42" i="7"/>
  <c r="DN42" i="7"/>
  <c r="DM42" i="7"/>
  <c r="DK42" i="7"/>
  <c r="DJ42" i="7"/>
  <c r="DI42" i="7"/>
  <c r="DH42" i="7"/>
  <c r="DG42" i="7"/>
  <c r="DE42" i="7"/>
  <c r="DD42" i="7"/>
  <c r="DC42" i="7"/>
  <c r="DB42" i="7"/>
  <c r="DA42" i="7"/>
  <c r="CZ42" i="7"/>
  <c r="CY42" i="7"/>
  <c r="CX42" i="7"/>
  <c r="CW42" i="7"/>
  <c r="CV42" i="7"/>
  <c r="CU42" i="7"/>
  <c r="CT42" i="7"/>
  <c r="CS42" i="7"/>
  <c r="CR42" i="7"/>
  <c r="CP42" i="7"/>
  <c r="CO42" i="7"/>
  <c r="CQ42" i="7" s="1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V42" i="7"/>
  <c r="BU42" i="7"/>
  <c r="BW42" i="7" s="1"/>
  <c r="BT42" i="7"/>
  <c r="BS42" i="7"/>
  <c r="BR42" i="7"/>
  <c r="BQ42" i="7"/>
  <c r="BP42" i="7"/>
  <c r="BO42" i="7"/>
  <c r="BN42" i="7"/>
  <c r="BM42" i="7"/>
  <c r="BL42" i="7"/>
  <c r="BJ42" i="7"/>
  <c r="BI42" i="7"/>
  <c r="BK42" i="7" s="1"/>
  <c r="BH42" i="7"/>
  <c r="BG42" i="7"/>
  <c r="BF42" i="7"/>
  <c r="BE42" i="7"/>
  <c r="BC42" i="7"/>
  <c r="BB42" i="7"/>
  <c r="BA42" i="7"/>
  <c r="BD42" i="7" s="1"/>
  <c r="AZ42" i="7"/>
  <c r="AY42" i="7"/>
  <c r="AX42" i="7"/>
  <c r="AW42" i="7"/>
  <c r="AV42" i="7"/>
  <c r="AT42" i="7"/>
  <c r="AS42" i="7"/>
  <c r="AU42" i="7" s="1"/>
  <c r="AR42" i="7"/>
  <c r="AQ42" i="7"/>
  <c r="AP42" i="7"/>
  <c r="AO42" i="7"/>
  <c r="AN42" i="7"/>
  <c r="AM42" i="7"/>
  <c r="AL42" i="7"/>
  <c r="AK42" i="7"/>
  <c r="AJ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GY42" i="7" s="1"/>
  <c r="GZ42" i="7" s="1"/>
  <c r="D42" i="7"/>
  <c r="C42" i="7"/>
  <c r="GX41" i="7"/>
  <c r="GU41" i="7"/>
  <c r="GT41" i="7"/>
  <c r="GV41" i="7" s="1"/>
  <c r="GS41" i="7"/>
  <c r="GR41" i="7"/>
  <c r="GQ41" i="7"/>
  <c r="GP41" i="7"/>
  <c r="GO41" i="7"/>
  <c r="GN41" i="7"/>
  <c r="GM41" i="7"/>
  <c r="GL41" i="7"/>
  <c r="GK41" i="7"/>
  <c r="GJ41" i="7"/>
  <c r="GI41" i="7"/>
  <c r="GH41" i="7"/>
  <c r="GG41" i="7"/>
  <c r="GF41" i="7"/>
  <c r="GE41" i="7"/>
  <c r="GD41" i="7"/>
  <c r="GB41" i="7"/>
  <c r="GA41" i="7"/>
  <c r="FZ41" i="7"/>
  <c r="GC41" i="7" s="1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J41" i="7"/>
  <c r="FI41" i="7"/>
  <c r="FH41" i="7"/>
  <c r="FG41" i="7"/>
  <c r="FF41" i="7"/>
  <c r="FE41" i="7"/>
  <c r="FC41" i="7"/>
  <c r="FB41" i="7"/>
  <c r="FD41" i="7" s="1"/>
  <c r="FA41" i="7"/>
  <c r="EZ41" i="7"/>
  <c r="EY41" i="7"/>
  <c r="EX41" i="7"/>
  <c r="EW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K41" i="7"/>
  <c r="DJ41" i="7"/>
  <c r="DI41" i="7"/>
  <c r="DH41" i="7"/>
  <c r="DG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P41" i="7"/>
  <c r="CO41" i="7"/>
  <c r="CQ41" i="7" s="1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V41" i="7"/>
  <c r="BU41" i="7"/>
  <c r="BW41" i="7" s="1"/>
  <c r="BT41" i="7"/>
  <c r="BS41" i="7"/>
  <c r="BR41" i="7"/>
  <c r="BQ41" i="7"/>
  <c r="BP41" i="7"/>
  <c r="BO41" i="7"/>
  <c r="BN41" i="7"/>
  <c r="BM41" i="7"/>
  <c r="BL41" i="7"/>
  <c r="BJ41" i="7"/>
  <c r="BI41" i="7"/>
  <c r="BK41" i="7" s="1"/>
  <c r="BH41" i="7"/>
  <c r="BG41" i="7"/>
  <c r="BF41" i="7"/>
  <c r="BE41" i="7"/>
  <c r="BC41" i="7"/>
  <c r="BB41" i="7"/>
  <c r="BA41" i="7"/>
  <c r="BD41" i="7" s="1"/>
  <c r="AZ41" i="7"/>
  <c r="AY41" i="7"/>
  <c r="AX41" i="7"/>
  <c r="AW41" i="7"/>
  <c r="AV41" i="7"/>
  <c r="AT41" i="7"/>
  <c r="AS41" i="7"/>
  <c r="AU41" i="7" s="1"/>
  <c r="AR41" i="7"/>
  <c r="AQ41" i="7"/>
  <c r="AP41" i="7"/>
  <c r="AO41" i="7"/>
  <c r="AN41" i="7"/>
  <c r="AM41" i="7"/>
  <c r="AL41" i="7"/>
  <c r="AK41" i="7"/>
  <c r="AJ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GY41" i="7" s="1"/>
  <c r="GZ41" i="7" s="1"/>
  <c r="D41" i="7"/>
  <c r="C41" i="7"/>
  <c r="GX40" i="7"/>
  <c r="GU40" i="7"/>
  <c r="GT40" i="7"/>
  <c r="GV40" i="7" s="1"/>
  <c r="GS40" i="7"/>
  <c r="GR40" i="7"/>
  <c r="GQ40" i="7"/>
  <c r="GP40" i="7"/>
  <c r="GO40" i="7"/>
  <c r="GN40" i="7"/>
  <c r="GM40" i="7"/>
  <c r="GL40" i="7"/>
  <c r="GK40" i="7"/>
  <c r="GJ40" i="7"/>
  <c r="GI40" i="7"/>
  <c r="GH40" i="7"/>
  <c r="GG40" i="7"/>
  <c r="GF40" i="7"/>
  <c r="GE40" i="7"/>
  <c r="GD40" i="7"/>
  <c r="GB40" i="7"/>
  <c r="GA40" i="7"/>
  <c r="FZ40" i="7"/>
  <c r="FY40" i="7"/>
  <c r="FX40" i="7"/>
  <c r="FW40" i="7"/>
  <c r="FV40" i="7"/>
  <c r="FU40" i="7"/>
  <c r="FT40" i="7"/>
  <c r="FS40" i="7"/>
  <c r="FR40" i="7"/>
  <c r="FQ40" i="7"/>
  <c r="FP40" i="7"/>
  <c r="FO40" i="7"/>
  <c r="FN40" i="7"/>
  <c r="FM40" i="7"/>
  <c r="FL40" i="7"/>
  <c r="FJ40" i="7"/>
  <c r="FI40" i="7"/>
  <c r="FH40" i="7"/>
  <c r="FG40" i="7"/>
  <c r="FF40" i="7"/>
  <c r="FE40" i="7"/>
  <c r="FC40" i="7"/>
  <c r="FB40" i="7"/>
  <c r="FD40" i="7" s="1"/>
  <c r="FA40" i="7"/>
  <c r="EZ40" i="7"/>
  <c r="EY40" i="7"/>
  <c r="EX40" i="7"/>
  <c r="EW40" i="7"/>
  <c r="EV40" i="7"/>
  <c r="EU40" i="7"/>
  <c r="ET40" i="7"/>
  <c r="ES40" i="7"/>
  <c r="ER40" i="7"/>
  <c r="EQ40" i="7"/>
  <c r="EP40" i="7"/>
  <c r="EO40" i="7"/>
  <c r="EN40" i="7"/>
  <c r="EM40" i="7"/>
  <c r="EL40" i="7"/>
  <c r="EK40" i="7"/>
  <c r="EJ40" i="7"/>
  <c r="EI40" i="7"/>
  <c r="EH40" i="7"/>
  <c r="EG40" i="7"/>
  <c r="EF40" i="7"/>
  <c r="EE40" i="7"/>
  <c r="ED40" i="7"/>
  <c r="EC40" i="7"/>
  <c r="EB40" i="7"/>
  <c r="EA40" i="7"/>
  <c r="DZ40" i="7"/>
  <c r="DY40" i="7"/>
  <c r="DX40" i="7"/>
  <c r="DW40" i="7"/>
  <c r="DV40" i="7"/>
  <c r="DU40" i="7"/>
  <c r="DT40" i="7"/>
  <c r="DS40" i="7"/>
  <c r="DR40" i="7"/>
  <c r="DQ40" i="7"/>
  <c r="DP40" i="7"/>
  <c r="DO40" i="7"/>
  <c r="DN40" i="7"/>
  <c r="DM40" i="7"/>
  <c r="DK40" i="7"/>
  <c r="DJ40" i="7"/>
  <c r="DI40" i="7"/>
  <c r="DH40" i="7"/>
  <c r="DG40" i="7"/>
  <c r="DE40" i="7"/>
  <c r="DD40" i="7"/>
  <c r="DC40" i="7"/>
  <c r="DB40" i="7"/>
  <c r="DA40" i="7"/>
  <c r="CZ40" i="7"/>
  <c r="CY40" i="7"/>
  <c r="CX40" i="7"/>
  <c r="CW40" i="7"/>
  <c r="CV40" i="7"/>
  <c r="CU40" i="7"/>
  <c r="CT40" i="7"/>
  <c r="CS40" i="7"/>
  <c r="CR40" i="7"/>
  <c r="CP40" i="7"/>
  <c r="CO40" i="7"/>
  <c r="CQ40" i="7" s="1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V40" i="7"/>
  <c r="BU40" i="7"/>
  <c r="BW40" i="7" s="1"/>
  <c r="BT40" i="7"/>
  <c r="BS40" i="7"/>
  <c r="BR40" i="7"/>
  <c r="BQ40" i="7"/>
  <c r="BP40" i="7"/>
  <c r="BO40" i="7"/>
  <c r="BN40" i="7"/>
  <c r="BM40" i="7"/>
  <c r="BL40" i="7"/>
  <c r="BJ40" i="7"/>
  <c r="BI40" i="7"/>
  <c r="BK40" i="7" s="1"/>
  <c r="BH40" i="7"/>
  <c r="BG40" i="7"/>
  <c r="BF40" i="7"/>
  <c r="BE40" i="7"/>
  <c r="BC40" i="7"/>
  <c r="BB40" i="7"/>
  <c r="BA40" i="7"/>
  <c r="BD40" i="7" s="1"/>
  <c r="AZ40" i="7"/>
  <c r="AY40" i="7"/>
  <c r="AX40" i="7"/>
  <c r="AW40" i="7"/>
  <c r="AV40" i="7"/>
  <c r="AT40" i="7"/>
  <c r="AS40" i="7"/>
  <c r="AU40" i="7" s="1"/>
  <c r="AR40" i="7"/>
  <c r="AQ40" i="7"/>
  <c r="AP40" i="7"/>
  <c r="AO40" i="7"/>
  <c r="AN40" i="7"/>
  <c r="AM40" i="7"/>
  <c r="AL40" i="7"/>
  <c r="AK40" i="7"/>
  <c r="AJ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GY40" i="7" s="1"/>
  <c r="GZ40" i="7" s="1"/>
  <c r="D40" i="7"/>
  <c r="C40" i="7"/>
  <c r="GX39" i="7"/>
  <c r="GU39" i="7"/>
  <c r="GT39" i="7"/>
  <c r="GV39" i="7" s="1"/>
  <c r="GS39" i="7"/>
  <c r="GR39" i="7"/>
  <c r="GQ39" i="7"/>
  <c r="GP39" i="7"/>
  <c r="GO39" i="7"/>
  <c r="GN39" i="7"/>
  <c r="GM39" i="7"/>
  <c r="GL39" i="7"/>
  <c r="GK39" i="7"/>
  <c r="GJ39" i="7"/>
  <c r="GI39" i="7"/>
  <c r="GH39" i="7"/>
  <c r="GG39" i="7"/>
  <c r="GF39" i="7"/>
  <c r="GE39" i="7"/>
  <c r="GD39" i="7"/>
  <c r="GB39" i="7"/>
  <c r="GA39" i="7"/>
  <c r="FZ39" i="7"/>
  <c r="GC39" i="7" s="1"/>
  <c r="FY39" i="7"/>
  <c r="FX39" i="7"/>
  <c r="FW39" i="7"/>
  <c r="FV39" i="7"/>
  <c r="FU39" i="7"/>
  <c r="FT39" i="7"/>
  <c r="FS39" i="7"/>
  <c r="FR39" i="7"/>
  <c r="FQ39" i="7"/>
  <c r="FP39" i="7"/>
  <c r="FO39" i="7"/>
  <c r="FN39" i="7"/>
  <c r="FM39" i="7"/>
  <c r="FL39" i="7"/>
  <c r="FJ39" i="7"/>
  <c r="FI39" i="7"/>
  <c r="FH39" i="7"/>
  <c r="FG39" i="7"/>
  <c r="FF39" i="7"/>
  <c r="FE39" i="7"/>
  <c r="FC39" i="7"/>
  <c r="FB39" i="7"/>
  <c r="FD39" i="7" s="1"/>
  <c r="FA39" i="7"/>
  <c r="EZ39" i="7"/>
  <c r="EY39" i="7"/>
  <c r="EX39" i="7"/>
  <c r="EW39" i="7"/>
  <c r="EV39" i="7"/>
  <c r="EU39" i="7"/>
  <c r="ET39" i="7"/>
  <c r="ES39" i="7"/>
  <c r="ER39" i="7"/>
  <c r="EQ39" i="7"/>
  <c r="EP39" i="7"/>
  <c r="EO39" i="7"/>
  <c r="EN39" i="7"/>
  <c r="EM39" i="7"/>
  <c r="EL39" i="7"/>
  <c r="EK39" i="7"/>
  <c r="EJ39" i="7"/>
  <c r="EI39" i="7"/>
  <c r="EH39" i="7"/>
  <c r="EG39" i="7"/>
  <c r="EF39" i="7"/>
  <c r="EE39" i="7"/>
  <c r="ED39" i="7"/>
  <c r="EC39" i="7"/>
  <c r="EB39" i="7"/>
  <c r="EA39" i="7"/>
  <c r="DZ39" i="7"/>
  <c r="DY39" i="7"/>
  <c r="DX39" i="7"/>
  <c r="DW39" i="7"/>
  <c r="DV39" i="7"/>
  <c r="DU39" i="7"/>
  <c r="DT39" i="7"/>
  <c r="DS39" i="7"/>
  <c r="DR39" i="7"/>
  <c r="DQ39" i="7"/>
  <c r="DP39" i="7"/>
  <c r="DO39" i="7"/>
  <c r="DN39" i="7"/>
  <c r="DM39" i="7"/>
  <c r="DK39" i="7"/>
  <c r="DJ39" i="7"/>
  <c r="DI39" i="7"/>
  <c r="DH39" i="7"/>
  <c r="DG39" i="7"/>
  <c r="DE39" i="7"/>
  <c r="DD39" i="7"/>
  <c r="DC39" i="7"/>
  <c r="DB39" i="7"/>
  <c r="DA39" i="7"/>
  <c r="CZ39" i="7"/>
  <c r="CY39" i="7"/>
  <c r="CX39" i="7"/>
  <c r="CW39" i="7"/>
  <c r="CV39" i="7"/>
  <c r="CU39" i="7"/>
  <c r="CT39" i="7"/>
  <c r="CS39" i="7"/>
  <c r="CR39" i="7"/>
  <c r="CP39" i="7"/>
  <c r="CO39" i="7"/>
  <c r="CQ39" i="7" s="1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V39" i="7"/>
  <c r="BU39" i="7"/>
  <c r="BW39" i="7" s="1"/>
  <c r="BT39" i="7"/>
  <c r="BS39" i="7"/>
  <c r="BR39" i="7"/>
  <c r="BQ39" i="7"/>
  <c r="BP39" i="7"/>
  <c r="BO39" i="7"/>
  <c r="BN39" i="7"/>
  <c r="BM39" i="7"/>
  <c r="BL39" i="7"/>
  <c r="BJ39" i="7"/>
  <c r="BI39" i="7"/>
  <c r="BK39" i="7" s="1"/>
  <c r="BH39" i="7"/>
  <c r="BG39" i="7"/>
  <c r="BF39" i="7"/>
  <c r="BE39" i="7"/>
  <c r="BC39" i="7"/>
  <c r="BB39" i="7"/>
  <c r="BA39" i="7"/>
  <c r="BD39" i="7" s="1"/>
  <c r="AZ39" i="7"/>
  <c r="AY39" i="7"/>
  <c r="AX39" i="7"/>
  <c r="AW39" i="7"/>
  <c r="AV39" i="7"/>
  <c r="AT39" i="7"/>
  <c r="AS39" i="7"/>
  <c r="AU39" i="7" s="1"/>
  <c r="AR39" i="7"/>
  <c r="AQ39" i="7"/>
  <c r="AP39" i="7"/>
  <c r="AO39" i="7"/>
  <c r="AN39" i="7"/>
  <c r="AM39" i="7"/>
  <c r="AL39" i="7"/>
  <c r="AK39" i="7"/>
  <c r="AJ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GY39" i="7" s="1"/>
  <c r="GZ39" i="7" s="1"/>
  <c r="D39" i="7"/>
  <c r="C39" i="7"/>
  <c r="GX38" i="7"/>
  <c r="GU38" i="7"/>
  <c r="GT38" i="7"/>
  <c r="GV38" i="7" s="1"/>
  <c r="GS38" i="7"/>
  <c r="GR38" i="7"/>
  <c r="GQ38" i="7"/>
  <c r="GP38" i="7"/>
  <c r="GO38" i="7"/>
  <c r="GN38" i="7"/>
  <c r="GM38" i="7"/>
  <c r="GL38" i="7"/>
  <c r="GK38" i="7"/>
  <c r="GJ38" i="7"/>
  <c r="GI38" i="7"/>
  <c r="GH38" i="7"/>
  <c r="GG38" i="7"/>
  <c r="GF38" i="7"/>
  <c r="GE38" i="7"/>
  <c r="GD38" i="7"/>
  <c r="GB38" i="7"/>
  <c r="GA38" i="7"/>
  <c r="FZ38" i="7"/>
  <c r="FY38" i="7"/>
  <c r="FX38" i="7"/>
  <c r="FW38" i="7"/>
  <c r="FV38" i="7"/>
  <c r="FU38" i="7"/>
  <c r="FT38" i="7"/>
  <c r="FS38" i="7"/>
  <c r="FR38" i="7"/>
  <c r="FQ38" i="7"/>
  <c r="FP38" i="7"/>
  <c r="FO38" i="7"/>
  <c r="FN38" i="7"/>
  <c r="FM38" i="7"/>
  <c r="FL38" i="7"/>
  <c r="FJ38" i="7"/>
  <c r="FI38" i="7"/>
  <c r="FH38" i="7"/>
  <c r="FG38" i="7"/>
  <c r="FF38" i="7"/>
  <c r="FE38" i="7"/>
  <c r="FC38" i="7"/>
  <c r="FB38" i="7"/>
  <c r="FD38" i="7" s="1"/>
  <c r="FA38" i="7"/>
  <c r="EZ38" i="7"/>
  <c r="EY38" i="7"/>
  <c r="EX38" i="7"/>
  <c r="EW38" i="7"/>
  <c r="EV38" i="7"/>
  <c r="EU38" i="7"/>
  <c r="ET38" i="7"/>
  <c r="ES38" i="7"/>
  <c r="ER38" i="7"/>
  <c r="EQ38" i="7"/>
  <c r="EP38" i="7"/>
  <c r="EO38" i="7"/>
  <c r="EN38" i="7"/>
  <c r="EM38" i="7"/>
  <c r="EL38" i="7"/>
  <c r="EK38" i="7"/>
  <c r="EJ38" i="7"/>
  <c r="EI38" i="7"/>
  <c r="EH38" i="7"/>
  <c r="EG38" i="7"/>
  <c r="EF38" i="7"/>
  <c r="EE38" i="7"/>
  <c r="ED38" i="7"/>
  <c r="EC38" i="7"/>
  <c r="EB38" i="7"/>
  <c r="EA38" i="7"/>
  <c r="DZ38" i="7"/>
  <c r="DY38" i="7"/>
  <c r="DX38" i="7"/>
  <c r="DW38" i="7"/>
  <c r="DV38" i="7"/>
  <c r="DU38" i="7"/>
  <c r="DT38" i="7"/>
  <c r="DS38" i="7"/>
  <c r="DR38" i="7"/>
  <c r="DQ38" i="7"/>
  <c r="DP38" i="7"/>
  <c r="DO38" i="7"/>
  <c r="DN38" i="7"/>
  <c r="DM38" i="7"/>
  <c r="DK38" i="7"/>
  <c r="DJ38" i="7"/>
  <c r="DI38" i="7"/>
  <c r="DH38" i="7"/>
  <c r="DG38" i="7"/>
  <c r="DE38" i="7"/>
  <c r="DD38" i="7"/>
  <c r="DC38" i="7"/>
  <c r="DB38" i="7"/>
  <c r="DA38" i="7"/>
  <c r="CZ38" i="7"/>
  <c r="CY38" i="7"/>
  <c r="CX38" i="7"/>
  <c r="CW38" i="7"/>
  <c r="CV38" i="7"/>
  <c r="CU38" i="7"/>
  <c r="CT38" i="7"/>
  <c r="CS38" i="7"/>
  <c r="CR38" i="7"/>
  <c r="CP38" i="7"/>
  <c r="CO38" i="7"/>
  <c r="CQ38" i="7" s="1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V38" i="7"/>
  <c r="BU38" i="7"/>
  <c r="BW38" i="7" s="1"/>
  <c r="BT38" i="7"/>
  <c r="BS38" i="7"/>
  <c r="BR38" i="7"/>
  <c r="BQ38" i="7"/>
  <c r="BP38" i="7"/>
  <c r="BO38" i="7"/>
  <c r="BN38" i="7"/>
  <c r="BM38" i="7"/>
  <c r="BL38" i="7"/>
  <c r="BJ38" i="7"/>
  <c r="BI38" i="7"/>
  <c r="BK38" i="7" s="1"/>
  <c r="BH38" i="7"/>
  <c r="BG38" i="7"/>
  <c r="BF38" i="7"/>
  <c r="BE38" i="7"/>
  <c r="BC38" i="7"/>
  <c r="BB38" i="7"/>
  <c r="BA38" i="7"/>
  <c r="BD38" i="7" s="1"/>
  <c r="AZ38" i="7"/>
  <c r="AY38" i="7"/>
  <c r="AX38" i="7"/>
  <c r="AW38" i="7"/>
  <c r="AV38" i="7"/>
  <c r="AT38" i="7"/>
  <c r="AS38" i="7"/>
  <c r="AU38" i="7" s="1"/>
  <c r="AR38" i="7"/>
  <c r="AQ38" i="7"/>
  <c r="AP38" i="7"/>
  <c r="AO38" i="7"/>
  <c r="AN38" i="7"/>
  <c r="AM38" i="7"/>
  <c r="AL38" i="7"/>
  <c r="AK38" i="7"/>
  <c r="AJ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GY38" i="7" s="1"/>
  <c r="GZ38" i="7" s="1"/>
  <c r="D38" i="7"/>
  <c r="C38" i="7"/>
  <c r="GX37" i="7"/>
  <c r="GU37" i="7"/>
  <c r="GT37" i="7"/>
  <c r="GV37" i="7" s="1"/>
  <c r="GS37" i="7"/>
  <c r="GR37" i="7"/>
  <c r="GQ37" i="7"/>
  <c r="GP37" i="7"/>
  <c r="GO37" i="7"/>
  <c r="GN37" i="7"/>
  <c r="GM37" i="7"/>
  <c r="GL37" i="7"/>
  <c r="GK37" i="7"/>
  <c r="GJ37" i="7"/>
  <c r="GI37" i="7"/>
  <c r="GH37" i="7"/>
  <c r="GG37" i="7"/>
  <c r="GF37" i="7"/>
  <c r="GE37" i="7"/>
  <c r="GD37" i="7"/>
  <c r="GB37" i="7"/>
  <c r="GA37" i="7"/>
  <c r="FZ37" i="7"/>
  <c r="GC37" i="7" s="1"/>
  <c r="FY37" i="7"/>
  <c r="FX37" i="7"/>
  <c r="FW37" i="7"/>
  <c r="FV37" i="7"/>
  <c r="FU37" i="7"/>
  <c r="FT37" i="7"/>
  <c r="FS37" i="7"/>
  <c r="FR37" i="7"/>
  <c r="FQ37" i="7"/>
  <c r="FP37" i="7"/>
  <c r="FO37" i="7"/>
  <c r="FN37" i="7"/>
  <c r="FM37" i="7"/>
  <c r="FL37" i="7"/>
  <c r="FJ37" i="7"/>
  <c r="FI37" i="7"/>
  <c r="FH37" i="7"/>
  <c r="FG37" i="7"/>
  <c r="FF37" i="7"/>
  <c r="FE37" i="7"/>
  <c r="FC37" i="7"/>
  <c r="FB37" i="7"/>
  <c r="FD37" i="7" s="1"/>
  <c r="FA37" i="7"/>
  <c r="EZ37" i="7"/>
  <c r="EY37" i="7"/>
  <c r="EX37" i="7"/>
  <c r="EW37" i="7"/>
  <c r="EV37" i="7"/>
  <c r="EU37" i="7"/>
  <c r="ET37" i="7"/>
  <c r="ES37" i="7"/>
  <c r="ER37" i="7"/>
  <c r="EQ37" i="7"/>
  <c r="EP37" i="7"/>
  <c r="EO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B37" i="7"/>
  <c r="EA37" i="7"/>
  <c r="DZ37" i="7"/>
  <c r="DY37" i="7"/>
  <c r="DX37" i="7"/>
  <c r="DW37" i="7"/>
  <c r="DV37" i="7"/>
  <c r="DU37" i="7"/>
  <c r="DT37" i="7"/>
  <c r="DS37" i="7"/>
  <c r="DR37" i="7"/>
  <c r="DQ37" i="7"/>
  <c r="DP37" i="7"/>
  <c r="DO37" i="7"/>
  <c r="DN37" i="7"/>
  <c r="DM37" i="7"/>
  <c r="DK37" i="7"/>
  <c r="DK46" i="7" s="1"/>
  <c r="DJ37" i="7"/>
  <c r="DI37" i="7"/>
  <c r="DH37" i="7"/>
  <c r="DG37" i="7"/>
  <c r="DE37" i="7"/>
  <c r="DD37" i="7"/>
  <c r="DC37" i="7"/>
  <c r="DC46" i="7" s="1"/>
  <c r="DB37" i="7"/>
  <c r="DA37" i="7"/>
  <c r="CZ37" i="7"/>
  <c r="CY37" i="7"/>
  <c r="CX37" i="7"/>
  <c r="CW37" i="7"/>
  <c r="CV37" i="7"/>
  <c r="CU37" i="7"/>
  <c r="CU46" i="7" s="1"/>
  <c r="CT37" i="7"/>
  <c r="CS37" i="7"/>
  <c r="CR37" i="7"/>
  <c r="CP37" i="7"/>
  <c r="CO37" i="7"/>
  <c r="CQ37" i="7" s="1"/>
  <c r="CN37" i="7"/>
  <c r="CM37" i="7"/>
  <c r="CM46" i="7" s="1"/>
  <c r="CL37" i="7"/>
  <c r="CK37" i="7"/>
  <c r="CJ37" i="7"/>
  <c r="CI37" i="7"/>
  <c r="CH37" i="7"/>
  <c r="CG37" i="7"/>
  <c r="CF37" i="7"/>
  <c r="CE37" i="7"/>
  <c r="CE46" i="7" s="1"/>
  <c r="CD37" i="7"/>
  <c r="CC37" i="7"/>
  <c r="CB37" i="7"/>
  <c r="CA37" i="7"/>
  <c r="BZ37" i="7"/>
  <c r="BY37" i="7"/>
  <c r="BX37" i="7"/>
  <c r="BV37" i="7"/>
  <c r="BU37" i="7"/>
  <c r="BW37" i="7" s="1"/>
  <c r="BT37" i="7"/>
  <c r="BS37" i="7"/>
  <c r="BR37" i="7"/>
  <c r="BQ37" i="7"/>
  <c r="BP37" i="7"/>
  <c r="BO37" i="7"/>
  <c r="BN37" i="7"/>
  <c r="BM37" i="7"/>
  <c r="BL37" i="7"/>
  <c r="BJ37" i="7"/>
  <c r="BI37" i="7"/>
  <c r="BK37" i="7" s="1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T37" i="7"/>
  <c r="AS37" i="7"/>
  <c r="AU37" i="7" s="1"/>
  <c r="AR37" i="7"/>
  <c r="AQ37" i="7"/>
  <c r="AP37" i="7"/>
  <c r="AO37" i="7"/>
  <c r="AN37" i="7"/>
  <c r="AM37" i="7"/>
  <c r="AL37" i="7"/>
  <c r="AK37" i="7"/>
  <c r="AJ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GY37" i="7" s="1"/>
  <c r="GZ37" i="7" s="1"/>
  <c r="D37" i="7"/>
  <c r="C37" i="7"/>
  <c r="GX36" i="7"/>
  <c r="GX46" i="7" s="1"/>
  <c r="GU36" i="7"/>
  <c r="GU46" i="7" s="1"/>
  <c r="GT36" i="7"/>
  <c r="GS36" i="7"/>
  <c r="GS46" i="7" s="1"/>
  <c r="GR36" i="7"/>
  <c r="GR46" i="7" s="1"/>
  <c r="GQ36" i="7"/>
  <c r="GQ46" i="7" s="1"/>
  <c r="GP36" i="7"/>
  <c r="GP46" i="7" s="1"/>
  <c r="GO36" i="7"/>
  <c r="GO46" i="7" s="1"/>
  <c r="GN36" i="7"/>
  <c r="GN46" i="7" s="1"/>
  <c r="GM36" i="7"/>
  <c r="GM46" i="7" s="1"/>
  <c r="GL36" i="7"/>
  <c r="GK36" i="7"/>
  <c r="GK46" i="7" s="1"/>
  <c r="GJ36" i="7"/>
  <c r="GJ46" i="7" s="1"/>
  <c r="GI36" i="7"/>
  <c r="GI46" i="7" s="1"/>
  <c r="GH36" i="7"/>
  <c r="GH46" i="7" s="1"/>
  <c r="GG36" i="7"/>
  <c r="GG46" i="7" s="1"/>
  <c r="GF36" i="7"/>
  <c r="GF46" i="7" s="1"/>
  <c r="GE36" i="7"/>
  <c r="GE46" i="7" s="1"/>
  <c r="GD36" i="7"/>
  <c r="GB36" i="7"/>
  <c r="GB46" i="7" s="1"/>
  <c r="GA36" i="7"/>
  <c r="GA46" i="7" s="1"/>
  <c r="FZ36" i="7"/>
  <c r="FZ46" i="7" s="1"/>
  <c r="FY36" i="7"/>
  <c r="FX36" i="7"/>
  <c r="FX46" i="7" s="1"/>
  <c r="FW36" i="7"/>
  <c r="FW46" i="7" s="1"/>
  <c r="FV36" i="7"/>
  <c r="FV46" i="7" s="1"/>
  <c r="FU36" i="7"/>
  <c r="FU46" i="7" s="1"/>
  <c r="FT36" i="7"/>
  <c r="FT46" i="7" s="1"/>
  <c r="FS36" i="7"/>
  <c r="FS46" i="7" s="1"/>
  <c r="FR36" i="7"/>
  <c r="FR46" i="7" s="1"/>
  <c r="FQ36" i="7"/>
  <c r="FQ46" i="7" s="1"/>
  <c r="FP36" i="7"/>
  <c r="FP46" i="7" s="1"/>
  <c r="FO36" i="7"/>
  <c r="FO46" i="7" s="1"/>
  <c r="FN36" i="7"/>
  <c r="FN46" i="7" s="1"/>
  <c r="FM36" i="7"/>
  <c r="FM46" i="7" s="1"/>
  <c r="FL36" i="7"/>
  <c r="FL46" i="7" s="1"/>
  <c r="FJ36" i="7"/>
  <c r="FJ46" i="7" s="1"/>
  <c r="FI36" i="7"/>
  <c r="FH36" i="7"/>
  <c r="FH46" i="7" s="1"/>
  <c r="FG36" i="7"/>
  <c r="FG46" i="7" s="1"/>
  <c r="FF36" i="7"/>
  <c r="FF46" i="7" s="1"/>
  <c r="FE36" i="7"/>
  <c r="FE46" i="7" s="1"/>
  <c r="FC36" i="7"/>
  <c r="FC46" i="7" s="1"/>
  <c r="FB36" i="7"/>
  <c r="FB46" i="7" s="1"/>
  <c r="FA36" i="7"/>
  <c r="FA46" i="7" s="1"/>
  <c r="EZ36" i="7"/>
  <c r="EZ46" i="7" s="1"/>
  <c r="EY36" i="7"/>
  <c r="EY46" i="7" s="1"/>
  <c r="EX36" i="7"/>
  <c r="EW36" i="7"/>
  <c r="EW46" i="7" s="1"/>
  <c r="EV36" i="7"/>
  <c r="EV46" i="7" s="1"/>
  <c r="EU36" i="7"/>
  <c r="EU46" i="7" s="1"/>
  <c r="ET36" i="7"/>
  <c r="ET46" i="7" s="1"/>
  <c r="ES36" i="7"/>
  <c r="ES46" i="7" s="1"/>
  <c r="ER36" i="7"/>
  <c r="ER46" i="7" s="1"/>
  <c r="EQ36" i="7"/>
  <c r="EQ46" i="7" s="1"/>
  <c r="EP36" i="7"/>
  <c r="EO36" i="7"/>
  <c r="EO46" i="7" s="1"/>
  <c r="EN36" i="7"/>
  <c r="EN46" i="7" s="1"/>
  <c r="EM36" i="7"/>
  <c r="EM46" i="7" s="1"/>
  <c r="EL36" i="7"/>
  <c r="EL46" i="7" s="1"/>
  <c r="EK36" i="7"/>
  <c r="EK46" i="7" s="1"/>
  <c r="EJ36" i="7"/>
  <c r="EJ46" i="7" s="1"/>
  <c r="EI36" i="7"/>
  <c r="EI46" i="7" s="1"/>
  <c r="EH36" i="7"/>
  <c r="EG36" i="7"/>
  <c r="EG46" i="7" s="1"/>
  <c r="EF36" i="7"/>
  <c r="EF46" i="7" s="1"/>
  <c r="EE36" i="7"/>
  <c r="EE46" i="7" s="1"/>
  <c r="ED36" i="7"/>
  <c r="ED46" i="7" s="1"/>
  <c r="EC36" i="7"/>
  <c r="EC46" i="7" s="1"/>
  <c r="EB36" i="7"/>
  <c r="EB46" i="7" s="1"/>
  <c r="EA36" i="7"/>
  <c r="EA46" i="7" s="1"/>
  <c r="DZ36" i="7"/>
  <c r="DY36" i="7"/>
  <c r="DY46" i="7" s="1"/>
  <c r="DX36" i="7"/>
  <c r="DX46" i="7" s="1"/>
  <c r="DW36" i="7"/>
  <c r="DW46" i="7" s="1"/>
  <c r="DV36" i="7"/>
  <c r="DV46" i="7" s="1"/>
  <c r="DU36" i="7"/>
  <c r="DU46" i="7" s="1"/>
  <c r="DT36" i="7"/>
  <c r="DT46" i="7" s="1"/>
  <c r="DS36" i="7"/>
  <c r="DS46" i="7" s="1"/>
  <c r="DR36" i="7"/>
  <c r="DQ36" i="7"/>
  <c r="DQ46" i="7" s="1"/>
  <c r="DP36" i="7"/>
  <c r="DP46" i="7" s="1"/>
  <c r="DO36" i="7"/>
  <c r="DO46" i="7" s="1"/>
  <c r="DN36" i="7"/>
  <c r="DN46" i="7" s="1"/>
  <c r="DM36" i="7"/>
  <c r="DM46" i="7" s="1"/>
  <c r="DK36" i="7"/>
  <c r="DJ36" i="7"/>
  <c r="DJ46" i="7" s="1"/>
  <c r="DI36" i="7"/>
  <c r="DH36" i="7"/>
  <c r="DH46" i="7" s="1"/>
  <c r="DG36" i="7"/>
  <c r="DG46" i="7" s="1"/>
  <c r="DE36" i="7"/>
  <c r="DE46" i="7" s="1"/>
  <c r="DD36" i="7"/>
  <c r="DC36" i="7"/>
  <c r="DB36" i="7"/>
  <c r="DB46" i="7" s="1"/>
  <c r="DA36" i="7"/>
  <c r="CZ36" i="7"/>
  <c r="CZ46" i="7" s="1"/>
  <c r="CY36" i="7"/>
  <c r="CY46" i="7" s="1"/>
  <c r="CX36" i="7"/>
  <c r="CX46" i="7" s="1"/>
  <c r="CW36" i="7"/>
  <c r="CW46" i="7" s="1"/>
  <c r="CV36" i="7"/>
  <c r="CV46" i="7" s="1"/>
  <c r="CU36" i="7"/>
  <c r="CT36" i="7"/>
  <c r="CT46" i="7" s="1"/>
  <c r="CS36" i="7"/>
  <c r="CR36" i="7"/>
  <c r="CR46" i="7" s="1"/>
  <c r="CP36" i="7"/>
  <c r="CP46" i="7" s="1"/>
  <c r="CO36" i="7"/>
  <c r="CO46" i="7" s="1"/>
  <c r="CN36" i="7"/>
  <c r="CN46" i="7" s="1"/>
  <c r="CM36" i="7"/>
  <c r="CL36" i="7"/>
  <c r="CL46" i="7" s="1"/>
  <c r="CJ36" i="7"/>
  <c r="CJ46" i="7" s="1"/>
  <c r="CI36" i="7"/>
  <c r="CI46" i="7" s="1"/>
  <c r="CH36" i="7"/>
  <c r="CH46" i="7" s="1"/>
  <c r="CG36" i="7"/>
  <c r="CG46" i="7" s="1"/>
  <c r="CF36" i="7"/>
  <c r="CF46" i="7" s="1"/>
  <c r="CE36" i="7"/>
  <c r="CD36" i="7"/>
  <c r="CD46" i="7" s="1"/>
  <c r="CC36" i="7"/>
  <c r="CB36" i="7"/>
  <c r="CB46" i="7" s="1"/>
  <c r="CA36" i="7"/>
  <c r="CA46" i="7" s="1"/>
  <c r="BZ36" i="7"/>
  <c r="BZ46" i="7" s="1"/>
  <c r="BY36" i="7"/>
  <c r="BY46" i="7" s="1"/>
  <c r="BX36" i="7"/>
  <c r="BX46" i="7" s="1"/>
  <c r="BV36" i="7"/>
  <c r="BV46" i="7" s="1"/>
  <c r="BU36" i="7"/>
  <c r="BT36" i="7"/>
  <c r="BT46" i="7" s="1"/>
  <c r="BS36" i="7"/>
  <c r="BS46" i="7" s="1"/>
  <c r="BR36" i="7"/>
  <c r="BR46" i="7" s="1"/>
  <c r="BQ36" i="7"/>
  <c r="BQ46" i="7" s="1"/>
  <c r="BP36" i="7"/>
  <c r="BP46" i="7" s="1"/>
  <c r="BO36" i="7"/>
  <c r="BN36" i="7"/>
  <c r="BN46" i="7" s="1"/>
  <c r="BM36" i="7"/>
  <c r="BM46" i="7" s="1"/>
  <c r="BL36" i="7"/>
  <c r="BL46" i="7" s="1"/>
  <c r="BK36" i="7"/>
  <c r="BJ36" i="7"/>
  <c r="BJ46" i="7" s="1"/>
  <c r="BI36" i="7"/>
  <c r="BH36" i="7"/>
  <c r="BH46" i="7" s="1"/>
  <c r="BG36" i="7"/>
  <c r="BF36" i="7"/>
  <c r="BF46" i="7" s="1"/>
  <c r="BE36" i="7"/>
  <c r="BE46" i="7" s="1"/>
  <c r="BC36" i="7"/>
  <c r="BC46" i="7" s="1"/>
  <c r="BB36" i="7"/>
  <c r="BB46" i="7" s="1"/>
  <c r="BA36" i="7"/>
  <c r="AZ36" i="7"/>
  <c r="AZ46" i="7" s="1"/>
  <c r="AY36" i="7"/>
  <c r="AX36" i="7"/>
  <c r="AX46" i="7" s="1"/>
  <c r="AW36" i="7"/>
  <c r="AW46" i="7" s="1"/>
  <c r="AV36" i="7"/>
  <c r="AV46" i="7" s="1"/>
  <c r="AT36" i="7"/>
  <c r="AT46" i="7" s="1"/>
  <c r="AS36" i="7"/>
  <c r="AS46" i="7" s="1"/>
  <c r="AR36" i="7"/>
  <c r="AR46" i="7" s="1"/>
  <c r="AQ36" i="7"/>
  <c r="AP36" i="7"/>
  <c r="AP46" i="7" s="1"/>
  <c r="AO36" i="7"/>
  <c r="AO46" i="7" s="1"/>
  <c r="AN36" i="7"/>
  <c r="AN46" i="7" s="1"/>
  <c r="AM36" i="7"/>
  <c r="AM46" i="7" s="1"/>
  <c r="AL36" i="7"/>
  <c r="AL46" i="7" s="1"/>
  <c r="AK36" i="7"/>
  <c r="AK46" i="7" s="1"/>
  <c r="AJ36" i="7"/>
  <c r="AJ46" i="7" s="1"/>
  <c r="AH36" i="7"/>
  <c r="AH46" i="7" s="1"/>
  <c r="AG36" i="7"/>
  <c r="AG46" i="7" s="1"/>
  <c r="AF36" i="7"/>
  <c r="AF46" i="7" s="1"/>
  <c r="AE36" i="7"/>
  <c r="AE46" i="7" s="1"/>
  <c r="AD36" i="7"/>
  <c r="AD46" i="7" s="1"/>
  <c r="AC36" i="7"/>
  <c r="AB36" i="7"/>
  <c r="AB46" i="7" s="1"/>
  <c r="AA36" i="7"/>
  <c r="Z36" i="7"/>
  <c r="Z46" i="7" s="1"/>
  <c r="Y36" i="7"/>
  <c r="Y46" i="7" s="1"/>
  <c r="X36" i="7"/>
  <c r="X46" i="7" s="1"/>
  <c r="W36" i="7"/>
  <c r="W46" i="7" s="1"/>
  <c r="V36" i="7"/>
  <c r="V46" i="7" s="1"/>
  <c r="U36" i="7"/>
  <c r="T36" i="7"/>
  <c r="T46" i="7" s="1"/>
  <c r="S36" i="7"/>
  <c r="R36" i="7"/>
  <c r="R46" i="7" s="1"/>
  <c r="Q36" i="7"/>
  <c r="Q46" i="7" s="1"/>
  <c r="P36" i="7"/>
  <c r="P46" i="7" s="1"/>
  <c r="O36" i="7"/>
  <c r="O46" i="7" s="1"/>
  <c r="N36" i="7"/>
  <c r="N46" i="7" s="1"/>
  <c r="M36" i="7"/>
  <c r="L36" i="7"/>
  <c r="L46" i="7" s="1"/>
  <c r="K36" i="7"/>
  <c r="J36" i="7"/>
  <c r="J46" i="7" s="1"/>
  <c r="I36" i="7"/>
  <c r="H36" i="7"/>
  <c r="H46" i="7" s="1"/>
  <c r="G36" i="7"/>
  <c r="G46" i="7" s="1"/>
  <c r="F36" i="7"/>
  <c r="F46" i="7" s="1"/>
  <c r="E36" i="7"/>
  <c r="D36" i="7"/>
  <c r="C36" i="7"/>
  <c r="D35" i="7"/>
  <c r="C35" i="7"/>
  <c r="GX32" i="7"/>
  <c r="GY32" i="7" s="1"/>
  <c r="GZ32" i="7" s="1"/>
  <c r="GU32" i="7"/>
  <c r="GT32" i="7"/>
  <c r="GV32" i="7" s="1"/>
  <c r="GS32" i="7"/>
  <c r="GR32" i="7"/>
  <c r="GQ32" i="7"/>
  <c r="GP32" i="7"/>
  <c r="GO32" i="7"/>
  <c r="GN32" i="7"/>
  <c r="GM32" i="7"/>
  <c r="GL32" i="7"/>
  <c r="GK32" i="7"/>
  <c r="GJ32" i="7"/>
  <c r="GI32" i="7"/>
  <c r="GH32" i="7"/>
  <c r="GG32" i="7"/>
  <c r="GF32" i="7"/>
  <c r="GE32" i="7"/>
  <c r="GD32" i="7"/>
  <c r="GB32" i="7"/>
  <c r="GC32" i="7" s="1"/>
  <c r="GA32" i="7"/>
  <c r="FZ32" i="7"/>
  <c r="FY32" i="7"/>
  <c r="FX32" i="7"/>
  <c r="FW32" i="7"/>
  <c r="FV32" i="7"/>
  <c r="FU32" i="7"/>
  <c r="FT32" i="7"/>
  <c r="FS32" i="7"/>
  <c r="FQ32" i="7"/>
  <c r="FR32" i="7" s="1"/>
  <c r="FP32" i="7"/>
  <c r="FO32" i="7"/>
  <c r="FN32" i="7"/>
  <c r="FM32" i="7"/>
  <c r="FL32" i="7"/>
  <c r="FJ32" i="7"/>
  <c r="FI32" i="7"/>
  <c r="FK32" i="7" s="1"/>
  <c r="FH32" i="7"/>
  <c r="FG32" i="7"/>
  <c r="FF32" i="7"/>
  <c r="FE32" i="7"/>
  <c r="FD32" i="7"/>
  <c r="FC32" i="7"/>
  <c r="FB32" i="7"/>
  <c r="FA32" i="7"/>
  <c r="EZ32" i="7"/>
  <c r="EY32" i="7"/>
  <c r="EX32" i="7"/>
  <c r="EW32" i="7"/>
  <c r="EV32" i="7"/>
  <c r="EU32" i="7"/>
  <c r="ET32" i="7"/>
  <c r="ES32" i="7"/>
  <c r="ER32" i="7"/>
  <c r="EQ32" i="7"/>
  <c r="EP32" i="7"/>
  <c r="EO32" i="7"/>
  <c r="EN32" i="7"/>
  <c r="EM32" i="7"/>
  <c r="EL32" i="7"/>
  <c r="EK32" i="7"/>
  <c r="EJ32" i="7"/>
  <c r="EI32" i="7"/>
  <c r="EH32" i="7"/>
  <c r="EG32" i="7"/>
  <c r="EF32" i="7"/>
  <c r="EE32" i="7"/>
  <c r="ED32" i="7"/>
  <c r="EC32" i="7"/>
  <c r="EB32" i="7"/>
  <c r="EA32" i="7"/>
  <c r="DZ32" i="7"/>
  <c r="DY32" i="7"/>
  <c r="DX32" i="7"/>
  <c r="DW32" i="7"/>
  <c r="DV32" i="7"/>
  <c r="DU32" i="7"/>
  <c r="DT32" i="7"/>
  <c r="DS32" i="7"/>
  <c r="DR32" i="7"/>
  <c r="DQ32" i="7"/>
  <c r="DP32" i="7"/>
  <c r="DO32" i="7"/>
  <c r="DN32" i="7"/>
  <c r="DM32" i="7"/>
  <c r="DK32" i="7"/>
  <c r="DJ32" i="7"/>
  <c r="DI32" i="7"/>
  <c r="DH32" i="7"/>
  <c r="DG32" i="7"/>
  <c r="DE32" i="7"/>
  <c r="DD32" i="7"/>
  <c r="DF32" i="7" s="1"/>
  <c r="DC32" i="7"/>
  <c r="DB32" i="7"/>
  <c r="DA32" i="7"/>
  <c r="CZ32" i="7"/>
  <c r="CY32" i="7"/>
  <c r="CX32" i="7"/>
  <c r="CW32" i="7"/>
  <c r="CV32" i="7"/>
  <c r="CU32" i="7"/>
  <c r="CT32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V32" i="7"/>
  <c r="BU32" i="7"/>
  <c r="BW32" i="7" s="1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C32" i="7"/>
  <c r="BD32" i="7" s="1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AI32" i="7" s="1"/>
  <c r="H32" i="7"/>
  <c r="G32" i="7"/>
  <c r="F32" i="7"/>
  <c r="E32" i="7"/>
  <c r="D32" i="7"/>
  <c r="C32" i="7"/>
  <c r="D31" i="7"/>
  <c r="C31" i="7"/>
  <c r="GX30" i="7"/>
  <c r="GU30" i="7"/>
  <c r="GV30" i="7" s="1"/>
  <c r="GT30" i="7"/>
  <c r="GS30" i="7"/>
  <c r="GR30" i="7"/>
  <c r="GQ30" i="7"/>
  <c r="GP30" i="7"/>
  <c r="GO30" i="7"/>
  <c r="GN30" i="7"/>
  <c r="GM30" i="7"/>
  <c r="GL30" i="7"/>
  <c r="GK30" i="7"/>
  <c r="GJ30" i="7"/>
  <c r="GI30" i="7"/>
  <c r="GH30" i="7"/>
  <c r="GG30" i="7"/>
  <c r="GF30" i="7"/>
  <c r="GE30" i="7"/>
  <c r="GD30" i="7"/>
  <c r="GB30" i="7"/>
  <c r="GC30" i="7" s="1"/>
  <c r="GA30" i="7"/>
  <c r="FZ30" i="7"/>
  <c r="FY30" i="7"/>
  <c r="FX30" i="7"/>
  <c r="FW30" i="7"/>
  <c r="FV30" i="7"/>
  <c r="FU30" i="7"/>
  <c r="FT30" i="7"/>
  <c r="FS30" i="7"/>
  <c r="FR30" i="7"/>
  <c r="FQ30" i="7"/>
  <c r="FP30" i="7"/>
  <c r="FO30" i="7"/>
  <c r="FN30" i="7"/>
  <c r="FM30" i="7"/>
  <c r="FL30" i="7"/>
  <c r="FJ30" i="7"/>
  <c r="FK30" i="7" s="1"/>
  <c r="FI30" i="7"/>
  <c r="FH30" i="7"/>
  <c r="FG30" i="7"/>
  <c r="FF30" i="7"/>
  <c r="FE30" i="7"/>
  <c r="FD30" i="7"/>
  <c r="FC30" i="7"/>
  <c r="FB30" i="7"/>
  <c r="FA30" i="7"/>
  <c r="EZ30" i="7"/>
  <c r="EY30" i="7"/>
  <c r="EX30" i="7"/>
  <c r="EW30" i="7"/>
  <c r="EV30" i="7"/>
  <c r="EU30" i="7"/>
  <c r="ET30" i="7"/>
  <c r="ES30" i="7"/>
  <c r="ER30" i="7"/>
  <c r="EQ30" i="7"/>
  <c r="EP30" i="7"/>
  <c r="EO30" i="7"/>
  <c r="EN30" i="7"/>
  <c r="EM30" i="7"/>
  <c r="EL30" i="7"/>
  <c r="EK30" i="7"/>
  <c r="EJ30" i="7"/>
  <c r="EI30" i="7"/>
  <c r="EH30" i="7"/>
  <c r="EG30" i="7"/>
  <c r="EF30" i="7"/>
  <c r="EE30" i="7"/>
  <c r="ED30" i="7"/>
  <c r="EC30" i="7"/>
  <c r="EB30" i="7"/>
  <c r="EA30" i="7"/>
  <c r="DZ30" i="7"/>
  <c r="DY30" i="7"/>
  <c r="DX30" i="7"/>
  <c r="DW30" i="7"/>
  <c r="DV30" i="7"/>
  <c r="DU30" i="7"/>
  <c r="DT30" i="7"/>
  <c r="DS30" i="7"/>
  <c r="DR30" i="7"/>
  <c r="DQ30" i="7"/>
  <c r="DP30" i="7"/>
  <c r="DO30" i="7"/>
  <c r="DN30" i="7"/>
  <c r="DM30" i="7"/>
  <c r="DK30" i="7"/>
  <c r="DJ30" i="7"/>
  <c r="DH30" i="7"/>
  <c r="DG30" i="7"/>
  <c r="DI30" i="7" s="1"/>
  <c r="DE30" i="7"/>
  <c r="DF30" i="7" s="1"/>
  <c r="DD30" i="7"/>
  <c r="DC30" i="7"/>
  <c r="DB30" i="7"/>
  <c r="DA30" i="7"/>
  <c r="CZ30" i="7"/>
  <c r="CY30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J30" i="7"/>
  <c r="CI30" i="7"/>
  <c r="CK30" i="7" s="1"/>
  <c r="CH30" i="7"/>
  <c r="CG30" i="7"/>
  <c r="CF30" i="7"/>
  <c r="CE30" i="7"/>
  <c r="CD30" i="7"/>
  <c r="CC30" i="7"/>
  <c r="CB30" i="7"/>
  <c r="CA30" i="7"/>
  <c r="BZ30" i="7"/>
  <c r="BY30" i="7"/>
  <c r="BX30" i="7"/>
  <c r="BV30" i="7"/>
  <c r="BW30" i="7" s="1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C30" i="7"/>
  <c r="BD30" i="7" s="1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AI30" i="7" s="1"/>
  <c r="I30" i="7"/>
  <c r="H30" i="7"/>
  <c r="G30" i="7"/>
  <c r="F30" i="7"/>
  <c r="E30" i="7"/>
  <c r="GY30" i="7" s="1"/>
  <c r="GZ30" i="7" s="1"/>
  <c r="D30" i="7"/>
  <c r="C30" i="7"/>
  <c r="GX29" i="7"/>
  <c r="GY29" i="7" s="1"/>
  <c r="GZ29" i="7" s="1"/>
  <c r="GV29" i="7"/>
  <c r="GU29" i="7"/>
  <c r="GT29" i="7"/>
  <c r="GS29" i="7"/>
  <c r="GR29" i="7"/>
  <c r="GQ29" i="7"/>
  <c r="GP29" i="7"/>
  <c r="GO29" i="7"/>
  <c r="GN29" i="7"/>
  <c r="GM29" i="7"/>
  <c r="GL29" i="7"/>
  <c r="GK29" i="7"/>
  <c r="GJ29" i="7"/>
  <c r="GI29" i="7"/>
  <c r="GH29" i="7"/>
  <c r="GG29" i="7"/>
  <c r="GF29" i="7"/>
  <c r="GE29" i="7"/>
  <c r="GD29" i="7"/>
  <c r="GB29" i="7"/>
  <c r="GA29" i="7"/>
  <c r="FZ29" i="7"/>
  <c r="FY29" i="7"/>
  <c r="GC29" i="7" s="1"/>
  <c r="FX29" i="7"/>
  <c r="FW29" i="7"/>
  <c r="FV29" i="7"/>
  <c r="FU29" i="7"/>
  <c r="FT29" i="7"/>
  <c r="FS29" i="7"/>
  <c r="FQ29" i="7"/>
  <c r="FP29" i="7"/>
  <c r="FR29" i="7" s="1"/>
  <c r="FO29" i="7"/>
  <c r="FN29" i="7"/>
  <c r="FM29" i="7"/>
  <c r="FL29" i="7"/>
  <c r="FJ29" i="7"/>
  <c r="FI29" i="7"/>
  <c r="FK29" i="7" s="1"/>
  <c r="FH29" i="7"/>
  <c r="FG29" i="7"/>
  <c r="FF29" i="7"/>
  <c r="FE29" i="7"/>
  <c r="FC29" i="7"/>
  <c r="FD29" i="7" s="1"/>
  <c r="FB29" i="7"/>
  <c r="FA29" i="7"/>
  <c r="EZ29" i="7"/>
  <c r="EY29" i="7"/>
  <c r="EX29" i="7"/>
  <c r="EW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K29" i="7"/>
  <c r="DJ29" i="7"/>
  <c r="DI29" i="7"/>
  <c r="DH29" i="7"/>
  <c r="DG29" i="7"/>
  <c r="DE29" i="7"/>
  <c r="DD29" i="7"/>
  <c r="DF29" i="7" s="1"/>
  <c r="DC29" i="7"/>
  <c r="DB29" i="7"/>
  <c r="DA29" i="7"/>
  <c r="CZ29" i="7"/>
  <c r="CY29" i="7"/>
  <c r="CX29" i="7"/>
  <c r="CW29" i="7"/>
  <c r="CV29" i="7"/>
  <c r="CU29" i="7"/>
  <c r="CT29" i="7"/>
  <c r="CS29" i="7"/>
  <c r="CR29" i="7"/>
  <c r="CP29" i="7"/>
  <c r="CQ29" i="7" s="1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J29" i="7"/>
  <c r="BK29" i="7" s="1"/>
  <c r="BI29" i="7"/>
  <c r="BH29" i="7"/>
  <c r="BG29" i="7"/>
  <c r="BF29" i="7"/>
  <c r="BE29" i="7"/>
  <c r="BC29" i="7"/>
  <c r="BB29" i="7"/>
  <c r="BD29" i="7" s="1"/>
  <c r="BA29" i="7"/>
  <c r="AZ29" i="7"/>
  <c r="AY29" i="7"/>
  <c r="AX29" i="7"/>
  <c r="AW29" i="7"/>
  <c r="AV29" i="7"/>
  <c r="AT29" i="7"/>
  <c r="AU29" i="7" s="1"/>
  <c r="AS29" i="7"/>
  <c r="AR29" i="7"/>
  <c r="AQ29" i="7"/>
  <c r="AP29" i="7"/>
  <c r="AO29" i="7"/>
  <c r="AN29" i="7"/>
  <c r="AM29" i="7"/>
  <c r="AL29" i="7"/>
  <c r="AK29" i="7"/>
  <c r="AJ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AI29" i="7" s="1"/>
  <c r="J29" i="7"/>
  <c r="I29" i="7"/>
  <c r="H29" i="7"/>
  <c r="G29" i="7"/>
  <c r="F29" i="7"/>
  <c r="E29" i="7"/>
  <c r="D29" i="7"/>
  <c r="C29" i="7"/>
  <c r="BD28" i="7"/>
  <c r="D28" i="7"/>
  <c r="C28" i="7"/>
  <c r="GX27" i="7"/>
  <c r="GU27" i="7"/>
  <c r="GV27" i="7" s="1"/>
  <c r="GT27" i="7"/>
  <c r="GS27" i="7"/>
  <c r="GR27" i="7"/>
  <c r="GQ27" i="7"/>
  <c r="GP27" i="7"/>
  <c r="GO27" i="7"/>
  <c r="GN27" i="7"/>
  <c r="GM27" i="7"/>
  <c r="GL27" i="7"/>
  <c r="GK27" i="7"/>
  <c r="GJ27" i="7"/>
  <c r="GI27" i="7"/>
  <c r="GH27" i="7"/>
  <c r="GG27" i="7"/>
  <c r="GF27" i="7"/>
  <c r="GE27" i="7"/>
  <c r="GD27" i="7"/>
  <c r="GC27" i="7"/>
  <c r="GB27" i="7"/>
  <c r="GA27" i="7"/>
  <c r="FZ27" i="7"/>
  <c r="FY27" i="7"/>
  <c r="FX27" i="7"/>
  <c r="FW27" i="7"/>
  <c r="FV27" i="7"/>
  <c r="FU27" i="7"/>
  <c r="FT27" i="7"/>
  <c r="FS27" i="7"/>
  <c r="FQ27" i="7"/>
  <c r="FP27" i="7"/>
  <c r="FR27" i="7" s="1"/>
  <c r="FO27" i="7"/>
  <c r="FN27" i="7"/>
  <c r="FM27" i="7"/>
  <c r="FL27" i="7"/>
  <c r="FJ27" i="7"/>
  <c r="FK27" i="7" s="1"/>
  <c r="FI27" i="7"/>
  <c r="FH27" i="7"/>
  <c r="FG27" i="7"/>
  <c r="FF27" i="7"/>
  <c r="FE27" i="7"/>
  <c r="FC27" i="7"/>
  <c r="FB27" i="7"/>
  <c r="FD27" i="7" s="1"/>
  <c r="FA27" i="7"/>
  <c r="EZ27" i="7"/>
  <c r="EY27" i="7"/>
  <c r="EX27" i="7"/>
  <c r="EW27" i="7"/>
  <c r="EV27" i="7"/>
  <c r="EU27" i="7"/>
  <c r="ET27" i="7"/>
  <c r="ES27" i="7"/>
  <c r="ER27" i="7"/>
  <c r="EQ27" i="7"/>
  <c r="EP27" i="7"/>
  <c r="EO27" i="7"/>
  <c r="EN27" i="7"/>
  <c r="EM27" i="7"/>
  <c r="EL27" i="7"/>
  <c r="EK27" i="7"/>
  <c r="EJ27" i="7"/>
  <c r="EI27" i="7"/>
  <c r="EH27" i="7"/>
  <c r="EG27" i="7"/>
  <c r="EF27" i="7"/>
  <c r="EE27" i="7"/>
  <c r="ED27" i="7"/>
  <c r="EC27" i="7"/>
  <c r="EB27" i="7"/>
  <c r="EA27" i="7"/>
  <c r="DZ27" i="7"/>
  <c r="DY27" i="7"/>
  <c r="DX27" i="7"/>
  <c r="DW27" i="7"/>
  <c r="DV27" i="7"/>
  <c r="DU27" i="7"/>
  <c r="DT27" i="7"/>
  <c r="DS27" i="7"/>
  <c r="DR27" i="7"/>
  <c r="DQ27" i="7"/>
  <c r="DP27" i="7"/>
  <c r="DO27" i="7"/>
  <c r="DN27" i="7"/>
  <c r="DM27" i="7"/>
  <c r="DK27" i="7"/>
  <c r="DJ27" i="7"/>
  <c r="DH27" i="7"/>
  <c r="DI27" i="7" s="1"/>
  <c r="DG27" i="7"/>
  <c r="DE27" i="7"/>
  <c r="DF27" i="7" s="1"/>
  <c r="DD27" i="7"/>
  <c r="DC27" i="7"/>
  <c r="DB27" i="7"/>
  <c r="DA27" i="7"/>
  <c r="CZ27" i="7"/>
  <c r="CY27" i="7"/>
  <c r="CX27" i="7"/>
  <c r="CW27" i="7"/>
  <c r="CV27" i="7"/>
  <c r="CU27" i="7"/>
  <c r="CT27" i="7"/>
  <c r="CS27" i="7"/>
  <c r="CR27" i="7"/>
  <c r="CP27" i="7"/>
  <c r="CO27" i="7"/>
  <c r="CQ27" i="7" s="1"/>
  <c r="CN27" i="7"/>
  <c r="CM27" i="7"/>
  <c r="CL27" i="7"/>
  <c r="CJ27" i="7"/>
  <c r="CK27" i="7" s="1"/>
  <c r="CI27" i="7"/>
  <c r="CH27" i="7"/>
  <c r="CG27" i="7"/>
  <c r="CF27" i="7"/>
  <c r="CE27" i="7"/>
  <c r="CD27" i="7"/>
  <c r="CC27" i="7"/>
  <c r="CB27" i="7"/>
  <c r="CA27" i="7"/>
  <c r="BZ27" i="7"/>
  <c r="BY27" i="7"/>
  <c r="BX27" i="7"/>
  <c r="BV27" i="7"/>
  <c r="BW27" i="7" s="1"/>
  <c r="BU27" i="7"/>
  <c r="BT27" i="7"/>
  <c r="BS27" i="7"/>
  <c r="BR27" i="7"/>
  <c r="BQ27" i="7"/>
  <c r="BP27" i="7"/>
  <c r="BO27" i="7"/>
  <c r="BN27" i="7"/>
  <c r="BM27" i="7"/>
  <c r="BL27" i="7"/>
  <c r="BJ27" i="7"/>
  <c r="BI27" i="7"/>
  <c r="BK27" i="7" s="1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T27" i="7"/>
  <c r="AS27" i="7"/>
  <c r="AU27" i="7" s="1"/>
  <c r="AR27" i="7"/>
  <c r="AQ27" i="7"/>
  <c r="AP27" i="7"/>
  <c r="AO27" i="7"/>
  <c r="AN27" i="7"/>
  <c r="AM27" i="7"/>
  <c r="AL27" i="7"/>
  <c r="AK27" i="7"/>
  <c r="AJ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AI27" i="7" s="1"/>
  <c r="I27" i="7"/>
  <c r="H27" i="7"/>
  <c r="G27" i="7"/>
  <c r="F27" i="7"/>
  <c r="E27" i="7"/>
  <c r="GY27" i="7" s="1"/>
  <c r="GZ27" i="7" s="1"/>
  <c r="D27" i="7"/>
  <c r="C27" i="7"/>
  <c r="GX26" i="7"/>
  <c r="GY26" i="7" s="1"/>
  <c r="GZ26" i="7" s="1"/>
  <c r="GU26" i="7"/>
  <c r="GT26" i="7"/>
  <c r="GV26" i="7" s="1"/>
  <c r="GS26" i="7"/>
  <c r="GR26" i="7"/>
  <c r="GQ26" i="7"/>
  <c r="GP26" i="7"/>
  <c r="GO26" i="7"/>
  <c r="GN26" i="7"/>
  <c r="GM26" i="7"/>
  <c r="GL26" i="7"/>
  <c r="GK26" i="7"/>
  <c r="GJ26" i="7"/>
  <c r="GI26" i="7"/>
  <c r="GH26" i="7"/>
  <c r="GG26" i="7"/>
  <c r="GF26" i="7"/>
  <c r="GE26" i="7"/>
  <c r="GD26" i="7"/>
  <c r="GB26" i="7"/>
  <c r="GA26" i="7"/>
  <c r="FZ26" i="7"/>
  <c r="FY26" i="7"/>
  <c r="GC26" i="7" s="1"/>
  <c r="FX26" i="7"/>
  <c r="FW26" i="7"/>
  <c r="FV26" i="7"/>
  <c r="FU26" i="7"/>
  <c r="FT26" i="7"/>
  <c r="FS26" i="7"/>
  <c r="FQ26" i="7"/>
  <c r="FR26" i="7" s="1"/>
  <c r="FP26" i="7"/>
  <c r="FO26" i="7"/>
  <c r="FN26" i="7"/>
  <c r="FM26" i="7"/>
  <c r="FL26" i="7"/>
  <c r="FK26" i="7"/>
  <c r="FJ26" i="7"/>
  <c r="FI26" i="7"/>
  <c r="FH26" i="7"/>
  <c r="FG26" i="7"/>
  <c r="FF26" i="7"/>
  <c r="FE26" i="7"/>
  <c r="FC26" i="7"/>
  <c r="FD26" i="7" s="1"/>
  <c r="FB26" i="7"/>
  <c r="FA26" i="7"/>
  <c r="EZ26" i="7"/>
  <c r="EY26" i="7"/>
  <c r="EX26" i="7"/>
  <c r="EW26" i="7"/>
  <c r="EV26" i="7"/>
  <c r="EU26" i="7"/>
  <c r="ET26" i="7"/>
  <c r="ES26" i="7"/>
  <c r="ER26" i="7"/>
  <c r="EQ26" i="7"/>
  <c r="EP26" i="7"/>
  <c r="EO26" i="7"/>
  <c r="EN26" i="7"/>
  <c r="EM26" i="7"/>
  <c r="EL26" i="7"/>
  <c r="EK26" i="7"/>
  <c r="EJ26" i="7"/>
  <c r="EI26" i="7"/>
  <c r="EH26" i="7"/>
  <c r="EG26" i="7"/>
  <c r="EF26" i="7"/>
  <c r="EE26" i="7"/>
  <c r="ED26" i="7"/>
  <c r="EC26" i="7"/>
  <c r="EB26" i="7"/>
  <c r="EA26" i="7"/>
  <c r="DZ26" i="7"/>
  <c r="DY26" i="7"/>
  <c r="DX26" i="7"/>
  <c r="DW26" i="7"/>
  <c r="DV26" i="7"/>
  <c r="DU26" i="7"/>
  <c r="DT26" i="7"/>
  <c r="DS26" i="7"/>
  <c r="DR26" i="7"/>
  <c r="DQ26" i="7"/>
  <c r="DP26" i="7"/>
  <c r="DO26" i="7"/>
  <c r="DN26" i="7"/>
  <c r="DM26" i="7"/>
  <c r="DK26" i="7"/>
  <c r="DJ26" i="7"/>
  <c r="DH26" i="7"/>
  <c r="DG26" i="7"/>
  <c r="DI26" i="7" s="1"/>
  <c r="DF26" i="7"/>
  <c r="DE26" i="7"/>
  <c r="DD26" i="7"/>
  <c r="DC26" i="7"/>
  <c r="DB26" i="7"/>
  <c r="DA26" i="7"/>
  <c r="CZ26" i="7"/>
  <c r="CY26" i="7"/>
  <c r="CX26" i="7"/>
  <c r="CW26" i="7"/>
  <c r="CV26" i="7"/>
  <c r="CU26" i="7"/>
  <c r="CT26" i="7"/>
  <c r="CS26" i="7"/>
  <c r="CR26" i="7"/>
  <c r="CP26" i="7"/>
  <c r="CQ26" i="7" s="1"/>
  <c r="CO26" i="7"/>
  <c r="CN26" i="7"/>
  <c r="CM26" i="7"/>
  <c r="CL26" i="7"/>
  <c r="CJ26" i="7"/>
  <c r="CI26" i="7"/>
  <c r="CK26" i="7" s="1"/>
  <c r="CH26" i="7"/>
  <c r="CG26" i="7"/>
  <c r="CF26" i="7"/>
  <c r="CE26" i="7"/>
  <c r="CD26" i="7"/>
  <c r="CC26" i="7"/>
  <c r="CB26" i="7"/>
  <c r="CA26" i="7"/>
  <c r="BZ26" i="7"/>
  <c r="BY26" i="7"/>
  <c r="BX26" i="7"/>
  <c r="BV26" i="7"/>
  <c r="BU26" i="7"/>
  <c r="BW26" i="7" s="1"/>
  <c r="BT26" i="7"/>
  <c r="BS26" i="7"/>
  <c r="BR26" i="7"/>
  <c r="BQ26" i="7"/>
  <c r="BP26" i="7"/>
  <c r="BO26" i="7"/>
  <c r="BN26" i="7"/>
  <c r="BM26" i="7"/>
  <c r="BL26" i="7"/>
  <c r="BJ26" i="7"/>
  <c r="BK26" i="7" s="1"/>
  <c r="BI26" i="7"/>
  <c r="BH26" i="7"/>
  <c r="BG26" i="7"/>
  <c r="BF26" i="7"/>
  <c r="BE26" i="7"/>
  <c r="BC26" i="7"/>
  <c r="BB26" i="7"/>
  <c r="BA26" i="7"/>
  <c r="BD26" i="7" s="1"/>
  <c r="AZ26" i="7"/>
  <c r="AY26" i="7"/>
  <c r="AX26" i="7"/>
  <c r="AW26" i="7"/>
  <c r="AV26" i="7"/>
  <c r="AT26" i="7"/>
  <c r="AU26" i="7" s="1"/>
  <c r="AS26" i="7"/>
  <c r="AR26" i="7"/>
  <c r="AQ26" i="7"/>
  <c r="AP26" i="7"/>
  <c r="AO26" i="7"/>
  <c r="AN26" i="7"/>
  <c r="AM26" i="7"/>
  <c r="AL26" i="7"/>
  <c r="AK26" i="7"/>
  <c r="AJ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AI26" i="7" s="1"/>
  <c r="H26" i="7"/>
  <c r="G26" i="7"/>
  <c r="F26" i="7"/>
  <c r="E26" i="7"/>
  <c r="D26" i="7"/>
  <c r="C26" i="7"/>
  <c r="GX25" i="7"/>
  <c r="GU25" i="7"/>
  <c r="GV25" i="7" s="1"/>
  <c r="GT25" i="7"/>
  <c r="GS25" i="7"/>
  <c r="GR25" i="7"/>
  <c r="GQ25" i="7"/>
  <c r="GP25" i="7"/>
  <c r="GO25" i="7"/>
  <c r="GN25" i="7"/>
  <c r="GM25" i="7"/>
  <c r="GL25" i="7"/>
  <c r="GK25" i="7"/>
  <c r="GJ25" i="7"/>
  <c r="GI25" i="7"/>
  <c r="GH25" i="7"/>
  <c r="GG25" i="7"/>
  <c r="GF25" i="7"/>
  <c r="GE25" i="7"/>
  <c r="GD25" i="7"/>
  <c r="GC25" i="7"/>
  <c r="GB25" i="7"/>
  <c r="GA25" i="7"/>
  <c r="FZ25" i="7"/>
  <c r="FY25" i="7"/>
  <c r="FX25" i="7"/>
  <c r="FW25" i="7"/>
  <c r="FV25" i="7"/>
  <c r="FU25" i="7"/>
  <c r="FT25" i="7"/>
  <c r="FS25" i="7"/>
  <c r="FQ25" i="7"/>
  <c r="FP25" i="7"/>
  <c r="FR25" i="7" s="1"/>
  <c r="FO25" i="7"/>
  <c r="FN25" i="7"/>
  <c r="FM25" i="7"/>
  <c r="FL25" i="7"/>
  <c r="FJ25" i="7"/>
  <c r="FK25" i="7" s="1"/>
  <c r="FI25" i="7"/>
  <c r="FH25" i="7"/>
  <c r="FG25" i="7"/>
  <c r="FF25" i="7"/>
  <c r="FE25" i="7"/>
  <c r="FC25" i="7"/>
  <c r="FB25" i="7"/>
  <c r="FD25" i="7" s="1"/>
  <c r="FA25" i="7"/>
  <c r="EZ25" i="7"/>
  <c r="EY25" i="7"/>
  <c r="EX25" i="7"/>
  <c r="EW25" i="7"/>
  <c r="EV25" i="7"/>
  <c r="EU25" i="7"/>
  <c r="ET25" i="7"/>
  <c r="ES25" i="7"/>
  <c r="ER25" i="7"/>
  <c r="EQ25" i="7"/>
  <c r="EP25" i="7"/>
  <c r="EO25" i="7"/>
  <c r="EN25" i="7"/>
  <c r="EM25" i="7"/>
  <c r="EL25" i="7"/>
  <c r="EK25" i="7"/>
  <c r="EJ25" i="7"/>
  <c r="EI25" i="7"/>
  <c r="EH25" i="7"/>
  <c r="EG25" i="7"/>
  <c r="EF25" i="7"/>
  <c r="EE25" i="7"/>
  <c r="ED25" i="7"/>
  <c r="EC25" i="7"/>
  <c r="EB25" i="7"/>
  <c r="EA25" i="7"/>
  <c r="DZ25" i="7"/>
  <c r="DY25" i="7"/>
  <c r="DX25" i="7"/>
  <c r="DW25" i="7"/>
  <c r="DV25" i="7"/>
  <c r="DU25" i="7"/>
  <c r="DT25" i="7"/>
  <c r="DS25" i="7"/>
  <c r="DR25" i="7"/>
  <c r="DQ25" i="7"/>
  <c r="DP25" i="7"/>
  <c r="DO25" i="7"/>
  <c r="DN25" i="7"/>
  <c r="DM25" i="7"/>
  <c r="DK25" i="7"/>
  <c r="DJ25" i="7"/>
  <c r="DH25" i="7"/>
  <c r="DI25" i="7" s="1"/>
  <c r="DG25" i="7"/>
  <c r="DE25" i="7"/>
  <c r="DF25" i="7" s="1"/>
  <c r="DD25" i="7"/>
  <c r="DC25" i="7"/>
  <c r="DB25" i="7"/>
  <c r="DA25" i="7"/>
  <c r="CZ25" i="7"/>
  <c r="CY25" i="7"/>
  <c r="CX25" i="7"/>
  <c r="CW25" i="7"/>
  <c r="CV25" i="7"/>
  <c r="CU25" i="7"/>
  <c r="CT25" i="7"/>
  <c r="CS25" i="7"/>
  <c r="CR25" i="7"/>
  <c r="CP25" i="7"/>
  <c r="CO25" i="7"/>
  <c r="CQ25" i="7" s="1"/>
  <c r="CN25" i="7"/>
  <c r="CM25" i="7"/>
  <c r="CL25" i="7"/>
  <c r="CJ25" i="7"/>
  <c r="CK25" i="7" s="1"/>
  <c r="CI25" i="7"/>
  <c r="CH25" i="7"/>
  <c r="CG25" i="7"/>
  <c r="CF25" i="7"/>
  <c r="CE25" i="7"/>
  <c r="CD25" i="7"/>
  <c r="CC25" i="7"/>
  <c r="CB25" i="7"/>
  <c r="CA25" i="7"/>
  <c r="BZ25" i="7"/>
  <c r="BY25" i="7"/>
  <c r="BX25" i="7"/>
  <c r="BV25" i="7"/>
  <c r="BW25" i="7" s="1"/>
  <c r="BU25" i="7"/>
  <c r="BT25" i="7"/>
  <c r="BS25" i="7"/>
  <c r="BR25" i="7"/>
  <c r="BQ25" i="7"/>
  <c r="BP25" i="7"/>
  <c r="BO25" i="7"/>
  <c r="BN25" i="7"/>
  <c r="BM25" i="7"/>
  <c r="BL25" i="7"/>
  <c r="BJ25" i="7"/>
  <c r="BI25" i="7"/>
  <c r="BK25" i="7" s="1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T25" i="7"/>
  <c r="AS25" i="7"/>
  <c r="AU25" i="7" s="1"/>
  <c r="AR25" i="7"/>
  <c r="AQ25" i="7"/>
  <c r="AP25" i="7"/>
  <c r="AO25" i="7"/>
  <c r="AN25" i="7"/>
  <c r="AM25" i="7"/>
  <c r="AL25" i="7"/>
  <c r="AK25" i="7"/>
  <c r="AJ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AI25" i="7" s="1"/>
  <c r="I25" i="7"/>
  <c r="H25" i="7"/>
  <c r="G25" i="7"/>
  <c r="F25" i="7"/>
  <c r="E25" i="7"/>
  <c r="GY25" i="7" s="1"/>
  <c r="GZ25" i="7" s="1"/>
  <c r="D25" i="7"/>
  <c r="C25" i="7"/>
  <c r="GX24" i="7"/>
  <c r="GY24" i="7" s="1"/>
  <c r="GZ24" i="7" s="1"/>
  <c r="GU24" i="7"/>
  <c r="GT24" i="7"/>
  <c r="GV24" i="7" s="1"/>
  <c r="GS24" i="7"/>
  <c r="GR24" i="7"/>
  <c r="GQ24" i="7"/>
  <c r="GP24" i="7"/>
  <c r="GO24" i="7"/>
  <c r="GN24" i="7"/>
  <c r="GM24" i="7"/>
  <c r="GL24" i="7"/>
  <c r="GK24" i="7"/>
  <c r="GJ24" i="7"/>
  <c r="GI24" i="7"/>
  <c r="GH24" i="7"/>
  <c r="GG24" i="7"/>
  <c r="GF24" i="7"/>
  <c r="GE24" i="7"/>
  <c r="GD24" i="7"/>
  <c r="GB24" i="7"/>
  <c r="GA24" i="7"/>
  <c r="FZ24" i="7"/>
  <c r="FY24" i="7"/>
  <c r="GC24" i="7" s="1"/>
  <c r="FX24" i="7"/>
  <c r="FW24" i="7"/>
  <c r="FV24" i="7"/>
  <c r="FU24" i="7"/>
  <c r="FT24" i="7"/>
  <c r="FS24" i="7"/>
  <c r="FQ24" i="7"/>
  <c r="FR24" i="7" s="1"/>
  <c r="FP24" i="7"/>
  <c r="FO24" i="7"/>
  <c r="FN24" i="7"/>
  <c r="FM24" i="7"/>
  <c r="FL24" i="7"/>
  <c r="FK24" i="7"/>
  <c r="FJ24" i="7"/>
  <c r="FI24" i="7"/>
  <c r="FH24" i="7"/>
  <c r="FG24" i="7"/>
  <c r="FF24" i="7"/>
  <c r="FE24" i="7"/>
  <c r="FC24" i="7"/>
  <c r="FD24" i="7" s="1"/>
  <c r="FB24" i="7"/>
  <c r="FA24" i="7"/>
  <c r="EZ24" i="7"/>
  <c r="EY24" i="7"/>
  <c r="EX24" i="7"/>
  <c r="EW24" i="7"/>
  <c r="EV24" i="7"/>
  <c r="EU24" i="7"/>
  <c r="ET24" i="7"/>
  <c r="ES24" i="7"/>
  <c r="ER24" i="7"/>
  <c r="EQ24" i="7"/>
  <c r="EP24" i="7"/>
  <c r="EO24" i="7"/>
  <c r="EN24" i="7"/>
  <c r="EM24" i="7"/>
  <c r="EL24" i="7"/>
  <c r="EK24" i="7"/>
  <c r="EJ24" i="7"/>
  <c r="EI24" i="7"/>
  <c r="EH24" i="7"/>
  <c r="EG24" i="7"/>
  <c r="EF24" i="7"/>
  <c r="EE24" i="7"/>
  <c r="ED24" i="7"/>
  <c r="EC24" i="7"/>
  <c r="EB24" i="7"/>
  <c r="EA24" i="7"/>
  <c r="DZ24" i="7"/>
  <c r="DY24" i="7"/>
  <c r="DX24" i="7"/>
  <c r="DW24" i="7"/>
  <c r="DV24" i="7"/>
  <c r="DU24" i="7"/>
  <c r="DT24" i="7"/>
  <c r="DS24" i="7"/>
  <c r="DR24" i="7"/>
  <c r="DQ24" i="7"/>
  <c r="DP24" i="7"/>
  <c r="DO24" i="7"/>
  <c r="DN24" i="7"/>
  <c r="DM24" i="7"/>
  <c r="DK24" i="7"/>
  <c r="DJ24" i="7"/>
  <c r="DH24" i="7"/>
  <c r="DG24" i="7"/>
  <c r="DI24" i="7" s="1"/>
  <c r="DF24" i="7"/>
  <c r="DE24" i="7"/>
  <c r="DD24" i="7"/>
  <c r="DC24" i="7"/>
  <c r="DB24" i="7"/>
  <c r="DA24" i="7"/>
  <c r="CZ24" i="7"/>
  <c r="CY24" i="7"/>
  <c r="CX24" i="7"/>
  <c r="CW24" i="7"/>
  <c r="CV24" i="7"/>
  <c r="CU24" i="7"/>
  <c r="CT24" i="7"/>
  <c r="CS24" i="7"/>
  <c r="CR24" i="7"/>
  <c r="CP24" i="7"/>
  <c r="CQ24" i="7" s="1"/>
  <c r="CO24" i="7"/>
  <c r="CN24" i="7"/>
  <c r="CM24" i="7"/>
  <c r="CL24" i="7"/>
  <c r="CJ24" i="7"/>
  <c r="CI24" i="7"/>
  <c r="CK24" i="7" s="1"/>
  <c r="CH24" i="7"/>
  <c r="CG24" i="7"/>
  <c r="CF24" i="7"/>
  <c r="CE24" i="7"/>
  <c r="CD24" i="7"/>
  <c r="CC24" i="7"/>
  <c r="CB24" i="7"/>
  <c r="CA24" i="7"/>
  <c r="BZ24" i="7"/>
  <c r="BY24" i="7"/>
  <c r="BX24" i="7"/>
  <c r="BV24" i="7"/>
  <c r="BU24" i="7"/>
  <c r="BW24" i="7" s="1"/>
  <c r="BT24" i="7"/>
  <c r="BS24" i="7"/>
  <c r="BR24" i="7"/>
  <c r="BQ24" i="7"/>
  <c r="BP24" i="7"/>
  <c r="BO24" i="7"/>
  <c r="BN24" i="7"/>
  <c r="BM24" i="7"/>
  <c r="BL24" i="7"/>
  <c r="BJ24" i="7"/>
  <c r="BK24" i="7" s="1"/>
  <c r="BI24" i="7"/>
  <c r="BH24" i="7"/>
  <c r="BG24" i="7"/>
  <c r="BF24" i="7"/>
  <c r="BE24" i="7"/>
  <c r="BC24" i="7"/>
  <c r="BB24" i="7"/>
  <c r="BA24" i="7"/>
  <c r="BD24" i="7" s="1"/>
  <c r="AZ24" i="7"/>
  <c r="AY24" i="7"/>
  <c r="AX24" i="7"/>
  <c r="AW24" i="7"/>
  <c r="AV24" i="7"/>
  <c r="AT24" i="7"/>
  <c r="AU24" i="7" s="1"/>
  <c r="AS24" i="7"/>
  <c r="AR24" i="7"/>
  <c r="AQ24" i="7"/>
  <c r="AP24" i="7"/>
  <c r="AO24" i="7"/>
  <c r="AN24" i="7"/>
  <c r="AM24" i="7"/>
  <c r="AL24" i="7"/>
  <c r="AK24" i="7"/>
  <c r="AJ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AI24" i="7" s="1"/>
  <c r="H24" i="7"/>
  <c r="G24" i="7"/>
  <c r="F24" i="7"/>
  <c r="E24" i="7"/>
  <c r="D24" i="7"/>
  <c r="C24" i="7"/>
  <c r="GX23" i="7"/>
  <c r="GU23" i="7"/>
  <c r="GV23" i="7" s="1"/>
  <c r="GT23" i="7"/>
  <c r="GS23" i="7"/>
  <c r="GR23" i="7"/>
  <c r="GQ23" i="7"/>
  <c r="GP23" i="7"/>
  <c r="GO23" i="7"/>
  <c r="GN23" i="7"/>
  <c r="GM23" i="7"/>
  <c r="GL23" i="7"/>
  <c r="GK23" i="7"/>
  <c r="GJ23" i="7"/>
  <c r="GI23" i="7"/>
  <c r="GH23" i="7"/>
  <c r="GG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Q23" i="7"/>
  <c r="FP23" i="7"/>
  <c r="FR23" i="7" s="1"/>
  <c r="FO23" i="7"/>
  <c r="FN23" i="7"/>
  <c r="FM23" i="7"/>
  <c r="FL23" i="7"/>
  <c r="FJ23" i="7"/>
  <c r="FK23" i="7" s="1"/>
  <c r="FI23" i="7"/>
  <c r="FH23" i="7"/>
  <c r="FG23" i="7"/>
  <c r="FF23" i="7"/>
  <c r="FE23" i="7"/>
  <c r="FC23" i="7"/>
  <c r="FB23" i="7"/>
  <c r="FD23" i="7" s="1"/>
  <c r="FA23" i="7"/>
  <c r="EZ23" i="7"/>
  <c r="EY23" i="7"/>
  <c r="EX23" i="7"/>
  <c r="EW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K23" i="7"/>
  <c r="DJ23" i="7"/>
  <c r="DH23" i="7"/>
  <c r="DI23" i="7" s="1"/>
  <c r="DG23" i="7"/>
  <c r="DE23" i="7"/>
  <c r="DF23" i="7" s="1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P23" i="7"/>
  <c r="CO23" i="7"/>
  <c r="CQ23" i="7" s="1"/>
  <c r="CN23" i="7"/>
  <c r="CM23" i="7"/>
  <c r="CL23" i="7"/>
  <c r="CJ23" i="7"/>
  <c r="CK23" i="7" s="1"/>
  <c r="CI23" i="7"/>
  <c r="CH23" i="7"/>
  <c r="CG23" i="7"/>
  <c r="CF23" i="7"/>
  <c r="CE23" i="7"/>
  <c r="CD23" i="7"/>
  <c r="CC23" i="7"/>
  <c r="CB23" i="7"/>
  <c r="CA23" i="7"/>
  <c r="BZ23" i="7"/>
  <c r="BY23" i="7"/>
  <c r="BX23" i="7"/>
  <c r="BV23" i="7"/>
  <c r="BW23" i="7" s="1"/>
  <c r="BU23" i="7"/>
  <c r="BT23" i="7"/>
  <c r="BS23" i="7"/>
  <c r="BR23" i="7"/>
  <c r="BQ23" i="7"/>
  <c r="BP23" i="7"/>
  <c r="BO23" i="7"/>
  <c r="BN23" i="7"/>
  <c r="BM23" i="7"/>
  <c r="BL23" i="7"/>
  <c r="BJ23" i="7"/>
  <c r="BI23" i="7"/>
  <c r="BK23" i="7" s="1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T23" i="7"/>
  <c r="AS23" i="7"/>
  <c r="AU23" i="7" s="1"/>
  <c r="AR23" i="7"/>
  <c r="AQ23" i="7"/>
  <c r="AP23" i="7"/>
  <c r="AO23" i="7"/>
  <c r="AN23" i="7"/>
  <c r="AM23" i="7"/>
  <c r="AL23" i="7"/>
  <c r="AK23" i="7"/>
  <c r="AJ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AI23" i="7" s="1"/>
  <c r="I23" i="7"/>
  <c r="H23" i="7"/>
  <c r="G23" i="7"/>
  <c r="F23" i="7"/>
  <c r="E23" i="7"/>
  <c r="GY23" i="7" s="1"/>
  <c r="GZ23" i="7" s="1"/>
  <c r="D23" i="7"/>
  <c r="C23" i="7"/>
  <c r="GX22" i="7"/>
  <c r="GY22" i="7" s="1"/>
  <c r="GZ22" i="7" s="1"/>
  <c r="GU22" i="7"/>
  <c r="GT22" i="7"/>
  <c r="GV22" i="7" s="1"/>
  <c r="GS22" i="7"/>
  <c r="GR22" i="7"/>
  <c r="GQ22" i="7"/>
  <c r="GP22" i="7"/>
  <c r="GO22" i="7"/>
  <c r="GN22" i="7"/>
  <c r="GM22" i="7"/>
  <c r="GL22" i="7"/>
  <c r="GK22" i="7"/>
  <c r="GJ22" i="7"/>
  <c r="GI22" i="7"/>
  <c r="GH22" i="7"/>
  <c r="GG22" i="7"/>
  <c r="GF22" i="7"/>
  <c r="GE22" i="7"/>
  <c r="GD22" i="7"/>
  <c r="GB22" i="7"/>
  <c r="GA22" i="7"/>
  <c r="FZ22" i="7"/>
  <c r="FY22" i="7"/>
  <c r="GC22" i="7" s="1"/>
  <c r="FX22" i="7"/>
  <c r="FW22" i="7"/>
  <c r="FV22" i="7"/>
  <c r="FU22" i="7"/>
  <c r="FT22" i="7"/>
  <c r="FS22" i="7"/>
  <c r="FQ22" i="7"/>
  <c r="FR22" i="7" s="1"/>
  <c r="FP22" i="7"/>
  <c r="FO22" i="7"/>
  <c r="FN22" i="7"/>
  <c r="FM22" i="7"/>
  <c r="FL22" i="7"/>
  <c r="FK22" i="7"/>
  <c r="FJ22" i="7"/>
  <c r="FI22" i="7"/>
  <c r="FH22" i="7"/>
  <c r="FG22" i="7"/>
  <c r="FF22" i="7"/>
  <c r="FE22" i="7"/>
  <c r="FC22" i="7"/>
  <c r="FD22" i="7" s="1"/>
  <c r="FB22" i="7"/>
  <c r="FA22" i="7"/>
  <c r="EZ22" i="7"/>
  <c r="EY22" i="7"/>
  <c r="EX22" i="7"/>
  <c r="EW22" i="7"/>
  <c r="EV22" i="7"/>
  <c r="EU22" i="7"/>
  <c r="ET22" i="7"/>
  <c r="ES22" i="7"/>
  <c r="ER22" i="7"/>
  <c r="EQ22" i="7"/>
  <c r="EP22" i="7"/>
  <c r="EO22" i="7"/>
  <c r="EN22" i="7"/>
  <c r="EM22" i="7"/>
  <c r="EL22" i="7"/>
  <c r="EK22" i="7"/>
  <c r="EJ22" i="7"/>
  <c r="EI22" i="7"/>
  <c r="EH22" i="7"/>
  <c r="EG22" i="7"/>
  <c r="EF22" i="7"/>
  <c r="EE22" i="7"/>
  <c r="ED22" i="7"/>
  <c r="EC22" i="7"/>
  <c r="EB22" i="7"/>
  <c r="EA22" i="7"/>
  <c r="DZ22" i="7"/>
  <c r="DY22" i="7"/>
  <c r="DX22" i="7"/>
  <c r="DW22" i="7"/>
  <c r="DV22" i="7"/>
  <c r="DU22" i="7"/>
  <c r="DT22" i="7"/>
  <c r="DS22" i="7"/>
  <c r="DR22" i="7"/>
  <c r="DQ22" i="7"/>
  <c r="DP22" i="7"/>
  <c r="DO22" i="7"/>
  <c r="DN22" i="7"/>
  <c r="DM22" i="7"/>
  <c r="DK22" i="7"/>
  <c r="DJ22" i="7"/>
  <c r="DH22" i="7"/>
  <c r="DG22" i="7"/>
  <c r="DI22" i="7" s="1"/>
  <c r="DF22" i="7"/>
  <c r="DE22" i="7"/>
  <c r="DD22" i="7"/>
  <c r="DC22" i="7"/>
  <c r="DB22" i="7"/>
  <c r="DA22" i="7"/>
  <c r="CZ22" i="7"/>
  <c r="CY22" i="7"/>
  <c r="CX22" i="7"/>
  <c r="CW22" i="7"/>
  <c r="CV22" i="7"/>
  <c r="CU22" i="7"/>
  <c r="CT22" i="7"/>
  <c r="CS22" i="7"/>
  <c r="CR22" i="7"/>
  <c r="CP22" i="7"/>
  <c r="CQ22" i="7" s="1"/>
  <c r="CO22" i="7"/>
  <c r="CN22" i="7"/>
  <c r="CM22" i="7"/>
  <c r="CL22" i="7"/>
  <c r="CJ22" i="7"/>
  <c r="CI22" i="7"/>
  <c r="CK22" i="7" s="1"/>
  <c r="CH22" i="7"/>
  <c r="CG22" i="7"/>
  <c r="CF22" i="7"/>
  <c r="CE22" i="7"/>
  <c r="CD22" i="7"/>
  <c r="CC22" i="7"/>
  <c r="CB22" i="7"/>
  <c r="CA22" i="7"/>
  <c r="BZ22" i="7"/>
  <c r="BY22" i="7"/>
  <c r="BX22" i="7"/>
  <c r="BV22" i="7"/>
  <c r="BU22" i="7"/>
  <c r="BW22" i="7" s="1"/>
  <c r="BT22" i="7"/>
  <c r="BS22" i="7"/>
  <c r="BR22" i="7"/>
  <c r="BQ22" i="7"/>
  <c r="BP22" i="7"/>
  <c r="BO22" i="7"/>
  <c r="BN22" i="7"/>
  <c r="BM22" i="7"/>
  <c r="BL22" i="7"/>
  <c r="BJ22" i="7"/>
  <c r="BK22" i="7" s="1"/>
  <c r="BI22" i="7"/>
  <c r="BH22" i="7"/>
  <c r="BG22" i="7"/>
  <c r="BF22" i="7"/>
  <c r="BE22" i="7"/>
  <c r="BC22" i="7"/>
  <c r="BB22" i="7"/>
  <c r="BA22" i="7"/>
  <c r="BD22" i="7" s="1"/>
  <c r="AZ22" i="7"/>
  <c r="AY22" i="7"/>
  <c r="AX22" i="7"/>
  <c r="AW22" i="7"/>
  <c r="AV22" i="7"/>
  <c r="AT22" i="7"/>
  <c r="AU22" i="7" s="1"/>
  <c r="AS22" i="7"/>
  <c r="AR22" i="7"/>
  <c r="AQ22" i="7"/>
  <c r="AP22" i="7"/>
  <c r="AO22" i="7"/>
  <c r="AN22" i="7"/>
  <c r="AM22" i="7"/>
  <c r="AL22" i="7"/>
  <c r="AK22" i="7"/>
  <c r="AJ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AI22" i="7" s="1"/>
  <c r="H22" i="7"/>
  <c r="G22" i="7"/>
  <c r="F22" i="7"/>
  <c r="E22" i="7"/>
  <c r="D22" i="7"/>
  <c r="C22" i="7"/>
  <c r="GX21" i="7"/>
  <c r="GU21" i="7"/>
  <c r="GV21" i="7" s="1"/>
  <c r="GT21" i="7"/>
  <c r="GS21" i="7"/>
  <c r="GR21" i="7"/>
  <c r="GQ21" i="7"/>
  <c r="GP21" i="7"/>
  <c r="GO21" i="7"/>
  <c r="GN21" i="7"/>
  <c r="GM21" i="7"/>
  <c r="GL21" i="7"/>
  <c r="GK21" i="7"/>
  <c r="GJ21" i="7"/>
  <c r="GI21" i="7"/>
  <c r="GH21" i="7"/>
  <c r="GG21" i="7"/>
  <c r="GF21" i="7"/>
  <c r="GE21" i="7"/>
  <c r="GD21" i="7"/>
  <c r="GC21" i="7"/>
  <c r="GB21" i="7"/>
  <c r="GA21" i="7"/>
  <c r="FZ21" i="7"/>
  <c r="FY21" i="7"/>
  <c r="FX21" i="7"/>
  <c r="FW21" i="7"/>
  <c r="FV21" i="7"/>
  <c r="FU21" i="7"/>
  <c r="FT21" i="7"/>
  <c r="FS21" i="7"/>
  <c r="FQ21" i="7"/>
  <c r="FP21" i="7"/>
  <c r="FR21" i="7" s="1"/>
  <c r="FO21" i="7"/>
  <c r="FN21" i="7"/>
  <c r="FM21" i="7"/>
  <c r="FL21" i="7"/>
  <c r="FJ21" i="7"/>
  <c r="FK21" i="7" s="1"/>
  <c r="FI21" i="7"/>
  <c r="FH21" i="7"/>
  <c r="FG21" i="7"/>
  <c r="FF21" i="7"/>
  <c r="FE21" i="7"/>
  <c r="FC21" i="7"/>
  <c r="FB21" i="7"/>
  <c r="FD21" i="7" s="1"/>
  <c r="FA21" i="7"/>
  <c r="EZ21" i="7"/>
  <c r="EY21" i="7"/>
  <c r="EX21" i="7"/>
  <c r="EW21" i="7"/>
  <c r="EV21" i="7"/>
  <c r="EU21" i="7"/>
  <c r="ET21" i="7"/>
  <c r="ES21" i="7"/>
  <c r="ER21" i="7"/>
  <c r="EQ21" i="7"/>
  <c r="EP21" i="7"/>
  <c r="EO21" i="7"/>
  <c r="EN21" i="7"/>
  <c r="EM21" i="7"/>
  <c r="EL21" i="7"/>
  <c r="EK21" i="7"/>
  <c r="EJ21" i="7"/>
  <c r="EI21" i="7"/>
  <c r="EH21" i="7"/>
  <c r="EG21" i="7"/>
  <c r="EF21" i="7"/>
  <c r="EE21" i="7"/>
  <c r="ED21" i="7"/>
  <c r="EC21" i="7"/>
  <c r="EB21" i="7"/>
  <c r="EA21" i="7"/>
  <c r="DZ21" i="7"/>
  <c r="DY21" i="7"/>
  <c r="DX21" i="7"/>
  <c r="DW21" i="7"/>
  <c r="DV21" i="7"/>
  <c r="DU21" i="7"/>
  <c r="DT21" i="7"/>
  <c r="DS21" i="7"/>
  <c r="DR21" i="7"/>
  <c r="DQ21" i="7"/>
  <c r="DP21" i="7"/>
  <c r="DO21" i="7"/>
  <c r="DN21" i="7"/>
  <c r="DM21" i="7"/>
  <c r="DK21" i="7"/>
  <c r="DJ21" i="7"/>
  <c r="DH21" i="7"/>
  <c r="DI21" i="7" s="1"/>
  <c r="DG21" i="7"/>
  <c r="DE21" i="7"/>
  <c r="DF21" i="7" s="1"/>
  <c r="DD21" i="7"/>
  <c r="DC21" i="7"/>
  <c r="DB21" i="7"/>
  <c r="DA21" i="7"/>
  <c r="CZ21" i="7"/>
  <c r="CY21" i="7"/>
  <c r="CX21" i="7"/>
  <c r="CW21" i="7"/>
  <c r="CV21" i="7"/>
  <c r="CU21" i="7"/>
  <c r="CT21" i="7"/>
  <c r="CS21" i="7"/>
  <c r="CR21" i="7"/>
  <c r="CP21" i="7"/>
  <c r="CO21" i="7"/>
  <c r="CQ21" i="7" s="1"/>
  <c r="CN21" i="7"/>
  <c r="CM21" i="7"/>
  <c r="CL21" i="7"/>
  <c r="CJ21" i="7"/>
  <c r="CK21" i="7" s="1"/>
  <c r="CI21" i="7"/>
  <c r="CH21" i="7"/>
  <c r="CG21" i="7"/>
  <c r="CF21" i="7"/>
  <c r="CE21" i="7"/>
  <c r="CD21" i="7"/>
  <c r="CC21" i="7"/>
  <c r="CB21" i="7"/>
  <c r="CA21" i="7"/>
  <c r="BZ21" i="7"/>
  <c r="BY21" i="7"/>
  <c r="BX21" i="7"/>
  <c r="BV21" i="7"/>
  <c r="BW21" i="7" s="1"/>
  <c r="BU21" i="7"/>
  <c r="BT21" i="7"/>
  <c r="BS21" i="7"/>
  <c r="BR21" i="7"/>
  <c r="BQ21" i="7"/>
  <c r="BP21" i="7"/>
  <c r="BO21" i="7"/>
  <c r="BN21" i="7"/>
  <c r="BM21" i="7"/>
  <c r="BL21" i="7"/>
  <c r="BJ21" i="7"/>
  <c r="BI21" i="7"/>
  <c r="BK21" i="7" s="1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T21" i="7"/>
  <c r="AS21" i="7"/>
  <c r="AU21" i="7" s="1"/>
  <c r="AR21" i="7"/>
  <c r="AQ21" i="7"/>
  <c r="AP21" i="7"/>
  <c r="AO21" i="7"/>
  <c r="AN21" i="7"/>
  <c r="AM21" i="7"/>
  <c r="AL21" i="7"/>
  <c r="AK21" i="7"/>
  <c r="AJ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AI21" i="7" s="1"/>
  <c r="I21" i="7"/>
  <c r="H21" i="7"/>
  <c r="G21" i="7"/>
  <c r="F21" i="7"/>
  <c r="E21" i="7"/>
  <c r="GY21" i="7" s="1"/>
  <c r="GZ21" i="7" s="1"/>
  <c r="D21" i="7"/>
  <c r="C21" i="7"/>
  <c r="GX20" i="7"/>
  <c r="GY20" i="7" s="1"/>
  <c r="GZ20" i="7" s="1"/>
  <c r="GU20" i="7"/>
  <c r="GT20" i="7"/>
  <c r="GV20" i="7" s="1"/>
  <c r="GS20" i="7"/>
  <c r="GR20" i="7"/>
  <c r="GQ20" i="7"/>
  <c r="GP20" i="7"/>
  <c r="GO20" i="7"/>
  <c r="GN20" i="7"/>
  <c r="GM20" i="7"/>
  <c r="GL20" i="7"/>
  <c r="GK20" i="7"/>
  <c r="GJ20" i="7"/>
  <c r="GI20" i="7"/>
  <c r="GH20" i="7"/>
  <c r="GG20" i="7"/>
  <c r="GF20" i="7"/>
  <c r="GE20" i="7"/>
  <c r="GD20" i="7"/>
  <c r="GB20" i="7"/>
  <c r="GA20" i="7"/>
  <c r="FZ20" i="7"/>
  <c r="FY20" i="7"/>
  <c r="GC20" i="7" s="1"/>
  <c r="FX20" i="7"/>
  <c r="FW20" i="7"/>
  <c r="FV20" i="7"/>
  <c r="FU20" i="7"/>
  <c r="FT20" i="7"/>
  <c r="FS20" i="7"/>
  <c r="FQ20" i="7"/>
  <c r="FR20" i="7" s="1"/>
  <c r="FP20" i="7"/>
  <c r="FO20" i="7"/>
  <c r="FN20" i="7"/>
  <c r="FM20" i="7"/>
  <c r="FL20" i="7"/>
  <c r="FK20" i="7"/>
  <c r="FJ20" i="7"/>
  <c r="FI20" i="7"/>
  <c r="FH20" i="7"/>
  <c r="FG20" i="7"/>
  <c r="FF20" i="7"/>
  <c r="FE20" i="7"/>
  <c r="FC20" i="7"/>
  <c r="FD20" i="7" s="1"/>
  <c r="FB20" i="7"/>
  <c r="FA20" i="7"/>
  <c r="EZ20" i="7"/>
  <c r="EY20" i="7"/>
  <c r="EX20" i="7"/>
  <c r="EW20" i="7"/>
  <c r="EV20" i="7"/>
  <c r="EU20" i="7"/>
  <c r="ET20" i="7"/>
  <c r="ES20" i="7"/>
  <c r="ER20" i="7"/>
  <c r="EQ20" i="7"/>
  <c r="EP20" i="7"/>
  <c r="EO20" i="7"/>
  <c r="EN20" i="7"/>
  <c r="EM20" i="7"/>
  <c r="EL20" i="7"/>
  <c r="EK20" i="7"/>
  <c r="EJ20" i="7"/>
  <c r="EI20" i="7"/>
  <c r="EH20" i="7"/>
  <c r="EG20" i="7"/>
  <c r="EF20" i="7"/>
  <c r="EE20" i="7"/>
  <c r="ED20" i="7"/>
  <c r="EC20" i="7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K20" i="7"/>
  <c r="DJ20" i="7"/>
  <c r="DH20" i="7"/>
  <c r="DG20" i="7"/>
  <c r="DI20" i="7" s="1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P20" i="7"/>
  <c r="CQ20" i="7" s="1"/>
  <c r="CO20" i="7"/>
  <c r="CN20" i="7"/>
  <c r="CM20" i="7"/>
  <c r="CL20" i="7"/>
  <c r="CJ20" i="7"/>
  <c r="CI20" i="7"/>
  <c r="CK20" i="7" s="1"/>
  <c r="CH20" i="7"/>
  <c r="CG20" i="7"/>
  <c r="CF20" i="7"/>
  <c r="CE20" i="7"/>
  <c r="CD20" i="7"/>
  <c r="CC20" i="7"/>
  <c r="CB20" i="7"/>
  <c r="CA20" i="7"/>
  <c r="BZ20" i="7"/>
  <c r="BY20" i="7"/>
  <c r="BX20" i="7"/>
  <c r="BV20" i="7"/>
  <c r="BU20" i="7"/>
  <c r="BW20" i="7" s="1"/>
  <c r="BT20" i="7"/>
  <c r="BS20" i="7"/>
  <c r="BR20" i="7"/>
  <c r="BQ20" i="7"/>
  <c r="BP20" i="7"/>
  <c r="BO20" i="7"/>
  <c r="BN20" i="7"/>
  <c r="BM20" i="7"/>
  <c r="BL20" i="7"/>
  <c r="BJ20" i="7"/>
  <c r="BK20" i="7" s="1"/>
  <c r="BI20" i="7"/>
  <c r="BH20" i="7"/>
  <c r="BG20" i="7"/>
  <c r="BF20" i="7"/>
  <c r="BE20" i="7"/>
  <c r="BC20" i="7"/>
  <c r="BB20" i="7"/>
  <c r="BA20" i="7"/>
  <c r="BD20" i="7" s="1"/>
  <c r="AZ20" i="7"/>
  <c r="AY20" i="7"/>
  <c r="AX20" i="7"/>
  <c r="AW20" i="7"/>
  <c r="AV20" i="7"/>
  <c r="AT20" i="7"/>
  <c r="AU20" i="7" s="1"/>
  <c r="AS20" i="7"/>
  <c r="AR20" i="7"/>
  <c r="AQ20" i="7"/>
  <c r="AP20" i="7"/>
  <c r="AO20" i="7"/>
  <c r="AN20" i="7"/>
  <c r="AM20" i="7"/>
  <c r="AL20" i="7"/>
  <c r="AK20" i="7"/>
  <c r="AJ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AI20" i="7" s="1"/>
  <c r="H20" i="7"/>
  <c r="G20" i="7"/>
  <c r="F20" i="7"/>
  <c r="E20" i="7"/>
  <c r="D20" i="7"/>
  <c r="C20" i="7"/>
  <c r="GX19" i="7"/>
  <c r="GU19" i="7"/>
  <c r="GV19" i="7" s="1"/>
  <c r="GT19" i="7"/>
  <c r="GS19" i="7"/>
  <c r="GR19" i="7"/>
  <c r="GQ19" i="7"/>
  <c r="GP19" i="7"/>
  <c r="GO19" i="7"/>
  <c r="GN19" i="7"/>
  <c r="GM19" i="7"/>
  <c r="GL19" i="7"/>
  <c r="GK19" i="7"/>
  <c r="GJ19" i="7"/>
  <c r="GI19" i="7"/>
  <c r="GH19" i="7"/>
  <c r="GG19" i="7"/>
  <c r="GF19" i="7"/>
  <c r="GE19" i="7"/>
  <c r="GD19" i="7"/>
  <c r="GC19" i="7"/>
  <c r="GB19" i="7"/>
  <c r="GA19" i="7"/>
  <c r="FZ19" i="7"/>
  <c r="FY19" i="7"/>
  <c r="FX19" i="7"/>
  <c r="FW19" i="7"/>
  <c r="FV19" i="7"/>
  <c r="FU19" i="7"/>
  <c r="FT19" i="7"/>
  <c r="FS19" i="7"/>
  <c r="FQ19" i="7"/>
  <c r="FP19" i="7"/>
  <c r="FR19" i="7" s="1"/>
  <c r="FO19" i="7"/>
  <c r="FN19" i="7"/>
  <c r="FM19" i="7"/>
  <c r="FL19" i="7"/>
  <c r="FJ19" i="7"/>
  <c r="FK19" i="7" s="1"/>
  <c r="FI19" i="7"/>
  <c r="FH19" i="7"/>
  <c r="FG19" i="7"/>
  <c r="FF19" i="7"/>
  <c r="FE19" i="7"/>
  <c r="FC19" i="7"/>
  <c r="FB19" i="7"/>
  <c r="FD19" i="7" s="1"/>
  <c r="FA19" i="7"/>
  <c r="EZ19" i="7"/>
  <c r="EY19" i="7"/>
  <c r="EX19" i="7"/>
  <c r="EW19" i="7"/>
  <c r="EV19" i="7"/>
  <c r="EU19" i="7"/>
  <c r="ET19" i="7"/>
  <c r="ES19" i="7"/>
  <c r="ER19" i="7"/>
  <c r="EQ19" i="7"/>
  <c r="EP19" i="7"/>
  <c r="EO19" i="7"/>
  <c r="EN19" i="7"/>
  <c r="EM19" i="7"/>
  <c r="EL19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K19" i="7"/>
  <c r="DJ19" i="7"/>
  <c r="DH19" i="7"/>
  <c r="DI19" i="7" s="1"/>
  <c r="DG19" i="7"/>
  <c r="DE19" i="7"/>
  <c r="DF19" i="7" s="1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P19" i="7"/>
  <c r="CO19" i="7"/>
  <c r="CQ19" i="7" s="1"/>
  <c r="CN19" i="7"/>
  <c r="CM19" i="7"/>
  <c r="CL19" i="7"/>
  <c r="CJ19" i="7"/>
  <c r="CK19" i="7" s="1"/>
  <c r="CI19" i="7"/>
  <c r="CH19" i="7"/>
  <c r="CG19" i="7"/>
  <c r="CF19" i="7"/>
  <c r="CE19" i="7"/>
  <c r="CD19" i="7"/>
  <c r="CC19" i="7"/>
  <c r="CB19" i="7"/>
  <c r="CA19" i="7"/>
  <c r="BZ19" i="7"/>
  <c r="BY19" i="7"/>
  <c r="BX19" i="7"/>
  <c r="BV19" i="7"/>
  <c r="BW19" i="7" s="1"/>
  <c r="BU19" i="7"/>
  <c r="BT19" i="7"/>
  <c r="BS19" i="7"/>
  <c r="BR19" i="7"/>
  <c r="BQ19" i="7"/>
  <c r="BP19" i="7"/>
  <c r="BO19" i="7"/>
  <c r="BN19" i="7"/>
  <c r="BM19" i="7"/>
  <c r="BL19" i="7"/>
  <c r="BJ19" i="7"/>
  <c r="BI19" i="7"/>
  <c r="BK19" i="7" s="1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T19" i="7"/>
  <c r="AS19" i="7"/>
  <c r="AU19" i="7" s="1"/>
  <c r="AR19" i="7"/>
  <c r="AQ19" i="7"/>
  <c r="AP19" i="7"/>
  <c r="AO19" i="7"/>
  <c r="AN19" i="7"/>
  <c r="AM19" i="7"/>
  <c r="AL19" i="7"/>
  <c r="AK19" i="7"/>
  <c r="AJ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AI19" i="7" s="1"/>
  <c r="I19" i="7"/>
  <c r="H19" i="7"/>
  <c r="G19" i="7"/>
  <c r="F19" i="7"/>
  <c r="E19" i="7"/>
  <c r="GY19" i="7" s="1"/>
  <c r="GZ19" i="7" s="1"/>
  <c r="D19" i="7"/>
  <c r="C19" i="7"/>
  <c r="GX18" i="7"/>
  <c r="GY18" i="7" s="1"/>
  <c r="GZ18" i="7" s="1"/>
  <c r="GU18" i="7"/>
  <c r="GT18" i="7"/>
  <c r="GV18" i="7" s="1"/>
  <c r="GS18" i="7"/>
  <c r="GR18" i="7"/>
  <c r="GQ18" i="7"/>
  <c r="GP18" i="7"/>
  <c r="GO18" i="7"/>
  <c r="GN18" i="7"/>
  <c r="GM18" i="7"/>
  <c r="GL18" i="7"/>
  <c r="GK18" i="7"/>
  <c r="GJ18" i="7"/>
  <c r="GI18" i="7"/>
  <c r="GH18" i="7"/>
  <c r="GG18" i="7"/>
  <c r="GF18" i="7"/>
  <c r="GE18" i="7"/>
  <c r="GD18" i="7"/>
  <c r="GB18" i="7"/>
  <c r="GA18" i="7"/>
  <c r="FZ18" i="7"/>
  <c r="FY18" i="7"/>
  <c r="GC18" i="7" s="1"/>
  <c r="FX18" i="7"/>
  <c r="FW18" i="7"/>
  <c r="FV18" i="7"/>
  <c r="FU18" i="7"/>
  <c r="FT18" i="7"/>
  <c r="FS18" i="7"/>
  <c r="FQ18" i="7"/>
  <c r="FR18" i="7" s="1"/>
  <c r="FP18" i="7"/>
  <c r="FO18" i="7"/>
  <c r="FN18" i="7"/>
  <c r="FM18" i="7"/>
  <c r="FL18" i="7"/>
  <c r="FK18" i="7"/>
  <c r="FJ18" i="7"/>
  <c r="FI18" i="7"/>
  <c r="FH18" i="7"/>
  <c r="FG18" i="7"/>
  <c r="FF18" i="7"/>
  <c r="FE18" i="7"/>
  <c r="FC18" i="7"/>
  <c r="FD18" i="7" s="1"/>
  <c r="FB18" i="7"/>
  <c r="FA18" i="7"/>
  <c r="EZ18" i="7"/>
  <c r="EY18" i="7"/>
  <c r="EX18" i="7"/>
  <c r="EW18" i="7"/>
  <c r="EV18" i="7"/>
  <c r="EU18" i="7"/>
  <c r="ET18" i="7"/>
  <c r="ES18" i="7"/>
  <c r="ER18" i="7"/>
  <c r="EQ18" i="7"/>
  <c r="EP18" i="7"/>
  <c r="EO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K18" i="7"/>
  <c r="DJ18" i="7"/>
  <c r="DH18" i="7"/>
  <c r="DG18" i="7"/>
  <c r="DI18" i="7" s="1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P18" i="7"/>
  <c r="CQ18" i="7" s="1"/>
  <c r="CO18" i="7"/>
  <c r="CN18" i="7"/>
  <c r="CM18" i="7"/>
  <c r="CL18" i="7"/>
  <c r="CJ18" i="7"/>
  <c r="CI18" i="7"/>
  <c r="CK18" i="7" s="1"/>
  <c r="CH18" i="7"/>
  <c r="CG18" i="7"/>
  <c r="CF18" i="7"/>
  <c r="CE18" i="7"/>
  <c r="CD18" i="7"/>
  <c r="CC18" i="7"/>
  <c r="CB18" i="7"/>
  <c r="CA18" i="7"/>
  <c r="BZ18" i="7"/>
  <c r="BY18" i="7"/>
  <c r="BX18" i="7"/>
  <c r="BV18" i="7"/>
  <c r="BU18" i="7"/>
  <c r="BW18" i="7" s="1"/>
  <c r="BT18" i="7"/>
  <c r="BS18" i="7"/>
  <c r="BR18" i="7"/>
  <c r="BQ18" i="7"/>
  <c r="BP18" i="7"/>
  <c r="BO18" i="7"/>
  <c r="BN18" i="7"/>
  <c r="BM18" i="7"/>
  <c r="BL18" i="7"/>
  <c r="BJ18" i="7"/>
  <c r="BK18" i="7" s="1"/>
  <c r="BI18" i="7"/>
  <c r="BH18" i="7"/>
  <c r="BG18" i="7"/>
  <c r="BF18" i="7"/>
  <c r="BE18" i="7"/>
  <c r="BC18" i="7"/>
  <c r="BB18" i="7"/>
  <c r="BA18" i="7"/>
  <c r="BD18" i="7" s="1"/>
  <c r="AZ18" i="7"/>
  <c r="AY18" i="7"/>
  <c r="AX18" i="7"/>
  <c r="AW18" i="7"/>
  <c r="AV18" i="7"/>
  <c r="AT18" i="7"/>
  <c r="AU18" i="7" s="1"/>
  <c r="AS18" i="7"/>
  <c r="AR18" i="7"/>
  <c r="AQ18" i="7"/>
  <c r="AP18" i="7"/>
  <c r="AO18" i="7"/>
  <c r="AN18" i="7"/>
  <c r="AM18" i="7"/>
  <c r="AL18" i="7"/>
  <c r="AK18" i="7"/>
  <c r="AJ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AI18" i="7" s="1"/>
  <c r="H18" i="7"/>
  <c r="G18" i="7"/>
  <c r="F18" i="7"/>
  <c r="E18" i="7"/>
  <c r="D18" i="7"/>
  <c r="C18" i="7"/>
  <c r="GX17" i="7"/>
  <c r="GU17" i="7"/>
  <c r="GV17" i="7" s="1"/>
  <c r="GT17" i="7"/>
  <c r="GS17" i="7"/>
  <c r="GR17" i="7"/>
  <c r="GQ17" i="7"/>
  <c r="GP17" i="7"/>
  <c r="GO17" i="7"/>
  <c r="GN17" i="7"/>
  <c r="GM17" i="7"/>
  <c r="GL17" i="7"/>
  <c r="GK17" i="7"/>
  <c r="GJ17" i="7"/>
  <c r="GI17" i="7"/>
  <c r="GH17" i="7"/>
  <c r="GG17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Q17" i="7"/>
  <c r="FP17" i="7"/>
  <c r="FR17" i="7" s="1"/>
  <c r="FO17" i="7"/>
  <c r="FN17" i="7"/>
  <c r="FM17" i="7"/>
  <c r="FL17" i="7"/>
  <c r="FJ17" i="7"/>
  <c r="FK17" i="7" s="1"/>
  <c r="FI17" i="7"/>
  <c r="FH17" i="7"/>
  <c r="FG17" i="7"/>
  <c r="FF17" i="7"/>
  <c r="FE17" i="7"/>
  <c r="FC17" i="7"/>
  <c r="FB17" i="7"/>
  <c r="FD17" i="7" s="1"/>
  <c r="FA17" i="7"/>
  <c r="EZ17" i="7"/>
  <c r="EY17" i="7"/>
  <c r="EX17" i="7"/>
  <c r="EW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K17" i="7"/>
  <c r="DJ17" i="7"/>
  <c r="DH17" i="7"/>
  <c r="DI17" i="7" s="1"/>
  <c r="DG17" i="7"/>
  <c r="DE17" i="7"/>
  <c r="DF17" i="7" s="1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P17" i="7"/>
  <c r="CO17" i="7"/>
  <c r="CQ17" i="7" s="1"/>
  <c r="CN17" i="7"/>
  <c r="CM17" i="7"/>
  <c r="CL17" i="7"/>
  <c r="CJ17" i="7"/>
  <c r="CK17" i="7" s="1"/>
  <c r="CI17" i="7"/>
  <c r="CH17" i="7"/>
  <c r="CG17" i="7"/>
  <c r="CF17" i="7"/>
  <c r="CE17" i="7"/>
  <c r="CD17" i="7"/>
  <c r="CC17" i="7"/>
  <c r="CB17" i="7"/>
  <c r="CA17" i="7"/>
  <c r="BZ17" i="7"/>
  <c r="BY17" i="7"/>
  <c r="BX17" i="7"/>
  <c r="BV17" i="7"/>
  <c r="BW17" i="7" s="1"/>
  <c r="BU17" i="7"/>
  <c r="BT17" i="7"/>
  <c r="BS17" i="7"/>
  <c r="BR17" i="7"/>
  <c r="BQ17" i="7"/>
  <c r="BP17" i="7"/>
  <c r="BO17" i="7"/>
  <c r="BN17" i="7"/>
  <c r="BM17" i="7"/>
  <c r="BL17" i="7"/>
  <c r="BJ17" i="7"/>
  <c r="BI17" i="7"/>
  <c r="BK17" i="7" s="1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T17" i="7"/>
  <c r="AS17" i="7"/>
  <c r="AU17" i="7" s="1"/>
  <c r="AR17" i="7"/>
  <c r="AQ17" i="7"/>
  <c r="AP17" i="7"/>
  <c r="AO17" i="7"/>
  <c r="AN17" i="7"/>
  <c r="AM17" i="7"/>
  <c r="AL17" i="7"/>
  <c r="AK17" i="7"/>
  <c r="AJ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AI17" i="7" s="1"/>
  <c r="I17" i="7"/>
  <c r="H17" i="7"/>
  <c r="G17" i="7"/>
  <c r="F17" i="7"/>
  <c r="E17" i="7"/>
  <c r="GY17" i="7" s="1"/>
  <c r="GZ17" i="7" s="1"/>
  <c r="D17" i="7"/>
  <c r="C17" i="7"/>
  <c r="GX16" i="7"/>
  <c r="GY16" i="7" s="1"/>
  <c r="GZ16" i="7" s="1"/>
  <c r="GU16" i="7"/>
  <c r="GT16" i="7"/>
  <c r="GV16" i="7" s="1"/>
  <c r="GS16" i="7"/>
  <c r="GR16" i="7"/>
  <c r="GQ16" i="7"/>
  <c r="GP16" i="7"/>
  <c r="GO16" i="7"/>
  <c r="GN16" i="7"/>
  <c r="GM16" i="7"/>
  <c r="GL16" i="7"/>
  <c r="GK16" i="7"/>
  <c r="GJ16" i="7"/>
  <c r="GI16" i="7"/>
  <c r="GH16" i="7"/>
  <c r="GG16" i="7"/>
  <c r="GF16" i="7"/>
  <c r="GE16" i="7"/>
  <c r="GD16" i="7"/>
  <c r="GB16" i="7"/>
  <c r="GA16" i="7"/>
  <c r="FZ16" i="7"/>
  <c r="FY16" i="7"/>
  <c r="GC16" i="7" s="1"/>
  <c r="FX16" i="7"/>
  <c r="FW16" i="7"/>
  <c r="FV16" i="7"/>
  <c r="FU16" i="7"/>
  <c r="FT16" i="7"/>
  <c r="FS16" i="7"/>
  <c r="FQ16" i="7"/>
  <c r="FR16" i="7" s="1"/>
  <c r="FP16" i="7"/>
  <c r="FO16" i="7"/>
  <c r="FN16" i="7"/>
  <c r="FM16" i="7"/>
  <c r="FL16" i="7"/>
  <c r="FK16" i="7"/>
  <c r="FJ16" i="7"/>
  <c r="FI16" i="7"/>
  <c r="FH16" i="7"/>
  <c r="FG16" i="7"/>
  <c r="FF16" i="7"/>
  <c r="FE16" i="7"/>
  <c r="FC16" i="7"/>
  <c r="FD16" i="7" s="1"/>
  <c r="FB16" i="7"/>
  <c r="FA16" i="7"/>
  <c r="EZ16" i="7"/>
  <c r="EY16" i="7"/>
  <c r="EX16" i="7"/>
  <c r="EW16" i="7"/>
  <c r="EV16" i="7"/>
  <c r="EU16" i="7"/>
  <c r="ET16" i="7"/>
  <c r="ES16" i="7"/>
  <c r="ER16" i="7"/>
  <c r="EQ16" i="7"/>
  <c r="EP16" i="7"/>
  <c r="EO16" i="7"/>
  <c r="EN16" i="7"/>
  <c r="EM16" i="7"/>
  <c r="EL16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K16" i="7"/>
  <c r="DJ16" i="7"/>
  <c r="DH16" i="7"/>
  <c r="DG16" i="7"/>
  <c r="DI16" i="7" s="1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P16" i="7"/>
  <c r="CQ16" i="7" s="1"/>
  <c r="CO16" i="7"/>
  <c r="CN16" i="7"/>
  <c r="CM16" i="7"/>
  <c r="CL16" i="7"/>
  <c r="CJ16" i="7"/>
  <c r="CI16" i="7"/>
  <c r="CK16" i="7" s="1"/>
  <c r="CH16" i="7"/>
  <c r="CG16" i="7"/>
  <c r="CF16" i="7"/>
  <c r="CE16" i="7"/>
  <c r="CD16" i="7"/>
  <c r="CC16" i="7"/>
  <c r="CB16" i="7"/>
  <c r="CA16" i="7"/>
  <c r="BZ16" i="7"/>
  <c r="BY16" i="7"/>
  <c r="BX16" i="7"/>
  <c r="BV16" i="7"/>
  <c r="BU16" i="7"/>
  <c r="BW16" i="7" s="1"/>
  <c r="BT16" i="7"/>
  <c r="BS16" i="7"/>
  <c r="BR16" i="7"/>
  <c r="BQ16" i="7"/>
  <c r="BP16" i="7"/>
  <c r="BO16" i="7"/>
  <c r="BN16" i="7"/>
  <c r="BM16" i="7"/>
  <c r="BL16" i="7"/>
  <c r="BJ16" i="7"/>
  <c r="BK16" i="7" s="1"/>
  <c r="BI16" i="7"/>
  <c r="BH16" i="7"/>
  <c r="BG16" i="7"/>
  <c r="BF16" i="7"/>
  <c r="BE16" i="7"/>
  <c r="BC16" i="7"/>
  <c r="BB16" i="7"/>
  <c r="BA16" i="7"/>
  <c r="BD16" i="7" s="1"/>
  <c r="AZ16" i="7"/>
  <c r="AY16" i="7"/>
  <c r="AX16" i="7"/>
  <c r="AW16" i="7"/>
  <c r="AV16" i="7"/>
  <c r="AT16" i="7"/>
  <c r="AU16" i="7" s="1"/>
  <c r="AS16" i="7"/>
  <c r="AR16" i="7"/>
  <c r="AQ16" i="7"/>
  <c r="AP16" i="7"/>
  <c r="AO16" i="7"/>
  <c r="AN16" i="7"/>
  <c r="AM16" i="7"/>
  <c r="AL16" i="7"/>
  <c r="AK16" i="7"/>
  <c r="AJ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AI16" i="7" s="1"/>
  <c r="H16" i="7"/>
  <c r="G16" i="7"/>
  <c r="F16" i="7"/>
  <c r="E16" i="7"/>
  <c r="D16" i="7"/>
  <c r="C16" i="7"/>
  <c r="GX15" i="7"/>
  <c r="GU15" i="7"/>
  <c r="GV15" i="7" s="1"/>
  <c r="GT15" i="7"/>
  <c r="GS15" i="7"/>
  <c r="GR15" i="7"/>
  <c r="GQ15" i="7"/>
  <c r="GP15" i="7"/>
  <c r="GO15" i="7"/>
  <c r="GN15" i="7"/>
  <c r="GM15" i="7"/>
  <c r="GL15" i="7"/>
  <c r="GK15" i="7"/>
  <c r="GJ15" i="7"/>
  <c r="GI15" i="7"/>
  <c r="GH15" i="7"/>
  <c r="GG15" i="7"/>
  <c r="GF15" i="7"/>
  <c r="GE15" i="7"/>
  <c r="GD15" i="7"/>
  <c r="GC15" i="7"/>
  <c r="GB15" i="7"/>
  <c r="GA15" i="7"/>
  <c r="FZ15" i="7"/>
  <c r="FY15" i="7"/>
  <c r="FX15" i="7"/>
  <c r="FW15" i="7"/>
  <c r="FV15" i="7"/>
  <c r="FU15" i="7"/>
  <c r="FT15" i="7"/>
  <c r="FS15" i="7"/>
  <c r="FQ15" i="7"/>
  <c r="FP15" i="7"/>
  <c r="FR15" i="7" s="1"/>
  <c r="FO15" i="7"/>
  <c r="FN15" i="7"/>
  <c r="FM15" i="7"/>
  <c r="FL15" i="7"/>
  <c r="FJ15" i="7"/>
  <c r="FK15" i="7" s="1"/>
  <c r="FI15" i="7"/>
  <c r="FH15" i="7"/>
  <c r="FG15" i="7"/>
  <c r="FF15" i="7"/>
  <c r="FE15" i="7"/>
  <c r="FC15" i="7"/>
  <c r="FB15" i="7"/>
  <c r="FD15" i="7" s="1"/>
  <c r="FA15" i="7"/>
  <c r="EZ15" i="7"/>
  <c r="EY15" i="7"/>
  <c r="EX15" i="7"/>
  <c r="EW15" i="7"/>
  <c r="EV15" i="7"/>
  <c r="EU15" i="7"/>
  <c r="ET15" i="7"/>
  <c r="ES15" i="7"/>
  <c r="ER15" i="7"/>
  <c r="EQ15" i="7"/>
  <c r="EP15" i="7"/>
  <c r="EO15" i="7"/>
  <c r="EN15" i="7"/>
  <c r="EM15" i="7"/>
  <c r="EL15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K15" i="7"/>
  <c r="DJ15" i="7"/>
  <c r="DH15" i="7"/>
  <c r="DI15" i="7" s="1"/>
  <c r="DG15" i="7"/>
  <c r="DE15" i="7"/>
  <c r="DF15" i="7" s="1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P15" i="7"/>
  <c r="CO15" i="7"/>
  <c r="CQ15" i="7" s="1"/>
  <c r="CN15" i="7"/>
  <c r="CM15" i="7"/>
  <c r="CL15" i="7"/>
  <c r="CJ15" i="7"/>
  <c r="CK15" i="7" s="1"/>
  <c r="CI15" i="7"/>
  <c r="CH15" i="7"/>
  <c r="CG15" i="7"/>
  <c r="CF15" i="7"/>
  <c r="CE15" i="7"/>
  <c r="CD15" i="7"/>
  <c r="CC15" i="7"/>
  <c r="CB15" i="7"/>
  <c r="CA15" i="7"/>
  <c r="BZ15" i="7"/>
  <c r="BY15" i="7"/>
  <c r="BX15" i="7"/>
  <c r="BV15" i="7"/>
  <c r="BW15" i="7" s="1"/>
  <c r="BU15" i="7"/>
  <c r="BT15" i="7"/>
  <c r="BS15" i="7"/>
  <c r="BR15" i="7"/>
  <c r="BQ15" i="7"/>
  <c r="BP15" i="7"/>
  <c r="BO15" i="7"/>
  <c r="BN15" i="7"/>
  <c r="BM15" i="7"/>
  <c r="BL15" i="7"/>
  <c r="BJ15" i="7"/>
  <c r="BI15" i="7"/>
  <c r="BK15" i="7" s="1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T15" i="7"/>
  <c r="AS15" i="7"/>
  <c r="AU15" i="7" s="1"/>
  <c r="AR15" i="7"/>
  <c r="AQ15" i="7"/>
  <c r="AP15" i="7"/>
  <c r="AO15" i="7"/>
  <c r="AN15" i="7"/>
  <c r="AM15" i="7"/>
  <c r="AL15" i="7"/>
  <c r="AK15" i="7"/>
  <c r="AJ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AI15" i="7" s="1"/>
  <c r="I15" i="7"/>
  <c r="H15" i="7"/>
  <c r="G15" i="7"/>
  <c r="F15" i="7"/>
  <c r="E15" i="7"/>
  <c r="GY15" i="7" s="1"/>
  <c r="GZ15" i="7" s="1"/>
  <c r="D15" i="7"/>
  <c r="C15" i="7"/>
  <c r="GX14" i="7"/>
  <c r="GY14" i="7" s="1"/>
  <c r="GZ14" i="7" s="1"/>
  <c r="GU14" i="7"/>
  <c r="GT14" i="7"/>
  <c r="GV14" i="7" s="1"/>
  <c r="GS14" i="7"/>
  <c r="GR14" i="7"/>
  <c r="GQ14" i="7"/>
  <c r="GP14" i="7"/>
  <c r="GO14" i="7"/>
  <c r="GN14" i="7"/>
  <c r="GM14" i="7"/>
  <c r="GL14" i="7"/>
  <c r="GK14" i="7"/>
  <c r="GJ14" i="7"/>
  <c r="GI14" i="7"/>
  <c r="GH14" i="7"/>
  <c r="GG14" i="7"/>
  <c r="GF14" i="7"/>
  <c r="GE14" i="7"/>
  <c r="GD14" i="7"/>
  <c r="GB14" i="7"/>
  <c r="GA14" i="7"/>
  <c r="FZ14" i="7"/>
  <c r="FY14" i="7"/>
  <c r="GC14" i="7" s="1"/>
  <c r="FX14" i="7"/>
  <c r="FW14" i="7"/>
  <c r="FV14" i="7"/>
  <c r="FU14" i="7"/>
  <c r="FT14" i="7"/>
  <c r="FS14" i="7"/>
  <c r="FQ14" i="7"/>
  <c r="FR14" i="7" s="1"/>
  <c r="FP14" i="7"/>
  <c r="FO14" i="7"/>
  <c r="FN14" i="7"/>
  <c r="FM14" i="7"/>
  <c r="FL14" i="7"/>
  <c r="FK14" i="7"/>
  <c r="FJ14" i="7"/>
  <c r="FI14" i="7"/>
  <c r="FH14" i="7"/>
  <c r="FG14" i="7"/>
  <c r="FF14" i="7"/>
  <c r="FE14" i="7"/>
  <c r="FC14" i="7"/>
  <c r="FD14" i="7" s="1"/>
  <c r="FB14" i="7"/>
  <c r="FA14" i="7"/>
  <c r="EZ14" i="7"/>
  <c r="EY14" i="7"/>
  <c r="EX14" i="7"/>
  <c r="EW14" i="7"/>
  <c r="EV14" i="7"/>
  <c r="EU14" i="7"/>
  <c r="ET14" i="7"/>
  <c r="ES14" i="7"/>
  <c r="ER14" i="7"/>
  <c r="EQ14" i="7"/>
  <c r="EP14" i="7"/>
  <c r="EO14" i="7"/>
  <c r="EN14" i="7"/>
  <c r="EM14" i="7"/>
  <c r="EL14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K14" i="7"/>
  <c r="DJ14" i="7"/>
  <c r="DH14" i="7"/>
  <c r="DG14" i="7"/>
  <c r="DI14" i="7" s="1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P14" i="7"/>
  <c r="CQ14" i="7" s="1"/>
  <c r="CO14" i="7"/>
  <c r="CN14" i="7"/>
  <c r="CM14" i="7"/>
  <c r="CL14" i="7"/>
  <c r="CJ14" i="7"/>
  <c r="CI14" i="7"/>
  <c r="CK14" i="7" s="1"/>
  <c r="CH14" i="7"/>
  <c r="CG14" i="7"/>
  <c r="CF14" i="7"/>
  <c r="CE14" i="7"/>
  <c r="CD14" i="7"/>
  <c r="CC14" i="7"/>
  <c r="CB14" i="7"/>
  <c r="CA14" i="7"/>
  <c r="BZ14" i="7"/>
  <c r="BY14" i="7"/>
  <c r="BX14" i="7"/>
  <c r="BV14" i="7"/>
  <c r="BU14" i="7"/>
  <c r="BW14" i="7" s="1"/>
  <c r="BT14" i="7"/>
  <c r="BS14" i="7"/>
  <c r="BR14" i="7"/>
  <c r="BQ14" i="7"/>
  <c r="BP14" i="7"/>
  <c r="BO14" i="7"/>
  <c r="BN14" i="7"/>
  <c r="BM14" i="7"/>
  <c r="BL14" i="7"/>
  <c r="BJ14" i="7"/>
  <c r="BK14" i="7" s="1"/>
  <c r="BI14" i="7"/>
  <c r="BH14" i="7"/>
  <c r="BG14" i="7"/>
  <c r="BF14" i="7"/>
  <c r="BE14" i="7"/>
  <c r="BC14" i="7"/>
  <c r="BB14" i="7"/>
  <c r="BA14" i="7"/>
  <c r="BD14" i="7" s="1"/>
  <c r="AZ14" i="7"/>
  <c r="AY14" i="7"/>
  <c r="AX14" i="7"/>
  <c r="AW14" i="7"/>
  <c r="AV14" i="7"/>
  <c r="AT14" i="7"/>
  <c r="AU14" i="7" s="1"/>
  <c r="AS14" i="7"/>
  <c r="AR14" i="7"/>
  <c r="AQ14" i="7"/>
  <c r="AP14" i="7"/>
  <c r="AO14" i="7"/>
  <c r="AN14" i="7"/>
  <c r="AM14" i="7"/>
  <c r="AL14" i="7"/>
  <c r="AK14" i="7"/>
  <c r="AJ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AI14" i="7" s="1"/>
  <c r="H14" i="7"/>
  <c r="G14" i="7"/>
  <c r="F14" i="7"/>
  <c r="E14" i="7"/>
  <c r="D14" i="7"/>
  <c r="C14" i="7"/>
  <c r="GX13" i="7"/>
  <c r="GX33" i="7" s="1"/>
  <c r="GU13" i="7"/>
  <c r="GV13" i="7" s="1"/>
  <c r="GV33" i="7" s="1"/>
  <c r="GT13" i="7"/>
  <c r="GT33" i="7" s="1"/>
  <c r="GS13" i="7"/>
  <c r="GS33" i="7" s="1"/>
  <c r="GR13" i="7"/>
  <c r="GQ13" i="7"/>
  <c r="GQ33" i="7" s="1"/>
  <c r="GP13" i="7"/>
  <c r="GP33" i="7" s="1"/>
  <c r="GO13" i="7"/>
  <c r="GO33" i="7" s="1"/>
  <c r="GN13" i="7"/>
  <c r="GN33" i="7" s="1"/>
  <c r="GM13" i="7"/>
  <c r="GM33" i="7" s="1"/>
  <c r="GL13" i="7"/>
  <c r="GL33" i="7" s="1"/>
  <c r="GK13" i="7"/>
  <c r="GK33" i="7" s="1"/>
  <c r="GJ13" i="7"/>
  <c r="GI13" i="7"/>
  <c r="GI33" i="7" s="1"/>
  <c r="GH13" i="7"/>
  <c r="GH33" i="7" s="1"/>
  <c r="GG13" i="7"/>
  <c r="GG33" i="7" s="1"/>
  <c r="GF13" i="7"/>
  <c r="GF33" i="7" s="1"/>
  <c r="GE13" i="7"/>
  <c r="GE33" i="7" s="1"/>
  <c r="GD13" i="7"/>
  <c r="GD33" i="7" s="1"/>
  <c r="GC13" i="7"/>
  <c r="GB13" i="7"/>
  <c r="GA13" i="7"/>
  <c r="GA33" i="7" s="1"/>
  <c r="FZ13" i="7"/>
  <c r="FZ33" i="7" s="1"/>
  <c r="FY13" i="7"/>
  <c r="FY33" i="7" s="1"/>
  <c r="FX13" i="7"/>
  <c r="FX33" i="7" s="1"/>
  <c r="FW13" i="7"/>
  <c r="FW33" i="7" s="1"/>
  <c r="FV13" i="7"/>
  <c r="FV33" i="7" s="1"/>
  <c r="FU13" i="7"/>
  <c r="FU33" i="7" s="1"/>
  <c r="FT13" i="7"/>
  <c r="FS13" i="7"/>
  <c r="FS33" i="7" s="1"/>
  <c r="FQ13" i="7"/>
  <c r="FQ33" i="7" s="1"/>
  <c r="FP13" i="7"/>
  <c r="FP33" i="7" s="1"/>
  <c r="FO13" i="7"/>
  <c r="FO33" i="7" s="1"/>
  <c r="FN13" i="7"/>
  <c r="FN33" i="7" s="1"/>
  <c r="FM13" i="7"/>
  <c r="FM33" i="7" s="1"/>
  <c r="FL13" i="7"/>
  <c r="FJ13" i="7"/>
  <c r="FJ33" i="7" s="1"/>
  <c r="FI13" i="7"/>
  <c r="FI33" i="7" s="1"/>
  <c r="FH13" i="7"/>
  <c r="FH33" i="7" s="1"/>
  <c r="FG13" i="7"/>
  <c r="FG33" i="7" s="1"/>
  <c r="FF13" i="7"/>
  <c r="FF33" i="7" s="1"/>
  <c r="FE13" i="7"/>
  <c r="FE33" i="7" s="1"/>
  <c r="FC13" i="7"/>
  <c r="FC33" i="7" s="1"/>
  <c r="FB13" i="7"/>
  <c r="FB33" i="7" s="1"/>
  <c r="FA13" i="7"/>
  <c r="FA33" i="7" s="1"/>
  <c r="EZ13" i="7"/>
  <c r="EZ33" i="7" s="1"/>
  <c r="EY13" i="7"/>
  <c r="EY33" i="7" s="1"/>
  <c r="EX13" i="7"/>
  <c r="EX33" i="7" s="1"/>
  <c r="EW13" i="7"/>
  <c r="EW33" i="7" s="1"/>
  <c r="EV13" i="7"/>
  <c r="EU13" i="7"/>
  <c r="EU33" i="7" s="1"/>
  <c r="ET13" i="7"/>
  <c r="ET33" i="7" s="1"/>
  <c r="ES13" i="7"/>
  <c r="ES33" i="7" s="1"/>
  <c r="ER13" i="7"/>
  <c r="ER33" i="7" s="1"/>
  <c r="EQ13" i="7"/>
  <c r="EQ33" i="7" s="1"/>
  <c r="EP13" i="7"/>
  <c r="EP33" i="7" s="1"/>
  <c r="EO13" i="7"/>
  <c r="EO33" i="7" s="1"/>
  <c r="EN13" i="7"/>
  <c r="EM13" i="7"/>
  <c r="EM33" i="7" s="1"/>
  <c r="EL13" i="7"/>
  <c r="EL33" i="7" s="1"/>
  <c r="EK13" i="7"/>
  <c r="EK33" i="7" s="1"/>
  <c r="EJ13" i="7"/>
  <c r="EJ33" i="7" s="1"/>
  <c r="EI13" i="7"/>
  <c r="EI33" i="7" s="1"/>
  <c r="EH13" i="7"/>
  <c r="EH33" i="7" s="1"/>
  <c r="EG13" i="7"/>
  <c r="EG33" i="7" s="1"/>
  <c r="EF13" i="7"/>
  <c r="EE13" i="7"/>
  <c r="EE33" i="7" s="1"/>
  <c r="ED13" i="7"/>
  <c r="ED33" i="7" s="1"/>
  <c r="EC13" i="7"/>
  <c r="EC33" i="7" s="1"/>
  <c r="EB13" i="7"/>
  <c r="EB33" i="7" s="1"/>
  <c r="EA13" i="7"/>
  <c r="EA33" i="7" s="1"/>
  <c r="DZ13" i="7"/>
  <c r="DZ33" i="7" s="1"/>
  <c r="DY13" i="7"/>
  <c r="DY33" i="7" s="1"/>
  <c r="DX13" i="7"/>
  <c r="DW13" i="7"/>
  <c r="DW33" i="7" s="1"/>
  <c r="DV13" i="7"/>
  <c r="DV33" i="7" s="1"/>
  <c r="DU13" i="7"/>
  <c r="DU33" i="7" s="1"/>
  <c r="DT13" i="7"/>
  <c r="DT33" i="7" s="1"/>
  <c r="DS13" i="7"/>
  <c r="DS33" i="7" s="1"/>
  <c r="DR13" i="7"/>
  <c r="DR33" i="7" s="1"/>
  <c r="DQ13" i="7"/>
  <c r="DQ33" i="7" s="1"/>
  <c r="DP13" i="7"/>
  <c r="DO13" i="7"/>
  <c r="DO33" i="7" s="1"/>
  <c r="DN13" i="7"/>
  <c r="DN33" i="7" s="1"/>
  <c r="DM13" i="7"/>
  <c r="DM33" i="7" s="1"/>
  <c r="DK13" i="7"/>
  <c r="DK33" i="7" s="1"/>
  <c r="DJ13" i="7"/>
  <c r="DJ33" i="7" s="1"/>
  <c r="DH13" i="7"/>
  <c r="DI13" i="7" s="1"/>
  <c r="DI33" i="7" s="1"/>
  <c r="DG13" i="7"/>
  <c r="DE13" i="7"/>
  <c r="DE33" i="7" s="1"/>
  <c r="DD13" i="7"/>
  <c r="DD33" i="7" s="1"/>
  <c r="DC13" i="7"/>
  <c r="DC33" i="7" s="1"/>
  <c r="DB13" i="7"/>
  <c r="DB33" i="7" s="1"/>
  <c r="DA13" i="7"/>
  <c r="DA33" i="7" s="1"/>
  <c r="CZ13" i="7"/>
  <c r="CZ33" i="7" s="1"/>
  <c r="CY13" i="7"/>
  <c r="CX13" i="7"/>
  <c r="CX33" i="7" s="1"/>
  <c r="CW13" i="7"/>
  <c r="CW33" i="7" s="1"/>
  <c r="CV13" i="7"/>
  <c r="CV33" i="7" s="1"/>
  <c r="CU13" i="7"/>
  <c r="CU33" i="7" s="1"/>
  <c r="CT13" i="7"/>
  <c r="CT33" i="7" s="1"/>
  <c r="CS13" i="7"/>
  <c r="CS33" i="7" s="1"/>
  <c r="CR13" i="7"/>
  <c r="CR33" i="7" s="1"/>
  <c r="CP13" i="7"/>
  <c r="CP33" i="7" s="1"/>
  <c r="CO13" i="7"/>
  <c r="CO33" i="7" s="1"/>
  <c r="CN13" i="7"/>
  <c r="CN33" i="7" s="1"/>
  <c r="CM13" i="7"/>
  <c r="CM33" i="7" s="1"/>
  <c r="CL13" i="7"/>
  <c r="CL33" i="7" s="1"/>
  <c r="CJ13" i="7"/>
  <c r="CK13" i="7" s="1"/>
  <c r="CK33" i="7" s="1"/>
  <c r="CI13" i="7"/>
  <c r="CH13" i="7"/>
  <c r="CH33" i="7" s="1"/>
  <c r="CG13" i="7"/>
  <c r="CG33" i="7" s="1"/>
  <c r="CF13" i="7"/>
  <c r="CF33" i="7" s="1"/>
  <c r="CE13" i="7"/>
  <c r="CE33" i="7" s="1"/>
  <c r="CD13" i="7"/>
  <c r="CD33" i="7" s="1"/>
  <c r="CC13" i="7"/>
  <c r="CC33" i="7" s="1"/>
  <c r="CB13" i="7"/>
  <c r="CB33" i="7" s="1"/>
  <c r="CA13" i="7"/>
  <c r="BZ13" i="7"/>
  <c r="BZ33" i="7" s="1"/>
  <c r="BY13" i="7"/>
  <c r="BY33" i="7" s="1"/>
  <c r="BX13" i="7"/>
  <c r="BX33" i="7" s="1"/>
  <c r="BW13" i="7"/>
  <c r="BV13" i="7"/>
  <c r="BV33" i="7" s="1"/>
  <c r="BU13" i="7"/>
  <c r="BU33" i="7" s="1"/>
  <c r="BT13" i="7"/>
  <c r="BT33" i="7" s="1"/>
  <c r="BS13" i="7"/>
  <c r="BR13" i="7"/>
  <c r="BR33" i="7" s="1"/>
  <c r="BQ13" i="7"/>
  <c r="BQ33" i="7" s="1"/>
  <c r="BP13" i="7"/>
  <c r="BP33" i="7" s="1"/>
  <c r="BO13" i="7"/>
  <c r="BO33" i="7" s="1"/>
  <c r="BN13" i="7"/>
  <c r="BN33" i="7" s="1"/>
  <c r="BM13" i="7"/>
  <c r="BM33" i="7" s="1"/>
  <c r="BL13" i="7"/>
  <c r="BL33" i="7" s="1"/>
  <c r="BJ13" i="7"/>
  <c r="BJ33" i="7" s="1"/>
  <c r="BI13" i="7"/>
  <c r="BI33" i="7" s="1"/>
  <c r="BH13" i="7"/>
  <c r="BH33" i="7" s="1"/>
  <c r="BG13" i="7"/>
  <c r="BG33" i="7" s="1"/>
  <c r="BF13" i="7"/>
  <c r="BF33" i="7" s="1"/>
  <c r="BE13" i="7"/>
  <c r="BE33" i="7" s="1"/>
  <c r="BC13" i="7"/>
  <c r="BB13" i="7"/>
  <c r="BB33" i="7" s="1"/>
  <c r="BA13" i="7"/>
  <c r="BA33" i="7" s="1"/>
  <c r="AZ13" i="7"/>
  <c r="AZ33" i="7" s="1"/>
  <c r="AY13" i="7"/>
  <c r="AY33" i="7" s="1"/>
  <c r="AX13" i="7"/>
  <c r="AX33" i="7" s="1"/>
  <c r="AW13" i="7"/>
  <c r="AW33" i="7" s="1"/>
  <c r="AV13" i="7"/>
  <c r="AV33" i="7" s="1"/>
  <c r="AT13" i="7"/>
  <c r="AT33" i="7" s="1"/>
  <c r="AS13" i="7"/>
  <c r="AU13" i="7" s="1"/>
  <c r="AR13" i="7"/>
  <c r="AR33" i="7" s="1"/>
  <c r="AQ13" i="7"/>
  <c r="AQ33" i="7" s="1"/>
  <c r="AP13" i="7"/>
  <c r="AP33" i="7" s="1"/>
  <c r="AO13" i="7"/>
  <c r="AO33" i="7" s="1"/>
  <c r="AN13" i="7"/>
  <c r="AN33" i="7" s="1"/>
  <c r="AM13" i="7"/>
  <c r="AL13" i="7"/>
  <c r="AL33" i="7" s="1"/>
  <c r="AK13" i="7"/>
  <c r="AK33" i="7" s="1"/>
  <c r="AJ13" i="7"/>
  <c r="AJ33" i="7" s="1"/>
  <c r="AH13" i="7"/>
  <c r="AH33" i="7" s="1"/>
  <c r="AG13" i="7"/>
  <c r="AG33" i="7" s="1"/>
  <c r="AF13" i="7"/>
  <c r="AF33" i="7" s="1"/>
  <c r="AE13" i="7"/>
  <c r="AE33" i="7" s="1"/>
  <c r="AD13" i="7"/>
  <c r="AD33" i="7" s="1"/>
  <c r="AC13" i="7"/>
  <c r="AC33" i="7" s="1"/>
  <c r="AB13" i="7"/>
  <c r="AB33" i="7" s="1"/>
  <c r="AA13" i="7"/>
  <c r="AA33" i="7" s="1"/>
  <c r="Z13" i="7"/>
  <c r="Z33" i="7" s="1"/>
  <c r="Y13" i="7"/>
  <c r="Y33" i="7" s="1"/>
  <c r="X13" i="7"/>
  <c r="X33" i="7" s="1"/>
  <c r="W13" i="7"/>
  <c r="W33" i="7" s="1"/>
  <c r="V13" i="7"/>
  <c r="V33" i="7" s="1"/>
  <c r="U13" i="7"/>
  <c r="U33" i="7" s="1"/>
  <c r="T13" i="7"/>
  <c r="T33" i="7" s="1"/>
  <c r="S13" i="7"/>
  <c r="S33" i="7" s="1"/>
  <c r="R13" i="7"/>
  <c r="R33" i="7" s="1"/>
  <c r="Q13" i="7"/>
  <c r="Q33" i="7" s="1"/>
  <c r="P13" i="7"/>
  <c r="P33" i="7" s="1"/>
  <c r="O13" i="7"/>
  <c r="O33" i="7" s="1"/>
  <c r="N13" i="7"/>
  <c r="N33" i="7" s="1"/>
  <c r="M13" i="7"/>
  <c r="M33" i="7" s="1"/>
  <c r="L13" i="7"/>
  <c r="L33" i="7" s="1"/>
  <c r="K13" i="7"/>
  <c r="AI13" i="7" s="1"/>
  <c r="AI33" i="7" s="1"/>
  <c r="J13" i="7"/>
  <c r="J33" i="7" s="1"/>
  <c r="I13" i="7"/>
  <c r="I33" i="7" s="1"/>
  <c r="H13" i="7"/>
  <c r="H33" i="7" s="1"/>
  <c r="G13" i="7"/>
  <c r="G33" i="7" s="1"/>
  <c r="F13" i="7"/>
  <c r="F33" i="7" s="1"/>
  <c r="E13" i="7"/>
  <c r="E33" i="7" s="1"/>
  <c r="D13" i="7"/>
  <c r="C13" i="7"/>
  <c r="GI11" i="7"/>
  <c r="DW11" i="7"/>
  <c r="CP11" i="7"/>
  <c r="BZ11" i="7"/>
  <c r="BJ11" i="7"/>
  <c r="P11" i="7"/>
  <c r="GX10" i="7"/>
  <c r="GU10" i="7"/>
  <c r="GV10" i="7" s="1"/>
  <c r="GT10" i="7"/>
  <c r="GS10" i="7"/>
  <c r="GR10" i="7"/>
  <c r="GQ10" i="7"/>
  <c r="GP10" i="7"/>
  <c r="GO10" i="7"/>
  <c r="GN10" i="7"/>
  <c r="GM10" i="7"/>
  <c r="GL10" i="7"/>
  <c r="GK10" i="7"/>
  <c r="GJ10" i="7"/>
  <c r="GI10" i="7"/>
  <c r="GH10" i="7"/>
  <c r="GG10" i="7"/>
  <c r="GF10" i="7"/>
  <c r="GE10" i="7"/>
  <c r="GD10" i="7"/>
  <c r="GB10" i="7"/>
  <c r="GA10" i="7"/>
  <c r="FZ10" i="7"/>
  <c r="GC10" i="7" s="1"/>
  <c r="FY10" i="7"/>
  <c r="FX10" i="7"/>
  <c r="FW10" i="7"/>
  <c r="FV10" i="7"/>
  <c r="FU10" i="7"/>
  <c r="FT10" i="7"/>
  <c r="FS10" i="7"/>
  <c r="FR10" i="7"/>
  <c r="FQ10" i="7"/>
  <c r="FP10" i="7"/>
  <c r="FO10" i="7"/>
  <c r="FN10" i="7"/>
  <c r="FM10" i="7"/>
  <c r="FL10" i="7"/>
  <c r="FJ10" i="7"/>
  <c r="FK10" i="7" s="1"/>
  <c r="FI10" i="7"/>
  <c r="FH10" i="7"/>
  <c r="FG10" i="7"/>
  <c r="FF10" i="7"/>
  <c r="FE10" i="7"/>
  <c r="FC10" i="7"/>
  <c r="FB10" i="7"/>
  <c r="FD10" i="7" s="1"/>
  <c r="FA10" i="7"/>
  <c r="EZ10" i="7"/>
  <c r="EY10" i="7"/>
  <c r="EX10" i="7"/>
  <c r="EW10" i="7"/>
  <c r="EV10" i="7"/>
  <c r="EU10" i="7"/>
  <c r="ET10" i="7"/>
  <c r="ES10" i="7"/>
  <c r="ER10" i="7"/>
  <c r="EQ10" i="7"/>
  <c r="EP10" i="7"/>
  <c r="EO10" i="7"/>
  <c r="EN10" i="7"/>
  <c r="EM10" i="7"/>
  <c r="EL10" i="7"/>
  <c r="EK10" i="7"/>
  <c r="EJ10" i="7"/>
  <c r="EI10" i="7"/>
  <c r="EH10" i="7"/>
  <c r="EG10" i="7"/>
  <c r="EF10" i="7"/>
  <c r="EE10" i="7"/>
  <c r="ED10" i="7"/>
  <c r="EC10" i="7"/>
  <c r="EB10" i="7"/>
  <c r="EA10" i="7"/>
  <c r="DZ10" i="7"/>
  <c r="DY10" i="7"/>
  <c r="DX10" i="7"/>
  <c r="DW10" i="7"/>
  <c r="DV10" i="7"/>
  <c r="DU10" i="7"/>
  <c r="DT10" i="7"/>
  <c r="DS10" i="7"/>
  <c r="DR10" i="7"/>
  <c r="DQ10" i="7"/>
  <c r="DP10" i="7"/>
  <c r="DO10" i="7"/>
  <c r="DN10" i="7"/>
  <c r="DM10" i="7"/>
  <c r="DK10" i="7"/>
  <c r="DJ10" i="7"/>
  <c r="DH10" i="7"/>
  <c r="DG10" i="7"/>
  <c r="DE10" i="7"/>
  <c r="DF10" i="7" s="1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P10" i="7"/>
  <c r="CO10" i="7"/>
  <c r="CQ10" i="7" s="1"/>
  <c r="CN10" i="7"/>
  <c r="CM10" i="7"/>
  <c r="CL10" i="7"/>
  <c r="CJ10" i="7"/>
  <c r="CI10" i="7"/>
  <c r="CK10" i="7" s="1"/>
  <c r="CH10" i="7"/>
  <c r="CG10" i="7"/>
  <c r="CF10" i="7"/>
  <c r="CE10" i="7"/>
  <c r="CD10" i="7"/>
  <c r="CC10" i="7"/>
  <c r="CB10" i="7"/>
  <c r="CA10" i="7"/>
  <c r="BZ10" i="7"/>
  <c r="BY10" i="7"/>
  <c r="BX10" i="7"/>
  <c r="BV10" i="7"/>
  <c r="BW10" i="7" s="1"/>
  <c r="BU10" i="7"/>
  <c r="BT10" i="7"/>
  <c r="BS10" i="7"/>
  <c r="BR10" i="7"/>
  <c r="BQ10" i="7"/>
  <c r="BP10" i="7"/>
  <c r="BO10" i="7"/>
  <c r="BN10" i="7"/>
  <c r="BM10" i="7"/>
  <c r="BL10" i="7"/>
  <c r="BJ10" i="7"/>
  <c r="BI10" i="7"/>
  <c r="BK10" i="7" s="1"/>
  <c r="BH10" i="7"/>
  <c r="BG10" i="7"/>
  <c r="BF10" i="7"/>
  <c r="BE10" i="7"/>
  <c r="BC10" i="7"/>
  <c r="BB10" i="7"/>
  <c r="BA10" i="7"/>
  <c r="BD10" i="7" s="1"/>
  <c r="AZ10" i="7"/>
  <c r="AY10" i="7"/>
  <c r="AX10" i="7"/>
  <c r="AW10" i="7"/>
  <c r="AV10" i="7"/>
  <c r="AT10" i="7"/>
  <c r="AS10" i="7"/>
  <c r="AU10" i="7" s="1"/>
  <c r="AR10" i="7"/>
  <c r="AQ10" i="7"/>
  <c r="AP10" i="7"/>
  <c r="AO10" i="7"/>
  <c r="AN10" i="7"/>
  <c r="AM10" i="7"/>
  <c r="AL10" i="7"/>
  <c r="AK10" i="7"/>
  <c r="AJ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GY10" i="7" s="1"/>
  <c r="GZ10" i="7" s="1"/>
  <c r="D10" i="7"/>
  <c r="C10" i="7"/>
  <c r="GX9" i="7"/>
  <c r="GU9" i="7"/>
  <c r="GT9" i="7"/>
  <c r="GS9" i="7"/>
  <c r="GR9" i="7"/>
  <c r="GQ9" i="7"/>
  <c r="GQ11" i="7" s="1"/>
  <c r="GP9" i="7"/>
  <c r="GO9" i="7"/>
  <c r="GO11" i="7" s="1"/>
  <c r="GN9" i="7"/>
  <c r="GM9" i="7"/>
  <c r="GL9" i="7"/>
  <c r="GL11" i="7" s="1"/>
  <c r="GK9" i="7"/>
  <c r="GJ9" i="7"/>
  <c r="GI9" i="7"/>
  <c r="GH9" i="7"/>
  <c r="GG9" i="7"/>
  <c r="GG11" i="7" s="1"/>
  <c r="GF9" i="7"/>
  <c r="GE9" i="7"/>
  <c r="GD9" i="7"/>
  <c r="GD11" i="7" s="1"/>
  <c r="GB9" i="7"/>
  <c r="GA9" i="7"/>
  <c r="GA11" i="7" s="1"/>
  <c r="FZ9" i="7"/>
  <c r="FY9" i="7"/>
  <c r="FX9" i="7"/>
  <c r="FW9" i="7"/>
  <c r="FV9" i="7"/>
  <c r="FV11" i="7" s="1"/>
  <c r="FU9" i="7"/>
  <c r="FT9" i="7"/>
  <c r="FS9" i="7"/>
  <c r="FS11" i="7" s="1"/>
  <c r="FQ9" i="7"/>
  <c r="FQ11" i="7" s="1"/>
  <c r="FP9" i="7"/>
  <c r="FR9" i="7" s="1"/>
  <c r="FO9" i="7"/>
  <c r="FN9" i="7"/>
  <c r="FN11" i="7" s="1"/>
  <c r="FM9" i="7"/>
  <c r="FL9" i="7"/>
  <c r="FK9" i="7"/>
  <c r="FJ9" i="7"/>
  <c r="FI9" i="7"/>
  <c r="FI11" i="7" s="1"/>
  <c r="FH9" i="7"/>
  <c r="FG9" i="7"/>
  <c r="FF9" i="7"/>
  <c r="FF11" i="7" s="1"/>
  <c r="FE9" i="7"/>
  <c r="FC9" i="7"/>
  <c r="FD9" i="7" s="1"/>
  <c r="FB9" i="7"/>
  <c r="FA9" i="7"/>
  <c r="FA11" i="7" s="1"/>
  <c r="EZ9" i="7"/>
  <c r="EY9" i="7"/>
  <c r="EX9" i="7"/>
  <c r="EX11" i="7" s="1"/>
  <c r="EW9" i="7"/>
  <c r="EV9" i="7"/>
  <c r="EU9" i="7"/>
  <c r="EU11" i="7" s="1"/>
  <c r="ET9" i="7"/>
  <c r="ES9" i="7"/>
  <c r="ES11" i="7" s="1"/>
  <c r="ER9" i="7"/>
  <c r="EQ9" i="7"/>
  <c r="EP9" i="7"/>
  <c r="EP11" i="7" s="1"/>
  <c r="EO9" i="7"/>
  <c r="EN9" i="7"/>
  <c r="EM9" i="7"/>
  <c r="EM11" i="7" s="1"/>
  <c r="EL9" i="7"/>
  <c r="EK9" i="7"/>
  <c r="EK11" i="7" s="1"/>
  <c r="EJ9" i="7"/>
  <c r="EI9" i="7"/>
  <c r="EH9" i="7"/>
  <c r="EH11" i="7" s="1"/>
  <c r="EG9" i="7"/>
  <c r="EF9" i="7"/>
  <c r="EE9" i="7"/>
  <c r="EE11" i="7" s="1"/>
  <c r="ED9" i="7"/>
  <c r="EC9" i="7"/>
  <c r="EC11" i="7" s="1"/>
  <c r="EB9" i="7"/>
  <c r="EA9" i="7"/>
  <c r="DZ9" i="7"/>
  <c r="DZ11" i="7" s="1"/>
  <c r="DY9" i="7"/>
  <c r="DX9" i="7"/>
  <c r="DW9" i="7"/>
  <c r="DV9" i="7"/>
  <c r="DU9" i="7"/>
  <c r="DU11" i="7" s="1"/>
  <c r="DT9" i="7"/>
  <c r="DS9" i="7"/>
  <c r="DR9" i="7"/>
  <c r="DR11" i="7" s="1"/>
  <c r="DQ9" i="7"/>
  <c r="DP9" i="7"/>
  <c r="DO9" i="7"/>
  <c r="DO11" i="7" s="1"/>
  <c r="DN9" i="7"/>
  <c r="DM9" i="7"/>
  <c r="DM11" i="7" s="1"/>
  <c r="DK9" i="7"/>
  <c r="DJ9" i="7"/>
  <c r="DI9" i="7"/>
  <c r="DH9" i="7"/>
  <c r="DG9" i="7"/>
  <c r="DE9" i="7"/>
  <c r="DD9" i="7"/>
  <c r="DD11" i="7" s="1"/>
  <c r="DC9" i="7"/>
  <c r="DB9" i="7"/>
  <c r="DA9" i="7"/>
  <c r="DA11" i="7" s="1"/>
  <c r="CZ9" i="7"/>
  <c r="CY9" i="7"/>
  <c r="CX9" i="7"/>
  <c r="CX11" i="7" s="1"/>
  <c r="CW9" i="7"/>
  <c r="CV9" i="7"/>
  <c r="CV11" i="7" s="1"/>
  <c r="CU9" i="7"/>
  <c r="CT9" i="7"/>
  <c r="CS9" i="7"/>
  <c r="CS11" i="7" s="1"/>
  <c r="CR9" i="7"/>
  <c r="CP9" i="7"/>
  <c r="CQ9" i="7" s="1"/>
  <c r="CO9" i="7"/>
  <c r="CN9" i="7"/>
  <c r="CN11" i="7" s="1"/>
  <c r="CM9" i="7"/>
  <c r="CL9" i="7"/>
  <c r="CK9" i="7"/>
  <c r="CJ9" i="7"/>
  <c r="CI9" i="7"/>
  <c r="CH9" i="7"/>
  <c r="CH11" i="7" s="1"/>
  <c r="CG9" i="7"/>
  <c r="CF9" i="7"/>
  <c r="CF11" i="7" s="1"/>
  <c r="CE9" i="7"/>
  <c r="CD9" i="7"/>
  <c r="CC9" i="7"/>
  <c r="CC11" i="7" s="1"/>
  <c r="CB9" i="7"/>
  <c r="CA9" i="7"/>
  <c r="BZ9" i="7"/>
  <c r="BY9" i="7"/>
  <c r="BX9" i="7"/>
  <c r="BX11" i="7" s="1"/>
  <c r="BW9" i="7"/>
  <c r="BV9" i="7"/>
  <c r="BU9" i="7"/>
  <c r="BU11" i="7" s="1"/>
  <c r="BT9" i="7"/>
  <c r="BS9" i="7"/>
  <c r="BR9" i="7"/>
  <c r="BR11" i="7" s="1"/>
  <c r="BQ9" i="7"/>
  <c r="BP9" i="7"/>
  <c r="BP11" i="7" s="1"/>
  <c r="BO9" i="7"/>
  <c r="BN9" i="7"/>
  <c r="BM9" i="7"/>
  <c r="BM11" i="7" s="1"/>
  <c r="BL9" i="7"/>
  <c r="BJ9" i="7"/>
  <c r="BK9" i="7" s="1"/>
  <c r="BI9" i="7"/>
  <c r="BH9" i="7"/>
  <c r="BH11" i="7" s="1"/>
  <c r="BG9" i="7"/>
  <c r="BF9" i="7"/>
  <c r="BE9" i="7"/>
  <c r="BE11" i="7" s="1"/>
  <c r="BC9" i="7"/>
  <c r="BB9" i="7"/>
  <c r="BD9" i="7" s="1"/>
  <c r="BA9" i="7"/>
  <c r="AZ9" i="7"/>
  <c r="AZ11" i="7" s="1"/>
  <c r="AY9" i="7"/>
  <c r="AX9" i="7"/>
  <c r="AW9" i="7"/>
  <c r="AW11" i="7" s="1"/>
  <c r="AV9" i="7"/>
  <c r="AT9" i="7"/>
  <c r="AU9" i="7" s="1"/>
  <c r="AS9" i="7"/>
  <c r="AR9" i="7"/>
  <c r="AR11" i="7" s="1"/>
  <c r="AQ9" i="7"/>
  <c r="AP9" i="7"/>
  <c r="AO9" i="7"/>
  <c r="AO11" i="7" s="1"/>
  <c r="AN9" i="7"/>
  <c r="AM9" i="7"/>
  <c r="AL9" i="7"/>
  <c r="AL11" i="7" s="1"/>
  <c r="AK9" i="7"/>
  <c r="AJ9" i="7"/>
  <c r="AJ11" i="7" s="1"/>
  <c r="AH9" i="7"/>
  <c r="AG9" i="7"/>
  <c r="AG11" i="7" s="1"/>
  <c r="AF9" i="7"/>
  <c r="AE9" i="7"/>
  <c r="AD9" i="7"/>
  <c r="AD11" i="7" s="1"/>
  <c r="AC9" i="7"/>
  <c r="AB9" i="7"/>
  <c r="AB11" i="7" s="1"/>
  <c r="AA9" i="7"/>
  <c r="Z9" i="7"/>
  <c r="Y9" i="7"/>
  <c r="Y11" i="7" s="1"/>
  <c r="X9" i="7"/>
  <c r="W9" i="7"/>
  <c r="V9" i="7"/>
  <c r="V11" i="7" s="1"/>
  <c r="U9" i="7"/>
  <c r="T9" i="7"/>
  <c r="T11" i="7" s="1"/>
  <c r="S9" i="7"/>
  <c r="R9" i="7"/>
  <c r="Q9" i="7"/>
  <c r="Q11" i="7" s="1"/>
  <c r="P9" i="7"/>
  <c r="O9" i="7"/>
  <c r="N9" i="7"/>
  <c r="N11" i="7" s="1"/>
  <c r="M9" i="7"/>
  <c r="L9" i="7"/>
  <c r="L11" i="7" s="1"/>
  <c r="K9" i="7"/>
  <c r="J9" i="7"/>
  <c r="I9" i="7"/>
  <c r="I11" i="7" s="1"/>
  <c r="H9" i="7"/>
  <c r="G9" i="7"/>
  <c r="F9" i="7"/>
  <c r="F11" i="7" s="1"/>
  <c r="E9" i="7"/>
  <c r="D9" i="7"/>
  <c r="C9" i="7"/>
  <c r="GX8" i="7"/>
  <c r="GU8" i="7"/>
  <c r="GT8" i="7"/>
  <c r="GS8" i="7"/>
  <c r="GR8" i="7"/>
  <c r="GQ8" i="7"/>
  <c r="GP8" i="7"/>
  <c r="GO8" i="7"/>
  <c r="GN8" i="7"/>
  <c r="GM8" i="7"/>
  <c r="GL8" i="7"/>
  <c r="GK8" i="7"/>
  <c r="GJ8" i="7"/>
  <c r="GI8" i="7"/>
  <c r="GH8" i="7"/>
  <c r="GG8" i="7"/>
  <c r="GF8" i="7"/>
  <c r="GE8" i="7"/>
  <c r="GD8" i="7"/>
  <c r="GC8" i="7"/>
  <c r="GB8" i="7"/>
  <c r="GA8" i="7"/>
  <c r="FZ8" i="7"/>
  <c r="FY8" i="7"/>
  <c r="FX8" i="7"/>
  <c r="FW8" i="7"/>
  <c r="FV8" i="7"/>
  <c r="FU8" i="7"/>
  <c r="FT8" i="7"/>
  <c r="FS8" i="7"/>
  <c r="FR8" i="7"/>
  <c r="FQ8" i="7"/>
  <c r="FP8" i="7"/>
  <c r="FO8" i="7"/>
  <c r="FN8" i="7"/>
  <c r="FM8" i="7"/>
  <c r="FL8" i="7"/>
  <c r="FJ8" i="7"/>
  <c r="FI8" i="7"/>
  <c r="FH8" i="7"/>
  <c r="FG8" i="7"/>
  <c r="FF8" i="7"/>
  <c r="FE8" i="7"/>
  <c r="FC8" i="7"/>
  <c r="FB8" i="7"/>
  <c r="FA8" i="7"/>
  <c r="EZ8" i="7"/>
  <c r="EY8" i="7"/>
  <c r="EX8" i="7"/>
  <c r="EW8" i="7"/>
  <c r="EV8" i="7"/>
  <c r="EU8" i="7"/>
  <c r="ET8" i="7"/>
  <c r="ES8" i="7"/>
  <c r="ER8" i="7"/>
  <c r="EQ8" i="7"/>
  <c r="EP8" i="7"/>
  <c r="EO8" i="7"/>
  <c r="EN8" i="7"/>
  <c r="EM8" i="7"/>
  <c r="EL8" i="7"/>
  <c r="EK8" i="7"/>
  <c r="EJ8" i="7"/>
  <c r="EI8" i="7"/>
  <c r="EH8" i="7"/>
  <c r="EG8" i="7"/>
  <c r="EF8" i="7"/>
  <c r="EE8" i="7"/>
  <c r="ED8" i="7"/>
  <c r="EC8" i="7"/>
  <c r="EB8" i="7"/>
  <c r="EA8" i="7"/>
  <c r="DZ8" i="7"/>
  <c r="DY8" i="7"/>
  <c r="DX8" i="7"/>
  <c r="DW8" i="7"/>
  <c r="DV8" i="7"/>
  <c r="DU8" i="7"/>
  <c r="DT8" i="7"/>
  <c r="DS8" i="7"/>
  <c r="DR8" i="7"/>
  <c r="DQ8" i="7"/>
  <c r="DP8" i="7"/>
  <c r="DO8" i="7"/>
  <c r="DN8" i="7"/>
  <c r="DM8" i="7"/>
  <c r="DK8" i="7"/>
  <c r="DJ8" i="7"/>
  <c r="DH8" i="7"/>
  <c r="DG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D7" i="7"/>
  <c r="C7" i="7"/>
  <c r="B6" i="7"/>
  <c r="A6" i="7"/>
  <c r="GX5" i="7"/>
  <c r="GT5" i="7"/>
  <c r="GS5" i="7"/>
  <c r="GR5" i="7"/>
  <c r="GQ5" i="7"/>
  <c r="GP5" i="7"/>
  <c r="GO5" i="7"/>
  <c r="GN5" i="7"/>
  <c r="GM5" i="7"/>
  <c r="GL5" i="7"/>
  <c r="GK5" i="7"/>
  <c r="GJ5" i="7"/>
  <c r="GI5" i="7"/>
  <c r="GH5" i="7"/>
  <c r="GG5" i="7"/>
  <c r="GF5" i="7"/>
  <c r="GE5" i="7"/>
  <c r="GD5" i="7"/>
  <c r="FY5" i="7"/>
  <c r="FX5" i="7"/>
  <c r="FW5" i="7"/>
  <c r="FV5" i="7"/>
  <c r="FU5" i="7"/>
  <c r="FT5" i="7"/>
  <c r="FS5" i="7"/>
  <c r="FP5" i="7"/>
  <c r="FO5" i="7"/>
  <c r="FN5" i="7"/>
  <c r="FM5" i="7"/>
  <c r="FL5" i="7"/>
  <c r="FI5" i="7"/>
  <c r="FH5" i="7"/>
  <c r="FG5" i="7"/>
  <c r="FF5" i="7"/>
  <c r="FE5" i="7"/>
  <c r="FB5" i="7"/>
  <c r="EZ5" i="7"/>
  <c r="EY5" i="7"/>
  <c r="EX5" i="7"/>
  <c r="EW5" i="7"/>
  <c r="EV5" i="7"/>
  <c r="EU5" i="7"/>
  <c r="ET5" i="7"/>
  <c r="ES5" i="7"/>
  <c r="ER5" i="7"/>
  <c r="EQ5" i="7"/>
  <c r="EP5" i="7"/>
  <c r="EO5" i="7"/>
  <c r="EN5" i="7"/>
  <c r="EM5" i="7"/>
  <c r="EL5" i="7"/>
  <c r="EK5" i="7"/>
  <c r="EJ5" i="7"/>
  <c r="EI5" i="7"/>
  <c r="EH5" i="7"/>
  <c r="EG5" i="7"/>
  <c r="EF5" i="7"/>
  <c r="EE5" i="7"/>
  <c r="ED5" i="7"/>
  <c r="EC5" i="7"/>
  <c r="EB5" i="7"/>
  <c r="EA5" i="7"/>
  <c r="DZ5" i="7"/>
  <c r="DY5" i="7"/>
  <c r="DX5" i="7"/>
  <c r="DW5" i="7"/>
  <c r="DV5" i="7"/>
  <c r="DU5" i="7"/>
  <c r="DT5" i="7"/>
  <c r="DS5" i="7"/>
  <c r="DR5" i="7"/>
  <c r="DQ5" i="7"/>
  <c r="DP5" i="7"/>
  <c r="DO5" i="7"/>
  <c r="DN5" i="7"/>
  <c r="DM5" i="7"/>
  <c r="DK5" i="7"/>
  <c r="DJ5" i="7"/>
  <c r="DG5" i="7"/>
  <c r="DD5" i="7"/>
  <c r="DC5" i="7"/>
  <c r="DB5" i="7"/>
  <c r="DA5" i="7"/>
  <c r="CZ5" i="7"/>
  <c r="CY5" i="7"/>
  <c r="CX5" i="7"/>
  <c r="CW5" i="7"/>
  <c r="CV5" i="7"/>
  <c r="CU5" i="7"/>
  <c r="CT5" i="7"/>
  <c r="CS5" i="7"/>
  <c r="CR5" i="7"/>
  <c r="CO5" i="7"/>
  <c r="CN5" i="7"/>
  <c r="CM5" i="7"/>
  <c r="CL5" i="7"/>
  <c r="CI5" i="7"/>
  <c r="CH5" i="7"/>
  <c r="CG5" i="7"/>
  <c r="CF5" i="7"/>
  <c r="CE5" i="7"/>
  <c r="CD5" i="7"/>
  <c r="CC5" i="7"/>
  <c r="CB5" i="7"/>
  <c r="CA5" i="7"/>
  <c r="BZ5" i="7"/>
  <c r="BY5" i="7"/>
  <c r="BX5" i="7"/>
  <c r="BU5" i="7"/>
  <c r="BT5" i="7"/>
  <c r="BS5" i="7"/>
  <c r="BR5" i="7"/>
  <c r="BQ5" i="7"/>
  <c r="BP5" i="7"/>
  <c r="BO5" i="7"/>
  <c r="BN5" i="7"/>
  <c r="BM5" i="7"/>
  <c r="BL5" i="7"/>
  <c r="BI5" i="7"/>
  <c r="BH5" i="7"/>
  <c r="BG5" i="7"/>
  <c r="BF5" i="7"/>
  <c r="BE5" i="7"/>
  <c r="BA5" i="7"/>
  <c r="AZ5" i="7"/>
  <c r="AY5" i="7"/>
  <c r="AX5" i="7"/>
  <c r="AW5" i="7"/>
  <c r="AV5" i="7"/>
  <c r="AS5" i="7"/>
  <c r="AR5" i="7"/>
  <c r="AQ5" i="7"/>
  <c r="AP5" i="7"/>
  <c r="AO5" i="7"/>
  <c r="AN5" i="7"/>
  <c r="AM5" i="7"/>
  <c r="AL5" i="7"/>
  <c r="AK5" i="7"/>
  <c r="AJ5" i="7"/>
  <c r="B5" i="7"/>
  <c r="A5" i="7"/>
  <c r="GX4" i="7"/>
  <c r="GU4" i="7"/>
  <c r="GT4" i="7"/>
  <c r="GS4" i="7"/>
  <c r="GR4" i="7"/>
  <c r="GQ4" i="7"/>
  <c r="GP4" i="7"/>
  <c r="GO4" i="7"/>
  <c r="GN4" i="7"/>
  <c r="GM4" i="7"/>
  <c r="GL4" i="7"/>
  <c r="GK4" i="7"/>
  <c r="GJ4" i="7"/>
  <c r="GI4" i="7"/>
  <c r="GH4" i="7"/>
  <c r="GG4" i="7"/>
  <c r="GF4" i="7"/>
  <c r="GE4" i="7"/>
  <c r="GD4" i="7"/>
  <c r="GB4" i="7"/>
  <c r="GA4" i="7"/>
  <c r="FZ4" i="7"/>
  <c r="FY4" i="7"/>
  <c r="FX4" i="7"/>
  <c r="FW4" i="7"/>
  <c r="FV4" i="7"/>
  <c r="FU4" i="7"/>
  <c r="FT4" i="7"/>
  <c r="FS4" i="7"/>
  <c r="FQ4" i="7"/>
  <c r="FP4" i="7"/>
  <c r="FO4" i="7"/>
  <c r="FN4" i="7"/>
  <c r="FM4" i="7"/>
  <c r="FL4" i="7"/>
  <c r="FJ4" i="7"/>
  <c r="FI4" i="7"/>
  <c r="FH4" i="7"/>
  <c r="FG4" i="7"/>
  <c r="FF4" i="7"/>
  <c r="FE4" i="7"/>
  <c r="FC4" i="7"/>
  <c r="FB4" i="7"/>
  <c r="FA4" i="7"/>
  <c r="EZ4" i="7"/>
  <c r="EY4" i="7"/>
  <c r="EX4" i="7"/>
  <c r="EW4" i="7"/>
  <c r="EV4" i="7"/>
  <c r="EU4" i="7"/>
  <c r="ET4" i="7"/>
  <c r="ES4" i="7"/>
  <c r="ER4" i="7"/>
  <c r="EQ4" i="7"/>
  <c r="EP4" i="7"/>
  <c r="EO4" i="7"/>
  <c r="EN4" i="7"/>
  <c r="EM4" i="7"/>
  <c r="EL4" i="7"/>
  <c r="EK4" i="7"/>
  <c r="EJ4" i="7"/>
  <c r="EI4" i="7"/>
  <c r="EH4" i="7"/>
  <c r="EG4" i="7"/>
  <c r="EF4" i="7"/>
  <c r="EE4" i="7"/>
  <c r="ED4" i="7"/>
  <c r="EC4" i="7"/>
  <c r="EB4" i="7"/>
  <c r="EA4" i="7"/>
  <c r="DZ4" i="7"/>
  <c r="DY4" i="7"/>
  <c r="DX4" i="7"/>
  <c r="DW4" i="7"/>
  <c r="DV4" i="7"/>
  <c r="DU4" i="7"/>
  <c r="DT4" i="7"/>
  <c r="DS4" i="7"/>
  <c r="DR4" i="7"/>
  <c r="DQ4" i="7"/>
  <c r="DP4" i="7"/>
  <c r="DO4" i="7"/>
  <c r="DN4" i="7"/>
  <c r="DM4" i="7"/>
  <c r="DK4" i="7"/>
  <c r="DJ4" i="7"/>
  <c r="DH4" i="7"/>
  <c r="DG4" i="7"/>
  <c r="DE4" i="7"/>
  <c r="DD4" i="7"/>
  <c r="DC4" i="7"/>
  <c r="DB4" i="7"/>
  <c r="DA4" i="7"/>
  <c r="CZ4" i="7"/>
  <c r="CY4" i="7"/>
  <c r="CX4" i="7"/>
  <c r="CW4" i="7"/>
  <c r="CV4" i="7"/>
  <c r="CU4" i="7"/>
  <c r="CT4" i="7"/>
  <c r="CS4" i="7"/>
  <c r="CR4" i="7"/>
  <c r="CP4" i="7"/>
  <c r="CO4" i="7"/>
  <c r="CN4" i="7"/>
  <c r="CM4" i="7"/>
  <c r="CL4" i="7"/>
  <c r="CJ4" i="7"/>
  <c r="CI4" i="7"/>
  <c r="CH4" i="7"/>
  <c r="CG4" i="7"/>
  <c r="CF4" i="7"/>
  <c r="CE4" i="7"/>
  <c r="CD4" i="7"/>
  <c r="CC4" i="7"/>
  <c r="CB4" i="7"/>
  <c r="CA4" i="7"/>
  <c r="BZ4" i="7"/>
  <c r="BY4" i="7"/>
  <c r="BX4" i="7"/>
  <c r="BV4" i="7"/>
  <c r="BU4" i="7"/>
  <c r="BT4" i="7"/>
  <c r="BS4" i="7"/>
  <c r="BR4" i="7"/>
  <c r="BQ4" i="7"/>
  <c r="BP4" i="7"/>
  <c r="BO4" i="7"/>
  <c r="BN4" i="7"/>
  <c r="BM4" i="7"/>
  <c r="BL4" i="7"/>
  <c r="BJ4" i="7"/>
  <c r="BI4" i="7"/>
  <c r="BH4" i="7"/>
  <c r="BG4" i="7"/>
  <c r="BF4" i="7"/>
  <c r="BE4" i="7"/>
  <c r="BC4" i="7"/>
  <c r="BB4" i="7"/>
  <c r="BA4" i="7"/>
  <c r="AZ4" i="7"/>
  <c r="AY4" i="7"/>
  <c r="AX4" i="7"/>
  <c r="AW4" i="7"/>
  <c r="AV4" i="7"/>
  <c r="AT4" i="7"/>
  <c r="AS4" i="7"/>
  <c r="AR4" i="7"/>
  <c r="AQ4" i="7"/>
  <c r="AP4" i="7"/>
  <c r="AO4" i="7"/>
  <c r="AN4" i="7"/>
  <c r="AM4" i="7"/>
  <c r="AL4" i="7"/>
  <c r="AK4" i="7"/>
  <c r="AJ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A4" i="7"/>
  <c r="GU3" i="7"/>
  <c r="GB3" i="7"/>
  <c r="GA3" i="7"/>
  <c r="FZ3" i="7"/>
  <c r="FQ3" i="7"/>
  <c r="FJ3" i="7"/>
  <c r="FC3" i="7"/>
  <c r="DH3" i="7"/>
  <c r="DE3" i="7"/>
  <c r="CP3" i="7"/>
  <c r="CJ3" i="7"/>
  <c r="BV3" i="7"/>
  <c r="BJ3" i="7"/>
  <c r="BC3" i="7"/>
  <c r="BB3" i="7"/>
  <c r="AT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D203" i="26"/>
  <c r="D202" i="26"/>
  <c r="D201" i="26"/>
  <c r="D200" i="26"/>
  <c r="D199" i="26"/>
  <c r="D198" i="26"/>
  <c r="D197" i="26"/>
  <c r="D196" i="26"/>
  <c r="D195" i="26"/>
  <c r="D194" i="26"/>
  <c r="D193" i="26"/>
  <c r="D192" i="26"/>
  <c r="D191" i="26"/>
  <c r="D190" i="26"/>
  <c r="D189" i="26"/>
  <c r="D188" i="26"/>
  <c r="D187" i="26"/>
  <c r="D186" i="26"/>
  <c r="D185" i="26"/>
  <c r="D184" i="26"/>
  <c r="D183" i="26"/>
  <c r="D182" i="26"/>
  <c r="D181" i="26"/>
  <c r="D180" i="26"/>
  <c r="D179" i="26"/>
  <c r="D178" i="26"/>
  <c r="D177" i="26"/>
  <c r="D176" i="26"/>
  <c r="D175" i="26"/>
  <c r="D174" i="26"/>
  <c r="D173" i="26"/>
  <c r="D172" i="26"/>
  <c r="D171" i="26"/>
  <c r="D170" i="26"/>
  <c r="D169" i="26"/>
  <c r="D168" i="26"/>
  <c r="D167" i="26"/>
  <c r="D166" i="26"/>
  <c r="D165" i="26"/>
  <c r="D164" i="26"/>
  <c r="D163" i="26"/>
  <c r="D162" i="26"/>
  <c r="D161" i="26"/>
  <c r="D160" i="26"/>
  <c r="D159" i="26"/>
  <c r="D158" i="26"/>
  <c r="D157" i="26"/>
  <c r="D156" i="26"/>
  <c r="D155" i="26"/>
  <c r="D154" i="26"/>
  <c r="D153" i="26"/>
  <c r="D152" i="26"/>
  <c r="D151" i="26"/>
  <c r="D150" i="26"/>
  <c r="D149" i="26"/>
  <c r="D148" i="26"/>
  <c r="D147" i="26"/>
  <c r="D146" i="26"/>
  <c r="C145" i="26"/>
  <c r="C204" i="26" s="1"/>
  <c r="B145" i="26"/>
  <c r="D144" i="26"/>
  <c r="D143" i="26"/>
  <c r="D145" i="26" s="1"/>
  <c r="D142" i="26"/>
  <c r="D141" i="26"/>
  <c r="D140" i="26"/>
  <c r="D139" i="26"/>
  <c r="D138" i="26"/>
  <c r="D137" i="26"/>
  <c r="D136" i="26"/>
  <c r="C135" i="26"/>
  <c r="B135" i="26"/>
  <c r="D134" i="26"/>
  <c r="D133" i="26"/>
  <c r="D132" i="26"/>
  <c r="D135" i="26" s="1"/>
  <c r="D131" i="26"/>
  <c r="D130" i="26"/>
  <c r="C129" i="26"/>
  <c r="B129" i="26"/>
  <c r="D128" i="26"/>
  <c r="D129" i="26" s="1"/>
  <c r="D127" i="26"/>
  <c r="D126" i="26"/>
  <c r="D125" i="26"/>
  <c r="C124" i="26"/>
  <c r="B124" i="26"/>
  <c r="D123" i="26"/>
  <c r="D122" i="26"/>
  <c r="D124" i="26" s="1"/>
  <c r="D121" i="26"/>
  <c r="D120" i="26"/>
  <c r="D119" i="26"/>
  <c r="C118" i="26"/>
  <c r="B118" i="26"/>
  <c r="D117" i="26"/>
  <c r="D116" i="26"/>
  <c r="D118" i="26" s="1"/>
  <c r="D115" i="26"/>
  <c r="D114" i="26"/>
  <c r="D113" i="26"/>
  <c r="D112" i="26"/>
  <c r="D111" i="26"/>
  <c r="D110" i="26"/>
  <c r="D109" i="26"/>
  <c r="D108" i="26"/>
  <c r="D107" i="26"/>
  <c r="D106" i="26"/>
  <c r="D105" i="26"/>
  <c r="D104" i="26"/>
  <c r="D103" i="26"/>
  <c r="D102" i="26"/>
  <c r="D101" i="26"/>
  <c r="D100" i="26"/>
  <c r="D99" i="26"/>
  <c r="D98" i="26"/>
  <c r="D97" i="26"/>
  <c r="D96" i="26"/>
  <c r="D95" i="26"/>
  <c r="D94" i="26"/>
  <c r="D93" i="26"/>
  <c r="D92" i="26"/>
  <c r="D91" i="26"/>
  <c r="D90" i="26"/>
  <c r="C89" i="26"/>
  <c r="B89" i="26"/>
  <c r="D88" i="26"/>
  <c r="D87" i="26"/>
  <c r="D89" i="26" s="1"/>
  <c r="C86" i="26"/>
  <c r="B86" i="26"/>
  <c r="D85" i="26"/>
  <c r="D84" i="26"/>
  <c r="D86" i="26" s="1"/>
  <c r="D83" i="26"/>
  <c r="D82" i="26"/>
  <c r="D81" i="26"/>
  <c r="D80" i="26"/>
  <c r="D79" i="26"/>
  <c r="D78" i="26"/>
  <c r="D77" i="26"/>
  <c r="D76" i="26"/>
  <c r="C75" i="26"/>
  <c r="B75" i="26"/>
  <c r="D74" i="26"/>
  <c r="D73" i="26"/>
  <c r="D75" i="26" s="1"/>
  <c r="D72" i="26"/>
  <c r="D71" i="26"/>
  <c r="D70" i="26"/>
  <c r="C69" i="26"/>
  <c r="B69" i="26"/>
  <c r="D68" i="26"/>
  <c r="D67" i="26"/>
  <c r="D69" i="26" s="1"/>
  <c r="D66" i="26"/>
  <c r="D65" i="26"/>
  <c r="D64" i="26"/>
  <c r="D63" i="26"/>
  <c r="D62" i="26"/>
  <c r="D61" i="26"/>
  <c r="D60" i="26"/>
  <c r="D59" i="26"/>
  <c r="D58" i="26"/>
  <c r="C58" i="26"/>
  <c r="B58" i="26"/>
  <c r="D57" i="26"/>
  <c r="D56" i="26"/>
  <c r="D55" i="26"/>
  <c r="D54" i="26"/>
  <c r="D53" i="26"/>
  <c r="D52" i="26"/>
  <c r="D51" i="26"/>
  <c r="D50" i="26"/>
  <c r="C49" i="26"/>
  <c r="B49" i="26"/>
  <c r="D48" i="26"/>
  <c r="D47" i="26"/>
  <c r="D49" i="26" s="1"/>
  <c r="D46" i="26"/>
  <c r="D45" i="26"/>
  <c r="D44" i="26"/>
  <c r="C43" i="26"/>
  <c r="B43" i="26"/>
  <c r="D42" i="26"/>
  <c r="D41" i="26"/>
  <c r="D40" i="26"/>
  <c r="D43" i="26" s="1"/>
  <c r="D39" i="26"/>
  <c r="D38" i="26"/>
  <c r="D37" i="26"/>
  <c r="D36" i="26"/>
  <c r="D35" i="26"/>
  <c r="C35" i="26"/>
  <c r="B35" i="26"/>
  <c r="D34" i="26"/>
  <c r="D33" i="26"/>
  <c r="D32" i="26"/>
  <c r="D31" i="26"/>
  <c r="C30" i="26"/>
  <c r="B30" i="26"/>
  <c r="B204" i="26" s="1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8" i="26"/>
  <c r="D7" i="26"/>
  <c r="D6" i="26"/>
  <c r="D5" i="26"/>
  <c r="D4" i="26"/>
  <c r="D3" i="26"/>
  <c r="AZ215" i="12"/>
  <c r="AX215" i="12"/>
  <c r="AW215" i="12"/>
  <c r="AV215" i="12"/>
  <c r="AU215" i="12"/>
  <c r="AT215" i="12"/>
  <c r="AL215" i="12"/>
  <c r="AK215" i="12"/>
  <c r="AJ215" i="12"/>
  <c r="AI215" i="12"/>
  <c r="AH215" i="12"/>
  <c r="AG215" i="12"/>
  <c r="AF215" i="12"/>
  <c r="AE215" i="12"/>
  <c r="AS215" i="12" s="1"/>
  <c r="AD215" i="12"/>
  <c r="AC215" i="12"/>
  <c r="X215" i="12"/>
  <c r="W215" i="12"/>
  <c r="V215" i="12"/>
  <c r="U215" i="12"/>
  <c r="T215" i="12"/>
  <c r="S215" i="12"/>
  <c r="R215" i="12"/>
  <c r="Q215" i="12"/>
  <c r="P215" i="12"/>
  <c r="O215" i="12"/>
  <c r="N215" i="12"/>
  <c r="M215" i="12"/>
  <c r="L215" i="12"/>
  <c r="K215" i="12"/>
  <c r="J215" i="12"/>
  <c r="I215" i="12"/>
  <c r="AB215" i="12" s="1"/>
  <c r="H215" i="12"/>
  <c r="G215" i="12"/>
  <c r="E215" i="12"/>
  <c r="D215" i="12"/>
  <c r="C215" i="12"/>
  <c r="AY214" i="12"/>
  <c r="AS214" i="12"/>
  <c r="AB214" i="12"/>
  <c r="F214" i="12"/>
  <c r="F215" i="12" s="1"/>
  <c r="AY213" i="12"/>
  <c r="AS213" i="12"/>
  <c r="AB213" i="12"/>
  <c r="BA213" i="12" s="1"/>
  <c r="F213" i="12"/>
  <c r="AY212" i="12"/>
  <c r="AS212" i="12"/>
  <c r="AB212" i="12"/>
  <c r="F212" i="12"/>
  <c r="BA212" i="12" s="1"/>
  <c r="BC212" i="12" s="1"/>
  <c r="AY211" i="12"/>
  <c r="AS211" i="12"/>
  <c r="AB211" i="12"/>
  <c r="BC211" i="12" s="1"/>
  <c r="F211" i="12"/>
  <c r="BA211" i="12" s="1"/>
  <c r="AY210" i="12"/>
  <c r="AS210" i="12"/>
  <c r="AB210" i="12"/>
  <c r="F210" i="12"/>
  <c r="AY209" i="12"/>
  <c r="AS209" i="12"/>
  <c r="AB209" i="12"/>
  <c r="BA209" i="12" s="1"/>
  <c r="BC209" i="12" s="1"/>
  <c r="F209" i="12"/>
  <c r="AY208" i="12"/>
  <c r="AS208" i="12"/>
  <c r="AB208" i="12"/>
  <c r="F208" i="12"/>
  <c r="AY207" i="12"/>
  <c r="AS207" i="12"/>
  <c r="AB207" i="12"/>
  <c r="F207" i="12"/>
  <c r="BA207" i="12" s="1"/>
  <c r="AY206" i="12"/>
  <c r="AS206" i="12"/>
  <c r="AB206" i="12"/>
  <c r="BC206" i="12" s="1"/>
  <c r="F206" i="12"/>
  <c r="BA206" i="12" s="1"/>
  <c r="AY205" i="12"/>
  <c r="AS205" i="12"/>
  <c r="AB205" i="12"/>
  <c r="BA205" i="12" s="1"/>
  <c r="F205" i="12"/>
  <c r="AY204" i="12"/>
  <c r="AS204" i="12"/>
  <c r="AB204" i="12"/>
  <c r="BA204" i="12" s="1"/>
  <c r="BC204" i="12" s="1"/>
  <c r="F204" i="12"/>
  <c r="AY203" i="12"/>
  <c r="AS203" i="12"/>
  <c r="AB203" i="12"/>
  <c r="F203" i="12"/>
  <c r="BA203" i="12" s="1"/>
  <c r="AY202" i="12"/>
  <c r="AS202" i="12"/>
  <c r="AB202" i="12"/>
  <c r="F202" i="12"/>
  <c r="AY201" i="12"/>
  <c r="AS201" i="12"/>
  <c r="BC201" i="12" s="1"/>
  <c r="AB201" i="12"/>
  <c r="F201" i="12"/>
  <c r="BA201" i="12" s="1"/>
  <c r="AY200" i="12"/>
  <c r="AS200" i="12"/>
  <c r="AB200" i="12"/>
  <c r="F200" i="12"/>
  <c r="BA200" i="12" s="1"/>
  <c r="BA199" i="12"/>
  <c r="AY199" i="12"/>
  <c r="AS199" i="12"/>
  <c r="AB199" i="12"/>
  <c r="BC199" i="12" s="1"/>
  <c r="F199" i="12"/>
  <c r="AY198" i="12"/>
  <c r="BC198" i="12" s="1"/>
  <c r="AS198" i="12"/>
  <c r="AB198" i="12"/>
  <c r="F198" i="12"/>
  <c r="BA198" i="12" s="1"/>
  <c r="AY197" i="12"/>
  <c r="AS197" i="12"/>
  <c r="AB197" i="12"/>
  <c r="BC197" i="12" s="1"/>
  <c r="F197" i="12"/>
  <c r="BA197" i="12" s="1"/>
  <c r="AY196" i="12"/>
  <c r="BC196" i="12" s="1"/>
  <c r="AS196" i="12"/>
  <c r="AB196" i="12"/>
  <c r="BA196" i="12" s="1"/>
  <c r="F196" i="12"/>
  <c r="AY195" i="12"/>
  <c r="AS195" i="12"/>
  <c r="AB195" i="12"/>
  <c r="F195" i="12"/>
  <c r="BA195" i="12" s="1"/>
  <c r="BA194" i="12"/>
  <c r="AY194" i="12"/>
  <c r="AS194" i="12"/>
  <c r="BC194" i="12" s="1"/>
  <c r="AB194" i="12"/>
  <c r="F194" i="12"/>
  <c r="AY193" i="12"/>
  <c r="BC193" i="12" s="1"/>
  <c r="AS193" i="12"/>
  <c r="BA193" i="12" s="1"/>
  <c r="AB193" i="12"/>
  <c r="F193" i="12"/>
  <c r="AY192" i="12"/>
  <c r="AS192" i="12"/>
  <c r="AB192" i="12"/>
  <c r="F192" i="12"/>
  <c r="BA192" i="12" s="1"/>
  <c r="AY191" i="12"/>
  <c r="BC191" i="12" s="1"/>
  <c r="AS191" i="12"/>
  <c r="AB191" i="12"/>
  <c r="BA191" i="12" s="1"/>
  <c r="F191" i="12"/>
  <c r="AY190" i="12"/>
  <c r="AS190" i="12"/>
  <c r="AB190" i="12"/>
  <c r="BA190" i="12" s="1"/>
  <c r="BC190" i="12" s="1"/>
  <c r="F190" i="12"/>
  <c r="AY189" i="12"/>
  <c r="AS189" i="12"/>
  <c r="AB189" i="12"/>
  <c r="F189" i="12"/>
  <c r="BA189" i="12" s="1"/>
  <c r="AY188" i="12"/>
  <c r="AS188" i="12"/>
  <c r="AB188" i="12"/>
  <c r="F188" i="12"/>
  <c r="BA188" i="12" s="1"/>
  <c r="AY187" i="12"/>
  <c r="BC187" i="12" s="1"/>
  <c r="AS187" i="12"/>
  <c r="AB187" i="12"/>
  <c r="BA187" i="12" s="1"/>
  <c r="F187" i="12"/>
  <c r="AY186" i="12"/>
  <c r="AS186" i="12"/>
  <c r="AB186" i="12"/>
  <c r="F186" i="12"/>
  <c r="BA186" i="12" s="1"/>
  <c r="BA185" i="12"/>
  <c r="AY185" i="12"/>
  <c r="AS185" i="12"/>
  <c r="BC185" i="12" s="1"/>
  <c r="AB185" i="12"/>
  <c r="F185" i="12"/>
  <c r="AY184" i="12"/>
  <c r="AS184" i="12"/>
  <c r="AB184" i="12"/>
  <c r="F184" i="12"/>
  <c r="AY183" i="12"/>
  <c r="AS183" i="12"/>
  <c r="AB183" i="12"/>
  <c r="F183" i="12"/>
  <c r="AY182" i="12"/>
  <c r="AS182" i="12"/>
  <c r="AB182" i="12"/>
  <c r="F182" i="12"/>
  <c r="BA182" i="12" s="1"/>
  <c r="AY181" i="12"/>
  <c r="AS181" i="12"/>
  <c r="AB181" i="12"/>
  <c r="F181" i="12"/>
  <c r="BA181" i="12" s="1"/>
  <c r="AY180" i="12"/>
  <c r="AS180" i="12"/>
  <c r="AB180" i="12"/>
  <c r="BA180" i="12" s="1"/>
  <c r="BC180" i="12" s="1"/>
  <c r="F180" i="12"/>
  <c r="AY179" i="12"/>
  <c r="AS179" i="12"/>
  <c r="AB179" i="12"/>
  <c r="F179" i="12"/>
  <c r="BA179" i="12" s="1"/>
  <c r="AY178" i="12"/>
  <c r="AS178" i="12"/>
  <c r="AB178" i="12"/>
  <c r="F178" i="12"/>
  <c r="AY177" i="12"/>
  <c r="AS177" i="12"/>
  <c r="AB177" i="12"/>
  <c r="F177" i="12"/>
  <c r="BA177" i="12" s="1"/>
  <c r="AY176" i="12"/>
  <c r="AS176" i="12"/>
  <c r="AB176" i="12"/>
  <c r="F176" i="12"/>
  <c r="BA176" i="12" s="1"/>
  <c r="AY175" i="12"/>
  <c r="AS175" i="12"/>
  <c r="AB175" i="12"/>
  <c r="BA175" i="12" s="1"/>
  <c r="BC175" i="12" s="1"/>
  <c r="F175" i="12"/>
  <c r="AY174" i="12"/>
  <c r="AS174" i="12"/>
  <c r="AB174" i="12"/>
  <c r="F174" i="12"/>
  <c r="BA174" i="12" s="1"/>
  <c r="AY173" i="12"/>
  <c r="AS173" i="12"/>
  <c r="AB173" i="12"/>
  <c r="BC173" i="12" s="1"/>
  <c r="F173" i="12"/>
  <c r="BA173" i="12" s="1"/>
  <c r="AY172" i="12"/>
  <c r="AS172" i="12"/>
  <c r="AB172" i="12"/>
  <c r="F172" i="12"/>
  <c r="BA172" i="12" s="1"/>
  <c r="AY171" i="12"/>
  <c r="AS171" i="12"/>
  <c r="AB171" i="12"/>
  <c r="F171" i="12"/>
  <c r="BA171" i="12" s="1"/>
  <c r="BB171" i="12" s="1"/>
  <c r="AY170" i="12"/>
  <c r="AS170" i="12"/>
  <c r="AB170" i="12"/>
  <c r="BA170" i="12" s="1"/>
  <c r="BC170" i="12" s="1"/>
  <c r="F170" i="12"/>
  <c r="AY169" i="12"/>
  <c r="AS169" i="12"/>
  <c r="AB169" i="12"/>
  <c r="BA169" i="12" s="1"/>
  <c r="F169" i="12"/>
  <c r="AY168" i="12"/>
  <c r="AS168" i="12"/>
  <c r="AB168" i="12"/>
  <c r="BC168" i="12" s="1"/>
  <c r="F168" i="12"/>
  <c r="BA168" i="12" s="1"/>
  <c r="AY167" i="12"/>
  <c r="AS167" i="12"/>
  <c r="AB167" i="12"/>
  <c r="F167" i="12"/>
  <c r="BA167" i="12" s="1"/>
  <c r="AY166" i="12"/>
  <c r="AS166" i="12"/>
  <c r="AB166" i="12"/>
  <c r="F166" i="12"/>
  <c r="BA166" i="12" s="1"/>
  <c r="AY165" i="12"/>
  <c r="AS165" i="12"/>
  <c r="AB165" i="12"/>
  <c r="BA165" i="12" s="1"/>
  <c r="BC165" i="12" s="1"/>
  <c r="F165" i="12"/>
  <c r="BA164" i="12"/>
  <c r="AY164" i="12"/>
  <c r="AS164" i="12"/>
  <c r="AB164" i="12"/>
  <c r="F164" i="12"/>
  <c r="BC164" i="12" s="1"/>
  <c r="AY163" i="12"/>
  <c r="AS163" i="12"/>
  <c r="AB163" i="12"/>
  <c r="BA163" i="12" s="1"/>
  <c r="F163" i="12"/>
  <c r="AY162" i="12"/>
  <c r="AS162" i="12"/>
  <c r="AB162" i="12"/>
  <c r="BC162" i="12" s="1"/>
  <c r="F162" i="12"/>
  <c r="BA162" i="12" s="1"/>
  <c r="AY161" i="12"/>
  <c r="AS161" i="12"/>
  <c r="BC161" i="12" s="1"/>
  <c r="AB161" i="12"/>
  <c r="F161" i="12"/>
  <c r="BA161" i="12" s="1"/>
  <c r="AY160" i="12"/>
  <c r="AS160" i="12"/>
  <c r="AB160" i="12"/>
  <c r="F160" i="12"/>
  <c r="BA160" i="12" s="1"/>
  <c r="AY159" i="12"/>
  <c r="AS159" i="12"/>
  <c r="AB159" i="12"/>
  <c r="BA159" i="12" s="1"/>
  <c r="F159" i="12"/>
  <c r="AY158" i="12"/>
  <c r="AS158" i="12"/>
  <c r="AB158" i="12"/>
  <c r="BA158" i="12" s="1"/>
  <c r="F158" i="12"/>
  <c r="AY157" i="12"/>
  <c r="AS157" i="12"/>
  <c r="AB157" i="12"/>
  <c r="F157" i="12"/>
  <c r="AY156" i="12"/>
  <c r="AS156" i="12"/>
  <c r="BC156" i="12" s="1"/>
  <c r="AB156" i="12"/>
  <c r="F156" i="12"/>
  <c r="BA156" i="12" s="1"/>
  <c r="AY155" i="12"/>
  <c r="AS155" i="12"/>
  <c r="AB155" i="12"/>
  <c r="F155" i="12"/>
  <c r="BA155" i="12" s="1"/>
  <c r="BA154" i="12"/>
  <c r="AY154" i="12"/>
  <c r="AS154" i="12"/>
  <c r="BC154" i="12" s="1"/>
  <c r="AB154" i="12"/>
  <c r="F154" i="12"/>
  <c r="AY153" i="12"/>
  <c r="BC153" i="12" s="1"/>
  <c r="AS153" i="12"/>
  <c r="BA153" i="12" s="1"/>
  <c r="AB153" i="12"/>
  <c r="F153" i="12"/>
  <c r="AY152" i="12"/>
  <c r="BC152" i="12" s="1"/>
  <c r="AS152" i="12"/>
  <c r="AB152" i="12"/>
  <c r="F152" i="12"/>
  <c r="BA152" i="12" s="1"/>
  <c r="BB152" i="12" s="1"/>
  <c r="AY151" i="12"/>
  <c r="BC151" i="12" s="1"/>
  <c r="AS151" i="12"/>
  <c r="AB151" i="12"/>
  <c r="F151" i="12"/>
  <c r="BA151" i="12" s="1"/>
  <c r="AY150" i="12"/>
  <c r="AS150" i="12"/>
  <c r="AB150" i="12"/>
  <c r="BA150" i="12" s="1"/>
  <c r="BC150" i="12" s="1"/>
  <c r="F150" i="12"/>
  <c r="BA149" i="12"/>
  <c r="BB149" i="12" s="1"/>
  <c r="AY149" i="12"/>
  <c r="AS149" i="12"/>
  <c r="AB149" i="12"/>
  <c r="F149" i="12"/>
  <c r="BC149" i="12" s="1"/>
  <c r="AY148" i="12"/>
  <c r="BC148" i="12" s="1"/>
  <c r="AS148" i="12"/>
  <c r="BA148" i="12" s="1"/>
  <c r="AB148" i="12"/>
  <c r="F148" i="12"/>
  <c r="AY147" i="12"/>
  <c r="AS147" i="12"/>
  <c r="AB147" i="12"/>
  <c r="F147" i="12"/>
  <c r="BA147" i="12" s="1"/>
  <c r="AY146" i="12"/>
  <c r="AS146" i="12"/>
  <c r="AB146" i="12"/>
  <c r="F146" i="12"/>
  <c r="BA146" i="12" s="1"/>
  <c r="AY145" i="12"/>
  <c r="AS145" i="12"/>
  <c r="AB145" i="12"/>
  <c r="BA145" i="12" s="1"/>
  <c r="BC145" i="12" s="1"/>
  <c r="F145" i="12"/>
  <c r="AY144" i="12"/>
  <c r="AS144" i="12"/>
  <c r="AB144" i="12"/>
  <c r="F144" i="12"/>
  <c r="BA144" i="12" s="1"/>
  <c r="AY143" i="12"/>
  <c r="AS143" i="12"/>
  <c r="AB143" i="12"/>
  <c r="F143" i="12"/>
  <c r="BA143" i="12" s="1"/>
  <c r="AY142" i="12"/>
  <c r="AS142" i="12"/>
  <c r="AB142" i="12"/>
  <c r="F142" i="12"/>
  <c r="BA142" i="12" s="1"/>
  <c r="AY141" i="12"/>
  <c r="AD141" i="12"/>
  <c r="AS141" i="12" s="1"/>
  <c r="AB141" i="12"/>
  <c r="F141" i="12"/>
  <c r="BA141" i="12" s="1"/>
  <c r="BA140" i="12"/>
  <c r="AY140" i="12"/>
  <c r="AS140" i="12"/>
  <c r="BC140" i="12" s="1"/>
  <c r="AB140" i="12"/>
  <c r="F140" i="12"/>
  <c r="AY139" i="12"/>
  <c r="BC139" i="12" s="1"/>
  <c r="AS139" i="12"/>
  <c r="BA139" i="12" s="1"/>
  <c r="AB139" i="12"/>
  <c r="F139" i="12"/>
  <c r="AY138" i="12"/>
  <c r="AS138" i="12"/>
  <c r="AB138" i="12"/>
  <c r="F138" i="12"/>
  <c r="BA138" i="12" s="1"/>
  <c r="AY137" i="12"/>
  <c r="AS137" i="12"/>
  <c r="AB137" i="12"/>
  <c r="F137" i="12"/>
  <c r="BA137" i="12" s="1"/>
  <c r="BA136" i="12"/>
  <c r="AY136" i="12"/>
  <c r="AS136" i="12"/>
  <c r="BC136" i="12" s="1"/>
  <c r="AB136" i="12"/>
  <c r="F136" i="12"/>
  <c r="AY135" i="12"/>
  <c r="AS135" i="12"/>
  <c r="BA135" i="12" s="1"/>
  <c r="AB135" i="12"/>
  <c r="F135" i="12"/>
  <c r="AY134" i="12"/>
  <c r="AS134" i="12"/>
  <c r="BC134" i="12" s="1"/>
  <c r="AB134" i="12"/>
  <c r="F134" i="12"/>
  <c r="BA134" i="12" s="1"/>
  <c r="AY133" i="12"/>
  <c r="AS133" i="12"/>
  <c r="AB133" i="12"/>
  <c r="F133" i="12"/>
  <c r="BA133" i="12" s="1"/>
  <c r="BA132" i="12"/>
  <c r="AY132" i="12"/>
  <c r="AS132" i="12"/>
  <c r="BC132" i="12" s="1"/>
  <c r="AB132" i="12"/>
  <c r="F132" i="12"/>
  <c r="AY131" i="12"/>
  <c r="BC131" i="12" s="1"/>
  <c r="AS131" i="12"/>
  <c r="BA131" i="12" s="1"/>
  <c r="AB131" i="12"/>
  <c r="F131" i="12"/>
  <c r="AY130" i="12"/>
  <c r="AS130" i="12"/>
  <c r="BC130" i="12" s="1"/>
  <c r="AB130" i="12"/>
  <c r="F130" i="12"/>
  <c r="BA130" i="12" s="1"/>
  <c r="AY129" i="12"/>
  <c r="BC129" i="12" s="1"/>
  <c r="AS129" i="12"/>
  <c r="AB129" i="12"/>
  <c r="F129" i="12"/>
  <c r="BA129" i="12" s="1"/>
  <c r="BA128" i="12"/>
  <c r="AY128" i="12"/>
  <c r="AS128" i="12"/>
  <c r="BC128" i="12" s="1"/>
  <c r="AB128" i="12"/>
  <c r="F128" i="12"/>
  <c r="AY127" i="12"/>
  <c r="BC127" i="12" s="1"/>
  <c r="AS127" i="12"/>
  <c r="BA127" i="12" s="1"/>
  <c r="AB127" i="12"/>
  <c r="F127" i="12"/>
  <c r="AY126" i="12"/>
  <c r="AS126" i="12"/>
  <c r="AB126" i="12"/>
  <c r="F126" i="12"/>
  <c r="BA126" i="12" s="1"/>
  <c r="AY125" i="12"/>
  <c r="AS125" i="12"/>
  <c r="AB125" i="12"/>
  <c r="F125" i="12"/>
  <c r="BA125" i="12" s="1"/>
  <c r="AY124" i="12"/>
  <c r="AS124" i="12"/>
  <c r="AB124" i="12"/>
  <c r="BA124" i="12" s="1"/>
  <c r="BC124" i="12" s="1"/>
  <c r="F124" i="12"/>
  <c r="AY123" i="12"/>
  <c r="AS123" i="12"/>
  <c r="AB123" i="12"/>
  <c r="F123" i="12"/>
  <c r="BA123" i="12" s="1"/>
  <c r="AY122" i="12"/>
  <c r="AS122" i="12"/>
  <c r="AB122" i="12"/>
  <c r="F122" i="12"/>
  <c r="BA122" i="12" s="1"/>
  <c r="AY121" i="12"/>
  <c r="AS121" i="12"/>
  <c r="AB121" i="12"/>
  <c r="F121" i="12"/>
  <c r="BA121" i="12" s="1"/>
  <c r="AY120" i="12"/>
  <c r="AS120" i="12"/>
  <c r="AB120" i="12"/>
  <c r="BA120" i="12" s="1"/>
  <c r="BC120" i="12" s="1"/>
  <c r="F120" i="12"/>
  <c r="AY119" i="12"/>
  <c r="AS119" i="12"/>
  <c r="AB119" i="12"/>
  <c r="F119" i="12"/>
  <c r="BA119" i="12" s="1"/>
  <c r="AY118" i="12"/>
  <c r="AS118" i="12"/>
  <c r="AB118" i="12"/>
  <c r="F118" i="12"/>
  <c r="BA118" i="12" s="1"/>
  <c r="AY117" i="12"/>
  <c r="AS117" i="12"/>
  <c r="AB117" i="12"/>
  <c r="F117" i="12"/>
  <c r="BA117" i="12" s="1"/>
  <c r="AY116" i="12"/>
  <c r="AS116" i="12"/>
  <c r="AB116" i="12"/>
  <c r="BA116" i="12" s="1"/>
  <c r="BC116" i="12" s="1"/>
  <c r="F116" i="12"/>
  <c r="AY115" i="12"/>
  <c r="AS115" i="12"/>
  <c r="AB115" i="12"/>
  <c r="F115" i="12"/>
  <c r="BA115" i="12" s="1"/>
  <c r="AY114" i="12"/>
  <c r="AS114" i="12"/>
  <c r="AB114" i="12"/>
  <c r="F114" i="12"/>
  <c r="AY113" i="12"/>
  <c r="AS113" i="12"/>
  <c r="AB113" i="12"/>
  <c r="F113" i="12"/>
  <c r="BA113" i="12" s="1"/>
  <c r="AY112" i="12"/>
  <c r="AS112" i="12"/>
  <c r="AB112" i="12"/>
  <c r="F112" i="12"/>
  <c r="BA112" i="12" s="1"/>
  <c r="BA111" i="12"/>
  <c r="AY111" i="12"/>
  <c r="AS111" i="12"/>
  <c r="BC111" i="12" s="1"/>
  <c r="AB111" i="12"/>
  <c r="F111" i="12"/>
  <c r="AY110" i="12"/>
  <c r="BC110" i="12" s="1"/>
  <c r="AS110" i="12"/>
  <c r="BA110" i="12" s="1"/>
  <c r="AB110" i="12"/>
  <c r="F110" i="12"/>
  <c r="AY109" i="12"/>
  <c r="AS109" i="12"/>
  <c r="AB109" i="12"/>
  <c r="F109" i="12"/>
  <c r="BA109" i="12" s="1"/>
  <c r="AY108" i="12"/>
  <c r="AS108" i="12"/>
  <c r="AB108" i="12"/>
  <c r="F108" i="12"/>
  <c r="BA108" i="12" s="1"/>
  <c r="AY107" i="12"/>
  <c r="AS107" i="12"/>
  <c r="AB107" i="12"/>
  <c r="F107" i="12"/>
  <c r="BA107" i="12" s="1"/>
  <c r="BA106" i="12"/>
  <c r="AY106" i="12"/>
  <c r="AS106" i="12"/>
  <c r="BC106" i="12" s="1"/>
  <c r="AB106" i="12"/>
  <c r="F106" i="12"/>
  <c r="AY105" i="12"/>
  <c r="AS105" i="12"/>
  <c r="BA105" i="12" s="1"/>
  <c r="AB105" i="12"/>
  <c r="F105" i="12"/>
  <c r="AY104" i="12"/>
  <c r="AS104" i="12"/>
  <c r="BC104" i="12" s="1"/>
  <c r="AB104" i="12"/>
  <c r="F104" i="12"/>
  <c r="BA104" i="12" s="1"/>
  <c r="AY103" i="12"/>
  <c r="AS103" i="12"/>
  <c r="AB103" i="12"/>
  <c r="F103" i="12"/>
  <c r="BA103" i="12" s="1"/>
  <c r="AY102" i="12"/>
  <c r="AS102" i="12"/>
  <c r="AB102" i="12"/>
  <c r="BA102" i="12" s="1"/>
  <c r="F102" i="12"/>
  <c r="AY101" i="12"/>
  <c r="AS101" i="12"/>
  <c r="AB101" i="12"/>
  <c r="F101" i="12"/>
  <c r="BA101" i="12" s="1"/>
  <c r="AY100" i="12"/>
  <c r="AS100" i="12"/>
  <c r="AB100" i="12"/>
  <c r="BC100" i="12" s="1"/>
  <c r="F100" i="12"/>
  <c r="BA100" i="12" s="1"/>
  <c r="AY99" i="12"/>
  <c r="AS99" i="12"/>
  <c r="BC99" i="12" s="1"/>
  <c r="AB99" i="12"/>
  <c r="F99" i="12"/>
  <c r="BA99" i="12" s="1"/>
  <c r="AY98" i="12"/>
  <c r="AS98" i="12"/>
  <c r="AB98" i="12"/>
  <c r="F98" i="12"/>
  <c r="BA98" i="12" s="1"/>
  <c r="BA97" i="12"/>
  <c r="AY97" i="12"/>
  <c r="AS97" i="12"/>
  <c r="BC97" i="12" s="1"/>
  <c r="AB97" i="12"/>
  <c r="F97" i="12"/>
  <c r="AY96" i="12"/>
  <c r="BC96" i="12" s="1"/>
  <c r="AS96" i="12"/>
  <c r="AB96" i="12"/>
  <c r="F96" i="12"/>
  <c r="BA96" i="12" s="1"/>
  <c r="AY95" i="12"/>
  <c r="AS95" i="12"/>
  <c r="AB95" i="12"/>
  <c r="BC95" i="12" s="1"/>
  <c r="F95" i="12"/>
  <c r="BA95" i="12" s="1"/>
  <c r="AY94" i="12"/>
  <c r="AS94" i="12"/>
  <c r="BC94" i="12" s="1"/>
  <c r="AB94" i="12"/>
  <c r="F94" i="12"/>
  <c r="BA94" i="12" s="1"/>
  <c r="AY93" i="12"/>
  <c r="BC93" i="12" s="1"/>
  <c r="AS93" i="12"/>
  <c r="AB93" i="12"/>
  <c r="F93" i="12"/>
  <c r="BA93" i="12" s="1"/>
  <c r="BA92" i="12"/>
  <c r="AY92" i="12"/>
  <c r="AS92" i="12"/>
  <c r="BC92" i="12" s="1"/>
  <c r="AB92" i="12"/>
  <c r="F92" i="12"/>
  <c r="AY91" i="12"/>
  <c r="AS91" i="12"/>
  <c r="AB91" i="12"/>
  <c r="F91" i="12"/>
  <c r="BA91" i="12" s="1"/>
  <c r="AY90" i="12"/>
  <c r="AS90" i="12"/>
  <c r="AB90" i="12"/>
  <c r="F90" i="12"/>
  <c r="BA90" i="12" s="1"/>
  <c r="AY89" i="12"/>
  <c r="AS89" i="12"/>
  <c r="AB89" i="12"/>
  <c r="F89" i="12"/>
  <c r="BA89" i="12" s="1"/>
  <c r="AY88" i="12"/>
  <c r="AS88" i="12"/>
  <c r="AB88" i="12"/>
  <c r="F88" i="12"/>
  <c r="BA88" i="12" s="1"/>
  <c r="AY87" i="12"/>
  <c r="BC87" i="12" s="1"/>
  <c r="AS87" i="12"/>
  <c r="AB87" i="12"/>
  <c r="BA87" i="12" s="1"/>
  <c r="BB87" i="12" s="1"/>
  <c r="F87" i="12"/>
  <c r="BA86" i="12"/>
  <c r="AY86" i="12"/>
  <c r="AS86" i="12"/>
  <c r="AB86" i="12"/>
  <c r="F86" i="12"/>
  <c r="BC86" i="12" s="1"/>
  <c r="AY85" i="12"/>
  <c r="BC85" i="12" s="1"/>
  <c r="AS85" i="12"/>
  <c r="BA85" i="12" s="1"/>
  <c r="AB85" i="12"/>
  <c r="F85" i="12"/>
  <c r="AY84" i="12"/>
  <c r="AS84" i="12"/>
  <c r="AB84" i="12"/>
  <c r="F84" i="12"/>
  <c r="BA84" i="12" s="1"/>
  <c r="AY83" i="12"/>
  <c r="AS83" i="12"/>
  <c r="AD83" i="12"/>
  <c r="AB83" i="12"/>
  <c r="BA83" i="12" s="1"/>
  <c r="F83" i="12"/>
  <c r="AY82" i="12"/>
  <c r="AS82" i="12"/>
  <c r="AB82" i="12"/>
  <c r="F82" i="12"/>
  <c r="BA82" i="12" s="1"/>
  <c r="BA81" i="12"/>
  <c r="AY81" i="12"/>
  <c r="AS81" i="12"/>
  <c r="BC81" i="12" s="1"/>
  <c r="AB81" i="12"/>
  <c r="F81" i="12"/>
  <c r="AY80" i="12"/>
  <c r="BC80" i="12" s="1"/>
  <c r="AS80" i="12"/>
  <c r="BA80" i="12" s="1"/>
  <c r="AB80" i="12"/>
  <c r="F80" i="12"/>
  <c r="AY79" i="12"/>
  <c r="AS79" i="12"/>
  <c r="BC79" i="12" s="1"/>
  <c r="AB79" i="12"/>
  <c r="F79" i="12"/>
  <c r="BA79" i="12" s="1"/>
  <c r="AY78" i="12"/>
  <c r="BC78" i="12" s="1"/>
  <c r="AS78" i="12"/>
  <c r="AB78" i="12"/>
  <c r="F78" i="12"/>
  <c r="BA78" i="12" s="1"/>
  <c r="AY77" i="12"/>
  <c r="BC77" i="12" s="1"/>
  <c r="AS77" i="12"/>
  <c r="AB77" i="12"/>
  <c r="BA77" i="12" s="1"/>
  <c r="BB77" i="12" s="1"/>
  <c r="F77" i="12"/>
  <c r="BA76" i="12"/>
  <c r="AY76" i="12"/>
  <c r="AS76" i="12"/>
  <c r="AB76" i="12"/>
  <c r="F76" i="12"/>
  <c r="BC76" i="12" s="1"/>
  <c r="AY75" i="12"/>
  <c r="BC75" i="12" s="1"/>
  <c r="AS75" i="12"/>
  <c r="BA75" i="12" s="1"/>
  <c r="AB75" i="12"/>
  <c r="F75" i="12"/>
  <c r="AY74" i="12"/>
  <c r="AS74" i="12"/>
  <c r="AB74" i="12"/>
  <c r="F74" i="12"/>
  <c r="BA74" i="12" s="1"/>
  <c r="AY73" i="12"/>
  <c r="AS73" i="12"/>
  <c r="AB73" i="12"/>
  <c r="F73" i="12"/>
  <c r="BA73" i="12" s="1"/>
  <c r="AY72" i="12"/>
  <c r="AS72" i="12"/>
  <c r="AB72" i="12"/>
  <c r="BA72" i="12" s="1"/>
  <c r="BC72" i="12" s="1"/>
  <c r="F72" i="12"/>
  <c r="AY71" i="12"/>
  <c r="AS71" i="12"/>
  <c r="AB71" i="12"/>
  <c r="F71" i="12"/>
  <c r="BA71" i="12" s="1"/>
  <c r="AY70" i="12"/>
  <c r="AS70" i="12"/>
  <c r="AB70" i="12"/>
  <c r="F70" i="12"/>
  <c r="AY69" i="12"/>
  <c r="AS69" i="12"/>
  <c r="AB69" i="12"/>
  <c r="F69" i="12"/>
  <c r="BA69" i="12" s="1"/>
  <c r="AY68" i="12"/>
  <c r="AS68" i="12"/>
  <c r="AB68" i="12"/>
  <c r="F68" i="12"/>
  <c r="BA68" i="12" s="1"/>
  <c r="BA67" i="12"/>
  <c r="AY67" i="12"/>
  <c r="AS67" i="12"/>
  <c r="BC67" i="12" s="1"/>
  <c r="AB67" i="12"/>
  <c r="F67" i="12"/>
  <c r="AY66" i="12"/>
  <c r="BC66" i="12" s="1"/>
  <c r="AS66" i="12"/>
  <c r="BA66" i="12" s="1"/>
  <c r="AB66" i="12"/>
  <c r="F66" i="12"/>
  <c r="AY65" i="12"/>
  <c r="AS65" i="12"/>
  <c r="AB65" i="12"/>
  <c r="F65" i="12"/>
  <c r="BA65" i="12" s="1"/>
  <c r="AY64" i="12"/>
  <c r="AS64" i="12"/>
  <c r="AB64" i="12"/>
  <c r="F64" i="12"/>
  <c r="BA64" i="12" s="1"/>
  <c r="AY63" i="12"/>
  <c r="AS63" i="12"/>
  <c r="AB63" i="12"/>
  <c r="F63" i="12"/>
  <c r="BA63" i="12" s="1"/>
  <c r="AY62" i="12"/>
  <c r="AS62" i="12"/>
  <c r="AB62" i="12"/>
  <c r="BA62" i="12" s="1"/>
  <c r="BB62" i="12" s="1"/>
  <c r="F62" i="12"/>
  <c r="AY61" i="12"/>
  <c r="AS61" i="12"/>
  <c r="AB61" i="12"/>
  <c r="F61" i="12"/>
  <c r="BA61" i="12" s="1"/>
  <c r="AY60" i="12"/>
  <c r="AS60" i="12"/>
  <c r="AB60" i="12"/>
  <c r="BC60" i="12" s="1"/>
  <c r="F60" i="12"/>
  <c r="BA60" i="12" s="1"/>
  <c r="AY59" i="12"/>
  <c r="AS59" i="12"/>
  <c r="AB59" i="12"/>
  <c r="F59" i="12"/>
  <c r="BA59" i="12" s="1"/>
  <c r="AY58" i="12"/>
  <c r="AS58" i="12"/>
  <c r="AB58" i="12"/>
  <c r="BA58" i="12" s="1"/>
  <c r="BC58" i="12" s="1"/>
  <c r="F58" i="12"/>
  <c r="BA57" i="12"/>
  <c r="AY57" i="12"/>
  <c r="AS57" i="12"/>
  <c r="AB57" i="12"/>
  <c r="F57" i="12"/>
  <c r="BC57" i="12" s="1"/>
  <c r="AY56" i="12"/>
  <c r="AS56" i="12"/>
  <c r="BA56" i="12" s="1"/>
  <c r="AB56" i="12"/>
  <c r="F56" i="12"/>
  <c r="AY55" i="12"/>
  <c r="AS55" i="12"/>
  <c r="AB55" i="12"/>
  <c r="F55" i="12"/>
  <c r="BA55" i="12" s="1"/>
  <c r="BB55" i="12" s="1"/>
  <c r="AY54" i="12"/>
  <c r="AS54" i="12"/>
  <c r="BC54" i="12" s="1"/>
  <c r="AB54" i="12"/>
  <c r="F54" i="12"/>
  <c r="BA54" i="12" s="1"/>
  <c r="AY53" i="12"/>
  <c r="AS53" i="12"/>
  <c r="AB53" i="12"/>
  <c r="F53" i="12"/>
  <c r="BA53" i="12" s="1"/>
  <c r="AY52" i="12"/>
  <c r="AS52" i="12"/>
  <c r="AB52" i="12"/>
  <c r="BA52" i="12" s="1"/>
  <c r="F52" i="12"/>
  <c r="BA51" i="12"/>
  <c r="AY51" i="12"/>
  <c r="AS51" i="12"/>
  <c r="AB51" i="12"/>
  <c r="F51" i="12"/>
  <c r="BC51" i="12" s="1"/>
  <c r="AY50" i="12"/>
  <c r="BC50" i="12" s="1"/>
  <c r="AS50" i="12"/>
  <c r="AB50" i="12"/>
  <c r="F50" i="12"/>
  <c r="BA50" i="12" s="1"/>
  <c r="BB50" i="12" s="1"/>
  <c r="AY49" i="12"/>
  <c r="AS49" i="12"/>
  <c r="AB49" i="12"/>
  <c r="BC49" i="12" s="1"/>
  <c r="F49" i="12"/>
  <c r="BA49" i="12" s="1"/>
  <c r="AY48" i="12"/>
  <c r="BC48" i="12" s="1"/>
  <c r="AS48" i="12"/>
  <c r="AB48" i="12"/>
  <c r="F48" i="12"/>
  <c r="BA48" i="12" s="1"/>
  <c r="AY47" i="12"/>
  <c r="AS47" i="12"/>
  <c r="AB47" i="12"/>
  <c r="BA47" i="12" s="1"/>
  <c r="BC47" i="12" s="1"/>
  <c r="F47" i="12"/>
  <c r="BA46" i="12"/>
  <c r="AY46" i="12"/>
  <c r="AS46" i="12"/>
  <c r="AB46" i="12"/>
  <c r="F46" i="12"/>
  <c r="BC46" i="12" s="1"/>
  <c r="AY45" i="12"/>
  <c r="BC45" i="12" s="1"/>
  <c r="AS45" i="12"/>
  <c r="BA45" i="12" s="1"/>
  <c r="AB45" i="12"/>
  <c r="F45" i="12"/>
  <c r="AY44" i="12"/>
  <c r="AS44" i="12"/>
  <c r="AB44" i="12"/>
  <c r="F44" i="12"/>
  <c r="BA44" i="12" s="1"/>
  <c r="AY43" i="12"/>
  <c r="AS43" i="12"/>
  <c r="AB43" i="12"/>
  <c r="F43" i="12"/>
  <c r="BA43" i="12" s="1"/>
  <c r="AY42" i="12"/>
  <c r="AS42" i="12"/>
  <c r="BC42" i="12" s="1"/>
  <c r="AB42" i="12"/>
  <c r="F42" i="12"/>
  <c r="AY41" i="12"/>
  <c r="AS41" i="12"/>
  <c r="AB41" i="12"/>
  <c r="F41" i="12"/>
  <c r="BA41" i="12" s="1"/>
  <c r="AY40" i="12"/>
  <c r="AS40" i="12"/>
  <c r="AB40" i="12"/>
  <c r="F40" i="12"/>
  <c r="BA40" i="12" s="1"/>
  <c r="AY39" i="12"/>
  <c r="AS39" i="12"/>
  <c r="AB39" i="12"/>
  <c r="F39" i="12"/>
  <c r="BA39" i="12" s="1"/>
  <c r="BB39" i="12" s="1"/>
  <c r="AY38" i="12"/>
  <c r="AS38" i="12"/>
  <c r="AB38" i="12"/>
  <c r="F38" i="12"/>
  <c r="BA38" i="12" s="1"/>
  <c r="BA37" i="12"/>
  <c r="AY37" i="12"/>
  <c r="AS37" i="12"/>
  <c r="BC37" i="12" s="1"/>
  <c r="AB37" i="12"/>
  <c r="F37" i="12"/>
  <c r="AY36" i="12"/>
  <c r="AS36" i="12"/>
  <c r="AB36" i="12"/>
  <c r="F36" i="12"/>
  <c r="BA36" i="12" s="1"/>
  <c r="BB36" i="12" s="1"/>
  <c r="AY35" i="12"/>
  <c r="AS35" i="12"/>
  <c r="AB35" i="12"/>
  <c r="BC35" i="12" s="1"/>
  <c r="F35" i="12"/>
  <c r="BA35" i="12" s="1"/>
  <c r="AY34" i="12"/>
  <c r="AS34" i="12"/>
  <c r="AB34" i="12"/>
  <c r="F34" i="12"/>
  <c r="BA34" i="12" s="1"/>
  <c r="AY33" i="12"/>
  <c r="AS33" i="12"/>
  <c r="AB33" i="12"/>
  <c r="F33" i="12"/>
  <c r="BA33" i="12" s="1"/>
  <c r="BA32" i="12"/>
  <c r="AY32" i="12"/>
  <c r="AS32" i="12"/>
  <c r="BC32" i="12" s="1"/>
  <c r="AB32" i="12"/>
  <c r="F32" i="12"/>
  <c r="AY31" i="12"/>
  <c r="AS31" i="12"/>
  <c r="BA31" i="12" s="1"/>
  <c r="AB31" i="12"/>
  <c r="F31" i="12"/>
  <c r="AY30" i="12"/>
  <c r="AS30" i="12"/>
  <c r="BC30" i="12" s="1"/>
  <c r="AB30" i="12"/>
  <c r="F30" i="12"/>
  <c r="BA30" i="12" s="1"/>
  <c r="AY29" i="12"/>
  <c r="AS29" i="12"/>
  <c r="AB29" i="12"/>
  <c r="F29" i="12"/>
  <c r="BA29" i="12" s="1"/>
  <c r="AY28" i="12"/>
  <c r="AS28" i="12"/>
  <c r="AB28" i="12"/>
  <c r="F28" i="12"/>
  <c r="BA28" i="12" s="1"/>
  <c r="BC28" i="12" s="1"/>
  <c r="AY27" i="12"/>
  <c r="AS27" i="12"/>
  <c r="AB27" i="12"/>
  <c r="F27" i="12"/>
  <c r="BA27" i="12" s="1"/>
  <c r="AY26" i="12"/>
  <c r="AS26" i="12"/>
  <c r="AB26" i="12"/>
  <c r="BC26" i="12" s="1"/>
  <c r="F26" i="12"/>
  <c r="BA26" i="12" s="1"/>
  <c r="AY25" i="12"/>
  <c r="AS25" i="12"/>
  <c r="AB25" i="12"/>
  <c r="F25" i="12"/>
  <c r="BA25" i="12" s="1"/>
  <c r="AY24" i="12"/>
  <c r="AS24" i="12"/>
  <c r="AB24" i="12"/>
  <c r="F24" i="12"/>
  <c r="BA24" i="12" s="1"/>
  <c r="BC24" i="12" s="1"/>
  <c r="BA23" i="12"/>
  <c r="BB23" i="12" s="1"/>
  <c r="AY23" i="12"/>
  <c r="AS23" i="12"/>
  <c r="AB23" i="12"/>
  <c r="F23" i="12"/>
  <c r="BC23" i="12" s="1"/>
  <c r="AY22" i="12"/>
  <c r="BC22" i="12" s="1"/>
  <c r="AS22" i="12"/>
  <c r="BA22" i="12" s="1"/>
  <c r="AB22" i="12"/>
  <c r="F22" i="12"/>
  <c r="AY21" i="12"/>
  <c r="AS21" i="12"/>
  <c r="BC21" i="12" s="1"/>
  <c r="AB21" i="12"/>
  <c r="F21" i="12"/>
  <c r="BA21" i="12" s="1"/>
  <c r="AY20" i="12"/>
  <c r="BC20" i="12" s="1"/>
  <c r="AS20" i="12"/>
  <c r="AB20" i="12"/>
  <c r="F20" i="12"/>
  <c r="BA20" i="12" s="1"/>
  <c r="BA19" i="12"/>
  <c r="AY19" i="12"/>
  <c r="AS19" i="12"/>
  <c r="BC19" i="12" s="1"/>
  <c r="AB19" i="12"/>
  <c r="F19" i="12"/>
  <c r="AY18" i="12"/>
  <c r="BC18" i="12" s="1"/>
  <c r="AS18" i="12"/>
  <c r="BA18" i="12" s="1"/>
  <c r="AB18" i="12"/>
  <c r="F18" i="12"/>
  <c r="AY17" i="12"/>
  <c r="AS17" i="12"/>
  <c r="AB17" i="12"/>
  <c r="F17" i="12"/>
  <c r="BA17" i="12" s="1"/>
  <c r="AY16" i="12"/>
  <c r="AS16" i="12"/>
  <c r="AB16" i="12"/>
  <c r="F16" i="12"/>
  <c r="BA16" i="12" s="1"/>
  <c r="BB16" i="12" s="1"/>
  <c r="AY15" i="12"/>
  <c r="AS15" i="12"/>
  <c r="AB15" i="12"/>
  <c r="F15" i="12"/>
  <c r="BA15" i="12" s="1"/>
  <c r="BC15" i="12" s="1"/>
  <c r="BA14" i="12"/>
  <c r="AY14" i="12"/>
  <c r="AS14" i="12"/>
  <c r="AB14" i="12"/>
  <c r="F14" i="12"/>
  <c r="BC14" i="12" s="1"/>
  <c r="AY13" i="12"/>
  <c r="BC13" i="12" s="1"/>
  <c r="AS13" i="12"/>
  <c r="BA13" i="12" s="1"/>
  <c r="AB13" i="12"/>
  <c r="F13" i="12"/>
  <c r="AY12" i="12"/>
  <c r="AS12" i="12"/>
  <c r="AB12" i="12"/>
  <c r="F12" i="12"/>
  <c r="BA12" i="12" s="1"/>
  <c r="B277" i="2"/>
  <c r="J270" i="2"/>
  <c r="I270" i="2"/>
  <c r="G270" i="2"/>
  <c r="GX60" i="7" s="1"/>
  <c r="F270" i="2"/>
  <c r="E270" i="2"/>
  <c r="D270" i="2"/>
  <c r="I269" i="2"/>
  <c r="H269" i="2"/>
  <c r="K269" i="2" s="1"/>
  <c r="G269" i="2"/>
  <c r="I268" i="2"/>
  <c r="H268" i="2"/>
  <c r="K268" i="2" s="1"/>
  <c r="G268" i="2"/>
  <c r="I267" i="2"/>
  <c r="H267" i="2"/>
  <c r="K267" i="2" s="1"/>
  <c r="G267" i="2"/>
  <c r="I266" i="2"/>
  <c r="H266" i="2"/>
  <c r="K266" i="2" s="1"/>
  <c r="G266" i="2"/>
  <c r="I265" i="2"/>
  <c r="H265" i="2"/>
  <c r="K265" i="2" s="1"/>
  <c r="G265" i="2"/>
  <c r="I264" i="2"/>
  <c r="H264" i="2"/>
  <c r="K264" i="2" s="1"/>
  <c r="G264" i="2"/>
  <c r="I263" i="2"/>
  <c r="H263" i="2"/>
  <c r="K263" i="2" s="1"/>
  <c r="G263" i="2"/>
  <c r="I262" i="2"/>
  <c r="H262" i="2"/>
  <c r="K262" i="2" s="1"/>
  <c r="G262" i="2"/>
  <c r="I261" i="2"/>
  <c r="H261" i="2"/>
  <c r="K261" i="2" s="1"/>
  <c r="K270" i="2" s="1"/>
  <c r="G261" i="2"/>
  <c r="I259" i="2"/>
  <c r="I258" i="2"/>
  <c r="H258" i="2"/>
  <c r="K258" i="2" s="1"/>
  <c r="G258" i="2"/>
  <c r="I257" i="2"/>
  <c r="H257" i="2"/>
  <c r="K257" i="2" s="1"/>
  <c r="G257" i="2"/>
  <c r="I256" i="2"/>
  <c r="H256" i="2"/>
  <c r="K256" i="2" s="1"/>
  <c r="G256" i="2"/>
  <c r="I255" i="2"/>
  <c r="H255" i="2"/>
  <c r="K255" i="2" s="1"/>
  <c r="G255" i="2"/>
  <c r="I254" i="2"/>
  <c r="H254" i="2"/>
  <c r="K254" i="2" s="1"/>
  <c r="K259" i="2" s="1"/>
  <c r="G254" i="2"/>
  <c r="J252" i="2"/>
  <c r="J259" i="2" s="1"/>
  <c r="I252" i="2"/>
  <c r="G252" i="2"/>
  <c r="G259" i="2" s="1"/>
  <c r="F252" i="2"/>
  <c r="F259" i="2" s="1"/>
  <c r="E252" i="2"/>
  <c r="E259" i="2" s="1"/>
  <c r="D252" i="2"/>
  <c r="D259" i="2" s="1"/>
  <c r="I251" i="2"/>
  <c r="H251" i="2"/>
  <c r="K251" i="2" s="1"/>
  <c r="G251" i="2"/>
  <c r="I250" i="2"/>
  <c r="H250" i="2"/>
  <c r="G250" i="2"/>
  <c r="I249" i="2"/>
  <c r="H249" i="2"/>
  <c r="K249" i="2" s="1"/>
  <c r="G249" i="2"/>
  <c r="I248" i="2"/>
  <c r="H248" i="2"/>
  <c r="K248" i="2" s="1"/>
  <c r="G248" i="2"/>
  <c r="I247" i="2"/>
  <c r="H247" i="2"/>
  <c r="K247" i="2" s="1"/>
  <c r="G247" i="2"/>
  <c r="I246" i="2"/>
  <c r="H246" i="2"/>
  <c r="K246" i="2" s="1"/>
  <c r="G246" i="2"/>
  <c r="I245" i="2"/>
  <c r="H245" i="2"/>
  <c r="K245" i="2" s="1"/>
  <c r="G245" i="2"/>
  <c r="I244" i="2"/>
  <c r="H244" i="2"/>
  <c r="G244" i="2"/>
  <c r="J242" i="2"/>
  <c r="I242" i="2"/>
  <c r="G242" i="2"/>
  <c r="F242" i="2"/>
  <c r="E242" i="2"/>
  <c r="D242" i="2"/>
  <c r="I241" i="2"/>
  <c r="H241" i="2"/>
  <c r="K241" i="2" s="1"/>
  <c r="G241" i="2"/>
  <c r="I240" i="2"/>
  <c r="H240" i="2"/>
  <c r="K240" i="2" s="1"/>
  <c r="G240" i="2"/>
  <c r="I239" i="2"/>
  <c r="H239" i="2"/>
  <c r="K239" i="2" s="1"/>
  <c r="G239" i="2"/>
  <c r="I238" i="2"/>
  <c r="H238" i="2"/>
  <c r="K238" i="2" s="1"/>
  <c r="G238" i="2"/>
  <c r="I237" i="2"/>
  <c r="H237" i="2"/>
  <c r="K237" i="2" s="1"/>
  <c r="G237" i="2"/>
  <c r="I236" i="2"/>
  <c r="H236" i="2"/>
  <c r="K236" i="2" s="1"/>
  <c r="G236" i="2"/>
  <c r="I235" i="2"/>
  <c r="H235" i="2"/>
  <c r="K235" i="2" s="1"/>
  <c r="G235" i="2"/>
  <c r="I234" i="2"/>
  <c r="H234" i="2"/>
  <c r="G234" i="2"/>
  <c r="J232" i="2"/>
  <c r="I232" i="2"/>
  <c r="G232" i="2"/>
  <c r="FU60" i="7" s="1"/>
  <c r="AZ184" i="12" s="1"/>
  <c r="F232" i="2"/>
  <c r="E232" i="2"/>
  <c r="D232" i="2"/>
  <c r="I231" i="2"/>
  <c r="H231" i="2"/>
  <c r="K231" i="2" s="1"/>
  <c r="G231" i="2"/>
  <c r="I230" i="2"/>
  <c r="H230" i="2"/>
  <c r="K230" i="2" s="1"/>
  <c r="G230" i="2"/>
  <c r="I229" i="2"/>
  <c r="H229" i="2"/>
  <c r="K229" i="2" s="1"/>
  <c r="G229" i="2"/>
  <c r="J227" i="2"/>
  <c r="I227" i="2"/>
  <c r="G227" i="2"/>
  <c r="F227" i="2"/>
  <c r="E227" i="2"/>
  <c r="D227" i="2"/>
  <c r="I226" i="2"/>
  <c r="H226" i="2"/>
  <c r="K226" i="2" s="1"/>
  <c r="G226" i="2"/>
  <c r="I225" i="2"/>
  <c r="H225" i="2"/>
  <c r="K225" i="2" s="1"/>
  <c r="G225" i="2"/>
  <c r="I224" i="2"/>
  <c r="H224" i="2"/>
  <c r="K224" i="2" s="1"/>
  <c r="G224" i="2"/>
  <c r="I223" i="2"/>
  <c r="H223" i="2"/>
  <c r="G223" i="2"/>
  <c r="J220" i="2"/>
  <c r="I220" i="2"/>
  <c r="G220" i="2"/>
  <c r="FX60" i="7" s="1"/>
  <c r="F220" i="2"/>
  <c r="E220" i="2"/>
  <c r="D220" i="2"/>
  <c r="I219" i="2"/>
  <c r="H219" i="2"/>
  <c r="K219" i="2" s="1"/>
  <c r="G219" i="2"/>
  <c r="I218" i="2"/>
  <c r="H218" i="2"/>
  <c r="K218" i="2" s="1"/>
  <c r="G218" i="2"/>
  <c r="I217" i="2"/>
  <c r="H217" i="2"/>
  <c r="K217" i="2" s="1"/>
  <c r="G217" i="2"/>
  <c r="I216" i="2"/>
  <c r="H216" i="2"/>
  <c r="K216" i="2" s="1"/>
  <c r="G216" i="2"/>
  <c r="I215" i="2"/>
  <c r="H215" i="2"/>
  <c r="K215" i="2" s="1"/>
  <c r="G215" i="2"/>
  <c r="I214" i="2"/>
  <c r="H214" i="2"/>
  <c r="G214" i="2"/>
  <c r="J212" i="2"/>
  <c r="I212" i="2"/>
  <c r="G212" i="2"/>
  <c r="F212" i="2"/>
  <c r="E212" i="2"/>
  <c r="D212" i="2"/>
  <c r="I211" i="2"/>
  <c r="H211" i="2"/>
  <c r="K211" i="2" s="1"/>
  <c r="G211" i="2"/>
  <c r="I210" i="2"/>
  <c r="H210" i="2"/>
  <c r="K210" i="2" s="1"/>
  <c r="G210" i="2"/>
  <c r="I209" i="2"/>
  <c r="H209" i="2"/>
  <c r="K209" i="2" s="1"/>
  <c r="G209" i="2"/>
  <c r="I208" i="2"/>
  <c r="H208" i="2"/>
  <c r="K208" i="2" s="1"/>
  <c r="G208" i="2"/>
  <c r="I207" i="2"/>
  <c r="H207" i="2"/>
  <c r="K207" i="2" s="1"/>
  <c r="G207" i="2"/>
  <c r="I206" i="2"/>
  <c r="H206" i="2"/>
  <c r="K206" i="2" s="1"/>
  <c r="G206" i="2"/>
  <c r="I205" i="2"/>
  <c r="H205" i="2"/>
  <c r="K205" i="2" s="1"/>
  <c r="G205" i="2"/>
  <c r="I204" i="2"/>
  <c r="H204" i="2"/>
  <c r="G204" i="2"/>
  <c r="J202" i="2"/>
  <c r="I202" i="2"/>
  <c r="G202" i="2"/>
  <c r="EW60" i="7" s="1"/>
  <c r="F202" i="2"/>
  <c r="E202" i="2"/>
  <c r="D202" i="2"/>
  <c r="I201" i="2"/>
  <c r="H201" i="2"/>
  <c r="K201" i="2" s="1"/>
  <c r="G201" i="2"/>
  <c r="I200" i="2"/>
  <c r="H200" i="2"/>
  <c r="K200" i="2" s="1"/>
  <c r="G200" i="2"/>
  <c r="I199" i="2"/>
  <c r="H199" i="2"/>
  <c r="K199" i="2" s="1"/>
  <c r="G199" i="2"/>
  <c r="I198" i="2"/>
  <c r="H198" i="2"/>
  <c r="K198" i="2" s="1"/>
  <c r="G198" i="2"/>
  <c r="I197" i="2"/>
  <c r="H197" i="2"/>
  <c r="K197" i="2" s="1"/>
  <c r="G197" i="2"/>
  <c r="I196" i="2"/>
  <c r="H196" i="2"/>
  <c r="K196" i="2" s="1"/>
  <c r="G196" i="2"/>
  <c r="I195" i="2"/>
  <c r="H195" i="2"/>
  <c r="K195" i="2" s="1"/>
  <c r="G195" i="2"/>
  <c r="I194" i="2"/>
  <c r="H194" i="2"/>
  <c r="G194" i="2"/>
  <c r="J192" i="2"/>
  <c r="I192" i="2"/>
  <c r="G192" i="2"/>
  <c r="F192" i="2"/>
  <c r="E192" i="2"/>
  <c r="D192" i="2"/>
  <c r="I191" i="2"/>
  <c r="H191" i="2"/>
  <c r="K191" i="2" s="1"/>
  <c r="G191" i="2"/>
  <c r="I190" i="2"/>
  <c r="H190" i="2"/>
  <c r="K190" i="2" s="1"/>
  <c r="G190" i="2"/>
  <c r="I189" i="2"/>
  <c r="H189" i="2"/>
  <c r="K189" i="2" s="1"/>
  <c r="G189" i="2"/>
  <c r="I188" i="2"/>
  <c r="H188" i="2"/>
  <c r="K188" i="2" s="1"/>
  <c r="G188" i="2"/>
  <c r="I187" i="2"/>
  <c r="H187" i="2"/>
  <c r="K187" i="2" s="1"/>
  <c r="G187" i="2"/>
  <c r="I186" i="2"/>
  <c r="H186" i="2"/>
  <c r="K186" i="2" s="1"/>
  <c r="G186" i="2"/>
  <c r="I185" i="2"/>
  <c r="H185" i="2"/>
  <c r="K185" i="2" s="1"/>
  <c r="G185" i="2"/>
  <c r="I184" i="2"/>
  <c r="H184" i="2"/>
  <c r="G184" i="2"/>
  <c r="J182" i="2"/>
  <c r="I182" i="2"/>
  <c r="G182" i="2"/>
  <c r="F182" i="2"/>
  <c r="E182" i="2"/>
  <c r="D182" i="2"/>
  <c r="I181" i="2"/>
  <c r="H181" i="2"/>
  <c r="K181" i="2" s="1"/>
  <c r="G181" i="2"/>
  <c r="I180" i="2"/>
  <c r="H180" i="2"/>
  <c r="K180" i="2" s="1"/>
  <c r="G180" i="2"/>
  <c r="I179" i="2"/>
  <c r="H179" i="2"/>
  <c r="K179" i="2" s="1"/>
  <c r="G179" i="2"/>
  <c r="I178" i="2"/>
  <c r="H178" i="2"/>
  <c r="K178" i="2" s="1"/>
  <c r="G178" i="2"/>
  <c r="I177" i="2"/>
  <c r="H177" i="2"/>
  <c r="K177" i="2" s="1"/>
  <c r="G177" i="2"/>
  <c r="I176" i="2"/>
  <c r="H176" i="2"/>
  <c r="K176" i="2" s="1"/>
  <c r="G176" i="2"/>
  <c r="I175" i="2"/>
  <c r="H175" i="2"/>
  <c r="K175" i="2" s="1"/>
  <c r="G175" i="2"/>
  <c r="I174" i="2"/>
  <c r="H174" i="2"/>
  <c r="G174" i="2"/>
  <c r="J172" i="2"/>
  <c r="I172" i="2"/>
  <c r="G172" i="2"/>
  <c r="F172" i="2"/>
  <c r="E172" i="2"/>
  <c r="D172" i="2"/>
  <c r="I171" i="2"/>
  <c r="H171" i="2"/>
  <c r="K171" i="2" s="1"/>
  <c r="G171" i="2"/>
  <c r="I170" i="2"/>
  <c r="H170" i="2"/>
  <c r="K170" i="2" s="1"/>
  <c r="G170" i="2"/>
  <c r="I169" i="2"/>
  <c r="H169" i="2"/>
  <c r="K169" i="2" s="1"/>
  <c r="G169" i="2"/>
  <c r="I168" i="2"/>
  <c r="H168" i="2"/>
  <c r="K168" i="2" s="1"/>
  <c r="G168" i="2"/>
  <c r="I167" i="2"/>
  <c r="H167" i="2"/>
  <c r="K167" i="2" s="1"/>
  <c r="G167" i="2"/>
  <c r="I166" i="2"/>
  <c r="H166" i="2"/>
  <c r="K166" i="2" s="1"/>
  <c r="G166" i="2"/>
  <c r="I165" i="2"/>
  <c r="H165" i="2"/>
  <c r="K165" i="2" s="1"/>
  <c r="G165" i="2"/>
  <c r="I164" i="2"/>
  <c r="H164" i="2"/>
  <c r="G164" i="2"/>
  <c r="J162" i="2"/>
  <c r="I162" i="2"/>
  <c r="G162" i="2"/>
  <c r="F162" i="2"/>
  <c r="E162" i="2"/>
  <c r="D162" i="2"/>
  <c r="I161" i="2"/>
  <c r="H161" i="2"/>
  <c r="K161" i="2" s="1"/>
  <c r="G161" i="2"/>
  <c r="I160" i="2"/>
  <c r="H160" i="2"/>
  <c r="K160" i="2" s="1"/>
  <c r="G160" i="2"/>
  <c r="I159" i="2"/>
  <c r="H159" i="2"/>
  <c r="K159" i="2" s="1"/>
  <c r="G159" i="2"/>
  <c r="I158" i="2"/>
  <c r="H158" i="2"/>
  <c r="G158" i="2"/>
  <c r="J156" i="2"/>
  <c r="I156" i="2"/>
  <c r="G156" i="2"/>
  <c r="F156" i="2"/>
  <c r="E156" i="2"/>
  <c r="D156" i="2"/>
  <c r="I155" i="2"/>
  <c r="H155" i="2"/>
  <c r="K155" i="2" s="1"/>
  <c r="G155" i="2"/>
  <c r="I154" i="2"/>
  <c r="H154" i="2"/>
  <c r="K154" i="2" s="1"/>
  <c r="G154" i="2"/>
  <c r="I153" i="2"/>
  <c r="H153" i="2"/>
  <c r="K153" i="2" s="1"/>
  <c r="G153" i="2"/>
  <c r="H152" i="2"/>
  <c r="K152" i="2" s="1"/>
  <c r="G152" i="2"/>
  <c r="I152" i="2" s="1"/>
  <c r="H151" i="2"/>
  <c r="K151" i="2" s="1"/>
  <c r="G151" i="2"/>
  <c r="I151" i="2" s="1"/>
  <c r="H150" i="2"/>
  <c r="K150" i="2" s="1"/>
  <c r="G150" i="2"/>
  <c r="I150" i="2" s="1"/>
  <c r="H149" i="2"/>
  <c r="K149" i="2" s="1"/>
  <c r="G149" i="2"/>
  <c r="I149" i="2" s="1"/>
  <c r="H148" i="2"/>
  <c r="G148" i="2"/>
  <c r="I148" i="2" s="1"/>
  <c r="J146" i="2"/>
  <c r="G146" i="2"/>
  <c r="F146" i="2"/>
  <c r="E146" i="2"/>
  <c r="D146" i="2"/>
  <c r="H145" i="2"/>
  <c r="K145" i="2" s="1"/>
  <c r="G145" i="2"/>
  <c r="I145" i="2" s="1"/>
  <c r="H144" i="2"/>
  <c r="K144" i="2" s="1"/>
  <c r="G144" i="2"/>
  <c r="I144" i="2" s="1"/>
  <c r="H143" i="2"/>
  <c r="K143" i="2" s="1"/>
  <c r="G143" i="2"/>
  <c r="I143" i="2" s="1"/>
  <c r="H142" i="2"/>
  <c r="K142" i="2" s="1"/>
  <c r="G142" i="2"/>
  <c r="I142" i="2" s="1"/>
  <c r="H141" i="2"/>
  <c r="K141" i="2" s="1"/>
  <c r="G141" i="2"/>
  <c r="I141" i="2" s="1"/>
  <c r="H140" i="2"/>
  <c r="K140" i="2" s="1"/>
  <c r="G140" i="2"/>
  <c r="I140" i="2" s="1"/>
  <c r="H139" i="2"/>
  <c r="K139" i="2" s="1"/>
  <c r="G139" i="2"/>
  <c r="I139" i="2" s="1"/>
  <c r="H138" i="2"/>
  <c r="G138" i="2"/>
  <c r="I138" i="2" s="1"/>
  <c r="I146" i="2" s="1"/>
  <c r="J136" i="2"/>
  <c r="G136" i="2"/>
  <c r="F136" i="2"/>
  <c r="E136" i="2"/>
  <c r="D136" i="2"/>
  <c r="H135" i="2"/>
  <c r="K135" i="2" s="1"/>
  <c r="G135" i="2"/>
  <c r="I135" i="2" s="1"/>
  <c r="H134" i="2"/>
  <c r="K134" i="2" s="1"/>
  <c r="G134" i="2"/>
  <c r="I134" i="2" s="1"/>
  <c r="H133" i="2"/>
  <c r="K133" i="2" s="1"/>
  <c r="G133" i="2"/>
  <c r="I133" i="2" s="1"/>
  <c r="H132" i="2"/>
  <c r="K132" i="2" s="1"/>
  <c r="G132" i="2"/>
  <c r="I132" i="2" s="1"/>
  <c r="H131" i="2"/>
  <c r="K131" i="2" s="1"/>
  <c r="G131" i="2"/>
  <c r="I131" i="2" s="1"/>
  <c r="H130" i="2"/>
  <c r="K130" i="2" s="1"/>
  <c r="G130" i="2"/>
  <c r="I130" i="2" s="1"/>
  <c r="H129" i="2"/>
  <c r="K129" i="2" s="1"/>
  <c r="G129" i="2"/>
  <c r="I129" i="2" s="1"/>
  <c r="H128" i="2"/>
  <c r="G128" i="2"/>
  <c r="I128" i="2" s="1"/>
  <c r="I136" i="2" s="1"/>
  <c r="J126" i="2"/>
  <c r="G126" i="2"/>
  <c r="DT60" i="7" s="1"/>
  <c r="F126" i="2"/>
  <c r="E126" i="2"/>
  <c r="D126" i="2"/>
  <c r="H125" i="2"/>
  <c r="K125" i="2" s="1"/>
  <c r="G125" i="2"/>
  <c r="I125" i="2" s="1"/>
  <c r="H124" i="2"/>
  <c r="K124" i="2" s="1"/>
  <c r="G124" i="2"/>
  <c r="I124" i="2" s="1"/>
  <c r="H123" i="2"/>
  <c r="K123" i="2" s="1"/>
  <c r="G123" i="2"/>
  <c r="I123" i="2" s="1"/>
  <c r="H122" i="2"/>
  <c r="K122" i="2" s="1"/>
  <c r="G122" i="2"/>
  <c r="I122" i="2" s="1"/>
  <c r="H121" i="2"/>
  <c r="K121" i="2" s="1"/>
  <c r="G121" i="2"/>
  <c r="I121" i="2" s="1"/>
  <c r="H120" i="2"/>
  <c r="K120" i="2" s="1"/>
  <c r="G120" i="2"/>
  <c r="I120" i="2" s="1"/>
  <c r="H119" i="2"/>
  <c r="K119" i="2" s="1"/>
  <c r="G119" i="2"/>
  <c r="I119" i="2" s="1"/>
  <c r="H118" i="2"/>
  <c r="G118" i="2"/>
  <c r="I118" i="2" s="1"/>
  <c r="I126" i="2" s="1"/>
  <c r="J116" i="2"/>
  <c r="G116" i="2"/>
  <c r="F116" i="2"/>
  <c r="E116" i="2"/>
  <c r="D116" i="2"/>
  <c r="H115" i="2"/>
  <c r="K115" i="2" s="1"/>
  <c r="G115" i="2"/>
  <c r="I115" i="2" s="1"/>
  <c r="H114" i="2"/>
  <c r="K114" i="2" s="1"/>
  <c r="G114" i="2"/>
  <c r="I114" i="2" s="1"/>
  <c r="H113" i="2"/>
  <c r="K113" i="2" s="1"/>
  <c r="G113" i="2"/>
  <c r="I113" i="2" s="1"/>
  <c r="H112" i="2"/>
  <c r="K112" i="2" s="1"/>
  <c r="G112" i="2"/>
  <c r="I112" i="2" s="1"/>
  <c r="H111" i="2"/>
  <c r="K111" i="2" s="1"/>
  <c r="G111" i="2"/>
  <c r="I111" i="2" s="1"/>
  <c r="H110" i="2"/>
  <c r="K110" i="2" s="1"/>
  <c r="G110" i="2"/>
  <c r="I110" i="2" s="1"/>
  <c r="H109" i="2"/>
  <c r="K109" i="2" s="1"/>
  <c r="G109" i="2"/>
  <c r="I109" i="2" s="1"/>
  <c r="H108" i="2"/>
  <c r="K108" i="2" s="1"/>
  <c r="G108" i="2"/>
  <c r="I108" i="2" s="1"/>
  <c r="H107" i="2"/>
  <c r="G107" i="2"/>
  <c r="I107" i="2" s="1"/>
  <c r="I116" i="2" s="1"/>
  <c r="J105" i="2"/>
  <c r="G105" i="2"/>
  <c r="F105" i="2"/>
  <c r="E105" i="2"/>
  <c r="D105" i="2"/>
  <c r="H104" i="2"/>
  <c r="K104" i="2" s="1"/>
  <c r="G104" i="2"/>
  <c r="I104" i="2" s="1"/>
  <c r="H103" i="2"/>
  <c r="K103" i="2" s="1"/>
  <c r="G103" i="2"/>
  <c r="I103" i="2" s="1"/>
  <c r="H102" i="2"/>
  <c r="K102" i="2" s="1"/>
  <c r="G102" i="2"/>
  <c r="I102" i="2" s="1"/>
  <c r="H101" i="2"/>
  <c r="K101" i="2" s="1"/>
  <c r="G101" i="2"/>
  <c r="I101" i="2" s="1"/>
  <c r="H100" i="2"/>
  <c r="K100" i="2" s="1"/>
  <c r="G100" i="2"/>
  <c r="I100" i="2" s="1"/>
  <c r="H99" i="2"/>
  <c r="K99" i="2" s="1"/>
  <c r="G99" i="2"/>
  <c r="I99" i="2" s="1"/>
  <c r="H98" i="2"/>
  <c r="G98" i="2"/>
  <c r="I98" i="2" s="1"/>
  <c r="I105" i="2" s="1"/>
  <c r="J96" i="2"/>
  <c r="G96" i="2"/>
  <c r="F96" i="2"/>
  <c r="E96" i="2"/>
  <c r="D96" i="2"/>
  <c r="H95" i="2"/>
  <c r="K95" i="2" s="1"/>
  <c r="G95" i="2"/>
  <c r="I95" i="2" s="1"/>
  <c r="H94" i="2"/>
  <c r="K94" i="2" s="1"/>
  <c r="G94" i="2"/>
  <c r="I94" i="2" s="1"/>
  <c r="H93" i="2"/>
  <c r="K93" i="2" s="1"/>
  <c r="G93" i="2"/>
  <c r="I93" i="2" s="1"/>
  <c r="H92" i="2"/>
  <c r="K92" i="2" s="1"/>
  <c r="G92" i="2"/>
  <c r="I92" i="2" s="1"/>
  <c r="H91" i="2"/>
  <c r="K91" i="2" s="1"/>
  <c r="G91" i="2"/>
  <c r="I91" i="2" s="1"/>
  <c r="H90" i="2"/>
  <c r="K90" i="2" s="1"/>
  <c r="G90" i="2"/>
  <c r="I90" i="2" s="1"/>
  <c r="H89" i="2"/>
  <c r="K89" i="2" s="1"/>
  <c r="G89" i="2"/>
  <c r="I89" i="2" s="1"/>
  <c r="H88" i="2"/>
  <c r="G88" i="2"/>
  <c r="I88" i="2" s="1"/>
  <c r="I96" i="2" s="1"/>
  <c r="J86" i="2"/>
  <c r="G86" i="2"/>
  <c r="CO60" i="7" s="1"/>
  <c r="F86" i="2"/>
  <c r="E86" i="2"/>
  <c r="D86" i="2"/>
  <c r="H85" i="2"/>
  <c r="K85" i="2" s="1"/>
  <c r="G85" i="2"/>
  <c r="I85" i="2" s="1"/>
  <c r="H84" i="2"/>
  <c r="K84" i="2" s="1"/>
  <c r="G84" i="2"/>
  <c r="I84" i="2" s="1"/>
  <c r="H83" i="2"/>
  <c r="K83" i="2" s="1"/>
  <c r="G83" i="2"/>
  <c r="I83" i="2" s="1"/>
  <c r="H82" i="2"/>
  <c r="K82" i="2" s="1"/>
  <c r="G82" i="2"/>
  <c r="I82" i="2" s="1"/>
  <c r="H81" i="2"/>
  <c r="K81" i="2" s="1"/>
  <c r="G81" i="2"/>
  <c r="I81" i="2" s="1"/>
  <c r="H80" i="2"/>
  <c r="K80" i="2" s="1"/>
  <c r="G80" i="2"/>
  <c r="I80" i="2" s="1"/>
  <c r="I86" i="2" s="1"/>
  <c r="H79" i="2"/>
  <c r="G79" i="2"/>
  <c r="I79" i="2" s="1"/>
  <c r="J77" i="2"/>
  <c r="G77" i="2"/>
  <c r="F77" i="2"/>
  <c r="E77" i="2"/>
  <c r="D77" i="2"/>
  <c r="H76" i="2"/>
  <c r="K76" i="2" s="1"/>
  <c r="G76" i="2"/>
  <c r="I76" i="2" s="1"/>
  <c r="K75" i="2"/>
  <c r="H75" i="2"/>
  <c r="G75" i="2"/>
  <c r="I75" i="2" s="1"/>
  <c r="H74" i="2"/>
  <c r="K74" i="2" s="1"/>
  <c r="G74" i="2"/>
  <c r="I74" i="2" s="1"/>
  <c r="K73" i="2"/>
  <c r="H73" i="2"/>
  <c r="G73" i="2"/>
  <c r="I73" i="2" s="1"/>
  <c r="H72" i="2"/>
  <c r="K72" i="2" s="1"/>
  <c r="G72" i="2"/>
  <c r="I72" i="2" s="1"/>
  <c r="K71" i="2"/>
  <c r="H71" i="2"/>
  <c r="G71" i="2"/>
  <c r="I71" i="2" s="1"/>
  <c r="I77" i="2" s="1"/>
  <c r="H70" i="2"/>
  <c r="G70" i="2"/>
  <c r="I70" i="2" s="1"/>
  <c r="J68" i="2"/>
  <c r="I68" i="2"/>
  <c r="H68" i="2"/>
  <c r="G68" i="2"/>
  <c r="F68" i="2"/>
  <c r="E68" i="2"/>
  <c r="D68" i="2"/>
  <c r="K67" i="2"/>
  <c r="G67" i="2"/>
  <c r="K66" i="2"/>
  <c r="G66" i="2"/>
  <c r="K65" i="2"/>
  <c r="G65" i="2"/>
  <c r="K64" i="2"/>
  <c r="K68" i="2" s="1"/>
  <c r="G64" i="2"/>
  <c r="J62" i="2"/>
  <c r="G62" i="2"/>
  <c r="F62" i="2"/>
  <c r="E62" i="2"/>
  <c r="D62" i="2"/>
  <c r="K61" i="2"/>
  <c r="H61" i="2"/>
  <c r="G61" i="2"/>
  <c r="I61" i="2" s="1"/>
  <c r="H60" i="2"/>
  <c r="K60" i="2" s="1"/>
  <c r="G60" i="2"/>
  <c r="I60" i="2" s="1"/>
  <c r="H59" i="2"/>
  <c r="K59" i="2" s="1"/>
  <c r="G59" i="2"/>
  <c r="I59" i="2" s="1"/>
  <c r="I62" i="2" s="1"/>
  <c r="H58" i="2"/>
  <c r="G58" i="2"/>
  <c r="I58" i="2" s="1"/>
  <c r="J56" i="2"/>
  <c r="G56" i="2"/>
  <c r="F56" i="2"/>
  <c r="E56" i="2"/>
  <c r="D56" i="2"/>
  <c r="H55" i="2"/>
  <c r="K55" i="2" s="1"/>
  <c r="G55" i="2"/>
  <c r="I55" i="2" s="1"/>
  <c r="H54" i="2"/>
  <c r="K54" i="2" s="1"/>
  <c r="G54" i="2"/>
  <c r="I54" i="2" s="1"/>
  <c r="K53" i="2"/>
  <c r="H53" i="2"/>
  <c r="G53" i="2"/>
  <c r="I53" i="2" s="1"/>
  <c r="H52" i="2"/>
  <c r="K52" i="2" s="1"/>
  <c r="G52" i="2"/>
  <c r="I52" i="2" s="1"/>
  <c r="I56" i="2" s="1"/>
  <c r="K51" i="2"/>
  <c r="H51" i="2"/>
  <c r="G51" i="2"/>
  <c r="I51" i="2" s="1"/>
  <c r="J49" i="2"/>
  <c r="G49" i="2"/>
  <c r="BN60" i="7" s="1"/>
  <c r="F49" i="2"/>
  <c r="E49" i="2"/>
  <c r="D49" i="2"/>
  <c r="H48" i="2"/>
  <c r="K48" i="2" s="1"/>
  <c r="G48" i="2"/>
  <c r="I48" i="2" s="1"/>
  <c r="K47" i="2"/>
  <c r="H47" i="2"/>
  <c r="G47" i="2"/>
  <c r="I47" i="2" s="1"/>
  <c r="H46" i="2"/>
  <c r="K46" i="2" s="1"/>
  <c r="G46" i="2"/>
  <c r="I46" i="2" s="1"/>
  <c r="K45" i="2"/>
  <c r="H45" i="2"/>
  <c r="G45" i="2"/>
  <c r="I45" i="2" s="1"/>
  <c r="H44" i="2"/>
  <c r="G44" i="2"/>
  <c r="I44" i="2" s="1"/>
  <c r="I49" i="2" s="1"/>
  <c r="J42" i="2"/>
  <c r="I42" i="2"/>
  <c r="G42" i="2"/>
  <c r="F42" i="2"/>
  <c r="E42" i="2"/>
  <c r="D42" i="2"/>
  <c r="K41" i="2"/>
  <c r="H41" i="2"/>
  <c r="G41" i="2"/>
  <c r="I41" i="2" s="1"/>
  <c r="H40" i="2"/>
  <c r="K40" i="2" s="1"/>
  <c r="G40" i="2"/>
  <c r="I40" i="2" s="1"/>
  <c r="K39" i="2"/>
  <c r="H39" i="2"/>
  <c r="G39" i="2"/>
  <c r="I39" i="2" s="1"/>
  <c r="H38" i="2"/>
  <c r="K38" i="2" s="1"/>
  <c r="G38" i="2"/>
  <c r="I38" i="2" s="1"/>
  <c r="H37" i="2"/>
  <c r="H42" i="2" s="1"/>
  <c r="G37" i="2"/>
  <c r="I37" i="2" s="1"/>
  <c r="J35" i="2"/>
  <c r="G35" i="2"/>
  <c r="F35" i="2"/>
  <c r="E35" i="2"/>
  <c r="D35" i="2"/>
  <c r="K34" i="2"/>
  <c r="H34" i="2"/>
  <c r="G34" i="2"/>
  <c r="I34" i="2" s="1"/>
  <c r="K33" i="2"/>
  <c r="H33" i="2"/>
  <c r="G33" i="2"/>
  <c r="I33" i="2" s="1"/>
  <c r="H32" i="2"/>
  <c r="K32" i="2" s="1"/>
  <c r="G32" i="2"/>
  <c r="I32" i="2" s="1"/>
  <c r="K31" i="2"/>
  <c r="H31" i="2"/>
  <c r="G31" i="2"/>
  <c r="I31" i="2" s="1"/>
  <c r="I35" i="2" s="1"/>
  <c r="K30" i="2"/>
  <c r="H30" i="2"/>
  <c r="G30" i="2"/>
  <c r="I30" i="2" s="1"/>
  <c r="J28" i="2"/>
  <c r="G28" i="2"/>
  <c r="F28" i="2"/>
  <c r="E28" i="2"/>
  <c r="E272" i="2" s="1"/>
  <c r="E279" i="2" s="1"/>
  <c r="D28" i="2"/>
  <c r="H27" i="2"/>
  <c r="K27" i="2" s="1"/>
  <c r="G27" i="2"/>
  <c r="I27" i="2" s="1"/>
  <c r="K26" i="2"/>
  <c r="H26" i="2"/>
  <c r="G26" i="2"/>
  <c r="I26" i="2" s="1"/>
  <c r="K25" i="2"/>
  <c r="H25" i="2"/>
  <c r="G25" i="2"/>
  <c r="I25" i="2" s="1"/>
  <c r="K24" i="2"/>
  <c r="H24" i="2"/>
  <c r="G24" i="2"/>
  <c r="I24" i="2" s="1"/>
  <c r="H23" i="2"/>
  <c r="G23" i="2"/>
  <c r="I23" i="2" s="1"/>
  <c r="I28" i="2" s="1"/>
  <c r="J21" i="2"/>
  <c r="G21" i="2"/>
  <c r="F21" i="2"/>
  <c r="E21" i="2"/>
  <c r="D21" i="2"/>
  <c r="K20" i="2"/>
  <c r="H20" i="2"/>
  <c r="G20" i="2"/>
  <c r="I20" i="2" s="1"/>
  <c r="K19" i="2"/>
  <c r="H19" i="2"/>
  <c r="G19" i="2"/>
  <c r="I19" i="2" s="1"/>
  <c r="H18" i="2"/>
  <c r="K18" i="2" s="1"/>
  <c r="G18" i="2"/>
  <c r="I18" i="2" s="1"/>
  <c r="K17" i="2"/>
  <c r="K21" i="2" s="1"/>
  <c r="H17" i="2"/>
  <c r="G17" i="2"/>
  <c r="I17" i="2" s="1"/>
  <c r="I21" i="2" s="1"/>
  <c r="J15" i="2"/>
  <c r="J272" i="2" s="1"/>
  <c r="J279" i="2" s="1"/>
  <c r="G15" i="2"/>
  <c r="H60" i="7" s="1"/>
  <c r="F15" i="2"/>
  <c r="F272" i="2" s="1"/>
  <c r="F279" i="2" s="1"/>
  <c r="E15" i="2"/>
  <c r="D15" i="2"/>
  <c r="D272" i="2" s="1"/>
  <c r="D279" i="2" s="1"/>
  <c r="K14" i="2"/>
  <c r="H14" i="2"/>
  <c r="G14" i="2"/>
  <c r="I14" i="2" s="1"/>
  <c r="H13" i="2"/>
  <c r="K13" i="2" s="1"/>
  <c r="G13" i="2"/>
  <c r="I13" i="2" s="1"/>
  <c r="K12" i="2"/>
  <c r="H12" i="2"/>
  <c r="G12" i="2"/>
  <c r="I12" i="2" s="1"/>
  <c r="K11" i="2"/>
  <c r="H11" i="2"/>
  <c r="G11" i="2"/>
  <c r="I11" i="2" s="1"/>
  <c r="K10" i="2"/>
  <c r="H10" i="2"/>
  <c r="G10" i="2"/>
  <c r="I10" i="2" s="1"/>
  <c r="F84" i="31"/>
  <c r="M80" i="31"/>
  <c r="F40" i="31"/>
  <c r="CJ201" i="27"/>
  <c r="CK201" i="27" s="1"/>
  <c r="CI201" i="27"/>
  <c r="CF201" i="27"/>
  <c r="CC201" i="27"/>
  <c r="BT201" i="27"/>
  <c r="BR201" i="27"/>
  <c r="BP201" i="27"/>
  <c r="BM201" i="27"/>
  <c r="BK201" i="27"/>
  <c r="BH201" i="27"/>
  <c r="BG201" i="27"/>
  <c r="BI201" i="27" s="1"/>
  <c r="BB201" i="27"/>
  <c r="AX201" i="27"/>
  <c r="AV201" i="27"/>
  <c r="AU201" i="27"/>
  <c r="AT201" i="27"/>
  <c r="AR201" i="27"/>
  <c r="AP201" i="27"/>
  <c r="AO201" i="27"/>
  <c r="AN201" i="27"/>
  <c r="AM201" i="27"/>
  <c r="AQ201" i="27" s="1"/>
  <c r="AS201" i="27" s="1"/>
  <c r="AF201" i="27"/>
  <c r="AE201" i="27"/>
  <c r="AD201" i="27"/>
  <c r="AG201" i="27" s="1"/>
  <c r="AC201" i="27"/>
  <c r="Q201" i="27"/>
  <c r="D201" i="27"/>
  <c r="AB201" i="27" s="1"/>
  <c r="CK200" i="27"/>
  <c r="CJ200" i="27"/>
  <c r="CI200" i="27"/>
  <c r="CF200" i="27"/>
  <c r="CC200" i="27"/>
  <c r="BT200" i="27"/>
  <c r="BR200" i="27"/>
  <c r="BP200" i="27"/>
  <c r="BM200" i="27"/>
  <c r="BK200" i="27"/>
  <c r="BH200" i="27"/>
  <c r="BG200" i="27"/>
  <c r="BI200" i="27" s="1"/>
  <c r="BB200" i="27"/>
  <c r="AX200" i="27"/>
  <c r="AV200" i="27"/>
  <c r="AU200" i="27"/>
  <c r="AT200" i="27"/>
  <c r="AR200" i="27"/>
  <c r="AP200" i="27"/>
  <c r="AO200" i="27"/>
  <c r="AN200" i="27"/>
  <c r="AQ200" i="27" s="1"/>
  <c r="AS200" i="27" s="1"/>
  <c r="AM200" i="27"/>
  <c r="AF200" i="27"/>
  <c r="AE200" i="27"/>
  <c r="AD200" i="27"/>
  <c r="AG200" i="27" s="1"/>
  <c r="AC200" i="27"/>
  <c r="R200" i="27"/>
  <c r="Q200" i="27"/>
  <c r="D200" i="27"/>
  <c r="AB200" i="27" s="1"/>
  <c r="AH200" i="27" s="1"/>
  <c r="AL200" i="27" s="1"/>
  <c r="CK199" i="27"/>
  <c r="CJ199" i="27"/>
  <c r="CI199" i="27"/>
  <c r="CF199" i="27"/>
  <c r="CC199" i="27"/>
  <c r="BT199" i="27"/>
  <c r="BR199" i="27"/>
  <c r="BP199" i="27"/>
  <c r="BM199" i="27"/>
  <c r="BK199" i="27"/>
  <c r="BI199" i="27"/>
  <c r="BH199" i="27"/>
  <c r="BG199" i="27"/>
  <c r="BB199" i="27"/>
  <c r="AX199" i="27"/>
  <c r="AV199" i="27"/>
  <c r="AU199" i="27"/>
  <c r="AT199" i="27"/>
  <c r="AR199" i="27"/>
  <c r="AP199" i="27"/>
  <c r="AO199" i="27"/>
  <c r="AN199" i="27"/>
  <c r="AM199" i="27"/>
  <c r="AQ199" i="27" s="1"/>
  <c r="AS199" i="27" s="1"/>
  <c r="AF199" i="27"/>
  <c r="AE199" i="27"/>
  <c r="AD199" i="27"/>
  <c r="AC199" i="27"/>
  <c r="AG199" i="27" s="1"/>
  <c r="AB199" i="27"/>
  <c r="AH199" i="27" s="1"/>
  <c r="AL199" i="27" s="1"/>
  <c r="R199" i="27"/>
  <c r="BF199" i="27" s="1"/>
  <c r="Q199" i="27"/>
  <c r="D199" i="27"/>
  <c r="CK198" i="27"/>
  <c r="CJ198" i="27"/>
  <c r="CI198" i="27"/>
  <c r="CF198" i="27"/>
  <c r="CC198" i="27"/>
  <c r="BT198" i="27"/>
  <c r="BR198" i="27"/>
  <c r="BP198" i="27"/>
  <c r="BM198" i="27"/>
  <c r="BK198" i="27"/>
  <c r="BI198" i="27"/>
  <c r="BH198" i="27"/>
  <c r="BG198" i="27"/>
  <c r="BB198" i="27"/>
  <c r="AX198" i="27"/>
  <c r="AV198" i="27"/>
  <c r="AU198" i="27"/>
  <c r="AT198" i="27"/>
  <c r="AR198" i="27"/>
  <c r="AP198" i="27"/>
  <c r="AO198" i="27"/>
  <c r="AN198" i="27"/>
  <c r="AM198" i="27"/>
  <c r="AQ198" i="27" s="1"/>
  <c r="AS198" i="27" s="1"/>
  <c r="AF198" i="27"/>
  <c r="AE198" i="27"/>
  <c r="AD198" i="27"/>
  <c r="AC198" i="27"/>
  <c r="AG198" i="27" s="1"/>
  <c r="Q198" i="27"/>
  <c r="D198" i="27"/>
  <c r="AB198" i="27" s="1"/>
  <c r="AH198" i="27" s="1"/>
  <c r="AL198" i="27" s="1"/>
  <c r="CJ197" i="27"/>
  <c r="CK197" i="27" s="1"/>
  <c r="CI197" i="27"/>
  <c r="CF197" i="27"/>
  <c r="CC197" i="27"/>
  <c r="BT197" i="27"/>
  <c r="BR197" i="27"/>
  <c r="BP197" i="27"/>
  <c r="BM197" i="27"/>
  <c r="BK197" i="27"/>
  <c r="BH197" i="27"/>
  <c r="BG197" i="27"/>
  <c r="BI197" i="27" s="1"/>
  <c r="BB197" i="27"/>
  <c r="AX197" i="27"/>
  <c r="AV197" i="27"/>
  <c r="AU197" i="27"/>
  <c r="AT197" i="27"/>
  <c r="AR197" i="27"/>
  <c r="AP197" i="27"/>
  <c r="AO197" i="27"/>
  <c r="AN197" i="27"/>
  <c r="AM197" i="27"/>
  <c r="AQ197" i="27" s="1"/>
  <c r="AS197" i="27" s="1"/>
  <c r="AF197" i="27"/>
  <c r="AE197" i="27"/>
  <c r="AD197" i="27"/>
  <c r="AG197" i="27" s="1"/>
  <c r="AC197" i="27"/>
  <c r="Q197" i="27"/>
  <c r="D197" i="27"/>
  <c r="R197" i="27" s="1"/>
  <c r="CK196" i="27"/>
  <c r="CJ196" i="27"/>
  <c r="CI196" i="27"/>
  <c r="CF196" i="27"/>
  <c r="CC196" i="27"/>
  <c r="BT196" i="27"/>
  <c r="BR196" i="27"/>
  <c r="BP196" i="27"/>
  <c r="BM196" i="27"/>
  <c r="BK196" i="27"/>
  <c r="BH196" i="27"/>
  <c r="BG196" i="27"/>
  <c r="BI196" i="27" s="1"/>
  <c r="BB196" i="27"/>
  <c r="AX196" i="27"/>
  <c r="AV196" i="27"/>
  <c r="AU196" i="27"/>
  <c r="AT196" i="27"/>
  <c r="AR196" i="27"/>
  <c r="AP196" i="27"/>
  <c r="AO196" i="27"/>
  <c r="AN196" i="27"/>
  <c r="AM196" i="27"/>
  <c r="AQ196" i="27" s="1"/>
  <c r="AS196" i="27" s="1"/>
  <c r="AF196" i="27"/>
  <c r="AE196" i="27"/>
  <c r="AD196" i="27"/>
  <c r="AC196" i="27"/>
  <c r="AG196" i="27" s="1"/>
  <c r="R196" i="27"/>
  <c r="BA196" i="27" s="1"/>
  <c r="Q196" i="27"/>
  <c r="D196" i="27"/>
  <c r="AB196" i="27" s="1"/>
  <c r="CK195" i="27"/>
  <c r="CJ195" i="27"/>
  <c r="CI195" i="27"/>
  <c r="CF195" i="27"/>
  <c r="CC195" i="27"/>
  <c r="BT195" i="27"/>
  <c r="BR195" i="27"/>
  <c r="BP195" i="27"/>
  <c r="BM195" i="27"/>
  <c r="BK195" i="27"/>
  <c r="BI195" i="27"/>
  <c r="BH195" i="27"/>
  <c r="BG195" i="27"/>
  <c r="BB195" i="27"/>
  <c r="AX195" i="27"/>
  <c r="AV195" i="27"/>
  <c r="AU195" i="27"/>
  <c r="AT195" i="27"/>
  <c r="AR195" i="27"/>
  <c r="AP195" i="27"/>
  <c r="AO195" i="27"/>
  <c r="AN195" i="27"/>
  <c r="AM195" i="27"/>
  <c r="AQ195" i="27" s="1"/>
  <c r="AS195" i="27" s="1"/>
  <c r="AF195" i="27"/>
  <c r="AE195" i="27"/>
  <c r="AD195" i="27"/>
  <c r="AG195" i="27" s="1"/>
  <c r="AC195" i="27"/>
  <c r="AB195" i="27"/>
  <c r="AH195" i="27" s="1"/>
  <c r="AL195" i="27" s="1"/>
  <c r="R195" i="27"/>
  <c r="Q195" i="27"/>
  <c r="D195" i="27"/>
  <c r="CK194" i="27"/>
  <c r="CJ194" i="27"/>
  <c r="CI194" i="27"/>
  <c r="CF194" i="27"/>
  <c r="CC194" i="27"/>
  <c r="BT194" i="27"/>
  <c r="BR194" i="27"/>
  <c r="BP194" i="27"/>
  <c r="BM194" i="27"/>
  <c r="BK194" i="27"/>
  <c r="BI194" i="27"/>
  <c r="BH194" i="27"/>
  <c r="BG194" i="27"/>
  <c r="BB194" i="27"/>
  <c r="AX194" i="27"/>
  <c r="AV194" i="27"/>
  <c r="AU194" i="27"/>
  <c r="AT194" i="27"/>
  <c r="AR194" i="27"/>
  <c r="AP194" i="27"/>
  <c r="AO194" i="27"/>
  <c r="AN194" i="27"/>
  <c r="AQ194" i="27" s="1"/>
  <c r="AS194" i="27" s="1"/>
  <c r="AM194" i="27"/>
  <c r="AF194" i="27"/>
  <c r="AE194" i="27"/>
  <c r="AD194" i="27"/>
  <c r="AC194" i="27"/>
  <c r="AG194" i="27" s="1"/>
  <c r="Q194" i="27"/>
  <c r="D194" i="27"/>
  <c r="AB194" i="27" s="1"/>
  <c r="AH194" i="27" s="1"/>
  <c r="AL194" i="27" s="1"/>
  <c r="CJ193" i="27"/>
  <c r="CK193" i="27" s="1"/>
  <c r="CI193" i="27"/>
  <c r="CF193" i="27"/>
  <c r="CC193" i="27"/>
  <c r="BT193" i="27"/>
  <c r="BR193" i="27"/>
  <c r="BP193" i="27"/>
  <c r="BM193" i="27"/>
  <c r="BK193" i="27"/>
  <c r="BH193" i="27"/>
  <c r="BG193" i="27"/>
  <c r="BI193" i="27" s="1"/>
  <c r="BB193" i="27"/>
  <c r="AX193" i="27"/>
  <c r="AV193" i="27"/>
  <c r="AU193" i="27"/>
  <c r="AT193" i="27"/>
  <c r="AR193" i="27"/>
  <c r="AP193" i="27"/>
  <c r="AO193" i="27"/>
  <c r="AN193" i="27"/>
  <c r="AM193" i="27"/>
  <c r="AQ193" i="27" s="1"/>
  <c r="AS193" i="27" s="1"/>
  <c r="AF193" i="27"/>
  <c r="AE193" i="27"/>
  <c r="AD193" i="27"/>
  <c r="AC193" i="27"/>
  <c r="AG193" i="27" s="1"/>
  <c r="Q193" i="27"/>
  <c r="D193" i="27"/>
  <c r="AB193" i="27" s="1"/>
  <c r="CK192" i="27"/>
  <c r="CJ192" i="27"/>
  <c r="CI192" i="27"/>
  <c r="CF192" i="27"/>
  <c r="CC192" i="27"/>
  <c r="BT192" i="27"/>
  <c r="BR192" i="27"/>
  <c r="BP192" i="27"/>
  <c r="BM192" i="27"/>
  <c r="BK192" i="27"/>
  <c r="BH192" i="27"/>
  <c r="BG192" i="27"/>
  <c r="BI192" i="27" s="1"/>
  <c r="BB192" i="27"/>
  <c r="AX192" i="27"/>
  <c r="AV192" i="27"/>
  <c r="AU192" i="27"/>
  <c r="AT192" i="27"/>
  <c r="AR192" i="27"/>
  <c r="AP192" i="27"/>
  <c r="AO192" i="27"/>
  <c r="AN192" i="27"/>
  <c r="AQ192" i="27" s="1"/>
  <c r="AS192" i="27" s="1"/>
  <c r="AM192" i="27"/>
  <c r="AF192" i="27"/>
  <c r="AE192" i="27"/>
  <c r="AD192" i="27"/>
  <c r="AC192" i="27"/>
  <c r="AG192" i="27" s="1"/>
  <c r="R192" i="27"/>
  <c r="Q192" i="27"/>
  <c r="D192" i="27"/>
  <c r="AB192" i="27" s="1"/>
  <c r="AH192" i="27" s="1"/>
  <c r="AL192" i="27" s="1"/>
  <c r="CK191" i="27"/>
  <c r="CJ191" i="27"/>
  <c r="CI191" i="27"/>
  <c r="CF191" i="27"/>
  <c r="CC191" i="27"/>
  <c r="BT191" i="27"/>
  <c r="BR191" i="27"/>
  <c r="BP191" i="27"/>
  <c r="BM191" i="27"/>
  <c r="BK191" i="27"/>
  <c r="BI191" i="27"/>
  <c r="BH191" i="27"/>
  <c r="BG191" i="27"/>
  <c r="BB191" i="27"/>
  <c r="BA191" i="27"/>
  <c r="AX191" i="27"/>
  <c r="AV191" i="27"/>
  <c r="AU191" i="27"/>
  <c r="AT191" i="27"/>
  <c r="AR191" i="27"/>
  <c r="AP191" i="27"/>
  <c r="AO191" i="27"/>
  <c r="AN191" i="27"/>
  <c r="AM191" i="27"/>
  <c r="AQ191" i="27" s="1"/>
  <c r="AS191" i="27" s="1"/>
  <c r="AF191" i="27"/>
  <c r="AE191" i="27"/>
  <c r="AD191" i="27"/>
  <c r="AC191" i="27"/>
  <c r="AG191" i="27" s="1"/>
  <c r="AB191" i="27"/>
  <c r="R191" i="27"/>
  <c r="BF191" i="27" s="1"/>
  <c r="Q191" i="27"/>
  <c r="D191" i="27"/>
  <c r="CK190" i="27"/>
  <c r="CJ190" i="27"/>
  <c r="CI190" i="27"/>
  <c r="CF190" i="27"/>
  <c r="CC190" i="27"/>
  <c r="BT190" i="27"/>
  <c r="BR190" i="27"/>
  <c r="BP190" i="27"/>
  <c r="BM190" i="27"/>
  <c r="BK190" i="27"/>
  <c r="BI190" i="27"/>
  <c r="BH190" i="27"/>
  <c r="BG190" i="27"/>
  <c r="BB190" i="27"/>
  <c r="AX190" i="27"/>
  <c r="AV190" i="27"/>
  <c r="AU190" i="27"/>
  <c r="AT190" i="27"/>
  <c r="AR190" i="27"/>
  <c r="AP190" i="27"/>
  <c r="AO190" i="27"/>
  <c r="AN190" i="27"/>
  <c r="AM190" i="27"/>
  <c r="AQ190" i="27" s="1"/>
  <c r="AS190" i="27" s="1"/>
  <c r="AF190" i="27"/>
  <c r="AE190" i="27"/>
  <c r="AD190" i="27"/>
  <c r="AC190" i="27"/>
  <c r="AG190" i="27" s="1"/>
  <c r="AB190" i="27"/>
  <c r="AH190" i="27" s="1"/>
  <c r="AL190" i="27" s="1"/>
  <c r="Q190" i="27"/>
  <c r="D190" i="27"/>
  <c r="R190" i="27" s="1"/>
  <c r="CJ189" i="27"/>
  <c r="CK189" i="27" s="1"/>
  <c r="CI189" i="27"/>
  <c r="CF189" i="27"/>
  <c r="CC189" i="27"/>
  <c r="BT189" i="27"/>
  <c r="BR189" i="27"/>
  <c r="BP189" i="27"/>
  <c r="BM189" i="27"/>
  <c r="BK189" i="27"/>
  <c r="BH189" i="27"/>
  <c r="BG189" i="27"/>
  <c r="BI189" i="27" s="1"/>
  <c r="BB189" i="27"/>
  <c r="AX189" i="27"/>
  <c r="AV189" i="27"/>
  <c r="AU189" i="27"/>
  <c r="AT189" i="27"/>
  <c r="AR189" i="27"/>
  <c r="AP189" i="27"/>
  <c r="AO189" i="27"/>
  <c r="AN189" i="27"/>
  <c r="AM189" i="27"/>
  <c r="AQ189" i="27" s="1"/>
  <c r="AG189" i="27"/>
  <c r="AF189" i="27"/>
  <c r="AE189" i="27"/>
  <c r="AD189" i="27"/>
  <c r="AC189" i="27"/>
  <c r="Q189" i="27"/>
  <c r="D189" i="27"/>
  <c r="CK188" i="27"/>
  <c r="CJ188" i="27"/>
  <c r="CI188" i="27"/>
  <c r="CF188" i="27"/>
  <c r="CC188" i="27"/>
  <c r="BT188" i="27"/>
  <c r="BR188" i="27"/>
  <c r="BP188" i="27"/>
  <c r="BM188" i="27"/>
  <c r="BK188" i="27"/>
  <c r="BH188" i="27"/>
  <c r="BG188" i="27"/>
  <c r="BI188" i="27" s="1"/>
  <c r="BB188" i="27"/>
  <c r="AX188" i="27"/>
  <c r="AV188" i="27"/>
  <c r="AU188" i="27"/>
  <c r="AT188" i="27"/>
  <c r="AR188" i="27"/>
  <c r="AP188" i="27"/>
  <c r="AO188" i="27"/>
  <c r="AN188" i="27"/>
  <c r="AM188" i="27"/>
  <c r="AQ188" i="27" s="1"/>
  <c r="AS188" i="27" s="1"/>
  <c r="AF188" i="27"/>
  <c r="AE188" i="27"/>
  <c r="AD188" i="27"/>
  <c r="AC188" i="27"/>
  <c r="AG188" i="27" s="1"/>
  <c r="R188" i="27"/>
  <c r="BA188" i="27" s="1"/>
  <c r="Q188" i="27"/>
  <c r="D188" i="27"/>
  <c r="AB188" i="27" s="1"/>
  <c r="CK187" i="27"/>
  <c r="CJ187" i="27"/>
  <c r="CI187" i="27"/>
  <c r="CF187" i="27"/>
  <c r="CC187" i="27"/>
  <c r="BT187" i="27"/>
  <c r="BR187" i="27"/>
  <c r="BP187" i="27"/>
  <c r="BM187" i="27"/>
  <c r="BK187" i="27"/>
  <c r="BI187" i="27"/>
  <c r="BH187" i="27"/>
  <c r="BG187" i="27"/>
  <c r="BB187" i="27"/>
  <c r="AX187" i="27"/>
  <c r="AV187" i="27"/>
  <c r="AU187" i="27"/>
  <c r="AT187" i="27"/>
  <c r="AR187" i="27"/>
  <c r="AQ187" i="27"/>
  <c r="AS187" i="27" s="1"/>
  <c r="AP187" i="27"/>
  <c r="AO187" i="27"/>
  <c r="AN187" i="27"/>
  <c r="AM187" i="27"/>
  <c r="AF187" i="27"/>
  <c r="AE187" i="27"/>
  <c r="AD187" i="27"/>
  <c r="AC187" i="27"/>
  <c r="AG187" i="27" s="1"/>
  <c r="AB187" i="27"/>
  <c r="R187" i="27"/>
  <c r="Q187" i="27"/>
  <c r="D187" i="27"/>
  <c r="CK186" i="27"/>
  <c r="CJ186" i="27"/>
  <c r="CI186" i="27"/>
  <c r="CF186" i="27"/>
  <c r="CC186" i="27"/>
  <c r="BT186" i="27"/>
  <c r="BR186" i="27"/>
  <c r="BP186" i="27"/>
  <c r="BM186" i="27"/>
  <c r="BK186" i="27"/>
  <c r="BI186" i="27"/>
  <c r="BH186" i="27"/>
  <c r="BG186" i="27"/>
  <c r="BB186" i="27"/>
  <c r="AX186" i="27"/>
  <c r="AV186" i="27"/>
  <c r="AU186" i="27"/>
  <c r="AT186" i="27"/>
  <c r="AR186" i="27"/>
  <c r="AQ186" i="27"/>
  <c r="AS186" i="27" s="1"/>
  <c r="AP186" i="27"/>
  <c r="AO186" i="27"/>
  <c r="AN186" i="27"/>
  <c r="AM186" i="27"/>
  <c r="AF186" i="27"/>
  <c r="AE186" i="27"/>
  <c r="AD186" i="27"/>
  <c r="AC186" i="27"/>
  <c r="AG186" i="27" s="1"/>
  <c r="Q186" i="27"/>
  <c r="D186" i="27"/>
  <c r="AB186" i="27" s="1"/>
  <c r="CJ185" i="27"/>
  <c r="CK185" i="27" s="1"/>
  <c r="CI185" i="27"/>
  <c r="CF185" i="27"/>
  <c r="CC185" i="27"/>
  <c r="BT185" i="27"/>
  <c r="BR185" i="27"/>
  <c r="BP185" i="27"/>
  <c r="BM185" i="27"/>
  <c r="BK185" i="27"/>
  <c r="BH185" i="27"/>
  <c r="BG185" i="27"/>
  <c r="BI185" i="27" s="1"/>
  <c r="BB185" i="27"/>
  <c r="AX185" i="27"/>
  <c r="AV185" i="27"/>
  <c r="AU185" i="27"/>
  <c r="AT185" i="27"/>
  <c r="AR185" i="27"/>
  <c r="AP185" i="27"/>
  <c r="AO185" i="27"/>
  <c r="AN185" i="27"/>
  <c r="AM185" i="27"/>
  <c r="AF185" i="27"/>
  <c r="AE185" i="27"/>
  <c r="AD185" i="27"/>
  <c r="AC185" i="27"/>
  <c r="AG185" i="27" s="1"/>
  <c r="Q185" i="27"/>
  <c r="D185" i="27"/>
  <c r="AB185" i="27" s="1"/>
  <c r="AH185" i="27" s="1"/>
  <c r="AL185" i="27" s="1"/>
  <c r="CJ184" i="27"/>
  <c r="CK184" i="27" s="1"/>
  <c r="CI184" i="27"/>
  <c r="CF184" i="27"/>
  <c r="CC184" i="27"/>
  <c r="BT184" i="27"/>
  <c r="BR184" i="27"/>
  <c r="BP184" i="27"/>
  <c r="BM184" i="27"/>
  <c r="BK184" i="27"/>
  <c r="BH184" i="27"/>
  <c r="BG184" i="27"/>
  <c r="BI184" i="27" s="1"/>
  <c r="BB184" i="27"/>
  <c r="AX184" i="27"/>
  <c r="AV184" i="27"/>
  <c r="AU184" i="27"/>
  <c r="AT184" i="27"/>
  <c r="AS184" i="27"/>
  <c r="AR184" i="27"/>
  <c r="AP184" i="27"/>
  <c r="AO184" i="27"/>
  <c r="AN184" i="27"/>
  <c r="AM184" i="27"/>
  <c r="AQ184" i="27" s="1"/>
  <c r="AH184" i="27"/>
  <c r="AL184" i="27" s="1"/>
  <c r="AF184" i="27"/>
  <c r="AE184" i="27"/>
  <c r="AD184" i="27"/>
  <c r="AC184" i="27"/>
  <c r="AG184" i="27" s="1"/>
  <c r="Q184" i="27"/>
  <c r="R184" i="27" s="1"/>
  <c r="D184" i="27"/>
  <c r="AB184" i="27" s="1"/>
  <c r="CK183" i="27"/>
  <c r="CJ183" i="27"/>
  <c r="CI183" i="27"/>
  <c r="CF183" i="27"/>
  <c r="CC183" i="27"/>
  <c r="BT183" i="27"/>
  <c r="BR183" i="27"/>
  <c r="BP183" i="27"/>
  <c r="BM183" i="27"/>
  <c r="BK183" i="27"/>
  <c r="BI183" i="27"/>
  <c r="BH183" i="27"/>
  <c r="BG183" i="27"/>
  <c r="BB183" i="27"/>
  <c r="BA183" i="27"/>
  <c r="AX183" i="27"/>
  <c r="AV183" i="27"/>
  <c r="AU183" i="27"/>
  <c r="AT183" i="27"/>
  <c r="AR183" i="27"/>
  <c r="AP183" i="27"/>
  <c r="AO183" i="27"/>
  <c r="AN183" i="27"/>
  <c r="AM183" i="27"/>
  <c r="AQ183" i="27" s="1"/>
  <c r="AS183" i="27" s="1"/>
  <c r="AF183" i="27"/>
  <c r="AE183" i="27"/>
  <c r="AD183" i="27"/>
  <c r="AC183" i="27"/>
  <c r="AB183" i="27"/>
  <c r="R183" i="27"/>
  <c r="BF183" i="27" s="1"/>
  <c r="Q183" i="27"/>
  <c r="D183" i="27"/>
  <c r="CK182" i="27"/>
  <c r="CJ182" i="27"/>
  <c r="CI182" i="27"/>
  <c r="CF182" i="27"/>
  <c r="CC182" i="27"/>
  <c r="BT182" i="27"/>
  <c r="BR182" i="27"/>
  <c r="BP182" i="27"/>
  <c r="BM182" i="27"/>
  <c r="BK182" i="27"/>
  <c r="BI182" i="27"/>
  <c r="BH182" i="27"/>
  <c r="BG182" i="27"/>
  <c r="BB182" i="27"/>
  <c r="AX182" i="27"/>
  <c r="AV182" i="27"/>
  <c r="AU182" i="27"/>
  <c r="AT182" i="27"/>
  <c r="AR182" i="27"/>
  <c r="AP182" i="27"/>
  <c r="AO182" i="27"/>
  <c r="AN182" i="27"/>
  <c r="AM182" i="27"/>
  <c r="AQ182" i="27" s="1"/>
  <c r="AS182" i="27" s="1"/>
  <c r="AF182" i="27"/>
  <c r="AE182" i="27"/>
  <c r="AD182" i="27"/>
  <c r="AC182" i="27"/>
  <c r="AG182" i="27" s="1"/>
  <c r="AB182" i="27"/>
  <c r="AH182" i="27" s="1"/>
  <c r="AL182" i="27" s="1"/>
  <c r="Q182" i="27"/>
  <c r="D182" i="27"/>
  <c r="R182" i="27" s="1"/>
  <c r="CJ181" i="27"/>
  <c r="CK181" i="27" s="1"/>
  <c r="CI181" i="27"/>
  <c r="CF181" i="27"/>
  <c r="CC181" i="27"/>
  <c r="BT181" i="27"/>
  <c r="BR181" i="27"/>
  <c r="BP181" i="27"/>
  <c r="BM181" i="27"/>
  <c r="BK181" i="27"/>
  <c r="BH181" i="27"/>
  <c r="BG181" i="27"/>
  <c r="BI181" i="27" s="1"/>
  <c r="BB181" i="27"/>
  <c r="AX181" i="27"/>
  <c r="AV181" i="27"/>
  <c r="AU181" i="27"/>
  <c r="AT181" i="27"/>
  <c r="AR181" i="27"/>
  <c r="AP181" i="27"/>
  <c r="AO181" i="27"/>
  <c r="AN181" i="27"/>
  <c r="AM181" i="27"/>
  <c r="AQ181" i="27" s="1"/>
  <c r="AG181" i="27"/>
  <c r="AF181" i="27"/>
  <c r="AE181" i="27"/>
  <c r="AD181" i="27"/>
  <c r="AC181" i="27"/>
  <c r="Q181" i="27"/>
  <c r="D181" i="27"/>
  <c r="CK180" i="27"/>
  <c r="CJ180" i="27"/>
  <c r="CI180" i="27"/>
  <c r="CF180" i="27"/>
  <c r="CC180" i="27"/>
  <c r="BT180" i="27"/>
  <c r="BR180" i="27"/>
  <c r="BP180" i="27"/>
  <c r="BM180" i="27"/>
  <c r="BK180" i="27"/>
  <c r="BH180" i="27"/>
  <c r="BG180" i="27"/>
  <c r="BI180" i="27" s="1"/>
  <c r="BB180" i="27"/>
  <c r="AX180" i="27"/>
  <c r="AV180" i="27"/>
  <c r="AU180" i="27"/>
  <c r="AT180" i="27"/>
  <c r="AR180" i="27"/>
  <c r="AP180" i="27"/>
  <c r="AO180" i="27"/>
  <c r="AN180" i="27"/>
  <c r="AM180" i="27"/>
  <c r="AF180" i="27"/>
  <c r="AE180" i="27"/>
  <c r="AD180" i="27"/>
  <c r="AC180" i="27"/>
  <c r="AG180" i="27" s="1"/>
  <c r="R180" i="27"/>
  <c r="BA180" i="27" s="1"/>
  <c r="Q180" i="27"/>
  <c r="D180" i="27"/>
  <c r="AB180" i="27" s="1"/>
  <c r="AH180" i="27" s="1"/>
  <c r="AL180" i="27" s="1"/>
  <c r="CK179" i="27"/>
  <c r="CJ179" i="27"/>
  <c r="CI179" i="27"/>
  <c r="CF179" i="27"/>
  <c r="CC179" i="27"/>
  <c r="BT179" i="27"/>
  <c r="BR179" i="27"/>
  <c r="BP179" i="27"/>
  <c r="BM179" i="27"/>
  <c r="BK179" i="27"/>
  <c r="BI179" i="27"/>
  <c r="BH179" i="27"/>
  <c r="BG179" i="27"/>
  <c r="BB179" i="27"/>
  <c r="AX179" i="27"/>
  <c r="AV179" i="27"/>
  <c r="AU179" i="27"/>
  <c r="AT179" i="27"/>
  <c r="AR179" i="27"/>
  <c r="AP179" i="27"/>
  <c r="AO179" i="27"/>
  <c r="AN179" i="27"/>
  <c r="AM179" i="27"/>
  <c r="AQ179" i="27" s="1"/>
  <c r="AS179" i="27" s="1"/>
  <c r="AF179" i="27"/>
  <c r="AE179" i="27"/>
  <c r="AD179" i="27"/>
  <c r="AC179" i="27"/>
  <c r="AG179" i="27" s="1"/>
  <c r="AB179" i="27"/>
  <c r="R179" i="27"/>
  <c r="Q179" i="27"/>
  <c r="D179" i="27"/>
  <c r="CK178" i="27"/>
  <c r="CJ178" i="27"/>
  <c r="CI178" i="27"/>
  <c r="CF178" i="27"/>
  <c r="CC178" i="27"/>
  <c r="BT178" i="27"/>
  <c r="BR178" i="27"/>
  <c r="BP178" i="27"/>
  <c r="BM178" i="27"/>
  <c r="BK178" i="27"/>
  <c r="BI178" i="27"/>
  <c r="BH178" i="27"/>
  <c r="BG178" i="27"/>
  <c r="BB178" i="27"/>
  <c r="AX178" i="27"/>
  <c r="AV178" i="27"/>
  <c r="AU178" i="27"/>
  <c r="AT178" i="27"/>
  <c r="AR178" i="27"/>
  <c r="AQ178" i="27"/>
  <c r="AS178" i="27" s="1"/>
  <c r="AP178" i="27"/>
  <c r="AO178" i="27"/>
  <c r="AN178" i="27"/>
  <c r="AM178" i="27"/>
  <c r="AF178" i="27"/>
  <c r="AE178" i="27"/>
  <c r="AD178" i="27"/>
  <c r="AC178" i="27"/>
  <c r="AG178" i="27" s="1"/>
  <c r="Q178" i="27"/>
  <c r="D178" i="27"/>
  <c r="AB178" i="27" s="1"/>
  <c r="AH178" i="27" s="1"/>
  <c r="AL178" i="27" s="1"/>
  <c r="CJ177" i="27"/>
  <c r="CK177" i="27" s="1"/>
  <c r="CI177" i="27"/>
  <c r="CF177" i="27"/>
  <c r="CC177" i="27"/>
  <c r="BT177" i="27"/>
  <c r="BR177" i="27"/>
  <c r="BP177" i="27"/>
  <c r="BM177" i="27"/>
  <c r="BK177" i="27"/>
  <c r="BH177" i="27"/>
  <c r="BG177" i="27"/>
  <c r="BI177" i="27" s="1"/>
  <c r="BB177" i="27"/>
  <c r="AX177" i="27"/>
  <c r="AV177" i="27"/>
  <c r="AU177" i="27"/>
  <c r="AT177" i="27"/>
  <c r="AR177" i="27"/>
  <c r="AP177" i="27"/>
  <c r="AO177" i="27"/>
  <c r="AN177" i="27"/>
  <c r="AM177" i="27"/>
  <c r="AF177" i="27"/>
  <c r="AE177" i="27"/>
  <c r="AD177" i="27"/>
  <c r="AC177" i="27"/>
  <c r="AG177" i="27" s="1"/>
  <c r="Q177" i="27"/>
  <c r="D177" i="27"/>
  <c r="AB177" i="27" s="1"/>
  <c r="AH177" i="27" s="1"/>
  <c r="AL177" i="27" s="1"/>
  <c r="CJ176" i="27"/>
  <c r="CK176" i="27" s="1"/>
  <c r="CI176" i="27"/>
  <c r="CF176" i="27"/>
  <c r="CC176" i="27"/>
  <c r="BT176" i="27"/>
  <c r="BR176" i="27"/>
  <c r="BP176" i="27"/>
  <c r="BM176" i="27"/>
  <c r="BK176" i="27"/>
  <c r="BH176" i="27"/>
  <c r="BG176" i="27"/>
  <c r="BI176" i="27" s="1"/>
  <c r="BB176" i="27"/>
  <c r="AX176" i="27"/>
  <c r="AV176" i="27"/>
  <c r="AU176" i="27"/>
  <c r="AT176" i="27"/>
  <c r="AR176" i="27"/>
  <c r="AP176" i="27"/>
  <c r="AO176" i="27"/>
  <c r="AN176" i="27"/>
  <c r="AM176" i="27"/>
  <c r="AQ176" i="27" s="1"/>
  <c r="AS176" i="27" s="1"/>
  <c r="AF176" i="27"/>
  <c r="AE176" i="27"/>
  <c r="AD176" i="27"/>
  <c r="AC176" i="27"/>
  <c r="AG176" i="27" s="1"/>
  <c r="AH176" i="27" s="1"/>
  <c r="AL176" i="27" s="1"/>
  <c r="Q176" i="27"/>
  <c r="R176" i="27" s="1"/>
  <c r="D176" i="27"/>
  <c r="AB176" i="27" s="1"/>
  <c r="CK175" i="27"/>
  <c r="CJ175" i="27"/>
  <c r="CI175" i="27"/>
  <c r="CF175" i="27"/>
  <c r="CC175" i="27"/>
  <c r="BT175" i="27"/>
  <c r="BR175" i="27"/>
  <c r="BP175" i="27"/>
  <c r="BM175" i="27"/>
  <c r="BK175" i="27"/>
  <c r="BI175" i="27"/>
  <c r="BH175" i="27"/>
  <c r="BG175" i="27"/>
  <c r="BB175" i="27"/>
  <c r="BA175" i="27"/>
  <c r="AX175" i="27"/>
  <c r="AV175" i="27"/>
  <c r="AU175" i="27"/>
  <c r="AT175" i="27"/>
  <c r="AR175" i="27"/>
  <c r="AP175" i="27"/>
  <c r="AO175" i="27"/>
  <c r="AN175" i="27"/>
  <c r="AM175" i="27"/>
  <c r="AF175" i="27"/>
  <c r="AE175" i="27"/>
  <c r="AD175" i="27"/>
  <c r="AC175" i="27"/>
  <c r="AB175" i="27"/>
  <c r="R175" i="27"/>
  <c r="BF175" i="27" s="1"/>
  <c r="Q175" i="27"/>
  <c r="D175" i="27"/>
  <c r="CK174" i="27"/>
  <c r="CJ174" i="27"/>
  <c r="CI174" i="27"/>
  <c r="CF174" i="27"/>
  <c r="CC174" i="27"/>
  <c r="BT174" i="27"/>
  <c r="BR174" i="27"/>
  <c r="BP174" i="27"/>
  <c r="BM174" i="27"/>
  <c r="BK174" i="27"/>
  <c r="BI174" i="27"/>
  <c r="BH174" i="27"/>
  <c r="BG174" i="27"/>
  <c r="BB174" i="27"/>
  <c r="AX174" i="27"/>
  <c r="AV174" i="27"/>
  <c r="AU174" i="27"/>
  <c r="AT174" i="27"/>
  <c r="AR174" i="27"/>
  <c r="AP174" i="27"/>
  <c r="AO174" i="27"/>
  <c r="AN174" i="27"/>
  <c r="AM174" i="27"/>
  <c r="AQ174" i="27" s="1"/>
  <c r="AS174" i="27" s="1"/>
  <c r="AF174" i="27"/>
  <c r="AE174" i="27"/>
  <c r="AD174" i="27"/>
  <c r="AC174" i="27"/>
  <c r="AG174" i="27" s="1"/>
  <c r="AB174" i="27"/>
  <c r="Q174" i="27"/>
  <c r="D174" i="27"/>
  <c r="R174" i="27" s="1"/>
  <c r="CJ173" i="27"/>
  <c r="CK173" i="27" s="1"/>
  <c r="CI173" i="27"/>
  <c r="CF173" i="27"/>
  <c r="CC173" i="27"/>
  <c r="BT173" i="27"/>
  <c r="BR173" i="27"/>
  <c r="BP173" i="27"/>
  <c r="BM173" i="27"/>
  <c r="BK173" i="27"/>
  <c r="BH173" i="27"/>
  <c r="BG173" i="27"/>
  <c r="BI173" i="27" s="1"/>
  <c r="BB173" i="27"/>
  <c r="AX173" i="27"/>
  <c r="AV173" i="27"/>
  <c r="AU173" i="27"/>
  <c r="AT173" i="27"/>
  <c r="AR173" i="27"/>
  <c r="AP173" i="27"/>
  <c r="AO173" i="27"/>
  <c r="AN173" i="27"/>
  <c r="AM173" i="27"/>
  <c r="AQ173" i="27" s="1"/>
  <c r="AS173" i="27" s="1"/>
  <c r="AG173" i="27"/>
  <c r="AF173" i="27"/>
  <c r="AE173" i="27"/>
  <c r="AD173" i="27"/>
  <c r="AC173" i="27"/>
  <c r="Q173" i="27"/>
  <c r="D173" i="27"/>
  <c r="CK172" i="27"/>
  <c r="CJ172" i="27"/>
  <c r="CI172" i="27"/>
  <c r="CF172" i="27"/>
  <c r="CC172" i="27"/>
  <c r="BT172" i="27"/>
  <c r="BR172" i="27"/>
  <c r="BP172" i="27"/>
  <c r="BM172" i="27"/>
  <c r="BK172" i="27"/>
  <c r="BH172" i="27"/>
  <c r="BG172" i="27"/>
  <c r="BI172" i="27" s="1"/>
  <c r="BB172" i="27"/>
  <c r="AX172" i="27"/>
  <c r="AV172" i="27"/>
  <c r="AU172" i="27"/>
  <c r="AT172" i="27"/>
  <c r="AR172" i="27"/>
  <c r="AP172" i="27"/>
  <c r="AO172" i="27"/>
  <c r="AN172" i="27"/>
  <c r="AM172" i="27"/>
  <c r="AF172" i="27"/>
  <c r="AE172" i="27"/>
  <c r="AD172" i="27"/>
  <c r="AC172" i="27"/>
  <c r="R172" i="27"/>
  <c r="BA172" i="27" s="1"/>
  <c r="Q172" i="27"/>
  <c r="D172" i="27"/>
  <c r="AB172" i="27" s="1"/>
  <c r="CK171" i="27"/>
  <c r="CJ171" i="27"/>
  <c r="CI171" i="27"/>
  <c r="CF171" i="27"/>
  <c r="CC171" i="27"/>
  <c r="BT171" i="27"/>
  <c r="BR171" i="27"/>
  <c r="BP171" i="27"/>
  <c r="BM171" i="27"/>
  <c r="BK171" i="27"/>
  <c r="BI171" i="27"/>
  <c r="BH171" i="27"/>
  <c r="BG171" i="27"/>
  <c r="BB171" i="27"/>
  <c r="AX171" i="27"/>
  <c r="AV171" i="27"/>
  <c r="AU171" i="27"/>
  <c r="AT171" i="27"/>
  <c r="AR171" i="27"/>
  <c r="AP171" i="27"/>
  <c r="AO171" i="27"/>
  <c r="AN171" i="27"/>
  <c r="AM171" i="27"/>
  <c r="AQ171" i="27" s="1"/>
  <c r="AS171" i="27" s="1"/>
  <c r="AF171" i="27"/>
  <c r="AE171" i="27"/>
  <c r="AD171" i="27"/>
  <c r="AC171" i="27"/>
  <c r="AG171" i="27" s="1"/>
  <c r="AB171" i="27"/>
  <c r="AH171" i="27" s="1"/>
  <c r="AL171" i="27" s="1"/>
  <c r="R171" i="27"/>
  <c r="Q171" i="27"/>
  <c r="D171" i="27"/>
  <c r="CK170" i="27"/>
  <c r="CJ170" i="27"/>
  <c r="CI170" i="27"/>
  <c r="CF170" i="27"/>
  <c r="CC170" i="27"/>
  <c r="BT170" i="27"/>
  <c r="BR170" i="27"/>
  <c r="BP170" i="27"/>
  <c r="BM170" i="27"/>
  <c r="BK170" i="27"/>
  <c r="BI170" i="27"/>
  <c r="BH170" i="27"/>
  <c r="BG170" i="27"/>
  <c r="AX170" i="27"/>
  <c r="AV170" i="27"/>
  <c r="AU170" i="27"/>
  <c r="AT170" i="27"/>
  <c r="AR170" i="27"/>
  <c r="AQ170" i="27"/>
  <c r="AS170" i="27" s="1"/>
  <c r="AP170" i="27"/>
  <c r="AO170" i="27"/>
  <c r="AN170" i="27"/>
  <c r="AM170" i="27"/>
  <c r="AF170" i="27"/>
  <c r="AE170" i="27"/>
  <c r="AD170" i="27"/>
  <c r="AC170" i="27"/>
  <c r="Q170" i="27"/>
  <c r="D170" i="27"/>
  <c r="AB170" i="27" s="1"/>
  <c r="CJ169" i="27"/>
  <c r="CK169" i="27" s="1"/>
  <c r="CI169" i="27"/>
  <c r="CF169" i="27"/>
  <c r="CC169" i="27"/>
  <c r="BT169" i="27"/>
  <c r="BR169" i="27"/>
  <c r="BP169" i="27"/>
  <c r="BM169" i="27"/>
  <c r="BK169" i="27"/>
  <c r="BH169" i="27"/>
  <c r="BG169" i="27"/>
  <c r="BI169" i="27" s="1"/>
  <c r="AX169" i="27"/>
  <c r="AV169" i="27"/>
  <c r="AU169" i="27"/>
  <c r="AT169" i="27"/>
  <c r="AR169" i="27"/>
  <c r="AP169" i="27"/>
  <c r="AO169" i="27"/>
  <c r="AN169" i="27"/>
  <c r="AM169" i="27"/>
  <c r="AF169" i="27"/>
  <c r="AE169" i="27"/>
  <c r="AD169" i="27"/>
  <c r="AC169" i="27"/>
  <c r="AG169" i="27" s="1"/>
  <c r="Q169" i="27"/>
  <c r="D169" i="27"/>
  <c r="AB169" i="27" s="1"/>
  <c r="AH169" i="27" s="1"/>
  <c r="AL169" i="27" s="1"/>
  <c r="CJ168" i="27"/>
  <c r="CK168" i="27" s="1"/>
  <c r="CI168" i="27"/>
  <c r="CF168" i="27"/>
  <c r="CC168" i="27"/>
  <c r="BT168" i="27"/>
  <c r="BR168" i="27"/>
  <c r="BP168" i="27"/>
  <c r="BM168" i="27"/>
  <c r="BK168" i="27"/>
  <c r="BH168" i="27"/>
  <c r="BG168" i="27"/>
  <c r="BI168" i="27" s="1"/>
  <c r="BB168" i="27"/>
  <c r="AX168" i="27"/>
  <c r="AV168" i="27"/>
  <c r="AU168" i="27"/>
  <c r="AT168" i="27"/>
  <c r="AR168" i="27"/>
  <c r="AP168" i="27"/>
  <c r="AO168" i="27"/>
  <c r="AN168" i="27"/>
  <c r="AM168" i="27"/>
  <c r="AQ168" i="27" s="1"/>
  <c r="AS168" i="27" s="1"/>
  <c r="AH168" i="27"/>
  <c r="AL168" i="27" s="1"/>
  <c r="AF168" i="27"/>
  <c r="AE168" i="27"/>
  <c r="AD168" i="27"/>
  <c r="AC168" i="27"/>
  <c r="AG168" i="27" s="1"/>
  <c r="Q168" i="27"/>
  <c r="R168" i="27" s="1"/>
  <c r="D168" i="27"/>
  <c r="AB168" i="27" s="1"/>
  <c r="CK167" i="27"/>
  <c r="CJ167" i="27"/>
  <c r="CI167" i="27"/>
  <c r="CF167" i="27"/>
  <c r="CC167" i="27"/>
  <c r="BT167" i="27"/>
  <c r="BR167" i="27"/>
  <c r="BP167" i="27"/>
  <c r="BM167" i="27"/>
  <c r="BK167" i="27"/>
  <c r="BI167" i="27"/>
  <c r="BH167" i="27"/>
  <c r="BG167" i="27"/>
  <c r="BB167" i="27"/>
  <c r="BA167" i="27"/>
  <c r="AX167" i="27"/>
  <c r="AV167" i="27"/>
  <c r="AU167" i="27"/>
  <c r="AT167" i="27"/>
  <c r="AR167" i="27"/>
  <c r="AP167" i="27"/>
  <c r="AQ167" i="27" s="1"/>
  <c r="AS167" i="27" s="1"/>
  <c r="AO167" i="27"/>
  <c r="AN167" i="27"/>
  <c r="AM167" i="27"/>
  <c r="AF167" i="27"/>
  <c r="AE167" i="27"/>
  <c r="AD167" i="27"/>
  <c r="AC167" i="27"/>
  <c r="AB167" i="27"/>
  <c r="R167" i="27"/>
  <c r="BF167" i="27" s="1"/>
  <c r="Q167" i="27"/>
  <c r="D167" i="27"/>
  <c r="CK166" i="27"/>
  <c r="CJ166" i="27"/>
  <c r="CI166" i="27"/>
  <c r="CF166" i="27"/>
  <c r="CC166" i="27"/>
  <c r="BT166" i="27"/>
  <c r="BR166" i="27"/>
  <c r="BP166" i="27"/>
  <c r="BM166" i="27"/>
  <c r="BK166" i="27"/>
  <c r="BI166" i="27"/>
  <c r="BH166" i="27"/>
  <c r="BG166" i="27"/>
  <c r="AX166" i="27"/>
  <c r="AV166" i="27"/>
  <c r="AU166" i="27"/>
  <c r="AT166" i="27"/>
  <c r="AR166" i="27"/>
  <c r="AP166" i="27"/>
  <c r="AO166" i="27"/>
  <c r="AN166" i="27"/>
  <c r="AM166" i="27"/>
  <c r="AQ166" i="27" s="1"/>
  <c r="AS166" i="27" s="1"/>
  <c r="AF166" i="27"/>
  <c r="AE166" i="27"/>
  <c r="AD166" i="27"/>
  <c r="AC166" i="27"/>
  <c r="AG166" i="27" s="1"/>
  <c r="AB166" i="27"/>
  <c r="AH166" i="27" s="1"/>
  <c r="AL166" i="27" s="1"/>
  <c r="Q166" i="27"/>
  <c r="D166" i="27"/>
  <c r="R166" i="27" s="1"/>
  <c r="CJ165" i="27"/>
  <c r="CK165" i="27" s="1"/>
  <c r="CI165" i="27"/>
  <c r="CF165" i="27"/>
  <c r="CC165" i="27"/>
  <c r="BT165" i="27"/>
  <c r="BR165" i="27"/>
  <c r="BP165" i="27"/>
  <c r="BM165" i="27"/>
  <c r="BK165" i="27"/>
  <c r="BH165" i="27"/>
  <c r="BG165" i="27"/>
  <c r="BI165" i="27" s="1"/>
  <c r="AX165" i="27"/>
  <c r="AV165" i="27"/>
  <c r="AU165" i="27"/>
  <c r="AT165" i="27"/>
  <c r="AR165" i="27"/>
  <c r="AP165" i="27"/>
  <c r="AO165" i="27"/>
  <c r="AN165" i="27"/>
  <c r="AM165" i="27"/>
  <c r="AQ165" i="27" s="1"/>
  <c r="AS165" i="27" s="1"/>
  <c r="AG165" i="27"/>
  <c r="AF165" i="27"/>
  <c r="AE165" i="27"/>
  <c r="AD165" i="27"/>
  <c r="AC165" i="27"/>
  <c r="Q165" i="27"/>
  <c r="D165" i="27"/>
  <c r="CK164" i="27"/>
  <c r="CJ164" i="27"/>
  <c r="CI164" i="27"/>
  <c r="CF164" i="27"/>
  <c r="CC164" i="27"/>
  <c r="BT164" i="27"/>
  <c r="BR164" i="27"/>
  <c r="BP164" i="27"/>
  <c r="BM164" i="27"/>
  <c r="BK164" i="27"/>
  <c r="BH164" i="27"/>
  <c r="BG164" i="27"/>
  <c r="BI164" i="27" s="1"/>
  <c r="BB164" i="27"/>
  <c r="AX164" i="27"/>
  <c r="AV164" i="27"/>
  <c r="AU164" i="27"/>
  <c r="AT164" i="27"/>
  <c r="AR164" i="27"/>
  <c r="AP164" i="27"/>
  <c r="AO164" i="27"/>
  <c r="AN164" i="27"/>
  <c r="AM164" i="27"/>
  <c r="AF164" i="27"/>
  <c r="AE164" i="27"/>
  <c r="AD164" i="27"/>
  <c r="AC164" i="27"/>
  <c r="AG164" i="27" s="1"/>
  <c r="R164" i="27"/>
  <c r="BF164" i="27" s="1"/>
  <c r="Q164" i="27"/>
  <c r="D164" i="27"/>
  <c r="AB164" i="27" s="1"/>
  <c r="CK163" i="27"/>
  <c r="CJ163" i="27"/>
  <c r="CI163" i="27"/>
  <c r="CF163" i="27"/>
  <c r="CC163" i="27"/>
  <c r="BT163" i="27"/>
  <c r="BR163" i="27"/>
  <c r="BP163" i="27"/>
  <c r="BM163" i="27"/>
  <c r="BK163" i="27"/>
  <c r="BI163" i="27"/>
  <c r="BH163" i="27"/>
  <c r="BG163" i="27"/>
  <c r="BB163" i="27"/>
  <c r="AX163" i="27"/>
  <c r="AV163" i="27"/>
  <c r="AU163" i="27"/>
  <c r="AT163" i="27"/>
  <c r="AR163" i="27"/>
  <c r="AQ163" i="27"/>
  <c r="AS163" i="27" s="1"/>
  <c r="AP163" i="27"/>
  <c r="AO163" i="27"/>
  <c r="AN163" i="27"/>
  <c r="AM163" i="27"/>
  <c r="AF163" i="27"/>
  <c r="AE163" i="27"/>
  <c r="AD163" i="27"/>
  <c r="AC163" i="27"/>
  <c r="AB163" i="27"/>
  <c r="R163" i="27"/>
  <c r="Q163" i="27"/>
  <c r="D163" i="27"/>
  <c r="CK162" i="27"/>
  <c r="CJ162" i="27"/>
  <c r="CI162" i="27"/>
  <c r="CF162" i="27"/>
  <c r="CC162" i="27"/>
  <c r="BT162" i="27"/>
  <c r="BR162" i="27"/>
  <c r="BP162" i="27"/>
  <c r="BM162" i="27"/>
  <c r="BK162" i="27"/>
  <c r="BI162" i="27"/>
  <c r="BH162" i="27"/>
  <c r="BG162" i="27"/>
  <c r="BF162" i="27"/>
  <c r="AX162" i="27"/>
  <c r="AV162" i="27"/>
  <c r="AU162" i="27"/>
  <c r="AT162" i="27"/>
  <c r="AR162" i="27"/>
  <c r="AP162" i="27"/>
  <c r="AO162" i="27"/>
  <c r="AN162" i="27"/>
  <c r="AQ162" i="27" s="1"/>
  <c r="AS162" i="27" s="1"/>
  <c r="AM162" i="27"/>
  <c r="AF162" i="27"/>
  <c r="AE162" i="27"/>
  <c r="AD162" i="27"/>
  <c r="AC162" i="27"/>
  <c r="AG162" i="27" s="1"/>
  <c r="AB162" i="27"/>
  <c r="Q162" i="27"/>
  <c r="D162" i="27"/>
  <c r="R162" i="27" s="1"/>
  <c r="CJ161" i="27"/>
  <c r="CK161" i="27" s="1"/>
  <c r="CI161" i="27"/>
  <c r="CF161" i="27"/>
  <c r="CC161" i="27"/>
  <c r="BT161" i="27"/>
  <c r="BR161" i="27"/>
  <c r="BP161" i="27"/>
  <c r="BM161" i="27"/>
  <c r="BK161" i="27"/>
  <c r="BH161" i="27"/>
  <c r="BG161" i="27"/>
  <c r="BI161" i="27" s="1"/>
  <c r="AX161" i="27"/>
  <c r="AV161" i="27"/>
  <c r="AU161" i="27"/>
  <c r="AT161" i="27"/>
  <c r="AR161" i="27"/>
  <c r="AP161" i="27"/>
  <c r="AO161" i="27"/>
  <c r="AN161" i="27"/>
  <c r="AM161" i="27"/>
  <c r="AF161" i="27"/>
  <c r="AE161" i="27"/>
  <c r="AD161" i="27"/>
  <c r="AC161" i="27"/>
  <c r="AG161" i="27" s="1"/>
  <c r="Q161" i="27"/>
  <c r="D161" i="27"/>
  <c r="CK160" i="27"/>
  <c r="CJ160" i="27"/>
  <c r="CI160" i="27"/>
  <c r="CF160" i="27"/>
  <c r="CC160" i="27"/>
  <c r="BT160" i="27"/>
  <c r="BR160" i="27"/>
  <c r="BP160" i="27"/>
  <c r="BM160" i="27"/>
  <c r="BK160" i="27"/>
  <c r="BH160" i="27"/>
  <c r="BG160" i="27"/>
  <c r="BI160" i="27" s="1"/>
  <c r="BB160" i="27"/>
  <c r="AX160" i="27"/>
  <c r="AV160" i="27"/>
  <c r="AU160" i="27"/>
  <c r="AT160" i="27"/>
  <c r="AR160" i="27"/>
  <c r="AP160" i="27"/>
  <c r="AO160" i="27"/>
  <c r="AN160" i="27"/>
  <c r="AM160" i="27"/>
  <c r="AF160" i="27"/>
  <c r="AE160" i="27"/>
  <c r="AD160" i="27"/>
  <c r="AC160" i="27"/>
  <c r="Q160" i="27"/>
  <c r="R160" i="27" s="1"/>
  <c r="D160" i="27"/>
  <c r="AB160" i="27" s="1"/>
  <c r="CK159" i="27"/>
  <c r="CJ159" i="27"/>
  <c r="CI159" i="27"/>
  <c r="CF159" i="27"/>
  <c r="CC159" i="27"/>
  <c r="BT159" i="27"/>
  <c r="BR159" i="27"/>
  <c r="BP159" i="27"/>
  <c r="BM159" i="27"/>
  <c r="BK159" i="27"/>
  <c r="BI159" i="27"/>
  <c r="BH159" i="27"/>
  <c r="BG159" i="27"/>
  <c r="BB159" i="27"/>
  <c r="AX159" i="27"/>
  <c r="AV159" i="27"/>
  <c r="AU159" i="27"/>
  <c r="AT159" i="27"/>
  <c r="AR159" i="27"/>
  <c r="AQ159" i="27"/>
  <c r="AS159" i="27" s="1"/>
  <c r="AP159" i="27"/>
  <c r="AO159" i="27"/>
  <c r="AN159" i="27"/>
  <c r="AM159" i="27"/>
  <c r="AF159" i="27"/>
  <c r="AE159" i="27"/>
  <c r="AD159" i="27"/>
  <c r="AC159" i="27"/>
  <c r="AB159" i="27"/>
  <c r="R159" i="27"/>
  <c r="BF159" i="27" s="1"/>
  <c r="Q159" i="27"/>
  <c r="D159" i="27"/>
  <c r="CK158" i="27"/>
  <c r="CJ158" i="27"/>
  <c r="CI158" i="27"/>
  <c r="CF158" i="27"/>
  <c r="CC158" i="27"/>
  <c r="BT158" i="27"/>
  <c r="BR158" i="27"/>
  <c r="BP158" i="27"/>
  <c r="BM158" i="27"/>
  <c r="BK158" i="27"/>
  <c r="BI158" i="27"/>
  <c r="BH158" i="27"/>
  <c r="BG158" i="27"/>
  <c r="BF158" i="27"/>
  <c r="BB158" i="27"/>
  <c r="AX158" i="27"/>
  <c r="AV158" i="27"/>
  <c r="AU158" i="27"/>
  <c r="AT158" i="27"/>
  <c r="AR158" i="27"/>
  <c r="AP158" i="27"/>
  <c r="AO158" i="27"/>
  <c r="AN158" i="27"/>
  <c r="AM158" i="27"/>
  <c r="AQ158" i="27" s="1"/>
  <c r="AS158" i="27" s="1"/>
  <c r="AF158" i="27"/>
  <c r="AE158" i="27"/>
  <c r="AD158" i="27"/>
  <c r="AC158" i="27"/>
  <c r="AG158" i="27" s="1"/>
  <c r="AB158" i="27"/>
  <c r="Q158" i="27"/>
  <c r="D158" i="27"/>
  <c r="R158" i="27" s="1"/>
  <c r="CJ157" i="27"/>
  <c r="CK157" i="27" s="1"/>
  <c r="CI157" i="27"/>
  <c r="CF157" i="27"/>
  <c r="CC157" i="27"/>
  <c r="BT157" i="27"/>
  <c r="BR157" i="27"/>
  <c r="BP157" i="27"/>
  <c r="BM157" i="27"/>
  <c r="BK157" i="27"/>
  <c r="BH157" i="27"/>
  <c r="BG157" i="27"/>
  <c r="BI157" i="27" s="1"/>
  <c r="AX157" i="27"/>
  <c r="AV157" i="27"/>
  <c r="AU157" i="27"/>
  <c r="AT157" i="27"/>
  <c r="AR157" i="27"/>
  <c r="AP157" i="27"/>
  <c r="AO157" i="27"/>
  <c r="AN157" i="27"/>
  <c r="AM157" i="27"/>
  <c r="AF157" i="27"/>
  <c r="AE157" i="27"/>
  <c r="AD157" i="27"/>
  <c r="AC157" i="27"/>
  <c r="AG157" i="27" s="1"/>
  <c r="Q157" i="27"/>
  <c r="D157" i="27"/>
  <c r="CK156" i="27"/>
  <c r="CJ156" i="27"/>
  <c r="CI156" i="27"/>
  <c r="CF156" i="27"/>
  <c r="CC156" i="27"/>
  <c r="BT156" i="27"/>
  <c r="BR156" i="27"/>
  <c r="BP156" i="27"/>
  <c r="BM156" i="27"/>
  <c r="BK156" i="27"/>
  <c r="BH156" i="27"/>
  <c r="BG156" i="27"/>
  <c r="BI156" i="27" s="1"/>
  <c r="BB156" i="27"/>
  <c r="AX156" i="27"/>
  <c r="AV156" i="27"/>
  <c r="AU156" i="27"/>
  <c r="AT156" i="27"/>
  <c r="AR156" i="27"/>
  <c r="AP156" i="27"/>
  <c r="AO156" i="27"/>
  <c r="AN156" i="27"/>
  <c r="AM156" i="27"/>
  <c r="AF156" i="27"/>
  <c r="AE156" i="27"/>
  <c r="AD156" i="27"/>
  <c r="AC156" i="27"/>
  <c r="Q156" i="27"/>
  <c r="R156" i="27" s="1"/>
  <c r="D156" i="27"/>
  <c r="AB156" i="27" s="1"/>
  <c r="CK155" i="27"/>
  <c r="CJ155" i="27"/>
  <c r="CI155" i="27"/>
  <c r="CF155" i="27"/>
  <c r="CC155" i="27"/>
  <c r="BT155" i="27"/>
  <c r="BR155" i="27"/>
  <c r="BP155" i="27"/>
  <c r="BM155" i="27"/>
  <c r="BK155" i="27"/>
  <c r="BI155" i="27"/>
  <c r="BH155" i="27"/>
  <c r="BG155" i="27"/>
  <c r="BB155" i="27"/>
  <c r="AX155" i="27"/>
  <c r="AV155" i="27"/>
  <c r="AU155" i="27"/>
  <c r="AT155" i="27"/>
  <c r="AR155" i="27"/>
  <c r="AQ155" i="27"/>
  <c r="AS155" i="27" s="1"/>
  <c r="AP155" i="27"/>
  <c r="AO155" i="27"/>
  <c r="AN155" i="27"/>
  <c r="AM155" i="27"/>
  <c r="AF155" i="27"/>
  <c r="AE155" i="27"/>
  <c r="AD155" i="27"/>
  <c r="AC155" i="27"/>
  <c r="AB155" i="27"/>
  <c r="R155" i="27"/>
  <c r="BF155" i="27" s="1"/>
  <c r="Q155" i="27"/>
  <c r="D155" i="27"/>
  <c r="CK154" i="27"/>
  <c r="CJ154" i="27"/>
  <c r="CI154" i="27"/>
  <c r="CF154" i="27"/>
  <c r="CC154" i="27"/>
  <c r="BT154" i="27"/>
  <c r="BR154" i="27"/>
  <c r="BP154" i="27"/>
  <c r="BM154" i="27"/>
  <c r="BK154" i="27"/>
  <c r="BI154" i="27"/>
  <c r="BH154" i="27"/>
  <c r="BG154" i="27"/>
  <c r="BF154" i="27"/>
  <c r="AX154" i="27"/>
  <c r="AV154" i="27"/>
  <c r="AU154" i="27"/>
  <c r="AT154" i="27"/>
  <c r="AR154" i="27"/>
  <c r="AP154" i="27"/>
  <c r="AO154" i="27"/>
  <c r="AN154" i="27"/>
  <c r="AM154" i="27"/>
  <c r="AQ154" i="27" s="1"/>
  <c r="AS154" i="27" s="1"/>
  <c r="AF154" i="27"/>
  <c r="AE154" i="27"/>
  <c r="AD154" i="27"/>
  <c r="AC154" i="27"/>
  <c r="AG154" i="27" s="1"/>
  <c r="AB154" i="27"/>
  <c r="Q154" i="27"/>
  <c r="D154" i="27"/>
  <c r="R154" i="27" s="1"/>
  <c r="CJ153" i="27"/>
  <c r="CK153" i="27" s="1"/>
  <c r="CI153" i="27"/>
  <c r="CF153" i="27"/>
  <c r="CC153" i="27"/>
  <c r="BT153" i="27"/>
  <c r="BR153" i="27"/>
  <c r="BP153" i="27"/>
  <c r="BM153" i="27"/>
  <c r="BK153" i="27"/>
  <c r="BH153" i="27"/>
  <c r="BG153" i="27"/>
  <c r="BI153" i="27" s="1"/>
  <c r="AX153" i="27"/>
  <c r="AV153" i="27"/>
  <c r="AU153" i="27"/>
  <c r="AT153" i="27"/>
  <c r="AR153" i="27"/>
  <c r="AP153" i="27"/>
  <c r="AO153" i="27"/>
  <c r="AN153" i="27"/>
  <c r="AM153" i="27"/>
  <c r="AF153" i="27"/>
  <c r="AE153" i="27"/>
  <c r="AD153" i="27"/>
  <c r="AC153" i="27"/>
  <c r="AG153" i="27" s="1"/>
  <c r="Q153" i="27"/>
  <c r="D153" i="27"/>
  <c r="CK152" i="27"/>
  <c r="CJ152" i="27"/>
  <c r="CI152" i="27"/>
  <c r="CF152" i="27"/>
  <c r="CC152" i="27"/>
  <c r="BT152" i="27"/>
  <c r="BR152" i="27"/>
  <c r="BP152" i="27"/>
  <c r="BM152" i="27"/>
  <c r="BK152" i="27"/>
  <c r="BH152" i="27"/>
  <c r="BG152" i="27"/>
  <c r="BI152" i="27" s="1"/>
  <c r="BA152" i="27"/>
  <c r="AX152" i="27"/>
  <c r="AV152" i="27"/>
  <c r="AU152" i="27"/>
  <c r="AT152" i="27"/>
  <c r="AR152" i="27"/>
  <c r="AP152" i="27"/>
  <c r="AO152" i="27"/>
  <c r="AN152" i="27"/>
  <c r="AM152" i="27"/>
  <c r="AF152" i="27"/>
  <c r="AE152" i="27"/>
  <c r="AD152" i="27"/>
  <c r="AC152" i="27"/>
  <c r="R152" i="27"/>
  <c r="BF152" i="27" s="1"/>
  <c r="Q152" i="27"/>
  <c r="D152" i="27"/>
  <c r="AB152" i="27" s="1"/>
  <c r="CK150" i="27"/>
  <c r="CJ150" i="27"/>
  <c r="CI150" i="27"/>
  <c r="CF150" i="27"/>
  <c r="CC150" i="27"/>
  <c r="BT150" i="27"/>
  <c r="BR150" i="27"/>
  <c r="BP150" i="27"/>
  <c r="BM150" i="27"/>
  <c r="BK150" i="27"/>
  <c r="BI150" i="27"/>
  <c r="BH150" i="27"/>
  <c r="BG150" i="27"/>
  <c r="BB150" i="27"/>
  <c r="BA150" i="27"/>
  <c r="AX150" i="27"/>
  <c r="AV150" i="27"/>
  <c r="AU150" i="27"/>
  <c r="AT150" i="27"/>
  <c r="AR150" i="27"/>
  <c r="AP150" i="27"/>
  <c r="AQ150" i="27" s="1"/>
  <c r="AS150" i="27" s="1"/>
  <c r="AO150" i="27"/>
  <c r="AN150" i="27"/>
  <c r="AM150" i="27"/>
  <c r="AF150" i="27"/>
  <c r="AE150" i="27"/>
  <c r="AD150" i="27"/>
  <c r="AC150" i="27"/>
  <c r="AG150" i="27" s="1"/>
  <c r="AB150" i="27"/>
  <c r="R150" i="27"/>
  <c r="BF150" i="27" s="1"/>
  <c r="Q150" i="27"/>
  <c r="D150" i="27"/>
  <c r="CR149" i="27"/>
  <c r="CQ149" i="27"/>
  <c r="CP149" i="27"/>
  <c r="CO149" i="27"/>
  <c r="CN149" i="27"/>
  <c r="CL149" i="27"/>
  <c r="CK149" i="27"/>
  <c r="CJ149" i="27"/>
  <c r="CH149" i="27"/>
  <c r="CG149" i="27"/>
  <c r="CF149" i="27"/>
  <c r="CE149" i="27"/>
  <c r="CD149" i="27"/>
  <c r="CC149" i="27"/>
  <c r="CB149" i="27"/>
  <c r="CA149" i="27"/>
  <c r="BY149" i="27"/>
  <c r="BS149" i="27"/>
  <c r="BQ149" i="27"/>
  <c r="BP149" i="27"/>
  <c r="BO149" i="27"/>
  <c r="BN149" i="27"/>
  <c r="BM149" i="27"/>
  <c r="BL149" i="27"/>
  <c r="BJ149" i="27"/>
  <c r="BH149" i="27"/>
  <c r="BE149" i="27"/>
  <c r="BD149" i="27"/>
  <c r="BC149" i="27"/>
  <c r="AZ149" i="27"/>
  <c r="AY149" i="27"/>
  <c r="AW149" i="27"/>
  <c r="AV149" i="27"/>
  <c r="AN149" i="27"/>
  <c r="AK149" i="27"/>
  <c r="AJ149" i="27"/>
  <c r="AI149" i="27"/>
  <c r="AA149" i="27"/>
  <c r="Z149" i="27"/>
  <c r="Y149" i="27"/>
  <c r="X149" i="27"/>
  <c r="W149" i="27"/>
  <c r="V149" i="27"/>
  <c r="U149" i="27"/>
  <c r="T149" i="27"/>
  <c r="S149" i="27"/>
  <c r="Q149" i="27"/>
  <c r="P149" i="27"/>
  <c r="O149" i="27"/>
  <c r="N149" i="27"/>
  <c r="M149" i="27"/>
  <c r="L149" i="27"/>
  <c r="K149" i="27"/>
  <c r="J149" i="27"/>
  <c r="I149" i="27"/>
  <c r="H149" i="27"/>
  <c r="G149" i="27"/>
  <c r="F149" i="27"/>
  <c r="E149" i="27"/>
  <c r="C149" i="27"/>
  <c r="B149" i="27"/>
  <c r="CK148" i="27"/>
  <c r="CJ148" i="27"/>
  <c r="CI148" i="27"/>
  <c r="CF148" i="27"/>
  <c r="CC148" i="27"/>
  <c r="BT148" i="27"/>
  <c r="BT149" i="27" s="1"/>
  <c r="BR148" i="27"/>
  <c r="BP148" i="27"/>
  <c r="BM148" i="27"/>
  <c r="BK148" i="27"/>
  <c r="BI148" i="27"/>
  <c r="BH148" i="27"/>
  <c r="BG148" i="27"/>
  <c r="BB148" i="27"/>
  <c r="AX148" i="27"/>
  <c r="AV148" i="27"/>
  <c r="AU148" i="27"/>
  <c r="AT148" i="27"/>
  <c r="AR148" i="27"/>
  <c r="AP148" i="27"/>
  <c r="AO148" i="27"/>
  <c r="AN148" i="27"/>
  <c r="AM148" i="27"/>
  <c r="AQ148" i="27" s="1"/>
  <c r="AS148" i="27" s="1"/>
  <c r="AF148" i="27"/>
  <c r="AG148" i="27" s="1"/>
  <c r="AE148" i="27"/>
  <c r="AE149" i="27" s="1"/>
  <c r="AD148" i="27"/>
  <c r="AC148" i="27"/>
  <c r="Q148" i="27"/>
  <c r="D148" i="27"/>
  <c r="AB148" i="27" s="1"/>
  <c r="AH148" i="27" s="1"/>
  <c r="AL148" i="27" s="1"/>
  <c r="CJ147" i="27"/>
  <c r="CK147" i="27" s="1"/>
  <c r="CI147" i="27"/>
  <c r="CI149" i="27" s="1"/>
  <c r="CF147" i="27"/>
  <c r="CC147" i="27"/>
  <c r="BT147" i="27"/>
  <c r="BR147" i="27"/>
  <c r="BR149" i="27" s="1"/>
  <c r="BP147" i="27"/>
  <c r="BM147" i="27"/>
  <c r="BK147" i="27"/>
  <c r="BI147" i="27"/>
  <c r="BI149" i="27" s="1"/>
  <c r="BH147" i="27"/>
  <c r="BG147" i="27"/>
  <c r="BG149" i="27" s="1"/>
  <c r="BB147" i="27"/>
  <c r="BB149" i="27" s="1"/>
  <c r="AX147" i="27"/>
  <c r="AX149" i="27" s="1"/>
  <c r="AV147" i="27"/>
  <c r="AU147" i="27"/>
  <c r="AU149" i="27" s="1"/>
  <c r="AT147" i="27"/>
  <c r="AT149" i="27" s="1"/>
  <c r="AR147" i="27"/>
  <c r="AR149" i="27" s="1"/>
  <c r="AP147" i="27"/>
  <c r="AP149" i="27" s="1"/>
  <c r="AO147" i="27"/>
  <c r="AO149" i="27" s="1"/>
  <c r="AN147" i="27"/>
  <c r="AQ147" i="27" s="1"/>
  <c r="AM147" i="27"/>
  <c r="AG147" i="27"/>
  <c r="AF147" i="27"/>
  <c r="AF149" i="27" s="1"/>
  <c r="AE147" i="27"/>
  <c r="AD147" i="27"/>
  <c r="AD149" i="27" s="1"/>
  <c r="AC147" i="27"/>
  <c r="AC149" i="27" s="1"/>
  <c r="Q147" i="27"/>
  <c r="D147" i="27"/>
  <c r="R147" i="27" s="1"/>
  <c r="BF147" i="27" s="1"/>
  <c r="CK146" i="27"/>
  <c r="CJ146" i="27"/>
  <c r="CI146" i="27"/>
  <c r="CF146" i="27"/>
  <c r="CC146" i="27"/>
  <c r="BT146" i="27"/>
  <c r="BR146" i="27"/>
  <c r="BP146" i="27"/>
  <c r="BM146" i="27"/>
  <c r="BK146" i="27"/>
  <c r="BH146" i="27"/>
  <c r="BG146" i="27"/>
  <c r="BI146" i="27" s="1"/>
  <c r="AX146" i="27"/>
  <c r="AV146" i="27"/>
  <c r="AU146" i="27"/>
  <c r="AT146" i="27"/>
  <c r="AR146" i="27"/>
  <c r="AP146" i="27"/>
  <c r="AO146" i="27"/>
  <c r="AN146" i="27"/>
  <c r="AM146" i="27"/>
  <c r="AG146" i="27"/>
  <c r="AF146" i="27"/>
  <c r="AE146" i="27"/>
  <c r="AD146" i="27"/>
  <c r="AC146" i="27"/>
  <c r="R146" i="27"/>
  <c r="BF146" i="27" s="1"/>
  <c r="Q146" i="27"/>
  <c r="D146" i="27"/>
  <c r="AB146" i="27" s="1"/>
  <c r="AH146" i="27" s="1"/>
  <c r="AL146" i="27" s="1"/>
  <c r="CK145" i="27"/>
  <c r="CJ145" i="27"/>
  <c r="CI145" i="27"/>
  <c r="CF145" i="27"/>
  <c r="CC145" i="27"/>
  <c r="BT145" i="27"/>
  <c r="BR145" i="27"/>
  <c r="BP145" i="27"/>
  <c r="BM145" i="27"/>
  <c r="BK145" i="27"/>
  <c r="BH145" i="27"/>
  <c r="BG145" i="27"/>
  <c r="BI145" i="27" s="1"/>
  <c r="AX145" i="27"/>
  <c r="AV145" i="27"/>
  <c r="AU145" i="27"/>
  <c r="AT145" i="27"/>
  <c r="AR145" i="27"/>
  <c r="AP145" i="27"/>
  <c r="AO145" i="27"/>
  <c r="AQ145" i="27" s="1"/>
  <c r="AS145" i="27" s="1"/>
  <c r="AN145" i="27"/>
  <c r="AM145" i="27"/>
  <c r="AF145" i="27"/>
  <c r="AE145" i="27"/>
  <c r="AD145" i="27"/>
  <c r="AC145" i="27"/>
  <c r="AB145" i="27"/>
  <c r="R145" i="27"/>
  <c r="BF145" i="27" s="1"/>
  <c r="Q145" i="27"/>
  <c r="D145" i="27"/>
  <c r="CK144" i="27"/>
  <c r="CJ144" i="27"/>
  <c r="CI144" i="27"/>
  <c r="CF144" i="27"/>
  <c r="CC144" i="27"/>
  <c r="BT144" i="27"/>
  <c r="BR144" i="27"/>
  <c r="BP144" i="27"/>
  <c r="BM144" i="27"/>
  <c r="BK144" i="27"/>
  <c r="BI144" i="27"/>
  <c r="BH144" i="27"/>
  <c r="BG144" i="27"/>
  <c r="BB144" i="27"/>
  <c r="AX144" i="27"/>
  <c r="AV144" i="27"/>
  <c r="AU144" i="27"/>
  <c r="AT144" i="27"/>
  <c r="AR144" i="27"/>
  <c r="AP144" i="27"/>
  <c r="AO144" i="27"/>
  <c r="AN144" i="27"/>
  <c r="AQ144" i="27" s="1"/>
  <c r="AS144" i="27" s="1"/>
  <c r="AM144" i="27"/>
  <c r="AG144" i="27"/>
  <c r="AF144" i="27"/>
  <c r="AE144" i="27"/>
  <c r="AD144" i="27"/>
  <c r="AC144" i="27"/>
  <c r="Q144" i="27"/>
  <c r="D144" i="27"/>
  <c r="R144" i="27" s="1"/>
  <c r="CJ143" i="27"/>
  <c r="CK143" i="27" s="1"/>
  <c r="CI143" i="27"/>
  <c r="CF143" i="27"/>
  <c r="CC143" i="27"/>
  <c r="BT143" i="27"/>
  <c r="BR143" i="27"/>
  <c r="BP143" i="27"/>
  <c r="BM143" i="27"/>
  <c r="BK143" i="27"/>
  <c r="BI143" i="27"/>
  <c r="BH143" i="27"/>
  <c r="BG143" i="27"/>
  <c r="BB143" i="27"/>
  <c r="AX143" i="27"/>
  <c r="AV143" i="27"/>
  <c r="AU143" i="27"/>
  <c r="AT143" i="27"/>
  <c r="AR143" i="27"/>
  <c r="AP143" i="27"/>
  <c r="AO143" i="27"/>
  <c r="AN143" i="27"/>
  <c r="AM143" i="27"/>
  <c r="AQ143" i="27" s="1"/>
  <c r="AS143" i="27" s="1"/>
  <c r="AF143" i="27"/>
  <c r="AE143" i="27"/>
  <c r="AD143" i="27"/>
  <c r="AG143" i="27" s="1"/>
  <c r="AC143" i="27"/>
  <c r="Q143" i="27"/>
  <c r="D143" i="27"/>
  <c r="R143" i="27" s="1"/>
  <c r="BF143" i="27" s="1"/>
  <c r="CJ142" i="27"/>
  <c r="CK142" i="27" s="1"/>
  <c r="CI142" i="27"/>
  <c r="CF142" i="27"/>
  <c r="CC142" i="27"/>
  <c r="BT142" i="27"/>
  <c r="BR142" i="27"/>
  <c r="BP142" i="27"/>
  <c r="BM142" i="27"/>
  <c r="BK142" i="27"/>
  <c r="BI142" i="27"/>
  <c r="BH142" i="27"/>
  <c r="BG142" i="27"/>
  <c r="AX142" i="27"/>
  <c r="AV142" i="27"/>
  <c r="AU142" i="27"/>
  <c r="AT142" i="27"/>
  <c r="AR142" i="27"/>
  <c r="AP142" i="27"/>
  <c r="AO142" i="27"/>
  <c r="AN142" i="27"/>
  <c r="AM142" i="27"/>
  <c r="AQ142" i="27" s="1"/>
  <c r="AS142" i="27" s="1"/>
  <c r="AF142" i="27"/>
  <c r="AE142" i="27"/>
  <c r="AD142" i="27"/>
  <c r="AG142" i="27" s="1"/>
  <c r="AC142" i="27"/>
  <c r="AB142" i="27"/>
  <c r="AH142" i="27" s="1"/>
  <c r="AL142" i="27" s="1"/>
  <c r="R142" i="27"/>
  <c r="Q142" i="27"/>
  <c r="D142" i="27"/>
  <c r="CK141" i="27"/>
  <c r="CJ141" i="27"/>
  <c r="CI141" i="27"/>
  <c r="CF141" i="27"/>
  <c r="CC141" i="27"/>
  <c r="BT141" i="27"/>
  <c r="BR141" i="27"/>
  <c r="BP141" i="27"/>
  <c r="BM141" i="27"/>
  <c r="BK141" i="27"/>
  <c r="BI141" i="27"/>
  <c r="BH141" i="27"/>
  <c r="BG141" i="27"/>
  <c r="AX141" i="27"/>
  <c r="AV141" i="27"/>
  <c r="AU141" i="27"/>
  <c r="AT141" i="27"/>
  <c r="AR141" i="27"/>
  <c r="AQ141" i="27"/>
  <c r="AS141" i="27" s="1"/>
  <c r="AP141" i="27"/>
  <c r="AO141" i="27"/>
  <c r="AN141" i="27"/>
  <c r="AM141" i="27"/>
  <c r="AF141" i="27"/>
  <c r="AG141" i="27" s="1"/>
  <c r="AE141" i="27"/>
  <c r="AD141" i="27"/>
  <c r="AC141" i="27"/>
  <c r="Q141" i="27"/>
  <c r="D141" i="27"/>
  <c r="AB141" i="27" s="1"/>
  <c r="AH141" i="27" s="1"/>
  <c r="AL141" i="27" s="1"/>
  <c r="CJ140" i="27"/>
  <c r="CK140" i="27" s="1"/>
  <c r="CI140" i="27"/>
  <c r="CF140" i="27"/>
  <c r="CC140" i="27"/>
  <c r="BT140" i="27"/>
  <c r="BR140" i="27"/>
  <c r="BP140" i="27"/>
  <c r="BM140" i="27"/>
  <c r="BK140" i="27"/>
  <c r="BH140" i="27"/>
  <c r="BG140" i="27"/>
  <c r="BI140" i="27" s="1"/>
  <c r="BB140" i="27"/>
  <c r="AX140" i="27"/>
  <c r="AV140" i="27"/>
  <c r="AU140" i="27"/>
  <c r="AT140" i="27"/>
  <c r="AR140" i="27"/>
  <c r="AP140" i="27"/>
  <c r="AO140" i="27"/>
  <c r="AN140" i="27"/>
  <c r="AM140" i="27"/>
  <c r="AQ140" i="27" s="1"/>
  <c r="AS140" i="27" s="1"/>
  <c r="AF140" i="27"/>
  <c r="AE140" i="27"/>
  <c r="AD140" i="27"/>
  <c r="AC140" i="27"/>
  <c r="AG140" i="27" s="1"/>
  <c r="Q140" i="27"/>
  <c r="D140" i="27"/>
  <c r="AB140" i="27" s="1"/>
  <c r="CR139" i="27"/>
  <c r="CQ139" i="27"/>
  <c r="CP139" i="27"/>
  <c r="CO139" i="27"/>
  <c r="CN139" i="27"/>
  <c r="CL139" i="27"/>
  <c r="CH139" i="27"/>
  <c r="CG139" i="27"/>
  <c r="CE139" i="27"/>
  <c r="CD139" i="27"/>
  <c r="CB139" i="27"/>
  <c r="CA139" i="27"/>
  <c r="BY139" i="27"/>
  <c r="BS139" i="27"/>
  <c r="BQ139" i="27"/>
  <c r="BO139" i="27"/>
  <c r="BN139" i="27"/>
  <c r="BL139" i="27"/>
  <c r="BJ139" i="27"/>
  <c r="BE139" i="27"/>
  <c r="BD139" i="27"/>
  <c r="BC139" i="27"/>
  <c r="AZ139" i="27"/>
  <c r="AY139" i="27"/>
  <c r="AW139" i="27"/>
  <c r="AK139" i="27"/>
  <c r="AJ139" i="27"/>
  <c r="AI139" i="27"/>
  <c r="AD139" i="27"/>
  <c r="AA139" i="27"/>
  <c r="Z139" i="27"/>
  <c r="Y139" i="27"/>
  <c r="X139" i="27"/>
  <c r="W139" i="27"/>
  <c r="V139" i="27"/>
  <c r="U139" i="27"/>
  <c r="T139" i="27"/>
  <c r="S139" i="27"/>
  <c r="P139" i="27"/>
  <c r="O139" i="27"/>
  <c r="N139" i="27"/>
  <c r="M139" i="27"/>
  <c r="L139" i="27"/>
  <c r="K139" i="27"/>
  <c r="J139" i="27"/>
  <c r="I139" i="27"/>
  <c r="H139" i="27"/>
  <c r="G139" i="27"/>
  <c r="F139" i="27"/>
  <c r="E139" i="27"/>
  <c r="C139" i="27"/>
  <c r="B139" i="27"/>
  <c r="CJ138" i="27"/>
  <c r="CK138" i="27" s="1"/>
  <c r="CI138" i="27"/>
  <c r="CF138" i="27"/>
  <c r="CC138" i="27"/>
  <c r="BT138" i="27"/>
  <c r="BR138" i="27"/>
  <c r="BP138" i="27"/>
  <c r="BM138" i="27"/>
  <c r="BK138" i="27"/>
  <c r="BH138" i="27"/>
  <c r="BG138" i="27"/>
  <c r="BI138" i="27" s="1"/>
  <c r="AX138" i="27"/>
  <c r="AV138" i="27"/>
  <c r="AU138" i="27"/>
  <c r="AT138" i="27"/>
  <c r="AT139" i="27" s="1"/>
  <c r="AR138" i="27"/>
  <c r="AP138" i="27"/>
  <c r="AO138" i="27"/>
  <c r="AN138" i="27"/>
  <c r="AM138" i="27"/>
  <c r="AQ138" i="27" s="1"/>
  <c r="AS138" i="27" s="1"/>
  <c r="AF138" i="27"/>
  <c r="AE138" i="27"/>
  <c r="AD138" i="27"/>
  <c r="AC138" i="27"/>
  <c r="AG138" i="27" s="1"/>
  <c r="Q138" i="27"/>
  <c r="R138" i="27" s="1"/>
  <c r="D138" i="27"/>
  <c r="AB138" i="27" s="1"/>
  <c r="AH138" i="27" s="1"/>
  <c r="AL138" i="27" s="1"/>
  <c r="CK137" i="27"/>
  <c r="CJ137" i="27"/>
  <c r="CI137" i="27"/>
  <c r="CF137" i="27"/>
  <c r="CC137" i="27"/>
  <c r="BT137" i="27"/>
  <c r="BR137" i="27"/>
  <c r="BR139" i="27" s="1"/>
  <c r="BP137" i="27"/>
  <c r="BM137" i="27"/>
  <c r="BK137" i="27"/>
  <c r="BI137" i="27"/>
  <c r="BH137" i="27"/>
  <c r="BG137" i="27"/>
  <c r="BA137" i="27"/>
  <c r="AX137" i="27"/>
  <c r="AV137" i="27"/>
  <c r="AU137" i="27"/>
  <c r="AT137" i="27"/>
  <c r="AR137" i="27"/>
  <c r="AP137" i="27"/>
  <c r="AQ137" i="27" s="1"/>
  <c r="AS137" i="27" s="1"/>
  <c r="AO137" i="27"/>
  <c r="AN137" i="27"/>
  <c r="AM137" i="27"/>
  <c r="AF137" i="27"/>
  <c r="AE137" i="27"/>
  <c r="AE139" i="27" s="1"/>
  <c r="AD137" i="27"/>
  <c r="AC137" i="27"/>
  <c r="AG137" i="27" s="1"/>
  <c r="AB137" i="27"/>
  <c r="AH137" i="27" s="1"/>
  <c r="AL137" i="27" s="1"/>
  <c r="R137" i="27"/>
  <c r="BF137" i="27" s="1"/>
  <c r="Q137" i="27"/>
  <c r="D137" i="27"/>
  <c r="CK136" i="27"/>
  <c r="CJ136" i="27"/>
  <c r="CI136" i="27"/>
  <c r="CF136" i="27"/>
  <c r="CC136" i="27"/>
  <c r="BT136" i="27"/>
  <c r="BR136" i="27"/>
  <c r="BP136" i="27"/>
  <c r="BM136" i="27"/>
  <c r="BK136" i="27"/>
  <c r="BK139" i="27" s="1"/>
  <c r="BI136" i="27"/>
  <c r="BH136" i="27"/>
  <c r="BG136" i="27"/>
  <c r="BB136" i="27"/>
  <c r="AX136" i="27"/>
  <c r="AV136" i="27"/>
  <c r="AU136" i="27"/>
  <c r="AU139" i="27" s="1"/>
  <c r="AT136" i="27"/>
  <c r="AR136" i="27"/>
  <c r="AP136" i="27"/>
  <c r="AO136" i="27"/>
  <c r="AN136" i="27"/>
  <c r="AM136" i="27"/>
  <c r="AM139" i="27" s="1"/>
  <c r="AF136" i="27"/>
  <c r="AE136" i="27"/>
  <c r="AD136" i="27"/>
  <c r="AC136" i="27"/>
  <c r="AG136" i="27" s="1"/>
  <c r="AB136" i="27"/>
  <c r="AH136" i="27" s="1"/>
  <c r="AL136" i="27" s="1"/>
  <c r="Q136" i="27"/>
  <c r="D136" i="27"/>
  <c r="R136" i="27" s="1"/>
  <c r="CJ135" i="27"/>
  <c r="CJ139" i="27" s="1"/>
  <c r="CI135" i="27"/>
  <c r="CI139" i="27" s="1"/>
  <c r="CF135" i="27"/>
  <c r="CF139" i="27" s="1"/>
  <c r="CC135" i="27"/>
  <c r="CC139" i="27" s="1"/>
  <c r="BT135" i="27"/>
  <c r="BT139" i="27" s="1"/>
  <c r="BR135" i="27"/>
  <c r="BP135" i="27"/>
  <c r="BP139" i="27" s="1"/>
  <c r="BM135" i="27"/>
  <c r="BM139" i="27" s="1"/>
  <c r="BK135" i="27"/>
  <c r="BH135" i="27"/>
  <c r="BH139" i="27" s="1"/>
  <c r="BG135" i="27"/>
  <c r="BG139" i="27" s="1"/>
  <c r="BB135" i="27"/>
  <c r="AX135" i="27"/>
  <c r="AX139" i="27" s="1"/>
  <c r="AV135" i="27"/>
  <c r="AV139" i="27" s="1"/>
  <c r="AU135" i="27"/>
  <c r="AT135" i="27"/>
  <c r="AR135" i="27"/>
  <c r="AR139" i="27" s="1"/>
  <c r="AP135" i="27"/>
  <c r="AP139" i="27" s="1"/>
  <c r="AO135" i="27"/>
  <c r="AO139" i="27" s="1"/>
  <c r="AN135" i="27"/>
  <c r="AN139" i="27" s="1"/>
  <c r="AM135" i="27"/>
  <c r="AG135" i="27"/>
  <c r="AG139" i="27" s="1"/>
  <c r="AF135" i="27"/>
  <c r="AF139" i="27" s="1"/>
  <c r="AE135" i="27"/>
  <c r="AD135" i="27"/>
  <c r="AC135" i="27"/>
  <c r="AC139" i="27" s="1"/>
  <c r="Q135" i="27"/>
  <c r="Q139" i="27" s="1"/>
  <c r="D135" i="27"/>
  <c r="R135" i="27" s="1"/>
  <c r="CK134" i="27"/>
  <c r="CJ134" i="27"/>
  <c r="CI134" i="27"/>
  <c r="CF134" i="27"/>
  <c r="CC134" i="27"/>
  <c r="BT134" i="27"/>
  <c r="BR134" i="27"/>
  <c r="BP134" i="27"/>
  <c r="BM134" i="27"/>
  <c r="BK134" i="27"/>
  <c r="BH134" i="27"/>
  <c r="BG134" i="27"/>
  <c r="BI134" i="27" s="1"/>
  <c r="BB134" i="27"/>
  <c r="AX134" i="27"/>
  <c r="AV134" i="27"/>
  <c r="AU134" i="27"/>
  <c r="AT134" i="27"/>
  <c r="AR134" i="27"/>
  <c r="AP134" i="27"/>
  <c r="AO134" i="27"/>
  <c r="AN134" i="27"/>
  <c r="AM134" i="27"/>
  <c r="AQ134" i="27" s="1"/>
  <c r="AS134" i="27" s="1"/>
  <c r="AF134" i="27"/>
  <c r="AE134" i="27"/>
  <c r="AD134" i="27"/>
  <c r="AC134" i="27"/>
  <c r="AG134" i="27" s="1"/>
  <c r="Q134" i="27"/>
  <c r="R134" i="27" s="1"/>
  <c r="D134" i="27"/>
  <c r="AB134" i="27" s="1"/>
  <c r="CR133" i="27"/>
  <c r="CQ133" i="27"/>
  <c r="CP133" i="27"/>
  <c r="CO133" i="27"/>
  <c r="CN133" i="27"/>
  <c r="CL133" i="27"/>
  <c r="CJ133" i="27"/>
  <c r="CH133" i="27"/>
  <c r="CG133" i="27"/>
  <c r="CE133" i="27"/>
  <c r="CD133" i="27"/>
  <c r="CB133" i="27"/>
  <c r="CA133" i="27"/>
  <c r="BY133" i="27"/>
  <c r="BS133" i="27"/>
  <c r="BQ133" i="27"/>
  <c r="BO133" i="27"/>
  <c r="BN133" i="27"/>
  <c r="BL133" i="27"/>
  <c r="BK133" i="27"/>
  <c r="BJ133" i="27"/>
  <c r="BH133" i="27"/>
  <c r="BG133" i="27"/>
  <c r="BE133" i="27"/>
  <c r="BD133" i="27"/>
  <c r="BC133" i="27"/>
  <c r="AZ133" i="27"/>
  <c r="AY133" i="27"/>
  <c r="AW133" i="27"/>
  <c r="AV133" i="27"/>
  <c r="AN133" i="27"/>
  <c r="AK133" i="27"/>
  <c r="AJ133" i="27"/>
  <c r="AI133" i="27"/>
  <c r="AE133" i="27"/>
  <c r="AA133" i="27"/>
  <c r="Z133" i="27"/>
  <c r="Y133" i="27"/>
  <c r="X133" i="27"/>
  <c r="W133" i="27"/>
  <c r="V133" i="27"/>
  <c r="U133" i="27"/>
  <c r="T133" i="27"/>
  <c r="S133" i="27"/>
  <c r="P133" i="27"/>
  <c r="O133" i="27"/>
  <c r="N133" i="27"/>
  <c r="M133" i="27"/>
  <c r="L133" i="27"/>
  <c r="K133" i="27"/>
  <c r="J133" i="27"/>
  <c r="I133" i="27"/>
  <c r="H133" i="27"/>
  <c r="G133" i="27"/>
  <c r="F133" i="27"/>
  <c r="E133" i="27"/>
  <c r="C133" i="27"/>
  <c r="B133" i="27"/>
  <c r="CK132" i="27"/>
  <c r="CJ132" i="27"/>
  <c r="CI132" i="27"/>
  <c r="CF132" i="27"/>
  <c r="CC132" i="27"/>
  <c r="BT132" i="27"/>
  <c r="BR132" i="27"/>
  <c r="BP132" i="27"/>
  <c r="BM132" i="27"/>
  <c r="BK132" i="27"/>
  <c r="BI132" i="27"/>
  <c r="BH132" i="27"/>
  <c r="BG132" i="27"/>
  <c r="BB132" i="27"/>
  <c r="AX132" i="27"/>
  <c r="AV132" i="27"/>
  <c r="AU132" i="27"/>
  <c r="AU133" i="27" s="1"/>
  <c r="AT132" i="27"/>
  <c r="AR132" i="27"/>
  <c r="AP132" i="27"/>
  <c r="AO132" i="27"/>
  <c r="AN132" i="27"/>
  <c r="AM132" i="27"/>
  <c r="AM133" i="27" s="1"/>
  <c r="AF132" i="27"/>
  <c r="AE132" i="27"/>
  <c r="AD132" i="27"/>
  <c r="AC132" i="27"/>
  <c r="AG132" i="27" s="1"/>
  <c r="AB132" i="27"/>
  <c r="AH132" i="27" s="1"/>
  <c r="AL132" i="27" s="1"/>
  <c r="R132" i="27"/>
  <c r="Q132" i="27"/>
  <c r="D132" i="27"/>
  <c r="CK131" i="27"/>
  <c r="CK133" i="27" s="1"/>
  <c r="CJ131" i="27"/>
  <c r="CI131" i="27"/>
  <c r="CI133" i="27" s="1"/>
  <c r="CF131" i="27"/>
  <c r="CF133" i="27" s="1"/>
  <c r="CC131" i="27"/>
  <c r="CC133" i="27" s="1"/>
  <c r="BT131" i="27"/>
  <c r="BT133" i="27" s="1"/>
  <c r="BR131" i="27"/>
  <c r="BR133" i="27" s="1"/>
  <c r="BP131" i="27"/>
  <c r="BP133" i="27" s="1"/>
  <c r="BM131" i="27"/>
  <c r="BM133" i="27" s="1"/>
  <c r="BK131" i="27"/>
  <c r="BI131" i="27"/>
  <c r="BI133" i="27" s="1"/>
  <c r="BH131" i="27"/>
  <c r="BG131" i="27"/>
  <c r="BB131" i="27"/>
  <c r="BB133" i="27" s="1"/>
  <c r="AX131" i="27"/>
  <c r="AX133" i="27" s="1"/>
  <c r="AV131" i="27"/>
  <c r="AU131" i="27"/>
  <c r="AT131" i="27"/>
  <c r="AT133" i="27" s="1"/>
  <c r="AR131" i="27"/>
  <c r="AR133" i="27" s="1"/>
  <c r="AQ131" i="27"/>
  <c r="AS131" i="27" s="1"/>
  <c r="AP131" i="27"/>
  <c r="AP133" i="27" s="1"/>
  <c r="AO131" i="27"/>
  <c r="AO133" i="27" s="1"/>
  <c r="AN131" i="27"/>
  <c r="AM131" i="27"/>
  <c r="AF131" i="27"/>
  <c r="AF133" i="27" s="1"/>
  <c r="AE131" i="27"/>
  <c r="AD131" i="27"/>
  <c r="AD133" i="27" s="1"/>
  <c r="AC131" i="27"/>
  <c r="AC133" i="27" s="1"/>
  <c r="Q131" i="27"/>
  <c r="Q133" i="27" s="1"/>
  <c r="D131" i="27"/>
  <c r="D133" i="27" s="1"/>
  <c r="CJ130" i="27"/>
  <c r="CK130" i="27" s="1"/>
  <c r="CI130" i="27"/>
  <c r="CF130" i="27"/>
  <c r="CC130" i="27"/>
  <c r="BT130" i="27"/>
  <c r="BR130" i="27"/>
  <c r="BP130" i="27"/>
  <c r="BM130" i="27"/>
  <c r="BK130" i="27"/>
  <c r="BH130" i="27"/>
  <c r="BG130" i="27"/>
  <c r="BI130" i="27" s="1"/>
  <c r="BB130" i="27"/>
  <c r="AX130" i="27"/>
  <c r="AV130" i="27"/>
  <c r="AU130" i="27"/>
  <c r="AT130" i="27"/>
  <c r="AR130" i="27"/>
  <c r="AP130" i="27"/>
  <c r="AO130" i="27"/>
  <c r="AN130" i="27"/>
  <c r="AM130" i="27"/>
  <c r="AQ130" i="27" s="1"/>
  <c r="AS130" i="27" s="1"/>
  <c r="AF130" i="27"/>
  <c r="AE130" i="27"/>
  <c r="AD130" i="27"/>
  <c r="AC130" i="27"/>
  <c r="AG130" i="27" s="1"/>
  <c r="Q130" i="27"/>
  <c r="D130" i="27"/>
  <c r="AB130" i="27" s="1"/>
  <c r="AH130" i="27" s="1"/>
  <c r="AL130" i="27" s="1"/>
  <c r="CJ129" i="27"/>
  <c r="CK129" i="27" s="1"/>
  <c r="CI129" i="27"/>
  <c r="CF129" i="27"/>
  <c r="CC129" i="27"/>
  <c r="BT129" i="27"/>
  <c r="BR129" i="27"/>
  <c r="BP129" i="27"/>
  <c r="BM129" i="27"/>
  <c r="BK129" i="27"/>
  <c r="BH129" i="27"/>
  <c r="BG129" i="27"/>
  <c r="BI129" i="27" s="1"/>
  <c r="AX129" i="27"/>
  <c r="AV129" i="27"/>
  <c r="AU129" i="27"/>
  <c r="AT129" i="27"/>
  <c r="AR129" i="27"/>
  <c r="AP129" i="27"/>
  <c r="AO129" i="27"/>
  <c r="AN129" i="27"/>
  <c r="AM129" i="27"/>
  <c r="AQ129" i="27" s="1"/>
  <c r="AS129" i="27" s="1"/>
  <c r="AF129" i="27"/>
  <c r="AE129" i="27"/>
  <c r="AD129" i="27"/>
  <c r="AC129" i="27"/>
  <c r="AG129" i="27" s="1"/>
  <c r="Q129" i="27"/>
  <c r="R129" i="27" s="1"/>
  <c r="D129" i="27"/>
  <c r="AB129" i="27" s="1"/>
  <c r="CR128" i="27"/>
  <c r="CQ128" i="27"/>
  <c r="CP128" i="27"/>
  <c r="CO128" i="27"/>
  <c r="CN128" i="27"/>
  <c r="CL128" i="27"/>
  <c r="CJ128" i="27"/>
  <c r="CH128" i="27"/>
  <c r="CG128" i="27"/>
  <c r="CE128" i="27"/>
  <c r="CD128" i="27"/>
  <c r="CB128" i="27"/>
  <c r="CA128" i="27"/>
  <c r="BY128" i="27"/>
  <c r="BS128" i="27"/>
  <c r="BQ128" i="27"/>
  <c r="BO128" i="27"/>
  <c r="BN128" i="27"/>
  <c r="BL128" i="27"/>
  <c r="BJ128" i="27"/>
  <c r="BH128" i="27"/>
  <c r="BG128" i="27"/>
  <c r="BE128" i="27"/>
  <c r="BD128" i="27"/>
  <c r="BC128" i="27"/>
  <c r="AZ128" i="27"/>
  <c r="AY128" i="27"/>
  <c r="AW128" i="27"/>
  <c r="AR128" i="27"/>
  <c r="AK128" i="27"/>
  <c r="AJ128" i="27"/>
  <c r="AI128" i="27"/>
  <c r="AA128" i="27"/>
  <c r="Z128" i="27"/>
  <c r="Y128" i="27"/>
  <c r="X128" i="27"/>
  <c r="W128" i="27"/>
  <c r="V128" i="27"/>
  <c r="U128" i="27"/>
  <c r="T128" i="27"/>
  <c r="S128" i="27"/>
  <c r="P128" i="27"/>
  <c r="O128" i="27"/>
  <c r="N128" i="27"/>
  <c r="M128" i="27"/>
  <c r="L128" i="27"/>
  <c r="K128" i="27"/>
  <c r="J128" i="27"/>
  <c r="I128" i="27"/>
  <c r="H128" i="27"/>
  <c r="G128" i="27"/>
  <c r="F128" i="27"/>
  <c r="E128" i="27"/>
  <c r="D128" i="27"/>
  <c r="C128" i="27"/>
  <c r="B128" i="27"/>
  <c r="CK127" i="27"/>
  <c r="CJ127" i="27"/>
  <c r="CI127" i="27"/>
  <c r="CF127" i="27"/>
  <c r="CF128" i="27" s="1"/>
  <c r="CC127" i="27"/>
  <c r="BT127" i="27"/>
  <c r="BR127" i="27"/>
  <c r="BP127" i="27"/>
  <c r="BP128" i="27" s="1"/>
  <c r="BM127" i="27"/>
  <c r="BK127" i="27"/>
  <c r="BI127" i="27"/>
  <c r="BH127" i="27"/>
  <c r="BG127" i="27"/>
  <c r="BB127" i="27"/>
  <c r="BA127" i="27"/>
  <c r="AX127" i="27"/>
  <c r="AV127" i="27"/>
  <c r="AU127" i="27"/>
  <c r="AT127" i="27"/>
  <c r="AR127" i="27"/>
  <c r="AQ127" i="27"/>
  <c r="AS127" i="27" s="1"/>
  <c r="AP127" i="27"/>
  <c r="AO127" i="27"/>
  <c r="AN127" i="27"/>
  <c r="AM127" i="27"/>
  <c r="AF127" i="27"/>
  <c r="AE127" i="27"/>
  <c r="AD127" i="27"/>
  <c r="AC127" i="27"/>
  <c r="AG127" i="27" s="1"/>
  <c r="AB127" i="27"/>
  <c r="AH127" i="27" s="1"/>
  <c r="AL127" i="27" s="1"/>
  <c r="BU127" i="27" s="1"/>
  <c r="R127" i="27"/>
  <c r="BF127" i="27" s="1"/>
  <c r="Q127" i="27"/>
  <c r="D127" i="27"/>
  <c r="CK126" i="27"/>
  <c r="CK128" i="27" s="1"/>
  <c r="CJ126" i="27"/>
  <c r="CI126" i="27"/>
  <c r="CI128" i="27" s="1"/>
  <c r="CF126" i="27"/>
  <c r="CC126" i="27"/>
  <c r="CC128" i="27" s="1"/>
  <c r="BT126" i="27"/>
  <c r="BT128" i="27" s="1"/>
  <c r="BR126" i="27"/>
  <c r="BR128" i="27" s="1"/>
  <c r="BP126" i="27"/>
  <c r="BM126" i="27"/>
  <c r="BM128" i="27" s="1"/>
  <c r="BK126" i="27"/>
  <c r="BK128" i="27" s="1"/>
  <c r="BI126" i="27"/>
  <c r="BI128" i="27" s="1"/>
  <c r="BH126" i="27"/>
  <c r="BG126" i="27"/>
  <c r="BB126" i="27"/>
  <c r="BB128" i="27" s="1"/>
  <c r="AX126" i="27"/>
  <c r="AX128" i="27" s="1"/>
  <c r="AV126" i="27"/>
  <c r="AV128" i="27" s="1"/>
  <c r="AU126" i="27"/>
  <c r="AU128" i="27" s="1"/>
  <c r="AT126" i="27"/>
  <c r="AT128" i="27" s="1"/>
  <c r="AR126" i="27"/>
  <c r="AP126" i="27"/>
  <c r="AP128" i="27" s="1"/>
  <c r="AO126" i="27"/>
  <c r="AO128" i="27" s="1"/>
  <c r="AN126" i="27"/>
  <c r="AN128" i="27" s="1"/>
  <c r="AM126" i="27"/>
  <c r="AM128" i="27" s="1"/>
  <c r="AF126" i="27"/>
  <c r="AF128" i="27" s="1"/>
  <c r="AE126" i="27"/>
  <c r="AE128" i="27" s="1"/>
  <c r="AD126" i="27"/>
  <c r="AD128" i="27" s="1"/>
  <c r="AC126" i="27"/>
  <c r="AC128" i="27" s="1"/>
  <c r="AB126" i="27"/>
  <c r="AB128" i="27" s="1"/>
  <c r="Q126" i="27"/>
  <c r="Q128" i="27" s="1"/>
  <c r="D126" i="27"/>
  <c r="R126" i="27" s="1"/>
  <c r="BB94" i="27" s="1"/>
  <c r="CJ125" i="27"/>
  <c r="CK125" i="27" s="1"/>
  <c r="CI125" i="27"/>
  <c r="CF125" i="27"/>
  <c r="CC125" i="27"/>
  <c r="BT125" i="27"/>
  <c r="BR125" i="27"/>
  <c r="BP125" i="27"/>
  <c r="BM125" i="27"/>
  <c r="BK125" i="27"/>
  <c r="BH125" i="27"/>
  <c r="BG125" i="27"/>
  <c r="BI125" i="27" s="1"/>
  <c r="AX125" i="27"/>
  <c r="AV125" i="27"/>
  <c r="AU125" i="27"/>
  <c r="AT125" i="27"/>
  <c r="AR125" i="27"/>
  <c r="AP125" i="27"/>
  <c r="AO125" i="27"/>
  <c r="AN125" i="27"/>
  <c r="AM125" i="27"/>
  <c r="AQ125" i="27" s="1"/>
  <c r="AS125" i="27" s="1"/>
  <c r="AG125" i="27"/>
  <c r="AF125" i="27"/>
  <c r="AE125" i="27"/>
  <c r="AD125" i="27"/>
  <c r="AC125" i="27"/>
  <c r="Q125" i="27"/>
  <c r="D125" i="27"/>
  <c r="R125" i="27" s="1"/>
  <c r="CJ124" i="27"/>
  <c r="CK124" i="27" s="1"/>
  <c r="CI124" i="27"/>
  <c r="CF124" i="27"/>
  <c r="CC124" i="27"/>
  <c r="BT124" i="27"/>
  <c r="BR124" i="27"/>
  <c r="BP124" i="27"/>
  <c r="BM124" i="27"/>
  <c r="BK124" i="27"/>
  <c r="BH124" i="27"/>
  <c r="BG124" i="27"/>
  <c r="BI124" i="27" s="1"/>
  <c r="AX124" i="27"/>
  <c r="AV124" i="27"/>
  <c r="AU124" i="27"/>
  <c r="AT124" i="27"/>
  <c r="AR124" i="27"/>
  <c r="AP124" i="27"/>
  <c r="AO124" i="27"/>
  <c r="AN124" i="27"/>
  <c r="AM124" i="27"/>
  <c r="AQ124" i="27" s="1"/>
  <c r="AS124" i="27" s="1"/>
  <c r="AF124" i="27"/>
  <c r="AE124" i="27"/>
  <c r="AD124" i="27"/>
  <c r="AC124" i="27"/>
  <c r="AG124" i="27" s="1"/>
  <c r="Q124" i="27"/>
  <c r="R124" i="27" s="1"/>
  <c r="D124" i="27"/>
  <c r="AB124" i="27" s="1"/>
  <c r="CK123" i="27"/>
  <c r="CJ123" i="27"/>
  <c r="CI123" i="27"/>
  <c r="CF123" i="27"/>
  <c r="CC123" i="27"/>
  <c r="BT123" i="27"/>
  <c r="BR123" i="27"/>
  <c r="BP123" i="27"/>
  <c r="BM123" i="27"/>
  <c r="BK123" i="27"/>
  <c r="BI123" i="27"/>
  <c r="BH123" i="27"/>
  <c r="BG123" i="27"/>
  <c r="BB123" i="27"/>
  <c r="AX123" i="27"/>
  <c r="AV123" i="27"/>
  <c r="AU123" i="27"/>
  <c r="AT123" i="27"/>
  <c r="AR123" i="27"/>
  <c r="AP123" i="27"/>
  <c r="AO123" i="27"/>
  <c r="AN123" i="27"/>
  <c r="AM123" i="27"/>
  <c r="AQ123" i="27" s="1"/>
  <c r="AS123" i="27" s="1"/>
  <c r="AF123" i="27"/>
  <c r="AE123" i="27"/>
  <c r="AD123" i="27"/>
  <c r="AC123" i="27"/>
  <c r="AG123" i="27" s="1"/>
  <c r="AB123" i="27"/>
  <c r="R123" i="27"/>
  <c r="Q123" i="27"/>
  <c r="D123" i="27"/>
  <c r="CR122" i="27"/>
  <c r="CQ122" i="27"/>
  <c r="CP122" i="27"/>
  <c r="CO122" i="27"/>
  <c r="CN122" i="27"/>
  <c r="CL122" i="27"/>
  <c r="CH122" i="27"/>
  <c r="CG122" i="27"/>
  <c r="CE122" i="27"/>
  <c r="CD122" i="27"/>
  <c r="CC122" i="27"/>
  <c r="CB122" i="27"/>
  <c r="CA122" i="27"/>
  <c r="BY122" i="27"/>
  <c r="BS122" i="27"/>
  <c r="BQ122" i="27"/>
  <c r="BP122" i="27"/>
  <c r="BO122" i="27"/>
  <c r="BN122" i="27"/>
  <c r="BL122" i="27"/>
  <c r="BJ122" i="27"/>
  <c r="BH122" i="27"/>
  <c r="BE122" i="27"/>
  <c r="BD122" i="27"/>
  <c r="BC122" i="27"/>
  <c r="AZ122" i="27"/>
  <c r="AY122" i="27"/>
  <c r="AW122" i="27"/>
  <c r="AK122" i="27"/>
  <c r="AJ122" i="27"/>
  <c r="AI122" i="27"/>
  <c r="AA122" i="27"/>
  <c r="Z122" i="27"/>
  <c r="Y122" i="27"/>
  <c r="X122" i="27"/>
  <c r="W122" i="27"/>
  <c r="V122" i="27"/>
  <c r="U122" i="27"/>
  <c r="T122" i="27"/>
  <c r="S122" i="27"/>
  <c r="P122" i="27"/>
  <c r="O122" i="27"/>
  <c r="N122" i="27"/>
  <c r="M122" i="27"/>
  <c r="L122" i="27"/>
  <c r="K122" i="27"/>
  <c r="J122" i="27"/>
  <c r="I122" i="27"/>
  <c r="H122" i="27"/>
  <c r="G122" i="27"/>
  <c r="F122" i="27"/>
  <c r="E122" i="27"/>
  <c r="C122" i="27"/>
  <c r="B122" i="27"/>
  <c r="CK121" i="27"/>
  <c r="CJ121" i="27"/>
  <c r="CI121" i="27"/>
  <c r="CF121" i="27"/>
  <c r="CF122" i="27" s="1"/>
  <c r="CC121" i="27"/>
  <c r="BT121" i="27"/>
  <c r="BR121" i="27"/>
  <c r="BP121" i="27"/>
  <c r="BM121" i="27"/>
  <c r="BK121" i="27"/>
  <c r="BI121" i="27"/>
  <c r="BH121" i="27"/>
  <c r="BG121" i="27"/>
  <c r="AX121" i="27"/>
  <c r="AV121" i="27"/>
  <c r="AU121" i="27"/>
  <c r="AT121" i="27"/>
  <c r="AR121" i="27"/>
  <c r="AR122" i="27" s="1"/>
  <c r="AQ121" i="27"/>
  <c r="AS121" i="27" s="1"/>
  <c r="AP121" i="27"/>
  <c r="AO121" i="27"/>
  <c r="AN121" i="27"/>
  <c r="AM121" i="27"/>
  <c r="AF121" i="27"/>
  <c r="AG121" i="27" s="1"/>
  <c r="AE121" i="27"/>
  <c r="AD121" i="27"/>
  <c r="AC121" i="27"/>
  <c r="Q121" i="27"/>
  <c r="D121" i="27"/>
  <c r="D122" i="27" s="1"/>
  <c r="CJ120" i="27"/>
  <c r="CK120" i="27" s="1"/>
  <c r="CK122" i="27" s="1"/>
  <c r="CI120" i="27"/>
  <c r="CI122" i="27" s="1"/>
  <c r="CF120" i="27"/>
  <c r="CC120" i="27"/>
  <c r="BT120" i="27"/>
  <c r="BT122" i="27" s="1"/>
  <c r="BR120" i="27"/>
  <c r="BR122" i="27" s="1"/>
  <c r="BP120" i="27"/>
  <c r="BM120" i="27"/>
  <c r="BM122" i="27" s="1"/>
  <c r="BK120" i="27"/>
  <c r="BK122" i="27" s="1"/>
  <c r="BH120" i="27"/>
  <c r="BG120" i="27"/>
  <c r="BG122" i="27" s="1"/>
  <c r="BB120" i="27"/>
  <c r="AX120" i="27"/>
  <c r="AX122" i="27" s="1"/>
  <c r="AV120" i="27"/>
  <c r="AV122" i="27" s="1"/>
  <c r="AU120" i="27"/>
  <c r="AU122" i="27" s="1"/>
  <c r="AT120" i="27"/>
  <c r="AT122" i="27" s="1"/>
  <c r="AR120" i="27"/>
  <c r="AP120" i="27"/>
  <c r="AP122" i="27" s="1"/>
  <c r="AO120" i="27"/>
  <c r="AO122" i="27" s="1"/>
  <c r="AN120" i="27"/>
  <c r="AN122" i="27" s="1"/>
  <c r="AM120" i="27"/>
  <c r="AM122" i="27" s="1"/>
  <c r="AF120" i="27"/>
  <c r="AE120" i="27"/>
  <c r="AE122" i="27" s="1"/>
  <c r="AD120" i="27"/>
  <c r="AD122" i="27" s="1"/>
  <c r="AC120" i="27"/>
  <c r="AC122" i="27" s="1"/>
  <c r="Q120" i="27"/>
  <c r="Q122" i="27" s="1"/>
  <c r="D120" i="27"/>
  <c r="AB120" i="27" s="1"/>
  <c r="CJ119" i="27"/>
  <c r="CK119" i="27" s="1"/>
  <c r="CI119" i="27"/>
  <c r="CF119" i="27"/>
  <c r="CC119" i="27"/>
  <c r="BT119" i="27"/>
  <c r="BR119" i="27"/>
  <c r="BP119" i="27"/>
  <c r="BM119" i="27"/>
  <c r="BK119" i="27"/>
  <c r="BH119" i="27"/>
  <c r="BG119" i="27"/>
  <c r="BI119" i="27" s="1"/>
  <c r="BB119" i="27"/>
  <c r="AX119" i="27"/>
  <c r="AV119" i="27"/>
  <c r="AU119" i="27"/>
  <c r="AT119" i="27"/>
  <c r="AR119" i="27"/>
  <c r="AP119" i="27"/>
  <c r="AO119" i="27"/>
  <c r="AN119" i="27"/>
  <c r="AM119" i="27"/>
  <c r="AQ119" i="27" s="1"/>
  <c r="AS119" i="27" s="1"/>
  <c r="AF119" i="27"/>
  <c r="AE119" i="27"/>
  <c r="AD119" i="27"/>
  <c r="AC119" i="27"/>
  <c r="AG119" i="27" s="1"/>
  <c r="Q119" i="27"/>
  <c r="R119" i="27" s="1"/>
  <c r="D119" i="27"/>
  <c r="AB119" i="27" s="1"/>
  <c r="CK118" i="27"/>
  <c r="CJ118" i="27"/>
  <c r="CI118" i="27"/>
  <c r="CF118" i="27"/>
  <c r="CC118" i="27"/>
  <c r="BT118" i="27"/>
  <c r="BR118" i="27"/>
  <c r="BP118" i="27"/>
  <c r="BM118" i="27"/>
  <c r="BK118" i="27"/>
  <c r="BI118" i="27"/>
  <c r="BH118" i="27"/>
  <c r="BG118" i="27"/>
  <c r="BB118" i="27"/>
  <c r="BA118" i="27"/>
  <c r="AX118" i="27"/>
  <c r="AV118" i="27"/>
  <c r="AU118" i="27"/>
  <c r="AT118" i="27"/>
  <c r="AR118" i="27"/>
  <c r="AP118" i="27"/>
  <c r="AQ118" i="27" s="1"/>
  <c r="AS118" i="27" s="1"/>
  <c r="AO118" i="27"/>
  <c r="AN118" i="27"/>
  <c r="AM118" i="27"/>
  <c r="AF118" i="27"/>
  <c r="AE118" i="27"/>
  <c r="AD118" i="27"/>
  <c r="AC118" i="27"/>
  <c r="AG118" i="27" s="1"/>
  <c r="AB118" i="27"/>
  <c r="R118" i="27"/>
  <c r="BF118" i="27" s="1"/>
  <c r="Q118" i="27"/>
  <c r="D118" i="27"/>
  <c r="CK117" i="27"/>
  <c r="CJ117" i="27"/>
  <c r="CI117" i="27"/>
  <c r="CF117" i="27"/>
  <c r="CC117" i="27"/>
  <c r="BT117" i="27"/>
  <c r="BR117" i="27"/>
  <c r="BP117" i="27"/>
  <c r="BM117" i="27"/>
  <c r="BK117" i="27"/>
  <c r="BI117" i="27"/>
  <c r="BH117" i="27"/>
  <c r="BG117" i="27"/>
  <c r="AX117" i="27"/>
  <c r="AV117" i="27"/>
  <c r="AU117" i="27"/>
  <c r="AT117" i="27"/>
  <c r="AR117" i="27"/>
  <c r="AP117" i="27"/>
  <c r="AO117" i="27"/>
  <c r="AN117" i="27"/>
  <c r="AM117" i="27"/>
  <c r="AQ117" i="27" s="1"/>
  <c r="AS117" i="27" s="1"/>
  <c r="AF117" i="27"/>
  <c r="AE117" i="27"/>
  <c r="AD117" i="27"/>
  <c r="AC117" i="27"/>
  <c r="AG117" i="27" s="1"/>
  <c r="AB117" i="27"/>
  <c r="Q117" i="27"/>
  <c r="D117" i="27"/>
  <c r="R117" i="27" s="1"/>
  <c r="CJ116" i="27"/>
  <c r="CK116" i="27" s="1"/>
  <c r="CI116" i="27"/>
  <c r="CF116" i="27"/>
  <c r="CC116" i="27"/>
  <c r="BT116" i="27"/>
  <c r="BR116" i="27"/>
  <c r="BP116" i="27"/>
  <c r="BM116" i="27"/>
  <c r="BK116" i="27"/>
  <c r="BH116" i="27"/>
  <c r="BG116" i="27"/>
  <c r="BI116" i="27" s="1"/>
  <c r="AX116" i="27"/>
  <c r="AV116" i="27"/>
  <c r="AU116" i="27"/>
  <c r="AT116" i="27"/>
  <c r="AR116" i="27"/>
  <c r="AP116" i="27"/>
  <c r="AO116" i="27"/>
  <c r="AN116" i="27"/>
  <c r="AM116" i="27"/>
  <c r="AQ116" i="27" s="1"/>
  <c r="AS116" i="27" s="1"/>
  <c r="AG116" i="27"/>
  <c r="AF116" i="27"/>
  <c r="AE116" i="27"/>
  <c r="AD116" i="27"/>
  <c r="AC116" i="27"/>
  <c r="Q116" i="27"/>
  <c r="D116" i="27"/>
  <c r="R116" i="27" s="1"/>
  <c r="CJ115" i="27"/>
  <c r="CK115" i="27" s="1"/>
  <c r="CI115" i="27"/>
  <c r="CF115" i="27"/>
  <c r="CC115" i="27"/>
  <c r="BT115" i="27"/>
  <c r="BR115" i="27"/>
  <c r="BP115" i="27"/>
  <c r="BM115" i="27"/>
  <c r="BK115" i="27"/>
  <c r="BH115" i="27"/>
  <c r="BG115" i="27"/>
  <c r="BI115" i="27" s="1"/>
  <c r="BB115" i="27"/>
  <c r="AX115" i="27"/>
  <c r="AV115" i="27"/>
  <c r="AU115" i="27"/>
  <c r="AT115" i="27"/>
  <c r="AR115" i="27"/>
  <c r="AP115" i="27"/>
  <c r="AO115" i="27"/>
  <c r="AN115" i="27"/>
  <c r="AQ115" i="27" s="1"/>
  <c r="AS115" i="27" s="1"/>
  <c r="AM115" i="27"/>
  <c r="AF115" i="27"/>
  <c r="AE115" i="27"/>
  <c r="AD115" i="27"/>
  <c r="AC115" i="27"/>
  <c r="AG115" i="27" s="1"/>
  <c r="Q115" i="27"/>
  <c r="R115" i="27" s="1"/>
  <c r="D115" i="27"/>
  <c r="AB115" i="27" s="1"/>
  <c r="AH115" i="27" s="1"/>
  <c r="AL115" i="27" s="1"/>
  <c r="CK114" i="27"/>
  <c r="CJ114" i="27"/>
  <c r="CI114" i="27"/>
  <c r="CF114" i="27"/>
  <c r="CC114" i="27"/>
  <c r="BT114" i="27"/>
  <c r="BR114" i="27"/>
  <c r="BP114" i="27"/>
  <c r="BM114" i="27"/>
  <c r="BK114" i="27"/>
  <c r="BI114" i="27"/>
  <c r="BH114" i="27"/>
  <c r="BG114" i="27"/>
  <c r="BB114" i="27"/>
  <c r="AX114" i="27"/>
  <c r="AV114" i="27"/>
  <c r="AU114" i="27"/>
  <c r="AT114" i="27"/>
  <c r="AR114" i="27"/>
  <c r="AP114" i="27"/>
  <c r="AO114" i="27"/>
  <c r="AN114" i="27"/>
  <c r="AM114" i="27"/>
  <c r="AQ114" i="27" s="1"/>
  <c r="AS114" i="27" s="1"/>
  <c r="AF114" i="27"/>
  <c r="AE114" i="27"/>
  <c r="AD114" i="27"/>
  <c r="AC114" i="27"/>
  <c r="AG114" i="27" s="1"/>
  <c r="AB114" i="27"/>
  <c r="AH114" i="27" s="1"/>
  <c r="AL114" i="27" s="1"/>
  <c r="R114" i="27"/>
  <c r="Q114" i="27"/>
  <c r="D114" i="27"/>
  <c r="CJ113" i="27"/>
  <c r="CK113" i="27" s="1"/>
  <c r="CI113" i="27"/>
  <c r="CF113" i="27"/>
  <c r="CC113" i="27"/>
  <c r="BT113" i="27"/>
  <c r="BR113" i="27"/>
  <c r="BP113" i="27"/>
  <c r="BM113" i="27"/>
  <c r="BK113" i="27"/>
  <c r="BI113" i="27"/>
  <c r="BH113" i="27"/>
  <c r="BG113" i="27"/>
  <c r="BB113" i="27"/>
  <c r="AX113" i="27"/>
  <c r="AV113" i="27"/>
  <c r="AU113" i="27"/>
  <c r="AT113" i="27"/>
  <c r="AR113" i="27"/>
  <c r="AQ113" i="27"/>
  <c r="AS113" i="27" s="1"/>
  <c r="AP113" i="27"/>
  <c r="AO113" i="27"/>
  <c r="AN113" i="27"/>
  <c r="AM113" i="27"/>
  <c r="AF113" i="27"/>
  <c r="AG113" i="27" s="1"/>
  <c r="AE113" i="27"/>
  <c r="AD113" i="27"/>
  <c r="AC113" i="27"/>
  <c r="Q113" i="27"/>
  <c r="D113" i="27"/>
  <c r="AB113" i="27" s="1"/>
  <c r="AH113" i="27" s="1"/>
  <c r="AL113" i="27" s="1"/>
  <c r="CJ112" i="27"/>
  <c r="CK112" i="27" s="1"/>
  <c r="CI112" i="27"/>
  <c r="CF112" i="27"/>
  <c r="CC112" i="27"/>
  <c r="BT112" i="27"/>
  <c r="BR112" i="27"/>
  <c r="BP112" i="27"/>
  <c r="BM112" i="27"/>
  <c r="BK112" i="27"/>
  <c r="BH112" i="27"/>
  <c r="BG112" i="27"/>
  <c r="BI112" i="27" s="1"/>
  <c r="AX112" i="27"/>
  <c r="AV112" i="27"/>
  <c r="AU112" i="27"/>
  <c r="AT112" i="27"/>
  <c r="AR112" i="27"/>
  <c r="AP112" i="27"/>
  <c r="AO112" i="27"/>
  <c r="AN112" i="27"/>
  <c r="AM112" i="27"/>
  <c r="AQ112" i="27" s="1"/>
  <c r="AS112" i="27" s="1"/>
  <c r="AF112" i="27"/>
  <c r="AE112" i="27"/>
  <c r="AD112" i="27"/>
  <c r="AC112" i="27"/>
  <c r="AG112" i="27" s="1"/>
  <c r="Q112" i="27"/>
  <c r="D112" i="27"/>
  <c r="AB112" i="27" s="1"/>
  <c r="CJ111" i="27"/>
  <c r="CK111" i="27" s="1"/>
  <c r="CI111" i="27"/>
  <c r="CF111" i="27"/>
  <c r="CC111" i="27"/>
  <c r="BT111" i="27"/>
  <c r="BR111" i="27"/>
  <c r="BP111" i="27"/>
  <c r="BM111" i="27"/>
  <c r="BK111" i="27"/>
  <c r="BH111" i="27"/>
  <c r="BG111" i="27"/>
  <c r="BI111" i="27" s="1"/>
  <c r="BB111" i="27"/>
  <c r="AX111" i="27"/>
  <c r="AV111" i="27"/>
  <c r="AU111" i="27"/>
  <c r="AT111" i="27"/>
  <c r="AR111" i="27"/>
  <c r="AP111" i="27"/>
  <c r="AO111" i="27"/>
  <c r="AN111" i="27"/>
  <c r="AM111" i="27"/>
  <c r="AQ111" i="27" s="1"/>
  <c r="AS111" i="27" s="1"/>
  <c r="AF111" i="27"/>
  <c r="AE111" i="27"/>
  <c r="AD111" i="27"/>
  <c r="AC111" i="27"/>
  <c r="AG111" i="27" s="1"/>
  <c r="AH111" i="27" s="1"/>
  <c r="AL111" i="27" s="1"/>
  <c r="AB111" i="27"/>
  <c r="Q111" i="27"/>
  <c r="R111" i="27" s="1"/>
  <c r="D111" i="27"/>
  <c r="CK110" i="27"/>
  <c r="CJ110" i="27"/>
  <c r="CI110" i="27"/>
  <c r="CF110" i="27"/>
  <c r="CC110" i="27"/>
  <c r="BT110" i="27"/>
  <c r="BR110" i="27"/>
  <c r="BP110" i="27"/>
  <c r="BM110" i="27"/>
  <c r="BK110" i="27"/>
  <c r="BI110" i="27"/>
  <c r="BH110" i="27"/>
  <c r="BG110" i="27"/>
  <c r="BB110" i="27"/>
  <c r="BA110" i="27"/>
  <c r="AX110" i="27"/>
  <c r="AV110" i="27"/>
  <c r="AU110" i="27"/>
  <c r="AT110" i="27"/>
  <c r="AR110" i="27"/>
  <c r="AP110" i="27"/>
  <c r="AQ110" i="27" s="1"/>
  <c r="AS110" i="27" s="1"/>
  <c r="AO110" i="27"/>
  <c r="AN110" i="27"/>
  <c r="AM110" i="27"/>
  <c r="AF110" i="27"/>
  <c r="AE110" i="27"/>
  <c r="AG110" i="27" s="1"/>
  <c r="AD110" i="27"/>
  <c r="AC110" i="27"/>
  <c r="AB110" i="27"/>
  <c r="R110" i="27"/>
  <c r="BF110" i="27" s="1"/>
  <c r="Q110" i="27"/>
  <c r="D110" i="27"/>
  <c r="CJ109" i="27"/>
  <c r="CK109" i="27" s="1"/>
  <c r="CI109" i="27"/>
  <c r="CF109" i="27"/>
  <c r="CC109" i="27"/>
  <c r="BT109" i="27"/>
  <c r="BR109" i="27"/>
  <c r="BP109" i="27"/>
  <c r="BM109" i="27"/>
  <c r="BK109" i="27"/>
  <c r="BI109" i="27"/>
  <c r="BH109" i="27"/>
  <c r="BG109" i="27"/>
  <c r="AX109" i="27"/>
  <c r="AV109" i="27"/>
  <c r="AU109" i="27"/>
  <c r="AT109" i="27"/>
  <c r="AR109" i="27"/>
  <c r="AP109" i="27"/>
  <c r="AO109" i="27"/>
  <c r="AN109" i="27"/>
  <c r="AM109" i="27"/>
  <c r="AQ109" i="27" s="1"/>
  <c r="AS109" i="27" s="1"/>
  <c r="AF109" i="27"/>
  <c r="AE109" i="27"/>
  <c r="AD109" i="27"/>
  <c r="AC109" i="27"/>
  <c r="AG109" i="27" s="1"/>
  <c r="AB109" i="27"/>
  <c r="AH109" i="27" s="1"/>
  <c r="AL109" i="27" s="1"/>
  <c r="Q109" i="27"/>
  <c r="D109" i="27"/>
  <c r="R109" i="27" s="1"/>
  <c r="CJ108" i="27"/>
  <c r="CK108" i="27" s="1"/>
  <c r="CI108" i="27"/>
  <c r="CF108" i="27"/>
  <c r="CC108" i="27"/>
  <c r="BT108" i="27"/>
  <c r="BR108" i="27"/>
  <c r="BP108" i="27"/>
  <c r="BM108" i="27"/>
  <c r="BK108" i="27"/>
  <c r="BH108" i="27"/>
  <c r="BG108" i="27"/>
  <c r="BI108" i="27" s="1"/>
  <c r="AX108" i="27"/>
  <c r="AV108" i="27"/>
  <c r="AU108" i="27"/>
  <c r="AT108" i="27"/>
  <c r="AR108" i="27"/>
  <c r="AP108" i="27"/>
  <c r="AO108" i="27"/>
  <c r="AN108" i="27"/>
  <c r="AM108" i="27"/>
  <c r="AQ108" i="27" s="1"/>
  <c r="AS108" i="27" s="1"/>
  <c r="AG108" i="27"/>
  <c r="AF108" i="27"/>
  <c r="AE108" i="27"/>
  <c r="AD108" i="27"/>
  <c r="AC108" i="27"/>
  <c r="Q108" i="27"/>
  <c r="D108" i="27"/>
  <c r="R108" i="27" s="1"/>
  <c r="CJ107" i="27"/>
  <c r="CK107" i="27" s="1"/>
  <c r="CI107" i="27"/>
  <c r="CF107" i="27"/>
  <c r="CC107" i="27"/>
  <c r="BT107" i="27"/>
  <c r="BR107" i="27"/>
  <c r="BP107" i="27"/>
  <c r="BM107" i="27"/>
  <c r="BK107" i="27"/>
  <c r="BH107" i="27"/>
  <c r="BG107" i="27"/>
  <c r="BI107" i="27" s="1"/>
  <c r="AX107" i="27"/>
  <c r="AV107" i="27"/>
  <c r="AU107" i="27"/>
  <c r="AT107" i="27"/>
  <c r="AR107" i="27"/>
  <c r="AP107" i="27"/>
  <c r="AO107" i="27"/>
  <c r="AN107" i="27"/>
  <c r="AM107" i="27"/>
  <c r="AQ107" i="27" s="1"/>
  <c r="AS107" i="27" s="1"/>
  <c r="AF107" i="27"/>
  <c r="AE107" i="27"/>
  <c r="AD107" i="27"/>
  <c r="AC107" i="27"/>
  <c r="AG107" i="27" s="1"/>
  <c r="AH107" i="27" s="1"/>
  <c r="AL107" i="27" s="1"/>
  <c r="AB107" i="27"/>
  <c r="Q107" i="27"/>
  <c r="R107" i="27" s="1"/>
  <c r="D107" i="27"/>
  <c r="CK106" i="27"/>
  <c r="CJ106" i="27"/>
  <c r="CI106" i="27"/>
  <c r="CF106" i="27"/>
  <c r="CC106" i="27"/>
  <c r="BT106" i="27"/>
  <c r="BR106" i="27"/>
  <c r="BP106" i="27"/>
  <c r="BM106" i="27"/>
  <c r="BK106" i="27"/>
  <c r="BI106" i="27"/>
  <c r="BH106" i="27"/>
  <c r="BG106" i="27"/>
  <c r="AX106" i="27"/>
  <c r="AV106" i="27"/>
  <c r="AU106" i="27"/>
  <c r="AT106" i="27"/>
  <c r="AR106" i="27"/>
  <c r="AP106" i="27"/>
  <c r="AO106" i="27"/>
  <c r="AN106" i="27"/>
  <c r="AM106" i="27"/>
  <c r="AQ106" i="27" s="1"/>
  <c r="AS106" i="27" s="1"/>
  <c r="AF106" i="27"/>
  <c r="AE106" i="27"/>
  <c r="AD106" i="27"/>
  <c r="AC106" i="27"/>
  <c r="AG106" i="27" s="1"/>
  <c r="AB106" i="27"/>
  <c r="AH106" i="27" s="1"/>
  <c r="AL106" i="27" s="1"/>
  <c r="R106" i="27"/>
  <c r="Q106" i="27"/>
  <c r="D106" i="27"/>
  <c r="CJ105" i="27"/>
  <c r="CK105" i="27" s="1"/>
  <c r="CI105" i="27"/>
  <c r="CF105" i="27"/>
  <c r="CC105" i="27"/>
  <c r="BT105" i="27"/>
  <c r="BR105" i="27"/>
  <c r="BP105" i="27"/>
  <c r="BM105" i="27"/>
  <c r="BK105" i="27"/>
  <c r="BI105" i="27"/>
  <c r="BH105" i="27"/>
  <c r="BG105" i="27"/>
  <c r="BB105" i="27"/>
  <c r="AX105" i="27"/>
  <c r="AV105" i="27"/>
  <c r="AU105" i="27"/>
  <c r="AT105" i="27"/>
  <c r="AR105" i="27"/>
  <c r="AQ105" i="27"/>
  <c r="AS105" i="27" s="1"/>
  <c r="AP105" i="27"/>
  <c r="AO105" i="27"/>
  <c r="AN105" i="27"/>
  <c r="AM105" i="27"/>
  <c r="AF105" i="27"/>
  <c r="AG105" i="27" s="1"/>
  <c r="AE105" i="27"/>
  <c r="AD105" i="27"/>
  <c r="AC105" i="27"/>
  <c r="Q105" i="27"/>
  <c r="D105" i="27"/>
  <c r="AB105" i="27" s="1"/>
  <c r="AH105" i="27" s="1"/>
  <c r="AL105" i="27" s="1"/>
  <c r="CJ104" i="27"/>
  <c r="CK104" i="27" s="1"/>
  <c r="CI104" i="27"/>
  <c r="CF104" i="27"/>
  <c r="CC104" i="27"/>
  <c r="BT104" i="27"/>
  <c r="BR104" i="27"/>
  <c r="BP104" i="27"/>
  <c r="BM104" i="27"/>
  <c r="BK104" i="27"/>
  <c r="BH104" i="27"/>
  <c r="BG104" i="27"/>
  <c r="BI104" i="27" s="1"/>
  <c r="AX104" i="27"/>
  <c r="AV104" i="27"/>
  <c r="AU104" i="27"/>
  <c r="AT104" i="27"/>
  <c r="AR104" i="27"/>
  <c r="AP104" i="27"/>
  <c r="AO104" i="27"/>
  <c r="AN104" i="27"/>
  <c r="AM104" i="27"/>
  <c r="AF104" i="27"/>
  <c r="AE104" i="27"/>
  <c r="AD104" i="27"/>
  <c r="AC104" i="27"/>
  <c r="Q104" i="27"/>
  <c r="D104" i="27"/>
  <c r="AB104" i="27" s="1"/>
  <c r="CJ103" i="27"/>
  <c r="CK103" i="27" s="1"/>
  <c r="CI103" i="27"/>
  <c r="CF103" i="27"/>
  <c r="CC103" i="27"/>
  <c r="BT103" i="27"/>
  <c r="BR103" i="27"/>
  <c r="BP103" i="27"/>
  <c r="BM103" i="27"/>
  <c r="BK103" i="27"/>
  <c r="BH103" i="27"/>
  <c r="BG103" i="27"/>
  <c r="BI103" i="27" s="1"/>
  <c r="AX103" i="27"/>
  <c r="AV103" i="27"/>
  <c r="AU103" i="27"/>
  <c r="AT103" i="27"/>
  <c r="AR103" i="27"/>
  <c r="AP103" i="27"/>
  <c r="AO103" i="27"/>
  <c r="AN103" i="27"/>
  <c r="AM103" i="27"/>
  <c r="AQ103" i="27" s="1"/>
  <c r="AS103" i="27" s="1"/>
  <c r="AH103" i="27"/>
  <c r="AL103" i="27" s="1"/>
  <c r="AF103" i="27"/>
  <c r="AE103" i="27"/>
  <c r="AD103" i="27"/>
  <c r="AC103" i="27"/>
  <c r="AG103" i="27" s="1"/>
  <c r="AB103" i="27"/>
  <c r="R103" i="27"/>
  <c r="Q103" i="27"/>
  <c r="D103" i="27"/>
  <c r="CK102" i="27"/>
  <c r="CJ102" i="27"/>
  <c r="CI102" i="27"/>
  <c r="CF102" i="27"/>
  <c r="CC102" i="27"/>
  <c r="BT102" i="27"/>
  <c r="BR102" i="27"/>
  <c r="BP102" i="27"/>
  <c r="BM102" i="27"/>
  <c r="BK102" i="27"/>
  <c r="BI102" i="27"/>
  <c r="BH102" i="27"/>
  <c r="BG102" i="27"/>
  <c r="BB102" i="27"/>
  <c r="AX102" i="27"/>
  <c r="AV102" i="27"/>
  <c r="AU102" i="27"/>
  <c r="AT102" i="27"/>
  <c r="AR102" i="27"/>
  <c r="AP102" i="27"/>
  <c r="AQ102" i="27" s="1"/>
  <c r="AS102" i="27" s="1"/>
  <c r="AO102" i="27"/>
  <c r="AN102" i="27"/>
  <c r="AM102" i="27"/>
  <c r="AF102" i="27"/>
  <c r="AE102" i="27"/>
  <c r="AD102" i="27"/>
  <c r="AC102" i="27"/>
  <c r="AB102" i="27"/>
  <c r="R102" i="27"/>
  <c r="BF102" i="27" s="1"/>
  <c r="Q102" i="27"/>
  <c r="D102" i="27"/>
  <c r="CJ101" i="27"/>
  <c r="CK101" i="27" s="1"/>
  <c r="CI101" i="27"/>
  <c r="CF101" i="27"/>
  <c r="CC101" i="27"/>
  <c r="BT101" i="27"/>
  <c r="BR101" i="27"/>
  <c r="BP101" i="27"/>
  <c r="BM101" i="27"/>
  <c r="BK101" i="27"/>
  <c r="BI101" i="27"/>
  <c r="BH101" i="27"/>
  <c r="BG101" i="27"/>
  <c r="AX101" i="27"/>
  <c r="AV101" i="27"/>
  <c r="AU101" i="27"/>
  <c r="AT101" i="27"/>
  <c r="AR101" i="27"/>
  <c r="AP101" i="27"/>
  <c r="AO101" i="27"/>
  <c r="AN101" i="27"/>
  <c r="AM101" i="27"/>
  <c r="AF101" i="27"/>
  <c r="AE101" i="27"/>
  <c r="AD101" i="27"/>
  <c r="AC101" i="27"/>
  <c r="AG101" i="27" s="1"/>
  <c r="AB101" i="27"/>
  <c r="Q101" i="27"/>
  <c r="D101" i="27"/>
  <c r="R101" i="27" s="1"/>
  <c r="CJ100" i="27"/>
  <c r="CK100" i="27" s="1"/>
  <c r="CI100" i="27"/>
  <c r="CF100" i="27"/>
  <c r="CC100" i="27"/>
  <c r="BT100" i="27"/>
  <c r="BR100" i="27"/>
  <c r="BP100" i="27"/>
  <c r="BM100" i="27"/>
  <c r="BK100" i="27"/>
  <c r="BH100" i="27"/>
  <c r="BG100" i="27"/>
  <c r="BI100" i="27" s="1"/>
  <c r="BB100" i="27"/>
  <c r="AX100" i="27"/>
  <c r="AV100" i="27"/>
  <c r="AU100" i="27"/>
  <c r="AT100" i="27"/>
  <c r="AR100" i="27"/>
  <c r="AP100" i="27"/>
  <c r="AO100" i="27"/>
  <c r="AN100" i="27"/>
  <c r="AQ100" i="27" s="1"/>
  <c r="AS100" i="27" s="1"/>
  <c r="AM100" i="27"/>
  <c r="AG100" i="27"/>
  <c r="AF100" i="27"/>
  <c r="AE100" i="27"/>
  <c r="AD100" i="27"/>
  <c r="AC100" i="27"/>
  <c r="Q100" i="27"/>
  <c r="D100" i="27"/>
  <c r="CJ99" i="27"/>
  <c r="CK99" i="27" s="1"/>
  <c r="CI99" i="27"/>
  <c r="CF99" i="27"/>
  <c r="CC99" i="27"/>
  <c r="BT99" i="27"/>
  <c r="BR99" i="27"/>
  <c r="BP99" i="27"/>
  <c r="BM99" i="27"/>
  <c r="BK99" i="27"/>
  <c r="BH99" i="27"/>
  <c r="BG99" i="27"/>
  <c r="BI99" i="27" s="1"/>
  <c r="AX99" i="27"/>
  <c r="AV99" i="27"/>
  <c r="AU99" i="27"/>
  <c r="AT99" i="27"/>
  <c r="AR99" i="27"/>
  <c r="AP99" i="27"/>
  <c r="AO99" i="27"/>
  <c r="AN99" i="27"/>
  <c r="AM99" i="27"/>
  <c r="AF99" i="27"/>
  <c r="AE99" i="27"/>
  <c r="AD99" i="27"/>
  <c r="AC99" i="27"/>
  <c r="AB99" i="27"/>
  <c r="Q99" i="27"/>
  <c r="R99" i="27" s="1"/>
  <c r="D99" i="27"/>
  <c r="CK98" i="27"/>
  <c r="CJ98" i="27"/>
  <c r="CI98" i="27"/>
  <c r="CF98" i="27"/>
  <c r="CC98" i="27"/>
  <c r="BT98" i="27"/>
  <c r="BR98" i="27"/>
  <c r="BP98" i="27"/>
  <c r="BM98" i="27"/>
  <c r="BK98" i="27"/>
  <c r="BI98" i="27"/>
  <c r="BH98" i="27"/>
  <c r="BG98" i="27"/>
  <c r="AX98" i="27"/>
  <c r="AV98" i="27"/>
  <c r="AU98" i="27"/>
  <c r="AT98" i="27"/>
  <c r="AR98" i="27"/>
  <c r="AP98" i="27"/>
  <c r="AO98" i="27"/>
  <c r="AN98" i="27"/>
  <c r="AM98" i="27"/>
  <c r="AQ98" i="27" s="1"/>
  <c r="AS98" i="27" s="1"/>
  <c r="AF98" i="27"/>
  <c r="AE98" i="27"/>
  <c r="AD98" i="27"/>
  <c r="AC98" i="27"/>
  <c r="AG98" i="27" s="1"/>
  <c r="AB98" i="27"/>
  <c r="AH98" i="27" s="1"/>
  <c r="AL98" i="27" s="1"/>
  <c r="R98" i="27"/>
  <c r="Q98" i="27"/>
  <c r="D98" i="27"/>
  <c r="CJ97" i="27"/>
  <c r="CK97" i="27" s="1"/>
  <c r="CI97" i="27"/>
  <c r="CF97" i="27"/>
  <c r="CC97" i="27"/>
  <c r="BT97" i="27"/>
  <c r="BR97" i="27"/>
  <c r="BP97" i="27"/>
  <c r="BM97" i="27"/>
  <c r="BK97" i="27"/>
  <c r="BI97" i="27"/>
  <c r="BH97" i="27"/>
  <c r="BG97" i="27"/>
  <c r="BB97" i="27"/>
  <c r="AX97" i="27"/>
  <c r="AV97" i="27"/>
  <c r="AU97" i="27"/>
  <c r="AT97" i="27"/>
  <c r="AR97" i="27"/>
  <c r="AQ97" i="27"/>
  <c r="AP97" i="27"/>
  <c r="AO97" i="27"/>
  <c r="AN97" i="27"/>
  <c r="AM97" i="27"/>
  <c r="AG97" i="27"/>
  <c r="AF97" i="27"/>
  <c r="AE97" i="27"/>
  <c r="AD97" i="27"/>
  <c r="AC97" i="27"/>
  <c r="Q97" i="27"/>
  <c r="D97" i="27"/>
  <c r="CJ96" i="27"/>
  <c r="CK96" i="27" s="1"/>
  <c r="CI96" i="27"/>
  <c r="CF96" i="27"/>
  <c r="CC96" i="27"/>
  <c r="BT96" i="27"/>
  <c r="BR96" i="27"/>
  <c r="BP96" i="27"/>
  <c r="BM96" i="27"/>
  <c r="BK96" i="27"/>
  <c r="BH96" i="27"/>
  <c r="BG96" i="27"/>
  <c r="BI96" i="27" s="1"/>
  <c r="AX96" i="27"/>
  <c r="AV96" i="27"/>
  <c r="AU96" i="27"/>
  <c r="AT96" i="27"/>
  <c r="AR96" i="27"/>
  <c r="AP96" i="27"/>
  <c r="AO96" i="27"/>
  <c r="AN96" i="27"/>
  <c r="AM96" i="27"/>
  <c r="AQ96" i="27" s="1"/>
  <c r="AS96" i="27" s="1"/>
  <c r="AF96" i="27"/>
  <c r="AE96" i="27"/>
  <c r="AD96" i="27"/>
  <c r="AC96" i="27"/>
  <c r="Q96" i="27"/>
  <c r="D96" i="27"/>
  <c r="AB96" i="27" s="1"/>
  <c r="CJ95" i="27"/>
  <c r="CK95" i="27" s="1"/>
  <c r="CI95" i="27"/>
  <c r="CF95" i="27"/>
  <c r="CC95" i="27"/>
  <c r="BT95" i="27"/>
  <c r="BR95" i="27"/>
  <c r="BP95" i="27"/>
  <c r="BM95" i="27"/>
  <c r="BK95" i="27"/>
  <c r="BH95" i="27"/>
  <c r="BG95" i="27"/>
  <c r="BI95" i="27" s="1"/>
  <c r="BB95" i="27"/>
  <c r="AX95" i="27"/>
  <c r="AV95" i="27"/>
  <c r="AU95" i="27"/>
  <c r="AT95" i="27"/>
  <c r="AR95" i="27"/>
  <c r="AP95" i="27"/>
  <c r="AO95" i="27"/>
  <c r="AQ95" i="27" s="1"/>
  <c r="AS95" i="27" s="1"/>
  <c r="AN95" i="27"/>
  <c r="AM95" i="27"/>
  <c r="AF95" i="27"/>
  <c r="AE95" i="27"/>
  <c r="AD95" i="27"/>
  <c r="AC95" i="27"/>
  <c r="AG95" i="27" s="1"/>
  <c r="AH95" i="27" s="1"/>
  <c r="AL95" i="27" s="1"/>
  <c r="AB95" i="27"/>
  <c r="Q95" i="27"/>
  <c r="R95" i="27" s="1"/>
  <c r="D95" i="27"/>
  <c r="CK94" i="27"/>
  <c r="CJ94" i="27"/>
  <c r="CI94" i="27"/>
  <c r="CF94" i="27"/>
  <c r="CC94" i="27"/>
  <c r="BT94" i="27"/>
  <c r="BR94" i="27"/>
  <c r="BP94" i="27"/>
  <c r="BM94" i="27"/>
  <c r="BK94" i="27"/>
  <c r="BI94" i="27"/>
  <c r="BH94" i="27"/>
  <c r="BG94" i="27"/>
  <c r="BA94" i="27"/>
  <c r="AX94" i="27"/>
  <c r="AV94" i="27"/>
  <c r="AU94" i="27"/>
  <c r="AT94" i="27"/>
  <c r="AR94" i="27"/>
  <c r="AP94" i="27"/>
  <c r="AQ94" i="27" s="1"/>
  <c r="AS94" i="27" s="1"/>
  <c r="AO94" i="27"/>
  <c r="AN94" i="27"/>
  <c r="AM94" i="27"/>
  <c r="AF94" i="27"/>
  <c r="AE94" i="27"/>
  <c r="AD94" i="27"/>
  <c r="AC94" i="27"/>
  <c r="AB94" i="27"/>
  <c r="R94" i="27"/>
  <c r="BF94" i="27" s="1"/>
  <c r="Q94" i="27"/>
  <c r="D94" i="27"/>
  <c r="CR93" i="27"/>
  <c r="CQ93" i="27"/>
  <c r="CP93" i="27"/>
  <c r="CO93" i="27"/>
  <c r="CN93" i="27"/>
  <c r="CL93" i="27"/>
  <c r="CJ93" i="27"/>
  <c r="CH93" i="27"/>
  <c r="CG93" i="27"/>
  <c r="CE93" i="27"/>
  <c r="CD93" i="27"/>
  <c r="CC93" i="27"/>
  <c r="CB93" i="27"/>
  <c r="CA93" i="27"/>
  <c r="BY93" i="27"/>
  <c r="BT93" i="27"/>
  <c r="BS93" i="27"/>
  <c r="BQ93" i="27"/>
  <c r="BO93" i="27"/>
  <c r="BN93" i="27"/>
  <c r="BL93" i="27"/>
  <c r="BJ93" i="27"/>
  <c r="BE93" i="27"/>
  <c r="BD93" i="27"/>
  <c r="BC93" i="27"/>
  <c r="AZ93" i="27"/>
  <c r="AY93" i="27"/>
  <c r="AW93" i="27"/>
  <c r="AV93" i="27"/>
  <c r="AK93" i="27"/>
  <c r="AJ93" i="27"/>
  <c r="AI93" i="27"/>
  <c r="AF93" i="27"/>
  <c r="AA93" i="27"/>
  <c r="Z93" i="27"/>
  <c r="Y93" i="27"/>
  <c r="X93" i="27"/>
  <c r="W93" i="27"/>
  <c r="V93" i="27"/>
  <c r="U93" i="27"/>
  <c r="T93" i="27"/>
  <c r="S93" i="27"/>
  <c r="Q93" i="27"/>
  <c r="P93" i="27"/>
  <c r="O93" i="27"/>
  <c r="N93" i="27"/>
  <c r="M93" i="27"/>
  <c r="L93" i="27"/>
  <c r="K93" i="27"/>
  <c r="J93" i="27"/>
  <c r="I93" i="27"/>
  <c r="H93" i="27"/>
  <c r="G93" i="27"/>
  <c r="F93" i="27"/>
  <c r="E93" i="27"/>
  <c r="C93" i="27"/>
  <c r="B93" i="27"/>
  <c r="CJ92" i="27"/>
  <c r="CK92" i="27" s="1"/>
  <c r="CI92" i="27"/>
  <c r="CF92" i="27"/>
  <c r="CC92" i="27"/>
  <c r="BT92" i="27"/>
  <c r="BR92" i="27"/>
  <c r="BP92" i="27"/>
  <c r="BM92" i="27"/>
  <c r="BK92" i="27"/>
  <c r="BI92" i="27"/>
  <c r="BH92" i="27"/>
  <c r="BG92" i="27"/>
  <c r="BF92" i="27"/>
  <c r="BB92" i="27"/>
  <c r="AX92" i="27"/>
  <c r="AV92" i="27"/>
  <c r="AU92" i="27"/>
  <c r="AT92" i="27"/>
  <c r="AR92" i="27"/>
  <c r="AP92" i="27"/>
  <c r="AO92" i="27"/>
  <c r="AN92" i="27"/>
  <c r="AQ92" i="27" s="1"/>
  <c r="AS92" i="27" s="1"/>
  <c r="AM92" i="27"/>
  <c r="AG92" i="27"/>
  <c r="AF92" i="27"/>
  <c r="AE92" i="27"/>
  <c r="AD92" i="27"/>
  <c r="AC92" i="27"/>
  <c r="AB92" i="27"/>
  <c r="AH92" i="27" s="1"/>
  <c r="AL92" i="27" s="1"/>
  <c r="Q92" i="27"/>
  <c r="D92" i="27"/>
  <c r="R92" i="27" s="1"/>
  <c r="CJ91" i="27"/>
  <c r="CK91" i="27" s="1"/>
  <c r="CK93" i="27" s="1"/>
  <c r="CI91" i="27"/>
  <c r="CI93" i="27" s="1"/>
  <c r="CF91" i="27"/>
  <c r="CF93" i="27" s="1"/>
  <c r="CC91" i="27"/>
  <c r="BT91" i="27"/>
  <c r="BR91" i="27"/>
  <c r="BR93" i="27" s="1"/>
  <c r="BP91" i="27"/>
  <c r="BP93" i="27" s="1"/>
  <c r="BM91" i="27"/>
  <c r="BM93" i="27" s="1"/>
  <c r="BK91" i="27"/>
  <c r="BH91" i="27"/>
  <c r="BH93" i="27" s="1"/>
  <c r="BG91" i="27"/>
  <c r="BB91" i="27"/>
  <c r="BA91" i="27"/>
  <c r="BA93" i="27" s="1"/>
  <c r="AX91" i="27"/>
  <c r="AX93" i="27" s="1"/>
  <c r="AV91" i="27"/>
  <c r="AU91" i="27"/>
  <c r="AT91" i="27"/>
  <c r="AT93" i="27" s="1"/>
  <c r="AR91" i="27"/>
  <c r="AR93" i="27" s="1"/>
  <c r="AP91" i="27"/>
  <c r="AP93" i="27" s="1"/>
  <c r="AO91" i="27"/>
  <c r="AO93" i="27" s="1"/>
  <c r="AN91" i="27"/>
  <c r="AN93" i="27" s="1"/>
  <c r="AM91" i="27"/>
  <c r="AM93" i="27" s="1"/>
  <c r="AG91" i="27"/>
  <c r="AG93" i="27" s="1"/>
  <c r="AF91" i="27"/>
  <c r="AE91" i="27"/>
  <c r="AE93" i="27" s="1"/>
  <c r="AD91" i="27"/>
  <c r="AD93" i="27" s="1"/>
  <c r="AC91" i="27"/>
  <c r="AC93" i="27" s="1"/>
  <c r="R91" i="27"/>
  <c r="R93" i="27" s="1"/>
  <c r="Q91" i="27"/>
  <c r="D91" i="27"/>
  <c r="CR90" i="27"/>
  <c r="CQ90" i="27"/>
  <c r="CP90" i="27"/>
  <c r="CO90" i="27"/>
  <c r="CN90" i="27"/>
  <c r="CL90" i="27"/>
  <c r="CJ90" i="27"/>
  <c r="CH90" i="27"/>
  <c r="CG90" i="27"/>
  <c r="CE90" i="27"/>
  <c r="CD90" i="27"/>
  <c r="CB90" i="27"/>
  <c r="CA90" i="27"/>
  <c r="BY90" i="27"/>
  <c r="BS90" i="27"/>
  <c r="BQ90" i="27"/>
  <c r="BP90" i="27"/>
  <c r="BO90" i="27"/>
  <c r="BN90" i="27"/>
  <c r="BL90" i="27"/>
  <c r="BJ90" i="27"/>
  <c r="BI90" i="27"/>
  <c r="BH90" i="27"/>
  <c r="BG90" i="27"/>
  <c r="BE90" i="27"/>
  <c r="BD90" i="27"/>
  <c r="BC90" i="27"/>
  <c r="AZ90" i="27"/>
  <c r="AY90" i="27"/>
  <c r="AW90" i="27"/>
  <c r="AV90" i="27"/>
  <c r="AT90" i="27"/>
  <c r="AN90" i="27"/>
  <c r="AK90" i="27"/>
  <c r="AJ90" i="27"/>
  <c r="AI90" i="27"/>
  <c r="AF90" i="27"/>
  <c r="AA90" i="27"/>
  <c r="Z90" i="27"/>
  <c r="Y90" i="27"/>
  <c r="X90" i="27"/>
  <c r="W90" i="27"/>
  <c r="V90" i="27"/>
  <c r="U90" i="27"/>
  <c r="T90" i="27"/>
  <c r="S90" i="27"/>
  <c r="P90" i="27"/>
  <c r="O90" i="27"/>
  <c r="N90" i="27"/>
  <c r="M90" i="27"/>
  <c r="L90" i="27"/>
  <c r="K90" i="27"/>
  <c r="J90" i="27"/>
  <c r="I90" i="27"/>
  <c r="H90" i="27"/>
  <c r="G90" i="27"/>
  <c r="F90" i="27"/>
  <c r="E90" i="27"/>
  <c r="C90" i="27"/>
  <c r="B90" i="27"/>
  <c r="CJ89" i="27"/>
  <c r="CK89" i="27" s="1"/>
  <c r="CI89" i="27"/>
  <c r="CF89" i="27"/>
  <c r="CF90" i="27" s="1"/>
  <c r="CC89" i="27"/>
  <c r="BT89" i="27"/>
  <c r="BR89" i="27"/>
  <c r="BR90" i="27" s="1"/>
  <c r="BP89" i="27"/>
  <c r="BM89" i="27"/>
  <c r="BK89" i="27"/>
  <c r="BI89" i="27"/>
  <c r="BH89" i="27"/>
  <c r="BG89" i="27"/>
  <c r="AX89" i="27"/>
  <c r="AV89" i="27"/>
  <c r="AU89" i="27"/>
  <c r="AT89" i="27"/>
  <c r="AR89" i="27"/>
  <c r="AP89" i="27"/>
  <c r="AO89" i="27"/>
  <c r="AN89" i="27"/>
  <c r="AM89" i="27"/>
  <c r="AQ89" i="27" s="1"/>
  <c r="AS89" i="27" s="1"/>
  <c r="AF89" i="27"/>
  <c r="AG89" i="27" s="1"/>
  <c r="AE89" i="27"/>
  <c r="AD89" i="27"/>
  <c r="AC89" i="27"/>
  <c r="AB89" i="27"/>
  <c r="Q89" i="27"/>
  <c r="D89" i="27"/>
  <c r="R89" i="27" s="1"/>
  <c r="CJ88" i="27"/>
  <c r="CK88" i="27" s="1"/>
  <c r="CK90" i="27" s="1"/>
  <c r="CI88" i="27"/>
  <c r="CI90" i="27" s="1"/>
  <c r="CF88" i="27"/>
  <c r="CC88" i="27"/>
  <c r="CC90" i="27" s="1"/>
  <c r="BT88" i="27"/>
  <c r="BT90" i="27" s="1"/>
  <c r="BR88" i="27"/>
  <c r="BP88" i="27"/>
  <c r="BM88" i="27"/>
  <c r="BM90" i="27" s="1"/>
  <c r="BK88" i="27"/>
  <c r="BK90" i="27" s="1"/>
  <c r="BI88" i="27"/>
  <c r="BH88" i="27"/>
  <c r="BG88" i="27"/>
  <c r="AX88" i="27"/>
  <c r="AX90" i="27" s="1"/>
  <c r="AV88" i="27"/>
  <c r="AU88" i="27"/>
  <c r="AU90" i="27" s="1"/>
  <c r="AT88" i="27"/>
  <c r="AR88" i="27"/>
  <c r="AR90" i="27" s="1"/>
  <c r="AP88" i="27"/>
  <c r="AP90" i="27" s="1"/>
  <c r="AO88" i="27"/>
  <c r="AO90" i="27" s="1"/>
  <c r="AN88" i="27"/>
  <c r="AM88" i="27"/>
  <c r="AM90" i="27" s="1"/>
  <c r="AG88" i="27"/>
  <c r="AG90" i="27" s="1"/>
  <c r="AF88" i="27"/>
  <c r="AE88" i="27"/>
  <c r="AE90" i="27" s="1"/>
  <c r="AD88" i="27"/>
  <c r="AD90" i="27" s="1"/>
  <c r="AC88" i="27"/>
  <c r="AC90" i="27" s="1"/>
  <c r="Q88" i="27"/>
  <c r="Q90" i="27" s="1"/>
  <c r="D88" i="27"/>
  <c r="D90" i="27" s="1"/>
  <c r="CJ87" i="27"/>
  <c r="CK87" i="27" s="1"/>
  <c r="CI87" i="27"/>
  <c r="CF87" i="27"/>
  <c r="CC87" i="27"/>
  <c r="BT87" i="27"/>
  <c r="BR87" i="27"/>
  <c r="BP87" i="27"/>
  <c r="BM87" i="27"/>
  <c r="BK87" i="27"/>
  <c r="BH87" i="27"/>
  <c r="BG87" i="27"/>
  <c r="BI87" i="27" s="1"/>
  <c r="AX87" i="27"/>
  <c r="AV87" i="27"/>
  <c r="AU87" i="27"/>
  <c r="AT87" i="27"/>
  <c r="AR87" i="27"/>
  <c r="AP87" i="27"/>
  <c r="AO87" i="27"/>
  <c r="AN87" i="27"/>
  <c r="AM87" i="27"/>
  <c r="AQ87" i="27" s="1"/>
  <c r="AS87" i="27" s="1"/>
  <c r="AF87" i="27"/>
  <c r="AE87" i="27"/>
  <c r="AD87" i="27"/>
  <c r="AG87" i="27" s="1"/>
  <c r="AC87" i="27"/>
  <c r="Q87" i="27"/>
  <c r="R87" i="27" s="1"/>
  <c r="D87" i="27"/>
  <c r="AB87" i="27" s="1"/>
  <c r="AH87" i="27" s="1"/>
  <c r="AL87" i="27" s="1"/>
  <c r="CK86" i="27"/>
  <c r="CJ86" i="27"/>
  <c r="CI86" i="27"/>
  <c r="CF86" i="27"/>
  <c r="CC86" i="27"/>
  <c r="BT86" i="27"/>
  <c r="BR86" i="27"/>
  <c r="BP86" i="27"/>
  <c r="BM86" i="27"/>
  <c r="BK86" i="27"/>
  <c r="BI86" i="27"/>
  <c r="BH86" i="27"/>
  <c r="BG86" i="27"/>
  <c r="BB86" i="27"/>
  <c r="AX86" i="27"/>
  <c r="AV86" i="27"/>
  <c r="AU86" i="27"/>
  <c r="AT86" i="27"/>
  <c r="AR86" i="27"/>
  <c r="AP86" i="27"/>
  <c r="AQ86" i="27" s="1"/>
  <c r="AS86" i="27" s="1"/>
  <c r="AO86" i="27"/>
  <c r="AN86" i="27"/>
  <c r="AM86" i="27"/>
  <c r="AF86" i="27"/>
  <c r="AE86" i="27"/>
  <c r="AD86" i="27"/>
  <c r="AG86" i="27" s="1"/>
  <c r="AC86" i="27"/>
  <c r="AB86" i="27"/>
  <c r="AH86" i="27" s="1"/>
  <c r="AL86" i="27" s="1"/>
  <c r="R86" i="27"/>
  <c r="BF86" i="27" s="1"/>
  <c r="Q86" i="27"/>
  <c r="D86" i="27"/>
  <c r="CK85" i="27"/>
  <c r="CJ85" i="27"/>
  <c r="CI85" i="27"/>
  <c r="CF85" i="27"/>
  <c r="CC85" i="27"/>
  <c r="BT85" i="27"/>
  <c r="BR85" i="27"/>
  <c r="BP85" i="27"/>
  <c r="BM85" i="27"/>
  <c r="BK85" i="27"/>
  <c r="BI85" i="27"/>
  <c r="BH85" i="27"/>
  <c r="BG85" i="27"/>
  <c r="BB85" i="27"/>
  <c r="AX85" i="27"/>
  <c r="AV85" i="27"/>
  <c r="AU85" i="27"/>
  <c r="AT85" i="27"/>
  <c r="AR85" i="27"/>
  <c r="AQ85" i="27"/>
  <c r="AS85" i="27" s="1"/>
  <c r="AP85" i="27"/>
  <c r="AO85" i="27"/>
  <c r="AN85" i="27"/>
  <c r="AM85" i="27"/>
  <c r="AF85" i="27"/>
  <c r="AE85" i="27"/>
  <c r="AD85" i="27"/>
  <c r="AC85" i="27"/>
  <c r="AG85" i="27" s="1"/>
  <c r="AB85" i="27"/>
  <c r="AH85" i="27" s="1"/>
  <c r="AL85" i="27" s="1"/>
  <c r="R85" i="27"/>
  <c r="Q85" i="27"/>
  <c r="D85" i="27"/>
  <c r="CJ84" i="27"/>
  <c r="CK84" i="27" s="1"/>
  <c r="CI84" i="27"/>
  <c r="CF84" i="27"/>
  <c r="CC84" i="27"/>
  <c r="BT84" i="27"/>
  <c r="BR84" i="27"/>
  <c r="BP84" i="27"/>
  <c r="BM84" i="27"/>
  <c r="BK84" i="27"/>
  <c r="BH84" i="27"/>
  <c r="BG84" i="27"/>
  <c r="BI84" i="27" s="1"/>
  <c r="BB84" i="27"/>
  <c r="AX84" i="27"/>
  <c r="AV84" i="27"/>
  <c r="AU84" i="27"/>
  <c r="AT84" i="27"/>
  <c r="AR84" i="27"/>
  <c r="AP84" i="27"/>
  <c r="AO84" i="27"/>
  <c r="AN84" i="27"/>
  <c r="AQ84" i="27" s="1"/>
  <c r="AS84" i="27" s="1"/>
  <c r="AM84" i="27"/>
  <c r="AF84" i="27"/>
  <c r="AE84" i="27"/>
  <c r="AD84" i="27"/>
  <c r="AC84" i="27"/>
  <c r="AG84" i="27" s="1"/>
  <c r="Q84" i="27"/>
  <c r="D84" i="27"/>
  <c r="R84" i="27" s="1"/>
  <c r="CJ83" i="27"/>
  <c r="CK83" i="27" s="1"/>
  <c r="CI83" i="27"/>
  <c r="CF83" i="27"/>
  <c r="CC83" i="27"/>
  <c r="BT83" i="27"/>
  <c r="BR83" i="27"/>
  <c r="BP83" i="27"/>
  <c r="BM83" i="27"/>
  <c r="BK83" i="27"/>
  <c r="BH83" i="27"/>
  <c r="BG83" i="27"/>
  <c r="BI83" i="27" s="1"/>
  <c r="BB83" i="27"/>
  <c r="AX83" i="27"/>
  <c r="AV83" i="27"/>
  <c r="AU83" i="27"/>
  <c r="AT83" i="27"/>
  <c r="AR83" i="27"/>
  <c r="AP83" i="27"/>
  <c r="AO83" i="27"/>
  <c r="AN83" i="27"/>
  <c r="AQ83" i="27" s="1"/>
  <c r="AS83" i="27" s="1"/>
  <c r="AM83" i="27"/>
  <c r="AF83" i="27"/>
  <c r="AE83" i="27"/>
  <c r="AD83" i="27"/>
  <c r="AC83" i="27"/>
  <c r="AG83" i="27" s="1"/>
  <c r="Q83" i="27"/>
  <c r="R83" i="27" s="1"/>
  <c r="D83" i="27"/>
  <c r="AB83" i="27" s="1"/>
  <c r="AH83" i="27" s="1"/>
  <c r="AL83" i="27" s="1"/>
  <c r="CK82" i="27"/>
  <c r="CJ82" i="27"/>
  <c r="CI82" i="27"/>
  <c r="CF82" i="27"/>
  <c r="CC82" i="27"/>
  <c r="BT82" i="27"/>
  <c r="BR82" i="27"/>
  <c r="BP82" i="27"/>
  <c r="BM82" i="27"/>
  <c r="BK82" i="27"/>
  <c r="BI82" i="27"/>
  <c r="BH82" i="27"/>
  <c r="BG82" i="27"/>
  <c r="BB82" i="27"/>
  <c r="BA82" i="27"/>
  <c r="AX82" i="27"/>
  <c r="AV82" i="27"/>
  <c r="AU82" i="27"/>
  <c r="AT82" i="27"/>
  <c r="AR82" i="27"/>
  <c r="AP82" i="27"/>
  <c r="AO82" i="27"/>
  <c r="AN82" i="27"/>
  <c r="AM82" i="27"/>
  <c r="AQ82" i="27" s="1"/>
  <c r="AS82" i="27" s="1"/>
  <c r="AF82" i="27"/>
  <c r="AE82" i="27"/>
  <c r="AD82" i="27"/>
  <c r="AC82" i="27"/>
  <c r="AG82" i="27" s="1"/>
  <c r="AB82" i="27"/>
  <c r="AH82" i="27" s="1"/>
  <c r="AL82" i="27" s="1"/>
  <c r="R82" i="27"/>
  <c r="Q82" i="27"/>
  <c r="D82" i="27"/>
  <c r="CJ81" i="27"/>
  <c r="CK81" i="27" s="1"/>
  <c r="CI81" i="27"/>
  <c r="CF81" i="27"/>
  <c r="CC81" i="27"/>
  <c r="BT81" i="27"/>
  <c r="BR81" i="27"/>
  <c r="BP81" i="27"/>
  <c r="BM81" i="27"/>
  <c r="BK81" i="27"/>
  <c r="BI81" i="27"/>
  <c r="BH81" i="27"/>
  <c r="BG81" i="27"/>
  <c r="AX81" i="27"/>
  <c r="AV81" i="27"/>
  <c r="AU81" i="27"/>
  <c r="AT81" i="27"/>
  <c r="AR81" i="27"/>
  <c r="AP81" i="27"/>
  <c r="AO81" i="27"/>
  <c r="AN81" i="27"/>
  <c r="AM81" i="27"/>
  <c r="AQ81" i="27" s="1"/>
  <c r="AS81" i="27" s="1"/>
  <c r="AF81" i="27"/>
  <c r="AG81" i="27" s="1"/>
  <c r="AE81" i="27"/>
  <c r="AD81" i="27"/>
  <c r="AC81" i="27"/>
  <c r="AB81" i="27"/>
  <c r="Q81" i="27"/>
  <c r="D81" i="27"/>
  <c r="R81" i="27" s="1"/>
  <c r="CJ80" i="27"/>
  <c r="CK80" i="27" s="1"/>
  <c r="CI80" i="27"/>
  <c r="CF80" i="27"/>
  <c r="CC80" i="27"/>
  <c r="BT80" i="27"/>
  <c r="BR80" i="27"/>
  <c r="BP80" i="27"/>
  <c r="BM80" i="27"/>
  <c r="BK80" i="27"/>
  <c r="BI80" i="27"/>
  <c r="BH80" i="27"/>
  <c r="BG80" i="27"/>
  <c r="AX80" i="27"/>
  <c r="AV80" i="27"/>
  <c r="AU80" i="27"/>
  <c r="AT80" i="27"/>
  <c r="AR80" i="27"/>
  <c r="AP80" i="27"/>
  <c r="AO80" i="27"/>
  <c r="AN80" i="27"/>
  <c r="AM80" i="27"/>
  <c r="AQ80" i="27" s="1"/>
  <c r="AS80" i="27" s="1"/>
  <c r="AG80" i="27"/>
  <c r="AF80" i="27"/>
  <c r="AE80" i="27"/>
  <c r="AD80" i="27"/>
  <c r="AC80" i="27"/>
  <c r="Q80" i="27"/>
  <c r="D80" i="27"/>
  <c r="AB80" i="27" s="1"/>
  <c r="AH80" i="27" s="1"/>
  <c r="AL80" i="27" s="1"/>
  <c r="CJ79" i="27"/>
  <c r="CK79" i="27" s="1"/>
  <c r="CI79" i="27"/>
  <c r="CF79" i="27"/>
  <c r="CC79" i="27"/>
  <c r="BT79" i="27"/>
  <c r="BR79" i="27"/>
  <c r="BP79" i="27"/>
  <c r="BM79" i="27"/>
  <c r="BK79" i="27"/>
  <c r="BH79" i="27"/>
  <c r="BG79" i="27"/>
  <c r="BI79" i="27" s="1"/>
  <c r="BB79" i="27"/>
  <c r="AX79" i="27"/>
  <c r="AV79" i="27"/>
  <c r="AU79" i="27"/>
  <c r="AT79" i="27"/>
  <c r="AR79" i="27"/>
  <c r="AP79" i="27"/>
  <c r="AO79" i="27"/>
  <c r="AN79" i="27"/>
  <c r="AM79" i="27"/>
  <c r="AQ79" i="27" s="1"/>
  <c r="AS79" i="27" s="1"/>
  <c r="AF79" i="27"/>
  <c r="AE79" i="27"/>
  <c r="AD79" i="27"/>
  <c r="AG79" i="27" s="1"/>
  <c r="AC79" i="27"/>
  <c r="Q79" i="27"/>
  <c r="R79" i="27" s="1"/>
  <c r="D79" i="27"/>
  <c r="AB79" i="27" s="1"/>
  <c r="AH79" i="27" s="1"/>
  <c r="AL79" i="27" s="1"/>
  <c r="CK78" i="27"/>
  <c r="CJ78" i="27"/>
  <c r="CI78" i="27"/>
  <c r="CF78" i="27"/>
  <c r="CC78" i="27"/>
  <c r="BT78" i="27"/>
  <c r="BR78" i="27"/>
  <c r="BP78" i="27"/>
  <c r="BM78" i="27"/>
  <c r="BK78" i="27"/>
  <c r="BI78" i="27"/>
  <c r="BH78" i="27"/>
  <c r="BG78" i="27"/>
  <c r="BB78" i="27"/>
  <c r="AX78" i="27"/>
  <c r="AV78" i="27"/>
  <c r="AU78" i="27"/>
  <c r="AT78" i="27"/>
  <c r="AR78" i="27"/>
  <c r="AQ78" i="27"/>
  <c r="AS78" i="27" s="1"/>
  <c r="AP78" i="27"/>
  <c r="AO78" i="27"/>
  <c r="AN78" i="27"/>
  <c r="AM78" i="27"/>
  <c r="AF78" i="27"/>
  <c r="AE78" i="27"/>
  <c r="AD78" i="27"/>
  <c r="AG78" i="27" s="1"/>
  <c r="AC78" i="27"/>
  <c r="R78" i="27"/>
  <c r="BF78" i="27" s="1"/>
  <c r="Q78" i="27"/>
  <c r="D78" i="27"/>
  <c r="AB78" i="27" s="1"/>
  <c r="CK77" i="27"/>
  <c r="CJ77" i="27"/>
  <c r="CI77" i="27"/>
  <c r="CF77" i="27"/>
  <c r="CC77" i="27"/>
  <c r="BT77" i="27"/>
  <c r="BR77" i="27"/>
  <c r="BP77" i="27"/>
  <c r="BM77" i="27"/>
  <c r="BK77" i="27"/>
  <c r="BI77" i="27"/>
  <c r="BH77" i="27"/>
  <c r="BG77" i="27"/>
  <c r="BB77" i="27"/>
  <c r="AX77" i="27"/>
  <c r="AV77" i="27"/>
  <c r="AU77" i="27"/>
  <c r="AT77" i="27"/>
  <c r="AR77" i="27"/>
  <c r="AQ77" i="27"/>
  <c r="AS77" i="27" s="1"/>
  <c r="AP77" i="27"/>
  <c r="AO77" i="27"/>
  <c r="AN77" i="27"/>
  <c r="AM77" i="27"/>
  <c r="AF77" i="27"/>
  <c r="AE77" i="27"/>
  <c r="AD77" i="27"/>
  <c r="AC77" i="27"/>
  <c r="AG77" i="27" s="1"/>
  <c r="AB77" i="27"/>
  <c r="AH77" i="27" s="1"/>
  <c r="AL77" i="27" s="1"/>
  <c r="R77" i="27"/>
  <c r="Q77" i="27"/>
  <c r="D77" i="27"/>
  <c r="CJ76" i="27"/>
  <c r="CK76" i="27" s="1"/>
  <c r="CI76" i="27"/>
  <c r="CF76" i="27"/>
  <c r="CC76" i="27"/>
  <c r="BT76" i="27"/>
  <c r="BR76" i="27"/>
  <c r="BP76" i="27"/>
  <c r="BM76" i="27"/>
  <c r="BK76" i="27"/>
  <c r="BH76" i="27"/>
  <c r="BG76" i="27"/>
  <c r="BI76" i="27" s="1"/>
  <c r="BB76" i="27"/>
  <c r="AX76" i="27"/>
  <c r="AV76" i="27"/>
  <c r="AU76" i="27"/>
  <c r="AT76" i="27"/>
  <c r="AR76" i="27"/>
  <c r="AP76" i="27"/>
  <c r="AO76" i="27"/>
  <c r="AN76" i="27"/>
  <c r="AQ76" i="27" s="1"/>
  <c r="AS76" i="27" s="1"/>
  <c r="AM76" i="27"/>
  <c r="AF76" i="27"/>
  <c r="AE76" i="27"/>
  <c r="AD76" i="27"/>
  <c r="AC76" i="27"/>
  <c r="AG76" i="27" s="1"/>
  <c r="Q76" i="27"/>
  <c r="D76" i="27"/>
  <c r="R76" i="27" s="1"/>
  <c r="CJ75" i="27"/>
  <c r="CK75" i="27" s="1"/>
  <c r="CI75" i="27"/>
  <c r="CF75" i="27"/>
  <c r="CC75" i="27"/>
  <c r="BT75" i="27"/>
  <c r="BR75" i="27"/>
  <c r="BP75" i="27"/>
  <c r="BM75" i="27"/>
  <c r="BK75" i="27"/>
  <c r="BH75" i="27"/>
  <c r="BG75" i="27"/>
  <c r="BI75" i="27" s="1"/>
  <c r="BB75" i="27"/>
  <c r="AX75" i="27"/>
  <c r="AV75" i="27"/>
  <c r="AU75" i="27"/>
  <c r="AT75" i="27"/>
  <c r="AR75" i="27"/>
  <c r="AP75" i="27"/>
  <c r="AO75" i="27"/>
  <c r="AN75" i="27"/>
  <c r="AQ75" i="27" s="1"/>
  <c r="AS75" i="27" s="1"/>
  <c r="AM75" i="27"/>
  <c r="AF75" i="27"/>
  <c r="AE75" i="27"/>
  <c r="AD75" i="27"/>
  <c r="AC75" i="27"/>
  <c r="AG75" i="27" s="1"/>
  <c r="Q75" i="27"/>
  <c r="R75" i="27" s="1"/>
  <c r="D75" i="27"/>
  <c r="AB75" i="27" s="1"/>
  <c r="AH75" i="27" s="1"/>
  <c r="AL75" i="27" s="1"/>
  <c r="CK74" i="27"/>
  <c r="CJ74" i="27"/>
  <c r="CI74" i="27"/>
  <c r="CF74" i="27"/>
  <c r="CC74" i="27"/>
  <c r="BT74" i="27"/>
  <c r="BR74" i="27"/>
  <c r="BP74" i="27"/>
  <c r="BM74" i="27"/>
  <c r="BK74" i="27"/>
  <c r="BI74" i="27"/>
  <c r="BH74" i="27"/>
  <c r="BG74" i="27"/>
  <c r="BB74" i="27"/>
  <c r="BA74" i="27"/>
  <c r="AX74" i="27"/>
  <c r="AV74" i="27"/>
  <c r="AU74" i="27"/>
  <c r="AT74" i="27"/>
  <c r="AR74" i="27"/>
  <c r="AP74" i="27"/>
  <c r="AO74" i="27"/>
  <c r="AN74" i="27"/>
  <c r="AM74" i="27"/>
  <c r="AQ74" i="27" s="1"/>
  <c r="AS74" i="27" s="1"/>
  <c r="AF74" i="27"/>
  <c r="AE74" i="27"/>
  <c r="AD74" i="27"/>
  <c r="AC74" i="27"/>
  <c r="AG74" i="27" s="1"/>
  <c r="AB74" i="27"/>
  <c r="AH74" i="27" s="1"/>
  <c r="AL74" i="27" s="1"/>
  <c r="R74" i="27"/>
  <c r="Q74" i="27"/>
  <c r="D74" i="27"/>
  <c r="CJ73" i="27"/>
  <c r="CK73" i="27" s="1"/>
  <c r="CI73" i="27"/>
  <c r="CF73" i="27"/>
  <c r="CC73" i="27"/>
  <c r="BT73" i="27"/>
  <c r="BR73" i="27"/>
  <c r="BP73" i="27"/>
  <c r="BM73" i="27"/>
  <c r="BK73" i="27"/>
  <c r="BI73" i="27"/>
  <c r="BH73" i="27"/>
  <c r="BG73" i="27"/>
  <c r="AX73" i="27"/>
  <c r="AV73" i="27"/>
  <c r="AU73" i="27"/>
  <c r="AT73" i="27"/>
  <c r="AR73" i="27"/>
  <c r="AP73" i="27"/>
  <c r="AO73" i="27"/>
  <c r="AN73" i="27"/>
  <c r="AM73" i="27"/>
  <c r="AQ73" i="27" s="1"/>
  <c r="AS73" i="27" s="1"/>
  <c r="AF73" i="27"/>
  <c r="AG73" i="27" s="1"/>
  <c r="AE73" i="27"/>
  <c r="AD73" i="27"/>
  <c r="AC73" i="27"/>
  <c r="AB73" i="27"/>
  <c r="Q73" i="27"/>
  <c r="D73" i="27"/>
  <c r="R73" i="27" s="1"/>
  <c r="CJ72" i="27"/>
  <c r="CK72" i="27" s="1"/>
  <c r="CI72" i="27"/>
  <c r="CF72" i="27"/>
  <c r="CC72" i="27"/>
  <c r="BT72" i="27"/>
  <c r="BR72" i="27"/>
  <c r="BP72" i="27"/>
  <c r="BM72" i="27"/>
  <c r="BK72" i="27"/>
  <c r="BI72" i="27"/>
  <c r="BH72" i="27"/>
  <c r="BG72" i="27"/>
  <c r="AX72" i="27"/>
  <c r="AV72" i="27"/>
  <c r="AU72" i="27"/>
  <c r="AT72" i="27"/>
  <c r="AR72" i="27"/>
  <c r="AP72" i="27"/>
  <c r="AO72" i="27"/>
  <c r="AN72" i="27"/>
  <c r="AM72" i="27"/>
  <c r="AQ72" i="27" s="1"/>
  <c r="AS72" i="27" s="1"/>
  <c r="AG72" i="27"/>
  <c r="AF72" i="27"/>
  <c r="AE72" i="27"/>
  <c r="AD72" i="27"/>
  <c r="AC72" i="27"/>
  <c r="Q72" i="27"/>
  <c r="D72" i="27"/>
  <c r="AB72" i="27" s="1"/>
  <c r="AH72" i="27" s="1"/>
  <c r="AL72" i="27" s="1"/>
  <c r="CJ71" i="27"/>
  <c r="CK71" i="27" s="1"/>
  <c r="CI71" i="27"/>
  <c r="CF71" i="27"/>
  <c r="CC71" i="27"/>
  <c r="BT71" i="27"/>
  <c r="BR71" i="27"/>
  <c r="BP71" i="27"/>
  <c r="BM71" i="27"/>
  <c r="BK71" i="27"/>
  <c r="BH71" i="27"/>
  <c r="BG71" i="27"/>
  <c r="BI71" i="27" s="1"/>
  <c r="AX71" i="27"/>
  <c r="AV71" i="27"/>
  <c r="AU71" i="27"/>
  <c r="AT71" i="27"/>
  <c r="AR71" i="27"/>
  <c r="AP71" i="27"/>
  <c r="AO71" i="27"/>
  <c r="AN71" i="27"/>
  <c r="AM71" i="27"/>
  <c r="AQ71" i="27" s="1"/>
  <c r="AS71" i="27" s="1"/>
  <c r="AF71" i="27"/>
  <c r="AE71" i="27"/>
  <c r="AD71" i="27"/>
  <c r="AG71" i="27" s="1"/>
  <c r="AC71" i="27"/>
  <c r="Q71" i="27"/>
  <c r="R71" i="27" s="1"/>
  <c r="D71" i="27"/>
  <c r="AB71" i="27" s="1"/>
  <c r="CK70" i="27"/>
  <c r="CJ70" i="27"/>
  <c r="CI70" i="27"/>
  <c r="CF70" i="27"/>
  <c r="CC70" i="27"/>
  <c r="BT70" i="27"/>
  <c r="BR70" i="27"/>
  <c r="BP70" i="27"/>
  <c r="BM70" i="27"/>
  <c r="BK70" i="27"/>
  <c r="BI70" i="27"/>
  <c r="BH70" i="27"/>
  <c r="BG70" i="27"/>
  <c r="BB70" i="27"/>
  <c r="AX70" i="27"/>
  <c r="AV70" i="27"/>
  <c r="AU70" i="27"/>
  <c r="AT70" i="27"/>
  <c r="AR70" i="27"/>
  <c r="AP70" i="27"/>
  <c r="AQ70" i="27" s="1"/>
  <c r="AS70" i="27" s="1"/>
  <c r="AO70" i="27"/>
  <c r="AN70" i="27"/>
  <c r="AM70" i="27"/>
  <c r="AF70" i="27"/>
  <c r="AE70" i="27"/>
  <c r="AD70" i="27"/>
  <c r="AG70" i="27" s="1"/>
  <c r="AC70" i="27"/>
  <c r="R70" i="27"/>
  <c r="BF70" i="27" s="1"/>
  <c r="Q70" i="27"/>
  <c r="D70" i="27"/>
  <c r="AB70" i="27" s="1"/>
  <c r="AH70" i="27" s="1"/>
  <c r="AL70" i="27" s="1"/>
  <c r="CK69" i="27"/>
  <c r="CJ69" i="27"/>
  <c r="CI69" i="27"/>
  <c r="CF69" i="27"/>
  <c r="CC69" i="27"/>
  <c r="BT69" i="27"/>
  <c r="BR69" i="27"/>
  <c r="BP69" i="27"/>
  <c r="BM69" i="27"/>
  <c r="BK69" i="27"/>
  <c r="BI69" i="27"/>
  <c r="BH69" i="27"/>
  <c r="BG69" i="27"/>
  <c r="BB69" i="27"/>
  <c r="AX69" i="27"/>
  <c r="AV69" i="27"/>
  <c r="AU69" i="27"/>
  <c r="AT69" i="27"/>
  <c r="AR69" i="27"/>
  <c r="AQ69" i="27"/>
  <c r="AS69" i="27" s="1"/>
  <c r="AP69" i="27"/>
  <c r="AO69" i="27"/>
  <c r="AN69" i="27"/>
  <c r="AM69" i="27"/>
  <c r="AF69" i="27"/>
  <c r="AE69" i="27"/>
  <c r="AD69" i="27"/>
  <c r="AC69" i="27"/>
  <c r="AG69" i="27" s="1"/>
  <c r="AB69" i="27"/>
  <c r="AH69" i="27" s="1"/>
  <c r="AL69" i="27" s="1"/>
  <c r="R69" i="27"/>
  <c r="Q69" i="27"/>
  <c r="D69" i="27"/>
  <c r="CJ68" i="27"/>
  <c r="CK68" i="27" s="1"/>
  <c r="CI68" i="27"/>
  <c r="CF68" i="27"/>
  <c r="CC68" i="27"/>
  <c r="BT68" i="27"/>
  <c r="BR68" i="27"/>
  <c r="BP68" i="27"/>
  <c r="BM68" i="27"/>
  <c r="BK68" i="27"/>
  <c r="BH68" i="27"/>
  <c r="BG68" i="27"/>
  <c r="BI68" i="27" s="1"/>
  <c r="AX68" i="27"/>
  <c r="AV68" i="27"/>
  <c r="AU68" i="27"/>
  <c r="AT68" i="27"/>
  <c r="AR68" i="27"/>
  <c r="AP68" i="27"/>
  <c r="AO68" i="27"/>
  <c r="AN68" i="27"/>
  <c r="AQ68" i="27" s="1"/>
  <c r="AS68" i="27" s="1"/>
  <c r="AM68" i="27"/>
  <c r="AF68" i="27"/>
  <c r="AE68" i="27"/>
  <c r="AD68" i="27"/>
  <c r="AC68" i="27"/>
  <c r="AG68" i="27" s="1"/>
  <c r="Q68" i="27"/>
  <c r="D68" i="27"/>
  <c r="R68" i="27" s="1"/>
  <c r="CJ67" i="27"/>
  <c r="CK67" i="27" s="1"/>
  <c r="CI67" i="27"/>
  <c r="CF67" i="27"/>
  <c r="CC67" i="27"/>
  <c r="BT67" i="27"/>
  <c r="BR67" i="27"/>
  <c r="BP67" i="27"/>
  <c r="BM67" i="27"/>
  <c r="BK67" i="27"/>
  <c r="BH67" i="27"/>
  <c r="BG67" i="27"/>
  <c r="BI67" i="27" s="1"/>
  <c r="BB67" i="27"/>
  <c r="AX67" i="27"/>
  <c r="AV67" i="27"/>
  <c r="AU67" i="27"/>
  <c r="AT67" i="27"/>
  <c r="AR67" i="27"/>
  <c r="AP67" i="27"/>
  <c r="AO67" i="27"/>
  <c r="AN67" i="27"/>
  <c r="AQ67" i="27" s="1"/>
  <c r="AS67" i="27" s="1"/>
  <c r="AM67" i="27"/>
  <c r="AF67" i="27"/>
  <c r="AE67" i="27"/>
  <c r="AD67" i="27"/>
  <c r="AC67" i="27"/>
  <c r="AG67" i="27" s="1"/>
  <c r="Q67" i="27"/>
  <c r="R67" i="27" s="1"/>
  <c r="D67" i="27"/>
  <c r="AB67" i="27" s="1"/>
  <c r="CR66" i="27"/>
  <c r="CQ66" i="27"/>
  <c r="CP66" i="27"/>
  <c r="CO66" i="27"/>
  <c r="CN66" i="27"/>
  <c r="CL66" i="27"/>
  <c r="CJ66" i="27"/>
  <c r="CH66" i="27"/>
  <c r="CG66" i="27"/>
  <c r="CE66" i="27"/>
  <c r="CD66" i="27"/>
  <c r="CB66" i="27"/>
  <c r="CA66" i="27"/>
  <c r="BY66" i="27"/>
  <c r="BS66" i="27"/>
  <c r="BQ66" i="27"/>
  <c r="BO66" i="27"/>
  <c r="BN66" i="27"/>
  <c r="BM66" i="27"/>
  <c r="BL66" i="27"/>
  <c r="BK66" i="27"/>
  <c r="BJ66" i="27"/>
  <c r="BH66" i="27"/>
  <c r="BG66" i="27"/>
  <c r="BE66" i="27"/>
  <c r="BD66" i="27"/>
  <c r="BC66" i="27"/>
  <c r="AZ66" i="27"/>
  <c r="AY66" i="27"/>
  <c r="AW66" i="27"/>
  <c r="AV66" i="27"/>
  <c r="AO66" i="27"/>
  <c r="AN66" i="27"/>
  <c r="AK66" i="27"/>
  <c r="AJ66" i="27"/>
  <c r="AI66" i="27"/>
  <c r="AD66" i="27"/>
  <c r="AA66" i="27"/>
  <c r="Z66" i="27"/>
  <c r="Y66" i="27"/>
  <c r="X66" i="27"/>
  <c r="W66" i="27"/>
  <c r="V66" i="27"/>
  <c r="U66" i="27"/>
  <c r="T66" i="27"/>
  <c r="S66" i="27"/>
  <c r="P66" i="27"/>
  <c r="O66" i="27"/>
  <c r="N66" i="27"/>
  <c r="M66" i="27"/>
  <c r="L66" i="27"/>
  <c r="K66" i="27"/>
  <c r="J66" i="27"/>
  <c r="I66" i="27"/>
  <c r="H66" i="27"/>
  <c r="G66" i="27"/>
  <c r="F66" i="27"/>
  <c r="E66" i="27"/>
  <c r="C66" i="27"/>
  <c r="B66" i="27"/>
  <c r="CK65" i="27"/>
  <c r="CJ65" i="27"/>
  <c r="CI65" i="27"/>
  <c r="CF65" i="27"/>
  <c r="CC65" i="27"/>
  <c r="BT65" i="27"/>
  <c r="BR65" i="27"/>
  <c r="BP65" i="27"/>
  <c r="BM65" i="27"/>
  <c r="BK65" i="27"/>
  <c r="BI65" i="27"/>
  <c r="BH65" i="27"/>
  <c r="BG65" i="27"/>
  <c r="BA65" i="27"/>
  <c r="AX65" i="27"/>
  <c r="AV65" i="27"/>
  <c r="AU65" i="27"/>
  <c r="AT65" i="27"/>
  <c r="AT66" i="27" s="1"/>
  <c r="AR65" i="27"/>
  <c r="AP65" i="27"/>
  <c r="AO65" i="27"/>
  <c r="AN65" i="27"/>
  <c r="AM65" i="27"/>
  <c r="AQ65" i="27" s="1"/>
  <c r="AS65" i="27" s="1"/>
  <c r="AF65" i="27"/>
  <c r="AE65" i="27"/>
  <c r="AE66" i="27" s="1"/>
  <c r="AD65" i="27"/>
  <c r="AC65" i="27"/>
  <c r="AG65" i="27" s="1"/>
  <c r="AB65" i="27"/>
  <c r="AH65" i="27" s="1"/>
  <c r="AL65" i="27" s="1"/>
  <c r="R65" i="27"/>
  <c r="Q65" i="27"/>
  <c r="D65" i="27"/>
  <c r="CJ64" i="27"/>
  <c r="CK64" i="27" s="1"/>
  <c r="CK66" i="27" s="1"/>
  <c r="CI64" i="27"/>
  <c r="CI66" i="27" s="1"/>
  <c r="CF64" i="27"/>
  <c r="CF66" i="27" s="1"/>
  <c r="CC64" i="27"/>
  <c r="CC66" i="27" s="1"/>
  <c r="BT64" i="27"/>
  <c r="BT66" i="27" s="1"/>
  <c r="BR64" i="27"/>
  <c r="BR66" i="27" s="1"/>
  <c r="BP64" i="27"/>
  <c r="BP66" i="27" s="1"/>
  <c r="BM64" i="27"/>
  <c r="BK64" i="27"/>
  <c r="BI64" i="27"/>
  <c r="BI66" i="27" s="1"/>
  <c r="BH64" i="27"/>
  <c r="BG64" i="27"/>
  <c r="AX64" i="27"/>
  <c r="AX66" i="27" s="1"/>
  <c r="AV64" i="27"/>
  <c r="AU64" i="27"/>
  <c r="AU66" i="27" s="1"/>
  <c r="AT64" i="27"/>
  <c r="AR64" i="27"/>
  <c r="AR66" i="27" s="1"/>
  <c r="AP64" i="27"/>
  <c r="AP66" i="27" s="1"/>
  <c r="AO64" i="27"/>
  <c r="AN64" i="27"/>
  <c r="AM64" i="27"/>
  <c r="AM66" i="27" s="1"/>
  <c r="AF64" i="27"/>
  <c r="AF66" i="27" s="1"/>
  <c r="AE64" i="27"/>
  <c r="AD64" i="27"/>
  <c r="AC64" i="27"/>
  <c r="AC66" i="27" s="1"/>
  <c r="AB64" i="27"/>
  <c r="Q64" i="27"/>
  <c r="Q66" i="27" s="1"/>
  <c r="D64" i="27"/>
  <c r="D66" i="27" s="1"/>
  <c r="CJ63" i="27"/>
  <c r="CK63" i="27" s="1"/>
  <c r="CI63" i="27"/>
  <c r="CF63" i="27"/>
  <c r="CC63" i="27"/>
  <c r="BT63" i="27"/>
  <c r="BR63" i="27"/>
  <c r="BP63" i="27"/>
  <c r="BM63" i="27"/>
  <c r="BK63" i="27"/>
  <c r="BI63" i="27"/>
  <c r="BH63" i="27"/>
  <c r="BG63" i="27"/>
  <c r="AX63" i="27"/>
  <c r="AV63" i="27"/>
  <c r="AU63" i="27"/>
  <c r="AT63" i="27"/>
  <c r="AR63" i="27"/>
  <c r="AP63" i="27"/>
  <c r="AO63" i="27"/>
  <c r="AN63" i="27"/>
  <c r="AM63" i="27"/>
  <c r="AQ63" i="27" s="1"/>
  <c r="AS63" i="27" s="1"/>
  <c r="AG63" i="27"/>
  <c r="AF63" i="27"/>
  <c r="AE63" i="27"/>
  <c r="AD63" i="27"/>
  <c r="AC63" i="27"/>
  <c r="Q63" i="27"/>
  <c r="D63" i="27"/>
  <c r="AB63" i="27" s="1"/>
  <c r="AH63" i="27" s="1"/>
  <c r="AL63" i="27" s="1"/>
  <c r="CJ62" i="27"/>
  <c r="CK62" i="27" s="1"/>
  <c r="CI62" i="27"/>
  <c r="CF62" i="27"/>
  <c r="CC62" i="27"/>
  <c r="BT62" i="27"/>
  <c r="BR62" i="27"/>
  <c r="BP62" i="27"/>
  <c r="BM62" i="27"/>
  <c r="BK62" i="27"/>
  <c r="BH62" i="27"/>
  <c r="BG62" i="27"/>
  <c r="BI62" i="27" s="1"/>
  <c r="BB62" i="27"/>
  <c r="AX62" i="27"/>
  <c r="AV62" i="27"/>
  <c r="AU62" i="27"/>
  <c r="AT62" i="27"/>
  <c r="AR62" i="27"/>
  <c r="AP62" i="27"/>
  <c r="AO62" i="27"/>
  <c r="AN62" i="27"/>
  <c r="AM62" i="27"/>
  <c r="AQ62" i="27" s="1"/>
  <c r="AS62" i="27" s="1"/>
  <c r="AF62" i="27"/>
  <c r="AE62" i="27"/>
  <c r="AD62" i="27"/>
  <c r="AG62" i="27" s="1"/>
  <c r="AC62" i="27"/>
  <c r="Q62" i="27"/>
  <c r="R62" i="27" s="1"/>
  <c r="D62" i="27"/>
  <c r="AB62" i="27" s="1"/>
  <c r="AH62" i="27" s="1"/>
  <c r="AL62" i="27" s="1"/>
  <c r="CK61" i="27"/>
  <c r="CJ61" i="27"/>
  <c r="CI61" i="27"/>
  <c r="CF61" i="27"/>
  <c r="CC61" i="27"/>
  <c r="BT61" i="27"/>
  <c r="BR61" i="27"/>
  <c r="BP61" i="27"/>
  <c r="BM61" i="27"/>
  <c r="BK61" i="27"/>
  <c r="BI61" i="27"/>
  <c r="BH61" i="27"/>
  <c r="BG61" i="27"/>
  <c r="BB61" i="27"/>
  <c r="AX61" i="27"/>
  <c r="AV61" i="27"/>
  <c r="AU61" i="27"/>
  <c r="AT61" i="27"/>
  <c r="AR61" i="27"/>
  <c r="AQ61" i="27"/>
  <c r="AS61" i="27" s="1"/>
  <c r="AP61" i="27"/>
  <c r="AO61" i="27"/>
  <c r="AN61" i="27"/>
  <c r="AM61" i="27"/>
  <c r="AF61" i="27"/>
  <c r="AE61" i="27"/>
  <c r="AD61" i="27"/>
  <c r="AG61" i="27" s="1"/>
  <c r="AC61" i="27"/>
  <c r="R61" i="27"/>
  <c r="BF61" i="27" s="1"/>
  <c r="Q61" i="27"/>
  <c r="D61" i="27"/>
  <c r="AB61" i="27" s="1"/>
  <c r="CK60" i="27"/>
  <c r="CJ60" i="27"/>
  <c r="CI60" i="27"/>
  <c r="CF60" i="27"/>
  <c r="CC60" i="27"/>
  <c r="BT60" i="27"/>
  <c r="BR60" i="27"/>
  <c r="BP60" i="27"/>
  <c r="BM60" i="27"/>
  <c r="BK60" i="27"/>
  <c r="BI60" i="27"/>
  <c r="BH60" i="27"/>
  <c r="BG60" i="27"/>
  <c r="BB60" i="27"/>
  <c r="AX60" i="27"/>
  <c r="AV60" i="27"/>
  <c r="AU60" i="27"/>
  <c r="AT60" i="27"/>
  <c r="AR60" i="27"/>
  <c r="AQ60" i="27"/>
  <c r="AS60" i="27" s="1"/>
  <c r="AP60" i="27"/>
  <c r="AO60" i="27"/>
  <c r="AN60" i="27"/>
  <c r="AM60" i="27"/>
  <c r="AF60" i="27"/>
  <c r="AE60" i="27"/>
  <c r="AD60" i="27"/>
  <c r="AC60" i="27"/>
  <c r="AG60" i="27" s="1"/>
  <c r="AB60" i="27"/>
  <c r="AH60" i="27" s="1"/>
  <c r="AL60" i="27" s="1"/>
  <c r="R60" i="27"/>
  <c r="Q60" i="27"/>
  <c r="D60" i="27"/>
  <c r="CJ59" i="27"/>
  <c r="CK59" i="27" s="1"/>
  <c r="CI59" i="27"/>
  <c r="CF59" i="27"/>
  <c r="CC59" i="27"/>
  <c r="BT59" i="27"/>
  <c r="BR59" i="27"/>
  <c r="BP59" i="27"/>
  <c r="BM59" i="27"/>
  <c r="BK59" i="27"/>
  <c r="BH59" i="27"/>
  <c r="BG59" i="27"/>
  <c r="BI59" i="27" s="1"/>
  <c r="BB59" i="27"/>
  <c r="AX59" i="27"/>
  <c r="AV59" i="27"/>
  <c r="AU59" i="27"/>
  <c r="AT59" i="27"/>
  <c r="AR59" i="27"/>
  <c r="AP59" i="27"/>
  <c r="AO59" i="27"/>
  <c r="AN59" i="27"/>
  <c r="AQ59" i="27" s="1"/>
  <c r="AS59" i="27" s="1"/>
  <c r="AM59" i="27"/>
  <c r="AF59" i="27"/>
  <c r="AE59" i="27"/>
  <c r="AD59" i="27"/>
  <c r="AC59" i="27"/>
  <c r="AG59" i="27" s="1"/>
  <c r="Q59" i="27"/>
  <c r="D59" i="27"/>
  <c r="R59" i="27" s="1"/>
  <c r="CJ58" i="27"/>
  <c r="CK58" i="27" s="1"/>
  <c r="CI58" i="27"/>
  <c r="CF58" i="27"/>
  <c r="CC58" i="27"/>
  <c r="BT58" i="27"/>
  <c r="BR58" i="27"/>
  <c r="BP58" i="27"/>
  <c r="BM58" i="27"/>
  <c r="BK58" i="27"/>
  <c r="BH58" i="27"/>
  <c r="BG58" i="27"/>
  <c r="BI58" i="27" s="1"/>
  <c r="AX58" i="27"/>
  <c r="AV58" i="27"/>
  <c r="AU58" i="27"/>
  <c r="AT58" i="27"/>
  <c r="AR58" i="27"/>
  <c r="AP58" i="27"/>
  <c r="AO58" i="27"/>
  <c r="AN58" i="27"/>
  <c r="AQ58" i="27" s="1"/>
  <c r="AS58" i="27" s="1"/>
  <c r="AM58" i="27"/>
  <c r="AF58" i="27"/>
  <c r="AE58" i="27"/>
  <c r="AD58" i="27"/>
  <c r="AC58" i="27"/>
  <c r="AG58" i="27" s="1"/>
  <c r="Q58" i="27"/>
  <c r="R58" i="27" s="1"/>
  <c r="D58" i="27"/>
  <c r="AB58" i="27" s="1"/>
  <c r="AH58" i="27" s="1"/>
  <c r="AL58" i="27" s="1"/>
  <c r="CR57" i="27"/>
  <c r="CQ57" i="27"/>
  <c r="CP57" i="27"/>
  <c r="CO57" i="27"/>
  <c r="CN57" i="27"/>
  <c r="CL57" i="27"/>
  <c r="CJ57" i="27"/>
  <c r="CH57" i="27"/>
  <c r="CG57" i="27"/>
  <c r="CE57" i="27"/>
  <c r="CD57" i="27"/>
  <c r="CB57" i="27"/>
  <c r="CA57" i="27"/>
  <c r="BY57" i="27"/>
  <c r="BS57" i="27"/>
  <c r="BQ57" i="27"/>
  <c r="BO57" i="27"/>
  <c r="BN57" i="27"/>
  <c r="BM57" i="27"/>
  <c r="BL57" i="27"/>
  <c r="BK57" i="27"/>
  <c r="BJ57" i="27"/>
  <c r="BH57" i="27"/>
  <c r="BG57" i="27"/>
  <c r="BE57" i="27"/>
  <c r="BD57" i="27"/>
  <c r="BC57" i="27"/>
  <c r="AZ57" i="27"/>
  <c r="AY57" i="27"/>
  <c r="AW57" i="27"/>
  <c r="AV57" i="27"/>
  <c r="AO57" i="27"/>
  <c r="AN57" i="27"/>
  <c r="AK57" i="27"/>
  <c r="AJ57" i="27"/>
  <c r="AI57" i="27"/>
  <c r="AD57" i="27"/>
  <c r="AA57" i="27"/>
  <c r="Z57" i="27"/>
  <c r="Y57" i="27"/>
  <c r="X57" i="27"/>
  <c r="W57" i="27"/>
  <c r="V57" i="27"/>
  <c r="U57" i="27"/>
  <c r="T57" i="27"/>
  <c r="S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C57" i="27"/>
  <c r="B57" i="27"/>
  <c r="CK56" i="27"/>
  <c r="CJ56" i="27"/>
  <c r="CI56" i="27"/>
  <c r="CF56" i="27"/>
  <c r="CC56" i="27"/>
  <c r="BT56" i="27"/>
  <c r="BR56" i="27"/>
  <c r="BP56" i="27"/>
  <c r="BM56" i="27"/>
  <c r="BK56" i="27"/>
  <c r="BI56" i="27"/>
  <c r="BH56" i="27"/>
  <c r="BG56" i="27"/>
  <c r="BA56" i="27"/>
  <c r="AX56" i="27"/>
  <c r="AV56" i="27"/>
  <c r="AU56" i="27"/>
  <c r="AT56" i="27"/>
  <c r="AT57" i="27" s="1"/>
  <c r="AR56" i="27"/>
  <c r="AP56" i="27"/>
  <c r="AO56" i="27"/>
  <c r="AN56" i="27"/>
  <c r="AM56" i="27"/>
  <c r="AF56" i="27"/>
  <c r="AE56" i="27"/>
  <c r="AE57" i="27" s="1"/>
  <c r="AD56" i="27"/>
  <c r="AC56" i="27"/>
  <c r="AB56" i="27"/>
  <c r="R56" i="27"/>
  <c r="Q56" i="27"/>
  <c r="D56" i="27"/>
  <c r="CJ55" i="27"/>
  <c r="CK55" i="27" s="1"/>
  <c r="CK57" i="27" s="1"/>
  <c r="CI55" i="27"/>
  <c r="CI57" i="27" s="1"/>
  <c r="CF55" i="27"/>
  <c r="CF57" i="27" s="1"/>
  <c r="CC55" i="27"/>
  <c r="CC57" i="27" s="1"/>
  <c r="BT55" i="27"/>
  <c r="BT57" i="27" s="1"/>
  <c r="BR55" i="27"/>
  <c r="BR57" i="27" s="1"/>
  <c r="BP55" i="27"/>
  <c r="BP57" i="27" s="1"/>
  <c r="BM55" i="27"/>
  <c r="BK55" i="27"/>
  <c r="BI55" i="27"/>
  <c r="BI57" i="27" s="1"/>
  <c r="BH55" i="27"/>
  <c r="BG55" i="27"/>
  <c r="AX55" i="27"/>
  <c r="AX57" i="27" s="1"/>
  <c r="AV55" i="27"/>
  <c r="AU55" i="27"/>
  <c r="AU57" i="27" s="1"/>
  <c r="AT55" i="27"/>
  <c r="AR55" i="27"/>
  <c r="AR57" i="27" s="1"/>
  <c r="AP55" i="27"/>
  <c r="AO55" i="27"/>
  <c r="AN55" i="27"/>
  <c r="AM55" i="27"/>
  <c r="AF55" i="27"/>
  <c r="AF57" i="27" s="1"/>
  <c r="AE55" i="27"/>
  <c r="AD55" i="27"/>
  <c r="AC55" i="27"/>
  <c r="AC57" i="27" s="1"/>
  <c r="AB55" i="27"/>
  <c r="Q55" i="27"/>
  <c r="Q57" i="27" s="1"/>
  <c r="D55" i="27"/>
  <c r="D57" i="27" s="1"/>
  <c r="CJ54" i="27"/>
  <c r="CK54" i="27" s="1"/>
  <c r="CI54" i="27"/>
  <c r="CF54" i="27"/>
  <c r="CC54" i="27"/>
  <c r="BT54" i="27"/>
  <c r="BR54" i="27"/>
  <c r="BP54" i="27"/>
  <c r="BM54" i="27"/>
  <c r="BK54" i="27"/>
  <c r="BI54" i="27"/>
  <c r="BH54" i="27"/>
  <c r="BG54" i="27"/>
  <c r="BB54" i="27"/>
  <c r="AX54" i="27"/>
  <c r="AV54" i="27"/>
  <c r="AU54" i="27"/>
  <c r="AT54" i="27"/>
  <c r="AR54" i="27"/>
  <c r="AP54" i="27"/>
  <c r="AO54" i="27"/>
  <c r="AN54" i="27"/>
  <c r="AM54" i="27"/>
  <c r="AQ54" i="27" s="1"/>
  <c r="AG54" i="27"/>
  <c r="AF54" i="27"/>
  <c r="AE54" i="27"/>
  <c r="AD54" i="27"/>
  <c r="AC54" i="27"/>
  <c r="Q54" i="27"/>
  <c r="D54" i="27"/>
  <c r="CR53" i="27"/>
  <c r="CQ53" i="27"/>
  <c r="CP53" i="27"/>
  <c r="CO53" i="27"/>
  <c r="CN53" i="27"/>
  <c r="CL53" i="27"/>
  <c r="CI53" i="27"/>
  <c r="CH53" i="27"/>
  <c r="CG53" i="27"/>
  <c r="CE53" i="27"/>
  <c r="CD53" i="27"/>
  <c r="CB53" i="27"/>
  <c r="CA53" i="27"/>
  <c r="BY53" i="27"/>
  <c r="BS53" i="27"/>
  <c r="BQ53" i="27"/>
  <c r="BO53" i="27"/>
  <c r="BN53" i="27"/>
  <c r="BL53" i="27"/>
  <c r="BK53" i="27"/>
  <c r="BJ53" i="27"/>
  <c r="BI53" i="27"/>
  <c r="BG53" i="27"/>
  <c r="BE53" i="27"/>
  <c r="BD53" i="27"/>
  <c r="BC53" i="27"/>
  <c r="AZ53" i="27"/>
  <c r="AY53" i="27"/>
  <c r="AW53" i="27"/>
  <c r="AV53" i="27"/>
  <c r="AU53" i="27"/>
  <c r="AP53" i="27"/>
  <c r="AN53" i="27"/>
  <c r="AM53" i="27"/>
  <c r="AK53" i="27"/>
  <c r="AJ53" i="27"/>
  <c r="AI53" i="27"/>
  <c r="AC53" i="27"/>
  <c r="AA53" i="27"/>
  <c r="Z53" i="27"/>
  <c r="Y53" i="27"/>
  <c r="X53" i="27"/>
  <c r="W53" i="27"/>
  <c r="V53" i="27"/>
  <c r="U53" i="27"/>
  <c r="T53" i="27"/>
  <c r="S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C53" i="27"/>
  <c r="B53" i="27"/>
  <c r="CJ52" i="27"/>
  <c r="CJ53" i="27" s="1"/>
  <c r="CI52" i="27"/>
  <c r="CF52" i="27"/>
  <c r="CC52" i="27"/>
  <c r="BT52" i="27"/>
  <c r="BR52" i="27"/>
  <c r="BP52" i="27"/>
  <c r="BM52" i="27"/>
  <c r="BK52" i="27"/>
  <c r="BH52" i="27"/>
  <c r="BG52" i="27"/>
  <c r="BI52" i="27" s="1"/>
  <c r="AX52" i="27"/>
  <c r="AX53" i="27" s="1"/>
  <c r="AV52" i="27"/>
  <c r="AU52" i="27"/>
  <c r="AT52" i="27"/>
  <c r="AR52" i="27"/>
  <c r="AP52" i="27"/>
  <c r="AO52" i="27"/>
  <c r="AN52" i="27"/>
  <c r="AM52" i="27"/>
  <c r="AF52" i="27"/>
  <c r="AE52" i="27"/>
  <c r="AD52" i="27"/>
  <c r="AC52" i="27"/>
  <c r="Q52" i="27"/>
  <c r="R52" i="27" s="1"/>
  <c r="D52" i="27"/>
  <c r="AB52" i="27" s="1"/>
  <c r="CK51" i="27"/>
  <c r="CJ51" i="27"/>
  <c r="CI51" i="27"/>
  <c r="CF51" i="27"/>
  <c r="CF53" i="27" s="1"/>
  <c r="CC51" i="27"/>
  <c r="CC53" i="27" s="1"/>
  <c r="BT51" i="27"/>
  <c r="BT53" i="27" s="1"/>
  <c r="BR51" i="27"/>
  <c r="BR53" i="27" s="1"/>
  <c r="BP51" i="27"/>
  <c r="BP53" i="27" s="1"/>
  <c r="BM51" i="27"/>
  <c r="BM53" i="27" s="1"/>
  <c r="BK51" i="27"/>
  <c r="BI51" i="27"/>
  <c r="BH51" i="27"/>
  <c r="BH53" i="27" s="1"/>
  <c r="BG51" i="27"/>
  <c r="AX51" i="27"/>
  <c r="AV51" i="27"/>
  <c r="AU51" i="27"/>
  <c r="AT51" i="27"/>
  <c r="AT53" i="27" s="1"/>
  <c r="AR51" i="27"/>
  <c r="AR53" i="27" s="1"/>
  <c r="AP51" i="27"/>
  <c r="AQ51" i="27" s="1"/>
  <c r="AO51" i="27"/>
  <c r="AN51" i="27"/>
  <c r="AM51" i="27"/>
  <c r="AF51" i="27"/>
  <c r="AF53" i="27" s="1"/>
  <c r="AE51" i="27"/>
  <c r="AE53" i="27" s="1"/>
  <c r="AD51" i="27"/>
  <c r="AG51" i="27" s="1"/>
  <c r="AC51" i="27"/>
  <c r="R51" i="27"/>
  <c r="R53" i="27" s="1"/>
  <c r="BB21" i="27" s="1"/>
  <c r="Q51" i="27"/>
  <c r="Q53" i="27" s="1"/>
  <c r="D51" i="27"/>
  <c r="D53" i="27" s="1"/>
  <c r="CK50" i="27"/>
  <c r="CJ50" i="27"/>
  <c r="CI50" i="27"/>
  <c r="CF50" i="27"/>
  <c r="CC50" i="27"/>
  <c r="BT50" i="27"/>
  <c r="BR50" i="27"/>
  <c r="BP50" i="27"/>
  <c r="BM50" i="27"/>
  <c r="BK50" i="27"/>
  <c r="BI50" i="27"/>
  <c r="BH50" i="27"/>
  <c r="BG50" i="27"/>
  <c r="BB50" i="27"/>
  <c r="AX50" i="27"/>
  <c r="AV50" i="27"/>
  <c r="AU50" i="27"/>
  <c r="AT50" i="27"/>
  <c r="AR50" i="27"/>
  <c r="AQ50" i="27"/>
  <c r="AS50" i="27" s="1"/>
  <c r="AP50" i="27"/>
  <c r="AO50" i="27"/>
  <c r="AN50" i="27"/>
  <c r="AM50" i="27"/>
  <c r="AF50" i="27"/>
  <c r="AE50" i="27"/>
  <c r="AD50" i="27"/>
  <c r="AC50" i="27"/>
  <c r="AB50" i="27"/>
  <c r="R50" i="27"/>
  <c r="Q50" i="27"/>
  <c r="D50" i="27"/>
  <c r="CR49" i="27"/>
  <c r="CQ49" i="27"/>
  <c r="CP49" i="27"/>
  <c r="CO49" i="27"/>
  <c r="CN49" i="27"/>
  <c r="CL49" i="27"/>
  <c r="CH49" i="27"/>
  <c r="CG49" i="27"/>
  <c r="CE49" i="27"/>
  <c r="CD49" i="27"/>
  <c r="CC49" i="27"/>
  <c r="CB49" i="27"/>
  <c r="CA49" i="27"/>
  <c r="BY49" i="27"/>
  <c r="BS49" i="27"/>
  <c r="BR49" i="27"/>
  <c r="BQ49" i="27"/>
  <c r="BO49" i="27"/>
  <c r="BN49" i="27"/>
  <c r="BM49" i="27"/>
  <c r="BL49" i="27"/>
  <c r="BJ49" i="27"/>
  <c r="BE49" i="27"/>
  <c r="BD49" i="27"/>
  <c r="BC49" i="27"/>
  <c r="AZ49" i="27"/>
  <c r="AY49" i="27"/>
  <c r="AW49" i="27"/>
  <c r="AO49" i="27"/>
  <c r="AK49" i="27"/>
  <c r="AJ49" i="27"/>
  <c r="AI49" i="27"/>
  <c r="AA49" i="27"/>
  <c r="Z49" i="27"/>
  <c r="Y49" i="27"/>
  <c r="X49" i="27"/>
  <c r="W49" i="27"/>
  <c r="V49" i="27"/>
  <c r="U49" i="27"/>
  <c r="T49" i="27"/>
  <c r="S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C49" i="27"/>
  <c r="B49" i="27"/>
  <c r="CJ48" i="27"/>
  <c r="CK48" i="27" s="1"/>
  <c r="CI48" i="27"/>
  <c r="CI49" i="27" s="1"/>
  <c r="CF48" i="27"/>
  <c r="CF49" i="27" s="1"/>
  <c r="CC48" i="27"/>
  <c r="BT48" i="27"/>
  <c r="BR48" i="27"/>
  <c r="BP48" i="27"/>
  <c r="BM48" i="27"/>
  <c r="BK48" i="27"/>
  <c r="BH48" i="27"/>
  <c r="BG48" i="27"/>
  <c r="BI48" i="27" s="1"/>
  <c r="AX48" i="27"/>
  <c r="AV48" i="27"/>
  <c r="AU48" i="27"/>
  <c r="AT48" i="27"/>
  <c r="AR48" i="27"/>
  <c r="AR49" i="27" s="1"/>
  <c r="AP48" i="27"/>
  <c r="AO48" i="27"/>
  <c r="AN48" i="27"/>
  <c r="AQ48" i="27" s="1"/>
  <c r="AS48" i="27" s="1"/>
  <c r="AM48" i="27"/>
  <c r="AF48" i="27"/>
  <c r="AE48" i="27"/>
  <c r="AD48" i="27"/>
  <c r="AC48" i="27"/>
  <c r="Q48" i="27"/>
  <c r="D48" i="27"/>
  <c r="R48" i="27" s="1"/>
  <c r="CJ47" i="27"/>
  <c r="CK47" i="27" s="1"/>
  <c r="CI47" i="27"/>
  <c r="CF47" i="27"/>
  <c r="CC47" i="27"/>
  <c r="BT47" i="27"/>
  <c r="BR47" i="27"/>
  <c r="BP47" i="27"/>
  <c r="BM47" i="27"/>
  <c r="BK47" i="27"/>
  <c r="BH47" i="27"/>
  <c r="BG47" i="27"/>
  <c r="BI47" i="27" s="1"/>
  <c r="AX47" i="27"/>
  <c r="AX49" i="27" s="1"/>
  <c r="AV47" i="27"/>
  <c r="AU47" i="27"/>
  <c r="AT47" i="27"/>
  <c r="AR47" i="27"/>
  <c r="AP47" i="27"/>
  <c r="AO47" i="27"/>
  <c r="AN47" i="27"/>
  <c r="AQ47" i="27" s="1"/>
  <c r="AS47" i="27" s="1"/>
  <c r="AM47" i="27"/>
  <c r="AF47" i="27"/>
  <c r="AE47" i="27"/>
  <c r="AD47" i="27"/>
  <c r="AD49" i="27" s="1"/>
  <c r="AC47" i="27"/>
  <c r="Q47" i="27"/>
  <c r="R47" i="27" s="1"/>
  <c r="D47" i="27"/>
  <c r="AB47" i="27" s="1"/>
  <c r="CK46" i="27"/>
  <c r="CK49" i="27" s="1"/>
  <c r="CJ46" i="27"/>
  <c r="CJ49" i="27" s="1"/>
  <c r="CI46" i="27"/>
  <c r="CF46" i="27"/>
  <c r="CC46" i="27"/>
  <c r="BT46" i="27"/>
  <c r="BT49" i="27" s="1"/>
  <c r="BR46" i="27"/>
  <c r="BP46" i="27"/>
  <c r="BP49" i="27" s="1"/>
  <c r="BM46" i="27"/>
  <c r="BK46" i="27"/>
  <c r="BK49" i="27" s="1"/>
  <c r="BI46" i="27"/>
  <c r="BI49" i="27" s="1"/>
  <c r="BH46" i="27"/>
  <c r="BH49" i="27" s="1"/>
  <c r="BG46" i="27"/>
  <c r="BG49" i="27" s="1"/>
  <c r="BB46" i="27"/>
  <c r="AX46" i="27"/>
  <c r="AV46" i="27"/>
  <c r="AU46" i="27"/>
  <c r="AU49" i="27" s="1"/>
  <c r="AT46" i="27"/>
  <c r="AT49" i="27" s="1"/>
  <c r="AR46" i="27"/>
  <c r="AP46" i="27"/>
  <c r="AP49" i="27" s="1"/>
  <c r="AO46" i="27"/>
  <c r="AN46" i="27"/>
  <c r="AM46" i="27"/>
  <c r="AF46" i="27"/>
  <c r="AF49" i="27" s="1"/>
  <c r="AE46" i="27"/>
  <c r="AE49" i="27" s="1"/>
  <c r="AD46" i="27"/>
  <c r="AC46" i="27"/>
  <c r="AG46" i="27" s="1"/>
  <c r="AB46" i="27"/>
  <c r="R46" i="27"/>
  <c r="Q46" i="27"/>
  <c r="D46" i="27"/>
  <c r="CJ45" i="27"/>
  <c r="CK45" i="27" s="1"/>
  <c r="CI45" i="27"/>
  <c r="CF45" i="27"/>
  <c r="CC45" i="27"/>
  <c r="BT45" i="27"/>
  <c r="BR45" i="27"/>
  <c r="BP45" i="27"/>
  <c r="BM45" i="27"/>
  <c r="BK45" i="27"/>
  <c r="BI45" i="27"/>
  <c r="BH45" i="27"/>
  <c r="BG45" i="27"/>
  <c r="BF45" i="27"/>
  <c r="BB45" i="27"/>
  <c r="AX45" i="27"/>
  <c r="AV45" i="27"/>
  <c r="AU45" i="27"/>
  <c r="AT45" i="27"/>
  <c r="AR45" i="27"/>
  <c r="AP45" i="27"/>
  <c r="AO45" i="27"/>
  <c r="AN45" i="27"/>
  <c r="AM45" i="27"/>
  <c r="AQ45" i="27" s="1"/>
  <c r="AS45" i="27" s="1"/>
  <c r="AG45" i="27"/>
  <c r="AF45" i="27"/>
  <c r="AE45" i="27"/>
  <c r="AD45" i="27"/>
  <c r="AC45" i="27"/>
  <c r="Q45" i="27"/>
  <c r="D45" i="27"/>
  <c r="R45" i="27" s="1"/>
  <c r="CJ44" i="27"/>
  <c r="CK44" i="27" s="1"/>
  <c r="CI44" i="27"/>
  <c r="CF44" i="27"/>
  <c r="CC44" i="27"/>
  <c r="BT44" i="27"/>
  <c r="BR44" i="27"/>
  <c r="BP44" i="27"/>
  <c r="BM44" i="27"/>
  <c r="BK44" i="27"/>
  <c r="BI44" i="27"/>
  <c r="BH44" i="27"/>
  <c r="BG44" i="27"/>
  <c r="AX44" i="27"/>
  <c r="AV44" i="27"/>
  <c r="AU44" i="27"/>
  <c r="AT44" i="27"/>
  <c r="AR44" i="27"/>
  <c r="AP44" i="27"/>
  <c r="AO44" i="27"/>
  <c r="AN44" i="27"/>
  <c r="AM44" i="27"/>
  <c r="AQ44" i="27" s="1"/>
  <c r="AF44" i="27"/>
  <c r="AE44" i="27"/>
  <c r="AD44" i="27"/>
  <c r="AG44" i="27" s="1"/>
  <c r="AC44" i="27"/>
  <c r="Q44" i="27"/>
  <c r="D44" i="27"/>
  <c r="CK43" i="27"/>
  <c r="CJ43" i="27"/>
  <c r="CI43" i="27"/>
  <c r="CF43" i="27"/>
  <c r="CC43" i="27"/>
  <c r="BT43" i="27"/>
  <c r="BR43" i="27"/>
  <c r="BP43" i="27"/>
  <c r="BM43" i="27"/>
  <c r="BK43" i="27"/>
  <c r="BH43" i="27"/>
  <c r="BG43" i="27"/>
  <c r="BI43" i="27" s="1"/>
  <c r="AX43" i="27"/>
  <c r="AV43" i="27"/>
  <c r="AU43" i="27"/>
  <c r="AT43" i="27"/>
  <c r="AS43" i="27"/>
  <c r="AR43" i="27"/>
  <c r="AP43" i="27"/>
  <c r="AO43" i="27"/>
  <c r="AN43" i="27"/>
  <c r="AM43" i="27"/>
  <c r="AQ43" i="27" s="1"/>
  <c r="AG43" i="27"/>
  <c r="AF43" i="27"/>
  <c r="AE43" i="27"/>
  <c r="AD43" i="27"/>
  <c r="AC43" i="27"/>
  <c r="Q43" i="27"/>
  <c r="R43" i="27" s="1"/>
  <c r="D43" i="27"/>
  <c r="AB43" i="27" s="1"/>
  <c r="AH43" i="27" s="1"/>
  <c r="AL43" i="27" s="1"/>
  <c r="CK42" i="27"/>
  <c r="CJ42" i="27"/>
  <c r="CI42" i="27"/>
  <c r="CF42" i="27"/>
  <c r="CC42" i="27"/>
  <c r="BT42" i="27"/>
  <c r="BR42" i="27"/>
  <c r="BP42" i="27"/>
  <c r="BM42" i="27"/>
  <c r="BK42" i="27"/>
  <c r="BI42" i="27"/>
  <c r="BH42" i="27"/>
  <c r="BG42" i="27"/>
  <c r="BB42" i="27"/>
  <c r="AX42" i="27"/>
  <c r="AV42" i="27"/>
  <c r="AU42" i="27"/>
  <c r="AT42" i="27"/>
  <c r="AR42" i="27"/>
  <c r="AP42" i="27"/>
  <c r="AO42" i="27"/>
  <c r="AQ42" i="27" s="1"/>
  <c r="AS42" i="27" s="1"/>
  <c r="AN42" i="27"/>
  <c r="AM42" i="27"/>
  <c r="AF42" i="27"/>
  <c r="AE42" i="27"/>
  <c r="AD42" i="27"/>
  <c r="AC42" i="27"/>
  <c r="R42" i="27"/>
  <c r="BF42" i="27" s="1"/>
  <c r="Q42" i="27"/>
  <c r="D42" i="27"/>
  <c r="AB42" i="27" s="1"/>
  <c r="CR41" i="27"/>
  <c r="CQ41" i="27"/>
  <c r="CP41" i="27"/>
  <c r="CO41" i="27"/>
  <c r="CN41" i="27"/>
  <c r="CL41" i="27"/>
  <c r="CJ41" i="27"/>
  <c r="CH41" i="27"/>
  <c r="CG41" i="27"/>
  <c r="CE41" i="27"/>
  <c r="CD41" i="27"/>
  <c r="CC41" i="27"/>
  <c r="CB41" i="27"/>
  <c r="CA41" i="27"/>
  <c r="BY41" i="27"/>
  <c r="BT41" i="27"/>
  <c r="BS41" i="27"/>
  <c r="BQ41" i="27"/>
  <c r="BP41" i="27"/>
  <c r="BO41" i="27"/>
  <c r="BN41" i="27"/>
  <c r="BM41" i="27"/>
  <c r="BL41" i="27"/>
  <c r="BK41" i="27"/>
  <c r="BJ41" i="27"/>
  <c r="BH41" i="27"/>
  <c r="BE41" i="27"/>
  <c r="BE202" i="27" s="1"/>
  <c r="BD41" i="27"/>
  <c r="BC41" i="27"/>
  <c r="AZ41" i="27"/>
  <c r="AY41" i="27"/>
  <c r="AW41" i="27"/>
  <c r="AU41" i="27"/>
  <c r="AP41" i="27"/>
  <c r="AO41" i="27"/>
  <c r="AN41" i="27"/>
  <c r="AK41" i="27"/>
  <c r="AJ41" i="27"/>
  <c r="AI41" i="27"/>
  <c r="AF41" i="27"/>
  <c r="AE41" i="27"/>
  <c r="AA41" i="27"/>
  <c r="Z41" i="27"/>
  <c r="Y41" i="27"/>
  <c r="X41" i="27"/>
  <c r="W41" i="27"/>
  <c r="V41" i="27"/>
  <c r="U41" i="27"/>
  <c r="T41" i="27"/>
  <c r="S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C41" i="27"/>
  <c r="B41" i="27"/>
  <c r="CK40" i="27"/>
  <c r="CK41" i="27" s="1"/>
  <c r="CJ40" i="27"/>
  <c r="CI40" i="27"/>
  <c r="CF40" i="27"/>
  <c r="CC40" i="27"/>
  <c r="BT40" i="27"/>
  <c r="BR40" i="27"/>
  <c r="BP40" i="27"/>
  <c r="BM40" i="27"/>
  <c r="BK40" i="27"/>
  <c r="BI40" i="27"/>
  <c r="BH40" i="27"/>
  <c r="BG40" i="27"/>
  <c r="AX40" i="27"/>
  <c r="AV40" i="27"/>
  <c r="AV41" i="27" s="1"/>
  <c r="AU40" i="27"/>
  <c r="AT40" i="27"/>
  <c r="AR40" i="27"/>
  <c r="AQ40" i="27"/>
  <c r="AS40" i="27" s="1"/>
  <c r="AP40" i="27"/>
  <c r="AO40" i="27"/>
  <c r="AN40" i="27"/>
  <c r="AM40" i="27"/>
  <c r="AM41" i="27" s="1"/>
  <c r="AF40" i="27"/>
  <c r="AE40" i="27"/>
  <c r="AD40" i="27"/>
  <c r="AC40" i="27"/>
  <c r="AB40" i="27"/>
  <c r="R40" i="27"/>
  <c r="Q40" i="27"/>
  <c r="D40" i="27"/>
  <c r="CJ39" i="27"/>
  <c r="CK39" i="27" s="1"/>
  <c r="CI39" i="27"/>
  <c r="CI41" i="27" s="1"/>
  <c r="CF39" i="27"/>
  <c r="CF41" i="27" s="1"/>
  <c r="CC39" i="27"/>
  <c r="BT39" i="27"/>
  <c r="BR39" i="27"/>
  <c r="BR41" i="27" s="1"/>
  <c r="BP39" i="27"/>
  <c r="BM39" i="27"/>
  <c r="BK39" i="27"/>
  <c r="BH39" i="27"/>
  <c r="BG39" i="27"/>
  <c r="BB39" i="27"/>
  <c r="AX39" i="27"/>
  <c r="AX41" i="27" s="1"/>
  <c r="AV39" i="27"/>
  <c r="AU39" i="27"/>
  <c r="AT39" i="27"/>
  <c r="AR39" i="27"/>
  <c r="AR41" i="27" s="1"/>
  <c r="AQ39" i="27"/>
  <c r="AP39" i="27"/>
  <c r="AO39" i="27"/>
  <c r="AN39" i="27"/>
  <c r="AM39" i="27"/>
  <c r="AG39" i="27"/>
  <c r="AF39" i="27"/>
  <c r="AE39" i="27"/>
  <c r="AD39" i="27"/>
  <c r="AD41" i="27" s="1"/>
  <c r="AC39" i="27"/>
  <c r="AC41" i="27" s="1"/>
  <c r="Q39" i="27"/>
  <c r="D39" i="27"/>
  <c r="CJ38" i="27"/>
  <c r="CK38" i="27" s="1"/>
  <c r="CI38" i="27"/>
  <c r="CF38" i="27"/>
  <c r="CC38" i="27"/>
  <c r="BT38" i="27"/>
  <c r="BR38" i="27"/>
  <c r="BP38" i="27"/>
  <c r="BM38" i="27"/>
  <c r="BK38" i="27"/>
  <c r="BH38" i="27"/>
  <c r="BG38" i="27"/>
  <c r="BI38" i="27" s="1"/>
  <c r="BB38" i="27"/>
  <c r="AX38" i="27"/>
  <c r="AV38" i="27"/>
  <c r="AU38" i="27"/>
  <c r="AT38" i="27"/>
  <c r="AR38" i="27"/>
  <c r="AP38" i="27"/>
  <c r="AO38" i="27"/>
  <c r="AN38" i="27"/>
  <c r="AM38" i="27"/>
  <c r="AF38" i="27"/>
  <c r="AE38" i="27"/>
  <c r="AD38" i="27"/>
  <c r="AC38" i="27"/>
  <c r="AG38" i="27" s="1"/>
  <c r="AH38" i="27" s="1"/>
  <c r="AL38" i="27" s="1"/>
  <c r="Q38" i="27"/>
  <c r="R38" i="27" s="1"/>
  <c r="D38" i="27"/>
  <c r="AB38" i="27" s="1"/>
  <c r="CK37" i="27"/>
  <c r="CJ37" i="27"/>
  <c r="CI37" i="27"/>
  <c r="CF37" i="27"/>
  <c r="CC37" i="27"/>
  <c r="BT37" i="27"/>
  <c r="BR37" i="27"/>
  <c r="BP37" i="27"/>
  <c r="BM37" i="27"/>
  <c r="BK37" i="27"/>
  <c r="BH37" i="27"/>
  <c r="BG37" i="27"/>
  <c r="BI37" i="27" s="1"/>
  <c r="BB37" i="27"/>
  <c r="AX37" i="27"/>
  <c r="AV37" i="27"/>
  <c r="AU37" i="27"/>
  <c r="AT37" i="27"/>
  <c r="AR37" i="27"/>
  <c r="AP37" i="27"/>
  <c r="AO37" i="27"/>
  <c r="AN37" i="27"/>
  <c r="AM37" i="27"/>
  <c r="AF37" i="27"/>
  <c r="AE37" i="27"/>
  <c r="AD37" i="27"/>
  <c r="AC37" i="27"/>
  <c r="AG37" i="27" s="1"/>
  <c r="AB37" i="27"/>
  <c r="AH37" i="27" s="1"/>
  <c r="AL37" i="27" s="1"/>
  <c r="Q37" i="27"/>
  <c r="R37" i="27" s="1"/>
  <c r="D37" i="27"/>
  <c r="CR36" i="27"/>
  <c r="CR202" i="27" s="1"/>
  <c r="CQ36" i="27"/>
  <c r="CP36" i="27"/>
  <c r="CO36" i="27"/>
  <c r="CO202" i="27" s="1"/>
  <c r="CN36" i="27"/>
  <c r="CL36" i="27"/>
  <c r="CH36" i="27"/>
  <c r="CG36" i="27"/>
  <c r="CG202" i="27" s="1"/>
  <c r="CE36" i="27"/>
  <c r="CE202" i="27" s="1"/>
  <c r="CD36" i="27"/>
  <c r="CB36" i="27"/>
  <c r="CB202" i="27" s="1"/>
  <c r="CA36" i="27"/>
  <c r="BY36" i="27"/>
  <c r="BY202" i="27" s="1"/>
  <c r="BS36" i="27"/>
  <c r="BQ36" i="27"/>
  <c r="BQ202" i="27" s="1"/>
  <c r="BO36" i="27"/>
  <c r="BO202" i="27" s="1"/>
  <c r="BN36" i="27"/>
  <c r="BL36" i="27"/>
  <c r="BL202" i="27" s="1"/>
  <c r="BJ36" i="27"/>
  <c r="BH36" i="27"/>
  <c r="BG36" i="27"/>
  <c r="BI36" i="27" s="1"/>
  <c r="BC36" i="27"/>
  <c r="AZ36" i="27"/>
  <c r="AZ202" i="27" s="1"/>
  <c r="AY36" i="27"/>
  <c r="AY202" i="27" s="1"/>
  <c r="AX36" i="27"/>
  <c r="AW36" i="27"/>
  <c r="AR36" i="27"/>
  <c r="AP36" i="27"/>
  <c r="AM36" i="27"/>
  <c r="AK36" i="27"/>
  <c r="AJ36" i="27"/>
  <c r="AJ202" i="27" s="1"/>
  <c r="AI36" i="27"/>
  <c r="AI202" i="27" s="1"/>
  <c r="AE36" i="27"/>
  <c r="AA36" i="27"/>
  <c r="Z36" i="27"/>
  <c r="Z202" i="27" s="1"/>
  <c r="Y36" i="27"/>
  <c r="X36" i="27"/>
  <c r="AT36" i="27" s="1"/>
  <c r="W36" i="27"/>
  <c r="W202" i="27" s="1"/>
  <c r="V36" i="27"/>
  <c r="U36" i="27"/>
  <c r="AO36" i="27" s="1"/>
  <c r="T36" i="27"/>
  <c r="S36" i="27"/>
  <c r="S202" i="27" s="1"/>
  <c r="P36" i="27"/>
  <c r="O36" i="27"/>
  <c r="O202" i="27" s="1"/>
  <c r="N36" i="27"/>
  <c r="M36" i="27"/>
  <c r="M202" i="27" s="1"/>
  <c r="L36" i="27"/>
  <c r="L202" i="27" s="1"/>
  <c r="K36" i="27"/>
  <c r="J36" i="27"/>
  <c r="J202" i="27" s="1"/>
  <c r="I36" i="27"/>
  <c r="H36" i="27"/>
  <c r="G36" i="27"/>
  <c r="G202" i="27" s="1"/>
  <c r="F36" i="27"/>
  <c r="E36" i="27"/>
  <c r="C36" i="27"/>
  <c r="C202" i="27" s="1"/>
  <c r="B36" i="27"/>
  <c r="B202" i="27" s="1"/>
  <c r="CK35" i="27"/>
  <c r="CJ35" i="27"/>
  <c r="CI35" i="27"/>
  <c r="CF35" i="27"/>
  <c r="CC35" i="27"/>
  <c r="BT35" i="27"/>
  <c r="BR35" i="27"/>
  <c r="BP35" i="27"/>
  <c r="BM35" i="27"/>
  <c r="BK35" i="27"/>
  <c r="BI35" i="27"/>
  <c r="BH35" i="27"/>
  <c r="BG35" i="27"/>
  <c r="BB35" i="27"/>
  <c r="AX35" i="27"/>
  <c r="AV35" i="27"/>
  <c r="AU35" i="27"/>
  <c r="AT35" i="27"/>
  <c r="AR35" i="27"/>
  <c r="AP35" i="27"/>
  <c r="AO35" i="27"/>
  <c r="AN35" i="27"/>
  <c r="AM35" i="27"/>
  <c r="AQ35" i="27" s="1"/>
  <c r="AS35" i="27" s="1"/>
  <c r="AF35" i="27"/>
  <c r="AG35" i="27" s="1"/>
  <c r="AE35" i="27"/>
  <c r="AD35" i="27"/>
  <c r="AC35" i="27"/>
  <c r="Q35" i="27"/>
  <c r="D35" i="27"/>
  <c r="R35" i="27" s="1"/>
  <c r="BA35" i="27" s="1"/>
  <c r="CJ34" i="27"/>
  <c r="CK34" i="27" s="1"/>
  <c r="CI34" i="27"/>
  <c r="CF34" i="27"/>
  <c r="CC34" i="27"/>
  <c r="BT34" i="27"/>
  <c r="BR34" i="27"/>
  <c r="BP34" i="27"/>
  <c r="BM34" i="27"/>
  <c r="BK34" i="27"/>
  <c r="BI34" i="27"/>
  <c r="BH34" i="27"/>
  <c r="BG34" i="27"/>
  <c r="BF34" i="27"/>
  <c r="BA34" i="27"/>
  <c r="AX34" i="27"/>
  <c r="AV34" i="27"/>
  <c r="AU34" i="27"/>
  <c r="AT34" i="27"/>
  <c r="AR34" i="27"/>
  <c r="AP34" i="27"/>
  <c r="AO34" i="27"/>
  <c r="AN34" i="27"/>
  <c r="AQ34" i="27" s="1"/>
  <c r="AS34" i="27" s="1"/>
  <c r="AM34" i="27"/>
  <c r="AF34" i="27"/>
  <c r="AE34" i="27"/>
  <c r="AD34" i="27"/>
  <c r="AC34" i="27"/>
  <c r="AG34" i="27" s="1"/>
  <c r="AH34" i="27" s="1"/>
  <c r="AL34" i="27" s="1"/>
  <c r="Q34" i="27"/>
  <c r="R34" i="27" s="1"/>
  <c r="D34" i="27"/>
  <c r="AB34" i="27" s="1"/>
  <c r="CJ33" i="27"/>
  <c r="CK33" i="27" s="1"/>
  <c r="CI33" i="27"/>
  <c r="CF33" i="27"/>
  <c r="CC33" i="27"/>
  <c r="BT33" i="27"/>
  <c r="BR33" i="27"/>
  <c r="BP33" i="27"/>
  <c r="BM33" i="27"/>
  <c r="BK33" i="27"/>
  <c r="BI33" i="27"/>
  <c r="BH33" i="27"/>
  <c r="BG33" i="27"/>
  <c r="BB33" i="27"/>
  <c r="AX33" i="27"/>
  <c r="AV33" i="27"/>
  <c r="AU33" i="27"/>
  <c r="AT33" i="27"/>
  <c r="AR33" i="27"/>
  <c r="AP33" i="27"/>
  <c r="AO33" i="27"/>
  <c r="AN33" i="27"/>
  <c r="AM33" i="27"/>
  <c r="AQ33" i="27" s="1"/>
  <c r="AS33" i="27" s="1"/>
  <c r="AF33" i="27"/>
  <c r="AE33" i="27"/>
  <c r="AD33" i="27"/>
  <c r="AG33" i="27" s="1"/>
  <c r="AC33" i="27"/>
  <c r="AB33" i="27"/>
  <c r="Q33" i="27"/>
  <c r="D33" i="27"/>
  <c r="R33" i="27" s="1"/>
  <c r="CJ32" i="27"/>
  <c r="CK32" i="27" s="1"/>
  <c r="CI32" i="27"/>
  <c r="CF32" i="27"/>
  <c r="CC32" i="27"/>
  <c r="BT32" i="27"/>
  <c r="BR32" i="27"/>
  <c r="BP32" i="27"/>
  <c r="BM32" i="27"/>
  <c r="BK32" i="27"/>
  <c r="BH32" i="27"/>
  <c r="BG32" i="27"/>
  <c r="BI32" i="27" s="1"/>
  <c r="AX32" i="27"/>
  <c r="AV32" i="27"/>
  <c r="AU32" i="27"/>
  <c r="AT32" i="27"/>
  <c r="AR32" i="27"/>
  <c r="AP32" i="27"/>
  <c r="AO32" i="27"/>
  <c r="AN32" i="27"/>
  <c r="AM32" i="27"/>
  <c r="AF32" i="27"/>
  <c r="AE32" i="27"/>
  <c r="AG32" i="27" s="1"/>
  <c r="AD32" i="27"/>
  <c r="AC32" i="27"/>
  <c r="Q32" i="27"/>
  <c r="D32" i="27"/>
  <c r="AB32" i="27" s="1"/>
  <c r="CK31" i="27"/>
  <c r="CJ31" i="27"/>
  <c r="CI31" i="27"/>
  <c r="CF31" i="27"/>
  <c r="CC31" i="27"/>
  <c r="BT31" i="27"/>
  <c r="BR31" i="27"/>
  <c r="BP31" i="27"/>
  <c r="BM31" i="27"/>
  <c r="BK31" i="27"/>
  <c r="BI31" i="27"/>
  <c r="BH31" i="27"/>
  <c r="BG31" i="27"/>
  <c r="AX31" i="27"/>
  <c r="AV31" i="27"/>
  <c r="AU31" i="27"/>
  <c r="AT31" i="27"/>
  <c r="AR31" i="27"/>
  <c r="AP31" i="27"/>
  <c r="AO31" i="27"/>
  <c r="AN31" i="27"/>
  <c r="AM31" i="27"/>
  <c r="AQ31" i="27" s="1"/>
  <c r="AS31" i="27" s="1"/>
  <c r="AF31" i="27"/>
  <c r="AE31" i="27"/>
  <c r="AD31" i="27"/>
  <c r="AC31" i="27"/>
  <c r="AG31" i="27" s="1"/>
  <c r="AH31" i="27" s="1"/>
  <c r="AL31" i="27" s="1"/>
  <c r="AB31" i="27"/>
  <c r="Q31" i="27"/>
  <c r="R31" i="27" s="1"/>
  <c r="D31" i="27"/>
  <c r="CJ30" i="27"/>
  <c r="CK30" i="27" s="1"/>
  <c r="CI30" i="27"/>
  <c r="CF30" i="27"/>
  <c r="CC30" i="27"/>
  <c r="BT30" i="27"/>
  <c r="BR30" i="27"/>
  <c r="BP30" i="27"/>
  <c r="BM30" i="27"/>
  <c r="BK30" i="27"/>
  <c r="BH30" i="27"/>
  <c r="BG30" i="27"/>
  <c r="BI30" i="27" s="1"/>
  <c r="BB30" i="27"/>
  <c r="AX30" i="27"/>
  <c r="AV30" i="27"/>
  <c r="AU30" i="27"/>
  <c r="AT30" i="27"/>
  <c r="AR30" i="27"/>
  <c r="AQ30" i="27"/>
  <c r="AS30" i="27" s="1"/>
  <c r="AP30" i="27"/>
  <c r="AO30" i="27"/>
  <c r="AN30" i="27"/>
  <c r="AM30" i="27"/>
  <c r="AF30" i="27"/>
  <c r="AE30" i="27"/>
  <c r="AD30" i="27"/>
  <c r="AC30" i="27"/>
  <c r="AG30" i="27" s="1"/>
  <c r="AH30" i="27" s="1"/>
  <c r="AL30" i="27" s="1"/>
  <c r="AB30" i="27"/>
  <c r="Q30" i="27"/>
  <c r="R30" i="27" s="1"/>
  <c r="D30" i="27"/>
  <c r="CK29" i="27"/>
  <c r="CJ29" i="27"/>
  <c r="CI29" i="27"/>
  <c r="CF29" i="27"/>
  <c r="CC29" i="27"/>
  <c r="BT29" i="27"/>
  <c r="BR29" i="27"/>
  <c r="BP29" i="27"/>
  <c r="BM29" i="27"/>
  <c r="BK29" i="27"/>
  <c r="BH29" i="27"/>
  <c r="BG29" i="27"/>
  <c r="BI29" i="27" s="1"/>
  <c r="BB29" i="27"/>
  <c r="AX29" i="27"/>
  <c r="AV29" i="27"/>
  <c r="AU29" i="27"/>
  <c r="AT29" i="27"/>
  <c r="AR29" i="27"/>
  <c r="AP29" i="27"/>
  <c r="AO29" i="27"/>
  <c r="AN29" i="27"/>
  <c r="AM29" i="27"/>
  <c r="AQ29" i="27" s="1"/>
  <c r="AS29" i="27" s="1"/>
  <c r="AF29" i="27"/>
  <c r="AE29" i="27"/>
  <c r="AD29" i="27"/>
  <c r="AG29" i="27" s="1"/>
  <c r="AC29" i="27"/>
  <c r="AB29" i="27"/>
  <c r="Q29" i="27"/>
  <c r="D29" i="27"/>
  <c r="R29" i="27" s="1"/>
  <c r="CK28" i="27"/>
  <c r="CJ28" i="27"/>
  <c r="CI28" i="27"/>
  <c r="CF28" i="27"/>
  <c r="CC28" i="27"/>
  <c r="BT28" i="27"/>
  <c r="BR28" i="27"/>
  <c r="BP28" i="27"/>
  <c r="BM28" i="27"/>
  <c r="BK28" i="27"/>
  <c r="BH28" i="27"/>
  <c r="BG28" i="27"/>
  <c r="BI28" i="27" s="1"/>
  <c r="BB28" i="27"/>
  <c r="AX28" i="27"/>
  <c r="AV28" i="27"/>
  <c r="AU28" i="27"/>
  <c r="AT28" i="27"/>
  <c r="AR28" i="27"/>
  <c r="AP28" i="27"/>
  <c r="AO28" i="27"/>
  <c r="AN28" i="27"/>
  <c r="AM28" i="27"/>
  <c r="AQ28" i="27" s="1"/>
  <c r="AS28" i="27" s="1"/>
  <c r="AF28" i="27"/>
  <c r="AE28" i="27"/>
  <c r="AD28" i="27"/>
  <c r="AG28" i="27" s="1"/>
  <c r="AC28" i="27"/>
  <c r="AB28" i="27"/>
  <c r="AH28" i="27" s="1"/>
  <c r="AL28" i="27" s="1"/>
  <c r="Q28" i="27"/>
  <c r="R28" i="27" s="1"/>
  <c r="D28" i="27"/>
  <c r="CK27" i="27"/>
  <c r="CJ27" i="27"/>
  <c r="CI27" i="27"/>
  <c r="CF27" i="27"/>
  <c r="CC27" i="27"/>
  <c r="BT27" i="27"/>
  <c r="BR27" i="27"/>
  <c r="BP27" i="27"/>
  <c r="BM27" i="27"/>
  <c r="BK27" i="27"/>
  <c r="BI27" i="27"/>
  <c r="BH27" i="27"/>
  <c r="BG27" i="27"/>
  <c r="BB27" i="27"/>
  <c r="AX27" i="27"/>
  <c r="AV27" i="27"/>
  <c r="AU27" i="27"/>
  <c r="AT27" i="27"/>
  <c r="AR27" i="27"/>
  <c r="AP27" i="27"/>
  <c r="AO27" i="27"/>
  <c r="AN27" i="27"/>
  <c r="AM27" i="27"/>
  <c r="AQ27" i="27" s="1"/>
  <c r="AS27" i="27" s="1"/>
  <c r="AF27" i="27"/>
  <c r="AE27" i="27"/>
  <c r="AD27" i="27"/>
  <c r="AC27" i="27"/>
  <c r="AG27" i="27" s="1"/>
  <c r="AH27" i="27" s="1"/>
  <c r="AL27" i="27" s="1"/>
  <c r="AB27" i="27"/>
  <c r="Q27" i="27"/>
  <c r="D27" i="27"/>
  <c r="R27" i="27" s="1"/>
  <c r="CJ26" i="27"/>
  <c r="CK26" i="27" s="1"/>
  <c r="CI26" i="27"/>
  <c r="CF26" i="27"/>
  <c r="CC26" i="27"/>
  <c r="BT26" i="27"/>
  <c r="BR26" i="27"/>
  <c r="BP26" i="27"/>
  <c r="BM26" i="27"/>
  <c r="BK26" i="27"/>
  <c r="BH26" i="27"/>
  <c r="BG26" i="27"/>
  <c r="BI26" i="27" s="1"/>
  <c r="BB26" i="27"/>
  <c r="AX26" i="27"/>
  <c r="AV26" i="27"/>
  <c r="AU26" i="27"/>
  <c r="AT26" i="27"/>
  <c r="AR26" i="27"/>
  <c r="AQ26" i="27"/>
  <c r="AS26" i="27" s="1"/>
  <c r="AP26" i="27"/>
  <c r="AO26" i="27"/>
  <c r="AN26" i="27"/>
  <c r="AM26" i="27"/>
  <c r="AF26" i="27"/>
  <c r="AE26" i="27"/>
  <c r="AD26" i="27"/>
  <c r="AC26" i="27"/>
  <c r="AG26" i="27" s="1"/>
  <c r="AH26" i="27" s="1"/>
  <c r="AL26" i="27" s="1"/>
  <c r="AB26" i="27"/>
  <c r="Q26" i="27"/>
  <c r="R26" i="27" s="1"/>
  <c r="D26" i="27"/>
  <c r="CK25" i="27"/>
  <c r="CJ25" i="27"/>
  <c r="CI25" i="27"/>
  <c r="CF25" i="27"/>
  <c r="CC25" i="27"/>
  <c r="BT25" i="27"/>
  <c r="BR25" i="27"/>
  <c r="BP25" i="27"/>
  <c r="BM25" i="27"/>
  <c r="BK25" i="27"/>
  <c r="BH25" i="27"/>
  <c r="BG25" i="27"/>
  <c r="BI25" i="27" s="1"/>
  <c r="AX25" i="27"/>
  <c r="AV25" i="27"/>
  <c r="AU25" i="27"/>
  <c r="AT25" i="27"/>
  <c r="AR25" i="27"/>
  <c r="AP25" i="27"/>
  <c r="AO25" i="27"/>
  <c r="AN25" i="27"/>
  <c r="AM25" i="27"/>
  <c r="AQ25" i="27" s="1"/>
  <c r="AS25" i="27" s="1"/>
  <c r="AF25" i="27"/>
  <c r="AE25" i="27"/>
  <c r="AD25" i="27"/>
  <c r="AG25" i="27" s="1"/>
  <c r="AC25" i="27"/>
  <c r="AB25" i="27"/>
  <c r="AH25" i="27" s="1"/>
  <c r="AL25" i="27" s="1"/>
  <c r="Q25" i="27"/>
  <c r="D25" i="27"/>
  <c r="R25" i="27" s="1"/>
  <c r="CK24" i="27"/>
  <c r="CJ24" i="27"/>
  <c r="CI24" i="27"/>
  <c r="CF24" i="27"/>
  <c r="CC24" i="27"/>
  <c r="BT24" i="27"/>
  <c r="BR24" i="27"/>
  <c r="BP24" i="27"/>
  <c r="BM24" i="27"/>
  <c r="BK24" i="27"/>
  <c r="BH24" i="27"/>
  <c r="BG24" i="27"/>
  <c r="BI24" i="27" s="1"/>
  <c r="BB24" i="27"/>
  <c r="AX24" i="27"/>
  <c r="AV24" i="27"/>
  <c r="AU24" i="27"/>
  <c r="AT24" i="27"/>
  <c r="AR24" i="27"/>
  <c r="AP24" i="27"/>
  <c r="AO24" i="27"/>
  <c r="AN24" i="27"/>
  <c r="AM24" i="27"/>
  <c r="AQ24" i="27" s="1"/>
  <c r="AS24" i="27" s="1"/>
  <c r="AF24" i="27"/>
  <c r="AE24" i="27"/>
  <c r="AD24" i="27"/>
  <c r="AG24" i="27" s="1"/>
  <c r="AC24" i="27"/>
  <c r="AB24" i="27"/>
  <c r="AH24" i="27" s="1"/>
  <c r="AL24" i="27" s="1"/>
  <c r="Q24" i="27"/>
  <c r="R24" i="27" s="1"/>
  <c r="D24" i="27"/>
  <c r="CK23" i="27"/>
  <c r="CJ23" i="27"/>
  <c r="CI23" i="27"/>
  <c r="CF23" i="27"/>
  <c r="CC23" i="27"/>
  <c r="BT23" i="27"/>
  <c r="BR23" i="27"/>
  <c r="BP23" i="27"/>
  <c r="BM23" i="27"/>
  <c r="BK23" i="27"/>
  <c r="BI23" i="27"/>
  <c r="BH23" i="27"/>
  <c r="BG23" i="27"/>
  <c r="AX23" i="27"/>
  <c r="AV23" i="27"/>
  <c r="AU23" i="27"/>
  <c r="AT23" i="27"/>
  <c r="AR23" i="27"/>
  <c r="AP23" i="27"/>
  <c r="AO23" i="27"/>
  <c r="AN23" i="27"/>
  <c r="AM23" i="27"/>
  <c r="AQ23" i="27" s="1"/>
  <c r="AS23" i="27" s="1"/>
  <c r="AF23" i="27"/>
  <c r="AE23" i="27"/>
  <c r="AD23" i="27"/>
  <c r="AC23" i="27"/>
  <c r="AG23" i="27" s="1"/>
  <c r="AH23" i="27" s="1"/>
  <c r="AL23" i="27" s="1"/>
  <c r="AB23" i="27"/>
  <c r="Q23" i="27"/>
  <c r="D23" i="27"/>
  <c r="R23" i="27" s="1"/>
  <c r="CJ22" i="27"/>
  <c r="CK22" i="27" s="1"/>
  <c r="CI22" i="27"/>
  <c r="CF22" i="27"/>
  <c r="CC22" i="27"/>
  <c r="BT22" i="27"/>
  <c r="BR22" i="27"/>
  <c r="BP22" i="27"/>
  <c r="BM22" i="27"/>
  <c r="BK22" i="27"/>
  <c r="BH22" i="27"/>
  <c r="BG22" i="27"/>
  <c r="BI22" i="27" s="1"/>
  <c r="AX22" i="27"/>
  <c r="AV22" i="27"/>
  <c r="AU22" i="27"/>
  <c r="AT22" i="27"/>
  <c r="AR22" i="27"/>
  <c r="AQ22" i="27"/>
  <c r="AS22" i="27" s="1"/>
  <c r="AP22" i="27"/>
  <c r="AO22" i="27"/>
  <c r="AN22" i="27"/>
  <c r="AM22" i="27"/>
  <c r="AF22" i="27"/>
  <c r="AE22" i="27"/>
  <c r="AD22" i="27"/>
  <c r="AC22" i="27"/>
  <c r="AG22" i="27" s="1"/>
  <c r="AH22" i="27" s="1"/>
  <c r="AL22" i="27" s="1"/>
  <c r="AB22" i="27"/>
  <c r="Q22" i="27"/>
  <c r="R22" i="27" s="1"/>
  <c r="D22" i="27"/>
  <c r="CK21" i="27"/>
  <c r="CJ21" i="27"/>
  <c r="CI21" i="27"/>
  <c r="CF21" i="27"/>
  <c r="CC21" i="27"/>
  <c r="BT21" i="27"/>
  <c r="BR21" i="27"/>
  <c r="BP21" i="27"/>
  <c r="BM21" i="27"/>
  <c r="BK21" i="27"/>
  <c r="BI21" i="27"/>
  <c r="BH21" i="27"/>
  <c r="BG21" i="27"/>
  <c r="AX21" i="27"/>
  <c r="AV21" i="27"/>
  <c r="AU21" i="27"/>
  <c r="AT21" i="27"/>
  <c r="AR21" i="27"/>
  <c r="AP21" i="27"/>
  <c r="AO21" i="27"/>
  <c r="AN21" i="27"/>
  <c r="AM21" i="27"/>
  <c r="AQ21" i="27" s="1"/>
  <c r="AS21" i="27" s="1"/>
  <c r="AF21" i="27"/>
  <c r="AE21" i="27"/>
  <c r="AD21" i="27"/>
  <c r="AG21" i="27" s="1"/>
  <c r="AC21" i="27"/>
  <c r="AB21" i="27"/>
  <c r="AH21" i="27" s="1"/>
  <c r="AL21" i="27" s="1"/>
  <c r="Q21" i="27"/>
  <c r="D21" i="27"/>
  <c r="R21" i="27" s="1"/>
  <c r="CK20" i="27"/>
  <c r="CJ20" i="27"/>
  <c r="CI20" i="27"/>
  <c r="CF20" i="27"/>
  <c r="CC20" i="27"/>
  <c r="BT20" i="27"/>
  <c r="BR20" i="27"/>
  <c r="BP20" i="27"/>
  <c r="BM20" i="27"/>
  <c r="BK20" i="27"/>
  <c r="BH20" i="27"/>
  <c r="BG20" i="27"/>
  <c r="BI20" i="27" s="1"/>
  <c r="BB20" i="27"/>
  <c r="AX20" i="27"/>
  <c r="AV20" i="27"/>
  <c r="AU20" i="27"/>
  <c r="AT20" i="27"/>
  <c r="AR20" i="27"/>
  <c r="AP20" i="27"/>
  <c r="AO20" i="27"/>
  <c r="AN20" i="27"/>
  <c r="AM20" i="27"/>
  <c r="AQ20" i="27" s="1"/>
  <c r="AS20" i="27" s="1"/>
  <c r="AF20" i="27"/>
  <c r="AE20" i="27"/>
  <c r="AD20" i="27"/>
  <c r="AG20" i="27" s="1"/>
  <c r="AC20" i="27"/>
  <c r="AB20" i="27"/>
  <c r="AH20" i="27" s="1"/>
  <c r="AL20" i="27" s="1"/>
  <c r="Q20" i="27"/>
  <c r="R20" i="27" s="1"/>
  <c r="D20" i="27"/>
  <c r="CK19" i="27"/>
  <c r="CJ19" i="27"/>
  <c r="CI19" i="27"/>
  <c r="CF19" i="27"/>
  <c r="CC19" i="27"/>
  <c r="BT19" i="27"/>
  <c r="BR19" i="27"/>
  <c r="BP19" i="27"/>
  <c r="BM19" i="27"/>
  <c r="BK19" i="27"/>
  <c r="BI19" i="27"/>
  <c r="BH19" i="27"/>
  <c r="BG19" i="27"/>
  <c r="BB19" i="27"/>
  <c r="AX19" i="27"/>
  <c r="AV19" i="27"/>
  <c r="AU19" i="27"/>
  <c r="AT19" i="27"/>
  <c r="AR19" i="27"/>
  <c r="AP19" i="27"/>
  <c r="AO19" i="27"/>
  <c r="AN19" i="27"/>
  <c r="AM19" i="27"/>
  <c r="AQ19" i="27" s="1"/>
  <c r="AS19" i="27" s="1"/>
  <c r="AF19" i="27"/>
  <c r="AE19" i="27"/>
  <c r="AD19" i="27"/>
  <c r="AC19" i="27"/>
  <c r="AG19" i="27" s="1"/>
  <c r="AH19" i="27" s="1"/>
  <c r="AL19" i="27" s="1"/>
  <c r="AB19" i="27"/>
  <c r="Q19" i="27"/>
  <c r="D19" i="27"/>
  <c r="R19" i="27" s="1"/>
  <c r="CJ18" i="27"/>
  <c r="CK18" i="27" s="1"/>
  <c r="CI18" i="27"/>
  <c r="CF18" i="27"/>
  <c r="CC18" i="27"/>
  <c r="BT18" i="27"/>
  <c r="BR18" i="27"/>
  <c r="BP18" i="27"/>
  <c r="BM18" i="27"/>
  <c r="BK18" i="27"/>
  <c r="BH18" i="27"/>
  <c r="BG18" i="27"/>
  <c r="BI18" i="27" s="1"/>
  <c r="BB18" i="27"/>
  <c r="AX18" i="27"/>
  <c r="AV18" i="27"/>
  <c r="AU18" i="27"/>
  <c r="AT18" i="27"/>
  <c r="AR18" i="27"/>
  <c r="AQ18" i="27"/>
  <c r="AS18" i="27" s="1"/>
  <c r="AP18" i="27"/>
  <c r="AO18" i="27"/>
  <c r="AN18" i="27"/>
  <c r="AM18" i="27"/>
  <c r="AF18" i="27"/>
  <c r="AE18" i="27"/>
  <c r="AD18" i="27"/>
  <c r="AC18" i="27"/>
  <c r="AG18" i="27" s="1"/>
  <c r="AH18" i="27" s="1"/>
  <c r="AL18" i="27" s="1"/>
  <c r="AB18" i="27"/>
  <c r="Q18" i="27"/>
  <c r="R18" i="27" s="1"/>
  <c r="D18" i="27"/>
  <c r="CK17" i="27"/>
  <c r="CJ17" i="27"/>
  <c r="CI17" i="27"/>
  <c r="CF17" i="27"/>
  <c r="CC17" i="27"/>
  <c r="BT17" i="27"/>
  <c r="BR17" i="27"/>
  <c r="BP17" i="27"/>
  <c r="BM17" i="27"/>
  <c r="BK17" i="27"/>
  <c r="BI17" i="27"/>
  <c r="BH17" i="27"/>
  <c r="BG17" i="27"/>
  <c r="AX17" i="27"/>
  <c r="AV17" i="27"/>
  <c r="AU17" i="27"/>
  <c r="AT17" i="27"/>
  <c r="AR17" i="27"/>
  <c r="AP17" i="27"/>
  <c r="AO17" i="27"/>
  <c r="AN17" i="27"/>
  <c r="AM17" i="27"/>
  <c r="AQ17" i="27" s="1"/>
  <c r="AS17" i="27" s="1"/>
  <c r="AF17" i="27"/>
  <c r="AE17" i="27"/>
  <c r="AD17" i="27"/>
  <c r="AG17" i="27" s="1"/>
  <c r="AC17" i="27"/>
  <c r="AB17" i="27"/>
  <c r="AH17" i="27" s="1"/>
  <c r="AL17" i="27" s="1"/>
  <c r="Q17" i="27"/>
  <c r="D17" i="27"/>
  <c r="R17" i="27" s="1"/>
  <c r="CK16" i="27"/>
  <c r="CJ16" i="27"/>
  <c r="CI16" i="27"/>
  <c r="CF16" i="27"/>
  <c r="CC16" i="27"/>
  <c r="BT16" i="27"/>
  <c r="BR16" i="27"/>
  <c r="BP16" i="27"/>
  <c r="BM16" i="27"/>
  <c r="BK16" i="27"/>
  <c r="BH16" i="27"/>
  <c r="BG16" i="27"/>
  <c r="BI16" i="27" s="1"/>
  <c r="BB16" i="27"/>
  <c r="AX16" i="27"/>
  <c r="AV16" i="27"/>
  <c r="AU16" i="27"/>
  <c r="AT16" i="27"/>
  <c r="AR16" i="27"/>
  <c r="AP16" i="27"/>
  <c r="AO16" i="27"/>
  <c r="AN16" i="27"/>
  <c r="AM16" i="27"/>
  <c r="AQ16" i="27" s="1"/>
  <c r="AS16" i="27" s="1"/>
  <c r="AF16" i="27"/>
  <c r="AE16" i="27"/>
  <c r="AD16" i="27"/>
  <c r="AG16" i="27" s="1"/>
  <c r="AC16" i="27"/>
  <c r="AB16" i="27"/>
  <c r="AH16" i="27" s="1"/>
  <c r="AL16" i="27" s="1"/>
  <c r="Q16" i="27"/>
  <c r="R16" i="27" s="1"/>
  <c r="D16" i="27"/>
  <c r="CK15" i="27"/>
  <c r="CJ15" i="27"/>
  <c r="CI15" i="27"/>
  <c r="CF15" i="27"/>
  <c r="CC15" i="27"/>
  <c r="BT15" i="27"/>
  <c r="BR15" i="27"/>
  <c r="BP15" i="27"/>
  <c r="BM15" i="27"/>
  <c r="BK15" i="27"/>
  <c r="BI15" i="27"/>
  <c r="BH15" i="27"/>
  <c r="BG15" i="27"/>
  <c r="BB15" i="27"/>
  <c r="AX15" i="27"/>
  <c r="AV15" i="27"/>
  <c r="AU15" i="27"/>
  <c r="AT15" i="27"/>
  <c r="AR15" i="27"/>
  <c r="AP15" i="27"/>
  <c r="AO15" i="27"/>
  <c r="AN15" i="27"/>
  <c r="AM15" i="27"/>
  <c r="AQ15" i="27" s="1"/>
  <c r="AS15" i="27" s="1"/>
  <c r="AF15" i="27"/>
  <c r="AE15" i="27"/>
  <c r="AD15" i="27"/>
  <c r="AC15" i="27"/>
  <c r="AG15" i="27" s="1"/>
  <c r="AH15" i="27" s="1"/>
  <c r="AL15" i="27" s="1"/>
  <c r="AB15" i="27"/>
  <c r="Q15" i="27"/>
  <c r="D15" i="27"/>
  <c r="R15" i="27" s="1"/>
  <c r="CJ14" i="27"/>
  <c r="CK14" i="27" s="1"/>
  <c r="CI14" i="27"/>
  <c r="CF14" i="27"/>
  <c r="CC14" i="27"/>
  <c r="BT14" i="27"/>
  <c r="BR14" i="27"/>
  <c r="BP14" i="27"/>
  <c r="BM14" i="27"/>
  <c r="BK14" i="27"/>
  <c r="BH14" i="27"/>
  <c r="BG14" i="27"/>
  <c r="BI14" i="27" s="1"/>
  <c r="BB14" i="27"/>
  <c r="AX14" i="27"/>
  <c r="AV14" i="27"/>
  <c r="AU14" i="27"/>
  <c r="AT14" i="27"/>
  <c r="AR14" i="27"/>
  <c r="AQ14" i="27"/>
  <c r="AS14" i="27" s="1"/>
  <c r="AP14" i="27"/>
  <c r="AO14" i="27"/>
  <c r="AN14" i="27"/>
  <c r="AM14" i="27"/>
  <c r="AF14" i="27"/>
  <c r="AE14" i="27"/>
  <c r="AD14" i="27"/>
  <c r="AC14" i="27"/>
  <c r="AG14" i="27" s="1"/>
  <c r="AH14" i="27" s="1"/>
  <c r="AL14" i="27" s="1"/>
  <c r="AB14" i="27"/>
  <c r="Q14" i="27"/>
  <c r="R14" i="27" s="1"/>
  <c r="D14" i="27"/>
  <c r="CK13" i="27"/>
  <c r="CJ13" i="27"/>
  <c r="CI13" i="27"/>
  <c r="CF13" i="27"/>
  <c r="CC13" i="27"/>
  <c r="BT13" i="27"/>
  <c r="BR13" i="27"/>
  <c r="BP13" i="27"/>
  <c r="BM13" i="27"/>
  <c r="BK13" i="27"/>
  <c r="BI13" i="27"/>
  <c r="BH13" i="27"/>
  <c r="BG13" i="27"/>
  <c r="BB13" i="27"/>
  <c r="AX13" i="27"/>
  <c r="AV13" i="27"/>
  <c r="AU13" i="27"/>
  <c r="AT13" i="27"/>
  <c r="AR13" i="27"/>
  <c r="AP13" i="27"/>
  <c r="AO13" i="27"/>
  <c r="AN13" i="27"/>
  <c r="AM13" i="27"/>
  <c r="AQ13" i="27" s="1"/>
  <c r="AS13" i="27" s="1"/>
  <c r="AF13" i="27"/>
  <c r="AE13" i="27"/>
  <c r="AD13" i="27"/>
  <c r="AG13" i="27" s="1"/>
  <c r="AC13" i="27"/>
  <c r="AB13" i="27"/>
  <c r="AH13" i="27" s="1"/>
  <c r="AL13" i="27" s="1"/>
  <c r="Q13" i="27"/>
  <c r="D13" i="27"/>
  <c r="R13" i="27" s="1"/>
  <c r="CK12" i="27"/>
  <c r="CJ12" i="27"/>
  <c r="CI12" i="27"/>
  <c r="CF12" i="27"/>
  <c r="CC12" i="27"/>
  <c r="BT12" i="27"/>
  <c r="BR12" i="27"/>
  <c r="BP12" i="27"/>
  <c r="BM12" i="27"/>
  <c r="BK12" i="27"/>
  <c r="BH12" i="27"/>
  <c r="BG12" i="27"/>
  <c r="BI12" i="27" s="1"/>
  <c r="AX12" i="27"/>
  <c r="AV12" i="27"/>
  <c r="AU12" i="27"/>
  <c r="AT12" i="27"/>
  <c r="AR12" i="27"/>
  <c r="AP12" i="27"/>
  <c r="AO12" i="27"/>
  <c r="AN12" i="27"/>
  <c r="AM12" i="27"/>
  <c r="AQ12" i="27" s="1"/>
  <c r="AS12" i="27" s="1"/>
  <c r="AF12" i="27"/>
  <c r="AE12" i="27"/>
  <c r="AD12" i="27"/>
  <c r="AC12" i="27"/>
  <c r="AG12" i="27" s="1"/>
  <c r="AB12" i="27"/>
  <c r="Q12" i="27"/>
  <c r="R12" i="27" s="1"/>
  <c r="D12" i="27"/>
  <c r="CK11" i="27"/>
  <c r="CJ11" i="27"/>
  <c r="CI11" i="27"/>
  <c r="CF11" i="27"/>
  <c r="CC11" i="27"/>
  <c r="BT11" i="27"/>
  <c r="BR11" i="27"/>
  <c r="BP11" i="27"/>
  <c r="BM11" i="27"/>
  <c r="BK11" i="27"/>
  <c r="BI11" i="27"/>
  <c r="BH11" i="27"/>
  <c r="BG11" i="27"/>
  <c r="AX11" i="27"/>
  <c r="AV11" i="27"/>
  <c r="AU11" i="27"/>
  <c r="AT11" i="27"/>
  <c r="AR11" i="27"/>
  <c r="AP11" i="27"/>
  <c r="AO11" i="27"/>
  <c r="AN11" i="27"/>
  <c r="AM11" i="27"/>
  <c r="AQ11" i="27" s="1"/>
  <c r="AS11" i="27" s="1"/>
  <c r="AF11" i="27"/>
  <c r="AE11" i="27"/>
  <c r="AD11" i="27"/>
  <c r="AC11" i="27"/>
  <c r="AG11" i="27" s="1"/>
  <c r="AH11" i="27" s="1"/>
  <c r="AL11" i="27" s="1"/>
  <c r="AB11" i="27"/>
  <c r="Q11" i="27"/>
  <c r="D11" i="27"/>
  <c r="R11" i="27" s="1"/>
  <c r="CJ10" i="27"/>
  <c r="CK10" i="27" s="1"/>
  <c r="CI10" i="27"/>
  <c r="CF10" i="27"/>
  <c r="CC10" i="27"/>
  <c r="BT10" i="27"/>
  <c r="BR10" i="27"/>
  <c r="BP10" i="27"/>
  <c r="BM10" i="27"/>
  <c r="BK10" i="27"/>
  <c r="BH10" i="27"/>
  <c r="BG10" i="27"/>
  <c r="BI10" i="27" s="1"/>
  <c r="BB10" i="27"/>
  <c r="AX10" i="27"/>
  <c r="AV10" i="27"/>
  <c r="AU10" i="27"/>
  <c r="AT10" i="27"/>
  <c r="AR10" i="27"/>
  <c r="AQ10" i="27"/>
  <c r="AS10" i="27" s="1"/>
  <c r="AP10" i="27"/>
  <c r="AO10" i="27"/>
  <c r="AN10" i="27"/>
  <c r="AM10" i="27"/>
  <c r="AF10" i="27"/>
  <c r="AE10" i="27"/>
  <c r="AD10" i="27"/>
  <c r="AC10" i="27"/>
  <c r="AG10" i="27" s="1"/>
  <c r="AH10" i="27" s="1"/>
  <c r="AL10" i="27" s="1"/>
  <c r="AB10" i="27"/>
  <c r="Q10" i="27"/>
  <c r="R10" i="27" s="1"/>
  <c r="D10" i="27"/>
  <c r="CK9" i="27"/>
  <c r="CJ9" i="27"/>
  <c r="CI9" i="27"/>
  <c r="CF9" i="27"/>
  <c r="CC9" i="27"/>
  <c r="BT9" i="27"/>
  <c r="BR9" i="27"/>
  <c r="BP9" i="27"/>
  <c r="BM9" i="27"/>
  <c r="BK9" i="27"/>
  <c r="BI9" i="27"/>
  <c r="BH9" i="27"/>
  <c r="BG9" i="27"/>
  <c r="AX9" i="27"/>
  <c r="AV9" i="27"/>
  <c r="AU9" i="27"/>
  <c r="AT9" i="27"/>
  <c r="AR9" i="27"/>
  <c r="AP9" i="27"/>
  <c r="AO9" i="27"/>
  <c r="AN9" i="27"/>
  <c r="AM9" i="27"/>
  <c r="AQ9" i="27" s="1"/>
  <c r="AS9" i="27" s="1"/>
  <c r="AF9" i="27"/>
  <c r="AE9" i="27"/>
  <c r="AD9" i="27"/>
  <c r="AG9" i="27" s="1"/>
  <c r="AC9" i="27"/>
  <c r="Q9" i="27"/>
  <c r="D9" i="27"/>
  <c r="AB9" i="27" s="1"/>
  <c r="AH9" i="27" s="1"/>
  <c r="AL9" i="27" s="1"/>
  <c r="CK8" i="27"/>
  <c r="CJ8" i="27"/>
  <c r="CI8" i="27"/>
  <c r="CF8" i="27"/>
  <c r="CC8" i="27"/>
  <c r="BT8" i="27"/>
  <c r="BR8" i="27"/>
  <c r="BP8" i="27"/>
  <c r="BM8" i="27"/>
  <c r="BK8" i="27"/>
  <c r="BH8" i="27"/>
  <c r="BG8" i="27"/>
  <c r="BI8" i="27" s="1"/>
  <c r="BB8" i="27"/>
  <c r="AX8" i="27"/>
  <c r="AV8" i="27"/>
  <c r="AU8" i="27"/>
  <c r="AT8" i="27"/>
  <c r="AR8" i="27"/>
  <c r="AP8" i="27"/>
  <c r="AO8" i="27"/>
  <c r="AN8" i="27"/>
  <c r="AM8" i="27"/>
  <c r="AQ8" i="27" s="1"/>
  <c r="AS8" i="27" s="1"/>
  <c r="AF8" i="27"/>
  <c r="AE8" i="27"/>
  <c r="AD8" i="27"/>
  <c r="AC8" i="27"/>
  <c r="AG8" i="27" s="1"/>
  <c r="AB8" i="27"/>
  <c r="AH8" i="27" s="1"/>
  <c r="AL8" i="27" s="1"/>
  <c r="Q8" i="27"/>
  <c r="R8" i="27" s="1"/>
  <c r="D8" i="27"/>
  <c r="CK7" i="27"/>
  <c r="CJ7" i="27"/>
  <c r="CI7" i="27"/>
  <c r="CF7" i="27"/>
  <c r="CC7" i="27"/>
  <c r="BT7" i="27"/>
  <c r="BR7" i="27"/>
  <c r="BP7" i="27"/>
  <c r="BM7" i="27"/>
  <c r="BK7" i="27"/>
  <c r="BI7" i="27"/>
  <c r="BH7" i="27"/>
  <c r="BG7" i="27"/>
  <c r="AX7" i="27"/>
  <c r="AV7" i="27"/>
  <c r="AU7" i="27"/>
  <c r="AT7" i="27"/>
  <c r="AR7" i="27"/>
  <c r="AP7" i="27"/>
  <c r="AO7" i="27"/>
  <c r="AN7" i="27"/>
  <c r="AM7" i="27"/>
  <c r="AQ7" i="27" s="1"/>
  <c r="AS7" i="27" s="1"/>
  <c r="AF7" i="27"/>
  <c r="AE7" i="27"/>
  <c r="AD7" i="27"/>
  <c r="AC7" i="27"/>
  <c r="AG7" i="27" s="1"/>
  <c r="AH7" i="27" s="1"/>
  <c r="AL7" i="27" s="1"/>
  <c r="AB7" i="27"/>
  <c r="Q7" i="27"/>
  <c r="D7" i="27"/>
  <c r="R7" i="27" s="1"/>
  <c r="CK6" i="27"/>
  <c r="CJ6" i="27"/>
  <c r="CI6" i="27"/>
  <c r="CF6" i="27"/>
  <c r="CC6" i="27"/>
  <c r="BT6" i="27"/>
  <c r="BR6" i="27"/>
  <c r="BP6" i="27"/>
  <c r="BM6" i="27"/>
  <c r="BK6" i="27"/>
  <c r="BH6" i="27"/>
  <c r="BG6" i="27"/>
  <c r="BI6" i="27" s="1"/>
  <c r="BB6" i="27"/>
  <c r="AX6" i="27"/>
  <c r="AV6" i="27"/>
  <c r="AU6" i="27"/>
  <c r="AT6" i="27"/>
  <c r="AR6" i="27"/>
  <c r="AQ6" i="27"/>
  <c r="AS6" i="27" s="1"/>
  <c r="AP6" i="27"/>
  <c r="AO6" i="27"/>
  <c r="AN6" i="27"/>
  <c r="AM6" i="27"/>
  <c r="AF6" i="27"/>
  <c r="AE6" i="27"/>
  <c r="AD6" i="27"/>
  <c r="AG6" i="27" s="1"/>
  <c r="AC6" i="27"/>
  <c r="AB6" i="27"/>
  <c r="AH6" i="27" s="1"/>
  <c r="AL6" i="27" s="1"/>
  <c r="R6" i="27"/>
  <c r="BA6" i="27" s="1"/>
  <c r="Q6" i="27"/>
  <c r="D6" i="27"/>
  <c r="CK5" i="27"/>
  <c r="CJ5" i="27"/>
  <c r="CI5" i="27"/>
  <c r="CF5" i="27"/>
  <c r="CC5" i="27"/>
  <c r="BT5" i="27"/>
  <c r="BR5" i="27"/>
  <c r="BP5" i="27"/>
  <c r="BM5" i="27"/>
  <c r="BK5" i="27"/>
  <c r="BI5" i="27"/>
  <c r="BH5" i="27"/>
  <c r="BG5" i="27"/>
  <c r="AX5" i="27"/>
  <c r="AV5" i="27"/>
  <c r="AU5" i="27"/>
  <c r="AT5" i="27"/>
  <c r="AR5" i="27"/>
  <c r="AP5" i="27"/>
  <c r="AO5" i="27"/>
  <c r="AN5" i="27"/>
  <c r="AM5" i="27"/>
  <c r="AQ5" i="27" s="1"/>
  <c r="AS5" i="27" s="1"/>
  <c r="AF5" i="27"/>
  <c r="AE5" i="27"/>
  <c r="AD5" i="27"/>
  <c r="AG5" i="27" s="1"/>
  <c r="AC5" i="27"/>
  <c r="Q5" i="27"/>
  <c r="D5" i="27"/>
  <c r="AB5" i="27" s="1"/>
  <c r="AH5" i="27" s="1"/>
  <c r="AL5" i="27" s="1"/>
  <c r="CK4" i="27"/>
  <c r="CJ4" i="27"/>
  <c r="CJ36" i="27" s="1"/>
  <c r="CI4" i="27"/>
  <c r="CF4" i="27"/>
  <c r="CF36" i="27" s="1"/>
  <c r="CC4" i="27"/>
  <c r="BT4" i="27"/>
  <c r="BT36" i="27" s="1"/>
  <c r="BR4" i="27"/>
  <c r="BP4" i="27"/>
  <c r="BP36" i="27" s="1"/>
  <c r="BM4" i="27"/>
  <c r="BM36" i="27" s="1"/>
  <c r="BK4" i="27"/>
  <c r="BH4" i="27"/>
  <c r="BG4" i="27"/>
  <c r="BI4" i="27" s="1"/>
  <c r="AX4" i="27"/>
  <c r="AV4" i="27"/>
  <c r="AU4" i="27"/>
  <c r="AT4" i="27"/>
  <c r="AR4" i="27"/>
  <c r="AP4" i="27"/>
  <c r="AO4" i="27"/>
  <c r="AN4" i="27"/>
  <c r="AM4" i="27"/>
  <c r="AQ4" i="27" s="1"/>
  <c r="AS4" i="27" s="1"/>
  <c r="AF4" i="27"/>
  <c r="AE4" i="27"/>
  <c r="AD4" i="27"/>
  <c r="AC4" i="27"/>
  <c r="AG4" i="27" s="1"/>
  <c r="AB4" i="27"/>
  <c r="Q4" i="27"/>
  <c r="D4" i="27"/>
  <c r="D36" i="27" s="1"/>
  <c r="AB36" i="27" s="1"/>
  <c r="CK3" i="27"/>
  <c r="CJ3" i="27"/>
  <c r="CI3" i="27"/>
  <c r="CF3" i="27"/>
  <c r="CC3" i="27"/>
  <c r="BT3" i="27"/>
  <c r="BR3" i="27"/>
  <c r="BP3" i="27"/>
  <c r="BM3" i="27"/>
  <c r="BK3" i="27"/>
  <c r="BI3" i="27"/>
  <c r="BH3" i="27"/>
  <c r="BG3" i="27"/>
  <c r="AX3" i="27"/>
  <c r="AV3" i="27"/>
  <c r="AU3" i="27"/>
  <c r="AT3" i="27"/>
  <c r="AR3" i="27"/>
  <c r="AP3" i="27"/>
  <c r="AO3" i="27"/>
  <c r="AN3" i="27"/>
  <c r="AM3" i="27"/>
  <c r="AF3" i="27"/>
  <c r="AE3" i="27"/>
  <c r="AD3" i="27"/>
  <c r="AC3" i="27"/>
  <c r="AB3" i="27"/>
  <c r="Q3" i="27"/>
  <c r="D3" i="27"/>
  <c r="R3" i="27" s="1"/>
  <c r="AG2" i="27"/>
  <c r="Q2" i="27"/>
  <c r="CC203" i="13"/>
  <c r="CB203" i="13"/>
  <c r="CA203" i="13"/>
  <c r="BX203" i="13"/>
  <c r="BU203" i="13"/>
  <c r="BL203" i="13"/>
  <c r="BI203" i="13"/>
  <c r="BG203" i="13"/>
  <c r="BD203" i="13"/>
  <c r="BE203" i="13" s="1"/>
  <c r="BC203" i="13"/>
  <c r="AY203" i="13"/>
  <c r="AT203" i="13"/>
  <c r="AO203" i="13"/>
  <c r="AN203" i="13"/>
  <c r="AM203" i="13"/>
  <c r="AL203" i="13"/>
  <c r="AK203" i="13"/>
  <c r="AJ203" i="13"/>
  <c r="AI203" i="13"/>
  <c r="AH203" i="13"/>
  <c r="AF203" i="13"/>
  <c r="AE203" i="13"/>
  <c r="AD203" i="13"/>
  <c r="AC203" i="13"/>
  <c r="AG203" i="13" s="1"/>
  <c r="Q203" i="13"/>
  <c r="D203" i="13"/>
  <c r="AB203" i="13" s="1"/>
  <c r="AP203" i="13" s="1"/>
  <c r="AR203" i="13" s="1"/>
  <c r="CB202" i="13"/>
  <c r="CC202" i="13" s="1"/>
  <c r="CA202" i="13"/>
  <c r="BX202" i="13"/>
  <c r="BU202" i="13"/>
  <c r="BI202" i="13"/>
  <c r="BG202" i="13"/>
  <c r="BD202" i="13"/>
  <c r="BE202" i="13" s="1"/>
  <c r="BC202" i="13"/>
  <c r="AY202" i="13"/>
  <c r="AT202" i="13"/>
  <c r="AO202" i="13"/>
  <c r="AN202" i="13"/>
  <c r="AM202" i="13"/>
  <c r="AL202" i="13"/>
  <c r="AK202" i="13"/>
  <c r="AJ202" i="13"/>
  <c r="AI202" i="13"/>
  <c r="AH202" i="13"/>
  <c r="AF202" i="13"/>
  <c r="AE202" i="13"/>
  <c r="AD202" i="13"/>
  <c r="AC202" i="13"/>
  <c r="AG202" i="13" s="1"/>
  <c r="AP202" i="13" s="1"/>
  <c r="AR202" i="13" s="1"/>
  <c r="AB202" i="13"/>
  <c r="Q202" i="13"/>
  <c r="D202" i="13"/>
  <c r="R202" i="13" s="1"/>
  <c r="CB201" i="13"/>
  <c r="CC201" i="13" s="1"/>
  <c r="CA201" i="13"/>
  <c r="BX201" i="13"/>
  <c r="BU201" i="13"/>
  <c r="BI201" i="13"/>
  <c r="BG201" i="13"/>
  <c r="BD201" i="13"/>
  <c r="BC201" i="13"/>
  <c r="BE201" i="13" s="1"/>
  <c r="AY201" i="13"/>
  <c r="AT201" i="13"/>
  <c r="AO201" i="13"/>
  <c r="AN201" i="13"/>
  <c r="AM201" i="13"/>
  <c r="AL201" i="13"/>
  <c r="AK201" i="13"/>
  <c r="AJ201" i="13"/>
  <c r="AI201" i="13"/>
  <c r="AH201" i="13"/>
  <c r="AF201" i="13"/>
  <c r="AE201" i="13"/>
  <c r="AD201" i="13"/>
  <c r="AC201" i="13"/>
  <c r="AG201" i="13" s="1"/>
  <c r="Q201" i="13"/>
  <c r="R201" i="13" s="1"/>
  <c r="D201" i="13"/>
  <c r="AB201" i="13" s="1"/>
  <c r="AP201" i="13" s="1"/>
  <c r="AR201" i="13" s="1"/>
  <c r="CC200" i="13"/>
  <c r="CB200" i="13"/>
  <c r="CA200" i="13"/>
  <c r="BX200" i="13"/>
  <c r="BU200" i="13"/>
  <c r="BL200" i="13"/>
  <c r="BI200" i="13"/>
  <c r="BG200" i="13"/>
  <c r="BD200" i="13"/>
  <c r="BE200" i="13" s="1"/>
  <c r="BC200" i="13"/>
  <c r="AY200" i="13"/>
  <c r="AT200" i="13"/>
  <c r="AO200" i="13"/>
  <c r="AN200" i="13"/>
  <c r="AM200" i="13"/>
  <c r="AL200" i="13"/>
  <c r="AK200" i="13"/>
  <c r="AJ200" i="13"/>
  <c r="AI200" i="13"/>
  <c r="AH200" i="13"/>
  <c r="AF200" i="13"/>
  <c r="AE200" i="13"/>
  <c r="AD200" i="13"/>
  <c r="AC200" i="13"/>
  <c r="AG200" i="13" s="1"/>
  <c r="Q200" i="13"/>
  <c r="D200" i="13"/>
  <c r="AB200" i="13" s="1"/>
  <c r="CB199" i="13"/>
  <c r="CC199" i="13" s="1"/>
  <c r="CA199" i="13"/>
  <c r="BX199" i="13"/>
  <c r="BU199" i="13"/>
  <c r="BL199" i="13"/>
  <c r="BI199" i="13"/>
  <c r="BG199" i="13"/>
  <c r="BD199" i="13"/>
  <c r="BC199" i="13"/>
  <c r="BE199" i="13" s="1"/>
  <c r="AY199" i="13"/>
  <c r="AT199" i="13"/>
  <c r="AO199" i="13"/>
  <c r="AN199" i="13"/>
  <c r="AM199" i="13"/>
  <c r="AL199" i="13"/>
  <c r="AK199" i="13"/>
  <c r="AJ199" i="13"/>
  <c r="AI199" i="13"/>
  <c r="AH199" i="13"/>
  <c r="AF199" i="13"/>
  <c r="AE199" i="13"/>
  <c r="AD199" i="13"/>
  <c r="AC199" i="13"/>
  <c r="R199" i="13"/>
  <c r="Q199" i="13"/>
  <c r="D199" i="13"/>
  <c r="AB199" i="13" s="1"/>
  <c r="CC198" i="13"/>
  <c r="CB198" i="13"/>
  <c r="CA198" i="13"/>
  <c r="BX198" i="13"/>
  <c r="BU198" i="13"/>
  <c r="BL198" i="13"/>
  <c r="BI198" i="13"/>
  <c r="BG198" i="13"/>
  <c r="BE198" i="13"/>
  <c r="BD198" i="13"/>
  <c r="BC198" i="13"/>
  <c r="AY198" i="13"/>
  <c r="AT198" i="13"/>
  <c r="AO198" i="13"/>
  <c r="AN198" i="13"/>
  <c r="AM198" i="13"/>
  <c r="AL198" i="13"/>
  <c r="AK198" i="13"/>
  <c r="AJ198" i="13"/>
  <c r="AI198" i="13"/>
  <c r="AH198" i="13"/>
  <c r="AG198" i="13"/>
  <c r="AF198" i="13"/>
  <c r="AE198" i="13"/>
  <c r="AD198" i="13"/>
  <c r="AC198" i="13"/>
  <c r="Q198" i="13"/>
  <c r="D198" i="13"/>
  <c r="R198" i="13" s="1"/>
  <c r="CC197" i="13"/>
  <c r="CB197" i="13"/>
  <c r="CA197" i="13"/>
  <c r="BX197" i="13"/>
  <c r="BU197" i="13"/>
  <c r="BL197" i="13"/>
  <c r="BI197" i="13"/>
  <c r="BG197" i="13"/>
  <c r="BD197" i="13"/>
  <c r="BC197" i="13"/>
  <c r="BE197" i="13" s="1"/>
  <c r="AY197" i="13"/>
  <c r="AT197" i="13"/>
  <c r="AO197" i="13"/>
  <c r="AN197" i="13"/>
  <c r="AM197" i="13"/>
  <c r="AL197" i="13"/>
  <c r="AK197" i="13"/>
  <c r="AJ197" i="13"/>
  <c r="AI197" i="13"/>
  <c r="AH197" i="13"/>
  <c r="AP197" i="13" s="1"/>
  <c r="AR197" i="13" s="1"/>
  <c r="AF197" i="13"/>
  <c r="AE197" i="13"/>
  <c r="AD197" i="13"/>
  <c r="AC197" i="13"/>
  <c r="AG197" i="13" s="1"/>
  <c r="Q197" i="13"/>
  <c r="R197" i="13" s="1"/>
  <c r="D197" i="13"/>
  <c r="AB197" i="13" s="1"/>
  <c r="CC196" i="13"/>
  <c r="CB196" i="13"/>
  <c r="CA196" i="13"/>
  <c r="BX196" i="13"/>
  <c r="BU196" i="13"/>
  <c r="BL196" i="13"/>
  <c r="BI196" i="13"/>
  <c r="BG196" i="13"/>
  <c r="BD196" i="13"/>
  <c r="BE196" i="13" s="1"/>
  <c r="BC196" i="13"/>
  <c r="AY196" i="13"/>
  <c r="AT196" i="13"/>
  <c r="AO196" i="13"/>
  <c r="AN196" i="13"/>
  <c r="AM196" i="13"/>
  <c r="AL196" i="13"/>
  <c r="AK196" i="13"/>
  <c r="AJ196" i="13"/>
  <c r="AI196" i="13"/>
  <c r="AH196" i="13"/>
  <c r="AF196" i="13"/>
  <c r="AE196" i="13"/>
  <c r="AD196" i="13"/>
  <c r="AC196" i="13"/>
  <c r="AG196" i="13" s="1"/>
  <c r="Q196" i="13"/>
  <c r="D196" i="13"/>
  <c r="CC195" i="13"/>
  <c r="CB195" i="13"/>
  <c r="CA195" i="13"/>
  <c r="BX195" i="13"/>
  <c r="BU195" i="13"/>
  <c r="BL195" i="13"/>
  <c r="BI195" i="13"/>
  <c r="BG195" i="13"/>
  <c r="BD195" i="13"/>
  <c r="BC195" i="13"/>
  <c r="BE195" i="13" s="1"/>
  <c r="AY195" i="13"/>
  <c r="AT195" i="13"/>
  <c r="AO195" i="13"/>
  <c r="AN195" i="13"/>
  <c r="AM195" i="13"/>
  <c r="AL195" i="13"/>
  <c r="AK195" i="13"/>
  <c r="AJ195" i="13"/>
  <c r="AI195" i="13"/>
  <c r="AH195" i="13"/>
  <c r="AF195" i="13"/>
  <c r="AE195" i="13"/>
  <c r="AD195" i="13"/>
  <c r="AC195" i="13"/>
  <c r="AG195" i="13" s="1"/>
  <c r="R195" i="13"/>
  <c r="BB195" i="13" s="1"/>
  <c r="Q195" i="13"/>
  <c r="D195" i="13"/>
  <c r="AB195" i="13" s="1"/>
  <c r="CC194" i="13"/>
  <c r="CB194" i="13"/>
  <c r="CA194" i="13"/>
  <c r="BX194" i="13"/>
  <c r="BU194" i="13"/>
  <c r="BL194" i="13"/>
  <c r="BI194" i="13"/>
  <c r="BG194" i="13"/>
  <c r="BE194" i="13"/>
  <c r="BD194" i="13"/>
  <c r="BC194" i="13"/>
  <c r="AY194" i="13"/>
  <c r="AT194" i="13"/>
  <c r="AN194" i="13"/>
  <c r="AK194" i="13"/>
  <c r="AH194" i="13"/>
  <c r="AF194" i="13"/>
  <c r="AE194" i="13"/>
  <c r="Q194" i="13"/>
  <c r="D194" i="13"/>
  <c r="AO194" i="13" s="1"/>
  <c r="CC193" i="13"/>
  <c r="CB193" i="13"/>
  <c r="CA193" i="13"/>
  <c r="BX193" i="13"/>
  <c r="BU193" i="13"/>
  <c r="BL193" i="13"/>
  <c r="BI193" i="13"/>
  <c r="BG193" i="13"/>
  <c r="BD193" i="13"/>
  <c r="BC193" i="13"/>
  <c r="BE193" i="13" s="1"/>
  <c r="AY193" i="13"/>
  <c r="AT193" i="13"/>
  <c r="AO193" i="13"/>
  <c r="AN193" i="13"/>
  <c r="AM193" i="13"/>
  <c r="AL193" i="13"/>
  <c r="AK193" i="13"/>
  <c r="AJ193" i="13"/>
  <c r="AI193" i="13"/>
  <c r="AH193" i="13"/>
  <c r="AF193" i="13"/>
  <c r="AE193" i="13"/>
  <c r="R193" i="13"/>
  <c r="Q193" i="13"/>
  <c r="D193" i="13"/>
  <c r="AD193" i="13" s="1"/>
  <c r="CC192" i="13"/>
  <c r="CB192" i="13"/>
  <c r="CA192" i="13"/>
  <c r="BX192" i="13"/>
  <c r="BU192" i="13"/>
  <c r="BL192" i="13"/>
  <c r="BI192" i="13"/>
  <c r="BG192" i="13"/>
  <c r="BD192" i="13"/>
  <c r="BC192" i="13"/>
  <c r="BE192" i="13" s="1"/>
  <c r="AY192" i="13"/>
  <c r="AT192" i="13"/>
  <c r="AO192" i="13"/>
  <c r="AN192" i="13"/>
  <c r="AM192" i="13"/>
  <c r="AL192" i="13"/>
  <c r="AK192" i="13"/>
  <c r="AJ192" i="13"/>
  <c r="AI192" i="13"/>
  <c r="AH192" i="13"/>
  <c r="AF192" i="13"/>
  <c r="AE192" i="13"/>
  <c r="AD192" i="13"/>
  <c r="AC192" i="13"/>
  <c r="AG192" i="13" s="1"/>
  <c r="Q192" i="13"/>
  <c r="D192" i="13"/>
  <c r="AB192" i="13" s="1"/>
  <c r="CC191" i="13"/>
  <c r="CB191" i="13"/>
  <c r="CA191" i="13"/>
  <c r="BX191" i="13"/>
  <c r="BU191" i="13"/>
  <c r="BL191" i="13"/>
  <c r="BI191" i="13"/>
  <c r="BG191" i="13"/>
  <c r="BD191" i="13"/>
  <c r="BC191" i="13"/>
  <c r="BE191" i="13" s="1"/>
  <c r="AY191" i="13"/>
  <c r="AT191" i="13"/>
  <c r="AO191" i="13"/>
  <c r="AN191" i="13"/>
  <c r="AM191" i="13"/>
  <c r="AL191" i="13"/>
  <c r="AK191" i="13"/>
  <c r="AJ191" i="13"/>
  <c r="AI191" i="13"/>
  <c r="AH191" i="13"/>
  <c r="AF191" i="13"/>
  <c r="AE191" i="13"/>
  <c r="AD191" i="13"/>
  <c r="AG191" i="13" s="1"/>
  <c r="AC191" i="13"/>
  <c r="Q191" i="13"/>
  <c r="D191" i="13"/>
  <c r="AB191" i="13" s="1"/>
  <c r="CC190" i="13"/>
  <c r="CB190" i="13"/>
  <c r="CA190" i="13"/>
  <c r="BX190" i="13"/>
  <c r="BU190" i="13"/>
  <c r="BL190" i="13"/>
  <c r="BI190" i="13"/>
  <c r="BG190" i="13"/>
  <c r="BE190" i="13"/>
  <c r="BD190" i="13"/>
  <c r="BC190" i="13"/>
  <c r="AY190" i="13"/>
  <c r="AT190" i="13"/>
  <c r="AO190" i="13"/>
  <c r="AN190" i="13"/>
  <c r="AM190" i="13"/>
  <c r="AL190" i="13"/>
  <c r="AK190" i="13"/>
  <c r="AJ190" i="13"/>
  <c r="AI190" i="13"/>
  <c r="AH190" i="13"/>
  <c r="AF190" i="13"/>
  <c r="AE190" i="13"/>
  <c r="AG190" i="13" s="1"/>
  <c r="AD190" i="13"/>
  <c r="AC190" i="13"/>
  <c r="AB190" i="13"/>
  <c r="Q190" i="13"/>
  <c r="D190" i="13"/>
  <c r="R190" i="13" s="1"/>
  <c r="CC189" i="13"/>
  <c r="CB189" i="13"/>
  <c r="CA189" i="13"/>
  <c r="BX189" i="13"/>
  <c r="BU189" i="13"/>
  <c r="BL189" i="13"/>
  <c r="BI189" i="13"/>
  <c r="BG189" i="13"/>
  <c r="BD189" i="13"/>
  <c r="BC189" i="13"/>
  <c r="BE189" i="13" s="1"/>
  <c r="AY189" i="13"/>
  <c r="AT189" i="13"/>
  <c r="AO189" i="13"/>
  <c r="AN189" i="13"/>
  <c r="AM189" i="13"/>
  <c r="AL189" i="13"/>
  <c r="AK189" i="13"/>
  <c r="AJ189" i="13"/>
  <c r="AI189" i="13"/>
  <c r="AH189" i="13"/>
  <c r="AF189" i="13"/>
  <c r="AE189" i="13"/>
  <c r="AG189" i="13" s="1"/>
  <c r="AD189" i="13"/>
  <c r="AC189" i="13"/>
  <c r="R189" i="13"/>
  <c r="Q189" i="13"/>
  <c r="D189" i="13"/>
  <c r="AB189" i="13" s="1"/>
  <c r="AP189" i="13" s="1"/>
  <c r="AR189" i="13" s="1"/>
  <c r="CC188" i="13"/>
  <c r="CB188" i="13"/>
  <c r="CA188" i="13"/>
  <c r="BX188" i="13"/>
  <c r="BU188" i="13"/>
  <c r="BL188" i="13"/>
  <c r="BI188" i="13"/>
  <c r="BG188" i="13"/>
  <c r="BD188" i="13"/>
  <c r="BC188" i="13"/>
  <c r="BE188" i="13" s="1"/>
  <c r="AY188" i="13"/>
  <c r="AT188" i="13"/>
  <c r="AO188" i="13"/>
  <c r="AN188" i="13"/>
  <c r="AM188" i="13"/>
  <c r="AL188" i="13"/>
  <c r="AK188" i="13"/>
  <c r="AJ188" i="13"/>
  <c r="AI188" i="13"/>
  <c r="AH188" i="13"/>
  <c r="AF188" i="13"/>
  <c r="AE188" i="13"/>
  <c r="AD188" i="13"/>
  <c r="AC188" i="13"/>
  <c r="AG188" i="13" s="1"/>
  <c r="Q188" i="13"/>
  <c r="D188" i="13"/>
  <c r="AB188" i="13" s="1"/>
  <c r="AP188" i="13" s="1"/>
  <c r="AR188" i="13" s="1"/>
  <c r="CB187" i="13"/>
  <c r="CC187" i="13" s="1"/>
  <c r="CA187" i="13"/>
  <c r="BX187" i="13"/>
  <c r="BU187" i="13"/>
  <c r="BL187" i="13"/>
  <c r="BI187" i="13"/>
  <c r="BG187" i="13"/>
  <c r="BD187" i="13"/>
  <c r="BC187" i="13"/>
  <c r="BE187" i="13" s="1"/>
  <c r="AY187" i="13"/>
  <c r="AT187" i="13"/>
  <c r="AO187" i="13"/>
  <c r="AN187" i="13"/>
  <c r="AM187" i="13"/>
  <c r="AL187" i="13"/>
  <c r="AK187" i="13"/>
  <c r="AJ187" i="13"/>
  <c r="AI187" i="13"/>
  <c r="AH187" i="13"/>
  <c r="AF187" i="13"/>
  <c r="AE187" i="13"/>
  <c r="AD187" i="13"/>
  <c r="AC187" i="13"/>
  <c r="AG187" i="13" s="1"/>
  <c r="Q187" i="13"/>
  <c r="D187" i="13"/>
  <c r="AB187" i="13" s="1"/>
  <c r="AP187" i="13" s="1"/>
  <c r="AR187" i="13" s="1"/>
  <c r="CC186" i="13"/>
  <c r="CB186" i="13"/>
  <c r="CA186" i="13"/>
  <c r="BX186" i="13"/>
  <c r="BU186" i="13"/>
  <c r="BL186" i="13"/>
  <c r="BI186" i="13"/>
  <c r="BG186" i="13"/>
  <c r="BE186" i="13"/>
  <c r="BD186" i="13"/>
  <c r="BC186" i="13"/>
  <c r="AY186" i="13"/>
  <c r="AT186" i="13"/>
  <c r="AO186" i="13"/>
  <c r="AN186" i="13"/>
  <c r="AM186" i="13"/>
  <c r="AL186" i="13"/>
  <c r="AK186" i="13"/>
  <c r="AJ186" i="13"/>
  <c r="AI186" i="13"/>
  <c r="AH186" i="13"/>
  <c r="AG186" i="13"/>
  <c r="AF186" i="13"/>
  <c r="AE186" i="13"/>
  <c r="AD186" i="13"/>
  <c r="AC186" i="13"/>
  <c r="Q186" i="13"/>
  <c r="D186" i="13"/>
  <c r="AB186" i="13" s="1"/>
  <c r="AP186" i="13" s="1"/>
  <c r="AR186" i="13" s="1"/>
  <c r="CC185" i="13"/>
  <c r="CB185" i="13"/>
  <c r="CA185" i="13"/>
  <c r="BX185" i="13"/>
  <c r="BU185" i="13"/>
  <c r="BL185" i="13"/>
  <c r="BI185" i="13"/>
  <c r="BG185" i="13"/>
  <c r="BD185" i="13"/>
  <c r="BC185" i="13"/>
  <c r="BE185" i="13" s="1"/>
  <c r="AY185" i="13"/>
  <c r="AT185" i="13"/>
  <c r="AO185" i="13"/>
  <c r="AN185" i="13"/>
  <c r="AM185" i="13"/>
  <c r="AL185" i="13"/>
  <c r="AK185" i="13"/>
  <c r="AJ185" i="13"/>
  <c r="AI185" i="13"/>
  <c r="AH185" i="13"/>
  <c r="AF185" i="13"/>
  <c r="AE185" i="13"/>
  <c r="AD185" i="13"/>
  <c r="AG185" i="13" s="1"/>
  <c r="AC185" i="13"/>
  <c r="Q185" i="13"/>
  <c r="D185" i="13"/>
  <c r="AB185" i="13" s="1"/>
  <c r="CC184" i="13"/>
  <c r="CB184" i="13"/>
  <c r="CA184" i="13"/>
  <c r="BX184" i="13"/>
  <c r="BU184" i="13"/>
  <c r="BL184" i="13"/>
  <c r="BI184" i="13"/>
  <c r="BG184" i="13"/>
  <c r="BD184" i="13"/>
  <c r="BC184" i="13"/>
  <c r="BE184" i="13" s="1"/>
  <c r="AY184" i="13"/>
  <c r="AT184" i="13"/>
  <c r="AO184" i="13"/>
  <c r="AN184" i="13"/>
  <c r="AM184" i="13"/>
  <c r="AL184" i="13"/>
  <c r="AK184" i="13"/>
  <c r="AJ184" i="13"/>
  <c r="AI184" i="13"/>
  <c r="AH184" i="13"/>
  <c r="AG184" i="13"/>
  <c r="AF184" i="13"/>
  <c r="AE184" i="13"/>
  <c r="AD184" i="13"/>
  <c r="AC184" i="13"/>
  <c r="Q184" i="13"/>
  <c r="D184" i="13"/>
  <c r="AB184" i="13" s="1"/>
  <c r="AP184" i="13" s="1"/>
  <c r="AR184" i="13" s="1"/>
  <c r="CC183" i="13"/>
  <c r="CB183" i="13"/>
  <c r="CA183" i="13"/>
  <c r="BX183" i="13"/>
  <c r="BU183" i="13"/>
  <c r="BL183" i="13"/>
  <c r="BI183" i="13"/>
  <c r="BG183" i="13"/>
  <c r="BE183" i="13"/>
  <c r="BD183" i="13"/>
  <c r="BC183" i="13"/>
  <c r="AT183" i="13"/>
  <c r="AO183" i="13"/>
  <c r="AN183" i="13"/>
  <c r="AM183" i="13"/>
  <c r="AL183" i="13"/>
  <c r="AK183" i="13"/>
  <c r="AJ183" i="13"/>
  <c r="AI183" i="13"/>
  <c r="AH183" i="13"/>
  <c r="AF183" i="13"/>
  <c r="AE183" i="13"/>
  <c r="AD183" i="13"/>
  <c r="AG183" i="13" s="1"/>
  <c r="AC183" i="13"/>
  <c r="AB183" i="13"/>
  <c r="Q183" i="13"/>
  <c r="D183" i="13"/>
  <c r="R183" i="13" s="1"/>
  <c r="CC182" i="13"/>
  <c r="CB182" i="13"/>
  <c r="CA182" i="13"/>
  <c r="BX182" i="13"/>
  <c r="BU182" i="13"/>
  <c r="BL182" i="13"/>
  <c r="BI182" i="13"/>
  <c r="BG182" i="13"/>
  <c r="BD182" i="13"/>
  <c r="BC182" i="13"/>
  <c r="BE182" i="13" s="1"/>
  <c r="AY182" i="13"/>
  <c r="AT182" i="13"/>
  <c r="AO182" i="13"/>
  <c r="AN182" i="13"/>
  <c r="AM182" i="13"/>
  <c r="AL182" i="13"/>
  <c r="AK182" i="13"/>
  <c r="AJ182" i="13"/>
  <c r="AI182" i="13"/>
  <c r="AH182" i="13"/>
  <c r="AF182" i="13"/>
  <c r="AE182" i="13"/>
  <c r="AD182" i="13"/>
  <c r="AC182" i="13"/>
  <c r="AB182" i="13"/>
  <c r="R182" i="13"/>
  <c r="BB182" i="13" s="1"/>
  <c r="Q182" i="13"/>
  <c r="D182" i="13"/>
  <c r="CB181" i="13"/>
  <c r="CC181" i="13" s="1"/>
  <c r="CA181" i="13"/>
  <c r="BX181" i="13"/>
  <c r="BU181" i="13"/>
  <c r="BL181" i="13"/>
  <c r="BI181" i="13"/>
  <c r="BG181" i="13"/>
  <c r="BE181" i="13"/>
  <c r="BD181" i="13"/>
  <c r="BC181" i="13"/>
  <c r="AY181" i="13"/>
  <c r="AT181" i="13"/>
  <c r="AO181" i="13"/>
  <c r="AN181" i="13"/>
  <c r="AM181" i="13"/>
  <c r="AL181" i="13"/>
  <c r="AK181" i="13"/>
  <c r="AJ181" i="13"/>
  <c r="AI181" i="13"/>
  <c r="AH181" i="13"/>
  <c r="AF181" i="13"/>
  <c r="AE181" i="13"/>
  <c r="AD181" i="13"/>
  <c r="AG181" i="13" s="1"/>
  <c r="AC181" i="13"/>
  <c r="AB181" i="13"/>
  <c r="Q181" i="13"/>
  <c r="D181" i="13"/>
  <c r="R181" i="13" s="1"/>
  <c r="CC180" i="13"/>
  <c r="CB180" i="13"/>
  <c r="CA180" i="13"/>
  <c r="BX180" i="13"/>
  <c r="BU180" i="13"/>
  <c r="BL180" i="13"/>
  <c r="BI180" i="13"/>
  <c r="BG180" i="13"/>
  <c r="BD180" i="13"/>
  <c r="BC180" i="13"/>
  <c r="BE180" i="13" s="1"/>
  <c r="AY180" i="13"/>
  <c r="AT180" i="13"/>
  <c r="AO180" i="13"/>
  <c r="AN180" i="13"/>
  <c r="AM180" i="13"/>
  <c r="AL180" i="13"/>
  <c r="AK180" i="13"/>
  <c r="AJ180" i="13"/>
  <c r="AI180" i="13"/>
  <c r="AH180" i="13"/>
  <c r="AF180" i="13"/>
  <c r="AE180" i="13"/>
  <c r="AD180" i="13"/>
  <c r="AG180" i="13" s="1"/>
  <c r="AC180" i="13"/>
  <c r="AB180" i="13"/>
  <c r="AP180" i="13" s="1"/>
  <c r="AR180" i="13" s="1"/>
  <c r="Q180" i="13"/>
  <c r="D180" i="13"/>
  <c r="R180" i="13" s="1"/>
  <c r="CC179" i="13"/>
  <c r="CB179" i="13"/>
  <c r="CA179" i="13"/>
  <c r="BX179" i="13"/>
  <c r="BU179" i="13"/>
  <c r="BL179" i="13"/>
  <c r="BI179" i="13"/>
  <c r="BG179" i="13"/>
  <c r="BD179" i="13"/>
  <c r="BC179" i="13"/>
  <c r="BE179" i="13" s="1"/>
  <c r="AY179" i="13"/>
  <c r="AT179" i="13"/>
  <c r="AO179" i="13"/>
  <c r="AN179" i="13"/>
  <c r="AM179" i="13"/>
  <c r="AL179" i="13"/>
  <c r="AK179" i="13"/>
  <c r="AJ179" i="13"/>
  <c r="AI179" i="13"/>
  <c r="AH179" i="13"/>
  <c r="AF179" i="13"/>
  <c r="AE179" i="13"/>
  <c r="AD179" i="13"/>
  <c r="AC179" i="13"/>
  <c r="AG179" i="13" s="1"/>
  <c r="AP179" i="13" s="1"/>
  <c r="AR179" i="13" s="1"/>
  <c r="AB179" i="13"/>
  <c r="Q179" i="13"/>
  <c r="R179" i="13" s="1"/>
  <c r="CC178" i="13"/>
  <c r="CB178" i="13"/>
  <c r="CA178" i="13"/>
  <c r="BX178" i="13"/>
  <c r="BU178" i="13"/>
  <c r="BI178" i="13"/>
  <c r="BG178" i="13"/>
  <c r="BD178" i="13"/>
  <c r="BE178" i="13" s="1"/>
  <c r="BC178" i="13"/>
  <c r="AY178" i="13"/>
  <c r="AT178" i="13"/>
  <c r="AO178" i="13"/>
  <c r="AN178" i="13"/>
  <c r="AM178" i="13"/>
  <c r="AL178" i="13"/>
  <c r="AK178" i="13"/>
  <c r="AJ178" i="13"/>
  <c r="AI178" i="13"/>
  <c r="AH178" i="13"/>
  <c r="AF178" i="13"/>
  <c r="AE178" i="13"/>
  <c r="AD178" i="13"/>
  <c r="AG178" i="13" s="1"/>
  <c r="AC178" i="13"/>
  <c r="Q178" i="13"/>
  <c r="D178" i="13"/>
  <c r="AB178" i="13" s="1"/>
  <c r="AP178" i="13" s="1"/>
  <c r="AR178" i="13" s="1"/>
  <c r="CB177" i="13"/>
  <c r="CC177" i="13" s="1"/>
  <c r="CA177" i="13"/>
  <c r="BX177" i="13"/>
  <c r="BU177" i="13"/>
  <c r="BL177" i="13"/>
  <c r="BI177" i="13"/>
  <c r="BG177" i="13"/>
  <c r="BD177" i="13"/>
  <c r="BC177" i="13"/>
  <c r="BE177" i="13" s="1"/>
  <c r="AY177" i="13"/>
  <c r="AT177" i="13"/>
  <c r="AO177" i="13"/>
  <c r="AN177" i="13"/>
  <c r="AM177" i="13"/>
  <c r="AL177" i="13"/>
  <c r="AK177" i="13"/>
  <c r="AJ177" i="13"/>
  <c r="AI177" i="13"/>
  <c r="AH177" i="13"/>
  <c r="AF177" i="13"/>
  <c r="AE177" i="13"/>
  <c r="AD177" i="13"/>
  <c r="AG177" i="13" s="1"/>
  <c r="AC177" i="13"/>
  <c r="AB177" i="13"/>
  <c r="Q177" i="13"/>
  <c r="D177" i="13"/>
  <c r="R177" i="13" s="1"/>
  <c r="CC176" i="13"/>
  <c r="CB176" i="13"/>
  <c r="CA176" i="13"/>
  <c r="BX176" i="13"/>
  <c r="BU176" i="13"/>
  <c r="BL176" i="13"/>
  <c r="BI176" i="13"/>
  <c r="BG176" i="13"/>
  <c r="BD176" i="13"/>
  <c r="BC176" i="13"/>
  <c r="BE176" i="13" s="1"/>
  <c r="AY176" i="13"/>
  <c r="AT176" i="13"/>
  <c r="AO176" i="13"/>
  <c r="AN176" i="13"/>
  <c r="AM176" i="13"/>
  <c r="AL176" i="13"/>
  <c r="AK176" i="13"/>
  <c r="AJ176" i="13"/>
  <c r="AI176" i="13"/>
  <c r="AH176" i="13"/>
  <c r="AF176" i="13"/>
  <c r="AE176" i="13"/>
  <c r="AD176" i="13"/>
  <c r="AC176" i="13"/>
  <c r="AG176" i="13" s="1"/>
  <c r="AP176" i="13" s="1"/>
  <c r="AR176" i="13" s="1"/>
  <c r="AB176" i="13"/>
  <c r="Q176" i="13"/>
  <c r="R176" i="13" s="1"/>
  <c r="D176" i="13"/>
  <c r="CB175" i="13"/>
  <c r="CC175" i="13" s="1"/>
  <c r="CA175" i="13"/>
  <c r="BX175" i="13"/>
  <c r="BU175" i="13"/>
  <c r="BL175" i="13"/>
  <c r="BI175" i="13"/>
  <c r="BG175" i="13"/>
  <c r="BD175" i="13"/>
  <c r="BE175" i="13" s="1"/>
  <c r="BC175" i="13"/>
  <c r="AY175" i="13"/>
  <c r="AT175" i="13"/>
  <c r="AO175" i="13"/>
  <c r="AN175" i="13"/>
  <c r="AM175" i="13"/>
  <c r="AL175" i="13"/>
  <c r="AK175" i="13"/>
  <c r="AJ175" i="13"/>
  <c r="AI175" i="13"/>
  <c r="AH175" i="13"/>
  <c r="AF175" i="13"/>
  <c r="AE175" i="13"/>
  <c r="AD175" i="13"/>
  <c r="AC175" i="13"/>
  <c r="AG175" i="13" s="1"/>
  <c r="Q175" i="13"/>
  <c r="R175" i="13" s="1"/>
  <c r="D175" i="13"/>
  <c r="AB175" i="13" s="1"/>
  <c r="AP175" i="13" s="1"/>
  <c r="AR175" i="13" s="1"/>
  <c r="CB174" i="13"/>
  <c r="CC174" i="13" s="1"/>
  <c r="CA174" i="13"/>
  <c r="BX174" i="13"/>
  <c r="BU174" i="13"/>
  <c r="BL174" i="13"/>
  <c r="BI174" i="13"/>
  <c r="BG174" i="13"/>
  <c r="BD174" i="13"/>
  <c r="BE174" i="13" s="1"/>
  <c r="BC174" i="13"/>
  <c r="AY174" i="13"/>
  <c r="AT174" i="13"/>
  <c r="AO174" i="13"/>
  <c r="AN174" i="13"/>
  <c r="AM174" i="13"/>
  <c r="AL174" i="13"/>
  <c r="AK174" i="13"/>
  <c r="AJ174" i="13"/>
  <c r="AI174" i="13"/>
  <c r="AH174" i="13"/>
  <c r="AF174" i="13"/>
  <c r="AE174" i="13"/>
  <c r="AD174" i="13"/>
  <c r="AG174" i="13" s="1"/>
  <c r="AC174" i="13"/>
  <c r="Q174" i="13"/>
  <c r="D174" i="13"/>
  <c r="AB174" i="13" s="1"/>
  <c r="CB173" i="13"/>
  <c r="CC173" i="13" s="1"/>
  <c r="CA173" i="13"/>
  <c r="BX173" i="13"/>
  <c r="BU173" i="13"/>
  <c r="BL173" i="13"/>
  <c r="BI173" i="13"/>
  <c r="BG173" i="13"/>
  <c r="BD173" i="13"/>
  <c r="BC173" i="13"/>
  <c r="BE173" i="13" s="1"/>
  <c r="AY173" i="13"/>
  <c r="AT173" i="13"/>
  <c r="AO173" i="13"/>
  <c r="AN173" i="13"/>
  <c r="AM173" i="13"/>
  <c r="AL173" i="13"/>
  <c r="AK173" i="13"/>
  <c r="AJ173" i="13"/>
  <c r="AI173" i="13"/>
  <c r="AH173" i="13"/>
  <c r="AF173" i="13"/>
  <c r="AE173" i="13"/>
  <c r="AD173" i="13"/>
  <c r="AG173" i="13" s="1"/>
  <c r="AC173" i="13"/>
  <c r="AB173" i="13"/>
  <c r="AP173" i="13" s="1"/>
  <c r="AR173" i="13" s="1"/>
  <c r="Q173" i="13"/>
  <c r="D173" i="13"/>
  <c r="R173" i="13" s="1"/>
  <c r="CC172" i="13"/>
  <c r="CB172" i="13"/>
  <c r="CA172" i="13"/>
  <c r="BX172" i="13"/>
  <c r="BU172" i="13"/>
  <c r="BL172" i="13"/>
  <c r="BI172" i="13"/>
  <c r="BG172" i="13"/>
  <c r="BD172" i="13"/>
  <c r="BC172" i="13"/>
  <c r="BE172" i="13" s="1"/>
  <c r="AY172" i="13"/>
  <c r="AT172" i="13"/>
  <c r="AO172" i="13"/>
  <c r="AN172" i="13"/>
  <c r="AM172" i="13"/>
  <c r="AL172" i="13"/>
  <c r="AK172" i="13"/>
  <c r="AJ172" i="13"/>
  <c r="AI172" i="13"/>
  <c r="AH172" i="13"/>
  <c r="AF172" i="13"/>
  <c r="AE172" i="13"/>
  <c r="AD172" i="13"/>
  <c r="AC172" i="13"/>
  <c r="AG172" i="13" s="1"/>
  <c r="AP172" i="13" s="1"/>
  <c r="AR172" i="13" s="1"/>
  <c r="AB172" i="13"/>
  <c r="Q172" i="13"/>
  <c r="R172" i="13" s="1"/>
  <c r="D172" i="13"/>
  <c r="CB171" i="13"/>
  <c r="CC171" i="13" s="1"/>
  <c r="CA171" i="13"/>
  <c r="BX171" i="13"/>
  <c r="BU171" i="13"/>
  <c r="BL171" i="13"/>
  <c r="BI171" i="13"/>
  <c r="BG171" i="13"/>
  <c r="BD171" i="13"/>
  <c r="BE171" i="13" s="1"/>
  <c r="BC171" i="13"/>
  <c r="AY171" i="13"/>
  <c r="AT171" i="13"/>
  <c r="AO171" i="13"/>
  <c r="AN171" i="13"/>
  <c r="AM171" i="13"/>
  <c r="AL171" i="13"/>
  <c r="AK171" i="13"/>
  <c r="AJ171" i="13"/>
  <c r="AI171" i="13"/>
  <c r="AH171" i="13"/>
  <c r="AF171" i="13"/>
  <c r="AE171" i="13"/>
  <c r="AD171" i="13"/>
  <c r="AC171" i="13"/>
  <c r="AG171" i="13" s="1"/>
  <c r="Q171" i="13"/>
  <c r="R171" i="13" s="1"/>
  <c r="D171" i="13"/>
  <c r="AB171" i="13" s="1"/>
  <c r="CB170" i="13"/>
  <c r="CC170" i="13" s="1"/>
  <c r="CA170" i="13"/>
  <c r="BX170" i="13"/>
  <c r="BU170" i="13"/>
  <c r="BL170" i="13"/>
  <c r="BI170" i="13"/>
  <c r="BG170" i="13"/>
  <c r="BD170" i="13"/>
  <c r="BE170" i="13" s="1"/>
  <c r="BC170" i="13"/>
  <c r="BB170" i="13"/>
  <c r="AY170" i="13"/>
  <c r="AT170" i="13"/>
  <c r="AO170" i="13"/>
  <c r="AN170" i="13"/>
  <c r="AM170" i="13"/>
  <c r="AL170" i="13"/>
  <c r="AK170" i="13"/>
  <c r="AJ170" i="13"/>
  <c r="AI170" i="13"/>
  <c r="AH170" i="13"/>
  <c r="AF170" i="13"/>
  <c r="AE170" i="13"/>
  <c r="AD170" i="13"/>
  <c r="AG170" i="13" s="1"/>
  <c r="AC170" i="13"/>
  <c r="R170" i="13"/>
  <c r="Q170" i="13"/>
  <c r="D170" i="13"/>
  <c r="AB170" i="13" s="1"/>
  <c r="CB169" i="13"/>
  <c r="CC169" i="13" s="1"/>
  <c r="CA169" i="13"/>
  <c r="BX169" i="13"/>
  <c r="BU169" i="13"/>
  <c r="BL169" i="13"/>
  <c r="BI169" i="13"/>
  <c r="BG169" i="13"/>
  <c r="BE169" i="13"/>
  <c r="BD169" i="13"/>
  <c r="BC169" i="13"/>
  <c r="AY169" i="13"/>
  <c r="AT169" i="13"/>
  <c r="AO169" i="13"/>
  <c r="AN169" i="13"/>
  <c r="AM169" i="13"/>
  <c r="AL169" i="13"/>
  <c r="AK169" i="13"/>
  <c r="AJ169" i="13"/>
  <c r="AI169" i="13"/>
  <c r="AH169" i="13"/>
  <c r="AF169" i="13"/>
  <c r="AE169" i="13"/>
  <c r="AD169" i="13"/>
  <c r="AG169" i="13" s="1"/>
  <c r="AC169" i="13"/>
  <c r="AB169" i="13"/>
  <c r="Q169" i="13"/>
  <c r="D169" i="13"/>
  <c r="R169" i="13" s="1"/>
  <c r="CC168" i="13"/>
  <c r="CB168" i="13"/>
  <c r="CA168" i="13"/>
  <c r="BX168" i="13"/>
  <c r="BU168" i="13"/>
  <c r="BL168" i="13"/>
  <c r="BI168" i="13"/>
  <c r="BG168" i="13"/>
  <c r="BD168" i="13"/>
  <c r="BC168" i="13"/>
  <c r="BE168" i="13" s="1"/>
  <c r="AY168" i="13"/>
  <c r="AT168" i="13"/>
  <c r="AO168" i="13"/>
  <c r="AN168" i="13"/>
  <c r="AM168" i="13"/>
  <c r="AL168" i="13"/>
  <c r="AK168" i="13"/>
  <c r="AJ168" i="13"/>
  <c r="AI168" i="13"/>
  <c r="AH168" i="13"/>
  <c r="AF168" i="13"/>
  <c r="AE168" i="13"/>
  <c r="AD168" i="13"/>
  <c r="AC168" i="13"/>
  <c r="AG168" i="13" s="1"/>
  <c r="AP168" i="13" s="1"/>
  <c r="AR168" i="13" s="1"/>
  <c r="AB168" i="13"/>
  <c r="Q168" i="13"/>
  <c r="R168" i="13" s="1"/>
  <c r="D168" i="13"/>
  <c r="CB167" i="13"/>
  <c r="CC167" i="13" s="1"/>
  <c r="CA167" i="13"/>
  <c r="BX167" i="13"/>
  <c r="BU167" i="13"/>
  <c r="BL167" i="13"/>
  <c r="BI167" i="13"/>
  <c r="BG167" i="13"/>
  <c r="BD167" i="13"/>
  <c r="BE167" i="13" s="1"/>
  <c r="BC167" i="13"/>
  <c r="AY167" i="13"/>
  <c r="AT167" i="13"/>
  <c r="AO167" i="13"/>
  <c r="AN167" i="13"/>
  <c r="AM167" i="13"/>
  <c r="AL167" i="13"/>
  <c r="AK167" i="13"/>
  <c r="AJ167" i="13"/>
  <c r="AI167" i="13"/>
  <c r="AH167" i="13"/>
  <c r="AF167" i="13"/>
  <c r="AE167" i="13"/>
  <c r="AD167" i="13"/>
  <c r="AC167" i="13"/>
  <c r="AG167" i="13" s="1"/>
  <c r="Q167" i="13"/>
  <c r="R167" i="13" s="1"/>
  <c r="D167" i="13"/>
  <c r="AB167" i="13" s="1"/>
  <c r="AP167" i="13" s="1"/>
  <c r="AR167" i="13" s="1"/>
  <c r="CB166" i="13"/>
  <c r="CC166" i="13" s="1"/>
  <c r="CA166" i="13"/>
  <c r="BX166" i="13"/>
  <c r="BU166" i="13"/>
  <c r="BL166" i="13"/>
  <c r="BI166" i="13"/>
  <c r="BG166" i="13"/>
  <c r="BD166" i="13"/>
  <c r="BE166" i="13" s="1"/>
  <c r="BC166" i="13"/>
  <c r="BB166" i="13"/>
  <c r="AY166" i="13"/>
  <c r="AT166" i="13"/>
  <c r="AO166" i="13"/>
  <c r="AN166" i="13"/>
  <c r="AM166" i="13"/>
  <c r="AL166" i="13"/>
  <c r="AK166" i="13"/>
  <c r="AJ166" i="13"/>
  <c r="AI166" i="13"/>
  <c r="AH166" i="13"/>
  <c r="AF166" i="13"/>
  <c r="AE166" i="13"/>
  <c r="AD166" i="13"/>
  <c r="AG166" i="13" s="1"/>
  <c r="AC166" i="13"/>
  <c r="R166" i="13"/>
  <c r="Q166" i="13"/>
  <c r="D166" i="13"/>
  <c r="AB166" i="13" s="1"/>
  <c r="CB165" i="13"/>
  <c r="CC165" i="13" s="1"/>
  <c r="CA165" i="13"/>
  <c r="BX165" i="13"/>
  <c r="BU165" i="13"/>
  <c r="BL165" i="13"/>
  <c r="BI165" i="13"/>
  <c r="BG165" i="13"/>
  <c r="BE165" i="13"/>
  <c r="BD165" i="13"/>
  <c r="BC165" i="13"/>
  <c r="AY165" i="13"/>
  <c r="AT165" i="13"/>
  <c r="AO165" i="13"/>
  <c r="AN165" i="13"/>
  <c r="AM165" i="13"/>
  <c r="AL165" i="13"/>
  <c r="AK165" i="13"/>
  <c r="AJ165" i="13"/>
  <c r="AI165" i="13"/>
  <c r="AH165" i="13"/>
  <c r="AF165" i="13"/>
  <c r="AE165" i="13"/>
  <c r="AD165" i="13"/>
  <c r="AG165" i="13" s="1"/>
  <c r="AC165" i="13"/>
  <c r="AB165" i="13"/>
  <c r="AP165" i="13" s="1"/>
  <c r="AR165" i="13" s="1"/>
  <c r="Q165" i="13"/>
  <c r="D165" i="13"/>
  <c r="R165" i="13" s="1"/>
  <c r="CC164" i="13"/>
  <c r="CB164" i="13"/>
  <c r="CA164" i="13"/>
  <c r="BX164" i="13"/>
  <c r="BU164" i="13"/>
  <c r="BL164" i="13"/>
  <c r="BI164" i="13"/>
  <c r="BG164" i="13"/>
  <c r="BD164" i="13"/>
  <c r="BC164" i="13"/>
  <c r="BE164" i="13" s="1"/>
  <c r="AY164" i="13"/>
  <c r="AT164" i="13"/>
  <c r="AO164" i="13"/>
  <c r="AN164" i="13"/>
  <c r="AM164" i="13"/>
  <c r="AL164" i="13"/>
  <c r="AK164" i="13"/>
  <c r="AJ164" i="13"/>
  <c r="AI164" i="13"/>
  <c r="AH164" i="13"/>
  <c r="AF164" i="13"/>
  <c r="AE164" i="13"/>
  <c r="AD164" i="13"/>
  <c r="AC164" i="13"/>
  <c r="AG164" i="13" s="1"/>
  <c r="AP164" i="13" s="1"/>
  <c r="AR164" i="13" s="1"/>
  <c r="AB164" i="13"/>
  <c r="Q164" i="13"/>
  <c r="R164" i="13" s="1"/>
  <c r="D164" i="13"/>
  <c r="CB163" i="13"/>
  <c r="CC163" i="13" s="1"/>
  <c r="CA163" i="13"/>
  <c r="BX163" i="13"/>
  <c r="BU163" i="13"/>
  <c r="BL163" i="13"/>
  <c r="BI163" i="13"/>
  <c r="BG163" i="13"/>
  <c r="BD163" i="13"/>
  <c r="BE163" i="13" s="1"/>
  <c r="BC163" i="13"/>
  <c r="AY163" i="13"/>
  <c r="AT163" i="13"/>
  <c r="AO163" i="13"/>
  <c r="AN163" i="13"/>
  <c r="AM163" i="13"/>
  <c r="AL163" i="13"/>
  <c r="AK163" i="13"/>
  <c r="AJ163" i="13"/>
  <c r="AI163" i="13"/>
  <c r="AH163" i="13"/>
  <c r="AF163" i="13"/>
  <c r="AE163" i="13"/>
  <c r="AD163" i="13"/>
  <c r="AC163" i="13"/>
  <c r="AG163" i="13" s="1"/>
  <c r="Q163" i="13"/>
  <c r="R163" i="13" s="1"/>
  <c r="D163" i="13"/>
  <c r="AB163" i="13" s="1"/>
  <c r="CB162" i="13"/>
  <c r="CC162" i="13" s="1"/>
  <c r="CA162" i="13"/>
  <c r="BX162" i="13"/>
  <c r="BU162" i="13"/>
  <c r="BL162" i="13"/>
  <c r="BI162" i="13"/>
  <c r="BG162" i="13"/>
  <c r="BD162" i="13"/>
  <c r="BC162" i="13"/>
  <c r="BE162" i="13" s="1"/>
  <c r="BB162" i="13"/>
  <c r="AY162" i="13"/>
  <c r="AT162" i="13"/>
  <c r="AO162" i="13"/>
  <c r="AN162" i="13"/>
  <c r="AM162" i="13"/>
  <c r="AL162" i="13"/>
  <c r="AK162" i="13"/>
  <c r="AJ162" i="13"/>
  <c r="AI162" i="13"/>
  <c r="AH162" i="13"/>
  <c r="AF162" i="13"/>
  <c r="AE162" i="13"/>
  <c r="AD162" i="13"/>
  <c r="AG162" i="13" s="1"/>
  <c r="AC162" i="13"/>
  <c r="R162" i="13"/>
  <c r="Q162" i="13"/>
  <c r="D162" i="13"/>
  <c r="AB162" i="13" s="1"/>
  <c r="AP162" i="13" s="1"/>
  <c r="AR162" i="13" s="1"/>
  <c r="BM162" i="13" s="1"/>
  <c r="CB161" i="13"/>
  <c r="CC161" i="13" s="1"/>
  <c r="CA161" i="13"/>
  <c r="BX161" i="13"/>
  <c r="BU161" i="13"/>
  <c r="BL161" i="13"/>
  <c r="BI161" i="13"/>
  <c r="BG161" i="13"/>
  <c r="BE161" i="13"/>
  <c r="BD161" i="13"/>
  <c r="BC161" i="13"/>
  <c r="AY161" i="13"/>
  <c r="AT161" i="13"/>
  <c r="AO161" i="13"/>
  <c r="AN161" i="13"/>
  <c r="AM161" i="13"/>
  <c r="AL161" i="13"/>
  <c r="AK161" i="13"/>
  <c r="AJ161" i="13"/>
  <c r="AI161" i="13"/>
  <c r="AH161" i="13"/>
  <c r="AF161" i="13"/>
  <c r="AE161" i="13"/>
  <c r="AD161" i="13"/>
  <c r="AG161" i="13" s="1"/>
  <c r="AC161" i="13"/>
  <c r="AB161" i="13"/>
  <c r="Q161" i="13"/>
  <c r="D161" i="13"/>
  <c r="R161" i="13" s="1"/>
  <c r="CC160" i="13"/>
  <c r="CB160" i="13"/>
  <c r="CA160" i="13"/>
  <c r="BX160" i="13"/>
  <c r="BU160" i="13"/>
  <c r="BL160" i="13"/>
  <c r="BI160" i="13"/>
  <c r="BG160" i="13"/>
  <c r="BD160" i="13"/>
  <c r="BC160" i="13"/>
  <c r="BE160" i="13" s="1"/>
  <c r="AY160" i="13"/>
  <c r="AT160" i="13"/>
  <c r="AO160" i="13"/>
  <c r="AN160" i="13"/>
  <c r="AM160" i="13"/>
  <c r="AL160" i="13"/>
  <c r="AK160" i="13"/>
  <c r="AJ160" i="13"/>
  <c r="AI160" i="13"/>
  <c r="AH160" i="13"/>
  <c r="AF160" i="13"/>
  <c r="AE160" i="13"/>
  <c r="AD160" i="13"/>
  <c r="AC160" i="13"/>
  <c r="AG160" i="13" s="1"/>
  <c r="AP160" i="13" s="1"/>
  <c r="AR160" i="13" s="1"/>
  <c r="AB160" i="13"/>
  <c r="Q160" i="13"/>
  <c r="R160" i="13" s="1"/>
  <c r="D160" i="13"/>
  <c r="CB159" i="13"/>
  <c r="CC159" i="13" s="1"/>
  <c r="CA159" i="13"/>
  <c r="BX159" i="13"/>
  <c r="BU159" i="13"/>
  <c r="BL159" i="13"/>
  <c r="BI159" i="13"/>
  <c r="BG159" i="13"/>
  <c r="BD159" i="13"/>
  <c r="BE159" i="13" s="1"/>
  <c r="BC159" i="13"/>
  <c r="AY159" i="13"/>
  <c r="AT159" i="13"/>
  <c r="AO159" i="13"/>
  <c r="AN159" i="13"/>
  <c r="AM159" i="13"/>
  <c r="AL159" i="13"/>
  <c r="AK159" i="13"/>
  <c r="AJ159" i="13"/>
  <c r="AI159" i="13"/>
  <c r="AH159" i="13"/>
  <c r="AF159" i="13"/>
  <c r="AE159" i="13"/>
  <c r="AD159" i="13"/>
  <c r="AC159" i="13"/>
  <c r="AG159" i="13" s="1"/>
  <c r="Q159" i="13"/>
  <c r="R159" i="13" s="1"/>
  <c r="D159" i="13"/>
  <c r="AB159" i="13" s="1"/>
  <c r="AP159" i="13" s="1"/>
  <c r="AR159" i="13" s="1"/>
  <c r="CB158" i="13"/>
  <c r="CC158" i="13" s="1"/>
  <c r="CA158" i="13"/>
  <c r="BX158" i="13"/>
  <c r="BU158" i="13"/>
  <c r="BL158" i="13"/>
  <c r="BI158" i="13"/>
  <c r="BG158" i="13"/>
  <c r="BD158" i="13"/>
  <c r="BE158" i="13" s="1"/>
  <c r="BC158" i="13"/>
  <c r="AY158" i="13"/>
  <c r="AT158" i="13"/>
  <c r="AO158" i="13"/>
  <c r="AN158" i="13"/>
  <c r="AM158" i="13"/>
  <c r="AL158" i="13"/>
  <c r="AK158" i="13"/>
  <c r="AJ158" i="13"/>
  <c r="AI158" i="13"/>
  <c r="AH158" i="13"/>
  <c r="AF158" i="13"/>
  <c r="AE158" i="13"/>
  <c r="AD158" i="13"/>
  <c r="AG158" i="13" s="1"/>
  <c r="AC158" i="13"/>
  <c r="Q158" i="13"/>
  <c r="D158" i="13"/>
  <c r="AB158" i="13" s="1"/>
  <c r="AP158" i="13" s="1"/>
  <c r="AR158" i="13" s="1"/>
  <c r="CB157" i="13"/>
  <c r="CC157" i="13" s="1"/>
  <c r="CA157" i="13"/>
  <c r="BX157" i="13"/>
  <c r="BU157" i="13"/>
  <c r="BL157" i="13"/>
  <c r="BI157" i="13"/>
  <c r="BG157" i="13"/>
  <c r="BD157" i="13"/>
  <c r="BC157" i="13"/>
  <c r="BE157" i="13" s="1"/>
  <c r="AY157" i="13"/>
  <c r="AT157" i="13"/>
  <c r="AO157" i="13"/>
  <c r="AN157" i="13"/>
  <c r="AM157" i="13"/>
  <c r="AL157" i="13"/>
  <c r="AK157" i="13"/>
  <c r="AJ157" i="13"/>
  <c r="AI157" i="13"/>
  <c r="AH157" i="13"/>
  <c r="AF157" i="13"/>
  <c r="AE157" i="13"/>
  <c r="AD157" i="13"/>
  <c r="AG157" i="13" s="1"/>
  <c r="AC157" i="13"/>
  <c r="AB157" i="13"/>
  <c r="AP157" i="13" s="1"/>
  <c r="AR157" i="13" s="1"/>
  <c r="Q157" i="13"/>
  <c r="D157" i="13"/>
  <c r="R157" i="13" s="1"/>
  <c r="CC156" i="13"/>
  <c r="CB156" i="13"/>
  <c r="CA156" i="13"/>
  <c r="BX156" i="13"/>
  <c r="BU156" i="13"/>
  <c r="BL156" i="13"/>
  <c r="BI156" i="13"/>
  <c r="BG156" i="13"/>
  <c r="BD156" i="13"/>
  <c r="BC156" i="13"/>
  <c r="BE156" i="13" s="1"/>
  <c r="AY156" i="13"/>
  <c r="AT156" i="13"/>
  <c r="AO156" i="13"/>
  <c r="AN156" i="13"/>
  <c r="AM156" i="13"/>
  <c r="AL156" i="13"/>
  <c r="AK156" i="13"/>
  <c r="AJ156" i="13"/>
  <c r="AI156" i="13"/>
  <c r="AH156" i="13"/>
  <c r="AF156" i="13"/>
  <c r="AE156" i="13"/>
  <c r="AD156" i="13"/>
  <c r="AC156" i="13"/>
  <c r="AG156" i="13" s="1"/>
  <c r="AP156" i="13" s="1"/>
  <c r="AR156" i="13" s="1"/>
  <c r="AB156" i="13"/>
  <c r="Q156" i="13"/>
  <c r="R156" i="13" s="1"/>
  <c r="D156" i="13"/>
  <c r="CB155" i="13"/>
  <c r="CC155" i="13" s="1"/>
  <c r="CA155" i="13"/>
  <c r="BX155" i="13"/>
  <c r="BU155" i="13"/>
  <c r="BL155" i="13"/>
  <c r="BI155" i="13"/>
  <c r="BG155" i="13"/>
  <c r="BD155" i="13"/>
  <c r="BE155" i="13" s="1"/>
  <c r="BC155" i="13"/>
  <c r="AY155" i="13"/>
  <c r="AT155" i="13"/>
  <c r="AO155" i="13"/>
  <c r="AN155" i="13"/>
  <c r="AM155" i="13"/>
  <c r="AL155" i="13"/>
  <c r="AK155" i="13"/>
  <c r="AJ155" i="13"/>
  <c r="AI155" i="13"/>
  <c r="AH155" i="13"/>
  <c r="AF155" i="13"/>
  <c r="AE155" i="13"/>
  <c r="AD155" i="13"/>
  <c r="AC155" i="13"/>
  <c r="AG155" i="13" s="1"/>
  <c r="Q155" i="13"/>
  <c r="R155" i="13" s="1"/>
  <c r="D155" i="13"/>
  <c r="AB155" i="13" s="1"/>
  <c r="CB154" i="13"/>
  <c r="CC154" i="13" s="1"/>
  <c r="CA154" i="13"/>
  <c r="BX154" i="13"/>
  <c r="BU154" i="13"/>
  <c r="BL154" i="13"/>
  <c r="BI154" i="13"/>
  <c r="BG154" i="13"/>
  <c r="BD154" i="13"/>
  <c r="BE154" i="13" s="1"/>
  <c r="BC154" i="13"/>
  <c r="AY154" i="13"/>
  <c r="AT154" i="13"/>
  <c r="AO154" i="13"/>
  <c r="AN154" i="13"/>
  <c r="AM154" i="13"/>
  <c r="AL154" i="13"/>
  <c r="AK154" i="13"/>
  <c r="AJ154" i="13"/>
  <c r="AI154" i="13"/>
  <c r="AH154" i="13"/>
  <c r="AF154" i="13"/>
  <c r="AE154" i="13"/>
  <c r="AD154" i="13"/>
  <c r="AG154" i="13" s="1"/>
  <c r="AC154" i="13"/>
  <c r="Q154" i="13"/>
  <c r="D154" i="13"/>
  <c r="AB154" i="13" s="1"/>
  <c r="AP154" i="13" s="1"/>
  <c r="AR154" i="13" s="1"/>
  <c r="CB153" i="13"/>
  <c r="CC153" i="13" s="1"/>
  <c r="CA153" i="13"/>
  <c r="BX153" i="13"/>
  <c r="BU153" i="13"/>
  <c r="BL153" i="13"/>
  <c r="BI153" i="13"/>
  <c r="BG153" i="13"/>
  <c r="BD153" i="13"/>
  <c r="BC153" i="13"/>
  <c r="BE153" i="13" s="1"/>
  <c r="AY153" i="13"/>
  <c r="AT153" i="13"/>
  <c r="AO153" i="13"/>
  <c r="AN153" i="13"/>
  <c r="AM153" i="13"/>
  <c r="AL153" i="13"/>
  <c r="AK153" i="13"/>
  <c r="AJ153" i="13"/>
  <c r="AI153" i="13"/>
  <c r="AH153" i="13"/>
  <c r="AF153" i="13"/>
  <c r="AE153" i="13"/>
  <c r="AD153" i="13"/>
  <c r="AG153" i="13" s="1"/>
  <c r="AC153" i="13"/>
  <c r="AB153" i="13"/>
  <c r="AP153" i="13" s="1"/>
  <c r="AR153" i="13" s="1"/>
  <c r="Q153" i="13"/>
  <c r="D153" i="13"/>
  <c r="R153" i="13" s="1"/>
  <c r="CC152" i="13"/>
  <c r="CB152" i="13"/>
  <c r="CA152" i="13"/>
  <c r="BX152" i="13"/>
  <c r="BU152" i="13"/>
  <c r="BL152" i="13"/>
  <c r="BI152" i="13"/>
  <c r="BG152" i="13"/>
  <c r="BD152" i="13"/>
  <c r="BC152" i="13"/>
  <c r="BE152" i="13" s="1"/>
  <c r="AY152" i="13"/>
  <c r="AT152" i="13"/>
  <c r="AO152" i="13"/>
  <c r="AN152" i="13"/>
  <c r="AM152" i="13"/>
  <c r="AL152" i="13"/>
  <c r="AK152" i="13"/>
  <c r="AJ152" i="13"/>
  <c r="AI152" i="13"/>
  <c r="AH152" i="13"/>
  <c r="AF152" i="13"/>
  <c r="AE152" i="13"/>
  <c r="AD152" i="13"/>
  <c r="AC152" i="13"/>
  <c r="AG152" i="13" s="1"/>
  <c r="AP152" i="13" s="1"/>
  <c r="AR152" i="13" s="1"/>
  <c r="AB152" i="13"/>
  <c r="Q152" i="13"/>
  <c r="R152" i="13" s="1"/>
  <c r="D152" i="13"/>
  <c r="CB151" i="13"/>
  <c r="CC151" i="13" s="1"/>
  <c r="CA151" i="13"/>
  <c r="BX151" i="13"/>
  <c r="BU151" i="13"/>
  <c r="BL151" i="13"/>
  <c r="BI151" i="13"/>
  <c r="BG151" i="13"/>
  <c r="BD151" i="13"/>
  <c r="BE151" i="13" s="1"/>
  <c r="BC151" i="13"/>
  <c r="AY151" i="13"/>
  <c r="AT151" i="13"/>
  <c r="AO151" i="13"/>
  <c r="AN151" i="13"/>
  <c r="AM151" i="13"/>
  <c r="AL151" i="13"/>
  <c r="AK151" i="13"/>
  <c r="AJ151" i="13"/>
  <c r="AI151" i="13"/>
  <c r="AH151" i="13"/>
  <c r="AF151" i="13"/>
  <c r="AE151" i="13"/>
  <c r="AD151" i="13"/>
  <c r="AC151" i="13"/>
  <c r="AG151" i="13" s="1"/>
  <c r="Q151" i="13"/>
  <c r="R151" i="13" s="1"/>
  <c r="D151" i="13"/>
  <c r="AB151" i="13" s="1"/>
  <c r="CB150" i="13"/>
  <c r="CC150" i="13" s="1"/>
  <c r="CA150" i="13"/>
  <c r="BX150" i="13"/>
  <c r="BU150" i="13"/>
  <c r="BL150" i="13"/>
  <c r="BI150" i="13"/>
  <c r="BG150" i="13"/>
  <c r="BD150" i="13"/>
  <c r="BE150" i="13" s="1"/>
  <c r="BC150" i="13"/>
  <c r="AY150" i="13"/>
  <c r="AT150" i="13"/>
  <c r="AO150" i="13"/>
  <c r="AN150" i="13"/>
  <c r="AM150" i="13"/>
  <c r="AL150" i="13"/>
  <c r="AK150" i="13"/>
  <c r="AJ150" i="13"/>
  <c r="AI150" i="13"/>
  <c r="AH150" i="13"/>
  <c r="AF150" i="13"/>
  <c r="AE150" i="13"/>
  <c r="AD150" i="13"/>
  <c r="AG150" i="13" s="1"/>
  <c r="AC150" i="13"/>
  <c r="Q150" i="13"/>
  <c r="D150" i="13"/>
  <c r="AB150" i="13" s="1"/>
  <c r="CB149" i="13"/>
  <c r="CC149" i="13" s="1"/>
  <c r="CA149" i="13"/>
  <c r="BX149" i="13"/>
  <c r="BU149" i="13"/>
  <c r="BL149" i="13"/>
  <c r="BI149" i="13"/>
  <c r="BG149" i="13"/>
  <c r="BD149" i="13"/>
  <c r="BC149" i="13"/>
  <c r="BE149" i="13" s="1"/>
  <c r="AY149" i="13"/>
  <c r="AT149" i="13"/>
  <c r="AO149" i="13"/>
  <c r="AN149" i="13"/>
  <c r="AM149" i="13"/>
  <c r="AL149" i="13"/>
  <c r="AK149" i="13"/>
  <c r="AJ149" i="13"/>
  <c r="AI149" i="13"/>
  <c r="AH149" i="13"/>
  <c r="AF149" i="13"/>
  <c r="AE149" i="13"/>
  <c r="AD149" i="13"/>
  <c r="AG149" i="13" s="1"/>
  <c r="AC149" i="13"/>
  <c r="AB149" i="13"/>
  <c r="Q149" i="13"/>
  <c r="D149" i="13"/>
  <c r="R149" i="13" s="1"/>
  <c r="CC148" i="13"/>
  <c r="CB148" i="13"/>
  <c r="CA148" i="13"/>
  <c r="BX148" i="13"/>
  <c r="BU148" i="13"/>
  <c r="BI148" i="13"/>
  <c r="BG148" i="13"/>
  <c r="BE148" i="13"/>
  <c r="BD148" i="13"/>
  <c r="BC148" i="13"/>
  <c r="AY148" i="13"/>
  <c r="AT148" i="13"/>
  <c r="AO148" i="13"/>
  <c r="AN148" i="13"/>
  <c r="AM148" i="13"/>
  <c r="AL148" i="13"/>
  <c r="AK148" i="13"/>
  <c r="AJ148" i="13"/>
  <c r="AI148" i="13"/>
  <c r="AH148" i="13"/>
  <c r="AG148" i="13"/>
  <c r="AF148" i="13"/>
  <c r="AE148" i="13"/>
  <c r="AD148" i="13"/>
  <c r="AC148" i="13"/>
  <c r="Q148" i="13"/>
  <c r="D148" i="13"/>
  <c r="AB148" i="13" s="1"/>
  <c r="AP148" i="13" s="1"/>
  <c r="AR148" i="13" s="1"/>
  <c r="CQ147" i="13"/>
  <c r="CA146" i="13"/>
  <c r="BX146" i="13"/>
  <c r="CB146" i="13" s="1"/>
  <c r="CC146" i="13" s="1"/>
  <c r="BU146" i="13"/>
  <c r="BL146" i="13"/>
  <c r="BI146" i="13"/>
  <c r="BG146" i="13"/>
  <c r="BD146" i="13"/>
  <c r="BE146" i="13" s="1"/>
  <c r="BC146" i="13"/>
  <c r="AT146" i="13"/>
  <c r="AO146" i="13"/>
  <c r="AN146" i="13"/>
  <c r="AM146" i="13"/>
  <c r="AL146" i="13"/>
  <c r="AK146" i="13"/>
  <c r="AJ146" i="13"/>
  <c r="AI146" i="13"/>
  <c r="AH146" i="13"/>
  <c r="AF146" i="13"/>
  <c r="AE146" i="13"/>
  <c r="AD146" i="13"/>
  <c r="AC146" i="13"/>
  <c r="AG146" i="13" s="1"/>
  <c r="Q146" i="13"/>
  <c r="R146" i="13" s="1"/>
  <c r="D146" i="13"/>
  <c r="AB146" i="13" s="1"/>
  <c r="AP146" i="13" s="1"/>
  <c r="AR146" i="13" s="1"/>
  <c r="CM145" i="13"/>
  <c r="CL145" i="13"/>
  <c r="CK145" i="13"/>
  <c r="CI145" i="13"/>
  <c r="CD145" i="13"/>
  <c r="BZ145" i="13"/>
  <c r="BY145" i="13"/>
  <c r="BW145" i="13"/>
  <c r="BV145" i="13"/>
  <c r="BT145" i="13"/>
  <c r="BS145" i="13"/>
  <c r="BQ145" i="13"/>
  <c r="BK145" i="13"/>
  <c r="BJ145" i="13"/>
  <c r="BH145" i="13"/>
  <c r="BF145" i="13"/>
  <c r="BA145" i="13"/>
  <c r="AX145" i="13"/>
  <c r="AV145" i="13"/>
  <c r="AU145" i="13"/>
  <c r="AT145" i="13"/>
  <c r="AS145" i="13"/>
  <c r="AA145" i="13"/>
  <c r="Z145" i="13"/>
  <c r="Y145" i="13"/>
  <c r="X145" i="13"/>
  <c r="W145" i="13"/>
  <c r="V145" i="13"/>
  <c r="U145" i="13"/>
  <c r="T145" i="13"/>
  <c r="S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C145" i="13"/>
  <c r="B145" i="13"/>
  <c r="CA144" i="13"/>
  <c r="BX144" i="13"/>
  <c r="CB144" i="13" s="1"/>
  <c r="CC144" i="13" s="1"/>
  <c r="BU144" i="13"/>
  <c r="BI144" i="13"/>
  <c r="BG144" i="13"/>
  <c r="BD144" i="13"/>
  <c r="BC144" i="13"/>
  <c r="BC145" i="13" s="1"/>
  <c r="AY144" i="13"/>
  <c r="AT144" i="13"/>
  <c r="AO144" i="13"/>
  <c r="AN144" i="13"/>
  <c r="AM144" i="13"/>
  <c r="AL144" i="13"/>
  <c r="AK144" i="13"/>
  <c r="AJ144" i="13"/>
  <c r="AI144" i="13"/>
  <c r="AH144" i="13"/>
  <c r="AF144" i="13"/>
  <c r="AE144" i="13"/>
  <c r="AD144" i="13"/>
  <c r="AC144" i="13"/>
  <c r="AG144" i="13" s="1"/>
  <c r="AP144" i="13" s="1"/>
  <c r="AR144" i="13" s="1"/>
  <c r="AB144" i="13"/>
  <c r="Q144" i="13"/>
  <c r="Q145" i="13" s="1"/>
  <c r="D144" i="13"/>
  <c r="CA143" i="13"/>
  <c r="CA145" i="13" s="1"/>
  <c r="BX143" i="13"/>
  <c r="BX145" i="13" s="1"/>
  <c r="BU143" i="13"/>
  <c r="BU145" i="13" s="1"/>
  <c r="BL143" i="13"/>
  <c r="BL145" i="13" s="1"/>
  <c r="BI143" i="13"/>
  <c r="BI145" i="13" s="1"/>
  <c r="BG143" i="13"/>
  <c r="BG145" i="13" s="1"/>
  <c r="BE143" i="13"/>
  <c r="BD143" i="13"/>
  <c r="BD145" i="13" s="1"/>
  <c r="BC143" i="13"/>
  <c r="AT143" i="13"/>
  <c r="AO143" i="13"/>
  <c r="AO145" i="13" s="1"/>
  <c r="AN143" i="13"/>
  <c r="AN145" i="13" s="1"/>
  <c r="AM143" i="13"/>
  <c r="AM145" i="13" s="1"/>
  <c r="AL143" i="13"/>
  <c r="AL145" i="13" s="1"/>
  <c r="AK143" i="13"/>
  <c r="AK145" i="13" s="1"/>
  <c r="AJ143" i="13"/>
  <c r="AJ145" i="13" s="1"/>
  <c r="AI143" i="13"/>
  <c r="AI145" i="13" s="1"/>
  <c r="AH143" i="13"/>
  <c r="AH145" i="13" s="1"/>
  <c r="AF143" i="13"/>
  <c r="AF145" i="13" s="1"/>
  <c r="AE143" i="13"/>
  <c r="AE145" i="13" s="1"/>
  <c r="AD143" i="13"/>
  <c r="AD145" i="13" s="1"/>
  <c r="AC143" i="13"/>
  <c r="AC145" i="13" s="1"/>
  <c r="AB143" i="13"/>
  <c r="AB145" i="13" s="1"/>
  <c r="R143" i="13"/>
  <c r="Q143" i="13"/>
  <c r="D143" i="13"/>
  <c r="CA142" i="13"/>
  <c r="BX142" i="13"/>
  <c r="BU142" i="13"/>
  <c r="CB142" i="13" s="1"/>
  <c r="CC142" i="13" s="1"/>
  <c r="BL142" i="13"/>
  <c r="BI142" i="13"/>
  <c r="BG142" i="13"/>
  <c r="BD142" i="13"/>
  <c r="BC142" i="13"/>
  <c r="BE142" i="13" s="1"/>
  <c r="AT142" i="13"/>
  <c r="AO142" i="13"/>
  <c r="AN142" i="13"/>
  <c r="AM142" i="13"/>
  <c r="AL142" i="13"/>
  <c r="AK142" i="13"/>
  <c r="AJ142" i="13"/>
  <c r="AI142" i="13"/>
  <c r="AH142" i="13"/>
  <c r="AG142" i="13"/>
  <c r="AF142" i="13"/>
  <c r="AE142" i="13"/>
  <c r="AD142" i="13"/>
  <c r="AC142" i="13"/>
  <c r="Q142" i="13"/>
  <c r="D142" i="13"/>
  <c r="AB142" i="13" s="1"/>
  <c r="AP142" i="13" s="1"/>
  <c r="AR142" i="13" s="1"/>
  <c r="CB141" i="13"/>
  <c r="CC141" i="13" s="1"/>
  <c r="CA141" i="13"/>
  <c r="BX141" i="13"/>
  <c r="BU141" i="13"/>
  <c r="BL141" i="13"/>
  <c r="BI141" i="13"/>
  <c r="BG141" i="13"/>
  <c r="BD141" i="13"/>
  <c r="BC141" i="13"/>
  <c r="BE141" i="13" s="1"/>
  <c r="AT141" i="13"/>
  <c r="AO141" i="13"/>
  <c r="AN141" i="13"/>
  <c r="AM141" i="13"/>
  <c r="AL141" i="13"/>
  <c r="AK141" i="13"/>
  <c r="AJ141" i="13"/>
  <c r="AI141" i="13"/>
  <c r="AH141" i="13"/>
  <c r="AF141" i="13"/>
  <c r="AE141" i="13"/>
  <c r="AG141" i="13" s="1"/>
  <c r="AD141" i="13"/>
  <c r="AC141" i="13"/>
  <c r="Q141" i="13"/>
  <c r="D141" i="13"/>
  <c r="AB141" i="13" s="1"/>
  <c r="CA140" i="13"/>
  <c r="BX140" i="13"/>
  <c r="CB140" i="13" s="1"/>
  <c r="CC140" i="13" s="1"/>
  <c r="BU140" i="13"/>
  <c r="BL140" i="13"/>
  <c r="BI140" i="13"/>
  <c r="BG140" i="13"/>
  <c r="BD140" i="13"/>
  <c r="BE140" i="13" s="1"/>
  <c r="BC140" i="13"/>
  <c r="AT140" i="13"/>
  <c r="AO140" i="13"/>
  <c r="AN140" i="13"/>
  <c r="AM140" i="13"/>
  <c r="AL140" i="13"/>
  <c r="AK140" i="13"/>
  <c r="AJ140" i="13"/>
  <c r="AI140" i="13"/>
  <c r="AH140" i="13"/>
  <c r="AF140" i="13"/>
  <c r="AE140" i="13"/>
  <c r="AD140" i="13"/>
  <c r="AC140" i="13"/>
  <c r="AG140" i="13" s="1"/>
  <c r="AP140" i="13" s="1"/>
  <c r="AR140" i="13" s="1"/>
  <c r="AB140" i="13"/>
  <c r="Q140" i="13"/>
  <c r="R140" i="13" s="1"/>
  <c r="D140" i="13"/>
  <c r="CA139" i="13"/>
  <c r="BX139" i="13"/>
  <c r="BU139" i="13"/>
  <c r="CB139" i="13" s="1"/>
  <c r="CC139" i="13" s="1"/>
  <c r="BL139" i="13"/>
  <c r="BI139" i="13"/>
  <c r="BG139" i="13"/>
  <c r="BE139" i="13"/>
  <c r="BD139" i="13"/>
  <c r="BC139" i="13"/>
  <c r="AT139" i="13"/>
  <c r="AO139" i="13"/>
  <c r="AN139" i="13"/>
  <c r="AM139" i="13"/>
  <c r="AL139" i="13"/>
  <c r="AK139" i="13"/>
  <c r="AJ139" i="13"/>
  <c r="AI139" i="13"/>
  <c r="AH139" i="13"/>
  <c r="AF139" i="13"/>
  <c r="AE139" i="13"/>
  <c r="AD139" i="13"/>
  <c r="AC139" i="13"/>
  <c r="AG139" i="13" s="1"/>
  <c r="AB139" i="13"/>
  <c r="AP139" i="13" s="1"/>
  <c r="AR139" i="13" s="1"/>
  <c r="R139" i="13"/>
  <c r="Q139" i="13"/>
  <c r="D139" i="13"/>
  <c r="CA138" i="13"/>
  <c r="BX138" i="13"/>
  <c r="BU138" i="13"/>
  <c r="CB138" i="13" s="1"/>
  <c r="CC138" i="13" s="1"/>
  <c r="BL138" i="13"/>
  <c r="BI138" i="13"/>
  <c r="BG138" i="13"/>
  <c r="BD138" i="13"/>
  <c r="BC138" i="13"/>
  <c r="BE138" i="13" s="1"/>
  <c r="AT138" i="13"/>
  <c r="AO138" i="13"/>
  <c r="AN138" i="13"/>
  <c r="AM138" i="13"/>
  <c r="AL138" i="13"/>
  <c r="AK138" i="13"/>
  <c r="AJ138" i="13"/>
  <c r="AI138" i="13"/>
  <c r="AH138" i="13"/>
  <c r="AG138" i="13"/>
  <c r="AF138" i="13"/>
  <c r="AE138" i="13"/>
  <c r="AD138" i="13"/>
  <c r="AC138" i="13"/>
  <c r="Q138" i="13"/>
  <c r="D138" i="13"/>
  <c r="AB138" i="13" s="1"/>
  <c r="AP138" i="13" s="1"/>
  <c r="AR138" i="13" s="1"/>
  <c r="CB137" i="13"/>
  <c r="CC137" i="13" s="1"/>
  <c r="CA137" i="13"/>
  <c r="BX137" i="13"/>
  <c r="BU137" i="13"/>
  <c r="BL137" i="13"/>
  <c r="BI137" i="13"/>
  <c r="BG137" i="13"/>
  <c r="BD137" i="13"/>
  <c r="BC137" i="13"/>
  <c r="BE137" i="13" s="1"/>
  <c r="AT137" i="13"/>
  <c r="AO137" i="13"/>
  <c r="AN137" i="13"/>
  <c r="AM137" i="13"/>
  <c r="AL137" i="13"/>
  <c r="AK137" i="13"/>
  <c r="AJ137" i="13"/>
  <c r="AI137" i="13"/>
  <c r="AH137" i="13"/>
  <c r="AF137" i="13"/>
  <c r="AE137" i="13"/>
  <c r="AG137" i="13" s="1"/>
  <c r="AD137" i="13"/>
  <c r="AC137" i="13"/>
  <c r="Q137" i="13"/>
  <c r="D137" i="13"/>
  <c r="AB137" i="13" s="1"/>
  <c r="AP137" i="13" s="1"/>
  <c r="AR137" i="13" s="1"/>
  <c r="CA136" i="13"/>
  <c r="BX136" i="13"/>
  <c r="CB136" i="13" s="1"/>
  <c r="CC136" i="13" s="1"/>
  <c r="BU136" i="13"/>
  <c r="BL136" i="13"/>
  <c r="BI136" i="13"/>
  <c r="BG136" i="13"/>
  <c r="BD136" i="13"/>
  <c r="BE136" i="13" s="1"/>
  <c r="BC136" i="13"/>
  <c r="AT136" i="13"/>
  <c r="AO136" i="13"/>
  <c r="AN136" i="13"/>
  <c r="AM136" i="13"/>
  <c r="AL136" i="13"/>
  <c r="AK136" i="13"/>
  <c r="AJ136" i="13"/>
  <c r="AI136" i="13"/>
  <c r="AH136" i="13"/>
  <c r="AF136" i="13"/>
  <c r="AE136" i="13"/>
  <c r="AD136" i="13"/>
  <c r="AC136" i="13"/>
  <c r="AG136" i="13" s="1"/>
  <c r="AP136" i="13" s="1"/>
  <c r="AR136" i="13" s="1"/>
  <c r="AB136" i="13"/>
  <c r="Q136" i="13"/>
  <c r="R136" i="13" s="1"/>
  <c r="D136" i="13"/>
  <c r="CM135" i="13"/>
  <c r="CL135" i="13"/>
  <c r="CK135" i="13"/>
  <c r="CI135" i="13"/>
  <c r="CD135" i="13"/>
  <c r="BZ135" i="13"/>
  <c r="BY135" i="13"/>
  <c r="BW135" i="13"/>
  <c r="BV135" i="13"/>
  <c r="BU135" i="13"/>
  <c r="BT135" i="13"/>
  <c r="BS135" i="13"/>
  <c r="BQ135" i="13"/>
  <c r="BK135" i="13"/>
  <c r="BJ135" i="13"/>
  <c r="BH135" i="13"/>
  <c r="BF135" i="13"/>
  <c r="BA135" i="13"/>
  <c r="AX135" i="13"/>
  <c r="AV135" i="13"/>
  <c r="AU135" i="13"/>
  <c r="AS135" i="13"/>
  <c r="AA135" i="13"/>
  <c r="Z135" i="13"/>
  <c r="Y135" i="13"/>
  <c r="X135" i="13"/>
  <c r="W135" i="13"/>
  <c r="V135" i="13"/>
  <c r="U135" i="13"/>
  <c r="T135" i="13"/>
  <c r="S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C135" i="13"/>
  <c r="B135" i="13"/>
  <c r="CA134" i="13"/>
  <c r="BX134" i="13"/>
  <c r="CB134" i="13" s="1"/>
  <c r="CC134" i="13" s="1"/>
  <c r="BU134" i="13"/>
  <c r="BI134" i="13"/>
  <c r="BG134" i="13"/>
  <c r="BD134" i="13"/>
  <c r="BC134" i="13"/>
  <c r="BE134" i="13" s="1"/>
  <c r="AY134" i="13"/>
  <c r="AT134" i="13"/>
  <c r="AT135" i="13" s="1"/>
  <c r="AO134" i="13"/>
  <c r="AN134" i="13"/>
  <c r="AM134" i="13"/>
  <c r="AL134" i="13"/>
  <c r="AK134" i="13"/>
  <c r="AJ134" i="13"/>
  <c r="AI134" i="13"/>
  <c r="AH134" i="13"/>
  <c r="AF134" i="13"/>
  <c r="AE134" i="13"/>
  <c r="AD134" i="13"/>
  <c r="AC134" i="13"/>
  <c r="AG134" i="13" s="1"/>
  <c r="AP134" i="13" s="1"/>
  <c r="AR134" i="13" s="1"/>
  <c r="AB134" i="13"/>
  <c r="Q134" i="13"/>
  <c r="R134" i="13" s="1"/>
  <c r="D134" i="13"/>
  <c r="CA133" i="13"/>
  <c r="BX133" i="13"/>
  <c r="CB133" i="13" s="1"/>
  <c r="CC133" i="13" s="1"/>
  <c r="BU133" i="13"/>
  <c r="BI133" i="13"/>
  <c r="BG133" i="13"/>
  <c r="BD133" i="13"/>
  <c r="BC133" i="13"/>
  <c r="BE133" i="13" s="1"/>
  <c r="AY133" i="13"/>
  <c r="AT133" i="13"/>
  <c r="AO133" i="13"/>
  <c r="AN133" i="13"/>
  <c r="AM133" i="13"/>
  <c r="AL133" i="13"/>
  <c r="AK133" i="13"/>
  <c r="AJ133" i="13"/>
  <c r="AI133" i="13"/>
  <c r="AH133" i="13"/>
  <c r="AF133" i="13"/>
  <c r="AE133" i="13"/>
  <c r="AD133" i="13"/>
  <c r="AC133" i="13"/>
  <c r="AG133" i="13" s="1"/>
  <c r="AP133" i="13" s="1"/>
  <c r="AR133" i="13" s="1"/>
  <c r="AB133" i="13"/>
  <c r="Q133" i="13"/>
  <c r="R133" i="13" s="1"/>
  <c r="D133" i="13"/>
  <c r="CA132" i="13"/>
  <c r="BX132" i="13"/>
  <c r="BX135" i="13" s="1"/>
  <c r="BU132" i="13"/>
  <c r="CB132" i="13" s="1"/>
  <c r="CC132" i="13" s="1"/>
  <c r="BI132" i="13"/>
  <c r="BG132" i="13"/>
  <c r="BG135" i="13" s="1"/>
  <c r="BD132" i="13"/>
  <c r="BE132" i="13" s="1"/>
  <c r="BE135" i="13" s="1"/>
  <c r="BC132" i="13"/>
  <c r="AY132" i="13"/>
  <c r="AT132" i="13"/>
  <c r="AO132" i="13"/>
  <c r="AN132" i="13"/>
  <c r="AM132" i="13"/>
  <c r="AL132" i="13"/>
  <c r="AK132" i="13"/>
  <c r="AK135" i="13" s="1"/>
  <c r="AJ132" i="13"/>
  <c r="AI132" i="13"/>
  <c r="AH132" i="13"/>
  <c r="AH135" i="13" s="1"/>
  <c r="AF132" i="13"/>
  <c r="AE132" i="13"/>
  <c r="AD132" i="13"/>
  <c r="AC132" i="13"/>
  <c r="AG132" i="13" s="1"/>
  <c r="Q132" i="13"/>
  <c r="Q135" i="13" s="1"/>
  <c r="D132" i="13"/>
  <c r="R132" i="13" s="1"/>
  <c r="CA131" i="13"/>
  <c r="CB131" i="13" s="1"/>
  <c r="BX131" i="13"/>
  <c r="BU131" i="13"/>
  <c r="BL131" i="13"/>
  <c r="BL135" i="13" s="1"/>
  <c r="BI131" i="13"/>
  <c r="BI135" i="13" s="1"/>
  <c r="BG131" i="13"/>
  <c r="BE131" i="13"/>
  <c r="BD131" i="13"/>
  <c r="BC131" i="13"/>
  <c r="BC135" i="13" s="1"/>
  <c r="BB131" i="13"/>
  <c r="AT131" i="13"/>
  <c r="AO131" i="13"/>
  <c r="AO135" i="13" s="1"/>
  <c r="AN131" i="13"/>
  <c r="AN135" i="13" s="1"/>
  <c r="AM131" i="13"/>
  <c r="AM135" i="13" s="1"/>
  <c r="AL131" i="13"/>
  <c r="AK131" i="13"/>
  <c r="AJ131" i="13"/>
  <c r="AJ135" i="13" s="1"/>
  <c r="AI131" i="13"/>
  <c r="AI135" i="13" s="1"/>
  <c r="AH131" i="13"/>
  <c r="AF131" i="13"/>
  <c r="AF135" i="13" s="1"/>
  <c r="AE131" i="13"/>
  <c r="AE135" i="13" s="1"/>
  <c r="AD131" i="13"/>
  <c r="AG131" i="13" s="1"/>
  <c r="AG135" i="13" s="1"/>
  <c r="AC131" i="13"/>
  <c r="R131" i="13"/>
  <c r="R135" i="13" s="1"/>
  <c r="Q131" i="13"/>
  <c r="D131" i="13"/>
  <c r="AB131" i="13" s="1"/>
  <c r="CA130" i="13"/>
  <c r="BX130" i="13"/>
  <c r="BU130" i="13"/>
  <c r="CB130" i="13" s="1"/>
  <c r="CC130" i="13" s="1"/>
  <c r="BL130" i="13"/>
  <c r="BI130" i="13"/>
  <c r="BG130" i="13"/>
  <c r="BD130" i="13"/>
  <c r="BC130" i="13"/>
  <c r="BE130" i="13" s="1"/>
  <c r="AT130" i="13"/>
  <c r="AO130" i="13"/>
  <c r="AN130" i="13"/>
  <c r="AM130" i="13"/>
  <c r="AL130" i="13"/>
  <c r="AK130" i="13"/>
  <c r="AJ130" i="13"/>
  <c r="AI130" i="13"/>
  <c r="AH130" i="13"/>
  <c r="AF130" i="13"/>
  <c r="AE130" i="13"/>
  <c r="AD130" i="13"/>
  <c r="AG130" i="13" s="1"/>
  <c r="AC130" i="13"/>
  <c r="AB130" i="13"/>
  <c r="Q130" i="13"/>
  <c r="D130" i="13"/>
  <c r="R130" i="13" s="1"/>
  <c r="CM129" i="13"/>
  <c r="CL129" i="13"/>
  <c r="CK129" i="13"/>
  <c r="CI129" i="13"/>
  <c r="CD129" i="13"/>
  <c r="BZ129" i="13"/>
  <c r="BY129" i="13"/>
  <c r="BW129" i="13"/>
  <c r="BV129" i="13"/>
  <c r="BT129" i="13"/>
  <c r="BS129" i="13"/>
  <c r="BQ129" i="13"/>
  <c r="BL129" i="13"/>
  <c r="BK129" i="13"/>
  <c r="BJ129" i="13"/>
  <c r="BH129" i="13"/>
  <c r="BF129" i="13"/>
  <c r="BD129" i="13"/>
  <c r="BA129" i="13"/>
  <c r="AX129" i="13"/>
  <c r="AV129" i="13"/>
  <c r="AU129" i="13"/>
  <c r="AS129" i="13"/>
  <c r="AA129" i="13"/>
  <c r="Z129" i="13"/>
  <c r="Y129" i="13"/>
  <c r="X129" i="13"/>
  <c r="W129" i="13"/>
  <c r="V129" i="13"/>
  <c r="U129" i="13"/>
  <c r="T129" i="13"/>
  <c r="S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C129" i="13"/>
  <c r="B129" i="13"/>
  <c r="CA128" i="13"/>
  <c r="BX128" i="13"/>
  <c r="BU128" i="13"/>
  <c r="CB128" i="13" s="1"/>
  <c r="CC128" i="13" s="1"/>
  <c r="BI128" i="13"/>
  <c r="BI129" i="13" s="1"/>
  <c r="BG128" i="13"/>
  <c r="BE128" i="13"/>
  <c r="BD128" i="13"/>
  <c r="BC128" i="13"/>
  <c r="AY128" i="13"/>
  <c r="AT128" i="13"/>
  <c r="AO128" i="13"/>
  <c r="AN128" i="13"/>
  <c r="AM128" i="13"/>
  <c r="AL128" i="13"/>
  <c r="AK128" i="13"/>
  <c r="AJ128" i="13"/>
  <c r="AI128" i="13"/>
  <c r="AH128" i="13"/>
  <c r="AG128" i="13"/>
  <c r="AF128" i="13"/>
  <c r="AE128" i="13"/>
  <c r="AD128" i="13"/>
  <c r="AC128" i="13"/>
  <c r="Q128" i="13"/>
  <c r="D128" i="13"/>
  <c r="AB128" i="13" s="1"/>
  <c r="AP128" i="13" s="1"/>
  <c r="AR128" i="13" s="1"/>
  <c r="CB127" i="13"/>
  <c r="CC127" i="13" s="1"/>
  <c r="CC129" i="13" s="1"/>
  <c r="CA127" i="13"/>
  <c r="CA129" i="13" s="1"/>
  <c r="BX127" i="13"/>
  <c r="BX129" i="13" s="1"/>
  <c r="BU127" i="13"/>
  <c r="BU129" i="13" s="1"/>
  <c r="BL127" i="13"/>
  <c r="BI127" i="13"/>
  <c r="BG127" i="13"/>
  <c r="BG129" i="13" s="1"/>
  <c r="BD127" i="13"/>
  <c r="BC127" i="13"/>
  <c r="BC129" i="13" s="1"/>
  <c r="AT127" i="13"/>
  <c r="AT129" i="13" s="1"/>
  <c r="AO127" i="13"/>
  <c r="AO129" i="13" s="1"/>
  <c r="AN127" i="13"/>
  <c r="AN129" i="13" s="1"/>
  <c r="AM127" i="13"/>
  <c r="AM129" i="13" s="1"/>
  <c r="AL127" i="13"/>
  <c r="AL129" i="13" s="1"/>
  <c r="AK127" i="13"/>
  <c r="AK129" i="13" s="1"/>
  <c r="AJ127" i="13"/>
  <c r="AJ129" i="13" s="1"/>
  <c r="AI127" i="13"/>
  <c r="AI129" i="13" s="1"/>
  <c r="AH127" i="13"/>
  <c r="AH129" i="13" s="1"/>
  <c r="AF127" i="13"/>
  <c r="AF129" i="13" s="1"/>
  <c r="AE127" i="13"/>
  <c r="AG127" i="13" s="1"/>
  <c r="AG129" i="13" s="1"/>
  <c r="AD127" i="13"/>
  <c r="AD129" i="13" s="1"/>
  <c r="AC127" i="13"/>
  <c r="AC129" i="13" s="1"/>
  <c r="Q127" i="13"/>
  <c r="D127" i="13"/>
  <c r="D129" i="13" s="1"/>
  <c r="CA126" i="13"/>
  <c r="BX126" i="13"/>
  <c r="CB126" i="13" s="1"/>
  <c r="CC126" i="13" s="1"/>
  <c r="BU126" i="13"/>
  <c r="BL126" i="13"/>
  <c r="BI126" i="13"/>
  <c r="BG126" i="13"/>
  <c r="BD126" i="13"/>
  <c r="BE126" i="13" s="1"/>
  <c r="BC126" i="13"/>
  <c r="AT126" i="13"/>
  <c r="AO126" i="13"/>
  <c r="AN126" i="13"/>
  <c r="AM126" i="13"/>
  <c r="AL126" i="13"/>
  <c r="AK126" i="13"/>
  <c r="AJ126" i="13"/>
  <c r="AI126" i="13"/>
  <c r="AH126" i="13"/>
  <c r="AF126" i="13"/>
  <c r="AE126" i="13"/>
  <c r="AD126" i="13"/>
  <c r="AC126" i="13"/>
  <c r="AG126" i="13" s="1"/>
  <c r="AP126" i="13" s="1"/>
  <c r="AR126" i="13" s="1"/>
  <c r="AB126" i="13"/>
  <c r="Q126" i="13"/>
  <c r="R126" i="13" s="1"/>
  <c r="D126" i="13"/>
  <c r="CA125" i="13"/>
  <c r="BX125" i="13"/>
  <c r="BU125" i="13"/>
  <c r="CB125" i="13" s="1"/>
  <c r="CC125" i="13" s="1"/>
  <c r="BL125" i="13"/>
  <c r="BI125" i="13"/>
  <c r="BG125" i="13"/>
  <c r="BE125" i="13"/>
  <c r="BD125" i="13"/>
  <c r="BC125" i="13"/>
  <c r="AT125" i="13"/>
  <c r="AO125" i="13"/>
  <c r="AN125" i="13"/>
  <c r="AM125" i="13"/>
  <c r="AL125" i="13"/>
  <c r="AK125" i="13"/>
  <c r="AJ125" i="13"/>
  <c r="AI125" i="13"/>
  <c r="AH125" i="13"/>
  <c r="AF125" i="13"/>
  <c r="AE125" i="13"/>
  <c r="AD125" i="13"/>
  <c r="AC125" i="13"/>
  <c r="AG125" i="13" s="1"/>
  <c r="AB125" i="13"/>
  <c r="AP125" i="13" s="1"/>
  <c r="AR125" i="13" s="1"/>
  <c r="R125" i="13"/>
  <c r="Q125" i="13"/>
  <c r="D125" i="13"/>
  <c r="CM124" i="13"/>
  <c r="CL124" i="13"/>
  <c r="CK124" i="13"/>
  <c r="CI124" i="13"/>
  <c r="CD124" i="13"/>
  <c r="BZ124" i="13"/>
  <c r="BY124" i="13"/>
  <c r="BW124" i="13"/>
  <c r="BV124" i="13"/>
  <c r="BU124" i="13"/>
  <c r="BT124" i="13"/>
  <c r="BS124" i="13"/>
  <c r="BQ124" i="13"/>
  <c r="BK124" i="13"/>
  <c r="BJ124" i="13"/>
  <c r="BH124" i="13"/>
  <c r="BF124" i="13"/>
  <c r="BC124" i="13"/>
  <c r="BA124" i="13"/>
  <c r="AX124" i="13"/>
  <c r="AV124" i="13"/>
  <c r="AU124" i="13"/>
  <c r="AS124" i="13"/>
  <c r="AA124" i="13"/>
  <c r="Z124" i="13"/>
  <c r="Y124" i="13"/>
  <c r="X124" i="13"/>
  <c r="W124" i="13"/>
  <c r="V124" i="13"/>
  <c r="U124" i="13"/>
  <c r="T124" i="13"/>
  <c r="S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C124" i="13"/>
  <c r="B124" i="13"/>
  <c r="CA123" i="13"/>
  <c r="BX123" i="13"/>
  <c r="BX124" i="13" s="1"/>
  <c r="BU123" i="13"/>
  <c r="CB123" i="13" s="1"/>
  <c r="CC123" i="13" s="1"/>
  <c r="BI123" i="13"/>
  <c r="BI124" i="13" s="1"/>
  <c r="BG123" i="13"/>
  <c r="BD123" i="13"/>
  <c r="BD124" i="13" s="1"/>
  <c r="BC123" i="13"/>
  <c r="AY123" i="13"/>
  <c r="AT123" i="13"/>
  <c r="AO123" i="13"/>
  <c r="AN123" i="13"/>
  <c r="AM123" i="13"/>
  <c r="AL123" i="13"/>
  <c r="AK123" i="13"/>
  <c r="AJ123" i="13"/>
  <c r="AI123" i="13"/>
  <c r="AH123" i="13"/>
  <c r="AF123" i="13"/>
  <c r="AE123" i="13"/>
  <c r="AD123" i="13"/>
  <c r="AC123" i="13"/>
  <c r="AG123" i="13" s="1"/>
  <c r="Q123" i="13"/>
  <c r="Q124" i="13" s="1"/>
  <c r="D123" i="13"/>
  <c r="R123" i="13" s="1"/>
  <c r="CA122" i="13"/>
  <c r="CB122" i="13" s="1"/>
  <c r="BX122" i="13"/>
  <c r="BU122" i="13"/>
  <c r="BL122" i="13"/>
  <c r="BL124" i="13" s="1"/>
  <c r="BI122" i="13"/>
  <c r="BG122" i="13"/>
  <c r="BG124" i="13" s="1"/>
  <c r="BE122" i="13"/>
  <c r="BD122" i="13"/>
  <c r="BC122" i="13"/>
  <c r="BB122" i="13"/>
  <c r="AT122" i="13"/>
  <c r="AT124" i="13" s="1"/>
  <c r="AO122" i="13"/>
  <c r="AO124" i="13" s="1"/>
  <c r="AN122" i="13"/>
  <c r="AN124" i="13" s="1"/>
  <c r="AM122" i="13"/>
  <c r="AM124" i="13" s="1"/>
  <c r="AL122" i="13"/>
  <c r="AL124" i="13" s="1"/>
  <c r="AK122" i="13"/>
  <c r="AK124" i="13" s="1"/>
  <c r="AJ122" i="13"/>
  <c r="AJ124" i="13" s="1"/>
  <c r="AI122" i="13"/>
  <c r="AI124" i="13" s="1"/>
  <c r="AH122" i="13"/>
  <c r="AH124" i="13" s="1"/>
  <c r="AF122" i="13"/>
  <c r="AF124" i="13" s="1"/>
  <c r="AE122" i="13"/>
  <c r="AE124" i="13" s="1"/>
  <c r="AD122" i="13"/>
  <c r="AG122" i="13" s="1"/>
  <c r="AG124" i="13" s="1"/>
  <c r="AC122" i="13"/>
  <c r="AC124" i="13" s="1"/>
  <c r="R122" i="13"/>
  <c r="AZ122" i="13" s="1"/>
  <c r="AZ124" i="13" s="1"/>
  <c r="Q122" i="13"/>
  <c r="D122" i="13"/>
  <c r="D124" i="13" s="1"/>
  <c r="CA121" i="13"/>
  <c r="BX121" i="13"/>
  <c r="BU121" i="13"/>
  <c r="CB121" i="13" s="1"/>
  <c r="CC121" i="13" s="1"/>
  <c r="BL121" i="13"/>
  <c r="BI121" i="13"/>
  <c r="BG121" i="13"/>
  <c r="BD121" i="13"/>
  <c r="BC121" i="13"/>
  <c r="BE121" i="13" s="1"/>
  <c r="AT121" i="13"/>
  <c r="AO121" i="13"/>
  <c r="AN121" i="13"/>
  <c r="AM121" i="13"/>
  <c r="AL121" i="13"/>
  <c r="AK121" i="13"/>
  <c r="AJ121" i="13"/>
  <c r="AI121" i="13"/>
  <c r="AH121" i="13"/>
  <c r="AF121" i="13"/>
  <c r="AE121" i="13"/>
  <c r="AD121" i="13"/>
  <c r="AG121" i="13" s="1"/>
  <c r="AC121" i="13"/>
  <c r="AB121" i="13"/>
  <c r="AP121" i="13" s="1"/>
  <c r="AR121" i="13" s="1"/>
  <c r="Q121" i="13"/>
  <c r="D121" i="13"/>
  <c r="R121" i="13" s="1"/>
  <c r="CA120" i="13"/>
  <c r="BX120" i="13"/>
  <c r="BU120" i="13"/>
  <c r="CB120" i="13" s="1"/>
  <c r="CC120" i="13" s="1"/>
  <c r="BL120" i="13"/>
  <c r="BI120" i="13"/>
  <c r="BG120" i="13"/>
  <c r="BD120" i="13"/>
  <c r="BE120" i="13" s="1"/>
  <c r="BC120" i="13"/>
  <c r="AT120" i="13"/>
  <c r="AO120" i="13"/>
  <c r="AN120" i="13"/>
  <c r="AM120" i="13"/>
  <c r="AL120" i="13"/>
  <c r="AK120" i="13"/>
  <c r="AJ120" i="13"/>
  <c r="AI120" i="13"/>
  <c r="AH120" i="13"/>
  <c r="AF120" i="13"/>
  <c r="AE120" i="13"/>
  <c r="AD120" i="13"/>
  <c r="AC120" i="13"/>
  <c r="AG120" i="13" s="1"/>
  <c r="AP120" i="13" s="1"/>
  <c r="AR120" i="13" s="1"/>
  <c r="AB120" i="13"/>
  <c r="Q120" i="13"/>
  <c r="R120" i="13" s="1"/>
  <c r="D120" i="13"/>
  <c r="CA119" i="13"/>
  <c r="BX119" i="13"/>
  <c r="CB119" i="13" s="1"/>
  <c r="CC119" i="13" s="1"/>
  <c r="BU119" i="13"/>
  <c r="BL119" i="13"/>
  <c r="BI119" i="13"/>
  <c r="BG119" i="13"/>
  <c r="BD119" i="13"/>
  <c r="BC119" i="13"/>
  <c r="BE119" i="13" s="1"/>
  <c r="AT119" i="13"/>
  <c r="AO119" i="13"/>
  <c r="AN119" i="13"/>
  <c r="AM119" i="13"/>
  <c r="AL119" i="13"/>
  <c r="AK119" i="13"/>
  <c r="AJ119" i="13"/>
  <c r="AI119" i="13"/>
  <c r="AH119" i="13"/>
  <c r="AF119" i="13"/>
  <c r="AE119" i="13"/>
  <c r="AD119" i="13"/>
  <c r="AC119" i="13"/>
  <c r="AG119" i="13" s="1"/>
  <c r="Q119" i="13"/>
  <c r="D119" i="13"/>
  <c r="R119" i="13" s="1"/>
  <c r="CM118" i="13"/>
  <c r="CL118" i="13"/>
  <c r="CK118" i="13"/>
  <c r="CI118" i="13"/>
  <c r="CD118" i="13"/>
  <c r="BZ118" i="13"/>
  <c r="BY118" i="13"/>
  <c r="BW118" i="13"/>
  <c r="BV118" i="13"/>
  <c r="BT118" i="13"/>
  <c r="BS118" i="13"/>
  <c r="BQ118" i="13"/>
  <c r="BK118" i="13"/>
  <c r="BJ118" i="13"/>
  <c r="BH118" i="13"/>
  <c r="BF118" i="13"/>
  <c r="BA118" i="13"/>
  <c r="AX118" i="13"/>
  <c r="AV118" i="13"/>
  <c r="AU118" i="13"/>
  <c r="AT118" i="13"/>
  <c r="AS118" i="13"/>
  <c r="AA118" i="13"/>
  <c r="Z118" i="13"/>
  <c r="Y118" i="13"/>
  <c r="X118" i="13"/>
  <c r="W118" i="13"/>
  <c r="V118" i="13"/>
  <c r="U118" i="13"/>
  <c r="T118" i="13"/>
  <c r="S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CA117" i="13"/>
  <c r="BX117" i="13"/>
  <c r="CB117" i="13" s="1"/>
  <c r="CC117" i="13" s="1"/>
  <c r="BU117" i="13"/>
  <c r="BI117" i="13"/>
  <c r="BG117" i="13"/>
  <c r="BD117" i="13"/>
  <c r="BC117" i="13"/>
  <c r="BE117" i="13" s="1"/>
  <c r="AY117" i="13"/>
  <c r="AT117" i="13"/>
  <c r="AO117" i="13"/>
  <c r="AN117" i="13"/>
  <c r="AM117" i="13"/>
  <c r="AL117" i="13"/>
  <c r="AK117" i="13"/>
  <c r="AJ117" i="13"/>
  <c r="AI117" i="13"/>
  <c r="AH117" i="13"/>
  <c r="AF117" i="13"/>
  <c r="AE117" i="13"/>
  <c r="AD117" i="13"/>
  <c r="AC117" i="13"/>
  <c r="AG117" i="13" s="1"/>
  <c r="AP117" i="13" s="1"/>
  <c r="AR117" i="13" s="1"/>
  <c r="AB117" i="13"/>
  <c r="Q117" i="13"/>
  <c r="Q118" i="13" s="1"/>
  <c r="D117" i="13"/>
  <c r="CA116" i="13"/>
  <c r="CA118" i="13" s="1"/>
  <c r="BX116" i="13"/>
  <c r="BX118" i="13" s="1"/>
  <c r="BU116" i="13"/>
  <c r="BU118" i="13" s="1"/>
  <c r="BL116" i="13"/>
  <c r="BL118" i="13" s="1"/>
  <c r="BI116" i="13"/>
  <c r="BI118" i="13" s="1"/>
  <c r="BG116" i="13"/>
  <c r="BG118" i="13" s="1"/>
  <c r="BE116" i="13"/>
  <c r="BE118" i="13" s="1"/>
  <c r="BD116" i="13"/>
  <c r="BD118" i="13" s="1"/>
  <c r="BC116" i="13"/>
  <c r="BC118" i="13" s="1"/>
  <c r="AT116" i="13"/>
  <c r="AO116" i="13"/>
  <c r="AO118" i="13" s="1"/>
  <c r="AN116" i="13"/>
  <c r="AN118" i="13" s="1"/>
  <c r="AM116" i="13"/>
  <c r="AM118" i="13" s="1"/>
  <c r="AL116" i="13"/>
  <c r="AL118" i="13" s="1"/>
  <c r="AK116" i="13"/>
  <c r="AK118" i="13" s="1"/>
  <c r="AJ116" i="13"/>
  <c r="AJ118" i="13" s="1"/>
  <c r="AI116" i="13"/>
  <c r="AI118" i="13" s="1"/>
  <c r="AH116" i="13"/>
  <c r="AH118" i="13" s="1"/>
  <c r="AF116" i="13"/>
  <c r="AF118" i="13" s="1"/>
  <c r="AE116" i="13"/>
  <c r="AE118" i="13" s="1"/>
  <c r="AD116" i="13"/>
  <c r="AD118" i="13" s="1"/>
  <c r="AC116" i="13"/>
  <c r="AC118" i="13" s="1"/>
  <c r="AB116" i="13"/>
  <c r="AB118" i="13" s="1"/>
  <c r="R116" i="13"/>
  <c r="Q116" i="13"/>
  <c r="D116" i="13"/>
  <c r="CA115" i="13"/>
  <c r="BX115" i="13"/>
  <c r="BU115" i="13"/>
  <c r="CB115" i="13" s="1"/>
  <c r="CC115" i="13" s="1"/>
  <c r="BL115" i="13"/>
  <c r="BI115" i="13"/>
  <c r="BG115" i="13"/>
  <c r="BD115" i="13"/>
  <c r="BC115" i="13"/>
  <c r="BE115" i="13" s="1"/>
  <c r="AT115" i="13"/>
  <c r="AO115" i="13"/>
  <c r="AN115" i="13"/>
  <c r="AM115" i="13"/>
  <c r="AL115" i="13"/>
  <c r="AK115" i="13"/>
  <c r="AJ115" i="13"/>
  <c r="AI115" i="13"/>
  <c r="AH115" i="13"/>
  <c r="AG115" i="13"/>
  <c r="AF115" i="13"/>
  <c r="AE115" i="13"/>
  <c r="AD115" i="13"/>
  <c r="AC115" i="13"/>
  <c r="Q115" i="13"/>
  <c r="D115" i="13"/>
  <c r="AB115" i="13" s="1"/>
  <c r="AP115" i="13" s="1"/>
  <c r="AR115" i="13" s="1"/>
  <c r="CB114" i="13"/>
  <c r="CC114" i="13" s="1"/>
  <c r="CA114" i="13"/>
  <c r="BX114" i="13"/>
  <c r="BU114" i="13"/>
  <c r="BL114" i="13"/>
  <c r="BI114" i="13"/>
  <c r="BG114" i="13"/>
  <c r="BD114" i="13"/>
  <c r="BC114" i="13"/>
  <c r="BE114" i="13" s="1"/>
  <c r="AT114" i="13"/>
  <c r="AO114" i="13"/>
  <c r="AN114" i="13"/>
  <c r="AM114" i="13"/>
  <c r="AL114" i="13"/>
  <c r="AK114" i="13"/>
  <c r="AJ114" i="13"/>
  <c r="AI114" i="13"/>
  <c r="AH114" i="13"/>
  <c r="AF114" i="13"/>
  <c r="AE114" i="13"/>
  <c r="AG114" i="13" s="1"/>
  <c r="AD114" i="13"/>
  <c r="AC114" i="13"/>
  <c r="Q114" i="13"/>
  <c r="D114" i="13"/>
  <c r="AB114" i="13" s="1"/>
  <c r="CA113" i="13"/>
  <c r="BX113" i="13"/>
  <c r="CB113" i="13" s="1"/>
  <c r="CC113" i="13" s="1"/>
  <c r="BU113" i="13"/>
  <c r="BL113" i="13"/>
  <c r="BI113" i="13"/>
  <c r="BG113" i="13"/>
  <c r="BD113" i="13"/>
  <c r="BE113" i="13" s="1"/>
  <c r="BC113" i="13"/>
  <c r="AT113" i="13"/>
  <c r="AO113" i="13"/>
  <c r="AN113" i="13"/>
  <c r="AM113" i="13"/>
  <c r="AL113" i="13"/>
  <c r="AK113" i="13"/>
  <c r="AJ113" i="13"/>
  <c r="AI113" i="13"/>
  <c r="AH113" i="13"/>
  <c r="AF113" i="13"/>
  <c r="AE113" i="13"/>
  <c r="AD113" i="13"/>
  <c r="AC113" i="13"/>
  <c r="AG113" i="13" s="1"/>
  <c r="AP113" i="13" s="1"/>
  <c r="AR113" i="13" s="1"/>
  <c r="AB113" i="13"/>
  <c r="Q113" i="13"/>
  <c r="R113" i="13" s="1"/>
  <c r="D113" i="13"/>
  <c r="CA112" i="13"/>
  <c r="BX112" i="13"/>
  <c r="BU112" i="13"/>
  <c r="CB112" i="13" s="1"/>
  <c r="CC112" i="13" s="1"/>
  <c r="BL112" i="13"/>
  <c r="BI112" i="13"/>
  <c r="BG112" i="13"/>
  <c r="BE112" i="13"/>
  <c r="BD112" i="13"/>
  <c r="BC112" i="13"/>
  <c r="AT112" i="13"/>
  <c r="AO112" i="13"/>
  <c r="AN112" i="13"/>
  <c r="AM112" i="13"/>
  <c r="AL112" i="13"/>
  <c r="AK112" i="13"/>
  <c r="AJ112" i="13"/>
  <c r="AI112" i="13"/>
  <c r="AH112" i="13"/>
  <c r="AF112" i="13"/>
  <c r="AE112" i="13"/>
  <c r="AD112" i="13"/>
  <c r="AC112" i="13"/>
  <c r="AG112" i="13" s="1"/>
  <c r="AB112" i="13"/>
  <c r="AP112" i="13" s="1"/>
  <c r="AR112" i="13" s="1"/>
  <c r="R112" i="13"/>
  <c r="Q112" i="13"/>
  <c r="D112" i="13"/>
  <c r="CA111" i="13"/>
  <c r="BX111" i="13"/>
  <c r="BU111" i="13"/>
  <c r="CB111" i="13" s="1"/>
  <c r="CC111" i="13" s="1"/>
  <c r="BL111" i="13"/>
  <c r="BI111" i="13"/>
  <c r="BG111" i="13"/>
  <c r="BD111" i="13"/>
  <c r="BC111" i="13"/>
  <c r="BE111" i="13" s="1"/>
  <c r="AT111" i="13"/>
  <c r="AO111" i="13"/>
  <c r="AN111" i="13"/>
  <c r="AM111" i="13"/>
  <c r="AL111" i="13"/>
  <c r="AK111" i="13"/>
  <c r="AJ111" i="13"/>
  <c r="AI111" i="13"/>
  <c r="AH111" i="13"/>
  <c r="AG111" i="13"/>
  <c r="AF111" i="13"/>
  <c r="AE111" i="13"/>
  <c r="AD111" i="13"/>
  <c r="AC111" i="13"/>
  <c r="Q111" i="13"/>
  <c r="D111" i="13"/>
  <c r="CB110" i="13"/>
  <c r="CC110" i="13" s="1"/>
  <c r="CA110" i="13"/>
  <c r="BX110" i="13"/>
  <c r="BU110" i="13"/>
  <c r="BL110" i="13"/>
  <c r="BI110" i="13"/>
  <c r="BG110" i="13"/>
  <c r="BD110" i="13"/>
  <c r="BC110" i="13"/>
  <c r="BE110" i="13" s="1"/>
  <c r="AT110" i="13"/>
  <c r="AO110" i="13"/>
  <c r="AN110" i="13"/>
  <c r="AM110" i="13"/>
  <c r="AL110" i="13"/>
  <c r="AK110" i="13"/>
  <c r="AJ110" i="13"/>
  <c r="AI110" i="13"/>
  <c r="AH110" i="13"/>
  <c r="AF110" i="13"/>
  <c r="AE110" i="13"/>
  <c r="AG110" i="13" s="1"/>
  <c r="AD110" i="13"/>
  <c r="AC110" i="13"/>
  <c r="Q110" i="13"/>
  <c r="D110" i="13"/>
  <c r="AB110" i="13" s="1"/>
  <c r="AP110" i="13" s="1"/>
  <c r="AR110" i="13" s="1"/>
  <c r="CA109" i="13"/>
  <c r="BX109" i="13"/>
  <c r="CB109" i="13" s="1"/>
  <c r="CC109" i="13" s="1"/>
  <c r="BU109" i="13"/>
  <c r="BL109" i="13"/>
  <c r="BI109" i="13"/>
  <c r="BG109" i="13"/>
  <c r="BD109" i="13"/>
  <c r="BE109" i="13" s="1"/>
  <c r="BC109" i="13"/>
  <c r="AW109" i="13"/>
  <c r="AY109" i="13" s="1"/>
  <c r="AT109" i="13"/>
  <c r="AO109" i="13"/>
  <c r="AN109" i="13"/>
  <c r="AM109" i="13"/>
  <c r="AL109" i="13"/>
  <c r="AK109" i="13"/>
  <c r="AJ109" i="13"/>
  <c r="AI109" i="13"/>
  <c r="AH109" i="13"/>
  <c r="AF109" i="13"/>
  <c r="AE109" i="13"/>
  <c r="AD109" i="13"/>
  <c r="AC109" i="13"/>
  <c r="AG109" i="13" s="1"/>
  <c r="AB109" i="13"/>
  <c r="Q109" i="13"/>
  <c r="R109" i="13" s="1"/>
  <c r="D109" i="13"/>
  <c r="CA108" i="13"/>
  <c r="BX108" i="13"/>
  <c r="BU108" i="13"/>
  <c r="CB108" i="13" s="1"/>
  <c r="CC108" i="13" s="1"/>
  <c r="BL108" i="13"/>
  <c r="BI108" i="13"/>
  <c r="BG108" i="13"/>
  <c r="AT108" i="13"/>
  <c r="AO108" i="13"/>
  <c r="AN108" i="13"/>
  <c r="AM108" i="13"/>
  <c r="AL108" i="13"/>
  <c r="AK108" i="13"/>
  <c r="AJ108" i="13"/>
  <c r="AI108" i="13"/>
  <c r="AH108" i="13"/>
  <c r="AF108" i="13"/>
  <c r="AE108" i="13"/>
  <c r="AD108" i="13"/>
  <c r="AC108" i="13"/>
  <c r="AG108" i="13" s="1"/>
  <c r="Q108" i="13"/>
  <c r="D108" i="13"/>
  <c r="CA107" i="13"/>
  <c r="CB107" i="13" s="1"/>
  <c r="CC107" i="13" s="1"/>
  <c r="BX107" i="13"/>
  <c r="BU107" i="13"/>
  <c r="BL107" i="13"/>
  <c r="BI107" i="13"/>
  <c r="BG107" i="13"/>
  <c r="BE107" i="13"/>
  <c r="BD107" i="13"/>
  <c r="BC107" i="13"/>
  <c r="BB107" i="13"/>
  <c r="AT107" i="13"/>
  <c r="AO107" i="13"/>
  <c r="AN107" i="13"/>
  <c r="AM107" i="13"/>
  <c r="AL107" i="13"/>
  <c r="AK107" i="13"/>
  <c r="AJ107" i="13"/>
  <c r="AI107" i="13"/>
  <c r="AH107" i="13"/>
  <c r="AF107" i="13"/>
  <c r="AE107" i="13"/>
  <c r="AD107" i="13"/>
  <c r="AC107" i="13"/>
  <c r="R107" i="13"/>
  <c r="AZ107" i="13" s="1"/>
  <c r="Q107" i="13"/>
  <c r="D107" i="13"/>
  <c r="AB107" i="13" s="1"/>
  <c r="CA106" i="13"/>
  <c r="BX106" i="13"/>
  <c r="BU106" i="13"/>
  <c r="CB106" i="13" s="1"/>
  <c r="CC106" i="13" s="1"/>
  <c r="BL106" i="13"/>
  <c r="BI106" i="13"/>
  <c r="BG106" i="13"/>
  <c r="BD106" i="13"/>
  <c r="BC106" i="13"/>
  <c r="BE106" i="13" s="1"/>
  <c r="AT106" i="13"/>
  <c r="AO106" i="13"/>
  <c r="AN106" i="13"/>
  <c r="AM106" i="13"/>
  <c r="AL106" i="13"/>
  <c r="AK106" i="13"/>
  <c r="AJ106" i="13"/>
  <c r="AI106" i="13"/>
  <c r="AH106" i="13"/>
  <c r="AF106" i="13"/>
  <c r="AE106" i="13"/>
  <c r="AD106" i="13"/>
  <c r="AG106" i="13" s="1"/>
  <c r="AC106" i="13"/>
  <c r="AB106" i="13"/>
  <c r="Q106" i="13"/>
  <c r="D106" i="13"/>
  <c r="R106" i="13" s="1"/>
  <c r="CA105" i="13"/>
  <c r="BX105" i="13"/>
  <c r="BU105" i="13"/>
  <c r="CB105" i="13" s="1"/>
  <c r="CC105" i="13" s="1"/>
  <c r="BL105" i="13"/>
  <c r="BI105" i="13"/>
  <c r="BG105" i="13"/>
  <c r="BD105" i="13"/>
  <c r="BE105" i="13" s="1"/>
  <c r="BC105" i="13"/>
  <c r="AT105" i="13"/>
  <c r="AO105" i="13"/>
  <c r="AN105" i="13"/>
  <c r="AM105" i="13"/>
  <c r="AL105" i="13"/>
  <c r="AK105" i="13"/>
  <c r="AJ105" i="13"/>
  <c r="AI105" i="13"/>
  <c r="AH105" i="13"/>
  <c r="AP105" i="13" s="1"/>
  <c r="AR105" i="13" s="1"/>
  <c r="AF105" i="13"/>
  <c r="AE105" i="13"/>
  <c r="AD105" i="13"/>
  <c r="AC105" i="13"/>
  <c r="AG105" i="13" s="1"/>
  <c r="AB105" i="13"/>
  <c r="Q105" i="13"/>
  <c r="R105" i="13" s="1"/>
  <c r="D105" i="13"/>
  <c r="CA104" i="13"/>
  <c r="BX104" i="13"/>
  <c r="BU104" i="13"/>
  <c r="CB104" i="13" s="1"/>
  <c r="CC104" i="13" s="1"/>
  <c r="BL104" i="13"/>
  <c r="BI104" i="13"/>
  <c r="BG104" i="13"/>
  <c r="BD104" i="13"/>
  <c r="BC104" i="13"/>
  <c r="AT104" i="13"/>
  <c r="AO104" i="13"/>
  <c r="AN104" i="13"/>
  <c r="AM104" i="13"/>
  <c r="AL104" i="13"/>
  <c r="AK104" i="13"/>
  <c r="AJ104" i="13"/>
  <c r="AI104" i="13"/>
  <c r="AH104" i="13"/>
  <c r="AF104" i="13"/>
  <c r="AE104" i="13"/>
  <c r="AD104" i="13"/>
  <c r="AC104" i="13"/>
  <c r="Q104" i="13"/>
  <c r="D104" i="13"/>
  <c r="R104" i="13" s="1"/>
  <c r="CC103" i="13"/>
  <c r="CA103" i="13"/>
  <c r="CB103" i="13" s="1"/>
  <c r="BX103" i="13"/>
  <c r="BU103" i="13"/>
  <c r="BL103" i="13"/>
  <c r="BI103" i="13"/>
  <c r="BG103" i="13"/>
  <c r="BE103" i="13"/>
  <c r="BD103" i="13"/>
  <c r="BC103" i="13"/>
  <c r="AT103" i="13"/>
  <c r="AO103" i="13"/>
  <c r="AN103" i="13"/>
  <c r="AM103" i="13"/>
  <c r="AL103" i="13"/>
  <c r="AK103" i="13"/>
  <c r="AJ103" i="13"/>
  <c r="AI103" i="13"/>
  <c r="AH103" i="13"/>
  <c r="AF103" i="13"/>
  <c r="AE103" i="13"/>
  <c r="AD103" i="13"/>
  <c r="AC103" i="13"/>
  <c r="R103" i="13"/>
  <c r="Q103" i="13"/>
  <c r="D103" i="13"/>
  <c r="AB103" i="13" s="1"/>
  <c r="CA102" i="13"/>
  <c r="BX102" i="13"/>
  <c r="BU102" i="13"/>
  <c r="CB102" i="13" s="1"/>
  <c r="CC102" i="13" s="1"/>
  <c r="BL102" i="13"/>
  <c r="BI102" i="13"/>
  <c r="BG102" i="13"/>
  <c r="BD102" i="13"/>
  <c r="BC102" i="13"/>
  <c r="BE102" i="13" s="1"/>
  <c r="AT102" i="13"/>
  <c r="AO102" i="13"/>
  <c r="AN102" i="13"/>
  <c r="AM102" i="13"/>
  <c r="AL102" i="13"/>
  <c r="AK102" i="13"/>
  <c r="AJ102" i="13"/>
  <c r="AI102" i="13"/>
  <c r="AH102" i="13"/>
  <c r="AF102" i="13"/>
  <c r="AE102" i="13"/>
  <c r="AD102" i="13"/>
  <c r="AC102" i="13"/>
  <c r="AG102" i="13" s="1"/>
  <c r="Q102" i="13"/>
  <c r="D102" i="13"/>
  <c r="R102" i="13" s="1"/>
  <c r="CA101" i="13"/>
  <c r="BX101" i="13"/>
  <c r="BU101" i="13"/>
  <c r="CB101" i="13" s="1"/>
  <c r="CC101" i="13" s="1"/>
  <c r="BL101" i="13"/>
  <c r="BI101" i="13"/>
  <c r="BG101" i="13"/>
  <c r="BD101" i="13"/>
  <c r="BE101" i="13" s="1"/>
  <c r="BC101" i="13"/>
  <c r="AT101" i="13"/>
  <c r="AO101" i="13"/>
  <c r="AN101" i="13"/>
  <c r="AM101" i="13"/>
  <c r="AL101" i="13"/>
  <c r="AK101" i="13"/>
  <c r="AJ101" i="13"/>
  <c r="AI101" i="13"/>
  <c r="AH101" i="13"/>
  <c r="AF101" i="13"/>
  <c r="AE101" i="13"/>
  <c r="AD101" i="13"/>
  <c r="AC101" i="13"/>
  <c r="AG101" i="13" s="1"/>
  <c r="AP101" i="13" s="1"/>
  <c r="AR101" i="13" s="1"/>
  <c r="AB101" i="13"/>
  <c r="R101" i="13"/>
  <c r="Q101" i="13"/>
  <c r="D101" i="13"/>
  <c r="CA100" i="13"/>
  <c r="BX100" i="13"/>
  <c r="BU100" i="13"/>
  <c r="BL100" i="13"/>
  <c r="BI100" i="13"/>
  <c r="BG100" i="13"/>
  <c r="BD100" i="13"/>
  <c r="BC100" i="13"/>
  <c r="AT100" i="13"/>
  <c r="AO100" i="13"/>
  <c r="AN100" i="13"/>
  <c r="AM100" i="13"/>
  <c r="AL100" i="13"/>
  <c r="AK100" i="13"/>
  <c r="AJ100" i="13"/>
  <c r="AI100" i="13"/>
  <c r="AH100" i="13"/>
  <c r="AG100" i="13"/>
  <c r="AF100" i="13"/>
  <c r="AE100" i="13"/>
  <c r="AD100" i="13"/>
  <c r="AC100" i="13"/>
  <c r="Q100" i="13"/>
  <c r="D100" i="13"/>
  <c r="CB99" i="13"/>
  <c r="CC99" i="13" s="1"/>
  <c r="CA99" i="13"/>
  <c r="BX99" i="13"/>
  <c r="BU99" i="13"/>
  <c r="BL99" i="13"/>
  <c r="BI99" i="13"/>
  <c r="BG99" i="13"/>
  <c r="BE99" i="13"/>
  <c r="BD99" i="13"/>
  <c r="BC99" i="13"/>
  <c r="AT99" i="13"/>
  <c r="AO99" i="13"/>
  <c r="AN99" i="13"/>
  <c r="AM99" i="13"/>
  <c r="AL99" i="13"/>
  <c r="AK99" i="13"/>
  <c r="AJ99" i="13"/>
  <c r="AI99" i="13"/>
  <c r="AH99" i="13"/>
  <c r="AF99" i="13"/>
  <c r="AE99" i="13"/>
  <c r="AD99" i="13"/>
  <c r="AC99" i="13"/>
  <c r="R99" i="13"/>
  <c r="AW99" i="13" s="1"/>
  <c r="AY99" i="13" s="1"/>
  <c r="Q99" i="13"/>
  <c r="D99" i="13"/>
  <c r="AB99" i="13" s="1"/>
  <c r="CA98" i="13"/>
  <c r="BX98" i="13"/>
  <c r="BU98" i="13"/>
  <c r="BL98" i="13"/>
  <c r="BI98" i="13"/>
  <c r="BG98" i="13"/>
  <c r="BD98" i="13"/>
  <c r="BC98" i="13"/>
  <c r="BE98" i="13" s="1"/>
  <c r="AT98" i="13"/>
  <c r="AO98" i="13"/>
  <c r="AN98" i="13"/>
  <c r="AM98" i="13"/>
  <c r="AL98" i="13"/>
  <c r="AK98" i="13"/>
  <c r="AJ98" i="13"/>
  <c r="AI98" i="13"/>
  <c r="AH98" i="13"/>
  <c r="AF98" i="13"/>
  <c r="AE98" i="13"/>
  <c r="AD98" i="13"/>
  <c r="AC98" i="13"/>
  <c r="AG98" i="13" s="1"/>
  <c r="Q98" i="13"/>
  <c r="D98" i="13"/>
  <c r="R98" i="13" s="1"/>
  <c r="CB97" i="13"/>
  <c r="CC97" i="13" s="1"/>
  <c r="CA97" i="13"/>
  <c r="BX97" i="13"/>
  <c r="BU97" i="13"/>
  <c r="BL97" i="13"/>
  <c r="BI97" i="13"/>
  <c r="BG97" i="13"/>
  <c r="BE97" i="13"/>
  <c r="BD97" i="13"/>
  <c r="BC97" i="13"/>
  <c r="AZ97" i="13"/>
  <c r="AT97" i="13"/>
  <c r="AO97" i="13"/>
  <c r="AN97" i="13"/>
  <c r="AM97" i="13"/>
  <c r="AL97" i="13"/>
  <c r="AK97" i="13"/>
  <c r="AJ97" i="13"/>
  <c r="AI97" i="13"/>
  <c r="AH97" i="13"/>
  <c r="AF97" i="13"/>
  <c r="AE97" i="13"/>
  <c r="AD97" i="13"/>
  <c r="AC97" i="13"/>
  <c r="AG97" i="13" s="1"/>
  <c r="AB97" i="13"/>
  <c r="AP97" i="13" s="1"/>
  <c r="AR97" i="13" s="1"/>
  <c r="R97" i="13"/>
  <c r="Q97" i="13"/>
  <c r="D97" i="13"/>
  <c r="CA96" i="13"/>
  <c r="BX96" i="13"/>
  <c r="BU96" i="13"/>
  <c r="BL96" i="13"/>
  <c r="BI96" i="13"/>
  <c r="BG96" i="13"/>
  <c r="BD96" i="13"/>
  <c r="BC96" i="13"/>
  <c r="AT96" i="13"/>
  <c r="AO96" i="13"/>
  <c r="AN96" i="13"/>
  <c r="AM96" i="13"/>
  <c r="AL96" i="13"/>
  <c r="AK96" i="13"/>
  <c r="AJ96" i="13"/>
  <c r="AI96" i="13"/>
  <c r="AH96" i="13"/>
  <c r="AG96" i="13"/>
  <c r="AF96" i="13"/>
  <c r="AE96" i="13"/>
  <c r="AD96" i="13"/>
  <c r="AC96" i="13"/>
  <c r="Q96" i="13"/>
  <c r="D96" i="13"/>
  <c r="CC95" i="13"/>
  <c r="CB95" i="13"/>
  <c r="CA95" i="13"/>
  <c r="BX95" i="13"/>
  <c r="BU95" i="13"/>
  <c r="BL95" i="13"/>
  <c r="BI95" i="13"/>
  <c r="BG95" i="13"/>
  <c r="BE95" i="13"/>
  <c r="BD95" i="13"/>
  <c r="BC95" i="13"/>
  <c r="AZ95" i="13"/>
  <c r="AT95" i="13"/>
  <c r="AO95" i="13"/>
  <c r="AN95" i="13"/>
  <c r="AM95" i="13"/>
  <c r="AL95" i="13"/>
  <c r="AK95" i="13"/>
  <c r="AJ95" i="13"/>
  <c r="AI95" i="13"/>
  <c r="AH95" i="13"/>
  <c r="AF95" i="13"/>
  <c r="AE95" i="13"/>
  <c r="AD95" i="13"/>
  <c r="AG95" i="13" s="1"/>
  <c r="AC95" i="13"/>
  <c r="AB95" i="13"/>
  <c r="AP95" i="13" s="1"/>
  <c r="AR95" i="13" s="1"/>
  <c r="R95" i="13"/>
  <c r="AW95" i="13" s="1"/>
  <c r="AY95" i="13" s="1"/>
  <c r="Q95" i="13"/>
  <c r="D95" i="13"/>
  <c r="CA94" i="13"/>
  <c r="BX94" i="13"/>
  <c r="BU94" i="13"/>
  <c r="BL94" i="13"/>
  <c r="BI94" i="13"/>
  <c r="BG94" i="13"/>
  <c r="BD94" i="13"/>
  <c r="BC94" i="13"/>
  <c r="BE94" i="13" s="1"/>
  <c r="AY94" i="13"/>
  <c r="AW94" i="13"/>
  <c r="AT94" i="13"/>
  <c r="AO94" i="13"/>
  <c r="AN94" i="13"/>
  <c r="AM94" i="13"/>
  <c r="AL94" i="13"/>
  <c r="AK94" i="13"/>
  <c r="AJ94" i="13"/>
  <c r="AI94" i="13"/>
  <c r="AH94" i="13"/>
  <c r="AF94" i="13"/>
  <c r="AE94" i="13"/>
  <c r="AD94" i="13"/>
  <c r="AC94" i="13"/>
  <c r="AG94" i="13" s="1"/>
  <c r="AB94" i="13"/>
  <c r="Q94" i="13"/>
  <c r="D94" i="13"/>
  <c r="R94" i="13" s="1"/>
  <c r="CA93" i="13"/>
  <c r="BX93" i="13"/>
  <c r="BU93" i="13"/>
  <c r="CB93" i="13" s="1"/>
  <c r="CC93" i="13" s="1"/>
  <c r="BL93" i="13"/>
  <c r="BI93" i="13"/>
  <c r="BG93" i="13"/>
  <c r="BE93" i="13"/>
  <c r="BD93" i="13"/>
  <c r="BC93" i="13"/>
  <c r="AT93" i="13"/>
  <c r="AO93" i="13"/>
  <c r="AN93" i="13"/>
  <c r="AM93" i="13"/>
  <c r="AL93" i="13"/>
  <c r="AK93" i="13"/>
  <c r="AJ93" i="13"/>
  <c r="AI93" i="13"/>
  <c r="AH93" i="13"/>
  <c r="AF93" i="13"/>
  <c r="AE93" i="13"/>
  <c r="AD93" i="13"/>
  <c r="AC93" i="13"/>
  <c r="AB93" i="13"/>
  <c r="Q93" i="13"/>
  <c r="R93" i="13" s="1"/>
  <c r="D93" i="13"/>
  <c r="CA92" i="13"/>
  <c r="BX92" i="13"/>
  <c r="BU92" i="13"/>
  <c r="CB92" i="13" s="1"/>
  <c r="CC92" i="13" s="1"/>
  <c r="BL92" i="13"/>
  <c r="BI92" i="13"/>
  <c r="BG92" i="13"/>
  <c r="BD92" i="13"/>
  <c r="BC92" i="13"/>
  <c r="BE92" i="13" s="1"/>
  <c r="AT92" i="13"/>
  <c r="AO92" i="13"/>
  <c r="AN92" i="13"/>
  <c r="AM92" i="13"/>
  <c r="AL92" i="13"/>
  <c r="AK92" i="13"/>
  <c r="AJ92" i="13"/>
  <c r="AI92" i="13"/>
  <c r="AH92" i="13"/>
  <c r="AG92" i="13"/>
  <c r="AF92" i="13"/>
  <c r="AE92" i="13"/>
  <c r="AD92" i="13"/>
  <c r="AC92" i="13"/>
  <c r="Q92" i="13"/>
  <c r="D92" i="13"/>
  <c r="CA91" i="13"/>
  <c r="CB91" i="13" s="1"/>
  <c r="CC91" i="13" s="1"/>
  <c r="BX91" i="13"/>
  <c r="BU91" i="13"/>
  <c r="BL91" i="13"/>
  <c r="BI91" i="13"/>
  <c r="BG91" i="13"/>
  <c r="BE91" i="13"/>
  <c r="BD91" i="13"/>
  <c r="BC91" i="13"/>
  <c r="BB91" i="13"/>
  <c r="AT91" i="13"/>
  <c r="AO91" i="13"/>
  <c r="AN91" i="13"/>
  <c r="AM91" i="13"/>
  <c r="AL91" i="13"/>
  <c r="AK91" i="13"/>
  <c r="AJ91" i="13"/>
  <c r="AI91" i="13"/>
  <c r="AH91" i="13"/>
  <c r="AF91" i="13"/>
  <c r="AE91" i="13"/>
  <c r="AD91" i="13"/>
  <c r="AC91" i="13"/>
  <c r="R91" i="13"/>
  <c r="AW91" i="13" s="1"/>
  <c r="AY91" i="13" s="1"/>
  <c r="Q91" i="13"/>
  <c r="D91" i="13"/>
  <c r="AB91" i="13" s="1"/>
  <c r="CA90" i="13"/>
  <c r="BX90" i="13"/>
  <c r="BU90" i="13"/>
  <c r="BL90" i="13"/>
  <c r="BI90" i="13"/>
  <c r="BG90" i="13"/>
  <c r="BD90" i="13"/>
  <c r="BC90" i="13"/>
  <c r="BE90" i="13" s="1"/>
  <c r="AT90" i="13"/>
  <c r="AO90" i="13"/>
  <c r="AN90" i="13"/>
  <c r="AM90" i="13"/>
  <c r="AL90" i="13"/>
  <c r="AK90" i="13"/>
  <c r="AJ90" i="13"/>
  <c r="AI90" i="13"/>
  <c r="AH90" i="13"/>
  <c r="AG90" i="13"/>
  <c r="AF90" i="13"/>
  <c r="AE90" i="13"/>
  <c r="AD90" i="13"/>
  <c r="AC90" i="13"/>
  <c r="Q90" i="13"/>
  <c r="D90" i="13"/>
  <c r="R90" i="13" s="1"/>
  <c r="CM89" i="13"/>
  <c r="CL89" i="13"/>
  <c r="CK89" i="13"/>
  <c r="CI89" i="13"/>
  <c r="CD89" i="13"/>
  <c r="BZ89" i="13"/>
  <c r="BY89" i="13"/>
  <c r="BW89" i="13"/>
  <c r="BV89" i="13"/>
  <c r="BT89" i="13"/>
  <c r="BS89" i="13"/>
  <c r="BQ89" i="13"/>
  <c r="BL89" i="13"/>
  <c r="BK89" i="13"/>
  <c r="BJ89" i="13"/>
  <c r="BH89" i="13"/>
  <c r="BF89" i="13"/>
  <c r="BA89" i="13"/>
  <c r="AX89" i="13"/>
  <c r="AV89" i="13"/>
  <c r="AU89" i="13"/>
  <c r="AS89" i="13"/>
  <c r="AM89" i="13"/>
  <c r="AH89" i="13"/>
  <c r="AE89" i="13"/>
  <c r="AC89" i="13"/>
  <c r="AA89" i="13"/>
  <c r="Z89" i="13"/>
  <c r="Y89" i="13"/>
  <c r="X89" i="13"/>
  <c r="W89" i="13"/>
  <c r="V89" i="13"/>
  <c r="U89" i="13"/>
  <c r="T89" i="13"/>
  <c r="S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C89" i="13"/>
  <c r="B89" i="13"/>
  <c r="CA88" i="13"/>
  <c r="BX88" i="13"/>
  <c r="BU88" i="13"/>
  <c r="CB88" i="13" s="1"/>
  <c r="CC88" i="13" s="1"/>
  <c r="BI88" i="13"/>
  <c r="BI89" i="13" s="1"/>
  <c r="BG88" i="13"/>
  <c r="BE88" i="13"/>
  <c r="BD88" i="13"/>
  <c r="BC88" i="13"/>
  <c r="AY88" i="13"/>
  <c r="AT88" i="13"/>
  <c r="AO88" i="13"/>
  <c r="AN88" i="13"/>
  <c r="AM88" i="13"/>
  <c r="AL88" i="13"/>
  <c r="AK88" i="13"/>
  <c r="AJ88" i="13"/>
  <c r="AI88" i="13"/>
  <c r="AH88" i="13"/>
  <c r="AG88" i="13"/>
  <c r="AF88" i="13"/>
  <c r="AE88" i="13"/>
  <c r="AD88" i="13"/>
  <c r="AC88" i="13"/>
  <c r="Q88" i="13"/>
  <c r="D88" i="13"/>
  <c r="AB88" i="13" s="1"/>
  <c r="AP88" i="13" s="1"/>
  <c r="AR88" i="13" s="1"/>
  <c r="CA87" i="13"/>
  <c r="BX87" i="13"/>
  <c r="BX89" i="13" s="1"/>
  <c r="BU87" i="13"/>
  <c r="BU89" i="13" s="1"/>
  <c r="BL87" i="13"/>
  <c r="BI87" i="13"/>
  <c r="BG87" i="13"/>
  <c r="BG89" i="13" s="1"/>
  <c r="BD87" i="13"/>
  <c r="BD89" i="13" s="1"/>
  <c r="BC87" i="13"/>
  <c r="AT87" i="13"/>
  <c r="AT89" i="13" s="1"/>
  <c r="AO87" i="13"/>
  <c r="AO89" i="13" s="1"/>
  <c r="AN87" i="13"/>
  <c r="AN89" i="13" s="1"/>
  <c r="AM87" i="13"/>
  <c r="AL87" i="13"/>
  <c r="AL89" i="13" s="1"/>
  <c r="AK87" i="13"/>
  <c r="AK89" i="13" s="1"/>
  <c r="AJ87" i="13"/>
  <c r="AJ89" i="13" s="1"/>
  <c r="AI87" i="13"/>
  <c r="AI89" i="13" s="1"/>
  <c r="AH87" i="13"/>
  <c r="AG87" i="13"/>
  <c r="AG89" i="13" s="1"/>
  <c r="AF87" i="13"/>
  <c r="AF89" i="13" s="1"/>
  <c r="AE87" i="13"/>
  <c r="AD87" i="13"/>
  <c r="AD89" i="13" s="1"/>
  <c r="AC87" i="13"/>
  <c r="AB87" i="13"/>
  <c r="AB89" i="13" s="1"/>
  <c r="Q87" i="13"/>
  <c r="Q89" i="13" s="1"/>
  <c r="D87" i="13"/>
  <c r="CM86" i="13"/>
  <c r="CL86" i="13"/>
  <c r="CK86" i="13"/>
  <c r="CI86" i="13"/>
  <c r="CD86" i="13"/>
  <c r="BZ86" i="13"/>
  <c r="BY86" i="13"/>
  <c r="BW86" i="13"/>
  <c r="BV86" i="13"/>
  <c r="BT86" i="13"/>
  <c r="BS86" i="13"/>
  <c r="BQ86" i="13"/>
  <c r="BL86" i="13"/>
  <c r="BK86" i="13"/>
  <c r="BJ86" i="13"/>
  <c r="BH86" i="13"/>
  <c r="BF86" i="13"/>
  <c r="BA86" i="13"/>
  <c r="AX86" i="13"/>
  <c r="AV86" i="13"/>
  <c r="AU86" i="13"/>
  <c r="AS86" i="13"/>
  <c r="AM86" i="13"/>
  <c r="AI86" i="13"/>
  <c r="AF86" i="13"/>
  <c r="AE86" i="13"/>
  <c r="AB86" i="13"/>
  <c r="AA86" i="13"/>
  <c r="Z86" i="13"/>
  <c r="Y86" i="13"/>
  <c r="X86" i="13"/>
  <c r="W86" i="13"/>
  <c r="V86" i="13"/>
  <c r="U86" i="13"/>
  <c r="T86" i="13"/>
  <c r="S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C86" i="13"/>
  <c r="B86" i="13"/>
  <c r="CA85" i="13"/>
  <c r="BX85" i="13"/>
  <c r="BU85" i="13"/>
  <c r="CB85" i="13" s="1"/>
  <c r="CC85" i="13" s="1"/>
  <c r="BI85" i="13"/>
  <c r="BG85" i="13"/>
  <c r="BE85" i="13"/>
  <c r="BD85" i="13"/>
  <c r="BC85" i="13"/>
  <c r="AY85" i="13"/>
  <c r="AT85" i="13"/>
  <c r="AO85" i="13"/>
  <c r="AN85" i="13"/>
  <c r="AM85" i="13"/>
  <c r="AL85" i="13"/>
  <c r="AK85" i="13"/>
  <c r="AJ85" i="13"/>
  <c r="AI85" i="13"/>
  <c r="AH85" i="13"/>
  <c r="AG85" i="13"/>
  <c r="AF85" i="13"/>
  <c r="AE85" i="13"/>
  <c r="AD85" i="13"/>
  <c r="AC85" i="13"/>
  <c r="AB85" i="13"/>
  <c r="AP85" i="13" s="1"/>
  <c r="AR85" i="13" s="1"/>
  <c r="Q85" i="13"/>
  <c r="D85" i="13"/>
  <c r="CA84" i="13"/>
  <c r="CA86" i="13" s="1"/>
  <c r="BX84" i="13"/>
  <c r="BX86" i="13" s="1"/>
  <c r="BU84" i="13"/>
  <c r="BU86" i="13" s="1"/>
  <c r="BL84" i="13"/>
  <c r="BI84" i="13"/>
  <c r="BI86" i="13" s="1"/>
  <c r="BG84" i="13"/>
  <c r="BG86" i="13" s="1"/>
  <c r="BE84" i="13"/>
  <c r="BE86" i="13" s="1"/>
  <c r="BD84" i="13"/>
  <c r="BD86" i="13" s="1"/>
  <c r="BC84" i="13"/>
  <c r="BC86" i="13" s="1"/>
  <c r="AT84" i="13"/>
  <c r="AT86" i="13" s="1"/>
  <c r="AO84" i="13"/>
  <c r="AN84" i="13"/>
  <c r="AN86" i="13" s="1"/>
  <c r="AM84" i="13"/>
  <c r="AL84" i="13"/>
  <c r="AK84" i="13"/>
  <c r="AK86" i="13" s="1"/>
  <c r="AJ84" i="13"/>
  <c r="AJ86" i="13" s="1"/>
  <c r="AI84" i="13"/>
  <c r="AH84" i="13"/>
  <c r="AH86" i="13" s="1"/>
  <c r="AF84" i="13"/>
  <c r="AE84" i="13"/>
  <c r="AD84" i="13"/>
  <c r="AD86" i="13" s="1"/>
  <c r="AC84" i="13"/>
  <c r="AC86" i="13" s="1"/>
  <c r="AB84" i="13"/>
  <c r="R84" i="13"/>
  <c r="Q84" i="13"/>
  <c r="D84" i="13"/>
  <c r="CA83" i="13"/>
  <c r="BX83" i="13"/>
  <c r="BU83" i="13"/>
  <c r="BL83" i="13"/>
  <c r="BI83" i="13"/>
  <c r="BG83" i="13"/>
  <c r="BE83" i="13"/>
  <c r="BD83" i="13"/>
  <c r="BC83" i="13"/>
  <c r="AT83" i="13"/>
  <c r="AO83" i="13"/>
  <c r="AN83" i="13"/>
  <c r="AM83" i="13"/>
  <c r="AL83" i="13"/>
  <c r="AK83" i="13"/>
  <c r="AJ83" i="13"/>
  <c r="AI83" i="13"/>
  <c r="AH83" i="13"/>
  <c r="AF83" i="13"/>
  <c r="AE83" i="13"/>
  <c r="AD83" i="13"/>
  <c r="AC83" i="13"/>
  <c r="AG83" i="13" s="1"/>
  <c r="Q83" i="13"/>
  <c r="D83" i="13"/>
  <c r="AB83" i="13" s="1"/>
  <c r="AP83" i="13" s="1"/>
  <c r="AR83" i="13" s="1"/>
  <c r="CA82" i="13"/>
  <c r="BX82" i="13"/>
  <c r="BU82" i="13"/>
  <c r="CB82" i="13" s="1"/>
  <c r="CC82" i="13" s="1"/>
  <c r="BL82" i="13"/>
  <c r="BI82" i="13"/>
  <c r="BG82" i="13"/>
  <c r="BE82" i="13"/>
  <c r="BD82" i="13"/>
  <c r="BC82" i="13"/>
  <c r="AT82" i="13"/>
  <c r="AO82" i="13"/>
  <c r="AN82" i="13"/>
  <c r="AM82" i="13"/>
  <c r="AL82" i="13"/>
  <c r="AK82" i="13"/>
  <c r="AJ82" i="13"/>
  <c r="AI82" i="13"/>
  <c r="AH82" i="13"/>
  <c r="AF82" i="13"/>
  <c r="AE82" i="13"/>
  <c r="AD82" i="13"/>
  <c r="AG82" i="13" s="1"/>
  <c r="AC82" i="13"/>
  <c r="R82" i="13"/>
  <c r="AW82" i="13" s="1"/>
  <c r="AY82" i="13" s="1"/>
  <c r="Q82" i="13"/>
  <c r="D82" i="13"/>
  <c r="AB82" i="13" s="1"/>
  <c r="AP82" i="13" s="1"/>
  <c r="AR82" i="13" s="1"/>
  <c r="CB81" i="13"/>
  <c r="CC81" i="13" s="1"/>
  <c r="CA81" i="13"/>
  <c r="BX81" i="13"/>
  <c r="BU81" i="13"/>
  <c r="BL81" i="13"/>
  <c r="BI81" i="13"/>
  <c r="BG81" i="13"/>
  <c r="BD81" i="13"/>
  <c r="BC81" i="13"/>
  <c r="AT81" i="13"/>
  <c r="AO81" i="13"/>
  <c r="AN81" i="13"/>
  <c r="AM81" i="13"/>
  <c r="AL81" i="13"/>
  <c r="AK81" i="13"/>
  <c r="AJ81" i="13"/>
  <c r="AI81" i="13"/>
  <c r="AH81" i="13"/>
  <c r="AF81" i="13"/>
  <c r="AE81" i="13"/>
  <c r="AD81" i="13"/>
  <c r="AC81" i="13"/>
  <c r="AG81" i="13" s="1"/>
  <c r="Q81" i="13"/>
  <c r="D81" i="13"/>
  <c r="R81" i="13" s="1"/>
  <c r="CA80" i="13"/>
  <c r="BX80" i="13"/>
  <c r="CB80" i="13" s="1"/>
  <c r="CC80" i="13" s="1"/>
  <c r="BU80" i="13"/>
  <c r="BL80" i="13"/>
  <c r="BI80" i="13"/>
  <c r="BG80" i="13"/>
  <c r="BE80" i="13"/>
  <c r="BD80" i="13"/>
  <c r="BC80" i="13"/>
  <c r="AT80" i="13"/>
  <c r="AO80" i="13"/>
  <c r="AN80" i="13"/>
  <c r="AM80" i="13"/>
  <c r="AL80" i="13"/>
  <c r="AK80" i="13"/>
  <c r="AJ80" i="13"/>
  <c r="AI80" i="13"/>
  <c r="AH80" i="13"/>
  <c r="AF80" i="13"/>
  <c r="AE80" i="13"/>
  <c r="AD80" i="13"/>
  <c r="AC80" i="13"/>
  <c r="AG80" i="13" s="1"/>
  <c r="AB80" i="13"/>
  <c r="AP80" i="13" s="1"/>
  <c r="AR80" i="13" s="1"/>
  <c r="Q80" i="13"/>
  <c r="R80" i="13" s="1"/>
  <c r="D80" i="13"/>
  <c r="CA79" i="13"/>
  <c r="BX79" i="13"/>
  <c r="BU79" i="13"/>
  <c r="BL79" i="13"/>
  <c r="BI79" i="13"/>
  <c r="BG79" i="13"/>
  <c r="BE79" i="13"/>
  <c r="BD79" i="13"/>
  <c r="BC79" i="13"/>
  <c r="AT79" i="13"/>
  <c r="AO79" i="13"/>
  <c r="AN79" i="13"/>
  <c r="AM79" i="13"/>
  <c r="AL79" i="13"/>
  <c r="AK79" i="13"/>
  <c r="AJ79" i="13"/>
  <c r="AI79" i="13"/>
  <c r="AH79" i="13"/>
  <c r="AF79" i="13"/>
  <c r="AE79" i="13"/>
  <c r="AD79" i="13"/>
  <c r="AG79" i="13" s="1"/>
  <c r="AC79" i="13"/>
  <c r="R79" i="13"/>
  <c r="AZ79" i="13" s="1"/>
  <c r="Q79" i="13"/>
  <c r="D79" i="13"/>
  <c r="AB79" i="13" s="1"/>
  <c r="AP79" i="13" s="1"/>
  <c r="AR79" i="13" s="1"/>
  <c r="CB78" i="13"/>
  <c r="CC78" i="13" s="1"/>
  <c r="CA78" i="13"/>
  <c r="BU78" i="13"/>
  <c r="BL78" i="13"/>
  <c r="BI78" i="13"/>
  <c r="BG78" i="13"/>
  <c r="BE78" i="13"/>
  <c r="BD78" i="13"/>
  <c r="BC78" i="13"/>
  <c r="AT78" i="13"/>
  <c r="AO78" i="13"/>
  <c r="AN78" i="13"/>
  <c r="AM78" i="13"/>
  <c r="AL78" i="13"/>
  <c r="AK78" i="13"/>
  <c r="AJ78" i="13"/>
  <c r="AI78" i="13"/>
  <c r="AH78" i="13"/>
  <c r="AF78" i="13"/>
  <c r="AE78" i="13"/>
  <c r="AD78" i="13"/>
  <c r="AC78" i="13"/>
  <c r="R78" i="13"/>
  <c r="Q78" i="13"/>
  <c r="D78" i="13"/>
  <c r="AB78" i="13" s="1"/>
  <c r="CA77" i="13"/>
  <c r="BX77" i="13"/>
  <c r="BU77" i="13"/>
  <c r="BL77" i="13"/>
  <c r="BI77" i="13"/>
  <c r="BG77" i="13"/>
  <c r="BE77" i="13"/>
  <c r="BD77" i="13"/>
  <c r="BC77" i="13"/>
  <c r="AT77" i="13"/>
  <c r="AO77" i="13"/>
  <c r="AN77" i="13"/>
  <c r="AM77" i="13"/>
  <c r="AL77" i="13"/>
  <c r="AK77" i="13"/>
  <c r="AJ77" i="13"/>
  <c r="AI77" i="13"/>
  <c r="AH77" i="13"/>
  <c r="AF77" i="13"/>
  <c r="AE77" i="13"/>
  <c r="AD77" i="13"/>
  <c r="AC77" i="13"/>
  <c r="AG77" i="13" s="1"/>
  <c r="R77" i="13"/>
  <c r="AZ77" i="13" s="1"/>
  <c r="Q77" i="13"/>
  <c r="D77" i="13"/>
  <c r="AB77" i="13" s="1"/>
  <c r="AP77" i="13" s="1"/>
  <c r="AR77" i="13" s="1"/>
  <c r="CB76" i="13"/>
  <c r="CC76" i="13" s="1"/>
  <c r="CA76" i="13"/>
  <c r="BX76" i="13"/>
  <c r="BU76" i="13"/>
  <c r="BL76" i="13"/>
  <c r="BI76" i="13"/>
  <c r="BG76" i="13"/>
  <c r="BD76" i="13"/>
  <c r="BC76" i="13"/>
  <c r="BE76" i="13" s="1"/>
  <c r="AZ76" i="13"/>
  <c r="AT76" i="13"/>
  <c r="AO76" i="13"/>
  <c r="AN76" i="13"/>
  <c r="AM76" i="13"/>
  <c r="AL76" i="13"/>
  <c r="AK76" i="13"/>
  <c r="AJ76" i="13"/>
  <c r="AI76" i="13"/>
  <c r="AH76" i="13"/>
  <c r="AF76" i="13"/>
  <c r="AE76" i="13"/>
  <c r="AD76" i="13"/>
  <c r="AG76" i="13" s="1"/>
  <c r="AC76" i="13"/>
  <c r="AB76" i="13"/>
  <c r="R76" i="13"/>
  <c r="Q76" i="13"/>
  <c r="D76" i="13"/>
  <c r="CM75" i="13"/>
  <c r="CL75" i="13"/>
  <c r="CK75" i="13"/>
  <c r="CI75" i="13"/>
  <c r="CD75" i="13"/>
  <c r="BZ75" i="13"/>
  <c r="BY75" i="13"/>
  <c r="BX75" i="13"/>
  <c r="BW75" i="13"/>
  <c r="BV75" i="13"/>
  <c r="BT75" i="13"/>
  <c r="BS75" i="13"/>
  <c r="BQ75" i="13"/>
  <c r="BK75" i="13"/>
  <c r="BJ75" i="13"/>
  <c r="BI75" i="13"/>
  <c r="BH75" i="13"/>
  <c r="BF75" i="13"/>
  <c r="BC75" i="13"/>
  <c r="BA75" i="13"/>
  <c r="AX75" i="13"/>
  <c r="AV75" i="13"/>
  <c r="AU75" i="13"/>
  <c r="AS75" i="13"/>
  <c r="AA75" i="13"/>
  <c r="Z75" i="13"/>
  <c r="Y75" i="13"/>
  <c r="X75" i="13"/>
  <c r="W75" i="13"/>
  <c r="V75" i="13"/>
  <c r="U75" i="13"/>
  <c r="T75" i="13"/>
  <c r="S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B75" i="13"/>
  <c r="CA74" i="13"/>
  <c r="BX74" i="13"/>
  <c r="BU74" i="13"/>
  <c r="CB74" i="13" s="1"/>
  <c r="CC74" i="13" s="1"/>
  <c r="BI74" i="13"/>
  <c r="BG74" i="13"/>
  <c r="BD74" i="13"/>
  <c r="BD75" i="13" s="1"/>
  <c r="BC74" i="13"/>
  <c r="AY74" i="13"/>
  <c r="AT74" i="13"/>
  <c r="AO74" i="13"/>
  <c r="AN74" i="13"/>
  <c r="AM74" i="13"/>
  <c r="AL74" i="13"/>
  <c r="AK74" i="13"/>
  <c r="AJ74" i="13"/>
  <c r="AI74" i="13"/>
  <c r="AH74" i="13"/>
  <c r="AF74" i="13"/>
  <c r="AE74" i="13"/>
  <c r="AD74" i="13"/>
  <c r="AG74" i="13" s="1"/>
  <c r="AC74" i="13"/>
  <c r="Q74" i="13"/>
  <c r="D74" i="13"/>
  <c r="AB74" i="13" s="1"/>
  <c r="CA73" i="13"/>
  <c r="CA75" i="13" s="1"/>
  <c r="BX73" i="13"/>
  <c r="BU73" i="13"/>
  <c r="BU75" i="13" s="1"/>
  <c r="BL73" i="13"/>
  <c r="BL75" i="13" s="1"/>
  <c r="BI73" i="13"/>
  <c r="BG73" i="13"/>
  <c r="BG75" i="13" s="1"/>
  <c r="BD73" i="13"/>
  <c r="BE73" i="13" s="1"/>
  <c r="BC73" i="13"/>
  <c r="AT73" i="13"/>
  <c r="AT75" i="13" s="1"/>
  <c r="AO73" i="13"/>
  <c r="AO75" i="13" s="1"/>
  <c r="AN73" i="13"/>
  <c r="AN75" i="13" s="1"/>
  <c r="AM73" i="13"/>
  <c r="AM75" i="13" s="1"/>
  <c r="AL73" i="13"/>
  <c r="AL75" i="13" s="1"/>
  <c r="AK73" i="13"/>
  <c r="AK75" i="13" s="1"/>
  <c r="AJ73" i="13"/>
  <c r="AJ75" i="13" s="1"/>
  <c r="AI73" i="13"/>
  <c r="AI75" i="13" s="1"/>
  <c r="AH73" i="13"/>
  <c r="AH75" i="13" s="1"/>
  <c r="AF73" i="13"/>
  <c r="AF75" i="13" s="1"/>
  <c r="AE73" i="13"/>
  <c r="AE75" i="13" s="1"/>
  <c r="AD73" i="13"/>
  <c r="AG73" i="13" s="1"/>
  <c r="AC73" i="13"/>
  <c r="AC75" i="13" s="1"/>
  <c r="AB73" i="13"/>
  <c r="Q73" i="13"/>
  <c r="Q75" i="13" s="1"/>
  <c r="D73" i="13"/>
  <c r="CA72" i="13"/>
  <c r="BX72" i="13"/>
  <c r="BU72" i="13"/>
  <c r="CB72" i="13" s="1"/>
  <c r="CC72" i="13" s="1"/>
  <c r="BL72" i="13"/>
  <c r="BI72" i="13"/>
  <c r="BG72" i="13"/>
  <c r="BD72" i="13"/>
  <c r="BC72" i="13"/>
  <c r="BE72" i="13" s="1"/>
  <c r="AT72" i="13"/>
  <c r="AO72" i="13"/>
  <c r="AN72" i="13"/>
  <c r="AM72" i="13"/>
  <c r="AL72" i="13"/>
  <c r="AK72" i="13"/>
  <c r="AJ72" i="13"/>
  <c r="AI72" i="13"/>
  <c r="AH72" i="13"/>
  <c r="AF72" i="13"/>
  <c r="AE72" i="13"/>
  <c r="AD72" i="13"/>
  <c r="AC72" i="13"/>
  <c r="AG72" i="13" s="1"/>
  <c r="AP72" i="13" s="1"/>
  <c r="AR72" i="13" s="1"/>
  <c r="AB72" i="13"/>
  <c r="Q72" i="13"/>
  <c r="D72" i="13"/>
  <c r="R72" i="13" s="1"/>
  <c r="CC71" i="13"/>
  <c r="CB71" i="13"/>
  <c r="CA71" i="13"/>
  <c r="BX71" i="13"/>
  <c r="BU71" i="13"/>
  <c r="BL71" i="13"/>
  <c r="BI71" i="13"/>
  <c r="BG71" i="13"/>
  <c r="BD71" i="13"/>
  <c r="BE71" i="13" s="1"/>
  <c r="BC71" i="13"/>
  <c r="AT71" i="13"/>
  <c r="AO71" i="13"/>
  <c r="AN71" i="13"/>
  <c r="AM71" i="13"/>
  <c r="AL71" i="13"/>
  <c r="AK71" i="13"/>
  <c r="AJ71" i="13"/>
  <c r="AI71" i="13"/>
  <c r="AH71" i="13"/>
  <c r="AF71" i="13"/>
  <c r="AE71" i="13"/>
  <c r="AD71" i="13"/>
  <c r="AC71" i="13"/>
  <c r="AG71" i="13" s="1"/>
  <c r="Q71" i="13"/>
  <c r="R71" i="13" s="1"/>
  <c r="D71" i="13"/>
  <c r="AB71" i="13" s="1"/>
  <c r="AP71" i="13" s="1"/>
  <c r="AR71" i="13" s="1"/>
  <c r="CA70" i="13"/>
  <c r="BX70" i="13"/>
  <c r="BU70" i="13"/>
  <c r="CB70" i="13" s="1"/>
  <c r="CC70" i="13" s="1"/>
  <c r="BL70" i="13"/>
  <c r="BI70" i="13"/>
  <c r="BG70" i="13"/>
  <c r="BD70" i="13"/>
  <c r="BC70" i="13"/>
  <c r="BE70" i="13" s="1"/>
  <c r="AT70" i="13"/>
  <c r="AO70" i="13"/>
  <c r="AN70" i="13"/>
  <c r="AM70" i="13"/>
  <c r="AL70" i="13"/>
  <c r="AK70" i="13"/>
  <c r="AJ70" i="13"/>
  <c r="AI70" i="13"/>
  <c r="AH70" i="13"/>
  <c r="AF70" i="13"/>
  <c r="AE70" i="13"/>
  <c r="AD70" i="13"/>
  <c r="AG70" i="13" s="1"/>
  <c r="AC70" i="13"/>
  <c r="Q70" i="13"/>
  <c r="D70" i="13"/>
  <c r="AB70" i="13" s="1"/>
  <c r="AP70" i="13" s="1"/>
  <c r="AR70" i="13" s="1"/>
  <c r="CM69" i="13"/>
  <c r="CL69" i="13"/>
  <c r="CK69" i="13"/>
  <c r="CI69" i="13"/>
  <c r="CD69" i="13"/>
  <c r="BZ69" i="13"/>
  <c r="BY69" i="13"/>
  <c r="BX69" i="13"/>
  <c r="BW69" i="13"/>
  <c r="BV69" i="13"/>
  <c r="BT69" i="13"/>
  <c r="BS69" i="13"/>
  <c r="BQ69" i="13"/>
  <c r="BK69" i="13"/>
  <c r="BJ69" i="13"/>
  <c r="BH69" i="13"/>
  <c r="BF69" i="13"/>
  <c r="BD69" i="13"/>
  <c r="BA69" i="13"/>
  <c r="AX69" i="13"/>
  <c r="AV69" i="13"/>
  <c r="AU69" i="13"/>
  <c r="AS69" i="13"/>
  <c r="AA69" i="13"/>
  <c r="Z69" i="13"/>
  <c r="Y69" i="13"/>
  <c r="X69" i="13"/>
  <c r="W69" i="13"/>
  <c r="V69" i="13"/>
  <c r="U69" i="13"/>
  <c r="T69" i="13"/>
  <c r="S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C69" i="13"/>
  <c r="B69" i="13"/>
  <c r="CA68" i="13"/>
  <c r="BX68" i="13"/>
  <c r="BU68" i="13"/>
  <c r="CB68" i="13" s="1"/>
  <c r="CC68" i="13" s="1"/>
  <c r="BI68" i="13"/>
  <c r="BI69" i="13" s="1"/>
  <c r="BG68" i="13"/>
  <c r="BE68" i="13"/>
  <c r="BD68" i="13"/>
  <c r="BC68" i="13"/>
  <c r="AY68" i="13"/>
  <c r="AT68" i="13"/>
  <c r="AO68" i="13"/>
  <c r="AN68" i="13"/>
  <c r="AM68" i="13"/>
  <c r="AL68" i="13"/>
  <c r="AK68" i="13"/>
  <c r="AJ68" i="13"/>
  <c r="AI68" i="13"/>
  <c r="AH68" i="13"/>
  <c r="AF68" i="13"/>
  <c r="AE68" i="13"/>
  <c r="AD68" i="13"/>
  <c r="AC68" i="13"/>
  <c r="AG68" i="13" s="1"/>
  <c r="AG69" i="13" s="1"/>
  <c r="R68" i="13"/>
  <c r="Q68" i="13"/>
  <c r="D68" i="13"/>
  <c r="AB68" i="13" s="1"/>
  <c r="CA67" i="13"/>
  <c r="CA69" i="13" s="1"/>
  <c r="BX67" i="13"/>
  <c r="BU67" i="13"/>
  <c r="CB67" i="13" s="1"/>
  <c r="BL67" i="13"/>
  <c r="BL69" i="13" s="1"/>
  <c r="BI67" i="13"/>
  <c r="BG67" i="13"/>
  <c r="BG69" i="13" s="1"/>
  <c r="BD67" i="13"/>
  <c r="BC67" i="13"/>
  <c r="AT67" i="13"/>
  <c r="AT69" i="13" s="1"/>
  <c r="AO67" i="13"/>
  <c r="AO69" i="13" s="1"/>
  <c r="AN67" i="13"/>
  <c r="AN69" i="13" s="1"/>
  <c r="AM67" i="13"/>
  <c r="AM69" i="13" s="1"/>
  <c r="AL67" i="13"/>
  <c r="AL69" i="13" s="1"/>
  <c r="AK67" i="13"/>
  <c r="AK69" i="13" s="1"/>
  <c r="AJ67" i="13"/>
  <c r="AJ69" i="13" s="1"/>
  <c r="AI67" i="13"/>
  <c r="AI69" i="13" s="1"/>
  <c r="AH67" i="13"/>
  <c r="AH69" i="13" s="1"/>
  <c r="AG67" i="13"/>
  <c r="AF67" i="13"/>
  <c r="AF69" i="13" s="1"/>
  <c r="AE67" i="13"/>
  <c r="AE69" i="13" s="1"/>
  <c r="AD67" i="13"/>
  <c r="AD69" i="13" s="1"/>
  <c r="AC67" i="13"/>
  <c r="AC69" i="13" s="1"/>
  <c r="Q67" i="13"/>
  <c r="D67" i="13"/>
  <c r="CB66" i="13"/>
  <c r="CC66" i="13" s="1"/>
  <c r="CA66" i="13"/>
  <c r="BX66" i="13"/>
  <c r="BU66" i="13"/>
  <c r="BL66" i="13"/>
  <c r="BI66" i="13"/>
  <c r="BG66" i="13"/>
  <c r="BD66" i="13"/>
  <c r="BC66" i="13"/>
  <c r="BE66" i="13" s="1"/>
  <c r="AT66" i="13"/>
  <c r="AO66" i="13"/>
  <c r="AN66" i="13"/>
  <c r="AM66" i="13"/>
  <c r="AL66" i="13"/>
  <c r="AK66" i="13"/>
  <c r="AJ66" i="13"/>
  <c r="AI66" i="13"/>
  <c r="AH66" i="13"/>
  <c r="AF66" i="13"/>
  <c r="AE66" i="13"/>
  <c r="AG66" i="13" s="1"/>
  <c r="AD66" i="13"/>
  <c r="AC66" i="13"/>
  <c r="Q66" i="13"/>
  <c r="D66" i="13"/>
  <c r="AB66" i="13" s="1"/>
  <c r="CA65" i="13"/>
  <c r="BX65" i="13"/>
  <c r="CB65" i="13" s="1"/>
  <c r="CC65" i="13" s="1"/>
  <c r="BU65" i="13"/>
  <c r="BL65" i="13"/>
  <c r="BI65" i="13"/>
  <c r="BG65" i="13"/>
  <c r="BE65" i="13"/>
  <c r="BD65" i="13"/>
  <c r="BC65" i="13"/>
  <c r="BB65" i="13"/>
  <c r="AZ65" i="13"/>
  <c r="AW65" i="13"/>
  <c r="AY65" i="13" s="1"/>
  <c r="AT65" i="13"/>
  <c r="AO65" i="13"/>
  <c r="AN65" i="13"/>
  <c r="AM65" i="13"/>
  <c r="AL65" i="13"/>
  <c r="AK65" i="13"/>
  <c r="AJ65" i="13"/>
  <c r="AI65" i="13"/>
  <c r="AH65" i="13"/>
  <c r="AF65" i="13"/>
  <c r="AE65" i="13"/>
  <c r="AD65" i="13"/>
  <c r="AC65" i="13"/>
  <c r="AG65" i="13" s="1"/>
  <c r="AB65" i="13"/>
  <c r="R65" i="13"/>
  <c r="Q65" i="13"/>
  <c r="D65" i="13"/>
  <c r="CA64" i="13"/>
  <c r="BX64" i="13"/>
  <c r="BU64" i="13"/>
  <c r="CB64" i="13" s="1"/>
  <c r="CC64" i="13" s="1"/>
  <c r="BL64" i="13"/>
  <c r="BI64" i="13"/>
  <c r="BG64" i="13"/>
  <c r="BE64" i="13"/>
  <c r="BD64" i="13"/>
  <c r="BC64" i="13"/>
  <c r="AT64" i="13"/>
  <c r="AO64" i="13"/>
  <c r="AN64" i="13"/>
  <c r="AM64" i="13"/>
  <c r="AL64" i="13"/>
  <c r="AK64" i="13"/>
  <c r="AJ64" i="13"/>
  <c r="AI64" i="13"/>
  <c r="AH64" i="13"/>
  <c r="AF64" i="13"/>
  <c r="AE64" i="13"/>
  <c r="AD64" i="13"/>
  <c r="AC64" i="13"/>
  <c r="AG64" i="13" s="1"/>
  <c r="R64" i="13"/>
  <c r="Q64" i="13"/>
  <c r="D64" i="13"/>
  <c r="AB64" i="13" s="1"/>
  <c r="AP64" i="13" s="1"/>
  <c r="AR64" i="13" s="1"/>
  <c r="CA63" i="13"/>
  <c r="BX63" i="13"/>
  <c r="BU63" i="13"/>
  <c r="CB63" i="13" s="1"/>
  <c r="CC63" i="13" s="1"/>
  <c r="BL63" i="13"/>
  <c r="BI63" i="13"/>
  <c r="BG63" i="13"/>
  <c r="BD63" i="13"/>
  <c r="BC63" i="13"/>
  <c r="BE63" i="13" s="1"/>
  <c r="AT63" i="13"/>
  <c r="AO63" i="13"/>
  <c r="AN63" i="13"/>
  <c r="AM63" i="13"/>
  <c r="AL63" i="13"/>
  <c r="AK63" i="13"/>
  <c r="AJ63" i="13"/>
  <c r="AI63" i="13"/>
  <c r="AH63" i="13"/>
  <c r="AG63" i="13"/>
  <c r="AF63" i="13"/>
  <c r="AE63" i="13"/>
  <c r="AD63" i="13"/>
  <c r="AC63" i="13"/>
  <c r="Q63" i="13"/>
  <c r="D63" i="13"/>
  <c r="CB62" i="13"/>
  <c r="CC62" i="13" s="1"/>
  <c r="CA62" i="13"/>
  <c r="BX62" i="13"/>
  <c r="BU62" i="13"/>
  <c r="BL62" i="13"/>
  <c r="BI62" i="13"/>
  <c r="BG62" i="13"/>
  <c r="BD62" i="13"/>
  <c r="BC62" i="13"/>
  <c r="BE62" i="13" s="1"/>
  <c r="AT62" i="13"/>
  <c r="AO62" i="13"/>
  <c r="AN62" i="13"/>
  <c r="AM62" i="13"/>
  <c r="AL62" i="13"/>
  <c r="AK62" i="13"/>
  <c r="AJ62" i="13"/>
  <c r="AI62" i="13"/>
  <c r="AH62" i="13"/>
  <c r="AF62" i="13"/>
  <c r="AE62" i="13"/>
  <c r="AG62" i="13" s="1"/>
  <c r="AD62" i="13"/>
  <c r="AC62" i="13"/>
  <c r="Q62" i="13"/>
  <c r="D62" i="13"/>
  <c r="AB62" i="13" s="1"/>
  <c r="CA61" i="13"/>
  <c r="BX61" i="13"/>
  <c r="CB61" i="13" s="1"/>
  <c r="CC61" i="13" s="1"/>
  <c r="BU61" i="13"/>
  <c r="BL61" i="13"/>
  <c r="BI61" i="13"/>
  <c r="BG61" i="13"/>
  <c r="BE61" i="13"/>
  <c r="BD61" i="13"/>
  <c r="BC61" i="13"/>
  <c r="BB61" i="13"/>
  <c r="AZ61" i="13"/>
  <c r="AW61" i="13"/>
  <c r="AY61" i="13" s="1"/>
  <c r="AT61" i="13"/>
  <c r="AO61" i="13"/>
  <c r="AN61" i="13"/>
  <c r="AM61" i="13"/>
  <c r="AL61" i="13"/>
  <c r="AK61" i="13"/>
  <c r="AJ61" i="13"/>
  <c r="AI61" i="13"/>
  <c r="AH61" i="13"/>
  <c r="AF61" i="13"/>
  <c r="AE61" i="13"/>
  <c r="AD61" i="13"/>
  <c r="AC61" i="13"/>
  <c r="AG61" i="13" s="1"/>
  <c r="AB61" i="13"/>
  <c r="AP61" i="13" s="1"/>
  <c r="AR61" i="13" s="1"/>
  <c r="BM61" i="13" s="1"/>
  <c r="R61" i="13"/>
  <c r="Q61" i="13"/>
  <c r="D61" i="13"/>
  <c r="CA60" i="13"/>
  <c r="BX60" i="13"/>
  <c r="BU60" i="13"/>
  <c r="CB60" i="13" s="1"/>
  <c r="CC60" i="13" s="1"/>
  <c r="BL60" i="13"/>
  <c r="BI60" i="13"/>
  <c r="BG60" i="13"/>
  <c r="BE60" i="13"/>
  <c r="BD60" i="13"/>
  <c r="BC60" i="13"/>
  <c r="AT60" i="13"/>
  <c r="AO60" i="13"/>
  <c r="AN60" i="13"/>
  <c r="AM60" i="13"/>
  <c r="AL60" i="13"/>
  <c r="AK60" i="13"/>
  <c r="AJ60" i="13"/>
  <c r="AI60" i="13"/>
  <c r="AH60" i="13"/>
  <c r="AF60" i="13"/>
  <c r="AE60" i="13"/>
  <c r="AD60" i="13"/>
  <c r="AC60" i="13"/>
  <c r="AG60" i="13" s="1"/>
  <c r="R60" i="13"/>
  <c r="Q60" i="13"/>
  <c r="D60" i="13"/>
  <c r="AB60" i="13" s="1"/>
  <c r="CA59" i="13"/>
  <c r="BX59" i="13"/>
  <c r="BU59" i="13"/>
  <c r="CB59" i="13" s="1"/>
  <c r="CC59" i="13" s="1"/>
  <c r="BL59" i="13"/>
  <c r="BI59" i="13"/>
  <c r="BG59" i="13"/>
  <c r="BD59" i="13"/>
  <c r="BC59" i="13"/>
  <c r="BE59" i="13" s="1"/>
  <c r="AT59" i="13"/>
  <c r="AO59" i="13"/>
  <c r="AN59" i="13"/>
  <c r="AM59" i="13"/>
  <c r="AL59" i="13"/>
  <c r="AK59" i="13"/>
  <c r="AJ59" i="13"/>
  <c r="AI59" i="13"/>
  <c r="AH59" i="13"/>
  <c r="AG59" i="13"/>
  <c r="AF59" i="13"/>
  <c r="AE59" i="13"/>
  <c r="AD59" i="13"/>
  <c r="AC59" i="13"/>
  <c r="Q59" i="13"/>
  <c r="D59" i="13"/>
  <c r="CM58" i="13"/>
  <c r="CL58" i="13"/>
  <c r="CK58" i="13"/>
  <c r="CI58" i="13"/>
  <c r="CD58" i="13"/>
  <c r="BZ58" i="13"/>
  <c r="BY58" i="13"/>
  <c r="BX58" i="13"/>
  <c r="BW58" i="13"/>
  <c r="BV58" i="13"/>
  <c r="BT58" i="13"/>
  <c r="BS58" i="13"/>
  <c r="BQ58" i="13"/>
  <c r="BK58" i="13"/>
  <c r="BJ58" i="13"/>
  <c r="BI58" i="13"/>
  <c r="BH58" i="13"/>
  <c r="BF58" i="13"/>
  <c r="BC58" i="13"/>
  <c r="BA58" i="13"/>
  <c r="AX58" i="13"/>
  <c r="AV58" i="13"/>
  <c r="AU58" i="13"/>
  <c r="AS58" i="13"/>
  <c r="AA58" i="13"/>
  <c r="Z58" i="13"/>
  <c r="Y58" i="13"/>
  <c r="X58" i="13"/>
  <c r="W58" i="13"/>
  <c r="V58" i="13"/>
  <c r="U58" i="13"/>
  <c r="T58" i="13"/>
  <c r="S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CA57" i="13"/>
  <c r="BX57" i="13"/>
  <c r="BU57" i="13"/>
  <c r="CB57" i="13" s="1"/>
  <c r="CC57" i="13" s="1"/>
  <c r="BI57" i="13"/>
  <c r="BG57" i="13"/>
  <c r="BD57" i="13"/>
  <c r="BD58" i="13" s="1"/>
  <c r="BC57" i="13"/>
  <c r="AY57" i="13"/>
  <c r="AT57" i="13"/>
  <c r="AO57" i="13"/>
  <c r="AN57" i="13"/>
  <c r="AM57" i="13"/>
  <c r="AL57" i="13"/>
  <c r="AK57" i="13"/>
  <c r="AJ57" i="13"/>
  <c r="AI57" i="13"/>
  <c r="AH57" i="13"/>
  <c r="AF57" i="13"/>
  <c r="AE57" i="13"/>
  <c r="AD57" i="13"/>
  <c r="AG57" i="13" s="1"/>
  <c r="AC57" i="13"/>
  <c r="Q57" i="13"/>
  <c r="D57" i="13"/>
  <c r="AB57" i="13" s="1"/>
  <c r="CA56" i="13"/>
  <c r="CA58" i="13" s="1"/>
  <c r="BX56" i="13"/>
  <c r="BU56" i="13"/>
  <c r="BL56" i="13"/>
  <c r="BL58" i="13" s="1"/>
  <c r="BI56" i="13"/>
  <c r="BG56" i="13"/>
  <c r="BG58" i="13" s="1"/>
  <c r="BD56" i="13"/>
  <c r="BE56" i="13" s="1"/>
  <c r="BC56" i="13"/>
  <c r="AT56" i="13"/>
  <c r="AT58" i="13" s="1"/>
  <c r="AO56" i="13"/>
  <c r="AO58" i="13" s="1"/>
  <c r="AN56" i="13"/>
  <c r="AN58" i="13" s="1"/>
  <c r="AM56" i="13"/>
  <c r="AM58" i="13" s="1"/>
  <c r="AL56" i="13"/>
  <c r="AL58" i="13" s="1"/>
  <c r="AK56" i="13"/>
  <c r="AK58" i="13" s="1"/>
  <c r="AJ56" i="13"/>
  <c r="AJ58" i="13" s="1"/>
  <c r="AI56" i="13"/>
  <c r="AI58" i="13" s="1"/>
  <c r="AH56" i="13"/>
  <c r="AH58" i="13" s="1"/>
  <c r="AF56" i="13"/>
  <c r="AF58" i="13" s="1"/>
  <c r="AE56" i="13"/>
  <c r="AE58" i="13" s="1"/>
  <c r="AD56" i="13"/>
  <c r="AG56" i="13" s="1"/>
  <c r="AG58" i="13" s="1"/>
  <c r="AC56" i="13"/>
  <c r="AC58" i="13" s="1"/>
  <c r="AB56" i="13"/>
  <c r="AP56" i="13" s="1"/>
  <c r="Q56" i="13"/>
  <c r="Q58" i="13" s="1"/>
  <c r="D56" i="13"/>
  <c r="CA55" i="13"/>
  <c r="BX55" i="13"/>
  <c r="BU55" i="13"/>
  <c r="CB55" i="13" s="1"/>
  <c r="CC55" i="13" s="1"/>
  <c r="BL55" i="13"/>
  <c r="BI55" i="13"/>
  <c r="BG55" i="13"/>
  <c r="BD55" i="13"/>
  <c r="BC55" i="13"/>
  <c r="BE55" i="13" s="1"/>
  <c r="AT55" i="13"/>
  <c r="AO55" i="13"/>
  <c r="AN55" i="13"/>
  <c r="AM55" i="13"/>
  <c r="AL55" i="13"/>
  <c r="AK55" i="13"/>
  <c r="AJ55" i="13"/>
  <c r="AI55" i="13"/>
  <c r="AH55" i="13"/>
  <c r="AP55" i="13" s="1"/>
  <c r="AR55" i="13" s="1"/>
  <c r="AF55" i="13"/>
  <c r="AE55" i="13"/>
  <c r="AD55" i="13"/>
  <c r="AC55" i="13"/>
  <c r="AG55" i="13" s="1"/>
  <c r="AB55" i="13"/>
  <c r="Q55" i="13"/>
  <c r="D55" i="13"/>
  <c r="CC54" i="13"/>
  <c r="CB54" i="13"/>
  <c r="CA54" i="13"/>
  <c r="BX54" i="13"/>
  <c r="BU54" i="13"/>
  <c r="BL54" i="13"/>
  <c r="BI54" i="13"/>
  <c r="BG54" i="13"/>
  <c r="BD54" i="13"/>
  <c r="BE54" i="13" s="1"/>
  <c r="BC54" i="13"/>
  <c r="BB54" i="13"/>
  <c r="AT54" i="13"/>
  <c r="AO54" i="13"/>
  <c r="AN54" i="13"/>
  <c r="AM54" i="13"/>
  <c r="AL54" i="13"/>
  <c r="AK54" i="13"/>
  <c r="AJ54" i="13"/>
  <c r="AI54" i="13"/>
  <c r="AH54" i="13"/>
  <c r="AF54" i="13"/>
  <c r="AE54" i="13"/>
  <c r="AD54" i="13"/>
  <c r="AC54" i="13"/>
  <c r="Q54" i="13"/>
  <c r="R54" i="13" s="1"/>
  <c r="D54" i="13"/>
  <c r="AB54" i="13" s="1"/>
  <c r="CA53" i="13"/>
  <c r="BX53" i="13"/>
  <c r="BU53" i="13"/>
  <c r="CB53" i="13" s="1"/>
  <c r="CC53" i="13" s="1"/>
  <c r="BL53" i="13"/>
  <c r="BI53" i="13"/>
  <c r="BG53" i="13"/>
  <c r="BD53" i="13"/>
  <c r="BC53" i="13"/>
  <c r="BE53" i="13" s="1"/>
  <c r="AT53" i="13"/>
  <c r="AO53" i="13"/>
  <c r="AN53" i="13"/>
  <c r="AM53" i="13"/>
  <c r="AL53" i="13"/>
  <c r="AK53" i="13"/>
  <c r="AJ53" i="13"/>
  <c r="AI53" i="13"/>
  <c r="AH53" i="13"/>
  <c r="AF53" i="13"/>
  <c r="AE53" i="13"/>
  <c r="AD53" i="13"/>
  <c r="AG53" i="13" s="1"/>
  <c r="AC53" i="13"/>
  <c r="Q53" i="13"/>
  <c r="D53" i="13"/>
  <c r="AB53" i="13" s="1"/>
  <c r="AP53" i="13" s="1"/>
  <c r="AR53" i="13" s="1"/>
  <c r="CA52" i="13"/>
  <c r="BX52" i="13"/>
  <c r="BU52" i="13"/>
  <c r="CB52" i="13" s="1"/>
  <c r="CC52" i="13" s="1"/>
  <c r="BL52" i="13"/>
  <c r="BI52" i="13"/>
  <c r="BG52" i="13"/>
  <c r="BD52" i="13"/>
  <c r="BE52" i="13" s="1"/>
  <c r="BC52" i="13"/>
  <c r="AT52" i="13"/>
  <c r="AO52" i="13"/>
  <c r="AN52" i="13"/>
  <c r="AM52" i="13"/>
  <c r="AL52" i="13"/>
  <c r="AK52" i="13"/>
  <c r="AJ52" i="13"/>
  <c r="AI52" i="13"/>
  <c r="AH52" i="13"/>
  <c r="AF52" i="13"/>
  <c r="AE52" i="13"/>
  <c r="AD52" i="13"/>
  <c r="AG52" i="13" s="1"/>
  <c r="AC52" i="13"/>
  <c r="AB52" i="13"/>
  <c r="AP52" i="13" s="1"/>
  <c r="AR52" i="13" s="1"/>
  <c r="Q52" i="13"/>
  <c r="R52" i="13" s="1"/>
  <c r="D52" i="13"/>
  <c r="CA51" i="13"/>
  <c r="BX51" i="13"/>
  <c r="BU51" i="13"/>
  <c r="CB51" i="13" s="1"/>
  <c r="CC51" i="13" s="1"/>
  <c r="BL51" i="13"/>
  <c r="BI51" i="13"/>
  <c r="BG51" i="13"/>
  <c r="BD51" i="13"/>
  <c r="BC51" i="13"/>
  <c r="BE51" i="13" s="1"/>
  <c r="AT51" i="13"/>
  <c r="AO51" i="13"/>
  <c r="AN51" i="13"/>
  <c r="AM51" i="13"/>
  <c r="AL51" i="13"/>
  <c r="AK51" i="13"/>
  <c r="AJ51" i="13"/>
  <c r="AI51" i="13"/>
  <c r="AH51" i="13"/>
  <c r="AP51" i="13" s="1"/>
  <c r="AR51" i="13" s="1"/>
  <c r="AF51" i="13"/>
  <c r="AE51" i="13"/>
  <c r="AD51" i="13"/>
  <c r="AC51" i="13"/>
  <c r="AG51" i="13" s="1"/>
  <c r="AB51" i="13"/>
  <c r="Q51" i="13"/>
  <c r="D51" i="13"/>
  <c r="CC50" i="13"/>
  <c r="CB50" i="13"/>
  <c r="CA50" i="13"/>
  <c r="BX50" i="13"/>
  <c r="BU50" i="13"/>
  <c r="BL50" i="13"/>
  <c r="BI50" i="13"/>
  <c r="BG50" i="13"/>
  <c r="BD50" i="13"/>
  <c r="BE50" i="13" s="1"/>
  <c r="BC50" i="13"/>
  <c r="BB50" i="13"/>
  <c r="AT50" i="13"/>
  <c r="AO50" i="13"/>
  <c r="AN50" i="13"/>
  <c r="AM50" i="13"/>
  <c r="AL50" i="13"/>
  <c r="AK50" i="13"/>
  <c r="AJ50" i="13"/>
  <c r="AI50" i="13"/>
  <c r="AH50" i="13"/>
  <c r="AF50" i="13"/>
  <c r="AE50" i="13"/>
  <c r="AD50" i="13"/>
  <c r="AC50" i="13"/>
  <c r="Q50" i="13"/>
  <c r="R50" i="13" s="1"/>
  <c r="D50" i="13"/>
  <c r="AB50" i="13" s="1"/>
  <c r="CM49" i="13"/>
  <c r="CL49" i="13"/>
  <c r="CK49" i="13"/>
  <c r="CI49" i="13"/>
  <c r="CD49" i="13"/>
  <c r="BZ49" i="13"/>
  <c r="BY49" i="13"/>
  <c r="BW49" i="13"/>
  <c r="BV49" i="13"/>
  <c r="BU49" i="13"/>
  <c r="BT49" i="13"/>
  <c r="BS49" i="13"/>
  <c r="BQ49" i="13"/>
  <c r="BK49" i="13"/>
  <c r="BJ49" i="13"/>
  <c r="BH49" i="13"/>
  <c r="BG49" i="13"/>
  <c r="BF49" i="13"/>
  <c r="BA49" i="13"/>
  <c r="AX49" i="13"/>
  <c r="AV49" i="13"/>
  <c r="AU49" i="13"/>
  <c r="AT49" i="13"/>
  <c r="AS49" i="13"/>
  <c r="AA49" i="13"/>
  <c r="Z49" i="13"/>
  <c r="Y49" i="13"/>
  <c r="X49" i="13"/>
  <c r="W49" i="13"/>
  <c r="V49" i="13"/>
  <c r="U49" i="13"/>
  <c r="T49" i="13"/>
  <c r="S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C49" i="13"/>
  <c r="B49" i="13"/>
  <c r="CC48" i="13"/>
  <c r="CB48" i="13"/>
  <c r="CA48" i="13"/>
  <c r="BX48" i="13"/>
  <c r="BU48" i="13"/>
  <c r="BI48" i="13"/>
  <c r="BG48" i="13"/>
  <c r="BD48" i="13"/>
  <c r="BC48" i="13"/>
  <c r="AY48" i="13"/>
  <c r="AT48" i="13"/>
  <c r="AO48" i="13"/>
  <c r="AN48" i="13"/>
  <c r="AM48" i="13"/>
  <c r="AL48" i="13"/>
  <c r="AK48" i="13"/>
  <c r="AJ48" i="13"/>
  <c r="AI48" i="13"/>
  <c r="AH48" i="13"/>
  <c r="AF48" i="13"/>
  <c r="AE48" i="13"/>
  <c r="AD48" i="13"/>
  <c r="AC48" i="13"/>
  <c r="AG48" i="13" s="1"/>
  <c r="AB48" i="13"/>
  <c r="R48" i="13"/>
  <c r="Q48" i="13"/>
  <c r="D48" i="13"/>
  <c r="CA47" i="13"/>
  <c r="CA49" i="13" s="1"/>
  <c r="BX47" i="13"/>
  <c r="BX49" i="13" s="1"/>
  <c r="BU47" i="13"/>
  <c r="BL47" i="13"/>
  <c r="BL49" i="13" s="1"/>
  <c r="BI47" i="13"/>
  <c r="BI49" i="13" s="1"/>
  <c r="BG47" i="13"/>
  <c r="BE47" i="13"/>
  <c r="BD47" i="13"/>
  <c r="BD49" i="13" s="1"/>
  <c r="BC47" i="13"/>
  <c r="AT47" i="13"/>
  <c r="AO47" i="13"/>
  <c r="AO49" i="13" s="1"/>
  <c r="AN47" i="13"/>
  <c r="AN49" i="13" s="1"/>
  <c r="AM47" i="13"/>
  <c r="AL47" i="13"/>
  <c r="AL49" i="13" s="1"/>
  <c r="AK47" i="13"/>
  <c r="AK49" i="13" s="1"/>
  <c r="AJ47" i="13"/>
  <c r="AJ49" i="13" s="1"/>
  <c r="AI47" i="13"/>
  <c r="AI49" i="13" s="1"/>
  <c r="AH47" i="13"/>
  <c r="AH49" i="13" s="1"/>
  <c r="AF47" i="13"/>
  <c r="AF49" i="13" s="1"/>
  <c r="AE47" i="13"/>
  <c r="AE49" i="13" s="1"/>
  <c r="AD47" i="13"/>
  <c r="AD49" i="13" s="1"/>
  <c r="AC47" i="13"/>
  <c r="AG47" i="13" s="1"/>
  <c r="AG49" i="13" s="1"/>
  <c r="R47" i="13"/>
  <c r="Q47" i="13"/>
  <c r="Q49" i="13" s="1"/>
  <c r="D47" i="13"/>
  <c r="D49" i="13" s="1"/>
  <c r="CA46" i="13"/>
  <c r="BX46" i="13"/>
  <c r="BU46" i="13"/>
  <c r="CB46" i="13" s="1"/>
  <c r="CC46" i="13" s="1"/>
  <c r="BL46" i="13"/>
  <c r="BI46" i="13"/>
  <c r="BG46" i="13"/>
  <c r="BD46" i="13"/>
  <c r="BC46" i="13"/>
  <c r="BE46" i="13" s="1"/>
  <c r="AT46" i="13"/>
  <c r="AO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R46" i="13"/>
  <c r="Q46" i="13"/>
  <c r="D46" i="13"/>
  <c r="AB46" i="13" s="1"/>
  <c r="CB45" i="13"/>
  <c r="CC45" i="13" s="1"/>
  <c r="CA45" i="13"/>
  <c r="BX45" i="13"/>
  <c r="BU45" i="13"/>
  <c r="BL45" i="13"/>
  <c r="BI45" i="13"/>
  <c r="BG45" i="13"/>
  <c r="BD45" i="13"/>
  <c r="BC45" i="13"/>
  <c r="BE45" i="13" s="1"/>
  <c r="AT45" i="13"/>
  <c r="AO45" i="13"/>
  <c r="AN45" i="13"/>
  <c r="AM45" i="13"/>
  <c r="AL45" i="13"/>
  <c r="AK45" i="13"/>
  <c r="AJ45" i="13"/>
  <c r="AI45" i="13"/>
  <c r="AH45" i="13"/>
  <c r="AF45" i="13"/>
  <c r="AE45" i="13"/>
  <c r="AG45" i="13" s="1"/>
  <c r="AD45" i="13"/>
  <c r="AC45" i="13"/>
  <c r="Q45" i="13"/>
  <c r="D45" i="13"/>
  <c r="CA44" i="13"/>
  <c r="BX44" i="13"/>
  <c r="CB44" i="13" s="1"/>
  <c r="CC44" i="13" s="1"/>
  <c r="BU44" i="13"/>
  <c r="BL44" i="13"/>
  <c r="BI44" i="13"/>
  <c r="BG44" i="13"/>
  <c r="BE44" i="13"/>
  <c r="BD44" i="13"/>
  <c r="BC44" i="13"/>
  <c r="BB44" i="13"/>
  <c r="AZ44" i="13"/>
  <c r="AW44" i="13"/>
  <c r="AY44" i="13" s="1"/>
  <c r="AT44" i="13"/>
  <c r="AO44" i="13"/>
  <c r="AN44" i="13"/>
  <c r="AM44" i="13"/>
  <c r="AL44" i="13"/>
  <c r="AK44" i="13"/>
  <c r="AJ44" i="13"/>
  <c r="AI44" i="13"/>
  <c r="AH44" i="13"/>
  <c r="AF44" i="13"/>
  <c r="AE44" i="13"/>
  <c r="AD44" i="13"/>
  <c r="AC44" i="13"/>
  <c r="AG44" i="13" s="1"/>
  <c r="AB44" i="13"/>
  <c r="AP44" i="13" s="1"/>
  <c r="AR44" i="13" s="1"/>
  <c r="BM44" i="13" s="1"/>
  <c r="R44" i="13"/>
  <c r="Q44" i="13"/>
  <c r="D44" i="13"/>
  <c r="CM43" i="13"/>
  <c r="CL43" i="13"/>
  <c r="CK43" i="13"/>
  <c r="CI43" i="13"/>
  <c r="CD43" i="13"/>
  <c r="BZ43" i="13"/>
  <c r="BY43" i="13"/>
  <c r="BW43" i="13"/>
  <c r="BV43" i="13"/>
  <c r="BU43" i="13"/>
  <c r="BT43" i="13"/>
  <c r="BS43" i="13"/>
  <c r="BQ43" i="13"/>
  <c r="BK43" i="13"/>
  <c r="BJ43" i="13"/>
  <c r="BH43" i="13"/>
  <c r="BF43" i="13"/>
  <c r="BA43" i="13"/>
  <c r="AX43" i="13"/>
  <c r="AV43" i="13"/>
  <c r="AU43" i="13"/>
  <c r="AS43" i="13"/>
  <c r="AN43" i="13"/>
  <c r="AF43" i="13"/>
  <c r="AA43" i="13"/>
  <c r="Z43" i="13"/>
  <c r="Y43" i="13"/>
  <c r="X43" i="13"/>
  <c r="W43" i="13"/>
  <c r="V43" i="13"/>
  <c r="U43" i="13"/>
  <c r="T43" i="13"/>
  <c r="S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C43" i="13"/>
  <c r="B43" i="13"/>
  <c r="CB42" i="13"/>
  <c r="CC42" i="13" s="1"/>
  <c r="CA42" i="13"/>
  <c r="BX42" i="13"/>
  <c r="BU42" i="13"/>
  <c r="BI42" i="13"/>
  <c r="BG42" i="13"/>
  <c r="BG43" i="13" s="1"/>
  <c r="BE42" i="13"/>
  <c r="BD42" i="13"/>
  <c r="BC42" i="13"/>
  <c r="AY42" i="13"/>
  <c r="AT42" i="13"/>
  <c r="AO42" i="13"/>
  <c r="AN42" i="13"/>
  <c r="AM42" i="13"/>
  <c r="AL42" i="13"/>
  <c r="AK42" i="13"/>
  <c r="AJ42" i="13"/>
  <c r="AI42" i="13"/>
  <c r="AH42" i="13"/>
  <c r="AH43" i="13" s="1"/>
  <c r="AF42" i="13"/>
  <c r="AE42" i="13"/>
  <c r="AD42" i="13"/>
  <c r="AC42" i="13"/>
  <c r="AG42" i="13" s="1"/>
  <c r="AP42" i="13" s="1"/>
  <c r="AR42" i="13" s="1"/>
  <c r="AB42" i="13"/>
  <c r="Q42" i="13"/>
  <c r="D42" i="13"/>
  <c r="CC41" i="13"/>
  <c r="CA41" i="13"/>
  <c r="CB41" i="13" s="1"/>
  <c r="BX41" i="13"/>
  <c r="BU41" i="13"/>
  <c r="BI41" i="13"/>
  <c r="BG41" i="13"/>
  <c r="BD41" i="13"/>
  <c r="BC41" i="13"/>
  <c r="BE41" i="13" s="1"/>
  <c r="AY41" i="13"/>
  <c r="AT41" i="13"/>
  <c r="AT43" i="13" s="1"/>
  <c r="AO41" i="13"/>
  <c r="AN41" i="13"/>
  <c r="AM41" i="13"/>
  <c r="AM43" i="13" s="1"/>
  <c r="AL41" i="13"/>
  <c r="AK41" i="13"/>
  <c r="AJ41" i="13"/>
  <c r="AI41" i="13"/>
  <c r="AH41" i="13"/>
  <c r="AF41" i="13"/>
  <c r="AE41" i="13"/>
  <c r="AE43" i="13" s="1"/>
  <c r="AD41" i="13"/>
  <c r="AC41" i="13"/>
  <c r="AG41" i="13" s="1"/>
  <c r="AB41" i="13"/>
  <c r="R41" i="13"/>
  <c r="Q41" i="13"/>
  <c r="D41" i="13"/>
  <c r="CA40" i="13"/>
  <c r="CA43" i="13" s="1"/>
  <c r="BX40" i="13"/>
  <c r="BX43" i="13" s="1"/>
  <c r="BU40" i="13"/>
  <c r="BL40" i="13"/>
  <c r="BL43" i="13" s="1"/>
  <c r="BI40" i="13"/>
  <c r="BI43" i="13" s="1"/>
  <c r="BG40" i="13"/>
  <c r="BE40" i="13"/>
  <c r="BE43" i="13" s="1"/>
  <c r="BD40" i="13"/>
  <c r="BD43" i="13" s="1"/>
  <c r="BC40" i="13"/>
  <c r="BC43" i="13" s="1"/>
  <c r="AT40" i="13"/>
  <c r="AO40" i="13"/>
  <c r="AO43" i="13" s="1"/>
  <c r="AN40" i="13"/>
  <c r="AM40" i="13"/>
  <c r="AL40" i="13"/>
  <c r="AL43" i="13" s="1"/>
  <c r="AK40" i="13"/>
  <c r="AK43" i="13" s="1"/>
  <c r="AJ40" i="13"/>
  <c r="AJ43" i="13" s="1"/>
  <c r="AI40" i="13"/>
  <c r="AI43" i="13" s="1"/>
  <c r="AH40" i="13"/>
  <c r="AF40" i="13"/>
  <c r="AE40" i="13"/>
  <c r="AD40" i="13"/>
  <c r="AD43" i="13" s="1"/>
  <c r="AC40" i="13"/>
  <c r="R40" i="13"/>
  <c r="Q40" i="13"/>
  <c r="Q43" i="13" s="1"/>
  <c r="D40" i="13"/>
  <c r="D43" i="13" s="1"/>
  <c r="CA39" i="13"/>
  <c r="BX39" i="13"/>
  <c r="BU39" i="13"/>
  <c r="CB39" i="13" s="1"/>
  <c r="CC39" i="13" s="1"/>
  <c r="BL39" i="13"/>
  <c r="BI39" i="13"/>
  <c r="BG39" i="13"/>
  <c r="BD39" i="13"/>
  <c r="BC39" i="13"/>
  <c r="BE39" i="13" s="1"/>
  <c r="AT39" i="13"/>
  <c r="AO39" i="13"/>
  <c r="AN39" i="13"/>
  <c r="AM39" i="13"/>
  <c r="AL39" i="13"/>
  <c r="AK39" i="13"/>
  <c r="AJ39" i="13"/>
  <c r="AI39" i="13"/>
  <c r="AH39" i="13"/>
  <c r="AG39" i="13"/>
  <c r="AF39" i="13"/>
  <c r="AE39" i="13"/>
  <c r="AD39" i="13"/>
  <c r="AC39" i="13"/>
  <c r="Q39" i="13"/>
  <c r="D39" i="13"/>
  <c r="AB39" i="13" s="1"/>
  <c r="CB38" i="13"/>
  <c r="CC38" i="13" s="1"/>
  <c r="CA38" i="13"/>
  <c r="BX38" i="13"/>
  <c r="BU38" i="13"/>
  <c r="BL38" i="13"/>
  <c r="BI38" i="13"/>
  <c r="BG38" i="13"/>
  <c r="BD38" i="13"/>
  <c r="BC38" i="13"/>
  <c r="BE38" i="13" s="1"/>
  <c r="AT38" i="13"/>
  <c r="AO38" i="13"/>
  <c r="AN38" i="13"/>
  <c r="AM38" i="13"/>
  <c r="AL38" i="13"/>
  <c r="AK38" i="13"/>
  <c r="AJ38" i="13"/>
  <c r="AI38" i="13"/>
  <c r="AH38" i="13"/>
  <c r="AG38" i="13"/>
  <c r="AF38" i="13"/>
  <c r="AE38" i="13"/>
  <c r="AD38" i="13"/>
  <c r="AC38" i="13"/>
  <c r="Q38" i="13"/>
  <c r="D38" i="13"/>
  <c r="CB37" i="13"/>
  <c r="CC37" i="13" s="1"/>
  <c r="CA37" i="13"/>
  <c r="BX37" i="13"/>
  <c r="BU37" i="13"/>
  <c r="BL37" i="13"/>
  <c r="BI37" i="13"/>
  <c r="BG37" i="13"/>
  <c r="BE37" i="13"/>
  <c r="BD37" i="13"/>
  <c r="BC37" i="13"/>
  <c r="BB37" i="13"/>
  <c r="AZ37" i="13"/>
  <c r="AW37" i="13"/>
  <c r="AY37" i="13" s="1"/>
  <c r="AT37" i="13"/>
  <c r="AO37" i="13"/>
  <c r="AN37" i="13"/>
  <c r="AM37" i="13"/>
  <c r="AL37" i="13"/>
  <c r="AK37" i="13"/>
  <c r="AJ37" i="13"/>
  <c r="AI37" i="13"/>
  <c r="AH37" i="13"/>
  <c r="AF37" i="13"/>
  <c r="AE37" i="13"/>
  <c r="AD37" i="13"/>
  <c r="AC37" i="13"/>
  <c r="AB37" i="13"/>
  <c r="R37" i="13"/>
  <c r="Q37" i="13"/>
  <c r="D37" i="13"/>
  <c r="CA36" i="13"/>
  <c r="BX36" i="13"/>
  <c r="BU36" i="13"/>
  <c r="CB36" i="13" s="1"/>
  <c r="CC36" i="13" s="1"/>
  <c r="BL36" i="13"/>
  <c r="BI36" i="13"/>
  <c r="BG36" i="13"/>
  <c r="BE36" i="13"/>
  <c r="BD36" i="13"/>
  <c r="BC36" i="13"/>
  <c r="AW36" i="13"/>
  <c r="AY36" i="13" s="1"/>
  <c r="AT36" i="13"/>
  <c r="AO36" i="13"/>
  <c r="AN36" i="13"/>
  <c r="AM36" i="13"/>
  <c r="AL36" i="13"/>
  <c r="AK36" i="13"/>
  <c r="AJ36" i="13"/>
  <c r="AI36" i="13"/>
  <c r="AH36" i="13"/>
  <c r="AF36" i="13"/>
  <c r="AE36" i="13"/>
  <c r="AD36" i="13"/>
  <c r="AC36" i="13"/>
  <c r="AG36" i="13" s="1"/>
  <c r="R36" i="13"/>
  <c r="Q36" i="13"/>
  <c r="D36" i="13"/>
  <c r="AB36" i="13" s="1"/>
  <c r="AP36" i="13" s="1"/>
  <c r="AR36" i="13" s="1"/>
  <c r="CM35" i="13"/>
  <c r="CL35" i="13"/>
  <c r="CK35" i="13"/>
  <c r="CI35" i="13"/>
  <c r="CD35" i="13"/>
  <c r="CA35" i="13"/>
  <c r="BZ35" i="13"/>
  <c r="BY35" i="13"/>
  <c r="BW35" i="13"/>
  <c r="BV35" i="13"/>
  <c r="BU35" i="13"/>
  <c r="BT35" i="13"/>
  <c r="BS35" i="13"/>
  <c r="BQ35" i="13"/>
  <c r="BK35" i="13"/>
  <c r="BJ35" i="13"/>
  <c r="BH35" i="13"/>
  <c r="BF35" i="13"/>
  <c r="BC35" i="13"/>
  <c r="BA35" i="13"/>
  <c r="AX35" i="13"/>
  <c r="AV35" i="13"/>
  <c r="AU35" i="13"/>
  <c r="AS35" i="13"/>
  <c r="AN35" i="13"/>
  <c r="AF35" i="13"/>
  <c r="AD35" i="13"/>
  <c r="AA35" i="13"/>
  <c r="Z35" i="13"/>
  <c r="Y35" i="13"/>
  <c r="X35" i="13"/>
  <c r="W35" i="13"/>
  <c r="V35" i="13"/>
  <c r="U35" i="13"/>
  <c r="T35" i="13"/>
  <c r="S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C35" i="13"/>
  <c r="B35" i="13"/>
  <c r="CA34" i="13"/>
  <c r="BX34" i="13"/>
  <c r="CB34" i="13" s="1"/>
  <c r="CC34" i="13" s="1"/>
  <c r="BU34" i="13"/>
  <c r="BI34" i="13"/>
  <c r="BG34" i="13"/>
  <c r="BD34" i="13"/>
  <c r="BC34" i="13"/>
  <c r="AY34" i="13"/>
  <c r="AT34" i="13"/>
  <c r="AO34" i="13"/>
  <c r="AN34" i="13"/>
  <c r="AM34" i="13"/>
  <c r="AL34" i="13"/>
  <c r="AK34" i="13"/>
  <c r="AJ34" i="13"/>
  <c r="AI34" i="13"/>
  <c r="AH34" i="13"/>
  <c r="AF34" i="13"/>
  <c r="AE34" i="13"/>
  <c r="AD34" i="13"/>
  <c r="AC34" i="13"/>
  <c r="AG34" i="13" s="1"/>
  <c r="AP34" i="13" s="1"/>
  <c r="AR34" i="13" s="1"/>
  <c r="Q34" i="13"/>
  <c r="D34" i="13"/>
  <c r="AB34" i="13" s="1"/>
  <c r="CA33" i="13"/>
  <c r="BX33" i="13"/>
  <c r="BU33" i="13"/>
  <c r="CB33" i="13" s="1"/>
  <c r="CB35" i="13" s="1"/>
  <c r="BL33" i="13"/>
  <c r="BL35" i="13" s="1"/>
  <c r="BI33" i="13"/>
  <c r="BI35" i="13" s="1"/>
  <c r="BG33" i="13"/>
  <c r="BD33" i="13"/>
  <c r="BC33" i="13"/>
  <c r="BE33" i="13" s="1"/>
  <c r="AT33" i="13"/>
  <c r="AT35" i="13" s="1"/>
  <c r="AO33" i="13"/>
  <c r="AO35" i="13" s="1"/>
  <c r="AN33" i="13"/>
  <c r="AM33" i="13"/>
  <c r="AM35" i="13" s="1"/>
  <c r="AL33" i="13"/>
  <c r="AL35" i="13" s="1"/>
  <c r="AK33" i="13"/>
  <c r="AK35" i="13" s="1"/>
  <c r="AJ33" i="13"/>
  <c r="AJ35" i="13" s="1"/>
  <c r="AI33" i="13"/>
  <c r="AI35" i="13" s="1"/>
  <c r="AH33" i="13"/>
  <c r="AH35" i="13" s="1"/>
  <c r="AF33" i="13"/>
  <c r="AE33" i="13"/>
  <c r="AE35" i="13" s="1"/>
  <c r="AD33" i="13"/>
  <c r="AG33" i="13" s="1"/>
  <c r="AC33" i="13"/>
  <c r="AC35" i="13" s="1"/>
  <c r="Q33" i="13"/>
  <c r="D33" i="13"/>
  <c r="D35" i="13" s="1"/>
  <c r="CA32" i="13"/>
  <c r="BX32" i="13"/>
  <c r="BU32" i="13"/>
  <c r="CB32" i="13" s="1"/>
  <c r="CC32" i="13" s="1"/>
  <c r="BL32" i="13"/>
  <c r="BI32" i="13"/>
  <c r="BG32" i="13"/>
  <c r="BE32" i="13"/>
  <c r="BD32" i="13"/>
  <c r="BC32" i="13"/>
  <c r="AZ32" i="13"/>
  <c r="AT32" i="13"/>
  <c r="AO32" i="13"/>
  <c r="AN32" i="13"/>
  <c r="AM32" i="13"/>
  <c r="AL32" i="13"/>
  <c r="AK32" i="13"/>
  <c r="AJ32" i="13"/>
  <c r="AI32" i="13"/>
  <c r="AH32" i="13"/>
  <c r="AF32" i="13"/>
  <c r="AE32" i="13"/>
  <c r="AD32" i="13"/>
  <c r="AG32" i="13" s="1"/>
  <c r="AC32" i="13"/>
  <c r="AB32" i="13"/>
  <c r="R32" i="13"/>
  <c r="Q32" i="13"/>
  <c r="D32" i="13"/>
  <c r="CA31" i="13"/>
  <c r="BX31" i="13"/>
  <c r="BU31" i="13"/>
  <c r="CB31" i="13" s="1"/>
  <c r="CC31" i="13" s="1"/>
  <c r="BL31" i="13"/>
  <c r="BI31" i="13"/>
  <c r="BG31" i="13"/>
  <c r="BD31" i="13"/>
  <c r="BC31" i="13"/>
  <c r="BE31" i="13" s="1"/>
  <c r="AT31" i="13"/>
  <c r="AO31" i="13"/>
  <c r="AN31" i="13"/>
  <c r="AM31" i="13"/>
  <c r="AL31" i="13"/>
  <c r="AK31" i="13"/>
  <c r="AJ31" i="13"/>
  <c r="AI31" i="13"/>
  <c r="AH31" i="13"/>
  <c r="AF31" i="13"/>
  <c r="AE31" i="13"/>
  <c r="AD31" i="13"/>
  <c r="AC31" i="13"/>
  <c r="AG31" i="13" s="1"/>
  <c r="AB31" i="13"/>
  <c r="AP31" i="13" s="1"/>
  <c r="AR31" i="13" s="1"/>
  <c r="Q31" i="13"/>
  <c r="D31" i="13"/>
  <c r="R31" i="13" s="1"/>
  <c r="CM30" i="13"/>
  <c r="CL30" i="13"/>
  <c r="CK30" i="13"/>
  <c r="CK204" i="13" s="1"/>
  <c r="CI30" i="13"/>
  <c r="CD30" i="13"/>
  <c r="BZ30" i="13"/>
  <c r="BZ204" i="13" s="1"/>
  <c r="BY30" i="13"/>
  <c r="BW30" i="13"/>
  <c r="BV30" i="13"/>
  <c r="BT30" i="13"/>
  <c r="BT204" i="13" s="1"/>
  <c r="BS30" i="13"/>
  <c r="BQ30" i="13"/>
  <c r="BK30" i="13"/>
  <c r="BJ30" i="13"/>
  <c r="BJ204" i="13" s="1"/>
  <c r="BH30" i="13"/>
  <c r="BF30" i="13"/>
  <c r="BA30" i="13"/>
  <c r="AX30" i="13"/>
  <c r="AV30" i="13"/>
  <c r="AV204" i="13" s="1"/>
  <c r="AV149" i="16" s="1"/>
  <c r="AU30" i="13"/>
  <c r="AS30" i="13"/>
  <c r="AA30" i="13"/>
  <c r="Z30" i="13"/>
  <c r="Y30" i="13"/>
  <c r="X30" i="13"/>
  <c r="W30" i="13"/>
  <c r="W204" i="13" s="1"/>
  <c r="V30" i="13"/>
  <c r="U30" i="13"/>
  <c r="U204" i="13" s="1"/>
  <c r="T30" i="13"/>
  <c r="S30" i="13"/>
  <c r="P30" i="13"/>
  <c r="O30" i="13"/>
  <c r="O204" i="13" s="1"/>
  <c r="N30" i="13"/>
  <c r="M30" i="13"/>
  <c r="M204" i="13" s="1"/>
  <c r="L30" i="13"/>
  <c r="K30" i="13"/>
  <c r="J30" i="13"/>
  <c r="I30" i="13"/>
  <c r="H30" i="13"/>
  <c r="G30" i="13"/>
  <c r="G204" i="13" s="1"/>
  <c r="F30" i="13"/>
  <c r="E30" i="13"/>
  <c r="E204" i="13" s="1"/>
  <c r="C30" i="13"/>
  <c r="B30" i="13"/>
  <c r="CA29" i="13"/>
  <c r="BX29" i="13"/>
  <c r="BU29" i="13"/>
  <c r="CB29" i="13" s="1"/>
  <c r="CC29" i="13" s="1"/>
  <c r="BL29" i="13"/>
  <c r="BI29" i="13"/>
  <c r="BG29" i="13"/>
  <c r="BD29" i="13"/>
  <c r="BC29" i="13"/>
  <c r="BE29" i="13" s="1"/>
  <c r="AY29" i="13"/>
  <c r="AT29" i="13"/>
  <c r="AO29" i="13"/>
  <c r="AN29" i="13"/>
  <c r="AM29" i="13"/>
  <c r="AL29" i="13"/>
  <c r="AK29" i="13"/>
  <c r="AJ29" i="13"/>
  <c r="AI29" i="13"/>
  <c r="AH29" i="13"/>
  <c r="AP29" i="13" s="1"/>
  <c r="AR29" i="13" s="1"/>
  <c r="AF29" i="13"/>
  <c r="AE29" i="13"/>
  <c r="AD29" i="13"/>
  <c r="AC29" i="13"/>
  <c r="AG29" i="13" s="1"/>
  <c r="Q29" i="13"/>
  <c r="R29" i="13" s="1"/>
  <c r="D29" i="13"/>
  <c r="AB29" i="13" s="1"/>
  <c r="CA28" i="13"/>
  <c r="BX28" i="13"/>
  <c r="BU28" i="13"/>
  <c r="CB28" i="13" s="1"/>
  <c r="CC28" i="13" s="1"/>
  <c r="BI28" i="13"/>
  <c r="BG28" i="13"/>
  <c r="BE28" i="13"/>
  <c r="BD28" i="13"/>
  <c r="BC28" i="13"/>
  <c r="AY28" i="13"/>
  <c r="AT28" i="13"/>
  <c r="AO28" i="13"/>
  <c r="AN28" i="13"/>
  <c r="AM28" i="13"/>
  <c r="AL28" i="13"/>
  <c r="AK28" i="13"/>
  <c r="AJ28" i="13"/>
  <c r="AI28" i="13"/>
  <c r="AH28" i="13"/>
  <c r="AF28" i="13"/>
  <c r="AE28" i="13"/>
  <c r="AD28" i="13"/>
  <c r="AC28" i="13"/>
  <c r="AG28" i="13" s="1"/>
  <c r="R28" i="13"/>
  <c r="BB28" i="13" s="1"/>
  <c r="Q28" i="13"/>
  <c r="D28" i="13"/>
  <c r="AB28" i="13" s="1"/>
  <c r="AP28" i="13" s="1"/>
  <c r="AR28" i="13" s="1"/>
  <c r="BM28" i="13" s="1"/>
  <c r="CA27" i="13"/>
  <c r="BX27" i="13"/>
  <c r="BU27" i="13"/>
  <c r="CB27" i="13" s="1"/>
  <c r="CC27" i="13" s="1"/>
  <c r="BI27" i="13"/>
  <c r="BG27" i="13"/>
  <c r="BD27" i="13"/>
  <c r="BE27" i="13" s="1"/>
  <c r="BC27" i="13"/>
  <c r="AY27" i="13"/>
  <c r="AT27" i="13"/>
  <c r="AO27" i="13"/>
  <c r="AN27" i="13"/>
  <c r="AM27" i="13"/>
  <c r="AL27" i="13"/>
  <c r="AK27" i="13"/>
  <c r="AJ27" i="13"/>
  <c r="AI27" i="13"/>
  <c r="AH27" i="13"/>
  <c r="AF27" i="13"/>
  <c r="AE27" i="13"/>
  <c r="AD27" i="13"/>
  <c r="AC27" i="13"/>
  <c r="Q27" i="13"/>
  <c r="D27" i="13"/>
  <c r="AB27" i="13" s="1"/>
  <c r="CA26" i="13"/>
  <c r="BX26" i="13"/>
  <c r="BU26" i="13"/>
  <c r="BI26" i="13"/>
  <c r="BG26" i="13"/>
  <c r="BE26" i="13"/>
  <c r="BD26" i="13"/>
  <c r="BC26" i="13"/>
  <c r="AY26" i="13"/>
  <c r="AT26" i="13"/>
  <c r="AO26" i="13"/>
  <c r="AN26" i="13"/>
  <c r="AM26" i="13"/>
  <c r="AL26" i="13"/>
  <c r="AK26" i="13"/>
  <c r="AJ26" i="13"/>
  <c r="AI26" i="13"/>
  <c r="AH26" i="13"/>
  <c r="AG26" i="13"/>
  <c r="AF26" i="13"/>
  <c r="AE26" i="13"/>
  <c r="AD26" i="13"/>
  <c r="AC26" i="13"/>
  <c r="R26" i="13"/>
  <c r="Q26" i="13"/>
  <c r="D26" i="13"/>
  <c r="AB26" i="13" s="1"/>
  <c r="CB25" i="13"/>
  <c r="CC25" i="13" s="1"/>
  <c r="CA25" i="13"/>
  <c r="BX25" i="13"/>
  <c r="BU25" i="13"/>
  <c r="BI25" i="13"/>
  <c r="BG25" i="13"/>
  <c r="BD25" i="13"/>
  <c r="BC25" i="13"/>
  <c r="BE25" i="13" s="1"/>
  <c r="BB25" i="13"/>
  <c r="AY25" i="13"/>
  <c r="AT25" i="13"/>
  <c r="AO25" i="13"/>
  <c r="AN25" i="13"/>
  <c r="AM25" i="13"/>
  <c r="AL25" i="13"/>
  <c r="AK25" i="13"/>
  <c r="AJ25" i="13"/>
  <c r="AI25" i="13"/>
  <c r="AH25" i="13"/>
  <c r="AF25" i="13"/>
  <c r="AE25" i="13"/>
  <c r="AD25" i="13"/>
  <c r="AG25" i="13" s="1"/>
  <c r="AC25" i="13"/>
  <c r="AB25" i="13"/>
  <c r="R25" i="13"/>
  <c r="Q25" i="13"/>
  <c r="D25" i="13"/>
  <c r="CA24" i="13"/>
  <c r="BX24" i="13"/>
  <c r="BU24" i="13"/>
  <c r="CB24" i="13" s="1"/>
  <c r="CC24" i="13" s="1"/>
  <c r="BI24" i="13"/>
  <c r="BG24" i="13"/>
  <c r="BD24" i="13"/>
  <c r="BC24" i="13"/>
  <c r="BE24" i="13" s="1"/>
  <c r="AY24" i="13"/>
  <c r="AT24" i="13"/>
  <c r="AO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Q24" i="13"/>
  <c r="D24" i="13"/>
  <c r="CB23" i="13"/>
  <c r="CC23" i="13" s="1"/>
  <c r="CA23" i="13"/>
  <c r="BX23" i="13"/>
  <c r="BU23" i="13"/>
  <c r="BI23" i="13"/>
  <c r="BG23" i="13"/>
  <c r="BE23" i="13"/>
  <c r="BD23" i="13"/>
  <c r="BC23" i="13"/>
  <c r="AY23" i="13"/>
  <c r="AT23" i="13"/>
  <c r="AO23" i="13"/>
  <c r="AN23" i="13"/>
  <c r="AM23" i="13"/>
  <c r="AL23" i="13"/>
  <c r="AK23" i="13"/>
  <c r="AJ23" i="13"/>
  <c r="AI23" i="13"/>
  <c r="AH23" i="13"/>
  <c r="AP23" i="13" s="1"/>
  <c r="AR23" i="13" s="1"/>
  <c r="AF23" i="13"/>
  <c r="AE23" i="13"/>
  <c r="AD23" i="13"/>
  <c r="AC23" i="13"/>
  <c r="AG23" i="13" s="1"/>
  <c r="AB23" i="13"/>
  <c r="Q23" i="13"/>
  <c r="D23" i="13"/>
  <c r="R23" i="13" s="1"/>
  <c r="CC22" i="13"/>
  <c r="CB22" i="13"/>
  <c r="CA22" i="13"/>
  <c r="BX22" i="13"/>
  <c r="BU22" i="13"/>
  <c r="BI22" i="13"/>
  <c r="BG22" i="13"/>
  <c r="BD22" i="13"/>
  <c r="BC22" i="13"/>
  <c r="BE22" i="13" s="1"/>
  <c r="AY22" i="13"/>
  <c r="AT22" i="13"/>
  <c r="AO22" i="13"/>
  <c r="AN22" i="13"/>
  <c r="AM22" i="13"/>
  <c r="AL22" i="13"/>
  <c r="AK22" i="13"/>
  <c r="AJ22" i="13"/>
  <c r="AI22" i="13"/>
  <c r="AH22" i="13"/>
  <c r="AF22" i="13"/>
  <c r="AE22" i="13"/>
  <c r="AD22" i="13"/>
  <c r="AC22" i="13"/>
  <c r="AG22" i="13" s="1"/>
  <c r="AB22" i="13"/>
  <c r="R22" i="13"/>
  <c r="Q22" i="13"/>
  <c r="D22" i="13"/>
  <c r="CA21" i="13"/>
  <c r="BX21" i="13"/>
  <c r="BU21" i="13"/>
  <c r="BI21" i="13"/>
  <c r="BG21" i="13"/>
  <c r="BD21" i="13"/>
  <c r="BC21" i="13"/>
  <c r="BE21" i="13" s="1"/>
  <c r="AY21" i="13"/>
  <c r="AT21" i="13"/>
  <c r="AO21" i="13"/>
  <c r="AN21" i="13"/>
  <c r="AM21" i="13"/>
  <c r="AL21" i="13"/>
  <c r="AK21" i="13"/>
  <c r="AJ21" i="13"/>
  <c r="AI21" i="13"/>
  <c r="AH21" i="13"/>
  <c r="AF21" i="13"/>
  <c r="AE21" i="13"/>
  <c r="AD21" i="13"/>
  <c r="AC21" i="13"/>
  <c r="AG21" i="13" s="1"/>
  <c r="AP21" i="13" s="1"/>
  <c r="AR21" i="13" s="1"/>
  <c r="R21" i="13"/>
  <c r="Q21" i="13"/>
  <c r="D21" i="13"/>
  <c r="AB21" i="13" s="1"/>
  <c r="CA20" i="13"/>
  <c r="BX20" i="13"/>
  <c r="BU20" i="13"/>
  <c r="CB20" i="13" s="1"/>
  <c r="CC20" i="13" s="1"/>
  <c r="BI20" i="13"/>
  <c r="BG20" i="13"/>
  <c r="BE20" i="13"/>
  <c r="BD20" i="13"/>
  <c r="BC20" i="13"/>
  <c r="AY20" i="13"/>
  <c r="AT20" i="13"/>
  <c r="AO20" i="13"/>
  <c r="AN20" i="13"/>
  <c r="AM20" i="13"/>
  <c r="AL20" i="13"/>
  <c r="AK20" i="13"/>
  <c r="AJ20" i="13"/>
  <c r="AI20" i="13"/>
  <c r="AH20" i="13"/>
  <c r="AF20" i="13"/>
  <c r="AE20" i="13"/>
  <c r="AD20" i="13"/>
  <c r="AC20" i="13"/>
  <c r="AG20" i="13" s="1"/>
  <c r="R20" i="13"/>
  <c r="Q20" i="13"/>
  <c r="D20" i="13"/>
  <c r="AB20" i="13" s="1"/>
  <c r="CA19" i="13"/>
  <c r="BX19" i="13"/>
  <c r="BU19" i="13"/>
  <c r="CB19" i="13" s="1"/>
  <c r="CC19" i="13" s="1"/>
  <c r="BI19" i="13"/>
  <c r="BG19" i="13"/>
  <c r="BE19" i="13"/>
  <c r="BD19" i="13"/>
  <c r="BC19" i="13"/>
  <c r="AY19" i="13"/>
  <c r="AT19" i="13"/>
  <c r="AO19" i="13"/>
  <c r="AN19" i="13"/>
  <c r="AM19" i="13"/>
  <c r="AL19" i="13"/>
  <c r="AK19" i="13"/>
  <c r="AJ19" i="13"/>
  <c r="AI19" i="13"/>
  <c r="AH19" i="13"/>
  <c r="AF19" i="13"/>
  <c r="AG19" i="13" s="1"/>
  <c r="AE19" i="13"/>
  <c r="AD19" i="13"/>
  <c r="AC19" i="13"/>
  <c r="Q19" i="13"/>
  <c r="D19" i="13"/>
  <c r="CA18" i="13"/>
  <c r="BX18" i="13"/>
  <c r="BU18" i="13"/>
  <c r="CB18" i="13" s="1"/>
  <c r="CC18" i="13" s="1"/>
  <c r="BI18" i="13"/>
  <c r="BG18" i="13"/>
  <c r="BE18" i="13"/>
  <c r="BD18" i="13"/>
  <c r="BC18" i="13"/>
  <c r="AY18" i="13"/>
  <c r="AT18" i="13"/>
  <c r="AO18" i="13"/>
  <c r="AN18" i="13"/>
  <c r="AM18" i="13"/>
  <c r="AL18" i="13"/>
  <c r="AK18" i="13"/>
  <c r="AJ18" i="13"/>
  <c r="AI18" i="13"/>
  <c r="AH18" i="13"/>
  <c r="AF18" i="13"/>
  <c r="AG18" i="13" s="1"/>
  <c r="AE18" i="13"/>
  <c r="AD18" i="13"/>
  <c r="AC18" i="13"/>
  <c r="R18" i="13"/>
  <c r="Q18" i="13"/>
  <c r="D18" i="13"/>
  <c r="AB18" i="13" s="1"/>
  <c r="CB17" i="13"/>
  <c r="CC17" i="13" s="1"/>
  <c r="CA17" i="13"/>
  <c r="BX17" i="13"/>
  <c r="BU17" i="13"/>
  <c r="BL17" i="13"/>
  <c r="BI17" i="13"/>
  <c r="BG17" i="13"/>
  <c r="BD17" i="13"/>
  <c r="BC17" i="13"/>
  <c r="BE17" i="13" s="1"/>
  <c r="AY17" i="13"/>
  <c r="AT17" i="13"/>
  <c r="AO17" i="13"/>
  <c r="AN17" i="13"/>
  <c r="AM17" i="13"/>
  <c r="AL17" i="13"/>
  <c r="AK17" i="13"/>
  <c r="AJ17" i="13"/>
  <c r="AI17" i="13"/>
  <c r="AH17" i="13"/>
  <c r="AF17" i="13"/>
  <c r="AE17" i="13"/>
  <c r="AD17" i="13"/>
  <c r="AC17" i="13"/>
  <c r="AB17" i="13"/>
  <c r="R17" i="13"/>
  <c r="Q17" i="13"/>
  <c r="D17" i="13"/>
  <c r="CA16" i="13"/>
  <c r="BX16" i="13"/>
  <c r="BU16" i="13"/>
  <c r="BI16" i="13"/>
  <c r="BG16" i="13"/>
  <c r="BD16" i="13"/>
  <c r="BC16" i="13"/>
  <c r="AY16" i="13"/>
  <c r="AT16" i="13"/>
  <c r="AO16" i="13"/>
  <c r="AN16" i="13"/>
  <c r="AM16" i="13"/>
  <c r="AL16" i="13"/>
  <c r="AK16" i="13"/>
  <c r="AJ16" i="13"/>
  <c r="AI16" i="13"/>
  <c r="AH16" i="13"/>
  <c r="AF16" i="13"/>
  <c r="AE16" i="13"/>
  <c r="AD16" i="13"/>
  <c r="AC16" i="13"/>
  <c r="Q16" i="13"/>
  <c r="R16" i="13" s="1"/>
  <c r="D16" i="13"/>
  <c r="AB16" i="13" s="1"/>
  <c r="CA15" i="13"/>
  <c r="BX15" i="13"/>
  <c r="BU15" i="13"/>
  <c r="CB15" i="13" s="1"/>
  <c r="CC15" i="13" s="1"/>
  <c r="BL15" i="13"/>
  <c r="BL30" i="13" s="1"/>
  <c r="BI15" i="13"/>
  <c r="BG15" i="13"/>
  <c r="BD15" i="13"/>
  <c r="BC15" i="13"/>
  <c r="BE15" i="13" s="1"/>
  <c r="AY15" i="13"/>
  <c r="AT15" i="13"/>
  <c r="AO15" i="13"/>
  <c r="AN15" i="13"/>
  <c r="AM15" i="13"/>
  <c r="AL15" i="13"/>
  <c r="AK15" i="13"/>
  <c r="AJ15" i="13"/>
  <c r="AI15" i="13"/>
  <c r="AH15" i="13"/>
  <c r="AF15" i="13"/>
  <c r="AE15" i="13"/>
  <c r="AD15" i="13"/>
  <c r="AG15" i="13" s="1"/>
  <c r="AC15" i="13"/>
  <c r="Q15" i="13"/>
  <c r="R15" i="13" s="1"/>
  <c r="D15" i="13"/>
  <c r="AB15" i="13" s="1"/>
  <c r="AP15" i="13" s="1"/>
  <c r="AR15" i="13" s="1"/>
  <c r="CB14" i="13"/>
  <c r="CC14" i="13" s="1"/>
  <c r="CA14" i="13"/>
  <c r="BX14" i="13"/>
  <c r="BU14" i="13"/>
  <c r="BI14" i="13"/>
  <c r="BG14" i="13"/>
  <c r="BD14" i="13"/>
  <c r="BC14" i="13"/>
  <c r="BE14" i="13" s="1"/>
  <c r="AY14" i="13"/>
  <c r="AT14" i="13"/>
  <c r="AO14" i="13"/>
  <c r="AN14" i="13"/>
  <c r="AM14" i="13"/>
  <c r="AL14" i="13"/>
  <c r="AK14" i="13"/>
  <c r="AJ14" i="13"/>
  <c r="AI14" i="13"/>
  <c r="AH14" i="13"/>
  <c r="AG14" i="13"/>
  <c r="AF14" i="13"/>
  <c r="AE14" i="13"/>
  <c r="AD14" i="13"/>
  <c r="AC14" i="13"/>
  <c r="Q14" i="13"/>
  <c r="D14" i="13"/>
  <c r="R14" i="13" s="1"/>
  <c r="CA13" i="13"/>
  <c r="BX13" i="13"/>
  <c r="BU13" i="13"/>
  <c r="CB13" i="13" s="1"/>
  <c r="CC13" i="13" s="1"/>
  <c r="BI13" i="13"/>
  <c r="BG13" i="13"/>
  <c r="BD13" i="13"/>
  <c r="BE13" i="13" s="1"/>
  <c r="BC13" i="13"/>
  <c r="AY13" i="13"/>
  <c r="AT13" i="13"/>
  <c r="AO13" i="13"/>
  <c r="AN13" i="13"/>
  <c r="AM13" i="13"/>
  <c r="AL13" i="13"/>
  <c r="AK13" i="13"/>
  <c r="AJ13" i="13"/>
  <c r="AI13" i="13"/>
  <c r="AH13" i="13"/>
  <c r="AF13" i="13"/>
  <c r="AE13" i="13"/>
  <c r="AG13" i="13" s="1"/>
  <c r="AD13" i="13"/>
  <c r="AC13" i="13"/>
  <c r="Q13" i="13"/>
  <c r="D13" i="13"/>
  <c r="R13" i="13" s="1"/>
  <c r="CA12" i="13"/>
  <c r="BX12" i="13"/>
  <c r="CB12" i="13" s="1"/>
  <c r="CC12" i="13" s="1"/>
  <c r="BU12" i="13"/>
  <c r="BL12" i="13"/>
  <c r="BI12" i="13"/>
  <c r="BG12" i="13"/>
  <c r="BE12" i="13"/>
  <c r="BD12" i="13"/>
  <c r="BC12" i="13"/>
  <c r="AY12" i="13"/>
  <c r="AT12" i="13"/>
  <c r="AO12" i="13"/>
  <c r="AN12" i="13"/>
  <c r="AM12" i="13"/>
  <c r="AL12" i="13"/>
  <c r="AK12" i="13"/>
  <c r="AJ12" i="13"/>
  <c r="AI12" i="13"/>
  <c r="AH12" i="13"/>
  <c r="AF12" i="13"/>
  <c r="AE12" i="13"/>
  <c r="AD12" i="13"/>
  <c r="AC12" i="13"/>
  <c r="AG12" i="13" s="1"/>
  <c r="Q12" i="13"/>
  <c r="D12" i="13"/>
  <c r="R12" i="13" s="1"/>
  <c r="CA11" i="13"/>
  <c r="BX11" i="13"/>
  <c r="BU11" i="13"/>
  <c r="CB11" i="13" s="1"/>
  <c r="CC11" i="13" s="1"/>
  <c r="BI11" i="13"/>
  <c r="BG11" i="13"/>
  <c r="BE11" i="13"/>
  <c r="BD11" i="13"/>
  <c r="BC11" i="13"/>
  <c r="AY11" i="13"/>
  <c r="AT11" i="13"/>
  <c r="AO11" i="13"/>
  <c r="AN11" i="13"/>
  <c r="AM11" i="13"/>
  <c r="AL11" i="13"/>
  <c r="AK11" i="13"/>
  <c r="AJ11" i="13"/>
  <c r="AI11" i="13"/>
  <c r="AH11" i="13"/>
  <c r="AF11" i="13"/>
  <c r="AE11" i="13"/>
  <c r="AG11" i="13" s="1"/>
  <c r="AD11" i="13"/>
  <c r="AC11" i="13"/>
  <c r="AB11" i="13"/>
  <c r="Q11" i="13"/>
  <c r="D11" i="13"/>
  <c r="R11" i="13" s="1"/>
  <c r="CA10" i="13"/>
  <c r="BX10" i="13"/>
  <c r="BU10" i="13"/>
  <c r="CB10" i="13" s="1"/>
  <c r="CC10" i="13" s="1"/>
  <c r="BI10" i="13"/>
  <c r="BG10" i="13"/>
  <c r="BD10" i="13"/>
  <c r="BC10" i="13"/>
  <c r="BE10" i="13" s="1"/>
  <c r="AY10" i="13"/>
  <c r="AT10" i="13"/>
  <c r="AO10" i="13"/>
  <c r="AN10" i="13"/>
  <c r="AM10" i="13"/>
  <c r="AL10" i="13"/>
  <c r="AK10" i="13"/>
  <c r="AJ10" i="13"/>
  <c r="AI10" i="13"/>
  <c r="AH10" i="13"/>
  <c r="AF10" i="13"/>
  <c r="AE10" i="13"/>
  <c r="AD10" i="13"/>
  <c r="AG10" i="13" s="1"/>
  <c r="AC10" i="13"/>
  <c r="AB10" i="13"/>
  <c r="AP10" i="13" s="1"/>
  <c r="AR10" i="13" s="1"/>
  <c r="R10" i="13"/>
  <c r="Q10" i="13"/>
  <c r="D10" i="13"/>
  <c r="CB9" i="13"/>
  <c r="CC9" i="13" s="1"/>
  <c r="CA9" i="13"/>
  <c r="BX9" i="13"/>
  <c r="BU9" i="13"/>
  <c r="BL9" i="13"/>
  <c r="BI9" i="13"/>
  <c r="BG9" i="13"/>
  <c r="BD9" i="13"/>
  <c r="BC9" i="13"/>
  <c r="BE9" i="13" s="1"/>
  <c r="AY9" i="13"/>
  <c r="AT9" i="13"/>
  <c r="AO9" i="13"/>
  <c r="AN9" i="13"/>
  <c r="AM9" i="13"/>
  <c r="AL9" i="13"/>
  <c r="AK9" i="13"/>
  <c r="AJ9" i="13"/>
  <c r="AI9" i="13"/>
  <c r="AH9" i="13"/>
  <c r="AF9" i="13"/>
  <c r="AE9" i="13"/>
  <c r="AD9" i="13"/>
  <c r="AC9" i="13"/>
  <c r="Q9" i="13"/>
  <c r="R9" i="13" s="1"/>
  <c r="D9" i="13"/>
  <c r="AB9" i="13" s="1"/>
  <c r="CA8" i="13"/>
  <c r="BX8" i="13"/>
  <c r="BU8" i="13"/>
  <c r="BI8" i="13"/>
  <c r="BG8" i="13"/>
  <c r="BD8" i="13"/>
  <c r="BE8" i="13" s="1"/>
  <c r="BC8" i="13"/>
  <c r="AY8" i="13"/>
  <c r="AT8" i="13"/>
  <c r="AO8" i="13"/>
  <c r="AN8" i="13"/>
  <c r="AM8" i="13"/>
  <c r="AL8" i="13"/>
  <c r="AK8" i="13"/>
  <c r="AJ8" i="13"/>
  <c r="AI8" i="13"/>
  <c r="AH8" i="13"/>
  <c r="AF8" i="13"/>
  <c r="AG8" i="13" s="1"/>
  <c r="AE8" i="13"/>
  <c r="AD8" i="13"/>
  <c r="AC8" i="13"/>
  <c r="R8" i="13"/>
  <c r="BB8" i="13" s="1"/>
  <c r="Q8" i="13"/>
  <c r="D8" i="13"/>
  <c r="AB8" i="13" s="1"/>
  <c r="AP8" i="13" s="1"/>
  <c r="AR8" i="13" s="1"/>
  <c r="BM8" i="13" s="1"/>
  <c r="CB7" i="13"/>
  <c r="CC7" i="13" s="1"/>
  <c r="CA7" i="13"/>
  <c r="BX7" i="13"/>
  <c r="BU7" i="13"/>
  <c r="BI7" i="13"/>
  <c r="BG7" i="13"/>
  <c r="BD7" i="13"/>
  <c r="BE7" i="13" s="1"/>
  <c r="BC7" i="13"/>
  <c r="AY7" i="13"/>
  <c r="AT7" i="13"/>
  <c r="AO7" i="13"/>
  <c r="AN7" i="13"/>
  <c r="AM7" i="13"/>
  <c r="AL7" i="13"/>
  <c r="AK7" i="13"/>
  <c r="AJ7" i="13"/>
  <c r="AI7" i="13"/>
  <c r="AH7" i="13"/>
  <c r="AF7" i="13"/>
  <c r="AE7" i="13"/>
  <c r="AD7" i="13"/>
  <c r="AG7" i="13" s="1"/>
  <c r="AC7" i="13"/>
  <c r="Q7" i="13"/>
  <c r="D7" i="13"/>
  <c r="AB7" i="13" s="1"/>
  <c r="AP7" i="13" s="1"/>
  <c r="AR7" i="13" s="1"/>
  <c r="CA6" i="13"/>
  <c r="CB6" i="13" s="1"/>
  <c r="CC6" i="13" s="1"/>
  <c r="BX6" i="13"/>
  <c r="BU6" i="13"/>
  <c r="BI6" i="13"/>
  <c r="BG6" i="13"/>
  <c r="BD6" i="13"/>
  <c r="BC6" i="13"/>
  <c r="BE6" i="13" s="1"/>
  <c r="AY6" i="13"/>
  <c r="AT6" i="13"/>
  <c r="AO6" i="13"/>
  <c r="AN6" i="13"/>
  <c r="AM6" i="13"/>
  <c r="AL6" i="13"/>
  <c r="AK6" i="13"/>
  <c r="AJ6" i="13"/>
  <c r="AI6" i="13"/>
  <c r="AH6" i="13"/>
  <c r="AG6" i="13"/>
  <c r="AF6" i="13"/>
  <c r="AE6" i="13"/>
  <c r="AD6" i="13"/>
  <c r="AC6" i="13"/>
  <c r="Q6" i="13"/>
  <c r="D6" i="13"/>
  <c r="R6" i="13" s="1"/>
  <c r="CA5" i="13"/>
  <c r="BX5" i="13"/>
  <c r="BU5" i="13"/>
  <c r="CB5" i="13" s="1"/>
  <c r="CC5" i="13" s="1"/>
  <c r="BI5" i="13"/>
  <c r="BG5" i="13"/>
  <c r="BD5" i="13"/>
  <c r="BC5" i="13"/>
  <c r="BE5" i="13" s="1"/>
  <c r="AY5" i="13"/>
  <c r="AT5" i="13"/>
  <c r="AO5" i="13"/>
  <c r="AN5" i="13"/>
  <c r="AM5" i="13"/>
  <c r="AL5" i="13"/>
  <c r="AK5" i="13"/>
  <c r="AJ5" i="13"/>
  <c r="AI5" i="13"/>
  <c r="AH5" i="13"/>
  <c r="AF5" i="13"/>
  <c r="AE5" i="13"/>
  <c r="AG5" i="13" s="1"/>
  <c r="AD5" i="13"/>
  <c r="AC5" i="13"/>
  <c r="AB5" i="13"/>
  <c r="AP5" i="13" s="1"/>
  <c r="AR5" i="13" s="1"/>
  <c r="Q5" i="13"/>
  <c r="D5" i="13"/>
  <c r="R5" i="13" s="1"/>
  <c r="CA4" i="13"/>
  <c r="BX4" i="13"/>
  <c r="BU4" i="13"/>
  <c r="CB4" i="13" s="1"/>
  <c r="BL4" i="13"/>
  <c r="BI4" i="13"/>
  <c r="BG4" i="13"/>
  <c r="BD4" i="13"/>
  <c r="BD30" i="13" s="1"/>
  <c r="BC4" i="13"/>
  <c r="AT4" i="13"/>
  <c r="AT30" i="13" s="1"/>
  <c r="AO4" i="13"/>
  <c r="AN4" i="13"/>
  <c r="AM4" i="13"/>
  <c r="AM30" i="13" s="1"/>
  <c r="AL4" i="13"/>
  <c r="AK4" i="13"/>
  <c r="AK30" i="13" s="1"/>
  <c r="AJ4" i="13"/>
  <c r="AJ30" i="13" s="1"/>
  <c r="AI4" i="13"/>
  <c r="AH4" i="13"/>
  <c r="AF4" i="13"/>
  <c r="AE4" i="13"/>
  <c r="AE30" i="13" s="1"/>
  <c r="AD4" i="13"/>
  <c r="AC4" i="13"/>
  <c r="AG4" i="13" s="1"/>
  <c r="AB4" i="13"/>
  <c r="Q4" i="13"/>
  <c r="D4" i="13"/>
  <c r="CB3" i="13"/>
  <c r="CA3" i="13"/>
  <c r="BX3" i="13"/>
  <c r="BU3" i="13"/>
  <c r="BL3" i="13"/>
  <c r="BI3" i="13"/>
  <c r="BG3" i="13"/>
  <c r="BD3" i="13"/>
  <c r="BC3" i="13"/>
  <c r="AT3" i="13"/>
  <c r="AO3" i="13"/>
  <c r="AN3" i="13"/>
  <c r="AM3" i="13"/>
  <c r="AL3" i="13"/>
  <c r="AK3" i="13"/>
  <c r="AJ3" i="13"/>
  <c r="AI3" i="13"/>
  <c r="AH3" i="13"/>
  <c r="AF3" i="13"/>
  <c r="AE3" i="13"/>
  <c r="AD3" i="13"/>
  <c r="AC3" i="13"/>
  <c r="AB3" i="13"/>
  <c r="Q3" i="13"/>
  <c r="D3" i="13"/>
  <c r="AG2" i="13"/>
  <c r="Q2" i="13"/>
  <c r="BJ149" i="16"/>
  <c r="AQ146" i="16"/>
  <c r="AQ132" i="16"/>
  <c r="AQ122" i="16"/>
  <c r="AQ117" i="16"/>
  <c r="AQ112" i="16"/>
  <c r="AQ68" i="16"/>
  <c r="AQ67" i="16"/>
  <c r="AQ54" i="16"/>
  <c r="AQ50" i="16"/>
  <c r="AQ37" i="16"/>
  <c r="AQ28" i="16"/>
  <c r="AQ23" i="16"/>
  <c r="AQ17" i="16"/>
  <c r="AQ9" i="16"/>
  <c r="F147" i="29"/>
  <c r="F146" i="29"/>
  <c r="F145" i="29"/>
  <c r="F144" i="29"/>
  <c r="F143" i="29"/>
  <c r="F142" i="29"/>
  <c r="F141" i="29"/>
  <c r="F140" i="29"/>
  <c r="F139" i="29"/>
  <c r="F138" i="29"/>
  <c r="F137" i="29"/>
  <c r="F136" i="29"/>
  <c r="F135" i="29"/>
  <c r="F134" i="29"/>
  <c r="F133" i="29"/>
  <c r="F132" i="29"/>
  <c r="F131" i="29"/>
  <c r="F130" i="29"/>
  <c r="F129" i="29"/>
  <c r="F128" i="29"/>
  <c r="F127" i="29"/>
  <c r="F126" i="29"/>
  <c r="F125" i="29"/>
  <c r="F124" i="29"/>
  <c r="F123" i="29"/>
  <c r="F122" i="29"/>
  <c r="F121" i="29"/>
  <c r="F120" i="29"/>
  <c r="F119" i="29"/>
  <c r="F118" i="29"/>
  <c r="F117" i="29"/>
  <c r="F116" i="29"/>
  <c r="F115" i="29"/>
  <c r="F114" i="29"/>
  <c r="F113" i="29"/>
  <c r="F112" i="29"/>
  <c r="F111" i="29"/>
  <c r="F110" i="29"/>
  <c r="F109" i="29"/>
  <c r="F108" i="29"/>
  <c r="F107" i="29"/>
  <c r="F106" i="29"/>
  <c r="F105" i="29"/>
  <c r="F104" i="29"/>
  <c r="F103" i="29"/>
  <c r="F102" i="29"/>
  <c r="F101" i="29"/>
  <c r="F100" i="29"/>
  <c r="F99" i="29"/>
  <c r="F98" i="29"/>
  <c r="F97" i="29"/>
  <c r="F96" i="29"/>
  <c r="F95" i="29"/>
  <c r="F94" i="29"/>
  <c r="F93" i="29"/>
  <c r="F92" i="29"/>
  <c r="F91" i="29"/>
  <c r="F90" i="29"/>
  <c r="F89" i="29"/>
  <c r="F88" i="29"/>
  <c r="F87" i="29"/>
  <c r="F86" i="29"/>
  <c r="F85" i="29"/>
  <c r="F84" i="29"/>
  <c r="F83" i="29"/>
  <c r="F82" i="29"/>
  <c r="F81" i="29"/>
  <c r="F80" i="29"/>
  <c r="F79" i="29"/>
  <c r="F78" i="29"/>
  <c r="F77" i="29"/>
  <c r="F76" i="29"/>
  <c r="F75" i="29"/>
  <c r="F74" i="29"/>
  <c r="F73" i="29"/>
  <c r="F72" i="29"/>
  <c r="F71" i="29"/>
  <c r="F70" i="29"/>
  <c r="F69" i="29"/>
  <c r="F68" i="29"/>
  <c r="F67" i="29"/>
  <c r="F66" i="29"/>
  <c r="F65" i="29"/>
  <c r="F64" i="29"/>
  <c r="F63" i="29"/>
  <c r="F62" i="29"/>
  <c r="F61" i="29"/>
  <c r="F60" i="29"/>
  <c r="F59" i="29"/>
  <c r="F58" i="29"/>
  <c r="F57" i="29"/>
  <c r="F56" i="29"/>
  <c r="F55" i="29"/>
  <c r="F54" i="29"/>
  <c r="F53" i="29"/>
  <c r="F52" i="29"/>
  <c r="F51" i="29"/>
  <c r="F50" i="29"/>
  <c r="F49" i="29"/>
  <c r="F48" i="29"/>
  <c r="F47" i="29"/>
  <c r="F46" i="29"/>
  <c r="F45" i="29"/>
  <c r="F44" i="29"/>
  <c r="F43" i="29"/>
  <c r="F42" i="29"/>
  <c r="F41" i="29"/>
  <c r="F40" i="29"/>
  <c r="F39" i="29"/>
  <c r="F38" i="29"/>
  <c r="F37" i="29"/>
  <c r="F36" i="29"/>
  <c r="F35" i="29"/>
  <c r="F34" i="29"/>
  <c r="F33" i="29"/>
  <c r="F32" i="29"/>
  <c r="F31" i="29"/>
  <c r="F30" i="29"/>
  <c r="F29" i="29"/>
  <c r="F28" i="29"/>
  <c r="F27" i="29"/>
  <c r="F26" i="29"/>
  <c r="F25" i="29"/>
  <c r="F24" i="29"/>
  <c r="F23" i="29"/>
  <c r="F22" i="29"/>
  <c r="F21" i="29"/>
  <c r="F20" i="29"/>
  <c r="F19" i="29"/>
  <c r="F18" i="29"/>
  <c r="F17" i="29"/>
  <c r="F16" i="29"/>
  <c r="F15" i="29"/>
  <c r="F14" i="29"/>
  <c r="F13" i="29"/>
  <c r="F12" i="29"/>
  <c r="F11" i="29"/>
  <c r="F10" i="29"/>
  <c r="F9" i="29"/>
  <c r="F8" i="29"/>
  <c r="F7" i="29"/>
  <c r="F6" i="29"/>
  <c r="F5" i="29"/>
  <c r="F4" i="29"/>
  <c r="F3" i="29"/>
  <c r="F2" i="29"/>
  <c r="F203" i="28"/>
  <c r="F202" i="28"/>
  <c r="F201" i="28"/>
  <c r="F200" i="28"/>
  <c r="F199" i="28"/>
  <c r="F198" i="28"/>
  <c r="F197" i="28"/>
  <c r="F196" i="28"/>
  <c r="F195" i="28"/>
  <c r="F194" i="28"/>
  <c r="F193" i="28"/>
  <c r="F192" i="28"/>
  <c r="F191" i="28"/>
  <c r="F190" i="28"/>
  <c r="F189" i="28"/>
  <c r="F188" i="28"/>
  <c r="F187" i="28"/>
  <c r="F186" i="28"/>
  <c r="F185" i="28"/>
  <c r="F184" i="28"/>
  <c r="F183" i="28"/>
  <c r="F182" i="28"/>
  <c r="F181" i="28"/>
  <c r="F180" i="28"/>
  <c r="F179" i="28"/>
  <c r="F178" i="28"/>
  <c r="F177" i="28"/>
  <c r="F176" i="28"/>
  <c r="F175" i="28"/>
  <c r="F174" i="28"/>
  <c r="F173" i="28"/>
  <c r="F172" i="28"/>
  <c r="F171" i="28"/>
  <c r="F170" i="28"/>
  <c r="F169" i="28"/>
  <c r="F168" i="28"/>
  <c r="F167" i="28"/>
  <c r="F166" i="28"/>
  <c r="F165" i="28"/>
  <c r="F164" i="28"/>
  <c r="F163" i="28"/>
  <c r="F162" i="28"/>
  <c r="F161" i="28"/>
  <c r="F160" i="28"/>
  <c r="F159" i="28"/>
  <c r="F158" i="28"/>
  <c r="F157" i="28"/>
  <c r="F156" i="28"/>
  <c r="F155" i="28"/>
  <c r="F154" i="28"/>
  <c r="F153" i="28"/>
  <c r="F152" i="28"/>
  <c r="F151" i="28"/>
  <c r="F149" i="28"/>
  <c r="F147" i="28"/>
  <c r="F146" i="28"/>
  <c r="F145" i="28"/>
  <c r="F144" i="28"/>
  <c r="F143" i="28"/>
  <c r="F142" i="28"/>
  <c r="F141" i="28"/>
  <c r="F140" i="28"/>
  <c r="F139" i="28"/>
  <c r="F137" i="28"/>
  <c r="F136" i="28"/>
  <c r="F135" i="28"/>
  <c r="F134" i="28"/>
  <c r="F133" i="28"/>
  <c r="F131" i="28"/>
  <c r="F130" i="28"/>
  <c r="F129" i="28"/>
  <c r="F128" i="28"/>
  <c r="F126" i="28"/>
  <c r="F125" i="28"/>
  <c r="F124" i="28"/>
  <c r="F123" i="28"/>
  <c r="F122" i="28"/>
  <c r="F120" i="28"/>
  <c r="F119" i="28"/>
  <c r="F118" i="28"/>
  <c r="F117" i="28"/>
  <c r="F116" i="28"/>
  <c r="F115" i="28"/>
  <c r="F114" i="28"/>
  <c r="F113" i="28"/>
  <c r="F112" i="28"/>
  <c r="F111" i="28"/>
  <c r="F110" i="28"/>
  <c r="F109" i="28"/>
  <c r="F108" i="28"/>
  <c r="F107" i="28"/>
  <c r="F106" i="28"/>
  <c r="F105" i="28"/>
  <c r="F104" i="28"/>
  <c r="F103" i="28"/>
  <c r="F102" i="28"/>
  <c r="F101" i="28"/>
  <c r="F100" i="28"/>
  <c r="F99" i="28"/>
  <c r="F98" i="28"/>
  <c r="F97" i="28"/>
  <c r="F96" i="28"/>
  <c r="F95" i="28"/>
  <c r="F94" i="28"/>
  <c r="F93" i="28"/>
  <c r="F91" i="28"/>
  <c r="F90" i="28"/>
  <c r="F88" i="28"/>
  <c r="F87" i="28"/>
  <c r="F86" i="28"/>
  <c r="F85" i="28"/>
  <c r="F84" i="28"/>
  <c r="F83" i="28"/>
  <c r="F82" i="28"/>
  <c r="F81" i="28"/>
  <c r="F80" i="28"/>
  <c r="F79" i="28"/>
  <c r="F77" i="28"/>
  <c r="F76" i="28"/>
  <c r="F75" i="28"/>
  <c r="F74" i="28"/>
  <c r="F73" i="28"/>
  <c r="F71" i="28"/>
  <c r="F70" i="28"/>
  <c r="F69" i="28"/>
  <c r="F68" i="28"/>
  <c r="F67" i="28"/>
  <c r="F66" i="28"/>
  <c r="F65" i="28"/>
  <c r="F64" i="28"/>
  <c r="F63" i="28"/>
  <c r="F62" i="28"/>
  <c r="F60" i="28"/>
  <c r="F59" i="28"/>
  <c r="F58" i="28"/>
  <c r="F57" i="28"/>
  <c r="F56" i="28"/>
  <c r="F55" i="28"/>
  <c r="F54" i="28"/>
  <c r="F53" i="28"/>
  <c r="F51" i="28"/>
  <c r="F50" i="28"/>
  <c r="F49" i="28"/>
  <c r="F48" i="28"/>
  <c r="F47" i="28"/>
  <c r="F45" i="28"/>
  <c r="F44" i="28"/>
  <c r="F43" i="28"/>
  <c r="F42" i="28"/>
  <c r="F41" i="28"/>
  <c r="F40" i="28"/>
  <c r="F39" i="28"/>
  <c r="F37" i="28"/>
  <c r="F36" i="28"/>
  <c r="F35" i="28"/>
  <c r="F34" i="28"/>
  <c r="F32" i="28"/>
  <c r="F31" i="28"/>
  <c r="F30" i="28"/>
  <c r="F29" i="28"/>
  <c r="F28" i="28"/>
  <c r="F27" i="28"/>
  <c r="F26" i="28"/>
  <c r="F25" i="28"/>
  <c r="F24" i="28"/>
  <c r="F23" i="28"/>
  <c r="F22" i="28"/>
  <c r="F21" i="28"/>
  <c r="F20" i="28"/>
  <c r="F19" i="28"/>
  <c r="F18" i="28"/>
  <c r="F17" i="28"/>
  <c r="F16" i="28"/>
  <c r="F15" i="28"/>
  <c r="F14" i="28"/>
  <c r="F13" i="28"/>
  <c r="F12" i="28"/>
  <c r="F11" i="28"/>
  <c r="F10" i="28"/>
  <c r="F9" i="28"/>
  <c r="F8" i="28"/>
  <c r="F7" i="28"/>
  <c r="F6" i="28"/>
  <c r="F5" i="28"/>
  <c r="F4" i="28"/>
  <c r="F3" i="28"/>
  <c r="F2" i="28"/>
  <c r="A78" i="18"/>
  <c r="A54" i="18"/>
  <c r="C32" i="18"/>
  <c r="D148" i="32"/>
  <c r="B148" i="32"/>
  <c r="F148" i="32" s="1"/>
  <c r="G148" i="32" s="1"/>
  <c r="F147" i="32"/>
  <c r="G147" i="32" s="1"/>
  <c r="E147" i="32"/>
  <c r="C147" i="32"/>
  <c r="F146" i="32"/>
  <c r="G146" i="32" s="1"/>
  <c r="E146" i="32"/>
  <c r="C146" i="32"/>
  <c r="F145" i="32"/>
  <c r="G145" i="32" s="1"/>
  <c r="E145" i="32"/>
  <c r="C145" i="32"/>
  <c r="F144" i="32"/>
  <c r="G144" i="32" s="1"/>
  <c r="E144" i="32"/>
  <c r="C144" i="32"/>
  <c r="F143" i="32"/>
  <c r="G143" i="32" s="1"/>
  <c r="E143" i="32"/>
  <c r="C143" i="32"/>
  <c r="F142" i="32"/>
  <c r="G142" i="32" s="1"/>
  <c r="E142" i="32"/>
  <c r="C142" i="32"/>
  <c r="F141" i="32"/>
  <c r="G141" i="32" s="1"/>
  <c r="E141" i="32"/>
  <c r="C141" i="32"/>
  <c r="F140" i="32"/>
  <c r="G140" i="32" s="1"/>
  <c r="E140" i="32"/>
  <c r="C140" i="32"/>
  <c r="F139" i="32"/>
  <c r="G139" i="32" s="1"/>
  <c r="E139" i="32"/>
  <c r="C139" i="32"/>
  <c r="F138" i="32"/>
  <c r="G138" i="32" s="1"/>
  <c r="E138" i="32"/>
  <c r="C138" i="32"/>
  <c r="F137" i="32"/>
  <c r="G137" i="32" s="1"/>
  <c r="E137" i="32"/>
  <c r="C137" i="32"/>
  <c r="F136" i="32"/>
  <c r="G136" i="32" s="1"/>
  <c r="E136" i="32"/>
  <c r="C136" i="32"/>
  <c r="F135" i="32"/>
  <c r="G135" i="32" s="1"/>
  <c r="E135" i="32"/>
  <c r="C135" i="32"/>
  <c r="F134" i="32"/>
  <c r="G134" i="32" s="1"/>
  <c r="E134" i="32"/>
  <c r="C134" i="32"/>
  <c r="F133" i="32"/>
  <c r="G133" i="32" s="1"/>
  <c r="E133" i="32"/>
  <c r="C133" i="32"/>
  <c r="F132" i="32"/>
  <c r="G132" i="32" s="1"/>
  <c r="E132" i="32"/>
  <c r="C132" i="32"/>
  <c r="F131" i="32"/>
  <c r="G131" i="32" s="1"/>
  <c r="E131" i="32"/>
  <c r="C131" i="32"/>
  <c r="F130" i="32"/>
  <c r="G130" i="32" s="1"/>
  <c r="E130" i="32"/>
  <c r="C130" i="32"/>
  <c r="F129" i="32"/>
  <c r="G129" i="32" s="1"/>
  <c r="E129" i="32"/>
  <c r="C129" i="32"/>
  <c r="F128" i="32"/>
  <c r="G128" i="32" s="1"/>
  <c r="E128" i="32"/>
  <c r="C128" i="32"/>
  <c r="F127" i="32"/>
  <c r="G127" i="32" s="1"/>
  <c r="E127" i="32"/>
  <c r="C127" i="32"/>
  <c r="F126" i="32"/>
  <c r="G126" i="32" s="1"/>
  <c r="E126" i="32"/>
  <c r="C126" i="32"/>
  <c r="F125" i="32"/>
  <c r="G125" i="32" s="1"/>
  <c r="E125" i="32"/>
  <c r="C125" i="32"/>
  <c r="F124" i="32"/>
  <c r="G124" i="32" s="1"/>
  <c r="E124" i="32"/>
  <c r="C124" i="32"/>
  <c r="F123" i="32"/>
  <c r="G123" i="32" s="1"/>
  <c r="E123" i="32"/>
  <c r="C123" i="32"/>
  <c r="F122" i="32"/>
  <c r="G122" i="32" s="1"/>
  <c r="E122" i="32"/>
  <c r="C122" i="32"/>
  <c r="F121" i="32"/>
  <c r="G121" i="32" s="1"/>
  <c r="E121" i="32"/>
  <c r="C121" i="32"/>
  <c r="F120" i="32"/>
  <c r="G120" i="32" s="1"/>
  <c r="E120" i="32"/>
  <c r="C120" i="32"/>
  <c r="F119" i="32"/>
  <c r="G119" i="32" s="1"/>
  <c r="E119" i="32"/>
  <c r="C119" i="32"/>
  <c r="F118" i="32"/>
  <c r="G118" i="32" s="1"/>
  <c r="E118" i="32"/>
  <c r="C118" i="32"/>
  <c r="F117" i="32"/>
  <c r="G117" i="32" s="1"/>
  <c r="E117" i="32"/>
  <c r="C117" i="32"/>
  <c r="F116" i="32"/>
  <c r="G116" i="32" s="1"/>
  <c r="E116" i="32"/>
  <c r="C116" i="32"/>
  <c r="F115" i="32"/>
  <c r="G115" i="32" s="1"/>
  <c r="E115" i="32"/>
  <c r="C115" i="32"/>
  <c r="F114" i="32"/>
  <c r="G114" i="32" s="1"/>
  <c r="E114" i="32"/>
  <c r="C114" i="32"/>
  <c r="F113" i="32"/>
  <c r="G113" i="32" s="1"/>
  <c r="E113" i="32"/>
  <c r="C113" i="32"/>
  <c r="F112" i="32"/>
  <c r="G112" i="32" s="1"/>
  <c r="E112" i="32"/>
  <c r="C112" i="32"/>
  <c r="F111" i="32"/>
  <c r="G111" i="32" s="1"/>
  <c r="E111" i="32"/>
  <c r="C111" i="32"/>
  <c r="F110" i="32"/>
  <c r="G110" i="32" s="1"/>
  <c r="E110" i="32"/>
  <c r="C110" i="32"/>
  <c r="F109" i="32"/>
  <c r="G109" i="32" s="1"/>
  <c r="E109" i="32"/>
  <c r="C109" i="32"/>
  <c r="F108" i="32"/>
  <c r="G108" i="32" s="1"/>
  <c r="E108" i="32"/>
  <c r="C108" i="32"/>
  <c r="F107" i="32"/>
  <c r="G107" i="32" s="1"/>
  <c r="E107" i="32"/>
  <c r="C107" i="32"/>
  <c r="F106" i="32"/>
  <c r="G106" i="32" s="1"/>
  <c r="E106" i="32"/>
  <c r="C106" i="32"/>
  <c r="F105" i="32"/>
  <c r="G105" i="32" s="1"/>
  <c r="E105" i="32"/>
  <c r="C105" i="32"/>
  <c r="F104" i="32"/>
  <c r="G104" i="32" s="1"/>
  <c r="E104" i="32"/>
  <c r="C104" i="32"/>
  <c r="F103" i="32"/>
  <c r="G103" i="32" s="1"/>
  <c r="E103" i="32"/>
  <c r="C103" i="32"/>
  <c r="F102" i="32"/>
  <c r="G102" i="32" s="1"/>
  <c r="E102" i="32"/>
  <c r="C102" i="32"/>
  <c r="F101" i="32"/>
  <c r="G101" i="32" s="1"/>
  <c r="E101" i="32"/>
  <c r="C101" i="32"/>
  <c r="F100" i="32"/>
  <c r="G100" i="32" s="1"/>
  <c r="E100" i="32"/>
  <c r="C100" i="32"/>
  <c r="F99" i="32"/>
  <c r="G99" i="32" s="1"/>
  <c r="E99" i="32"/>
  <c r="C99" i="32"/>
  <c r="F98" i="32"/>
  <c r="G98" i="32" s="1"/>
  <c r="E98" i="32"/>
  <c r="C98" i="32"/>
  <c r="F97" i="32"/>
  <c r="G97" i="32" s="1"/>
  <c r="E97" i="32"/>
  <c r="C97" i="32"/>
  <c r="F96" i="32"/>
  <c r="G96" i="32" s="1"/>
  <c r="E96" i="32"/>
  <c r="C96" i="32"/>
  <c r="F95" i="32"/>
  <c r="G95" i="32" s="1"/>
  <c r="E95" i="32"/>
  <c r="C95" i="32"/>
  <c r="F94" i="32"/>
  <c r="G94" i="32" s="1"/>
  <c r="E94" i="32"/>
  <c r="C94" i="32"/>
  <c r="F93" i="32"/>
  <c r="G93" i="32" s="1"/>
  <c r="E93" i="32"/>
  <c r="C93" i="32"/>
  <c r="F92" i="32"/>
  <c r="G92" i="32" s="1"/>
  <c r="E92" i="32"/>
  <c r="C92" i="32"/>
  <c r="F91" i="32"/>
  <c r="G91" i="32" s="1"/>
  <c r="E91" i="32"/>
  <c r="C91" i="32"/>
  <c r="F90" i="32"/>
  <c r="G90" i="32" s="1"/>
  <c r="E90" i="32"/>
  <c r="C90" i="32"/>
  <c r="F89" i="32"/>
  <c r="G89" i="32" s="1"/>
  <c r="E89" i="32"/>
  <c r="C89" i="32"/>
  <c r="F88" i="32"/>
  <c r="G88" i="32" s="1"/>
  <c r="E88" i="32"/>
  <c r="C88" i="32"/>
  <c r="F87" i="32"/>
  <c r="G87" i="32" s="1"/>
  <c r="E87" i="32"/>
  <c r="C87" i="32"/>
  <c r="F86" i="32"/>
  <c r="G86" i="32" s="1"/>
  <c r="E86" i="32"/>
  <c r="C86" i="32"/>
  <c r="F85" i="32"/>
  <c r="G85" i="32" s="1"/>
  <c r="E85" i="32"/>
  <c r="C85" i="32"/>
  <c r="F84" i="32"/>
  <c r="G84" i="32" s="1"/>
  <c r="E84" i="32"/>
  <c r="C84" i="32"/>
  <c r="F83" i="32"/>
  <c r="G83" i="32" s="1"/>
  <c r="E83" i="32"/>
  <c r="C83" i="32"/>
  <c r="F82" i="32"/>
  <c r="G82" i="32" s="1"/>
  <c r="E82" i="32"/>
  <c r="C82" i="32"/>
  <c r="F81" i="32"/>
  <c r="G81" i="32" s="1"/>
  <c r="E81" i="32"/>
  <c r="C81" i="32"/>
  <c r="F80" i="32"/>
  <c r="G80" i="32" s="1"/>
  <c r="E80" i="32"/>
  <c r="C80" i="32"/>
  <c r="F79" i="32"/>
  <c r="G79" i="32" s="1"/>
  <c r="E79" i="32"/>
  <c r="C79" i="32"/>
  <c r="F78" i="32"/>
  <c r="G78" i="32" s="1"/>
  <c r="E78" i="32"/>
  <c r="C78" i="32"/>
  <c r="F77" i="32"/>
  <c r="G77" i="32" s="1"/>
  <c r="E77" i="32"/>
  <c r="C77" i="32"/>
  <c r="F76" i="32"/>
  <c r="G76" i="32" s="1"/>
  <c r="E76" i="32"/>
  <c r="C76" i="32"/>
  <c r="F75" i="32"/>
  <c r="G75" i="32" s="1"/>
  <c r="E75" i="32"/>
  <c r="C75" i="32"/>
  <c r="F74" i="32"/>
  <c r="G74" i="32" s="1"/>
  <c r="E74" i="32"/>
  <c r="C74" i="32"/>
  <c r="F73" i="32"/>
  <c r="G73" i="32" s="1"/>
  <c r="E73" i="32"/>
  <c r="C73" i="32"/>
  <c r="F72" i="32"/>
  <c r="G72" i="32" s="1"/>
  <c r="E72" i="32"/>
  <c r="C72" i="32"/>
  <c r="F71" i="32"/>
  <c r="G71" i="32" s="1"/>
  <c r="E71" i="32"/>
  <c r="C71" i="32"/>
  <c r="F70" i="32"/>
  <c r="G70" i="32" s="1"/>
  <c r="E70" i="32"/>
  <c r="C70" i="32"/>
  <c r="F69" i="32"/>
  <c r="G69" i="32" s="1"/>
  <c r="E69" i="32"/>
  <c r="C69" i="32"/>
  <c r="F68" i="32"/>
  <c r="G68" i="32" s="1"/>
  <c r="E68" i="32"/>
  <c r="C68" i="32"/>
  <c r="F67" i="32"/>
  <c r="G67" i="32" s="1"/>
  <c r="E67" i="32"/>
  <c r="C67" i="32"/>
  <c r="F66" i="32"/>
  <c r="G66" i="32" s="1"/>
  <c r="E66" i="32"/>
  <c r="C66" i="32"/>
  <c r="F65" i="32"/>
  <c r="G65" i="32" s="1"/>
  <c r="E65" i="32"/>
  <c r="C65" i="32"/>
  <c r="F64" i="32"/>
  <c r="G64" i="32" s="1"/>
  <c r="E64" i="32"/>
  <c r="C64" i="32"/>
  <c r="F63" i="32"/>
  <c r="G63" i="32" s="1"/>
  <c r="E63" i="32"/>
  <c r="C63" i="32"/>
  <c r="F62" i="32"/>
  <c r="G62" i="32" s="1"/>
  <c r="E62" i="32"/>
  <c r="C62" i="32"/>
  <c r="F61" i="32"/>
  <c r="G61" i="32" s="1"/>
  <c r="E61" i="32"/>
  <c r="C61" i="32"/>
  <c r="F60" i="32"/>
  <c r="G60" i="32" s="1"/>
  <c r="E60" i="32"/>
  <c r="C60" i="32"/>
  <c r="F59" i="32"/>
  <c r="G59" i="32" s="1"/>
  <c r="E59" i="32"/>
  <c r="C59" i="32"/>
  <c r="F58" i="32"/>
  <c r="G58" i="32" s="1"/>
  <c r="E58" i="32"/>
  <c r="C58" i="32"/>
  <c r="F57" i="32"/>
  <c r="G57" i="32" s="1"/>
  <c r="E57" i="32"/>
  <c r="C57" i="32"/>
  <c r="F56" i="32"/>
  <c r="G56" i="32" s="1"/>
  <c r="E56" i="32"/>
  <c r="C56" i="32"/>
  <c r="F55" i="32"/>
  <c r="G55" i="32" s="1"/>
  <c r="E55" i="32"/>
  <c r="C55" i="32"/>
  <c r="F54" i="32"/>
  <c r="G54" i="32" s="1"/>
  <c r="E54" i="32"/>
  <c r="C54" i="32"/>
  <c r="F53" i="32"/>
  <c r="G53" i="32" s="1"/>
  <c r="E53" i="32"/>
  <c r="C53" i="32"/>
  <c r="F52" i="32"/>
  <c r="G52" i="32" s="1"/>
  <c r="E52" i="32"/>
  <c r="C52" i="32"/>
  <c r="F51" i="32"/>
  <c r="G51" i="32" s="1"/>
  <c r="E51" i="32"/>
  <c r="C51" i="32"/>
  <c r="F50" i="32"/>
  <c r="G50" i="32" s="1"/>
  <c r="E50" i="32"/>
  <c r="C50" i="32"/>
  <c r="F49" i="32"/>
  <c r="G49" i="32" s="1"/>
  <c r="E49" i="32"/>
  <c r="C49" i="32"/>
  <c r="F48" i="32"/>
  <c r="G48" i="32" s="1"/>
  <c r="E48" i="32"/>
  <c r="C48" i="32"/>
  <c r="F47" i="32"/>
  <c r="G47" i="32" s="1"/>
  <c r="E47" i="32"/>
  <c r="C47" i="32"/>
  <c r="F46" i="32"/>
  <c r="G46" i="32" s="1"/>
  <c r="E46" i="32"/>
  <c r="C46" i="32"/>
  <c r="F45" i="32"/>
  <c r="G45" i="32" s="1"/>
  <c r="E45" i="32"/>
  <c r="C45" i="32"/>
  <c r="F44" i="32"/>
  <c r="G44" i="32" s="1"/>
  <c r="E44" i="32"/>
  <c r="C44" i="32"/>
  <c r="F43" i="32"/>
  <c r="G43" i="32" s="1"/>
  <c r="E43" i="32"/>
  <c r="C43" i="32"/>
  <c r="F42" i="32"/>
  <c r="G42" i="32" s="1"/>
  <c r="E42" i="32"/>
  <c r="C42" i="32"/>
  <c r="F41" i="32"/>
  <c r="G41" i="32" s="1"/>
  <c r="E41" i="32"/>
  <c r="C41" i="32"/>
  <c r="F40" i="32"/>
  <c r="G40" i="32" s="1"/>
  <c r="E40" i="32"/>
  <c r="C40" i="32"/>
  <c r="F39" i="32"/>
  <c r="G39" i="32" s="1"/>
  <c r="E39" i="32"/>
  <c r="C39" i="32"/>
  <c r="F38" i="32"/>
  <c r="G38" i="32" s="1"/>
  <c r="E38" i="32"/>
  <c r="C38" i="32"/>
  <c r="F37" i="32"/>
  <c r="G37" i="32" s="1"/>
  <c r="E37" i="32"/>
  <c r="C37" i="32"/>
  <c r="F36" i="32"/>
  <c r="G36" i="32" s="1"/>
  <c r="E36" i="32"/>
  <c r="C36" i="32"/>
  <c r="F35" i="32"/>
  <c r="G35" i="32" s="1"/>
  <c r="E35" i="32"/>
  <c r="C35" i="32"/>
  <c r="F34" i="32"/>
  <c r="G34" i="32" s="1"/>
  <c r="E34" i="32"/>
  <c r="C34" i="32"/>
  <c r="F33" i="32"/>
  <c r="G33" i="32" s="1"/>
  <c r="E33" i="32"/>
  <c r="C33" i="32"/>
  <c r="F32" i="32"/>
  <c r="G32" i="32" s="1"/>
  <c r="E32" i="32"/>
  <c r="C32" i="32"/>
  <c r="F31" i="32"/>
  <c r="G31" i="32" s="1"/>
  <c r="E31" i="32"/>
  <c r="C31" i="32"/>
  <c r="F30" i="32"/>
  <c r="G30" i="32" s="1"/>
  <c r="E30" i="32"/>
  <c r="C30" i="32"/>
  <c r="F29" i="32"/>
  <c r="G29" i="32" s="1"/>
  <c r="E29" i="32"/>
  <c r="C29" i="32"/>
  <c r="F28" i="32"/>
  <c r="G28" i="32" s="1"/>
  <c r="E28" i="32"/>
  <c r="C28" i="32"/>
  <c r="F27" i="32"/>
  <c r="G27" i="32" s="1"/>
  <c r="E27" i="32"/>
  <c r="C27" i="32"/>
  <c r="F26" i="32"/>
  <c r="G26" i="32" s="1"/>
  <c r="E26" i="32"/>
  <c r="C26" i="32"/>
  <c r="F25" i="32"/>
  <c r="G25" i="32" s="1"/>
  <c r="E25" i="32"/>
  <c r="C25" i="32"/>
  <c r="F24" i="32"/>
  <c r="G24" i="32" s="1"/>
  <c r="E24" i="32"/>
  <c r="C24" i="32"/>
  <c r="F23" i="32"/>
  <c r="G23" i="32" s="1"/>
  <c r="E23" i="32"/>
  <c r="C23" i="32"/>
  <c r="F22" i="32"/>
  <c r="G22" i="32" s="1"/>
  <c r="E22" i="32"/>
  <c r="C22" i="32"/>
  <c r="F21" i="32"/>
  <c r="G21" i="32" s="1"/>
  <c r="E21" i="32"/>
  <c r="C21" i="32"/>
  <c r="F20" i="32"/>
  <c r="G20" i="32" s="1"/>
  <c r="E20" i="32"/>
  <c r="C20" i="32"/>
  <c r="F19" i="32"/>
  <c r="G19" i="32" s="1"/>
  <c r="E19" i="32"/>
  <c r="C19" i="32"/>
  <c r="F18" i="32"/>
  <c r="G18" i="32" s="1"/>
  <c r="E18" i="32"/>
  <c r="C18" i="32"/>
  <c r="F17" i="32"/>
  <c r="G17" i="32" s="1"/>
  <c r="E17" i="32"/>
  <c r="C17" i="32"/>
  <c r="F16" i="32"/>
  <c r="G16" i="32" s="1"/>
  <c r="E16" i="32"/>
  <c r="C16" i="32"/>
  <c r="F15" i="32"/>
  <c r="G15" i="32" s="1"/>
  <c r="E15" i="32"/>
  <c r="C15" i="32"/>
  <c r="F14" i="32"/>
  <c r="G14" i="32" s="1"/>
  <c r="E14" i="32"/>
  <c r="C14" i="32"/>
  <c r="F13" i="32"/>
  <c r="G13" i="32" s="1"/>
  <c r="E13" i="32"/>
  <c r="C13" i="32"/>
  <c r="F12" i="32"/>
  <c r="G12" i="32" s="1"/>
  <c r="E12" i="32"/>
  <c r="C12" i="32"/>
  <c r="F11" i="32"/>
  <c r="G11" i="32" s="1"/>
  <c r="E11" i="32"/>
  <c r="C11" i="32"/>
  <c r="F10" i="32"/>
  <c r="G10" i="32" s="1"/>
  <c r="E10" i="32"/>
  <c r="C10" i="32"/>
  <c r="F9" i="32"/>
  <c r="G9" i="32" s="1"/>
  <c r="E9" i="32"/>
  <c r="C9" i="32"/>
  <c r="F8" i="32"/>
  <c r="G8" i="32" s="1"/>
  <c r="E8" i="32"/>
  <c r="C8" i="32"/>
  <c r="F7" i="32"/>
  <c r="G7" i="32" s="1"/>
  <c r="E7" i="32"/>
  <c r="C7" i="32"/>
  <c r="F6" i="32"/>
  <c r="G6" i="32" s="1"/>
  <c r="E6" i="32"/>
  <c r="C6" i="32"/>
  <c r="F5" i="32"/>
  <c r="G5" i="32" s="1"/>
  <c r="E5" i="32"/>
  <c r="C5" i="32"/>
  <c r="F4" i="32"/>
  <c r="G4" i="32" s="1"/>
  <c r="E4" i="32"/>
  <c r="C4" i="32"/>
  <c r="C148" i="32" s="1"/>
  <c r="F3" i="32"/>
  <c r="G3" i="32" s="1"/>
  <c r="E3" i="32"/>
  <c r="C3" i="32"/>
  <c r="B154" i="9"/>
  <c r="C154" i="9" s="1"/>
  <c r="D154" i="9" s="1"/>
  <c r="A154" i="9"/>
  <c r="B153" i="9"/>
  <c r="C153" i="9" s="1"/>
  <c r="D153" i="9" s="1"/>
  <c r="A153" i="9"/>
  <c r="B152" i="9"/>
  <c r="C152" i="9" s="1"/>
  <c r="D152" i="9" s="1"/>
  <c r="B151" i="9"/>
  <c r="C151" i="9" s="1"/>
  <c r="D151" i="9" s="1"/>
  <c r="A151" i="9"/>
  <c r="B150" i="9"/>
  <c r="C150" i="9" s="1"/>
  <c r="D150" i="9" s="1"/>
  <c r="A150" i="9"/>
  <c r="B149" i="9"/>
  <c r="C149" i="9" s="1"/>
  <c r="D149" i="9" s="1"/>
  <c r="A149" i="9"/>
  <c r="B148" i="9"/>
  <c r="C148" i="9" s="1"/>
  <c r="D148" i="9" s="1"/>
  <c r="A148" i="9"/>
  <c r="B147" i="9"/>
  <c r="C147" i="9" s="1"/>
  <c r="D147" i="9" s="1"/>
  <c r="A147" i="9"/>
  <c r="B146" i="9"/>
  <c r="C146" i="9" s="1"/>
  <c r="D146" i="9" s="1"/>
  <c r="A146" i="9"/>
  <c r="B145" i="9"/>
  <c r="C145" i="9" s="1"/>
  <c r="D145" i="9" s="1"/>
  <c r="A145" i="9"/>
  <c r="B144" i="9"/>
  <c r="C144" i="9" s="1"/>
  <c r="D144" i="9" s="1"/>
  <c r="A144" i="9"/>
  <c r="B143" i="9"/>
  <c r="C143" i="9" s="1"/>
  <c r="D143" i="9" s="1"/>
  <c r="A143" i="9"/>
  <c r="B142" i="9"/>
  <c r="C142" i="9" s="1"/>
  <c r="D142" i="9" s="1"/>
  <c r="A142" i="9"/>
  <c r="B141" i="9"/>
  <c r="C141" i="9" s="1"/>
  <c r="D141" i="9" s="1"/>
  <c r="A141" i="9"/>
  <c r="B140" i="9"/>
  <c r="C140" i="9" s="1"/>
  <c r="D140" i="9" s="1"/>
  <c r="A140" i="9"/>
  <c r="B139" i="9"/>
  <c r="C139" i="9" s="1"/>
  <c r="D139" i="9" s="1"/>
  <c r="A139" i="9"/>
  <c r="B138" i="9"/>
  <c r="C138" i="9" s="1"/>
  <c r="D138" i="9" s="1"/>
  <c r="A138" i="9"/>
  <c r="B137" i="9"/>
  <c r="C137" i="9" s="1"/>
  <c r="D137" i="9" s="1"/>
  <c r="A137" i="9"/>
  <c r="B136" i="9"/>
  <c r="C136" i="9" s="1"/>
  <c r="D136" i="9" s="1"/>
  <c r="A136" i="9"/>
  <c r="B135" i="9"/>
  <c r="C135" i="9" s="1"/>
  <c r="D135" i="9" s="1"/>
  <c r="D134" i="9"/>
  <c r="B134" i="9"/>
  <c r="C134" i="9" s="1"/>
  <c r="A134" i="9"/>
  <c r="C133" i="9"/>
  <c r="D133" i="9" s="1"/>
  <c r="B133" i="9"/>
  <c r="A133" i="9"/>
  <c r="B132" i="9"/>
  <c r="C132" i="9" s="1"/>
  <c r="D132" i="9" s="1"/>
  <c r="A132" i="9"/>
  <c r="C131" i="9"/>
  <c r="D131" i="9" s="1"/>
  <c r="B131" i="9"/>
  <c r="A131" i="9"/>
  <c r="D130" i="9"/>
  <c r="B130" i="9"/>
  <c r="C130" i="9" s="1"/>
  <c r="A130" i="9"/>
  <c r="C129" i="9"/>
  <c r="D129" i="9" s="1"/>
  <c r="B129" i="9"/>
  <c r="A129" i="9"/>
  <c r="B128" i="9"/>
  <c r="C128" i="9" s="1"/>
  <c r="D128" i="9" s="1"/>
  <c r="B127" i="9"/>
  <c r="C127" i="9" s="1"/>
  <c r="D127" i="9" s="1"/>
  <c r="A127" i="9"/>
  <c r="C126" i="9"/>
  <c r="D126" i="9" s="1"/>
  <c r="B126" i="9"/>
  <c r="A126" i="9"/>
  <c r="B125" i="9"/>
  <c r="C125" i="9" s="1"/>
  <c r="D125" i="9" s="1"/>
  <c r="A125" i="9"/>
  <c r="C124" i="9"/>
  <c r="D124" i="9" s="1"/>
  <c r="B124" i="9"/>
  <c r="A124" i="9"/>
  <c r="B123" i="9"/>
  <c r="C123" i="9" s="1"/>
  <c r="D123" i="9" s="1"/>
  <c r="B122" i="9"/>
  <c r="C122" i="9" s="1"/>
  <c r="D122" i="9" s="1"/>
  <c r="A122" i="9"/>
  <c r="B121" i="9"/>
  <c r="C121" i="9" s="1"/>
  <c r="D121" i="9" s="1"/>
  <c r="A121" i="9"/>
  <c r="B120" i="9"/>
  <c r="C120" i="9" s="1"/>
  <c r="D120" i="9" s="1"/>
  <c r="A120" i="9"/>
  <c r="B119" i="9"/>
  <c r="C119" i="9" s="1"/>
  <c r="D119" i="9" s="1"/>
  <c r="A119" i="9"/>
  <c r="B118" i="9"/>
  <c r="C118" i="9" s="1"/>
  <c r="D118" i="9" s="1"/>
  <c r="B117" i="9"/>
  <c r="C117" i="9" s="1"/>
  <c r="D117" i="9" s="1"/>
  <c r="A117" i="9"/>
  <c r="B116" i="9"/>
  <c r="C116" i="9" s="1"/>
  <c r="D116" i="9" s="1"/>
  <c r="A116" i="9"/>
  <c r="A117" i="14" s="1"/>
  <c r="B115" i="9"/>
  <c r="C115" i="9" s="1"/>
  <c r="D115" i="9" s="1"/>
  <c r="A115" i="9"/>
  <c r="B114" i="9"/>
  <c r="C114" i="9" s="1"/>
  <c r="D114" i="9" s="1"/>
  <c r="A114" i="9"/>
  <c r="B113" i="9"/>
  <c r="C113" i="9" s="1"/>
  <c r="D113" i="9" s="1"/>
  <c r="A113" i="9"/>
  <c r="B112" i="9"/>
  <c r="C112" i="9" s="1"/>
  <c r="D112" i="9" s="1"/>
  <c r="A112" i="9"/>
  <c r="A113" i="14" s="1"/>
  <c r="B111" i="9"/>
  <c r="C111" i="9" s="1"/>
  <c r="D111" i="9" s="1"/>
  <c r="A111" i="9"/>
  <c r="B110" i="9"/>
  <c r="C110" i="9" s="1"/>
  <c r="D110" i="9" s="1"/>
  <c r="A110" i="9"/>
  <c r="B109" i="9"/>
  <c r="C109" i="9" s="1"/>
  <c r="D109" i="9" s="1"/>
  <c r="A109" i="9"/>
  <c r="B108" i="9"/>
  <c r="C108" i="9" s="1"/>
  <c r="D108" i="9" s="1"/>
  <c r="A108" i="9"/>
  <c r="A109" i="14" s="1"/>
  <c r="B107" i="9"/>
  <c r="C107" i="9" s="1"/>
  <c r="D107" i="9" s="1"/>
  <c r="A107" i="9"/>
  <c r="B106" i="9"/>
  <c r="C106" i="9" s="1"/>
  <c r="D106" i="9" s="1"/>
  <c r="A106" i="9"/>
  <c r="B105" i="9"/>
  <c r="C105" i="9" s="1"/>
  <c r="D105" i="9" s="1"/>
  <c r="A105" i="9"/>
  <c r="B104" i="9"/>
  <c r="C104" i="9" s="1"/>
  <c r="D104" i="9" s="1"/>
  <c r="A104" i="9"/>
  <c r="A105" i="14" s="1"/>
  <c r="B103" i="9"/>
  <c r="C103" i="9" s="1"/>
  <c r="D103" i="9" s="1"/>
  <c r="A103" i="9"/>
  <c r="B102" i="9"/>
  <c r="C102" i="9" s="1"/>
  <c r="D102" i="9" s="1"/>
  <c r="A102" i="9"/>
  <c r="B101" i="9"/>
  <c r="C101" i="9" s="1"/>
  <c r="D101" i="9" s="1"/>
  <c r="A101" i="9"/>
  <c r="B100" i="9"/>
  <c r="C100" i="9" s="1"/>
  <c r="D100" i="9" s="1"/>
  <c r="A100" i="9"/>
  <c r="A101" i="14" s="1"/>
  <c r="B99" i="9"/>
  <c r="C99" i="9" s="1"/>
  <c r="D99" i="9" s="1"/>
  <c r="A99" i="9"/>
  <c r="B98" i="9"/>
  <c r="C98" i="9" s="1"/>
  <c r="D98" i="9" s="1"/>
  <c r="A98" i="9"/>
  <c r="B97" i="9"/>
  <c r="C97" i="9" s="1"/>
  <c r="D97" i="9" s="1"/>
  <c r="A97" i="9"/>
  <c r="B96" i="9"/>
  <c r="C96" i="9" s="1"/>
  <c r="D96" i="9" s="1"/>
  <c r="A96" i="9"/>
  <c r="A97" i="14" s="1"/>
  <c r="B95" i="9"/>
  <c r="C95" i="9" s="1"/>
  <c r="D95" i="9" s="1"/>
  <c r="A95" i="9"/>
  <c r="B94" i="9"/>
  <c r="C94" i="9" s="1"/>
  <c r="D94" i="9" s="1"/>
  <c r="A94" i="9"/>
  <c r="B93" i="9"/>
  <c r="C93" i="9" s="1"/>
  <c r="D93" i="9" s="1"/>
  <c r="A93" i="9"/>
  <c r="B92" i="9"/>
  <c r="C92" i="9" s="1"/>
  <c r="D92" i="9" s="1"/>
  <c r="A92" i="9"/>
  <c r="A93" i="14" s="1"/>
  <c r="B91" i="9"/>
  <c r="C91" i="9" s="1"/>
  <c r="D91" i="9" s="1"/>
  <c r="A91" i="9"/>
  <c r="B90" i="9"/>
  <c r="C90" i="9" s="1"/>
  <c r="D90" i="9" s="1"/>
  <c r="A90" i="9"/>
  <c r="B89" i="9"/>
  <c r="C89" i="9" s="1"/>
  <c r="D89" i="9" s="1"/>
  <c r="A89" i="9"/>
  <c r="B88" i="9"/>
  <c r="C88" i="9" s="1"/>
  <c r="D88" i="9" s="1"/>
  <c r="A88" i="9"/>
  <c r="A89" i="14" s="1"/>
  <c r="B87" i="9"/>
  <c r="C87" i="9" s="1"/>
  <c r="D87" i="9" s="1"/>
  <c r="A87" i="9"/>
  <c r="B86" i="9"/>
  <c r="C86" i="9" s="1"/>
  <c r="D86" i="9" s="1"/>
  <c r="A86" i="9"/>
  <c r="B85" i="9"/>
  <c r="C85" i="9" s="1"/>
  <c r="D85" i="9" s="1"/>
  <c r="A85" i="9"/>
  <c r="B84" i="9"/>
  <c r="C84" i="9" s="1"/>
  <c r="D84" i="9" s="1"/>
  <c r="A84" i="9"/>
  <c r="A85" i="14" s="1"/>
  <c r="B83" i="9"/>
  <c r="C83" i="9" s="1"/>
  <c r="D83" i="9" s="1"/>
  <c r="A83" i="9"/>
  <c r="B82" i="9"/>
  <c r="C82" i="9" s="1"/>
  <c r="D82" i="9" s="1"/>
  <c r="A82" i="9"/>
  <c r="B81" i="9"/>
  <c r="C81" i="9" s="1"/>
  <c r="D81" i="9" s="1"/>
  <c r="A81" i="9"/>
  <c r="B80" i="9"/>
  <c r="C80" i="9" s="1"/>
  <c r="D80" i="9" s="1"/>
  <c r="A80" i="9"/>
  <c r="A81" i="14" s="1"/>
  <c r="B79" i="9"/>
  <c r="C79" i="9" s="1"/>
  <c r="D79" i="9" s="1"/>
  <c r="A79" i="9"/>
  <c r="B78" i="9"/>
  <c r="C78" i="9" s="1"/>
  <c r="D78" i="9" s="1"/>
  <c r="A78" i="9"/>
  <c r="B77" i="9"/>
  <c r="C77" i="9" s="1"/>
  <c r="D77" i="9" s="1"/>
  <c r="A77" i="9"/>
  <c r="B76" i="9"/>
  <c r="C76" i="9" s="1"/>
  <c r="D76" i="9" s="1"/>
  <c r="A76" i="9"/>
  <c r="A77" i="14" s="1"/>
  <c r="B75" i="9"/>
  <c r="C75" i="9" s="1"/>
  <c r="D75" i="9" s="1"/>
  <c r="A75" i="9"/>
  <c r="B74" i="9"/>
  <c r="C74" i="9" s="1"/>
  <c r="D74" i="9" s="1"/>
  <c r="D73" i="9"/>
  <c r="B73" i="9"/>
  <c r="C73" i="9" s="1"/>
  <c r="C72" i="9"/>
  <c r="D72" i="9" s="1"/>
  <c r="B72" i="9"/>
  <c r="A72" i="9"/>
  <c r="C71" i="9"/>
  <c r="D71" i="9" s="1"/>
  <c r="B71" i="9"/>
  <c r="A71" i="9"/>
  <c r="C70" i="9"/>
  <c r="D70" i="9" s="1"/>
  <c r="B70" i="9"/>
  <c r="A70" i="9"/>
  <c r="C69" i="9"/>
  <c r="D69" i="9" s="1"/>
  <c r="B69" i="9"/>
  <c r="A69" i="9"/>
  <c r="C68" i="9"/>
  <c r="D68" i="9" s="1"/>
  <c r="B68" i="9"/>
  <c r="A68" i="9"/>
  <c r="C67" i="9"/>
  <c r="D67" i="9" s="1"/>
  <c r="B67" i="9"/>
  <c r="A67" i="9"/>
  <c r="C66" i="9"/>
  <c r="D66" i="9" s="1"/>
  <c r="B66" i="9"/>
  <c r="A66" i="9"/>
  <c r="C65" i="9"/>
  <c r="D65" i="9" s="1"/>
  <c r="B65" i="9"/>
  <c r="A65" i="9"/>
  <c r="C64" i="9"/>
  <c r="D64" i="9" s="1"/>
  <c r="B64" i="9"/>
  <c r="A64" i="9"/>
  <c r="C63" i="9"/>
  <c r="D63" i="9" s="1"/>
  <c r="B63" i="9"/>
  <c r="A63" i="9"/>
  <c r="C62" i="9"/>
  <c r="D62" i="9" s="1"/>
  <c r="B62" i="9"/>
  <c r="A62" i="9"/>
  <c r="C61" i="9"/>
  <c r="D61" i="9" s="1"/>
  <c r="B61" i="9"/>
  <c r="A61" i="9"/>
  <c r="C60" i="9"/>
  <c r="D60" i="9" s="1"/>
  <c r="B60" i="9"/>
  <c r="B59" i="9"/>
  <c r="C59" i="9" s="1"/>
  <c r="D59" i="9" s="1"/>
  <c r="A59" i="9"/>
  <c r="B58" i="9"/>
  <c r="C58" i="9" s="1"/>
  <c r="D58" i="9" s="1"/>
  <c r="A58" i="9"/>
  <c r="B57" i="9"/>
  <c r="C57" i="9" s="1"/>
  <c r="D57" i="9" s="1"/>
  <c r="A57" i="9"/>
  <c r="B56" i="9"/>
  <c r="C56" i="9" s="1"/>
  <c r="D56" i="9" s="1"/>
  <c r="B55" i="9"/>
  <c r="C55" i="9" s="1"/>
  <c r="D55" i="9" s="1"/>
  <c r="A55" i="9"/>
  <c r="B54" i="9"/>
  <c r="C54" i="9" s="1"/>
  <c r="D54" i="9" s="1"/>
  <c r="A54" i="9"/>
  <c r="B53" i="9"/>
  <c r="C53" i="9" s="1"/>
  <c r="D53" i="9" s="1"/>
  <c r="A53" i="9"/>
  <c r="A54" i="14" s="1"/>
  <c r="B52" i="9"/>
  <c r="C52" i="9" s="1"/>
  <c r="D52" i="9" s="1"/>
  <c r="A52" i="9"/>
  <c r="B51" i="9"/>
  <c r="C51" i="9" s="1"/>
  <c r="D51" i="9" s="1"/>
  <c r="A51" i="9"/>
  <c r="B50" i="9"/>
  <c r="C50" i="9" s="1"/>
  <c r="D50" i="9" s="1"/>
  <c r="A50" i="9"/>
  <c r="B49" i="9"/>
  <c r="C49" i="9" s="1"/>
  <c r="D49" i="9" s="1"/>
  <c r="A49" i="9"/>
  <c r="A50" i="14" s="1"/>
  <c r="B48" i="9"/>
  <c r="C48" i="9" s="1"/>
  <c r="D48" i="9" s="1"/>
  <c r="A48" i="9"/>
  <c r="B47" i="9"/>
  <c r="C47" i="9" s="1"/>
  <c r="D47" i="9" s="1"/>
  <c r="A47" i="9"/>
  <c r="B46" i="9"/>
  <c r="C46" i="9" s="1"/>
  <c r="D46" i="9" s="1"/>
  <c r="A46" i="9"/>
  <c r="B45" i="9"/>
  <c r="C45" i="9" s="1"/>
  <c r="D45" i="9" s="1"/>
  <c r="A45" i="9"/>
  <c r="A46" i="14" s="1"/>
  <c r="B44" i="9"/>
  <c r="C44" i="9" s="1"/>
  <c r="D44" i="9" s="1"/>
  <c r="D43" i="9"/>
  <c r="C43" i="9"/>
  <c r="B43" i="9"/>
  <c r="A43" i="9"/>
  <c r="B42" i="9"/>
  <c r="C42" i="9" s="1"/>
  <c r="D42" i="9" s="1"/>
  <c r="A42" i="9"/>
  <c r="D41" i="9"/>
  <c r="C41" i="9"/>
  <c r="B41" i="9"/>
  <c r="A41" i="9"/>
  <c r="D40" i="9"/>
  <c r="B40" i="9"/>
  <c r="C40" i="9" s="1"/>
  <c r="A40" i="9"/>
  <c r="D39" i="9"/>
  <c r="C39" i="9"/>
  <c r="B39" i="9"/>
  <c r="A39" i="9"/>
  <c r="D38" i="9"/>
  <c r="B38" i="9"/>
  <c r="C38" i="9" s="1"/>
  <c r="A38" i="9"/>
  <c r="D37" i="9"/>
  <c r="C37" i="9"/>
  <c r="B37" i="9"/>
  <c r="A37" i="9"/>
  <c r="B36" i="9"/>
  <c r="C36" i="9" s="1"/>
  <c r="D36" i="9" s="1"/>
  <c r="A36" i="9"/>
  <c r="D35" i="9"/>
  <c r="C35" i="9"/>
  <c r="B35" i="9"/>
  <c r="A35" i="9"/>
  <c r="B34" i="9"/>
  <c r="C34" i="9" s="1"/>
  <c r="D34" i="9" s="1"/>
  <c r="C33" i="9"/>
  <c r="D33" i="9" s="1"/>
  <c r="B33" i="9"/>
  <c r="A33" i="9"/>
  <c r="C32" i="9"/>
  <c r="D32" i="9" s="1"/>
  <c r="B32" i="9"/>
  <c r="A32" i="9"/>
  <c r="C31" i="9"/>
  <c r="D31" i="9" s="1"/>
  <c r="B31" i="9"/>
  <c r="A31" i="9"/>
  <c r="C30" i="9"/>
  <c r="D30" i="9" s="1"/>
  <c r="B30" i="9"/>
  <c r="A30" i="9"/>
  <c r="C29" i="9"/>
  <c r="D29" i="9" s="1"/>
  <c r="B29" i="9"/>
  <c r="B28" i="9"/>
  <c r="C28" i="9" s="1"/>
  <c r="D28" i="9" s="1"/>
  <c r="A28" i="9"/>
  <c r="B27" i="9"/>
  <c r="C27" i="9" s="1"/>
  <c r="D27" i="9" s="1"/>
  <c r="A27" i="9"/>
  <c r="B26" i="9"/>
  <c r="C26" i="9" s="1"/>
  <c r="D26" i="9" s="1"/>
  <c r="A26" i="9"/>
  <c r="B25" i="9"/>
  <c r="C25" i="9" s="1"/>
  <c r="D25" i="9" s="1"/>
  <c r="A25" i="9"/>
  <c r="B24" i="9"/>
  <c r="C24" i="9" s="1"/>
  <c r="D24" i="9" s="1"/>
  <c r="A24" i="9"/>
  <c r="B23" i="9"/>
  <c r="C23" i="9" s="1"/>
  <c r="D23" i="9" s="1"/>
  <c r="B22" i="9"/>
  <c r="C22" i="9" s="1"/>
  <c r="D22" i="9" s="1"/>
  <c r="A22" i="9"/>
  <c r="B21" i="9"/>
  <c r="C21" i="9" s="1"/>
  <c r="D21" i="9" s="1"/>
  <c r="A21" i="9"/>
  <c r="A22" i="14" s="1"/>
  <c r="B20" i="9"/>
  <c r="C20" i="9" s="1"/>
  <c r="D20" i="9" s="1"/>
  <c r="A20" i="9"/>
  <c r="B19" i="9"/>
  <c r="C19" i="9" s="1"/>
  <c r="D19" i="9" s="1"/>
  <c r="A19" i="9"/>
  <c r="B18" i="9"/>
  <c r="C18" i="9" s="1"/>
  <c r="D18" i="9" s="1"/>
  <c r="A18" i="9"/>
  <c r="B17" i="9"/>
  <c r="C17" i="9" s="1"/>
  <c r="D17" i="9" s="1"/>
  <c r="A17" i="9"/>
  <c r="A18" i="14" s="1"/>
  <c r="B16" i="9"/>
  <c r="C16" i="9" s="1"/>
  <c r="D16" i="9" s="1"/>
  <c r="A16" i="9"/>
  <c r="B15" i="9"/>
  <c r="C15" i="9" s="1"/>
  <c r="D15" i="9" s="1"/>
  <c r="A15" i="9"/>
  <c r="B14" i="9"/>
  <c r="C14" i="9" s="1"/>
  <c r="D14" i="9" s="1"/>
  <c r="A14" i="9"/>
  <c r="B13" i="9"/>
  <c r="C13" i="9" s="1"/>
  <c r="D13" i="9" s="1"/>
  <c r="D12" i="9"/>
  <c r="C12" i="9"/>
  <c r="B12" i="9"/>
  <c r="A12" i="9"/>
  <c r="D11" i="9"/>
  <c r="B11" i="9"/>
  <c r="C11" i="9" s="1"/>
  <c r="A11" i="9"/>
  <c r="D10" i="9"/>
  <c r="C10" i="9"/>
  <c r="B10" i="9"/>
  <c r="A10" i="9"/>
  <c r="B9" i="9"/>
  <c r="C9" i="9" s="1"/>
  <c r="D9" i="9" s="1"/>
  <c r="A9" i="9"/>
  <c r="G155" i="14"/>
  <c r="F155" i="14"/>
  <c r="L154" i="14"/>
  <c r="K154" i="14"/>
  <c r="M154" i="14" s="1"/>
  <c r="J154" i="14"/>
  <c r="H154" i="14"/>
  <c r="E154" i="14"/>
  <c r="C154" i="14"/>
  <c r="B154" i="14"/>
  <c r="D154" i="14" s="1"/>
  <c r="A154" i="14"/>
  <c r="L153" i="14"/>
  <c r="K153" i="14"/>
  <c r="J153" i="14"/>
  <c r="H153" i="14"/>
  <c r="E153" i="14"/>
  <c r="I153" i="14" s="1"/>
  <c r="C153" i="14"/>
  <c r="B153" i="14"/>
  <c r="D153" i="14" s="1"/>
  <c r="A153" i="14"/>
  <c r="L152" i="14"/>
  <c r="K152" i="14"/>
  <c r="M152" i="14" s="1"/>
  <c r="J152" i="14"/>
  <c r="H152" i="14"/>
  <c r="E152" i="14"/>
  <c r="C152" i="14"/>
  <c r="B152" i="14"/>
  <c r="D152" i="14" s="1"/>
  <c r="A152" i="14"/>
  <c r="L151" i="14"/>
  <c r="K151" i="14"/>
  <c r="M151" i="14" s="1"/>
  <c r="J151" i="14"/>
  <c r="H151" i="14"/>
  <c r="E151" i="14"/>
  <c r="I151" i="14" s="1"/>
  <c r="C151" i="14"/>
  <c r="B151" i="14"/>
  <c r="D151" i="14" s="1"/>
  <c r="N151" i="14" s="1"/>
  <c r="A151" i="14"/>
  <c r="L150" i="14"/>
  <c r="K150" i="14"/>
  <c r="M150" i="14" s="1"/>
  <c r="J150" i="14"/>
  <c r="H150" i="14"/>
  <c r="E150" i="14"/>
  <c r="C150" i="14"/>
  <c r="B150" i="14"/>
  <c r="D150" i="14" s="1"/>
  <c r="A150" i="14"/>
  <c r="L149" i="14"/>
  <c r="K149" i="14"/>
  <c r="M149" i="14" s="1"/>
  <c r="J149" i="14"/>
  <c r="H149" i="14"/>
  <c r="E149" i="14"/>
  <c r="I149" i="14" s="1"/>
  <c r="C149" i="14"/>
  <c r="B149" i="14"/>
  <c r="D149" i="14" s="1"/>
  <c r="N149" i="14" s="1"/>
  <c r="A149" i="14"/>
  <c r="L148" i="14"/>
  <c r="K148" i="14"/>
  <c r="M148" i="14" s="1"/>
  <c r="J148" i="14"/>
  <c r="H148" i="14"/>
  <c r="E148" i="14"/>
  <c r="C148" i="14"/>
  <c r="B148" i="14"/>
  <c r="D148" i="14" s="1"/>
  <c r="A148" i="14"/>
  <c r="L147" i="14"/>
  <c r="K147" i="14"/>
  <c r="M147" i="14" s="1"/>
  <c r="J147" i="14"/>
  <c r="H147" i="14"/>
  <c r="E147" i="14"/>
  <c r="I147" i="14" s="1"/>
  <c r="C147" i="14"/>
  <c r="B147" i="14"/>
  <c r="D147" i="14" s="1"/>
  <c r="N147" i="14" s="1"/>
  <c r="A147" i="14"/>
  <c r="L146" i="14"/>
  <c r="K146" i="14"/>
  <c r="M146" i="14" s="1"/>
  <c r="J146" i="14"/>
  <c r="H146" i="14"/>
  <c r="E146" i="14"/>
  <c r="C146" i="14"/>
  <c r="B146" i="14"/>
  <c r="D146" i="14" s="1"/>
  <c r="A146" i="14"/>
  <c r="L145" i="14"/>
  <c r="K145" i="14"/>
  <c r="M145" i="14" s="1"/>
  <c r="J145" i="14"/>
  <c r="H145" i="14"/>
  <c r="E145" i="14"/>
  <c r="I145" i="14" s="1"/>
  <c r="C145" i="14"/>
  <c r="B145" i="14"/>
  <c r="D145" i="14" s="1"/>
  <c r="N145" i="14" s="1"/>
  <c r="B144" i="17" s="1"/>
  <c r="A145" i="14"/>
  <c r="L144" i="14"/>
  <c r="J144" i="14"/>
  <c r="K144" i="14" s="1"/>
  <c r="M144" i="14" s="1"/>
  <c r="H144" i="14"/>
  <c r="E144" i="14"/>
  <c r="C144" i="14"/>
  <c r="B144" i="14"/>
  <c r="D144" i="14" s="1"/>
  <c r="A144" i="14"/>
  <c r="L143" i="14"/>
  <c r="K143" i="14"/>
  <c r="M143" i="14" s="1"/>
  <c r="J143" i="14"/>
  <c r="H143" i="14"/>
  <c r="E143" i="14"/>
  <c r="I143" i="14" s="1"/>
  <c r="D143" i="14"/>
  <c r="N143" i="14" s="1"/>
  <c r="B142" i="17" s="1"/>
  <c r="C143" i="14"/>
  <c r="B143" i="14"/>
  <c r="A143" i="14"/>
  <c r="L142" i="14"/>
  <c r="K142" i="14"/>
  <c r="M142" i="14" s="1"/>
  <c r="J142" i="14"/>
  <c r="H142" i="14"/>
  <c r="E142" i="14"/>
  <c r="I142" i="14" s="1"/>
  <c r="C142" i="14"/>
  <c r="B142" i="14"/>
  <c r="D142" i="14" s="1"/>
  <c r="A142" i="14"/>
  <c r="L141" i="14"/>
  <c r="K141" i="14"/>
  <c r="J141" i="14"/>
  <c r="H141" i="14"/>
  <c r="E141" i="14"/>
  <c r="I141" i="14" s="1"/>
  <c r="C141" i="14"/>
  <c r="B141" i="14"/>
  <c r="D141" i="14" s="1"/>
  <c r="A141" i="14"/>
  <c r="L140" i="14"/>
  <c r="J140" i="14"/>
  <c r="K140" i="14" s="1"/>
  <c r="M140" i="14" s="1"/>
  <c r="H140" i="14"/>
  <c r="E140" i="14"/>
  <c r="I140" i="14" s="1"/>
  <c r="C140" i="14"/>
  <c r="B140" i="14"/>
  <c r="D140" i="14" s="1"/>
  <c r="A140" i="14"/>
  <c r="L139" i="14"/>
  <c r="K139" i="14"/>
  <c r="M139" i="14" s="1"/>
  <c r="J139" i="14"/>
  <c r="H139" i="14"/>
  <c r="E139" i="14"/>
  <c r="I139" i="14" s="1"/>
  <c r="D139" i="14"/>
  <c r="N139" i="14" s="1"/>
  <c r="B138" i="17" s="1"/>
  <c r="C139" i="14"/>
  <c r="B139" i="14"/>
  <c r="A139" i="14"/>
  <c r="L138" i="14"/>
  <c r="J138" i="14"/>
  <c r="K138" i="14" s="1"/>
  <c r="M138" i="14" s="1"/>
  <c r="H138" i="14"/>
  <c r="E138" i="14"/>
  <c r="I138" i="14" s="1"/>
  <c r="C138" i="14"/>
  <c r="B138" i="14"/>
  <c r="D138" i="14" s="1"/>
  <c r="A138" i="14"/>
  <c r="L137" i="14"/>
  <c r="K137" i="14"/>
  <c r="M137" i="14" s="1"/>
  <c r="J137" i="14"/>
  <c r="H137" i="14"/>
  <c r="E137" i="14"/>
  <c r="I137" i="14" s="1"/>
  <c r="C137" i="14"/>
  <c r="B137" i="14"/>
  <c r="D137" i="14" s="1"/>
  <c r="N137" i="14" s="1"/>
  <c r="B136" i="17" s="1"/>
  <c r="D136" i="17" s="1"/>
  <c r="F136" i="17" s="1"/>
  <c r="A137" i="14"/>
  <c r="L136" i="14"/>
  <c r="J136" i="14"/>
  <c r="K136" i="14" s="1"/>
  <c r="M136" i="14" s="1"/>
  <c r="H136" i="14"/>
  <c r="E136" i="14"/>
  <c r="C136" i="14"/>
  <c r="B136" i="14"/>
  <c r="D136" i="14" s="1"/>
  <c r="A136" i="14"/>
  <c r="L135" i="14"/>
  <c r="K135" i="14"/>
  <c r="M135" i="14" s="1"/>
  <c r="J135" i="14"/>
  <c r="H135" i="14"/>
  <c r="E135" i="14"/>
  <c r="I135" i="14" s="1"/>
  <c r="D135" i="14"/>
  <c r="N135" i="14" s="1"/>
  <c r="B134" i="17" s="1"/>
  <c r="C135" i="14"/>
  <c r="B135" i="14"/>
  <c r="A135" i="14"/>
  <c r="L134" i="14"/>
  <c r="K134" i="14"/>
  <c r="M134" i="14" s="1"/>
  <c r="J134" i="14"/>
  <c r="H134" i="14"/>
  <c r="E134" i="14"/>
  <c r="I134" i="14" s="1"/>
  <c r="C134" i="14"/>
  <c r="B134" i="14"/>
  <c r="D134" i="14" s="1"/>
  <c r="A134" i="14"/>
  <c r="L133" i="14"/>
  <c r="K133" i="14"/>
  <c r="J133" i="14"/>
  <c r="H133" i="14"/>
  <c r="E133" i="14"/>
  <c r="I133" i="14" s="1"/>
  <c r="C133" i="14"/>
  <c r="B133" i="14"/>
  <c r="D133" i="14" s="1"/>
  <c r="A133" i="14"/>
  <c r="L132" i="14"/>
  <c r="K132" i="14"/>
  <c r="M132" i="14" s="1"/>
  <c r="J132" i="14"/>
  <c r="H132" i="14"/>
  <c r="E132" i="14"/>
  <c r="I132" i="14" s="1"/>
  <c r="C132" i="14"/>
  <c r="B132" i="14"/>
  <c r="D132" i="14" s="1"/>
  <c r="N132" i="14" s="1"/>
  <c r="B131" i="17" s="1"/>
  <c r="A132" i="14"/>
  <c r="L131" i="14"/>
  <c r="K131" i="14"/>
  <c r="M131" i="14" s="1"/>
  <c r="J131" i="14"/>
  <c r="H131" i="14"/>
  <c r="E131" i="14"/>
  <c r="I131" i="14" s="1"/>
  <c r="D131" i="14"/>
  <c r="N131" i="14" s="1"/>
  <c r="B130" i="17" s="1"/>
  <c r="C131" i="14"/>
  <c r="B131" i="14"/>
  <c r="A131" i="14"/>
  <c r="L130" i="14"/>
  <c r="J130" i="14"/>
  <c r="K130" i="14" s="1"/>
  <c r="M130" i="14" s="1"/>
  <c r="H130" i="14"/>
  <c r="E130" i="14"/>
  <c r="I130" i="14" s="1"/>
  <c r="C130" i="14"/>
  <c r="B130" i="14"/>
  <c r="D130" i="14" s="1"/>
  <c r="A130" i="14"/>
  <c r="L129" i="14"/>
  <c r="K129" i="14"/>
  <c r="M129" i="14" s="1"/>
  <c r="J129" i="14"/>
  <c r="H129" i="14"/>
  <c r="E129" i="14"/>
  <c r="I129" i="14" s="1"/>
  <c r="C129" i="14"/>
  <c r="B129" i="14"/>
  <c r="D129" i="14" s="1"/>
  <c r="N129" i="14" s="1"/>
  <c r="B128" i="17" s="1"/>
  <c r="D128" i="17" s="1"/>
  <c r="F128" i="17" s="1"/>
  <c r="A129" i="14"/>
  <c r="L128" i="14"/>
  <c r="J128" i="14"/>
  <c r="K128" i="14" s="1"/>
  <c r="M128" i="14" s="1"/>
  <c r="H128" i="14"/>
  <c r="E128" i="14"/>
  <c r="C128" i="14"/>
  <c r="B128" i="14"/>
  <c r="D128" i="14" s="1"/>
  <c r="A128" i="14"/>
  <c r="L127" i="14"/>
  <c r="K127" i="14"/>
  <c r="M127" i="14" s="1"/>
  <c r="J127" i="14"/>
  <c r="H127" i="14"/>
  <c r="E127" i="14"/>
  <c r="I127" i="14" s="1"/>
  <c r="D127" i="14"/>
  <c r="N127" i="14" s="1"/>
  <c r="B126" i="17" s="1"/>
  <c r="C127" i="14"/>
  <c r="B127" i="14"/>
  <c r="A127" i="14"/>
  <c r="L126" i="14"/>
  <c r="K126" i="14"/>
  <c r="M126" i="14" s="1"/>
  <c r="J126" i="14"/>
  <c r="H126" i="14"/>
  <c r="E126" i="14"/>
  <c r="I126" i="14" s="1"/>
  <c r="C126" i="14"/>
  <c r="B126" i="14"/>
  <c r="D126" i="14" s="1"/>
  <c r="A126" i="14"/>
  <c r="L125" i="14"/>
  <c r="K125" i="14"/>
  <c r="J125" i="14"/>
  <c r="H125" i="14"/>
  <c r="E125" i="14"/>
  <c r="I125" i="14" s="1"/>
  <c r="C125" i="14"/>
  <c r="B125" i="14"/>
  <c r="D125" i="14" s="1"/>
  <c r="A125" i="14"/>
  <c r="L124" i="14"/>
  <c r="J124" i="14"/>
  <c r="K124" i="14" s="1"/>
  <c r="M124" i="14" s="1"/>
  <c r="H124" i="14"/>
  <c r="E124" i="14"/>
  <c r="I124" i="14" s="1"/>
  <c r="C124" i="14"/>
  <c r="B124" i="14"/>
  <c r="D124" i="14" s="1"/>
  <c r="A124" i="14"/>
  <c r="L123" i="14"/>
  <c r="K123" i="14"/>
  <c r="M123" i="14" s="1"/>
  <c r="J123" i="14"/>
  <c r="H123" i="14"/>
  <c r="E123" i="14"/>
  <c r="I123" i="14" s="1"/>
  <c r="D123" i="14"/>
  <c r="N123" i="14" s="1"/>
  <c r="B122" i="17" s="1"/>
  <c r="C123" i="14"/>
  <c r="B123" i="14"/>
  <c r="A123" i="14"/>
  <c r="L122" i="14"/>
  <c r="J122" i="14"/>
  <c r="K122" i="14" s="1"/>
  <c r="M122" i="14" s="1"/>
  <c r="H122" i="14"/>
  <c r="E122" i="14"/>
  <c r="I122" i="14" s="1"/>
  <c r="C122" i="14"/>
  <c r="B122" i="14"/>
  <c r="D122" i="14" s="1"/>
  <c r="A122" i="14"/>
  <c r="L121" i="14"/>
  <c r="K121" i="14"/>
  <c r="M121" i="14" s="1"/>
  <c r="J121" i="14"/>
  <c r="H121" i="14"/>
  <c r="E121" i="14"/>
  <c r="I121" i="14" s="1"/>
  <c r="C121" i="14"/>
  <c r="B121" i="14"/>
  <c r="D121" i="14" s="1"/>
  <c r="N121" i="14" s="1"/>
  <c r="B120" i="17" s="1"/>
  <c r="A121" i="14"/>
  <c r="L120" i="14"/>
  <c r="J120" i="14"/>
  <c r="K120" i="14" s="1"/>
  <c r="M120" i="14" s="1"/>
  <c r="H120" i="14"/>
  <c r="E120" i="14"/>
  <c r="C120" i="14"/>
  <c r="B120" i="14"/>
  <c r="D120" i="14" s="1"/>
  <c r="A120" i="14"/>
  <c r="L119" i="14"/>
  <c r="K119" i="14"/>
  <c r="M119" i="14" s="1"/>
  <c r="J119" i="14"/>
  <c r="H119" i="14"/>
  <c r="E119" i="14"/>
  <c r="I119" i="14" s="1"/>
  <c r="D119" i="14"/>
  <c r="N119" i="14" s="1"/>
  <c r="B118" i="17" s="1"/>
  <c r="C119" i="14"/>
  <c r="B119" i="14"/>
  <c r="A119" i="14"/>
  <c r="L118" i="14"/>
  <c r="K118" i="14"/>
  <c r="M118" i="14" s="1"/>
  <c r="J118" i="14"/>
  <c r="H118" i="14"/>
  <c r="E118" i="14"/>
  <c r="I118" i="14" s="1"/>
  <c r="C118" i="14"/>
  <c r="B118" i="14"/>
  <c r="D118" i="14" s="1"/>
  <c r="A118" i="14"/>
  <c r="L117" i="14"/>
  <c r="K117" i="14"/>
  <c r="J117" i="14"/>
  <c r="H117" i="14"/>
  <c r="E117" i="14"/>
  <c r="I117" i="14" s="1"/>
  <c r="C117" i="14"/>
  <c r="B117" i="14"/>
  <c r="D117" i="14" s="1"/>
  <c r="L116" i="14"/>
  <c r="J116" i="14"/>
  <c r="K116" i="14" s="1"/>
  <c r="M116" i="14" s="1"/>
  <c r="H116" i="14"/>
  <c r="E116" i="14"/>
  <c r="I116" i="14" s="1"/>
  <c r="C116" i="14"/>
  <c r="B116" i="14"/>
  <c r="D116" i="14" s="1"/>
  <c r="A116" i="14"/>
  <c r="L115" i="14"/>
  <c r="K115" i="14"/>
  <c r="M115" i="14" s="1"/>
  <c r="J115" i="14"/>
  <c r="H115" i="14"/>
  <c r="E115" i="14"/>
  <c r="I115" i="14" s="1"/>
  <c r="D115" i="14"/>
  <c r="N115" i="14" s="1"/>
  <c r="B114" i="17" s="1"/>
  <c r="C115" i="14"/>
  <c r="B115" i="14"/>
  <c r="A115" i="14"/>
  <c r="L114" i="14"/>
  <c r="K114" i="14"/>
  <c r="M114" i="14" s="1"/>
  <c r="J114" i="14"/>
  <c r="H114" i="14"/>
  <c r="E114" i="14"/>
  <c r="I114" i="14" s="1"/>
  <c r="C114" i="14"/>
  <c r="B114" i="14"/>
  <c r="D114" i="14" s="1"/>
  <c r="A114" i="14"/>
  <c r="L113" i="14"/>
  <c r="K113" i="14"/>
  <c r="M113" i="14" s="1"/>
  <c r="J113" i="14"/>
  <c r="H113" i="14"/>
  <c r="E113" i="14"/>
  <c r="I113" i="14" s="1"/>
  <c r="C113" i="14"/>
  <c r="B113" i="14"/>
  <c r="D113" i="14" s="1"/>
  <c r="N113" i="14" s="1"/>
  <c r="B112" i="17" s="1"/>
  <c r="L112" i="14"/>
  <c r="J112" i="14"/>
  <c r="K112" i="14" s="1"/>
  <c r="M112" i="14" s="1"/>
  <c r="H112" i="14"/>
  <c r="E112" i="14"/>
  <c r="C112" i="14"/>
  <c r="B112" i="14"/>
  <c r="D112" i="14" s="1"/>
  <c r="A112" i="14"/>
  <c r="L111" i="14"/>
  <c r="K111" i="14"/>
  <c r="M111" i="14" s="1"/>
  <c r="J111" i="14"/>
  <c r="H111" i="14"/>
  <c r="E111" i="14"/>
  <c r="I111" i="14" s="1"/>
  <c r="D111" i="14"/>
  <c r="N111" i="14" s="1"/>
  <c r="B110" i="17" s="1"/>
  <c r="C111" i="14"/>
  <c r="B111" i="14"/>
  <c r="A111" i="14"/>
  <c r="L110" i="14"/>
  <c r="K110" i="14"/>
  <c r="M110" i="14" s="1"/>
  <c r="J110" i="14"/>
  <c r="H110" i="14"/>
  <c r="E110" i="14"/>
  <c r="I110" i="14" s="1"/>
  <c r="C110" i="14"/>
  <c r="B110" i="14"/>
  <c r="D110" i="14" s="1"/>
  <c r="A110" i="14"/>
  <c r="L109" i="14"/>
  <c r="K109" i="14"/>
  <c r="J109" i="14"/>
  <c r="H109" i="14"/>
  <c r="E109" i="14"/>
  <c r="I109" i="14" s="1"/>
  <c r="C109" i="14"/>
  <c r="B109" i="14"/>
  <c r="D109" i="14" s="1"/>
  <c r="L108" i="14"/>
  <c r="J108" i="14"/>
  <c r="K108" i="14" s="1"/>
  <c r="M108" i="14" s="1"/>
  <c r="H108" i="14"/>
  <c r="E108" i="14"/>
  <c r="I108" i="14" s="1"/>
  <c r="C108" i="14"/>
  <c r="B108" i="14"/>
  <c r="D108" i="14" s="1"/>
  <c r="A108" i="14"/>
  <c r="L107" i="14"/>
  <c r="K107" i="14"/>
  <c r="M107" i="14" s="1"/>
  <c r="J107" i="14"/>
  <c r="H107" i="14"/>
  <c r="E107" i="14"/>
  <c r="I107" i="14" s="1"/>
  <c r="D107" i="14"/>
  <c r="N107" i="14" s="1"/>
  <c r="B106" i="17" s="1"/>
  <c r="C107" i="14"/>
  <c r="B107" i="14"/>
  <c r="A107" i="14"/>
  <c r="L106" i="14"/>
  <c r="J106" i="14"/>
  <c r="K106" i="14" s="1"/>
  <c r="M106" i="14" s="1"/>
  <c r="H106" i="14"/>
  <c r="E106" i="14"/>
  <c r="I106" i="14" s="1"/>
  <c r="C106" i="14"/>
  <c r="B106" i="14"/>
  <c r="D106" i="14" s="1"/>
  <c r="A106" i="14"/>
  <c r="L105" i="14"/>
  <c r="K105" i="14"/>
  <c r="M105" i="14" s="1"/>
  <c r="J105" i="14"/>
  <c r="H105" i="14"/>
  <c r="E105" i="14"/>
  <c r="I105" i="14" s="1"/>
  <c r="C105" i="14"/>
  <c r="B105" i="14"/>
  <c r="D105" i="14" s="1"/>
  <c r="N105" i="14" s="1"/>
  <c r="B104" i="17" s="1"/>
  <c r="L104" i="14"/>
  <c r="J104" i="14"/>
  <c r="K104" i="14" s="1"/>
  <c r="M104" i="14" s="1"/>
  <c r="H104" i="14"/>
  <c r="E104" i="14"/>
  <c r="C104" i="14"/>
  <c r="B104" i="14"/>
  <c r="D104" i="14" s="1"/>
  <c r="A104" i="14"/>
  <c r="L103" i="14"/>
  <c r="K103" i="14"/>
  <c r="M103" i="14" s="1"/>
  <c r="J103" i="14"/>
  <c r="H103" i="14"/>
  <c r="E103" i="14"/>
  <c r="I103" i="14" s="1"/>
  <c r="D103" i="14"/>
  <c r="N103" i="14" s="1"/>
  <c r="B102" i="17" s="1"/>
  <c r="D102" i="17" s="1"/>
  <c r="C103" i="14"/>
  <c r="B103" i="14"/>
  <c r="A103" i="14"/>
  <c r="L102" i="14"/>
  <c r="K102" i="14"/>
  <c r="M102" i="14" s="1"/>
  <c r="J102" i="14"/>
  <c r="H102" i="14"/>
  <c r="E102" i="14"/>
  <c r="I102" i="14" s="1"/>
  <c r="C102" i="14"/>
  <c r="B102" i="14"/>
  <c r="D102" i="14" s="1"/>
  <c r="A102" i="14"/>
  <c r="L101" i="14"/>
  <c r="K101" i="14"/>
  <c r="J101" i="14"/>
  <c r="H101" i="14"/>
  <c r="E101" i="14"/>
  <c r="I101" i="14" s="1"/>
  <c r="C101" i="14"/>
  <c r="B101" i="14"/>
  <c r="D101" i="14" s="1"/>
  <c r="L100" i="14"/>
  <c r="J100" i="14"/>
  <c r="K100" i="14" s="1"/>
  <c r="M100" i="14" s="1"/>
  <c r="H100" i="14"/>
  <c r="E100" i="14"/>
  <c r="I100" i="14" s="1"/>
  <c r="C100" i="14"/>
  <c r="B100" i="14"/>
  <c r="D100" i="14" s="1"/>
  <c r="A100" i="14"/>
  <c r="L99" i="14"/>
  <c r="K99" i="14"/>
  <c r="M99" i="14" s="1"/>
  <c r="J99" i="14"/>
  <c r="H99" i="14"/>
  <c r="E99" i="14"/>
  <c r="I99" i="14" s="1"/>
  <c r="D99" i="14"/>
  <c r="N99" i="14" s="1"/>
  <c r="B98" i="17" s="1"/>
  <c r="C99" i="14"/>
  <c r="B99" i="14"/>
  <c r="A99" i="14"/>
  <c r="L98" i="14"/>
  <c r="J98" i="14"/>
  <c r="K98" i="14" s="1"/>
  <c r="M98" i="14" s="1"/>
  <c r="H98" i="14"/>
  <c r="E98" i="14"/>
  <c r="I98" i="14" s="1"/>
  <c r="C98" i="14"/>
  <c r="B98" i="14"/>
  <c r="D98" i="14" s="1"/>
  <c r="A98" i="14"/>
  <c r="L97" i="14"/>
  <c r="K97" i="14"/>
  <c r="M97" i="14" s="1"/>
  <c r="J97" i="14"/>
  <c r="H97" i="14"/>
  <c r="E97" i="14"/>
  <c r="I97" i="14" s="1"/>
  <c r="C97" i="14"/>
  <c r="B97" i="14"/>
  <c r="D97" i="14" s="1"/>
  <c r="N97" i="14" s="1"/>
  <c r="B96" i="17" s="1"/>
  <c r="D96" i="17" s="1"/>
  <c r="F96" i="17" s="1"/>
  <c r="L96" i="14"/>
  <c r="J96" i="14"/>
  <c r="K96" i="14" s="1"/>
  <c r="M96" i="14" s="1"/>
  <c r="H96" i="14"/>
  <c r="E96" i="14"/>
  <c r="C96" i="14"/>
  <c r="B96" i="14"/>
  <c r="D96" i="14" s="1"/>
  <c r="A96" i="14"/>
  <c r="L95" i="14"/>
  <c r="K95" i="14"/>
  <c r="M95" i="14" s="1"/>
  <c r="J95" i="14"/>
  <c r="H95" i="14"/>
  <c r="E95" i="14"/>
  <c r="I95" i="14" s="1"/>
  <c r="D95" i="14"/>
  <c r="N95" i="14" s="1"/>
  <c r="B94" i="17" s="1"/>
  <c r="C95" i="14"/>
  <c r="B95" i="14"/>
  <c r="A95" i="14"/>
  <c r="L94" i="14"/>
  <c r="K94" i="14"/>
  <c r="M94" i="14" s="1"/>
  <c r="J94" i="14"/>
  <c r="H94" i="14"/>
  <c r="E94" i="14"/>
  <c r="I94" i="14" s="1"/>
  <c r="C94" i="14"/>
  <c r="B94" i="14"/>
  <c r="D94" i="14" s="1"/>
  <c r="A94" i="14"/>
  <c r="L93" i="14"/>
  <c r="K93" i="14"/>
  <c r="J93" i="14"/>
  <c r="H93" i="14"/>
  <c r="E93" i="14"/>
  <c r="I93" i="14" s="1"/>
  <c r="C93" i="14"/>
  <c r="B93" i="14"/>
  <c r="D93" i="14" s="1"/>
  <c r="L92" i="14"/>
  <c r="K92" i="14"/>
  <c r="M92" i="14" s="1"/>
  <c r="J92" i="14"/>
  <c r="H92" i="14"/>
  <c r="E92" i="14"/>
  <c r="I92" i="14" s="1"/>
  <c r="C92" i="14"/>
  <c r="B92" i="14"/>
  <c r="D92" i="14" s="1"/>
  <c r="N92" i="14" s="1"/>
  <c r="B91" i="17" s="1"/>
  <c r="A92" i="14"/>
  <c r="L91" i="14"/>
  <c r="K91" i="14"/>
  <c r="M91" i="14" s="1"/>
  <c r="J91" i="14"/>
  <c r="H91" i="14"/>
  <c r="E91" i="14"/>
  <c r="I91" i="14" s="1"/>
  <c r="D91" i="14"/>
  <c r="N91" i="14" s="1"/>
  <c r="B90" i="17" s="1"/>
  <c r="C91" i="14"/>
  <c r="B91" i="14"/>
  <c r="A91" i="14"/>
  <c r="L90" i="14"/>
  <c r="J90" i="14"/>
  <c r="K90" i="14" s="1"/>
  <c r="M90" i="14" s="1"/>
  <c r="H90" i="14"/>
  <c r="E90" i="14"/>
  <c r="I90" i="14" s="1"/>
  <c r="C90" i="14"/>
  <c r="B90" i="14"/>
  <c r="D90" i="14" s="1"/>
  <c r="A90" i="14"/>
  <c r="L89" i="14"/>
  <c r="K89" i="14"/>
  <c r="M89" i="14" s="1"/>
  <c r="J89" i="14"/>
  <c r="H89" i="14"/>
  <c r="E89" i="14"/>
  <c r="I89" i="14" s="1"/>
  <c r="C89" i="14"/>
  <c r="B89" i="14"/>
  <c r="D89" i="14" s="1"/>
  <c r="N89" i="14" s="1"/>
  <c r="B88" i="17" s="1"/>
  <c r="L88" i="14"/>
  <c r="J88" i="14"/>
  <c r="K88" i="14" s="1"/>
  <c r="M88" i="14" s="1"/>
  <c r="H88" i="14"/>
  <c r="E88" i="14"/>
  <c r="C88" i="14"/>
  <c r="B88" i="14"/>
  <c r="D88" i="14" s="1"/>
  <c r="A88" i="14"/>
  <c r="L87" i="14"/>
  <c r="K87" i="14"/>
  <c r="M87" i="14" s="1"/>
  <c r="J87" i="14"/>
  <c r="H87" i="14"/>
  <c r="E87" i="14"/>
  <c r="I87" i="14" s="1"/>
  <c r="D87" i="14"/>
  <c r="N87" i="14" s="1"/>
  <c r="B86" i="17" s="1"/>
  <c r="C87" i="14"/>
  <c r="B87" i="14"/>
  <c r="A87" i="14"/>
  <c r="L86" i="14"/>
  <c r="K86" i="14"/>
  <c r="M86" i="14" s="1"/>
  <c r="J86" i="14"/>
  <c r="H86" i="14"/>
  <c r="E86" i="14"/>
  <c r="I86" i="14" s="1"/>
  <c r="C86" i="14"/>
  <c r="B86" i="14"/>
  <c r="D86" i="14" s="1"/>
  <c r="A86" i="14"/>
  <c r="L85" i="14"/>
  <c r="K85" i="14"/>
  <c r="J85" i="14"/>
  <c r="H85" i="14"/>
  <c r="E85" i="14"/>
  <c r="I85" i="14" s="1"/>
  <c r="C85" i="14"/>
  <c r="B85" i="14"/>
  <c r="D85" i="14" s="1"/>
  <c r="L84" i="14"/>
  <c r="J84" i="14"/>
  <c r="K84" i="14" s="1"/>
  <c r="M84" i="14" s="1"/>
  <c r="H84" i="14"/>
  <c r="E84" i="14"/>
  <c r="I84" i="14" s="1"/>
  <c r="C84" i="14"/>
  <c r="B84" i="14"/>
  <c r="D84" i="14" s="1"/>
  <c r="A84" i="14"/>
  <c r="L83" i="14"/>
  <c r="K83" i="14"/>
  <c r="M83" i="14" s="1"/>
  <c r="J83" i="14"/>
  <c r="H83" i="14"/>
  <c r="E83" i="14"/>
  <c r="I83" i="14" s="1"/>
  <c r="D83" i="14"/>
  <c r="N83" i="14" s="1"/>
  <c r="B82" i="17" s="1"/>
  <c r="C83" i="14"/>
  <c r="B83" i="14"/>
  <c r="A83" i="14"/>
  <c r="L82" i="14"/>
  <c r="J82" i="14"/>
  <c r="K82" i="14" s="1"/>
  <c r="M82" i="14" s="1"/>
  <c r="H82" i="14"/>
  <c r="E82" i="14"/>
  <c r="I82" i="14" s="1"/>
  <c r="C82" i="14"/>
  <c r="B82" i="14"/>
  <c r="D82" i="14" s="1"/>
  <c r="A82" i="14"/>
  <c r="L81" i="14"/>
  <c r="K81" i="14"/>
  <c r="M81" i="14" s="1"/>
  <c r="J81" i="14"/>
  <c r="H81" i="14"/>
  <c r="E81" i="14"/>
  <c r="I81" i="14" s="1"/>
  <c r="C81" i="14"/>
  <c r="B81" i="14"/>
  <c r="D81" i="14" s="1"/>
  <c r="N81" i="14" s="1"/>
  <c r="B80" i="17" s="1"/>
  <c r="L80" i="14"/>
  <c r="J80" i="14"/>
  <c r="K80" i="14" s="1"/>
  <c r="M80" i="14" s="1"/>
  <c r="H80" i="14"/>
  <c r="E80" i="14"/>
  <c r="C80" i="14"/>
  <c r="B80" i="14"/>
  <c r="D80" i="14" s="1"/>
  <c r="A80" i="14"/>
  <c r="L79" i="14"/>
  <c r="K79" i="14"/>
  <c r="M79" i="14" s="1"/>
  <c r="J79" i="14"/>
  <c r="H79" i="14"/>
  <c r="E79" i="14"/>
  <c r="I79" i="14" s="1"/>
  <c r="D79" i="14"/>
  <c r="N79" i="14" s="1"/>
  <c r="B78" i="17" s="1"/>
  <c r="C79" i="14"/>
  <c r="B79" i="14"/>
  <c r="A79" i="14"/>
  <c r="L78" i="14"/>
  <c r="K78" i="14"/>
  <c r="M78" i="14" s="1"/>
  <c r="J78" i="14"/>
  <c r="H78" i="14"/>
  <c r="E78" i="14"/>
  <c r="I78" i="14" s="1"/>
  <c r="C78" i="14"/>
  <c r="B78" i="14"/>
  <c r="D78" i="14" s="1"/>
  <c r="A78" i="14"/>
  <c r="L77" i="14"/>
  <c r="K77" i="14"/>
  <c r="J77" i="14"/>
  <c r="H77" i="14"/>
  <c r="E77" i="14"/>
  <c r="I77" i="14" s="1"/>
  <c r="C77" i="14"/>
  <c r="B77" i="14"/>
  <c r="D77" i="14" s="1"/>
  <c r="L76" i="14"/>
  <c r="J76" i="14"/>
  <c r="K76" i="14" s="1"/>
  <c r="M76" i="14" s="1"/>
  <c r="H76" i="14"/>
  <c r="E76" i="14"/>
  <c r="I76" i="14" s="1"/>
  <c r="C76" i="14"/>
  <c r="B76" i="14"/>
  <c r="D76" i="14" s="1"/>
  <c r="A76" i="14"/>
  <c r="L75" i="14"/>
  <c r="K75" i="14"/>
  <c r="M75" i="14" s="1"/>
  <c r="J75" i="14"/>
  <c r="H75" i="14"/>
  <c r="E75" i="14"/>
  <c r="I75" i="14" s="1"/>
  <c r="D75" i="14"/>
  <c r="N75" i="14" s="1"/>
  <c r="B74" i="17" s="1"/>
  <c r="C75" i="14"/>
  <c r="B75" i="14"/>
  <c r="A75" i="14"/>
  <c r="L74" i="14"/>
  <c r="K74" i="14"/>
  <c r="M74" i="14" s="1"/>
  <c r="J74" i="14"/>
  <c r="H74" i="14"/>
  <c r="E74" i="14"/>
  <c r="I74" i="14" s="1"/>
  <c r="C74" i="14"/>
  <c r="B74" i="14"/>
  <c r="D74" i="14" s="1"/>
  <c r="A74" i="14"/>
  <c r="L73" i="14"/>
  <c r="K73" i="14"/>
  <c r="M73" i="14" s="1"/>
  <c r="J73" i="14"/>
  <c r="H73" i="14"/>
  <c r="E73" i="14"/>
  <c r="I73" i="14" s="1"/>
  <c r="C73" i="14"/>
  <c r="B73" i="14"/>
  <c r="D73" i="14" s="1"/>
  <c r="N73" i="14" s="1"/>
  <c r="B72" i="17" s="1"/>
  <c r="A73" i="14"/>
  <c r="L72" i="14"/>
  <c r="J72" i="14"/>
  <c r="K72" i="14" s="1"/>
  <c r="M72" i="14" s="1"/>
  <c r="H72" i="14"/>
  <c r="E72" i="14"/>
  <c r="C72" i="14"/>
  <c r="B72" i="14"/>
  <c r="D72" i="14" s="1"/>
  <c r="A72" i="14"/>
  <c r="L71" i="14"/>
  <c r="K71" i="14"/>
  <c r="M71" i="14" s="1"/>
  <c r="J71" i="14"/>
  <c r="H71" i="14"/>
  <c r="E71" i="14"/>
  <c r="I71" i="14" s="1"/>
  <c r="D71" i="14"/>
  <c r="N71" i="14" s="1"/>
  <c r="B70" i="17" s="1"/>
  <c r="C71" i="14"/>
  <c r="B71" i="14"/>
  <c r="A71" i="14"/>
  <c r="L70" i="14"/>
  <c r="K70" i="14"/>
  <c r="M70" i="14" s="1"/>
  <c r="J70" i="14"/>
  <c r="H70" i="14"/>
  <c r="E70" i="14"/>
  <c r="I70" i="14" s="1"/>
  <c r="C70" i="14"/>
  <c r="B70" i="14"/>
  <c r="D70" i="14" s="1"/>
  <c r="A70" i="14"/>
  <c r="L69" i="14"/>
  <c r="K69" i="14"/>
  <c r="J69" i="14"/>
  <c r="H69" i="14"/>
  <c r="E69" i="14"/>
  <c r="I69" i="14" s="1"/>
  <c r="C69" i="14"/>
  <c r="B69" i="14"/>
  <c r="D69" i="14" s="1"/>
  <c r="A69" i="14"/>
  <c r="L68" i="14"/>
  <c r="J68" i="14"/>
  <c r="K68" i="14" s="1"/>
  <c r="M68" i="14" s="1"/>
  <c r="H68" i="14"/>
  <c r="E68" i="14"/>
  <c r="I68" i="14" s="1"/>
  <c r="C68" i="14"/>
  <c r="B68" i="14"/>
  <c r="D68" i="14" s="1"/>
  <c r="A68" i="14"/>
  <c r="L67" i="14"/>
  <c r="K67" i="14"/>
  <c r="M67" i="14" s="1"/>
  <c r="J67" i="14"/>
  <c r="H67" i="14"/>
  <c r="E67" i="14"/>
  <c r="I67" i="14" s="1"/>
  <c r="D67" i="14"/>
  <c r="N67" i="14" s="1"/>
  <c r="B66" i="17" s="1"/>
  <c r="C67" i="14"/>
  <c r="B67" i="14"/>
  <c r="A67" i="14"/>
  <c r="L66" i="14"/>
  <c r="J66" i="14"/>
  <c r="K66" i="14" s="1"/>
  <c r="M66" i="14" s="1"/>
  <c r="H66" i="14"/>
  <c r="E66" i="14"/>
  <c r="I66" i="14" s="1"/>
  <c r="C66" i="14"/>
  <c r="B66" i="14"/>
  <c r="D66" i="14" s="1"/>
  <c r="A66" i="14"/>
  <c r="L65" i="14"/>
  <c r="K65" i="14"/>
  <c r="M65" i="14" s="1"/>
  <c r="J65" i="14"/>
  <c r="H65" i="14"/>
  <c r="E65" i="14"/>
  <c r="I65" i="14" s="1"/>
  <c r="C65" i="14"/>
  <c r="B65" i="14"/>
  <c r="D65" i="14" s="1"/>
  <c r="N65" i="14" s="1"/>
  <c r="B64" i="17" s="1"/>
  <c r="A65" i="14"/>
  <c r="L64" i="14"/>
  <c r="K64" i="14"/>
  <c r="M64" i="14" s="1"/>
  <c r="J64" i="14"/>
  <c r="H64" i="14"/>
  <c r="E64" i="14"/>
  <c r="C64" i="14"/>
  <c r="B64" i="14"/>
  <c r="D64" i="14" s="1"/>
  <c r="A64" i="14"/>
  <c r="L63" i="14"/>
  <c r="K63" i="14"/>
  <c r="M63" i="14" s="1"/>
  <c r="J63" i="14"/>
  <c r="H63" i="14"/>
  <c r="E63" i="14"/>
  <c r="I63" i="14" s="1"/>
  <c r="D63" i="14"/>
  <c r="N63" i="14" s="1"/>
  <c r="B62" i="17" s="1"/>
  <c r="C63" i="14"/>
  <c r="B63" i="14"/>
  <c r="A63" i="14"/>
  <c r="L62" i="14"/>
  <c r="K62" i="14"/>
  <c r="M62" i="14" s="1"/>
  <c r="J62" i="14"/>
  <c r="H62" i="14"/>
  <c r="E62" i="14"/>
  <c r="I62" i="14" s="1"/>
  <c r="C62" i="14"/>
  <c r="B62" i="14"/>
  <c r="D62" i="14" s="1"/>
  <c r="A62" i="14"/>
  <c r="L61" i="14"/>
  <c r="K61" i="14"/>
  <c r="J61" i="14"/>
  <c r="H61" i="14"/>
  <c r="E61" i="14"/>
  <c r="I61" i="14" s="1"/>
  <c r="C61" i="14"/>
  <c r="B61" i="14"/>
  <c r="D61" i="14" s="1"/>
  <c r="A61" i="14"/>
  <c r="L60" i="14"/>
  <c r="J60" i="14"/>
  <c r="K60" i="14" s="1"/>
  <c r="M60" i="14" s="1"/>
  <c r="H60" i="14"/>
  <c r="E60" i="14"/>
  <c r="I60" i="14" s="1"/>
  <c r="C60" i="14"/>
  <c r="B60" i="14"/>
  <c r="D60" i="14" s="1"/>
  <c r="A60" i="14"/>
  <c r="L59" i="14"/>
  <c r="K59" i="14"/>
  <c r="M59" i="14" s="1"/>
  <c r="J59" i="14"/>
  <c r="H59" i="14"/>
  <c r="E59" i="14"/>
  <c r="I59" i="14" s="1"/>
  <c r="D59" i="14"/>
  <c r="N59" i="14" s="1"/>
  <c r="B58" i="17" s="1"/>
  <c r="C59" i="14"/>
  <c r="B59" i="14"/>
  <c r="A59" i="14"/>
  <c r="L58" i="14"/>
  <c r="J58" i="14"/>
  <c r="K58" i="14" s="1"/>
  <c r="M58" i="14" s="1"/>
  <c r="H58" i="14"/>
  <c r="E58" i="14"/>
  <c r="I58" i="14" s="1"/>
  <c r="C58" i="14"/>
  <c r="B58" i="14"/>
  <c r="D58" i="14" s="1"/>
  <c r="A58" i="14"/>
  <c r="L57" i="14"/>
  <c r="K57" i="14"/>
  <c r="M57" i="14" s="1"/>
  <c r="J57" i="14"/>
  <c r="H57" i="14"/>
  <c r="E57" i="14"/>
  <c r="I57" i="14" s="1"/>
  <c r="C57" i="14"/>
  <c r="B57" i="14"/>
  <c r="D57" i="14" s="1"/>
  <c r="N57" i="14" s="1"/>
  <c r="B56" i="17" s="1"/>
  <c r="A57" i="14"/>
  <c r="L56" i="14"/>
  <c r="J56" i="14"/>
  <c r="K56" i="14" s="1"/>
  <c r="M56" i="14" s="1"/>
  <c r="H56" i="14"/>
  <c r="E56" i="14"/>
  <c r="C56" i="14"/>
  <c r="B56" i="14"/>
  <c r="D56" i="14" s="1"/>
  <c r="A56" i="14"/>
  <c r="L55" i="14"/>
  <c r="K55" i="14"/>
  <c r="M55" i="14" s="1"/>
  <c r="J55" i="14"/>
  <c r="H55" i="14"/>
  <c r="E55" i="14"/>
  <c r="I55" i="14" s="1"/>
  <c r="D55" i="14"/>
  <c r="N55" i="14" s="1"/>
  <c r="B54" i="17" s="1"/>
  <c r="C55" i="14"/>
  <c r="B55" i="14"/>
  <c r="A55" i="14"/>
  <c r="L54" i="14"/>
  <c r="K54" i="14"/>
  <c r="M54" i="14" s="1"/>
  <c r="J54" i="14"/>
  <c r="H54" i="14"/>
  <c r="E54" i="14"/>
  <c r="I54" i="14" s="1"/>
  <c r="C54" i="14"/>
  <c r="B54" i="14"/>
  <c r="D54" i="14" s="1"/>
  <c r="L53" i="14"/>
  <c r="K53" i="14"/>
  <c r="J53" i="14"/>
  <c r="H53" i="14"/>
  <c r="E53" i="14"/>
  <c r="I53" i="14" s="1"/>
  <c r="C53" i="14"/>
  <c r="B53" i="14"/>
  <c r="D53" i="14" s="1"/>
  <c r="A53" i="14"/>
  <c r="L52" i="14"/>
  <c r="K52" i="14"/>
  <c r="M52" i="14" s="1"/>
  <c r="J52" i="14"/>
  <c r="H52" i="14"/>
  <c r="E52" i="14"/>
  <c r="I52" i="14" s="1"/>
  <c r="C52" i="14"/>
  <c r="B52" i="14"/>
  <c r="D52" i="14" s="1"/>
  <c r="N52" i="14" s="1"/>
  <c r="B51" i="17" s="1"/>
  <c r="A52" i="14"/>
  <c r="L51" i="14"/>
  <c r="K51" i="14"/>
  <c r="M51" i="14" s="1"/>
  <c r="J51" i="14"/>
  <c r="H51" i="14"/>
  <c r="E51" i="14"/>
  <c r="I51" i="14" s="1"/>
  <c r="D51" i="14"/>
  <c r="N51" i="14" s="1"/>
  <c r="B50" i="17" s="1"/>
  <c r="C51" i="14"/>
  <c r="B51" i="14"/>
  <c r="A51" i="14"/>
  <c r="L50" i="14"/>
  <c r="K50" i="14"/>
  <c r="M50" i="14" s="1"/>
  <c r="J50" i="14"/>
  <c r="H50" i="14"/>
  <c r="E50" i="14"/>
  <c r="I50" i="14" s="1"/>
  <c r="C50" i="14"/>
  <c r="B50" i="14"/>
  <c r="L49" i="14"/>
  <c r="K49" i="14"/>
  <c r="M49" i="14" s="1"/>
  <c r="J49" i="14"/>
  <c r="I49" i="14"/>
  <c r="N49" i="14" s="1"/>
  <c r="B48" i="17" s="1"/>
  <c r="H49" i="14"/>
  <c r="E49" i="14"/>
  <c r="D49" i="14"/>
  <c r="C49" i="14"/>
  <c r="B49" i="14"/>
  <c r="A49" i="14"/>
  <c r="L48" i="14"/>
  <c r="K48" i="14"/>
  <c r="M48" i="14" s="1"/>
  <c r="J48" i="14"/>
  <c r="H48" i="14"/>
  <c r="E48" i="14"/>
  <c r="I48" i="14" s="1"/>
  <c r="C48" i="14"/>
  <c r="B48" i="14"/>
  <c r="D48" i="14" s="1"/>
  <c r="A48" i="14"/>
  <c r="L47" i="14"/>
  <c r="K47" i="14"/>
  <c r="J47" i="14"/>
  <c r="I47" i="14"/>
  <c r="H47" i="14"/>
  <c r="E47" i="14"/>
  <c r="C47" i="14"/>
  <c r="B47" i="14"/>
  <c r="D47" i="14" s="1"/>
  <c r="A47" i="14"/>
  <c r="L46" i="14"/>
  <c r="J46" i="14"/>
  <c r="K46" i="14" s="1"/>
  <c r="M46" i="14" s="1"/>
  <c r="H46" i="14"/>
  <c r="E46" i="14"/>
  <c r="I46" i="14" s="1"/>
  <c r="C46" i="14"/>
  <c r="B46" i="14"/>
  <c r="L45" i="14"/>
  <c r="K45" i="14"/>
  <c r="M45" i="14" s="1"/>
  <c r="J45" i="14"/>
  <c r="I45" i="14"/>
  <c r="N45" i="14" s="1"/>
  <c r="B44" i="17" s="1"/>
  <c r="H45" i="14"/>
  <c r="E45" i="14"/>
  <c r="D45" i="14"/>
  <c r="C45" i="14"/>
  <c r="B45" i="14"/>
  <c r="A45" i="14"/>
  <c r="L44" i="14"/>
  <c r="K44" i="14"/>
  <c r="M44" i="14" s="1"/>
  <c r="J44" i="14"/>
  <c r="H44" i="14"/>
  <c r="E44" i="14"/>
  <c r="I44" i="14" s="1"/>
  <c r="C44" i="14"/>
  <c r="B44" i="14"/>
  <c r="D44" i="14" s="1"/>
  <c r="A44" i="14"/>
  <c r="L43" i="14"/>
  <c r="K43" i="14"/>
  <c r="J43" i="14"/>
  <c r="I43" i="14"/>
  <c r="H43" i="14"/>
  <c r="E43" i="14"/>
  <c r="C43" i="14"/>
  <c r="B43" i="14"/>
  <c r="D43" i="14" s="1"/>
  <c r="A43" i="14"/>
  <c r="L42" i="14"/>
  <c r="J42" i="14"/>
  <c r="K42" i="14" s="1"/>
  <c r="M42" i="14" s="1"/>
  <c r="H42" i="14"/>
  <c r="E42" i="14"/>
  <c r="I42" i="14" s="1"/>
  <c r="C42" i="14"/>
  <c r="B42" i="14"/>
  <c r="A42" i="14"/>
  <c r="L41" i="14"/>
  <c r="K41" i="14"/>
  <c r="M41" i="14" s="1"/>
  <c r="J41" i="14"/>
  <c r="I41" i="14"/>
  <c r="N41" i="14" s="1"/>
  <c r="B40" i="17" s="1"/>
  <c r="H41" i="14"/>
  <c r="E41" i="14"/>
  <c r="D41" i="14"/>
  <c r="C41" i="14"/>
  <c r="B41" i="14"/>
  <c r="A41" i="14"/>
  <c r="L40" i="14"/>
  <c r="K40" i="14"/>
  <c r="M40" i="14" s="1"/>
  <c r="J40" i="14"/>
  <c r="H40" i="14"/>
  <c r="E40" i="14"/>
  <c r="I40" i="14" s="1"/>
  <c r="C40" i="14"/>
  <c r="B40" i="14"/>
  <c r="D40" i="14" s="1"/>
  <c r="A40" i="14"/>
  <c r="L39" i="14"/>
  <c r="K39" i="14"/>
  <c r="J39" i="14"/>
  <c r="I39" i="14"/>
  <c r="H39" i="14"/>
  <c r="E39" i="14"/>
  <c r="C39" i="14"/>
  <c r="B39" i="14"/>
  <c r="D39" i="14" s="1"/>
  <c r="A39" i="14"/>
  <c r="L38" i="14"/>
  <c r="M38" i="14" s="1"/>
  <c r="K38" i="14"/>
  <c r="J38" i="14"/>
  <c r="H38" i="14"/>
  <c r="E38" i="14"/>
  <c r="I38" i="14" s="1"/>
  <c r="C38" i="14"/>
  <c r="B38" i="14"/>
  <c r="A38" i="14"/>
  <c r="L37" i="14"/>
  <c r="K37" i="14"/>
  <c r="M37" i="14" s="1"/>
  <c r="J37" i="14"/>
  <c r="I37" i="14"/>
  <c r="N37" i="14" s="1"/>
  <c r="B36" i="17" s="1"/>
  <c r="H37" i="14"/>
  <c r="E37" i="14"/>
  <c r="D37" i="14"/>
  <c r="C37" i="14"/>
  <c r="B37" i="14"/>
  <c r="A37" i="14"/>
  <c r="L36" i="14"/>
  <c r="K36" i="14"/>
  <c r="M36" i="14" s="1"/>
  <c r="J36" i="14"/>
  <c r="H36" i="14"/>
  <c r="E36" i="14"/>
  <c r="I36" i="14" s="1"/>
  <c r="C36" i="14"/>
  <c r="B36" i="14"/>
  <c r="D36" i="14" s="1"/>
  <c r="A36" i="14"/>
  <c r="L35" i="14"/>
  <c r="K35" i="14"/>
  <c r="J35" i="14"/>
  <c r="I35" i="14"/>
  <c r="H35" i="14"/>
  <c r="E35" i="14"/>
  <c r="C35" i="14"/>
  <c r="B35" i="14"/>
  <c r="D35" i="14" s="1"/>
  <c r="A35" i="14"/>
  <c r="L34" i="14"/>
  <c r="J34" i="14"/>
  <c r="K34" i="14" s="1"/>
  <c r="M34" i="14" s="1"/>
  <c r="H34" i="14"/>
  <c r="E34" i="14"/>
  <c r="I34" i="14" s="1"/>
  <c r="C34" i="14"/>
  <c r="B34" i="14"/>
  <c r="A34" i="14"/>
  <c r="L33" i="14"/>
  <c r="K33" i="14"/>
  <c r="M33" i="14" s="1"/>
  <c r="J33" i="14"/>
  <c r="I33" i="14"/>
  <c r="N33" i="14" s="1"/>
  <c r="B32" i="17" s="1"/>
  <c r="H33" i="14"/>
  <c r="E33" i="14"/>
  <c r="D33" i="14"/>
  <c r="C33" i="14"/>
  <c r="B33" i="14"/>
  <c r="A33" i="14"/>
  <c r="L32" i="14"/>
  <c r="K32" i="14"/>
  <c r="M32" i="14" s="1"/>
  <c r="J32" i="14"/>
  <c r="H32" i="14"/>
  <c r="E32" i="14"/>
  <c r="I32" i="14" s="1"/>
  <c r="C32" i="14"/>
  <c r="B32" i="14"/>
  <c r="D32" i="14" s="1"/>
  <c r="A32" i="14"/>
  <c r="L31" i="14"/>
  <c r="K31" i="14"/>
  <c r="J31" i="14"/>
  <c r="I31" i="14"/>
  <c r="H31" i="14"/>
  <c r="E31" i="14"/>
  <c r="C31" i="14"/>
  <c r="B31" i="14"/>
  <c r="D31" i="14" s="1"/>
  <c r="A31" i="14"/>
  <c r="L30" i="14"/>
  <c r="J30" i="14"/>
  <c r="K30" i="14" s="1"/>
  <c r="M30" i="14" s="1"/>
  <c r="H30" i="14"/>
  <c r="E30" i="14"/>
  <c r="I30" i="14" s="1"/>
  <c r="C30" i="14"/>
  <c r="B30" i="14"/>
  <c r="A30" i="14"/>
  <c r="L29" i="14"/>
  <c r="K29" i="14"/>
  <c r="M29" i="14" s="1"/>
  <c r="J29" i="14"/>
  <c r="I29" i="14"/>
  <c r="N29" i="14" s="1"/>
  <c r="B28" i="17" s="1"/>
  <c r="H29" i="14"/>
  <c r="E29" i="14"/>
  <c r="D29" i="14"/>
  <c r="C29" i="14"/>
  <c r="B29" i="14"/>
  <c r="A29" i="14"/>
  <c r="L28" i="14"/>
  <c r="K28" i="14"/>
  <c r="M28" i="14" s="1"/>
  <c r="J28" i="14"/>
  <c r="H28" i="14"/>
  <c r="E28" i="14"/>
  <c r="I28" i="14" s="1"/>
  <c r="C28" i="14"/>
  <c r="B28" i="14"/>
  <c r="D28" i="14" s="1"/>
  <c r="A28" i="14"/>
  <c r="L27" i="14"/>
  <c r="K27" i="14"/>
  <c r="J27" i="14"/>
  <c r="I27" i="14"/>
  <c r="H27" i="14"/>
  <c r="E27" i="14"/>
  <c r="C27" i="14"/>
  <c r="B27" i="14"/>
  <c r="D27" i="14" s="1"/>
  <c r="A27" i="14"/>
  <c r="L26" i="14"/>
  <c r="M26" i="14" s="1"/>
  <c r="K26" i="14"/>
  <c r="J26" i="14"/>
  <c r="H26" i="14"/>
  <c r="E26" i="14"/>
  <c r="I26" i="14" s="1"/>
  <c r="C26" i="14"/>
  <c r="B26" i="14"/>
  <c r="A26" i="14"/>
  <c r="L25" i="14"/>
  <c r="K25" i="14"/>
  <c r="M25" i="14" s="1"/>
  <c r="J25" i="14"/>
  <c r="I25" i="14"/>
  <c r="N25" i="14" s="1"/>
  <c r="B24" i="17" s="1"/>
  <c r="H25" i="14"/>
  <c r="E25" i="14"/>
  <c r="D25" i="14"/>
  <c r="C25" i="14"/>
  <c r="B25" i="14"/>
  <c r="A25" i="14"/>
  <c r="L24" i="14"/>
  <c r="K24" i="14"/>
  <c r="M24" i="14" s="1"/>
  <c r="J24" i="14"/>
  <c r="H24" i="14"/>
  <c r="E24" i="14"/>
  <c r="I24" i="14" s="1"/>
  <c r="C24" i="14"/>
  <c r="B24" i="14"/>
  <c r="D24" i="14" s="1"/>
  <c r="A24" i="14"/>
  <c r="L23" i="14"/>
  <c r="K23" i="14"/>
  <c r="J23" i="14"/>
  <c r="I23" i="14"/>
  <c r="H23" i="14"/>
  <c r="E23" i="14"/>
  <c r="C23" i="14"/>
  <c r="B23" i="14"/>
  <c r="D23" i="14" s="1"/>
  <c r="A23" i="14"/>
  <c r="L22" i="14"/>
  <c r="J22" i="14"/>
  <c r="K22" i="14" s="1"/>
  <c r="M22" i="14" s="1"/>
  <c r="H22" i="14"/>
  <c r="E22" i="14"/>
  <c r="I22" i="14" s="1"/>
  <c r="C22" i="14"/>
  <c r="B22" i="14"/>
  <c r="L21" i="14"/>
  <c r="K21" i="14"/>
  <c r="M21" i="14" s="1"/>
  <c r="J21" i="14"/>
  <c r="I21" i="14"/>
  <c r="N21" i="14" s="1"/>
  <c r="B20" i="17" s="1"/>
  <c r="H21" i="14"/>
  <c r="E21" i="14"/>
  <c r="D21" i="14"/>
  <c r="C21" i="14"/>
  <c r="B21" i="14"/>
  <c r="A21" i="14"/>
  <c r="L20" i="14"/>
  <c r="K20" i="14"/>
  <c r="M20" i="14" s="1"/>
  <c r="J20" i="14"/>
  <c r="H20" i="14"/>
  <c r="E20" i="14"/>
  <c r="I20" i="14" s="1"/>
  <c r="C20" i="14"/>
  <c r="B20" i="14"/>
  <c r="D20" i="14" s="1"/>
  <c r="A20" i="14"/>
  <c r="M19" i="14"/>
  <c r="L19" i="14"/>
  <c r="K19" i="14"/>
  <c r="J19" i="14"/>
  <c r="H19" i="14"/>
  <c r="E19" i="14"/>
  <c r="I19" i="14" s="1"/>
  <c r="D19" i="14"/>
  <c r="N19" i="14" s="1"/>
  <c r="B18" i="17" s="1"/>
  <c r="C19" i="14"/>
  <c r="B19" i="14"/>
  <c r="A19" i="14"/>
  <c r="L18" i="14"/>
  <c r="J18" i="14"/>
  <c r="K18" i="14" s="1"/>
  <c r="M18" i="14" s="1"/>
  <c r="I18" i="14"/>
  <c r="H18" i="14"/>
  <c r="E18" i="14"/>
  <c r="D18" i="14"/>
  <c r="N18" i="14" s="1"/>
  <c r="B17" i="17" s="1"/>
  <c r="C18" i="14"/>
  <c r="B18" i="14"/>
  <c r="L17" i="14"/>
  <c r="J17" i="14"/>
  <c r="K17" i="14" s="1"/>
  <c r="M17" i="14" s="1"/>
  <c r="H17" i="14"/>
  <c r="E17" i="14"/>
  <c r="I17" i="14" s="1"/>
  <c r="D17" i="14"/>
  <c r="N17" i="14" s="1"/>
  <c r="B16" i="17" s="1"/>
  <c r="C17" i="14"/>
  <c r="B17" i="14"/>
  <c r="A17" i="14"/>
  <c r="L16" i="14"/>
  <c r="J16" i="14"/>
  <c r="K16" i="14" s="1"/>
  <c r="M16" i="14" s="1"/>
  <c r="I16" i="14"/>
  <c r="H16" i="14"/>
  <c r="E16" i="14"/>
  <c r="D16" i="14"/>
  <c r="N16" i="14" s="1"/>
  <c r="B15" i="17" s="1"/>
  <c r="D15" i="17" s="1"/>
  <c r="F15" i="17" s="1"/>
  <c r="C16" i="14"/>
  <c r="B16" i="14"/>
  <c r="A16" i="14"/>
  <c r="L15" i="14"/>
  <c r="J15" i="14"/>
  <c r="K15" i="14" s="1"/>
  <c r="M15" i="14" s="1"/>
  <c r="H15" i="14"/>
  <c r="E15" i="14"/>
  <c r="I15" i="14" s="1"/>
  <c r="N15" i="14" s="1"/>
  <c r="B14" i="17" s="1"/>
  <c r="D15" i="14"/>
  <c r="C15" i="14"/>
  <c r="B15" i="14"/>
  <c r="A15" i="14"/>
  <c r="L14" i="14"/>
  <c r="K14" i="14"/>
  <c r="M14" i="14" s="1"/>
  <c r="J14" i="14"/>
  <c r="I14" i="14"/>
  <c r="H14" i="14"/>
  <c r="E14" i="14"/>
  <c r="D14" i="14"/>
  <c r="N14" i="14" s="1"/>
  <c r="B13" i="17" s="1"/>
  <c r="C14" i="14"/>
  <c r="B14" i="14"/>
  <c r="A14" i="14"/>
  <c r="L13" i="14"/>
  <c r="J13" i="14"/>
  <c r="H13" i="14"/>
  <c r="E13" i="14"/>
  <c r="I13" i="14" s="1"/>
  <c r="D13" i="14"/>
  <c r="C13" i="14"/>
  <c r="B13" i="14"/>
  <c r="A13" i="14"/>
  <c r="L12" i="14"/>
  <c r="J12" i="14"/>
  <c r="K12" i="14" s="1"/>
  <c r="M12" i="14" s="1"/>
  <c r="I12" i="14"/>
  <c r="H12" i="14"/>
  <c r="E12" i="14"/>
  <c r="D12" i="14"/>
  <c r="C12" i="14"/>
  <c r="B12" i="14"/>
  <c r="A12" i="14"/>
  <c r="L11" i="14"/>
  <c r="J11" i="14"/>
  <c r="K11" i="14" s="1"/>
  <c r="M11" i="14" s="1"/>
  <c r="H11" i="14"/>
  <c r="E11" i="14"/>
  <c r="I11" i="14" s="1"/>
  <c r="D11" i="14"/>
  <c r="C11" i="14"/>
  <c r="B11" i="14"/>
  <c r="A11" i="14"/>
  <c r="L10" i="14"/>
  <c r="J10" i="14"/>
  <c r="J155" i="14" s="1"/>
  <c r="H10" i="14"/>
  <c r="E10" i="14"/>
  <c r="I10" i="14" s="1"/>
  <c r="D10" i="14"/>
  <c r="C10" i="14"/>
  <c r="C155" i="14" s="1"/>
  <c r="B10" i="14"/>
  <c r="B155" i="14" s="1"/>
  <c r="A10" i="14"/>
  <c r="L154" i="15"/>
  <c r="J154" i="15"/>
  <c r="K153" i="15"/>
  <c r="I153" i="15"/>
  <c r="H153" i="15"/>
  <c r="G153" i="15"/>
  <c r="F153" i="15"/>
  <c r="E153" i="15"/>
  <c r="D153" i="15"/>
  <c r="C153" i="15"/>
  <c r="M153" i="15" s="1"/>
  <c r="N153" i="15" s="1"/>
  <c r="C153" i="17" s="1"/>
  <c r="B153" i="15"/>
  <c r="K152" i="15"/>
  <c r="I152" i="15"/>
  <c r="H152" i="15"/>
  <c r="G152" i="15"/>
  <c r="F152" i="15"/>
  <c r="E152" i="15"/>
  <c r="D152" i="15"/>
  <c r="C152" i="15"/>
  <c r="M152" i="15" s="1"/>
  <c r="N152" i="15" s="1"/>
  <c r="C152" i="17" s="1"/>
  <c r="B152" i="15"/>
  <c r="K151" i="15"/>
  <c r="I151" i="15"/>
  <c r="H151" i="15"/>
  <c r="G151" i="15"/>
  <c r="F151" i="15"/>
  <c r="E151" i="15"/>
  <c r="D151" i="15"/>
  <c r="C151" i="15"/>
  <c r="M151" i="15" s="1"/>
  <c r="N151" i="15" s="1"/>
  <c r="C151" i="17" s="1"/>
  <c r="B151" i="15"/>
  <c r="K150" i="15"/>
  <c r="I150" i="15"/>
  <c r="H150" i="15"/>
  <c r="G150" i="15"/>
  <c r="F150" i="15"/>
  <c r="E150" i="15"/>
  <c r="D150" i="15"/>
  <c r="C150" i="15"/>
  <c r="M150" i="15" s="1"/>
  <c r="N150" i="15" s="1"/>
  <c r="C150" i="17" s="1"/>
  <c r="B150" i="15"/>
  <c r="E150" i="17" s="1"/>
  <c r="K149" i="15"/>
  <c r="I149" i="15"/>
  <c r="H149" i="15"/>
  <c r="G149" i="15"/>
  <c r="F149" i="15"/>
  <c r="E149" i="15"/>
  <c r="D149" i="15"/>
  <c r="C149" i="15"/>
  <c r="M149" i="15" s="1"/>
  <c r="N149" i="15" s="1"/>
  <c r="C149" i="17" s="1"/>
  <c r="B149" i="15"/>
  <c r="K148" i="15"/>
  <c r="I148" i="15"/>
  <c r="H148" i="15"/>
  <c r="G148" i="15"/>
  <c r="F148" i="15"/>
  <c r="E148" i="15"/>
  <c r="D148" i="15"/>
  <c r="C148" i="15"/>
  <c r="M148" i="15" s="1"/>
  <c r="N148" i="15" s="1"/>
  <c r="C148" i="17" s="1"/>
  <c r="B148" i="15"/>
  <c r="M147" i="15"/>
  <c r="N147" i="15" s="1"/>
  <c r="C147" i="17" s="1"/>
  <c r="K147" i="15"/>
  <c r="I147" i="15"/>
  <c r="H147" i="15"/>
  <c r="G147" i="15"/>
  <c r="F147" i="15"/>
  <c r="E147" i="15"/>
  <c r="D147" i="15"/>
  <c r="C147" i="15"/>
  <c r="B147" i="15"/>
  <c r="K146" i="15"/>
  <c r="I146" i="15"/>
  <c r="H146" i="15"/>
  <c r="G146" i="15"/>
  <c r="F146" i="15"/>
  <c r="E146" i="15"/>
  <c r="D146" i="15"/>
  <c r="C146" i="15"/>
  <c r="M146" i="15" s="1"/>
  <c r="N146" i="15" s="1"/>
  <c r="C146" i="17" s="1"/>
  <c r="B146" i="15"/>
  <c r="K145" i="15"/>
  <c r="I145" i="15"/>
  <c r="H145" i="15"/>
  <c r="G145" i="15"/>
  <c r="F145" i="15"/>
  <c r="E145" i="15"/>
  <c r="D145" i="15"/>
  <c r="C145" i="15"/>
  <c r="M145" i="15" s="1"/>
  <c r="N145" i="15" s="1"/>
  <c r="C145" i="17" s="1"/>
  <c r="B145" i="15"/>
  <c r="K144" i="15"/>
  <c r="I144" i="15"/>
  <c r="H144" i="15"/>
  <c r="G144" i="15"/>
  <c r="F144" i="15"/>
  <c r="E144" i="15"/>
  <c r="D144" i="15"/>
  <c r="C144" i="15"/>
  <c r="M144" i="15" s="1"/>
  <c r="N144" i="15" s="1"/>
  <c r="C144" i="17" s="1"/>
  <c r="B144" i="15"/>
  <c r="K143" i="15"/>
  <c r="I143" i="15"/>
  <c r="H143" i="15"/>
  <c r="G143" i="15"/>
  <c r="F143" i="15"/>
  <c r="E143" i="15"/>
  <c r="D143" i="15"/>
  <c r="C143" i="15"/>
  <c r="M143" i="15" s="1"/>
  <c r="N143" i="15" s="1"/>
  <c r="C143" i="17" s="1"/>
  <c r="B143" i="15"/>
  <c r="K142" i="15"/>
  <c r="I142" i="15"/>
  <c r="H142" i="15"/>
  <c r="G142" i="15"/>
  <c r="F142" i="15"/>
  <c r="E142" i="15"/>
  <c r="D142" i="15"/>
  <c r="C142" i="15"/>
  <c r="M142" i="15" s="1"/>
  <c r="N142" i="15" s="1"/>
  <c r="C142" i="17" s="1"/>
  <c r="B142" i="15"/>
  <c r="E142" i="17" s="1"/>
  <c r="K141" i="15"/>
  <c r="I141" i="15"/>
  <c r="H141" i="15"/>
  <c r="G141" i="15"/>
  <c r="F141" i="15"/>
  <c r="E141" i="15"/>
  <c r="D141" i="15"/>
  <c r="C141" i="15"/>
  <c r="M141" i="15" s="1"/>
  <c r="N141" i="15" s="1"/>
  <c r="C141" i="17" s="1"/>
  <c r="B141" i="15"/>
  <c r="K140" i="15"/>
  <c r="I140" i="15"/>
  <c r="H140" i="15"/>
  <c r="G140" i="15"/>
  <c r="F140" i="15"/>
  <c r="E140" i="15"/>
  <c r="D140" i="15"/>
  <c r="C140" i="15"/>
  <c r="M140" i="15" s="1"/>
  <c r="N140" i="15" s="1"/>
  <c r="C140" i="17" s="1"/>
  <c r="B140" i="15"/>
  <c r="K139" i="15"/>
  <c r="I139" i="15"/>
  <c r="H139" i="15"/>
  <c r="G139" i="15"/>
  <c r="F139" i="15"/>
  <c r="E139" i="15"/>
  <c r="D139" i="15"/>
  <c r="C139" i="15"/>
  <c r="M139" i="15" s="1"/>
  <c r="N139" i="15" s="1"/>
  <c r="C139" i="17" s="1"/>
  <c r="B139" i="15"/>
  <c r="K138" i="15"/>
  <c r="I138" i="15"/>
  <c r="H138" i="15"/>
  <c r="G138" i="15"/>
  <c r="F138" i="15"/>
  <c r="E138" i="15"/>
  <c r="D138" i="15"/>
  <c r="C138" i="15"/>
  <c r="M138" i="15" s="1"/>
  <c r="N138" i="15" s="1"/>
  <c r="C138" i="17" s="1"/>
  <c r="B138" i="15"/>
  <c r="K137" i="15"/>
  <c r="I137" i="15"/>
  <c r="H137" i="15"/>
  <c r="G137" i="15"/>
  <c r="F137" i="15"/>
  <c r="E137" i="15"/>
  <c r="D137" i="15"/>
  <c r="C137" i="15"/>
  <c r="M137" i="15" s="1"/>
  <c r="N137" i="15" s="1"/>
  <c r="C137" i="17" s="1"/>
  <c r="B137" i="15"/>
  <c r="K136" i="15"/>
  <c r="I136" i="15"/>
  <c r="H136" i="15"/>
  <c r="G136" i="15"/>
  <c r="F136" i="15"/>
  <c r="E136" i="15"/>
  <c r="D136" i="15"/>
  <c r="C136" i="15"/>
  <c r="M136" i="15" s="1"/>
  <c r="N136" i="15" s="1"/>
  <c r="C136" i="17" s="1"/>
  <c r="B136" i="15"/>
  <c r="K135" i="15"/>
  <c r="I135" i="15"/>
  <c r="H135" i="15"/>
  <c r="G135" i="15"/>
  <c r="F135" i="15"/>
  <c r="E135" i="15"/>
  <c r="D135" i="15"/>
  <c r="C135" i="15"/>
  <c r="M135" i="15" s="1"/>
  <c r="N135" i="15" s="1"/>
  <c r="C135" i="17" s="1"/>
  <c r="B135" i="15"/>
  <c r="K134" i="15"/>
  <c r="I134" i="15"/>
  <c r="H134" i="15"/>
  <c r="G134" i="15"/>
  <c r="F134" i="15"/>
  <c r="E134" i="15"/>
  <c r="D134" i="15"/>
  <c r="C134" i="15"/>
  <c r="M134" i="15" s="1"/>
  <c r="N134" i="15" s="1"/>
  <c r="C134" i="17" s="1"/>
  <c r="B134" i="15"/>
  <c r="E134" i="17" s="1"/>
  <c r="K133" i="15"/>
  <c r="I133" i="15"/>
  <c r="H133" i="15"/>
  <c r="G133" i="15"/>
  <c r="F133" i="15"/>
  <c r="E133" i="15"/>
  <c r="D133" i="15"/>
  <c r="C133" i="15"/>
  <c r="M133" i="15" s="1"/>
  <c r="N133" i="15" s="1"/>
  <c r="C133" i="17" s="1"/>
  <c r="B133" i="15"/>
  <c r="K132" i="15"/>
  <c r="I132" i="15"/>
  <c r="H132" i="15"/>
  <c r="G132" i="15"/>
  <c r="F132" i="15"/>
  <c r="E132" i="15"/>
  <c r="D132" i="15"/>
  <c r="C132" i="15"/>
  <c r="M132" i="15" s="1"/>
  <c r="N132" i="15" s="1"/>
  <c r="C132" i="17" s="1"/>
  <c r="B132" i="15"/>
  <c r="M131" i="15"/>
  <c r="N131" i="15" s="1"/>
  <c r="C131" i="17" s="1"/>
  <c r="K131" i="15"/>
  <c r="I131" i="15"/>
  <c r="H131" i="15"/>
  <c r="G131" i="15"/>
  <c r="F131" i="15"/>
  <c r="E131" i="15"/>
  <c r="D131" i="15"/>
  <c r="C131" i="15"/>
  <c r="B131" i="15"/>
  <c r="K130" i="15"/>
  <c r="I130" i="15"/>
  <c r="H130" i="15"/>
  <c r="G130" i="15"/>
  <c r="F130" i="15"/>
  <c r="E130" i="15"/>
  <c r="D130" i="15"/>
  <c r="C130" i="15"/>
  <c r="M130" i="15" s="1"/>
  <c r="N130" i="15" s="1"/>
  <c r="C130" i="17" s="1"/>
  <c r="B130" i="15"/>
  <c r="K129" i="15"/>
  <c r="I129" i="15"/>
  <c r="H129" i="15"/>
  <c r="G129" i="15"/>
  <c r="F129" i="15"/>
  <c r="E129" i="15"/>
  <c r="D129" i="15"/>
  <c r="C129" i="15"/>
  <c r="M129" i="15" s="1"/>
  <c r="N129" i="15" s="1"/>
  <c r="C129" i="17" s="1"/>
  <c r="B129" i="15"/>
  <c r="K128" i="15"/>
  <c r="I128" i="15"/>
  <c r="H128" i="15"/>
  <c r="G128" i="15"/>
  <c r="F128" i="15"/>
  <c r="E128" i="15"/>
  <c r="D128" i="15"/>
  <c r="C128" i="15"/>
  <c r="M128" i="15" s="1"/>
  <c r="N128" i="15" s="1"/>
  <c r="C128" i="17" s="1"/>
  <c r="B128" i="15"/>
  <c r="K127" i="15"/>
  <c r="I127" i="15"/>
  <c r="H127" i="15"/>
  <c r="G127" i="15"/>
  <c r="F127" i="15"/>
  <c r="E127" i="15"/>
  <c r="D127" i="15"/>
  <c r="C127" i="15"/>
  <c r="M127" i="15" s="1"/>
  <c r="N127" i="15" s="1"/>
  <c r="C127" i="17" s="1"/>
  <c r="B127" i="15"/>
  <c r="K126" i="15"/>
  <c r="I126" i="15"/>
  <c r="H126" i="15"/>
  <c r="G126" i="15"/>
  <c r="F126" i="15"/>
  <c r="E126" i="15"/>
  <c r="D126" i="15"/>
  <c r="C126" i="15"/>
  <c r="M126" i="15" s="1"/>
  <c r="N126" i="15" s="1"/>
  <c r="C126" i="17" s="1"/>
  <c r="B126" i="15"/>
  <c r="E126" i="17" s="1"/>
  <c r="K125" i="15"/>
  <c r="I125" i="15"/>
  <c r="H125" i="15"/>
  <c r="G125" i="15"/>
  <c r="F125" i="15"/>
  <c r="E125" i="15"/>
  <c r="D125" i="15"/>
  <c r="C125" i="15"/>
  <c r="M125" i="15" s="1"/>
  <c r="N125" i="15" s="1"/>
  <c r="C125" i="17" s="1"/>
  <c r="B125" i="15"/>
  <c r="K124" i="15"/>
  <c r="I124" i="15"/>
  <c r="H124" i="15"/>
  <c r="G124" i="15"/>
  <c r="F124" i="15"/>
  <c r="E124" i="15"/>
  <c r="D124" i="15"/>
  <c r="C124" i="15"/>
  <c r="M124" i="15" s="1"/>
  <c r="N124" i="15" s="1"/>
  <c r="C124" i="17" s="1"/>
  <c r="B124" i="15"/>
  <c r="M123" i="15"/>
  <c r="N123" i="15" s="1"/>
  <c r="C123" i="17" s="1"/>
  <c r="K123" i="15"/>
  <c r="I123" i="15"/>
  <c r="H123" i="15"/>
  <c r="G123" i="15"/>
  <c r="F123" i="15"/>
  <c r="E123" i="15"/>
  <c r="D123" i="15"/>
  <c r="C123" i="15"/>
  <c r="B123" i="15"/>
  <c r="K122" i="15"/>
  <c r="I122" i="15"/>
  <c r="H122" i="15"/>
  <c r="G122" i="15"/>
  <c r="F122" i="15"/>
  <c r="E122" i="15"/>
  <c r="D122" i="15"/>
  <c r="C122" i="15"/>
  <c r="M122" i="15" s="1"/>
  <c r="N122" i="15" s="1"/>
  <c r="C122" i="17" s="1"/>
  <c r="B122" i="15"/>
  <c r="K121" i="15"/>
  <c r="I121" i="15"/>
  <c r="H121" i="15"/>
  <c r="G121" i="15"/>
  <c r="F121" i="15"/>
  <c r="E121" i="15"/>
  <c r="D121" i="15"/>
  <c r="C121" i="15"/>
  <c r="M121" i="15" s="1"/>
  <c r="N121" i="15" s="1"/>
  <c r="C121" i="17" s="1"/>
  <c r="B121" i="15"/>
  <c r="K120" i="15"/>
  <c r="I120" i="15"/>
  <c r="H120" i="15"/>
  <c r="G120" i="15"/>
  <c r="F120" i="15"/>
  <c r="E120" i="15"/>
  <c r="D120" i="15"/>
  <c r="C120" i="15"/>
  <c r="M120" i="15" s="1"/>
  <c r="N120" i="15" s="1"/>
  <c r="C120" i="17" s="1"/>
  <c r="B120" i="15"/>
  <c r="K119" i="15"/>
  <c r="I119" i="15"/>
  <c r="H119" i="15"/>
  <c r="G119" i="15"/>
  <c r="F119" i="15"/>
  <c r="E119" i="15"/>
  <c r="D119" i="15"/>
  <c r="C119" i="15"/>
  <c r="M119" i="15" s="1"/>
  <c r="N119" i="15" s="1"/>
  <c r="C119" i="17" s="1"/>
  <c r="B119" i="15"/>
  <c r="K118" i="15"/>
  <c r="I118" i="15"/>
  <c r="H118" i="15"/>
  <c r="G118" i="15"/>
  <c r="F118" i="15"/>
  <c r="E118" i="15"/>
  <c r="D118" i="15"/>
  <c r="C118" i="15"/>
  <c r="M118" i="15" s="1"/>
  <c r="N118" i="15" s="1"/>
  <c r="C118" i="17" s="1"/>
  <c r="B118" i="15"/>
  <c r="E118" i="17" s="1"/>
  <c r="K117" i="15"/>
  <c r="I117" i="15"/>
  <c r="H117" i="15"/>
  <c r="G117" i="15"/>
  <c r="F117" i="15"/>
  <c r="E117" i="15"/>
  <c r="D117" i="15"/>
  <c r="C117" i="15"/>
  <c r="M117" i="15" s="1"/>
  <c r="N117" i="15" s="1"/>
  <c r="C117" i="17" s="1"/>
  <c r="B117" i="15"/>
  <c r="K116" i="15"/>
  <c r="I116" i="15"/>
  <c r="H116" i="15"/>
  <c r="G116" i="15"/>
  <c r="F116" i="15"/>
  <c r="E116" i="15"/>
  <c r="D116" i="15"/>
  <c r="C116" i="15"/>
  <c r="M116" i="15" s="1"/>
  <c r="N116" i="15" s="1"/>
  <c r="C116" i="17" s="1"/>
  <c r="B116" i="15"/>
  <c r="K115" i="15"/>
  <c r="I115" i="15"/>
  <c r="H115" i="15"/>
  <c r="G115" i="15"/>
  <c r="F115" i="15"/>
  <c r="E115" i="15"/>
  <c r="D115" i="15"/>
  <c r="C115" i="15"/>
  <c r="M115" i="15" s="1"/>
  <c r="N115" i="15" s="1"/>
  <c r="C115" i="17" s="1"/>
  <c r="B115" i="15"/>
  <c r="K114" i="15"/>
  <c r="I114" i="15"/>
  <c r="H114" i="15"/>
  <c r="G114" i="15"/>
  <c r="F114" i="15"/>
  <c r="E114" i="15"/>
  <c r="D114" i="15"/>
  <c r="C114" i="15"/>
  <c r="M114" i="15" s="1"/>
  <c r="N114" i="15" s="1"/>
  <c r="C114" i="17" s="1"/>
  <c r="B114" i="15"/>
  <c r="K113" i="15"/>
  <c r="I113" i="15"/>
  <c r="H113" i="15"/>
  <c r="G113" i="15"/>
  <c r="F113" i="15"/>
  <c r="E113" i="15"/>
  <c r="D113" i="15"/>
  <c r="C113" i="15"/>
  <c r="M113" i="15" s="1"/>
  <c r="N113" i="15" s="1"/>
  <c r="C113" i="17" s="1"/>
  <c r="B113" i="15"/>
  <c r="K112" i="15"/>
  <c r="I112" i="15"/>
  <c r="H112" i="15"/>
  <c r="G112" i="15"/>
  <c r="F112" i="15"/>
  <c r="E112" i="15"/>
  <c r="D112" i="15"/>
  <c r="C112" i="15"/>
  <c r="M112" i="15" s="1"/>
  <c r="N112" i="15" s="1"/>
  <c r="C112" i="17" s="1"/>
  <c r="B112" i="15"/>
  <c r="K111" i="15"/>
  <c r="I111" i="15"/>
  <c r="H111" i="15"/>
  <c r="G111" i="15"/>
  <c r="F111" i="15"/>
  <c r="E111" i="15"/>
  <c r="D111" i="15"/>
  <c r="C111" i="15"/>
  <c r="M111" i="15" s="1"/>
  <c r="N111" i="15" s="1"/>
  <c r="C111" i="17" s="1"/>
  <c r="B111" i="15"/>
  <c r="K110" i="15"/>
  <c r="I110" i="15"/>
  <c r="H110" i="15"/>
  <c r="G110" i="15"/>
  <c r="F110" i="15"/>
  <c r="E110" i="15"/>
  <c r="D110" i="15"/>
  <c r="C110" i="15"/>
  <c r="M110" i="15" s="1"/>
  <c r="N110" i="15" s="1"/>
  <c r="C110" i="17" s="1"/>
  <c r="B110" i="15"/>
  <c r="E110" i="17" s="1"/>
  <c r="K109" i="15"/>
  <c r="I109" i="15"/>
  <c r="H109" i="15"/>
  <c r="G109" i="15"/>
  <c r="F109" i="15"/>
  <c r="E109" i="15"/>
  <c r="D109" i="15"/>
  <c r="C109" i="15"/>
  <c r="M109" i="15" s="1"/>
  <c r="N109" i="15" s="1"/>
  <c r="C109" i="17" s="1"/>
  <c r="B109" i="15"/>
  <c r="K108" i="15"/>
  <c r="I108" i="15"/>
  <c r="H108" i="15"/>
  <c r="G108" i="15"/>
  <c r="F108" i="15"/>
  <c r="E108" i="15"/>
  <c r="D108" i="15"/>
  <c r="C108" i="15"/>
  <c r="M108" i="15" s="1"/>
  <c r="N108" i="15" s="1"/>
  <c r="C108" i="17" s="1"/>
  <c r="B108" i="15"/>
  <c r="M107" i="15"/>
  <c r="N107" i="15" s="1"/>
  <c r="C107" i="17" s="1"/>
  <c r="K107" i="15"/>
  <c r="I107" i="15"/>
  <c r="H107" i="15"/>
  <c r="G107" i="15"/>
  <c r="F107" i="15"/>
  <c r="E107" i="15"/>
  <c r="D107" i="15"/>
  <c r="C107" i="15"/>
  <c r="B107" i="15"/>
  <c r="K106" i="15"/>
  <c r="I106" i="15"/>
  <c r="H106" i="15"/>
  <c r="G106" i="15"/>
  <c r="F106" i="15"/>
  <c r="E106" i="15"/>
  <c r="D106" i="15"/>
  <c r="C106" i="15"/>
  <c r="M106" i="15" s="1"/>
  <c r="N106" i="15" s="1"/>
  <c r="C106" i="17" s="1"/>
  <c r="B106" i="15"/>
  <c r="K105" i="15"/>
  <c r="I105" i="15"/>
  <c r="H105" i="15"/>
  <c r="G105" i="15"/>
  <c r="F105" i="15"/>
  <c r="E105" i="15"/>
  <c r="D105" i="15"/>
  <c r="C105" i="15"/>
  <c r="M105" i="15" s="1"/>
  <c r="N105" i="15" s="1"/>
  <c r="C105" i="17" s="1"/>
  <c r="B105" i="15"/>
  <c r="K104" i="15"/>
  <c r="I104" i="15"/>
  <c r="H104" i="15"/>
  <c r="G104" i="15"/>
  <c r="F104" i="15"/>
  <c r="E104" i="15"/>
  <c r="D104" i="15"/>
  <c r="C104" i="15"/>
  <c r="M104" i="15" s="1"/>
  <c r="N104" i="15" s="1"/>
  <c r="C104" i="17" s="1"/>
  <c r="B104" i="15"/>
  <c r="K103" i="15"/>
  <c r="I103" i="15"/>
  <c r="H103" i="15"/>
  <c r="G103" i="15"/>
  <c r="F103" i="15"/>
  <c r="E103" i="15"/>
  <c r="D103" i="15"/>
  <c r="C103" i="15"/>
  <c r="M103" i="15" s="1"/>
  <c r="N103" i="15" s="1"/>
  <c r="C103" i="17" s="1"/>
  <c r="B103" i="15"/>
  <c r="K102" i="15"/>
  <c r="I102" i="15"/>
  <c r="H102" i="15"/>
  <c r="G102" i="15"/>
  <c r="F102" i="15"/>
  <c r="E102" i="15"/>
  <c r="D102" i="15"/>
  <c r="C102" i="15"/>
  <c r="M102" i="15" s="1"/>
  <c r="N102" i="15" s="1"/>
  <c r="C102" i="17" s="1"/>
  <c r="B102" i="15"/>
  <c r="E102" i="17" s="1"/>
  <c r="K101" i="15"/>
  <c r="I101" i="15"/>
  <c r="H101" i="15"/>
  <c r="G101" i="15"/>
  <c r="F101" i="15"/>
  <c r="E101" i="15"/>
  <c r="D101" i="15"/>
  <c r="C101" i="15"/>
  <c r="M101" i="15" s="1"/>
  <c r="N101" i="15" s="1"/>
  <c r="C101" i="17" s="1"/>
  <c r="B101" i="15"/>
  <c r="K100" i="15"/>
  <c r="I100" i="15"/>
  <c r="H100" i="15"/>
  <c r="G100" i="15"/>
  <c r="F100" i="15"/>
  <c r="E100" i="15"/>
  <c r="D100" i="15"/>
  <c r="C100" i="15"/>
  <c r="M100" i="15" s="1"/>
  <c r="N100" i="15" s="1"/>
  <c r="C100" i="17" s="1"/>
  <c r="B100" i="15"/>
  <c r="K99" i="15"/>
  <c r="I99" i="15"/>
  <c r="H99" i="15"/>
  <c r="G99" i="15"/>
  <c r="F99" i="15"/>
  <c r="E99" i="15"/>
  <c r="D99" i="15"/>
  <c r="C99" i="15"/>
  <c r="M99" i="15" s="1"/>
  <c r="N99" i="15" s="1"/>
  <c r="C99" i="17" s="1"/>
  <c r="B99" i="15"/>
  <c r="K98" i="15"/>
  <c r="I98" i="15"/>
  <c r="H98" i="15"/>
  <c r="G98" i="15"/>
  <c r="F98" i="15"/>
  <c r="E98" i="15"/>
  <c r="D98" i="15"/>
  <c r="C98" i="15"/>
  <c r="M98" i="15" s="1"/>
  <c r="N98" i="15" s="1"/>
  <c r="C98" i="17" s="1"/>
  <c r="B98" i="15"/>
  <c r="K97" i="15"/>
  <c r="I97" i="15"/>
  <c r="H97" i="15"/>
  <c r="G97" i="15"/>
  <c r="F97" i="15"/>
  <c r="E97" i="15"/>
  <c r="D97" i="15"/>
  <c r="C97" i="15"/>
  <c r="M97" i="15" s="1"/>
  <c r="N97" i="15" s="1"/>
  <c r="C97" i="17" s="1"/>
  <c r="B97" i="15"/>
  <c r="K96" i="15"/>
  <c r="I96" i="15"/>
  <c r="H96" i="15"/>
  <c r="G96" i="15"/>
  <c r="F96" i="15"/>
  <c r="E96" i="15"/>
  <c r="D96" i="15"/>
  <c r="C96" i="15"/>
  <c r="M96" i="15" s="1"/>
  <c r="N96" i="15" s="1"/>
  <c r="C96" i="17" s="1"/>
  <c r="B96" i="15"/>
  <c r="K95" i="15"/>
  <c r="I95" i="15"/>
  <c r="H95" i="15"/>
  <c r="G95" i="15"/>
  <c r="F95" i="15"/>
  <c r="E95" i="15"/>
  <c r="D95" i="15"/>
  <c r="C95" i="15"/>
  <c r="M95" i="15" s="1"/>
  <c r="N95" i="15" s="1"/>
  <c r="C95" i="17" s="1"/>
  <c r="B95" i="15"/>
  <c r="K94" i="15"/>
  <c r="I94" i="15"/>
  <c r="H94" i="15"/>
  <c r="G94" i="15"/>
  <c r="F94" i="15"/>
  <c r="E94" i="15"/>
  <c r="D94" i="15"/>
  <c r="C94" i="15"/>
  <c r="M94" i="15" s="1"/>
  <c r="N94" i="15" s="1"/>
  <c r="C94" i="17" s="1"/>
  <c r="B94" i="15"/>
  <c r="E94" i="17" s="1"/>
  <c r="K93" i="15"/>
  <c r="I93" i="15"/>
  <c r="H93" i="15"/>
  <c r="G93" i="15"/>
  <c r="F93" i="15"/>
  <c r="E93" i="15"/>
  <c r="D93" i="15"/>
  <c r="C93" i="15"/>
  <c r="M93" i="15" s="1"/>
  <c r="N93" i="15" s="1"/>
  <c r="C93" i="17" s="1"/>
  <c r="B93" i="15"/>
  <c r="K92" i="15"/>
  <c r="I92" i="15"/>
  <c r="H92" i="15"/>
  <c r="G92" i="15"/>
  <c r="F92" i="15"/>
  <c r="E92" i="15"/>
  <c r="D92" i="15"/>
  <c r="C92" i="15"/>
  <c r="M92" i="15" s="1"/>
  <c r="N92" i="15" s="1"/>
  <c r="C92" i="17" s="1"/>
  <c r="B92" i="15"/>
  <c r="M91" i="15"/>
  <c r="N91" i="15" s="1"/>
  <c r="C91" i="17" s="1"/>
  <c r="K91" i="15"/>
  <c r="I91" i="15"/>
  <c r="H91" i="15"/>
  <c r="G91" i="15"/>
  <c r="F91" i="15"/>
  <c r="E91" i="15"/>
  <c r="D91" i="15"/>
  <c r="C91" i="15"/>
  <c r="B91" i="15"/>
  <c r="K90" i="15"/>
  <c r="I90" i="15"/>
  <c r="H90" i="15"/>
  <c r="G90" i="15"/>
  <c r="F90" i="15"/>
  <c r="E90" i="15"/>
  <c r="D90" i="15"/>
  <c r="C90" i="15"/>
  <c r="M90" i="15" s="1"/>
  <c r="N90" i="15" s="1"/>
  <c r="C90" i="17" s="1"/>
  <c r="B90" i="15"/>
  <c r="K89" i="15"/>
  <c r="I89" i="15"/>
  <c r="H89" i="15"/>
  <c r="G89" i="15"/>
  <c r="F89" i="15"/>
  <c r="E89" i="15"/>
  <c r="D89" i="15"/>
  <c r="C89" i="15"/>
  <c r="M89" i="15" s="1"/>
  <c r="N89" i="15" s="1"/>
  <c r="C89" i="17" s="1"/>
  <c r="B89" i="15"/>
  <c r="K88" i="15"/>
  <c r="I88" i="15"/>
  <c r="H88" i="15"/>
  <c r="G88" i="15"/>
  <c r="F88" i="15"/>
  <c r="E88" i="15"/>
  <c r="D88" i="15"/>
  <c r="C88" i="15"/>
  <c r="M88" i="15" s="1"/>
  <c r="N88" i="15" s="1"/>
  <c r="C88" i="17" s="1"/>
  <c r="B88" i="15"/>
  <c r="K87" i="15"/>
  <c r="I87" i="15"/>
  <c r="H87" i="15"/>
  <c r="G87" i="15"/>
  <c r="F87" i="15"/>
  <c r="E87" i="15"/>
  <c r="D87" i="15"/>
  <c r="C87" i="15"/>
  <c r="M87" i="15" s="1"/>
  <c r="N87" i="15" s="1"/>
  <c r="C87" i="17" s="1"/>
  <c r="B87" i="15"/>
  <c r="K86" i="15"/>
  <c r="I86" i="15"/>
  <c r="H86" i="15"/>
  <c r="G86" i="15"/>
  <c r="F86" i="15"/>
  <c r="E86" i="15"/>
  <c r="D86" i="15"/>
  <c r="C86" i="15"/>
  <c r="M86" i="15" s="1"/>
  <c r="N86" i="15" s="1"/>
  <c r="C86" i="17" s="1"/>
  <c r="B86" i="15"/>
  <c r="E86" i="17" s="1"/>
  <c r="K85" i="15"/>
  <c r="I85" i="15"/>
  <c r="H85" i="15"/>
  <c r="G85" i="15"/>
  <c r="F85" i="15"/>
  <c r="E85" i="15"/>
  <c r="D85" i="15"/>
  <c r="C85" i="15"/>
  <c r="M85" i="15" s="1"/>
  <c r="N85" i="15" s="1"/>
  <c r="C85" i="17" s="1"/>
  <c r="B85" i="15"/>
  <c r="K84" i="15"/>
  <c r="I84" i="15"/>
  <c r="H84" i="15"/>
  <c r="G84" i="15"/>
  <c r="F84" i="15"/>
  <c r="E84" i="15"/>
  <c r="D84" i="15"/>
  <c r="C84" i="15"/>
  <c r="M84" i="15" s="1"/>
  <c r="N84" i="15" s="1"/>
  <c r="C84" i="17" s="1"/>
  <c r="B84" i="15"/>
  <c r="K83" i="15"/>
  <c r="I83" i="15"/>
  <c r="H83" i="15"/>
  <c r="G83" i="15"/>
  <c r="F83" i="15"/>
  <c r="E83" i="15"/>
  <c r="D83" i="15"/>
  <c r="C83" i="15"/>
  <c r="M83" i="15" s="1"/>
  <c r="N83" i="15" s="1"/>
  <c r="C83" i="17" s="1"/>
  <c r="B83" i="15"/>
  <c r="K82" i="15"/>
  <c r="I82" i="15"/>
  <c r="H82" i="15"/>
  <c r="G82" i="15"/>
  <c r="F82" i="15"/>
  <c r="E82" i="15"/>
  <c r="D82" i="15"/>
  <c r="C82" i="15"/>
  <c r="M82" i="15" s="1"/>
  <c r="N82" i="15" s="1"/>
  <c r="C82" i="17" s="1"/>
  <c r="B82" i="15"/>
  <c r="K81" i="15"/>
  <c r="I81" i="15"/>
  <c r="H81" i="15"/>
  <c r="G81" i="15"/>
  <c r="F81" i="15"/>
  <c r="E81" i="15"/>
  <c r="D81" i="15"/>
  <c r="C81" i="15"/>
  <c r="M81" i="15" s="1"/>
  <c r="N81" i="15" s="1"/>
  <c r="C81" i="17" s="1"/>
  <c r="B81" i="15"/>
  <c r="K80" i="15"/>
  <c r="I80" i="15"/>
  <c r="H80" i="15"/>
  <c r="G80" i="15"/>
  <c r="F80" i="15"/>
  <c r="E80" i="15"/>
  <c r="D80" i="15"/>
  <c r="C80" i="15"/>
  <c r="M80" i="15" s="1"/>
  <c r="N80" i="15" s="1"/>
  <c r="C80" i="17" s="1"/>
  <c r="B80" i="15"/>
  <c r="K79" i="15"/>
  <c r="I79" i="15"/>
  <c r="H79" i="15"/>
  <c r="G79" i="15"/>
  <c r="F79" i="15"/>
  <c r="E79" i="15"/>
  <c r="D79" i="15"/>
  <c r="C79" i="15"/>
  <c r="M79" i="15" s="1"/>
  <c r="N79" i="15" s="1"/>
  <c r="C79" i="17" s="1"/>
  <c r="B79" i="15"/>
  <c r="K78" i="15"/>
  <c r="I78" i="15"/>
  <c r="H78" i="15"/>
  <c r="G78" i="15"/>
  <c r="F78" i="15"/>
  <c r="E78" i="15"/>
  <c r="D78" i="15"/>
  <c r="C78" i="15"/>
  <c r="M78" i="15" s="1"/>
  <c r="N78" i="15" s="1"/>
  <c r="C78" i="17" s="1"/>
  <c r="B78" i="15"/>
  <c r="E78" i="17" s="1"/>
  <c r="K77" i="15"/>
  <c r="I77" i="15"/>
  <c r="H77" i="15"/>
  <c r="G77" i="15"/>
  <c r="F77" i="15"/>
  <c r="E77" i="15"/>
  <c r="D77" i="15"/>
  <c r="C77" i="15"/>
  <c r="M77" i="15" s="1"/>
  <c r="N77" i="15" s="1"/>
  <c r="C77" i="17" s="1"/>
  <c r="B77" i="15"/>
  <c r="K76" i="15"/>
  <c r="I76" i="15"/>
  <c r="H76" i="15"/>
  <c r="G76" i="15"/>
  <c r="F76" i="15"/>
  <c r="E76" i="15"/>
  <c r="D76" i="15"/>
  <c r="C76" i="15"/>
  <c r="M76" i="15" s="1"/>
  <c r="N76" i="15" s="1"/>
  <c r="C76" i="17" s="1"/>
  <c r="B76" i="15"/>
  <c r="M75" i="15"/>
  <c r="N75" i="15" s="1"/>
  <c r="C75" i="17" s="1"/>
  <c r="K75" i="15"/>
  <c r="I75" i="15"/>
  <c r="H75" i="15"/>
  <c r="G75" i="15"/>
  <c r="F75" i="15"/>
  <c r="E75" i="15"/>
  <c r="D75" i="15"/>
  <c r="C75" i="15"/>
  <c r="B75" i="15"/>
  <c r="K74" i="15"/>
  <c r="I74" i="15"/>
  <c r="H74" i="15"/>
  <c r="G74" i="15"/>
  <c r="F74" i="15"/>
  <c r="E74" i="15"/>
  <c r="D74" i="15"/>
  <c r="C74" i="15"/>
  <c r="M74" i="15" s="1"/>
  <c r="N74" i="15" s="1"/>
  <c r="C74" i="17" s="1"/>
  <c r="B74" i="15"/>
  <c r="K73" i="15"/>
  <c r="I73" i="15"/>
  <c r="H73" i="15"/>
  <c r="G73" i="15"/>
  <c r="F73" i="15"/>
  <c r="E73" i="15"/>
  <c r="D73" i="15"/>
  <c r="C73" i="15"/>
  <c r="M73" i="15" s="1"/>
  <c r="N73" i="15" s="1"/>
  <c r="C73" i="17" s="1"/>
  <c r="B73" i="15"/>
  <c r="K72" i="15"/>
  <c r="I72" i="15"/>
  <c r="H72" i="15"/>
  <c r="G72" i="15"/>
  <c r="F72" i="15"/>
  <c r="E72" i="15"/>
  <c r="D72" i="15"/>
  <c r="C72" i="15"/>
  <c r="M72" i="15" s="1"/>
  <c r="N72" i="15" s="1"/>
  <c r="C72" i="17" s="1"/>
  <c r="B72" i="15"/>
  <c r="K71" i="15"/>
  <c r="I71" i="15"/>
  <c r="H71" i="15"/>
  <c r="G71" i="15"/>
  <c r="F71" i="15"/>
  <c r="E71" i="15"/>
  <c r="D71" i="15"/>
  <c r="C71" i="15"/>
  <c r="M71" i="15" s="1"/>
  <c r="N71" i="15" s="1"/>
  <c r="C71" i="17" s="1"/>
  <c r="B71" i="15"/>
  <c r="K70" i="15"/>
  <c r="I70" i="15"/>
  <c r="H70" i="15"/>
  <c r="G70" i="15"/>
  <c r="F70" i="15"/>
  <c r="E70" i="15"/>
  <c r="D70" i="15"/>
  <c r="C70" i="15"/>
  <c r="M70" i="15" s="1"/>
  <c r="N70" i="15" s="1"/>
  <c r="C70" i="17" s="1"/>
  <c r="B70" i="15"/>
  <c r="E70" i="17" s="1"/>
  <c r="K69" i="15"/>
  <c r="I69" i="15"/>
  <c r="H69" i="15"/>
  <c r="G69" i="15"/>
  <c r="F69" i="15"/>
  <c r="E69" i="15"/>
  <c r="D69" i="15"/>
  <c r="C69" i="15"/>
  <c r="M69" i="15" s="1"/>
  <c r="N69" i="15" s="1"/>
  <c r="C69" i="17" s="1"/>
  <c r="B69" i="15"/>
  <c r="K68" i="15"/>
  <c r="I68" i="15"/>
  <c r="H68" i="15"/>
  <c r="G68" i="15"/>
  <c r="F68" i="15"/>
  <c r="E68" i="15"/>
  <c r="D68" i="15"/>
  <c r="C68" i="15"/>
  <c r="M68" i="15" s="1"/>
  <c r="N68" i="15" s="1"/>
  <c r="C68" i="17" s="1"/>
  <c r="B68" i="15"/>
  <c r="M67" i="15"/>
  <c r="N67" i="15" s="1"/>
  <c r="C67" i="17" s="1"/>
  <c r="K67" i="15"/>
  <c r="I67" i="15"/>
  <c r="H67" i="15"/>
  <c r="G67" i="15"/>
  <c r="F67" i="15"/>
  <c r="E67" i="15"/>
  <c r="D67" i="15"/>
  <c r="C67" i="15"/>
  <c r="B67" i="15"/>
  <c r="K66" i="15"/>
  <c r="I66" i="15"/>
  <c r="H66" i="15"/>
  <c r="G66" i="15"/>
  <c r="F66" i="15"/>
  <c r="E66" i="15"/>
  <c r="D66" i="15"/>
  <c r="C66" i="15"/>
  <c r="M66" i="15" s="1"/>
  <c r="N66" i="15" s="1"/>
  <c r="C66" i="17" s="1"/>
  <c r="B66" i="15"/>
  <c r="K65" i="15"/>
  <c r="I65" i="15"/>
  <c r="H65" i="15"/>
  <c r="G65" i="15"/>
  <c r="F65" i="15"/>
  <c r="E65" i="15"/>
  <c r="D65" i="15"/>
  <c r="C65" i="15"/>
  <c r="M65" i="15" s="1"/>
  <c r="N65" i="15" s="1"/>
  <c r="C65" i="17" s="1"/>
  <c r="B65" i="15"/>
  <c r="K64" i="15"/>
  <c r="I64" i="15"/>
  <c r="H64" i="15"/>
  <c r="G64" i="15"/>
  <c r="F64" i="15"/>
  <c r="E64" i="15"/>
  <c r="D64" i="15"/>
  <c r="C64" i="15"/>
  <c r="M64" i="15" s="1"/>
  <c r="N64" i="15" s="1"/>
  <c r="C64" i="17" s="1"/>
  <c r="B64" i="15"/>
  <c r="K63" i="15"/>
  <c r="I63" i="15"/>
  <c r="H63" i="15"/>
  <c r="G63" i="15"/>
  <c r="F63" i="15"/>
  <c r="E63" i="15"/>
  <c r="D63" i="15"/>
  <c r="C63" i="15"/>
  <c r="M63" i="15" s="1"/>
  <c r="N63" i="15" s="1"/>
  <c r="C63" i="17" s="1"/>
  <c r="B63" i="15"/>
  <c r="K62" i="15"/>
  <c r="I62" i="15"/>
  <c r="H62" i="15"/>
  <c r="G62" i="15"/>
  <c r="F62" i="15"/>
  <c r="E62" i="15"/>
  <c r="D62" i="15"/>
  <c r="C62" i="15"/>
  <c r="M62" i="15" s="1"/>
  <c r="N62" i="15" s="1"/>
  <c r="C62" i="17" s="1"/>
  <c r="B62" i="15"/>
  <c r="E62" i="17" s="1"/>
  <c r="K61" i="15"/>
  <c r="I61" i="15"/>
  <c r="H61" i="15"/>
  <c r="G61" i="15"/>
  <c r="F61" i="15"/>
  <c r="E61" i="15"/>
  <c r="D61" i="15"/>
  <c r="C61" i="15"/>
  <c r="M61" i="15" s="1"/>
  <c r="N61" i="15" s="1"/>
  <c r="C61" i="17" s="1"/>
  <c r="B61" i="15"/>
  <c r="K60" i="15"/>
  <c r="I60" i="15"/>
  <c r="H60" i="15"/>
  <c r="G60" i="15"/>
  <c r="F60" i="15"/>
  <c r="E60" i="15"/>
  <c r="D60" i="15"/>
  <c r="C60" i="15"/>
  <c r="M60" i="15" s="1"/>
  <c r="N60" i="15" s="1"/>
  <c r="C60" i="17" s="1"/>
  <c r="B60" i="15"/>
  <c r="K59" i="15"/>
  <c r="I59" i="15"/>
  <c r="H59" i="15"/>
  <c r="G59" i="15"/>
  <c r="F59" i="15"/>
  <c r="E59" i="15"/>
  <c r="D59" i="15"/>
  <c r="C59" i="15"/>
  <c r="M59" i="15" s="1"/>
  <c r="N59" i="15" s="1"/>
  <c r="C59" i="17" s="1"/>
  <c r="B59" i="15"/>
  <c r="K58" i="15"/>
  <c r="I58" i="15"/>
  <c r="H58" i="15"/>
  <c r="G58" i="15"/>
  <c r="F58" i="15"/>
  <c r="E58" i="15"/>
  <c r="D58" i="15"/>
  <c r="C58" i="15"/>
  <c r="M58" i="15" s="1"/>
  <c r="N58" i="15" s="1"/>
  <c r="C58" i="17" s="1"/>
  <c r="B58" i="15"/>
  <c r="K57" i="15"/>
  <c r="I57" i="15"/>
  <c r="H57" i="15"/>
  <c r="G57" i="15"/>
  <c r="F57" i="15"/>
  <c r="E57" i="15"/>
  <c r="D57" i="15"/>
  <c r="C57" i="15"/>
  <c r="M57" i="15" s="1"/>
  <c r="N57" i="15" s="1"/>
  <c r="C57" i="17" s="1"/>
  <c r="B57" i="15"/>
  <c r="K56" i="15"/>
  <c r="I56" i="15"/>
  <c r="H56" i="15"/>
  <c r="G56" i="15"/>
  <c r="F56" i="15"/>
  <c r="E56" i="15"/>
  <c r="D56" i="15"/>
  <c r="C56" i="15"/>
  <c r="M56" i="15" s="1"/>
  <c r="N56" i="15" s="1"/>
  <c r="C56" i="17" s="1"/>
  <c r="B56" i="15"/>
  <c r="K55" i="15"/>
  <c r="I55" i="15"/>
  <c r="H55" i="15"/>
  <c r="G55" i="15"/>
  <c r="F55" i="15"/>
  <c r="E55" i="15"/>
  <c r="D55" i="15"/>
  <c r="C55" i="15"/>
  <c r="M55" i="15" s="1"/>
  <c r="N55" i="15" s="1"/>
  <c r="C55" i="17" s="1"/>
  <c r="B55" i="15"/>
  <c r="K54" i="15"/>
  <c r="I54" i="15"/>
  <c r="H54" i="15"/>
  <c r="G54" i="15"/>
  <c r="F54" i="15"/>
  <c r="E54" i="15"/>
  <c r="D54" i="15"/>
  <c r="C54" i="15"/>
  <c r="M54" i="15" s="1"/>
  <c r="N54" i="15" s="1"/>
  <c r="C54" i="17" s="1"/>
  <c r="B54" i="15"/>
  <c r="E54" i="17" s="1"/>
  <c r="K53" i="15"/>
  <c r="I53" i="15"/>
  <c r="H53" i="15"/>
  <c r="G53" i="15"/>
  <c r="F53" i="15"/>
  <c r="E53" i="15"/>
  <c r="D53" i="15"/>
  <c r="C53" i="15"/>
  <c r="M53" i="15" s="1"/>
  <c r="N53" i="15" s="1"/>
  <c r="C53" i="17" s="1"/>
  <c r="B53" i="15"/>
  <c r="K52" i="15"/>
  <c r="I52" i="15"/>
  <c r="H52" i="15"/>
  <c r="G52" i="15"/>
  <c r="F52" i="15"/>
  <c r="E52" i="15"/>
  <c r="D52" i="15"/>
  <c r="C52" i="15"/>
  <c r="M52" i="15" s="1"/>
  <c r="N52" i="15" s="1"/>
  <c r="C52" i="17" s="1"/>
  <c r="B52" i="15"/>
  <c r="M51" i="15"/>
  <c r="N51" i="15" s="1"/>
  <c r="C51" i="17" s="1"/>
  <c r="K51" i="15"/>
  <c r="I51" i="15"/>
  <c r="H51" i="15"/>
  <c r="G51" i="15"/>
  <c r="F51" i="15"/>
  <c r="E51" i="15"/>
  <c r="D51" i="15"/>
  <c r="C51" i="15"/>
  <c r="B51" i="15"/>
  <c r="K50" i="15"/>
  <c r="I50" i="15"/>
  <c r="H50" i="15"/>
  <c r="G50" i="15"/>
  <c r="F50" i="15"/>
  <c r="E50" i="15"/>
  <c r="D50" i="15"/>
  <c r="C50" i="15"/>
  <c r="M50" i="15" s="1"/>
  <c r="N50" i="15" s="1"/>
  <c r="C50" i="17" s="1"/>
  <c r="B50" i="15"/>
  <c r="K49" i="15"/>
  <c r="I49" i="15"/>
  <c r="H49" i="15"/>
  <c r="G49" i="15"/>
  <c r="F49" i="15"/>
  <c r="E49" i="15"/>
  <c r="D49" i="15"/>
  <c r="C49" i="15"/>
  <c r="M49" i="15" s="1"/>
  <c r="N49" i="15" s="1"/>
  <c r="C49" i="17" s="1"/>
  <c r="B49" i="15"/>
  <c r="K48" i="15"/>
  <c r="I48" i="15"/>
  <c r="H48" i="15"/>
  <c r="G48" i="15"/>
  <c r="F48" i="15"/>
  <c r="E48" i="15"/>
  <c r="D48" i="15"/>
  <c r="C48" i="15"/>
  <c r="M48" i="15" s="1"/>
  <c r="N48" i="15" s="1"/>
  <c r="C48" i="17" s="1"/>
  <c r="B48" i="15"/>
  <c r="K47" i="15"/>
  <c r="I47" i="15"/>
  <c r="H47" i="15"/>
  <c r="G47" i="15"/>
  <c r="F47" i="15"/>
  <c r="E47" i="15"/>
  <c r="D47" i="15"/>
  <c r="C47" i="15"/>
  <c r="M47" i="15" s="1"/>
  <c r="N47" i="15" s="1"/>
  <c r="C47" i="17" s="1"/>
  <c r="B47" i="15"/>
  <c r="K46" i="15"/>
  <c r="I46" i="15"/>
  <c r="H46" i="15"/>
  <c r="G46" i="15"/>
  <c r="F46" i="15"/>
  <c r="E46" i="15"/>
  <c r="D46" i="15"/>
  <c r="C46" i="15"/>
  <c r="M46" i="15" s="1"/>
  <c r="N46" i="15" s="1"/>
  <c r="C46" i="17" s="1"/>
  <c r="B46" i="15"/>
  <c r="E46" i="17" s="1"/>
  <c r="K45" i="15"/>
  <c r="I45" i="15"/>
  <c r="H45" i="15"/>
  <c r="G45" i="15"/>
  <c r="F45" i="15"/>
  <c r="E45" i="15"/>
  <c r="D45" i="15"/>
  <c r="C45" i="15"/>
  <c r="M45" i="15" s="1"/>
  <c r="N45" i="15" s="1"/>
  <c r="C45" i="17" s="1"/>
  <c r="B45" i="15"/>
  <c r="K44" i="15"/>
  <c r="I44" i="15"/>
  <c r="H44" i="15"/>
  <c r="G44" i="15"/>
  <c r="F44" i="15"/>
  <c r="E44" i="15"/>
  <c r="D44" i="15"/>
  <c r="C44" i="15"/>
  <c r="M44" i="15" s="1"/>
  <c r="N44" i="15" s="1"/>
  <c r="C44" i="17" s="1"/>
  <c r="B44" i="15"/>
  <c r="K43" i="15"/>
  <c r="I43" i="15"/>
  <c r="H43" i="15"/>
  <c r="G43" i="15"/>
  <c r="F43" i="15"/>
  <c r="E43" i="15"/>
  <c r="D43" i="15"/>
  <c r="C43" i="15"/>
  <c r="M43" i="15" s="1"/>
  <c r="N43" i="15" s="1"/>
  <c r="C43" i="17" s="1"/>
  <c r="B43" i="15"/>
  <c r="K42" i="15"/>
  <c r="I42" i="15"/>
  <c r="H42" i="15"/>
  <c r="G42" i="15"/>
  <c r="F42" i="15"/>
  <c r="E42" i="15"/>
  <c r="D42" i="15"/>
  <c r="C42" i="15"/>
  <c r="M42" i="15" s="1"/>
  <c r="N42" i="15" s="1"/>
  <c r="C42" i="17" s="1"/>
  <c r="B42" i="15"/>
  <c r="K41" i="15"/>
  <c r="I41" i="15"/>
  <c r="H41" i="15"/>
  <c r="G41" i="15"/>
  <c r="F41" i="15"/>
  <c r="E41" i="15"/>
  <c r="D41" i="15"/>
  <c r="C41" i="15"/>
  <c r="M41" i="15" s="1"/>
  <c r="N41" i="15" s="1"/>
  <c r="C41" i="17" s="1"/>
  <c r="B41" i="15"/>
  <c r="K40" i="15"/>
  <c r="I40" i="15"/>
  <c r="H40" i="15"/>
  <c r="G40" i="15"/>
  <c r="F40" i="15"/>
  <c r="E40" i="15"/>
  <c r="D40" i="15"/>
  <c r="C40" i="15"/>
  <c r="M40" i="15" s="1"/>
  <c r="N40" i="15" s="1"/>
  <c r="C40" i="17" s="1"/>
  <c r="B40" i="15"/>
  <c r="K39" i="15"/>
  <c r="I39" i="15"/>
  <c r="H39" i="15"/>
  <c r="G39" i="15"/>
  <c r="F39" i="15"/>
  <c r="E39" i="15"/>
  <c r="D39" i="15"/>
  <c r="C39" i="15"/>
  <c r="M39" i="15" s="1"/>
  <c r="N39" i="15" s="1"/>
  <c r="C39" i="17" s="1"/>
  <c r="B39" i="15"/>
  <c r="K38" i="15"/>
  <c r="I38" i="15"/>
  <c r="H38" i="15"/>
  <c r="G38" i="15"/>
  <c r="F38" i="15"/>
  <c r="E38" i="15"/>
  <c r="D38" i="15"/>
  <c r="C38" i="15"/>
  <c r="M38" i="15" s="1"/>
  <c r="N38" i="15" s="1"/>
  <c r="C38" i="17" s="1"/>
  <c r="B38" i="15"/>
  <c r="E38" i="17" s="1"/>
  <c r="K37" i="15"/>
  <c r="I37" i="15"/>
  <c r="H37" i="15"/>
  <c r="G37" i="15"/>
  <c r="F37" i="15"/>
  <c r="E37" i="15"/>
  <c r="D37" i="15"/>
  <c r="C37" i="15"/>
  <c r="M37" i="15" s="1"/>
  <c r="N37" i="15" s="1"/>
  <c r="C37" i="17" s="1"/>
  <c r="B37" i="15"/>
  <c r="K36" i="15"/>
  <c r="I36" i="15"/>
  <c r="H36" i="15"/>
  <c r="G36" i="15"/>
  <c r="F36" i="15"/>
  <c r="E36" i="15"/>
  <c r="D36" i="15"/>
  <c r="C36" i="15"/>
  <c r="M36" i="15" s="1"/>
  <c r="N36" i="15" s="1"/>
  <c r="C36" i="17" s="1"/>
  <c r="B36" i="15"/>
  <c r="K35" i="15"/>
  <c r="I35" i="15"/>
  <c r="H35" i="15"/>
  <c r="G35" i="15"/>
  <c r="F35" i="15"/>
  <c r="E35" i="15"/>
  <c r="D35" i="15"/>
  <c r="C35" i="15"/>
  <c r="M35" i="15" s="1"/>
  <c r="N35" i="15" s="1"/>
  <c r="C35" i="17" s="1"/>
  <c r="B35" i="15"/>
  <c r="K34" i="15"/>
  <c r="I34" i="15"/>
  <c r="H34" i="15"/>
  <c r="G34" i="15"/>
  <c r="F34" i="15"/>
  <c r="E34" i="15"/>
  <c r="D34" i="15"/>
  <c r="C34" i="15"/>
  <c r="M34" i="15" s="1"/>
  <c r="N34" i="15" s="1"/>
  <c r="C34" i="17" s="1"/>
  <c r="B34" i="15"/>
  <c r="K33" i="15"/>
  <c r="I33" i="15"/>
  <c r="H33" i="15"/>
  <c r="G33" i="15"/>
  <c r="F33" i="15"/>
  <c r="E33" i="15"/>
  <c r="D33" i="15"/>
  <c r="C33" i="15"/>
  <c r="M33" i="15" s="1"/>
  <c r="N33" i="15" s="1"/>
  <c r="C33" i="17" s="1"/>
  <c r="B33" i="15"/>
  <c r="K32" i="15"/>
  <c r="I32" i="15"/>
  <c r="H32" i="15"/>
  <c r="G32" i="15"/>
  <c r="F32" i="15"/>
  <c r="E32" i="15"/>
  <c r="D32" i="15"/>
  <c r="C32" i="15"/>
  <c r="M32" i="15" s="1"/>
  <c r="N32" i="15" s="1"/>
  <c r="C32" i="17" s="1"/>
  <c r="B32" i="15"/>
  <c r="K31" i="15"/>
  <c r="I31" i="15"/>
  <c r="H31" i="15"/>
  <c r="G31" i="15"/>
  <c r="F31" i="15"/>
  <c r="E31" i="15"/>
  <c r="D31" i="15"/>
  <c r="C31" i="15"/>
  <c r="M31" i="15" s="1"/>
  <c r="N31" i="15" s="1"/>
  <c r="C31" i="17" s="1"/>
  <c r="B31" i="15"/>
  <c r="K30" i="15"/>
  <c r="I30" i="15"/>
  <c r="H30" i="15"/>
  <c r="G30" i="15"/>
  <c r="F30" i="15"/>
  <c r="E30" i="15"/>
  <c r="D30" i="15"/>
  <c r="C30" i="15"/>
  <c r="M30" i="15" s="1"/>
  <c r="N30" i="15" s="1"/>
  <c r="C30" i="17" s="1"/>
  <c r="B30" i="15"/>
  <c r="E30" i="17" s="1"/>
  <c r="K29" i="15"/>
  <c r="I29" i="15"/>
  <c r="H29" i="15"/>
  <c r="G29" i="15"/>
  <c r="F29" i="15"/>
  <c r="E29" i="15"/>
  <c r="D29" i="15"/>
  <c r="C29" i="15"/>
  <c r="M29" i="15" s="1"/>
  <c r="N29" i="15" s="1"/>
  <c r="C29" i="17" s="1"/>
  <c r="B29" i="15"/>
  <c r="K28" i="15"/>
  <c r="I28" i="15"/>
  <c r="H28" i="15"/>
  <c r="G28" i="15"/>
  <c r="F28" i="15"/>
  <c r="E28" i="15"/>
  <c r="D28" i="15"/>
  <c r="C28" i="15"/>
  <c r="M28" i="15" s="1"/>
  <c r="N28" i="15" s="1"/>
  <c r="C28" i="17" s="1"/>
  <c r="B28" i="15"/>
  <c r="K27" i="15"/>
  <c r="I27" i="15"/>
  <c r="H27" i="15"/>
  <c r="G27" i="15"/>
  <c r="F27" i="15"/>
  <c r="E27" i="15"/>
  <c r="D27" i="15"/>
  <c r="C27" i="15"/>
  <c r="M27" i="15" s="1"/>
  <c r="N27" i="15" s="1"/>
  <c r="C27" i="17" s="1"/>
  <c r="B27" i="15"/>
  <c r="K26" i="15"/>
  <c r="I26" i="15"/>
  <c r="H26" i="15"/>
  <c r="G26" i="15"/>
  <c r="F26" i="15"/>
  <c r="E26" i="15"/>
  <c r="D26" i="15"/>
  <c r="C26" i="15"/>
  <c r="M26" i="15" s="1"/>
  <c r="N26" i="15" s="1"/>
  <c r="C26" i="17" s="1"/>
  <c r="B26" i="15"/>
  <c r="K25" i="15"/>
  <c r="I25" i="15"/>
  <c r="H25" i="15"/>
  <c r="G25" i="15"/>
  <c r="F25" i="15"/>
  <c r="E25" i="15"/>
  <c r="D25" i="15"/>
  <c r="C25" i="15"/>
  <c r="M25" i="15" s="1"/>
  <c r="N25" i="15" s="1"/>
  <c r="C25" i="17" s="1"/>
  <c r="B25" i="15"/>
  <c r="K24" i="15"/>
  <c r="I24" i="15"/>
  <c r="H24" i="15"/>
  <c r="G24" i="15"/>
  <c r="F24" i="15"/>
  <c r="E24" i="15"/>
  <c r="D24" i="15"/>
  <c r="C24" i="15"/>
  <c r="M24" i="15" s="1"/>
  <c r="N24" i="15" s="1"/>
  <c r="C24" i="17" s="1"/>
  <c r="B24" i="15"/>
  <c r="K23" i="15"/>
  <c r="I23" i="15"/>
  <c r="H23" i="15"/>
  <c r="G23" i="15"/>
  <c r="F23" i="15"/>
  <c r="E23" i="15"/>
  <c r="D23" i="15"/>
  <c r="C23" i="15"/>
  <c r="M23" i="15" s="1"/>
  <c r="N23" i="15" s="1"/>
  <c r="C23" i="17" s="1"/>
  <c r="B23" i="15"/>
  <c r="K22" i="15"/>
  <c r="I22" i="15"/>
  <c r="H22" i="15"/>
  <c r="G22" i="15"/>
  <c r="F22" i="15"/>
  <c r="E22" i="15"/>
  <c r="D22" i="15"/>
  <c r="C22" i="15"/>
  <c r="M22" i="15" s="1"/>
  <c r="N22" i="15" s="1"/>
  <c r="C22" i="17" s="1"/>
  <c r="B22" i="15"/>
  <c r="E22" i="17" s="1"/>
  <c r="K21" i="15"/>
  <c r="I21" i="15"/>
  <c r="H21" i="15"/>
  <c r="G21" i="15"/>
  <c r="F21" i="15"/>
  <c r="E21" i="15"/>
  <c r="D21" i="15"/>
  <c r="C21" i="15"/>
  <c r="M21" i="15" s="1"/>
  <c r="N21" i="15" s="1"/>
  <c r="C21" i="17" s="1"/>
  <c r="B21" i="15"/>
  <c r="K20" i="15"/>
  <c r="I20" i="15"/>
  <c r="H20" i="15"/>
  <c r="G20" i="15"/>
  <c r="F20" i="15"/>
  <c r="E20" i="15"/>
  <c r="D20" i="15"/>
  <c r="C20" i="15"/>
  <c r="M20" i="15" s="1"/>
  <c r="N20" i="15" s="1"/>
  <c r="C20" i="17" s="1"/>
  <c r="B20" i="15"/>
  <c r="K19" i="15"/>
  <c r="I19" i="15"/>
  <c r="H19" i="15"/>
  <c r="G19" i="15"/>
  <c r="F19" i="15"/>
  <c r="E19" i="15"/>
  <c r="D19" i="15"/>
  <c r="C19" i="15"/>
  <c r="M19" i="15" s="1"/>
  <c r="N19" i="15" s="1"/>
  <c r="C19" i="17" s="1"/>
  <c r="B19" i="15"/>
  <c r="K18" i="15"/>
  <c r="I18" i="15"/>
  <c r="H18" i="15"/>
  <c r="G18" i="15"/>
  <c r="F18" i="15"/>
  <c r="E18" i="15"/>
  <c r="D18" i="15"/>
  <c r="C18" i="15"/>
  <c r="M18" i="15" s="1"/>
  <c r="N18" i="15" s="1"/>
  <c r="C18" i="17" s="1"/>
  <c r="B18" i="15"/>
  <c r="K17" i="15"/>
  <c r="I17" i="15"/>
  <c r="H17" i="15"/>
  <c r="G17" i="15"/>
  <c r="F17" i="15"/>
  <c r="E17" i="15"/>
  <c r="D17" i="15"/>
  <c r="C17" i="15"/>
  <c r="M17" i="15" s="1"/>
  <c r="N17" i="15" s="1"/>
  <c r="C17" i="17" s="1"/>
  <c r="B17" i="15"/>
  <c r="K16" i="15"/>
  <c r="I16" i="15"/>
  <c r="H16" i="15"/>
  <c r="G16" i="15"/>
  <c r="F16" i="15"/>
  <c r="E16" i="15"/>
  <c r="D16" i="15"/>
  <c r="C16" i="15"/>
  <c r="M16" i="15" s="1"/>
  <c r="N16" i="15" s="1"/>
  <c r="C16" i="17" s="1"/>
  <c r="B16" i="15"/>
  <c r="K15" i="15"/>
  <c r="I15" i="15"/>
  <c r="H15" i="15"/>
  <c r="G15" i="15"/>
  <c r="F15" i="15"/>
  <c r="E15" i="15"/>
  <c r="D15" i="15"/>
  <c r="C15" i="15"/>
  <c r="M15" i="15" s="1"/>
  <c r="N15" i="15" s="1"/>
  <c r="C15" i="17" s="1"/>
  <c r="B15" i="15"/>
  <c r="K14" i="15"/>
  <c r="I14" i="15"/>
  <c r="H14" i="15"/>
  <c r="G14" i="15"/>
  <c r="F14" i="15"/>
  <c r="E14" i="15"/>
  <c r="D14" i="15"/>
  <c r="C14" i="15"/>
  <c r="M14" i="15" s="1"/>
  <c r="N14" i="15" s="1"/>
  <c r="C14" i="17" s="1"/>
  <c r="B14" i="15"/>
  <c r="E14" i="17" s="1"/>
  <c r="K13" i="15"/>
  <c r="I13" i="15"/>
  <c r="H13" i="15"/>
  <c r="G13" i="15"/>
  <c r="F13" i="15"/>
  <c r="E13" i="15"/>
  <c r="D13" i="15"/>
  <c r="C13" i="15"/>
  <c r="M13" i="15" s="1"/>
  <c r="N13" i="15" s="1"/>
  <c r="C13" i="17" s="1"/>
  <c r="B13" i="15"/>
  <c r="K12" i="15"/>
  <c r="I12" i="15"/>
  <c r="H12" i="15"/>
  <c r="G12" i="15"/>
  <c r="F12" i="15"/>
  <c r="E12" i="15"/>
  <c r="D12" i="15"/>
  <c r="C12" i="15"/>
  <c r="M12" i="15" s="1"/>
  <c r="N12" i="15" s="1"/>
  <c r="C12" i="17" s="1"/>
  <c r="B12" i="15"/>
  <c r="M11" i="15"/>
  <c r="N11" i="15" s="1"/>
  <c r="C11" i="17" s="1"/>
  <c r="K11" i="15"/>
  <c r="I11" i="15"/>
  <c r="H11" i="15"/>
  <c r="G11" i="15"/>
  <c r="F11" i="15"/>
  <c r="E11" i="15"/>
  <c r="D11" i="15"/>
  <c r="C11" i="15"/>
  <c r="B11" i="15"/>
  <c r="K10" i="15"/>
  <c r="I10" i="15"/>
  <c r="H10" i="15"/>
  <c r="G10" i="15"/>
  <c r="F10" i="15"/>
  <c r="F154" i="15" s="1"/>
  <c r="E10" i="15"/>
  <c r="D10" i="15"/>
  <c r="C10" i="15"/>
  <c r="M10" i="15" s="1"/>
  <c r="N10" i="15" s="1"/>
  <c r="C10" i="17" s="1"/>
  <c r="B10" i="15"/>
  <c r="K9" i="15"/>
  <c r="K154" i="15" s="1"/>
  <c r="I9" i="15"/>
  <c r="I154" i="15" s="1"/>
  <c r="H9" i="15"/>
  <c r="H154" i="15" s="1"/>
  <c r="G9" i="15"/>
  <c r="G154" i="15" s="1"/>
  <c r="F9" i="15"/>
  <c r="E9" i="15"/>
  <c r="E154" i="15" s="1"/>
  <c r="D9" i="15"/>
  <c r="D154" i="15" s="1"/>
  <c r="C9" i="15"/>
  <c r="C154" i="15" s="1"/>
  <c r="B9" i="15"/>
  <c r="B154" i="15" s="1"/>
  <c r="E153" i="17"/>
  <c r="C153" i="18" s="1"/>
  <c r="A153" i="17"/>
  <c r="A153" i="18" s="1"/>
  <c r="E152" i="17"/>
  <c r="C152" i="18" s="1"/>
  <c r="A152" i="17"/>
  <c r="A152" i="18" s="1"/>
  <c r="E151" i="17"/>
  <c r="C151" i="18" s="1"/>
  <c r="A151" i="17"/>
  <c r="A151" i="18" s="1"/>
  <c r="B150" i="17"/>
  <c r="D150" i="17" s="1"/>
  <c r="F150" i="17" s="1"/>
  <c r="A150" i="17"/>
  <c r="A150" i="18" s="1"/>
  <c r="E149" i="17"/>
  <c r="C149" i="18" s="1"/>
  <c r="A149" i="17"/>
  <c r="A149" i="18" s="1"/>
  <c r="E148" i="17"/>
  <c r="C148" i="18" s="1"/>
  <c r="B148" i="17"/>
  <c r="D148" i="17" s="1"/>
  <c r="F148" i="17" s="1"/>
  <c r="A148" i="17"/>
  <c r="A148" i="18" s="1"/>
  <c r="E147" i="17"/>
  <c r="C147" i="18" s="1"/>
  <c r="A147" i="17"/>
  <c r="A147" i="18" s="1"/>
  <c r="E146" i="17"/>
  <c r="C146" i="18" s="1"/>
  <c r="B146" i="17"/>
  <c r="A146" i="17"/>
  <c r="A146" i="18" s="1"/>
  <c r="E145" i="17"/>
  <c r="C145" i="18" s="1"/>
  <c r="A145" i="17"/>
  <c r="A145" i="18" s="1"/>
  <c r="E144" i="17"/>
  <c r="C144" i="18" s="1"/>
  <c r="A144" i="17"/>
  <c r="A144" i="18" s="1"/>
  <c r="E143" i="17"/>
  <c r="C143" i="18" s="1"/>
  <c r="A143" i="17"/>
  <c r="A143" i="18" s="1"/>
  <c r="A142" i="17"/>
  <c r="A142" i="18" s="1"/>
  <c r="E141" i="17"/>
  <c r="C141" i="18" s="1"/>
  <c r="A141" i="17"/>
  <c r="A141" i="18" s="1"/>
  <c r="E140" i="17"/>
  <c r="C140" i="18" s="1"/>
  <c r="A140" i="17"/>
  <c r="A140" i="18" s="1"/>
  <c r="E139" i="17"/>
  <c r="C139" i="18" s="1"/>
  <c r="A139" i="17"/>
  <c r="A139" i="18" s="1"/>
  <c r="E138" i="17"/>
  <c r="C138" i="18" s="1"/>
  <c r="A138" i="17"/>
  <c r="A138" i="18" s="1"/>
  <c r="E137" i="17"/>
  <c r="C137" i="18" s="1"/>
  <c r="A137" i="17"/>
  <c r="A137" i="18" s="1"/>
  <c r="E136" i="17"/>
  <c r="C136" i="18" s="1"/>
  <c r="A136" i="17"/>
  <c r="A136" i="18" s="1"/>
  <c r="E135" i="17"/>
  <c r="C135" i="18" s="1"/>
  <c r="A135" i="17"/>
  <c r="A135" i="18" s="1"/>
  <c r="A134" i="17"/>
  <c r="A134" i="18" s="1"/>
  <c r="E133" i="17"/>
  <c r="C133" i="18" s="1"/>
  <c r="A133" i="17"/>
  <c r="A133" i="18" s="1"/>
  <c r="E132" i="17"/>
  <c r="C132" i="18" s="1"/>
  <c r="A132" i="17"/>
  <c r="A132" i="18" s="1"/>
  <c r="E131" i="17"/>
  <c r="C131" i="18" s="1"/>
  <c r="A131" i="17"/>
  <c r="A131" i="18" s="1"/>
  <c r="E130" i="17"/>
  <c r="C130" i="18" s="1"/>
  <c r="A130" i="17"/>
  <c r="A130" i="18" s="1"/>
  <c r="E129" i="17"/>
  <c r="C129" i="18" s="1"/>
  <c r="A129" i="17"/>
  <c r="A129" i="18" s="1"/>
  <c r="E128" i="17"/>
  <c r="C128" i="18" s="1"/>
  <c r="A128" i="17"/>
  <c r="A128" i="18" s="1"/>
  <c r="E127" i="17"/>
  <c r="C127" i="18" s="1"/>
  <c r="A127" i="17"/>
  <c r="A127" i="18" s="1"/>
  <c r="A126" i="17"/>
  <c r="A126" i="18" s="1"/>
  <c r="E125" i="17"/>
  <c r="C125" i="18" s="1"/>
  <c r="A125" i="17"/>
  <c r="A125" i="18" s="1"/>
  <c r="E124" i="17"/>
  <c r="C124" i="18" s="1"/>
  <c r="A124" i="17"/>
  <c r="A124" i="18" s="1"/>
  <c r="E123" i="17"/>
  <c r="C123" i="18" s="1"/>
  <c r="A123" i="17"/>
  <c r="A123" i="18" s="1"/>
  <c r="E122" i="17"/>
  <c r="C122" i="18" s="1"/>
  <c r="A122" i="17"/>
  <c r="A122" i="18" s="1"/>
  <c r="E121" i="17"/>
  <c r="C121" i="18" s="1"/>
  <c r="A121" i="17"/>
  <c r="A121" i="18" s="1"/>
  <c r="E120" i="17"/>
  <c r="C120" i="18" s="1"/>
  <c r="A120" i="17"/>
  <c r="A120" i="18" s="1"/>
  <c r="E119" i="17"/>
  <c r="C119" i="18" s="1"/>
  <c r="A119" i="17"/>
  <c r="A119" i="18" s="1"/>
  <c r="A118" i="17"/>
  <c r="A118" i="18" s="1"/>
  <c r="E117" i="17"/>
  <c r="C117" i="18" s="1"/>
  <c r="A117" i="17"/>
  <c r="A117" i="18" s="1"/>
  <c r="E116" i="17"/>
  <c r="C116" i="18" s="1"/>
  <c r="A116" i="17"/>
  <c r="A116" i="18" s="1"/>
  <c r="E115" i="17"/>
  <c r="C115" i="18" s="1"/>
  <c r="A115" i="17"/>
  <c r="A115" i="18" s="1"/>
  <c r="E114" i="17"/>
  <c r="C114" i="18" s="1"/>
  <c r="A114" i="17"/>
  <c r="A114" i="18" s="1"/>
  <c r="E113" i="17"/>
  <c r="C113" i="18" s="1"/>
  <c r="A113" i="17"/>
  <c r="A113" i="18" s="1"/>
  <c r="E112" i="17"/>
  <c r="C112" i="18" s="1"/>
  <c r="A112" i="17"/>
  <c r="A112" i="18" s="1"/>
  <c r="E111" i="17"/>
  <c r="C111" i="18" s="1"/>
  <c r="A111" i="17"/>
  <c r="A111" i="18" s="1"/>
  <c r="A110" i="17"/>
  <c r="A110" i="18" s="1"/>
  <c r="E109" i="17"/>
  <c r="C109" i="18" s="1"/>
  <c r="A109" i="17"/>
  <c r="A109" i="18" s="1"/>
  <c r="E108" i="17"/>
  <c r="C108" i="18" s="1"/>
  <c r="A108" i="17"/>
  <c r="A108" i="18" s="1"/>
  <c r="E107" i="17"/>
  <c r="C107" i="18" s="1"/>
  <c r="A107" i="17"/>
  <c r="A107" i="18" s="1"/>
  <c r="E106" i="17"/>
  <c r="C106" i="18" s="1"/>
  <c r="A106" i="17"/>
  <c r="A106" i="18" s="1"/>
  <c r="E105" i="17"/>
  <c r="C105" i="18" s="1"/>
  <c r="A105" i="17"/>
  <c r="A105" i="18" s="1"/>
  <c r="E104" i="17"/>
  <c r="C104" i="18" s="1"/>
  <c r="A104" i="17"/>
  <c r="A104" i="18" s="1"/>
  <c r="E103" i="17"/>
  <c r="C103" i="18" s="1"/>
  <c r="A103" i="17"/>
  <c r="A103" i="18" s="1"/>
  <c r="A102" i="17"/>
  <c r="A102" i="18" s="1"/>
  <c r="E101" i="17"/>
  <c r="C101" i="18" s="1"/>
  <c r="A101" i="17"/>
  <c r="A101" i="18" s="1"/>
  <c r="E100" i="17"/>
  <c r="C100" i="18" s="1"/>
  <c r="A100" i="17"/>
  <c r="A100" i="18" s="1"/>
  <c r="E99" i="17"/>
  <c r="C99" i="18" s="1"/>
  <c r="A99" i="17"/>
  <c r="A99" i="18" s="1"/>
  <c r="E98" i="17"/>
  <c r="C98" i="18" s="1"/>
  <c r="A98" i="17"/>
  <c r="A98" i="18" s="1"/>
  <c r="E97" i="17"/>
  <c r="C97" i="18" s="1"/>
  <c r="A97" i="17"/>
  <c r="A97" i="18" s="1"/>
  <c r="E96" i="17"/>
  <c r="C96" i="18" s="1"/>
  <c r="A96" i="17"/>
  <c r="A96" i="18" s="1"/>
  <c r="E95" i="17"/>
  <c r="C147" i="20" s="1"/>
  <c r="A95" i="17"/>
  <c r="A95" i="18" s="1"/>
  <c r="A94" i="17"/>
  <c r="A94" i="18" s="1"/>
  <c r="E93" i="17"/>
  <c r="C93" i="18" s="1"/>
  <c r="A93" i="17"/>
  <c r="A93" i="18" s="1"/>
  <c r="E92" i="17"/>
  <c r="C92" i="18" s="1"/>
  <c r="A92" i="17"/>
  <c r="A92" i="18" s="1"/>
  <c r="E91" i="17"/>
  <c r="C91" i="18" s="1"/>
  <c r="A91" i="17"/>
  <c r="A91" i="18" s="1"/>
  <c r="E90" i="17"/>
  <c r="C90" i="18" s="1"/>
  <c r="A90" i="17"/>
  <c r="A90" i="18" s="1"/>
  <c r="E89" i="17"/>
  <c r="C89" i="18" s="1"/>
  <c r="A89" i="17"/>
  <c r="A89" i="18" s="1"/>
  <c r="E88" i="17"/>
  <c r="C88" i="18" s="1"/>
  <c r="A88" i="17"/>
  <c r="A88" i="18" s="1"/>
  <c r="E87" i="17"/>
  <c r="C87" i="18" s="1"/>
  <c r="A87" i="17"/>
  <c r="A87" i="18" s="1"/>
  <c r="A86" i="17"/>
  <c r="A86" i="18" s="1"/>
  <c r="E85" i="17"/>
  <c r="C85" i="18" s="1"/>
  <c r="A85" i="17"/>
  <c r="A85" i="18" s="1"/>
  <c r="E84" i="17"/>
  <c r="C84" i="18" s="1"/>
  <c r="A84" i="17"/>
  <c r="A84" i="18" s="1"/>
  <c r="E83" i="17"/>
  <c r="C83" i="18" s="1"/>
  <c r="A83" i="17"/>
  <c r="A83" i="18" s="1"/>
  <c r="E82" i="17"/>
  <c r="C82" i="18" s="1"/>
  <c r="A82" i="17"/>
  <c r="A82" i="18" s="1"/>
  <c r="E81" i="17"/>
  <c r="C81" i="18" s="1"/>
  <c r="A81" i="17"/>
  <c r="A81" i="18" s="1"/>
  <c r="E80" i="17"/>
  <c r="C80" i="18" s="1"/>
  <c r="A80" i="17"/>
  <c r="A80" i="18" s="1"/>
  <c r="E79" i="17"/>
  <c r="C79" i="18" s="1"/>
  <c r="A79" i="17"/>
  <c r="A79" i="18" s="1"/>
  <c r="A78" i="17"/>
  <c r="E77" i="17"/>
  <c r="C77" i="18" s="1"/>
  <c r="A77" i="17"/>
  <c r="A77" i="18" s="1"/>
  <c r="E76" i="17"/>
  <c r="C76" i="18" s="1"/>
  <c r="A76" i="17"/>
  <c r="A76" i="18" s="1"/>
  <c r="E75" i="17"/>
  <c r="C75" i="18" s="1"/>
  <c r="A75" i="17"/>
  <c r="A75" i="18" s="1"/>
  <c r="E74" i="17"/>
  <c r="C74" i="18" s="1"/>
  <c r="A74" i="17"/>
  <c r="A74" i="18" s="1"/>
  <c r="E73" i="17"/>
  <c r="C73" i="18" s="1"/>
  <c r="A73" i="17"/>
  <c r="A73" i="18" s="1"/>
  <c r="E72" i="17"/>
  <c r="C72" i="18" s="1"/>
  <c r="A72" i="17"/>
  <c r="A72" i="18" s="1"/>
  <c r="E71" i="17"/>
  <c r="C71" i="18" s="1"/>
  <c r="A71" i="17"/>
  <c r="A71" i="18" s="1"/>
  <c r="A70" i="17"/>
  <c r="A70" i="18" s="1"/>
  <c r="E69" i="17"/>
  <c r="C69" i="18" s="1"/>
  <c r="A69" i="17"/>
  <c r="A69" i="18" s="1"/>
  <c r="E68" i="17"/>
  <c r="C68" i="18" s="1"/>
  <c r="A68" i="17"/>
  <c r="A68" i="18" s="1"/>
  <c r="E67" i="17"/>
  <c r="C67" i="18" s="1"/>
  <c r="A67" i="17"/>
  <c r="A67" i="18" s="1"/>
  <c r="E66" i="17"/>
  <c r="C66" i="18" s="1"/>
  <c r="A66" i="17"/>
  <c r="A66" i="18" s="1"/>
  <c r="E65" i="17"/>
  <c r="C65" i="18" s="1"/>
  <c r="A65" i="17"/>
  <c r="A65" i="18" s="1"/>
  <c r="E64" i="17"/>
  <c r="C64" i="18" s="1"/>
  <c r="A64" i="17"/>
  <c r="A64" i="18" s="1"/>
  <c r="E63" i="17"/>
  <c r="C63" i="18" s="1"/>
  <c r="A63" i="17"/>
  <c r="A63" i="18" s="1"/>
  <c r="A62" i="17"/>
  <c r="A31" i="20" s="1"/>
  <c r="E61" i="17"/>
  <c r="C61" i="18" s="1"/>
  <c r="A61" i="17"/>
  <c r="A61" i="18" s="1"/>
  <c r="E60" i="17"/>
  <c r="C60" i="18" s="1"/>
  <c r="A60" i="17"/>
  <c r="A60" i="18" s="1"/>
  <c r="E59" i="17"/>
  <c r="C59" i="18" s="1"/>
  <c r="A59" i="17"/>
  <c r="A59" i="18" s="1"/>
  <c r="E58" i="17"/>
  <c r="C58" i="18" s="1"/>
  <c r="A58" i="17"/>
  <c r="A58" i="18" s="1"/>
  <c r="E57" i="17"/>
  <c r="C57" i="18" s="1"/>
  <c r="A57" i="17"/>
  <c r="A57" i="18" s="1"/>
  <c r="E56" i="17"/>
  <c r="C56" i="18" s="1"/>
  <c r="A56" i="17"/>
  <c r="A56" i="18" s="1"/>
  <c r="E55" i="17"/>
  <c r="C55" i="18" s="1"/>
  <c r="A55" i="17"/>
  <c r="A55" i="18" s="1"/>
  <c r="A54" i="17"/>
  <c r="A17" i="20" s="1"/>
  <c r="E53" i="17"/>
  <c r="C53" i="18" s="1"/>
  <c r="A53" i="17"/>
  <c r="A53" i="18" s="1"/>
  <c r="E52" i="17"/>
  <c r="C52" i="18" s="1"/>
  <c r="A52" i="17"/>
  <c r="A52" i="18" s="1"/>
  <c r="E51" i="17"/>
  <c r="C51" i="18" s="1"/>
  <c r="A51" i="17"/>
  <c r="A51" i="18" s="1"/>
  <c r="E50" i="17"/>
  <c r="C50" i="18" s="1"/>
  <c r="A50" i="17"/>
  <c r="A50" i="18" s="1"/>
  <c r="E49" i="17"/>
  <c r="C49" i="18" s="1"/>
  <c r="A49" i="17"/>
  <c r="A49" i="18" s="1"/>
  <c r="E48" i="17"/>
  <c r="C48" i="18" s="1"/>
  <c r="A48" i="17"/>
  <c r="A48" i="18" s="1"/>
  <c r="E47" i="17"/>
  <c r="C47" i="18" s="1"/>
  <c r="A47" i="17"/>
  <c r="A47" i="18" s="1"/>
  <c r="A46" i="17"/>
  <c r="A46" i="18" s="1"/>
  <c r="E45" i="17"/>
  <c r="C45" i="18" s="1"/>
  <c r="A45" i="17"/>
  <c r="A45" i="18" s="1"/>
  <c r="E44" i="17"/>
  <c r="C44" i="18" s="1"/>
  <c r="A44" i="17"/>
  <c r="A44" i="18" s="1"/>
  <c r="E43" i="17"/>
  <c r="C43" i="18" s="1"/>
  <c r="A43" i="17"/>
  <c r="A43" i="18" s="1"/>
  <c r="E42" i="17"/>
  <c r="C42" i="18" s="1"/>
  <c r="A42" i="17"/>
  <c r="A42" i="18" s="1"/>
  <c r="E41" i="17"/>
  <c r="C41" i="18" s="1"/>
  <c r="A41" i="17"/>
  <c r="A41" i="18" s="1"/>
  <c r="E40" i="17"/>
  <c r="C40" i="18" s="1"/>
  <c r="A40" i="17"/>
  <c r="A40" i="18" s="1"/>
  <c r="E39" i="17"/>
  <c r="C39" i="18" s="1"/>
  <c r="A39" i="17"/>
  <c r="A39" i="18" s="1"/>
  <c r="A38" i="17"/>
  <c r="A38" i="18" s="1"/>
  <c r="E37" i="17"/>
  <c r="C37" i="18" s="1"/>
  <c r="A37" i="17"/>
  <c r="A37" i="18" s="1"/>
  <c r="E36" i="17"/>
  <c r="C36" i="18" s="1"/>
  <c r="A36" i="17"/>
  <c r="A36" i="18" s="1"/>
  <c r="E35" i="17"/>
  <c r="C35" i="18" s="1"/>
  <c r="A35" i="17"/>
  <c r="A35" i="18" s="1"/>
  <c r="E34" i="17"/>
  <c r="C34" i="18" s="1"/>
  <c r="A34" i="17"/>
  <c r="A34" i="18" s="1"/>
  <c r="E33" i="17"/>
  <c r="C33" i="18" s="1"/>
  <c r="A33" i="17"/>
  <c r="A33" i="18" s="1"/>
  <c r="E32" i="17"/>
  <c r="A32" i="17"/>
  <c r="A32" i="18" s="1"/>
  <c r="E31" i="17"/>
  <c r="C31" i="18" s="1"/>
  <c r="A31" i="17"/>
  <c r="A31" i="18" s="1"/>
  <c r="A30" i="17"/>
  <c r="A41" i="20" s="1"/>
  <c r="E29" i="17"/>
  <c r="C29" i="18" s="1"/>
  <c r="A29" i="17"/>
  <c r="A29" i="18" s="1"/>
  <c r="E28" i="17"/>
  <c r="C28" i="18" s="1"/>
  <c r="A28" i="17"/>
  <c r="A28" i="18" s="1"/>
  <c r="E27" i="17"/>
  <c r="C27" i="18" s="1"/>
  <c r="A27" i="17"/>
  <c r="A27" i="18" s="1"/>
  <c r="E26" i="17"/>
  <c r="C26" i="18" s="1"/>
  <c r="A26" i="17"/>
  <c r="A26" i="18" s="1"/>
  <c r="E25" i="17"/>
  <c r="C25" i="18" s="1"/>
  <c r="A25" i="17"/>
  <c r="A25" i="18" s="1"/>
  <c r="E24" i="17"/>
  <c r="C24" i="18" s="1"/>
  <c r="A24" i="17"/>
  <c r="A24" i="18" s="1"/>
  <c r="E23" i="17"/>
  <c r="C23" i="18" s="1"/>
  <c r="A23" i="17"/>
  <c r="A23" i="18" s="1"/>
  <c r="A22" i="17"/>
  <c r="A22" i="18" s="1"/>
  <c r="E21" i="17"/>
  <c r="C21" i="18" s="1"/>
  <c r="A21" i="17"/>
  <c r="A21" i="18" s="1"/>
  <c r="E20" i="17"/>
  <c r="C20" i="18" s="1"/>
  <c r="A20" i="17"/>
  <c r="A20" i="18" s="1"/>
  <c r="E19" i="17"/>
  <c r="C19" i="18" s="1"/>
  <c r="A19" i="17"/>
  <c r="A19" i="18" s="1"/>
  <c r="E18" i="17"/>
  <c r="C18" i="18" s="1"/>
  <c r="A18" i="17"/>
  <c r="A18" i="18" s="1"/>
  <c r="E17" i="17"/>
  <c r="C17" i="18" s="1"/>
  <c r="A17" i="17"/>
  <c r="A17" i="18" s="1"/>
  <c r="E16" i="17"/>
  <c r="C28" i="19" s="1"/>
  <c r="A16" i="17"/>
  <c r="A16" i="18" s="1"/>
  <c r="E15" i="17"/>
  <c r="C15" i="18" s="1"/>
  <c r="A15" i="17"/>
  <c r="A15" i="18" s="1"/>
  <c r="A14" i="17"/>
  <c r="A14" i="18" s="1"/>
  <c r="E13" i="17"/>
  <c r="C13" i="18" s="1"/>
  <c r="A13" i="17"/>
  <c r="A13" i="18" s="1"/>
  <c r="E12" i="17"/>
  <c r="C12" i="18" s="1"/>
  <c r="A12" i="17"/>
  <c r="A12" i="18" s="1"/>
  <c r="E11" i="17"/>
  <c r="C11" i="18" s="1"/>
  <c r="A11" i="17"/>
  <c r="A11" i="18" s="1"/>
  <c r="E10" i="17"/>
  <c r="C10" i="18" s="1"/>
  <c r="A10" i="17"/>
  <c r="A10" i="18" s="1"/>
  <c r="E9" i="17"/>
  <c r="C9" i="18" s="1"/>
  <c r="A9" i="17"/>
  <c r="A9" i="18" s="1"/>
  <c r="C153" i="19"/>
  <c r="D153" i="19" s="1"/>
  <c r="A153" i="19"/>
  <c r="C152" i="19"/>
  <c r="A152" i="19"/>
  <c r="C151" i="19"/>
  <c r="A151" i="19"/>
  <c r="A150" i="19"/>
  <c r="C149" i="19"/>
  <c r="C148" i="19"/>
  <c r="C147" i="19"/>
  <c r="A147" i="19"/>
  <c r="A146" i="19"/>
  <c r="C145" i="19"/>
  <c r="A145" i="19"/>
  <c r="C144" i="19"/>
  <c r="C143" i="19"/>
  <c r="A143" i="19"/>
  <c r="A142" i="19"/>
  <c r="C141" i="19"/>
  <c r="A141" i="19"/>
  <c r="C140" i="19"/>
  <c r="A139" i="19"/>
  <c r="C137" i="19"/>
  <c r="A137" i="19"/>
  <c r="A135" i="19"/>
  <c r="A134" i="19"/>
  <c r="C133" i="19"/>
  <c r="A133" i="19"/>
  <c r="A131" i="19"/>
  <c r="A130" i="19"/>
  <c r="A129" i="19"/>
  <c r="C128" i="19"/>
  <c r="A128" i="19"/>
  <c r="A127" i="19"/>
  <c r="C126" i="19"/>
  <c r="A126" i="19"/>
  <c r="C125" i="19"/>
  <c r="A125" i="19"/>
  <c r="C124" i="19"/>
  <c r="A124" i="19"/>
  <c r="A123" i="19"/>
  <c r="C122" i="19"/>
  <c r="A122" i="19"/>
  <c r="C121" i="19"/>
  <c r="A121" i="19"/>
  <c r="C120" i="19"/>
  <c r="A120" i="19"/>
  <c r="C119" i="19"/>
  <c r="A119" i="19"/>
  <c r="C118" i="19"/>
  <c r="A118" i="19"/>
  <c r="C117" i="19"/>
  <c r="A117" i="19"/>
  <c r="C116" i="19"/>
  <c r="A116" i="19"/>
  <c r="A115" i="19"/>
  <c r="C114" i="19"/>
  <c r="A114" i="19"/>
  <c r="C113" i="19"/>
  <c r="A113" i="19"/>
  <c r="C112" i="19"/>
  <c r="A112" i="19"/>
  <c r="A111" i="19"/>
  <c r="C110" i="19"/>
  <c r="A110" i="19"/>
  <c r="C109" i="19"/>
  <c r="A109" i="19"/>
  <c r="C108" i="19"/>
  <c r="A108" i="19"/>
  <c r="C107" i="19"/>
  <c r="A107" i="19"/>
  <c r="C106" i="19"/>
  <c r="A106" i="19"/>
  <c r="A105" i="19"/>
  <c r="C104" i="19"/>
  <c r="A104" i="19"/>
  <c r="C103" i="19"/>
  <c r="A103" i="19"/>
  <c r="C102" i="19"/>
  <c r="A102" i="19"/>
  <c r="C101" i="19"/>
  <c r="A101" i="19"/>
  <c r="C100" i="19"/>
  <c r="A100" i="19"/>
  <c r="A99" i="19"/>
  <c r="C98" i="19"/>
  <c r="A98" i="19"/>
  <c r="C97" i="19"/>
  <c r="A97" i="19"/>
  <c r="C96" i="19"/>
  <c r="A96" i="19"/>
  <c r="A95" i="19"/>
  <c r="C94" i="19"/>
  <c r="A94" i="19"/>
  <c r="C93" i="19"/>
  <c r="A93" i="19"/>
  <c r="C92" i="19"/>
  <c r="A92" i="19"/>
  <c r="A91" i="19"/>
  <c r="A90" i="19"/>
  <c r="C89" i="19"/>
  <c r="A89" i="19"/>
  <c r="C88" i="19"/>
  <c r="A88" i="19"/>
  <c r="C87" i="19"/>
  <c r="A87" i="19"/>
  <c r="C86" i="19"/>
  <c r="A86" i="19"/>
  <c r="A85" i="19"/>
  <c r="C84" i="19"/>
  <c r="A84" i="19"/>
  <c r="A83" i="19"/>
  <c r="C82" i="19"/>
  <c r="A82" i="19"/>
  <c r="A81" i="19"/>
  <c r="C80" i="19"/>
  <c r="A80" i="19"/>
  <c r="A79" i="19"/>
  <c r="C78" i="19"/>
  <c r="A78" i="19"/>
  <c r="A77" i="19"/>
  <c r="C76" i="19"/>
  <c r="A76" i="19"/>
  <c r="C75" i="19"/>
  <c r="A75" i="19"/>
  <c r="C74" i="19"/>
  <c r="A74" i="19"/>
  <c r="C73" i="19"/>
  <c r="A73" i="19"/>
  <c r="C72" i="19"/>
  <c r="A72" i="19"/>
  <c r="A71" i="19"/>
  <c r="C70" i="19"/>
  <c r="A70" i="19"/>
  <c r="A69" i="19"/>
  <c r="C68" i="19"/>
  <c r="A68" i="19"/>
  <c r="C67" i="19"/>
  <c r="A67" i="19"/>
  <c r="C66" i="19"/>
  <c r="A66" i="19"/>
  <c r="C65" i="19"/>
  <c r="A65" i="19"/>
  <c r="C64" i="19"/>
  <c r="A64" i="19"/>
  <c r="A63" i="19"/>
  <c r="C62" i="19"/>
  <c r="A62" i="19"/>
  <c r="A61" i="19"/>
  <c r="C60" i="19"/>
  <c r="A60" i="19"/>
  <c r="C59" i="19"/>
  <c r="A59" i="19"/>
  <c r="A58" i="19"/>
  <c r="C57" i="19"/>
  <c r="A57" i="19"/>
  <c r="C56" i="19"/>
  <c r="A56" i="19"/>
  <c r="A55" i="19"/>
  <c r="C54" i="19"/>
  <c r="A54" i="19"/>
  <c r="C53" i="19"/>
  <c r="A53" i="19"/>
  <c r="C52" i="19"/>
  <c r="A52" i="19"/>
  <c r="C51" i="19"/>
  <c r="A51" i="19"/>
  <c r="C50" i="19"/>
  <c r="A50" i="19"/>
  <c r="A49" i="19"/>
  <c r="C48" i="19"/>
  <c r="A48" i="19"/>
  <c r="C47" i="19"/>
  <c r="A47" i="19"/>
  <c r="C46" i="19"/>
  <c r="A46" i="19"/>
  <c r="C45" i="19"/>
  <c r="A45" i="19"/>
  <c r="C44" i="19"/>
  <c r="C43" i="19"/>
  <c r="A43" i="19"/>
  <c r="C42" i="19"/>
  <c r="A42" i="19"/>
  <c r="C41" i="19"/>
  <c r="A41" i="19"/>
  <c r="C40" i="19"/>
  <c r="C39" i="19"/>
  <c r="A39" i="19"/>
  <c r="C38" i="19"/>
  <c r="A38" i="19"/>
  <c r="C37" i="19"/>
  <c r="A37" i="19"/>
  <c r="C35" i="19"/>
  <c r="A35" i="19"/>
  <c r="A34" i="19"/>
  <c r="C33" i="19"/>
  <c r="A33" i="19"/>
  <c r="C32" i="19"/>
  <c r="A32" i="19"/>
  <c r="C31" i="19"/>
  <c r="A31" i="19"/>
  <c r="A30" i="19"/>
  <c r="C29" i="19"/>
  <c r="A29" i="19"/>
  <c r="A28" i="19"/>
  <c r="C27" i="19"/>
  <c r="A27" i="19"/>
  <c r="C26" i="19"/>
  <c r="A26" i="19"/>
  <c r="C25" i="19"/>
  <c r="A25" i="19"/>
  <c r="C24" i="19"/>
  <c r="A24" i="19"/>
  <c r="A23" i="19"/>
  <c r="A22" i="19"/>
  <c r="C21" i="19"/>
  <c r="A21" i="19"/>
  <c r="C20" i="19"/>
  <c r="A20" i="19"/>
  <c r="C19" i="19"/>
  <c r="A19" i="19"/>
  <c r="C18" i="19"/>
  <c r="A18" i="19"/>
  <c r="C17" i="19"/>
  <c r="A17" i="19"/>
  <c r="C16" i="19"/>
  <c r="A16" i="19"/>
  <c r="C15" i="19"/>
  <c r="A15" i="19"/>
  <c r="C13" i="19"/>
  <c r="A13" i="19"/>
  <c r="C12" i="19"/>
  <c r="A12" i="19"/>
  <c r="C11" i="19"/>
  <c r="A11" i="19"/>
  <c r="A10" i="19"/>
  <c r="A9" i="19"/>
  <c r="A153" i="20"/>
  <c r="C152" i="20"/>
  <c r="A152" i="20"/>
  <c r="C151" i="20"/>
  <c r="A151" i="20"/>
  <c r="A150" i="20"/>
  <c r="C149" i="20"/>
  <c r="A149" i="20"/>
  <c r="C148" i="20"/>
  <c r="A148" i="20"/>
  <c r="A147" i="20"/>
  <c r="C146" i="20"/>
  <c r="A146" i="20"/>
  <c r="C144" i="20"/>
  <c r="A144" i="20"/>
  <c r="A143" i="20"/>
  <c r="C142" i="20"/>
  <c r="A142" i="20"/>
  <c r="A141" i="20"/>
  <c r="A140" i="20"/>
  <c r="C139" i="20"/>
  <c r="A139" i="20"/>
  <c r="C138" i="20"/>
  <c r="A138" i="20"/>
  <c r="A137" i="20"/>
  <c r="C136" i="20"/>
  <c r="A136" i="20"/>
  <c r="A135" i="20"/>
  <c r="C134" i="20"/>
  <c r="A134" i="20"/>
  <c r="A133" i="20"/>
  <c r="C132" i="20"/>
  <c r="A132" i="20"/>
  <c r="C131" i="20"/>
  <c r="A131" i="20"/>
  <c r="C130" i="20"/>
  <c r="A130" i="20"/>
  <c r="C129" i="20"/>
  <c r="A129" i="20"/>
  <c r="C128" i="20"/>
  <c r="A128" i="20"/>
  <c r="C127" i="20"/>
  <c r="A127" i="20"/>
  <c r="C126" i="20"/>
  <c r="A126" i="20"/>
  <c r="A125" i="20"/>
  <c r="C124" i="20"/>
  <c r="A124" i="20"/>
  <c r="C123" i="20"/>
  <c r="A123" i="20"/>
  <c r="C122" i="20"/>
  <c r="A122" i="20"/>
  <c r="C121" i="20"/>
  <c r="A121" i="20"/>
  <c r="C120" i="20"/>
  <c r="C119" i="20"/>
  <c r="A119" i="20"/>
  <c r="C118" i="20"/>
  <c r="A118" i="20"/>
  <c r="C117" i="20"/>
  <c r="A117" i="20"/>
  <c r="A116" i="20"/>
  <c r="C115" i="20"/>
  <c r="A115" i="20"/>
  <c r="A114" i="20"/>
  <c r="C113" i="20"/>
  <c r="A113" i="20"/>
  <c r="C112" i="20"/>
  <c r="A112" i="20"/>
  <c r="C111" i="20"/>
  <c r="A111" i="20"/>
  <c r="C110" i="20"/>
  <c r="A110" i="20"/>
  <c r="A109" i="20"/>
  <c r="C108" i="20"/>
  <c r="C107" i="20"/>
  <c r="A107" i="20"/>
  <c r="A106" i="20"/>
  <c r="C105" i="20"/>
  <c r="A105" i="20"/>
  <c r="C104" i="20"/>
  <c r="A104" i="20"/>
  <c r="C103" i="20"/>
  <c r="A103" i="20"/>
  <c r="C102" i="20"/>
  <c r="A102" i="20"/>
  <c r="C101" i="20"/>
  <c r="A101" i="20"/>
  <c r="C100" i="20"/>
  <c r="A100" i="20"/>
  <c r="C99" i="20"/>
  <c r="A99" i="20"/>
  <c r="C98" i="20"/>
  <c r="A98" i="20"/>
  <c r="C97" i="20"/>
  <c r="A97" i="20"/>
  <c r="C96" i="20"/>
  <c r="A96" i="20"/>
  <c r="C95" i="20"/>
  <c r="A95" i="20"/>
  <c r="A94" i="20"/>
  <c r="C93" i="20"/>
  <c r="A93" i="20"/>
  <c r="C92" i="20"/>
  <c r="A92" i="20"/>
  <c r="C91" i="20"/>
  <c r="A91" i="20"/>
  <c r="A90" i="20"/>
  <c r="C89" i="20"/>
  <c r="A89" i="20"/>
  <c r="C88" i="20"/>
  <c r="C87" i="20"/>
  <c r="A87" i="20"/>
  <c r="C86" i="20"/>
  <c r="A86" i="20"/>
  <c r="C85" i="20"/>
  <c r="A85" i="20"/>
  <c r="C84" i="20"/>
  <c r="C83" i="20"/>
  <c r="A83" i="20"/>
  <c r="A82" i="20"/>
  <c r="C81" i="20"/>
  <c r="A81" i="20"/>
  <c r="C80" i="20"/>
  <c r="A80" i="20"/>
  <c r="C79" i="20"/>
  <c r="A79" i="20"/>
  <c r="C78" i="20"/>
  <c r="A78" i="20"/>
  <c r="A77" i="20"/>
  <c r="C76" i="20"/>
  <c r="A76" i="20"/>
  <c r="C75" i="20"/>
  <c r="A75" i="20"/>
  <c r="C74" i="20"/>
  <c r="A74" i="20"/>
  <c r="C73" i="20"/>
  <c r="A73" i="20"/>
  <c r="C72" i="20"/>
  <c r="A72" i="20"/>
  <c r="C71" i="20"/>
  <c r="A71" i="20"/>
  <c r="C70" i="20"/>
  <c r="A70" i="20"/>
  <c r="C69" i="20"/>
  <c r="A69" i="20"/>
  <c r="C68" i="20"/>
  <c r="A68" i="20"/>
  <c r="C67" i="20"/>
  <c r="A67" i="20"/>
  <c r="C66" i="20"/>
  <c r="A66" i="20"/>
  <c r="C65" i="20"/>
  <c r="A65" i="20"/>
  <c r="A64" i="20"/>
  <c r="C63" i="20"/>
  <c r="A63" i="20"/>
  <c r="C62" i="20"/>
  <c r="A62" i="20"/>
  <c r="C61" i="20"/>
  <c r="A61" i="20"/>
  <c r="C60" i="20"/>
  <c r="A60" i="20"/>
  <c r="C59" i="20"/>
  <c r="A59" i="20"/>
  <c r="A58" i="20"/>
  <c r="C57" i="20"/>
  <c r="A57" i="20"/>
  <c r="C56" i="20"/>
  <c r="A56" i="20"/>
  <c r="C55" i="20"/>
  <c r="A55" i="20"/>
  <c r="C54" i="20"/>
  <c r="C53" i="20"/>
  <c r="A53" i="20"/>
  <c r="C52" i="20"/>
  <c r="A52" i="20"/>
  <c r="C51" i="20"/>
  <c r="C50" i="20"/>
  <c r="A50" i="20"/>
  <c r="A49" i="20"/>
  <c r="C48" i="20"/>
  <c r="A48" i="20"/>
  <c r="C47" i="20"/>
  <c r="A47" i="20"/>
  <c r="C46" i="20"/>
  <c r="A46" i="20"/>
  <c r="C45" i="20"/>
  <c r="A45" i="20"/>
  <c r="C44" i="20"/>
  <c r="A44" i="20"/>
  <c r="C43" i="20"/>
  <c r="C42" i="20"/>
  <c r="A42" i="20"/>
  <c r="A40" i="20"/>
  <c r="A39" i="20"/>
  <c r="C38" i="20"/>
  <c r="A38" i="20"/>
  <c r="C37" i="20"/>
  <c r="A37" i="20"/>
  <c r="C36" i="20"/>
  <c r="A36" i="20"/>
  <c r="C35" i="20"/>
  <c r="A35" i="20"/>
  <c r="C34" i="20"/>
  <c r="C33" i="20"/>
  <c r="A33" i="20"/>
  <c r="C32" i="20"/>
  <c r="C30" i="20"/>
  <c r="A30" i="20"/>
  <c r="C29" i="20"/>
  <c r="A29" i="20"/>
  <c r="C28" i="20"/>
  <c r="A28" i="20"/>
  <c r="C27" i="20"/>
  <c r="C26" i="20"/>
  <c r="A26" i="20"/>
  <c r="C25" i="20"/>
  <c r="C24" i="20"/>
  <c r="A24" i="20"/>
  <c r="C23" i="20"/>
  <c r="A23" i="20"/>
  <c r="C22" i="20"/>
  <c r="A22" i="20"/>
  <c r="C21" i="20"/>
  <c r="A21" i="20"/>
  <c r="C20" i="20"/>
  <c r="A20" i="20"/>
  <c r="C19" i="20"/>
  <c r="C18" i="20"/>
  <c r="A18" i="20"/>
  <c r="A16" i="20"/>
  <c r="C15" i="20"/>
  <c r="A15" i="20"/>
  <c r="C14" i="20"/>
  <c r="A14" i="20"/>
  <c r="C13" i="20"/>
  <c r="A13" i="20"/>
  <c r="C12" i="20"/>
  <c r="A12" i="20"/>
  <c r="C11" i="20"/>
  <c r="A11" i="20"/>
  <c r="A10" i="20"/>
  <c r="C9" i="20"/>
  <c r="D9" i="20" s="1"/>
  <c r="A9" i="20"/>
  <c r="B136" i="18" l="1"/>
  <c r="B42" i="19"/>
  <c r="B61" i="20"/>
  <c r="B150" i="18"/>
  <c r="B9" i="19"/>
  <c r="B10" i="20"/>
  <c r="C78" i="18"/>
  <c r="C49" i="20"/>
  <c r="C130" i="19"/>
  <c r="C86" i="18"/>
  <c r="C64" i="20"/>
  <c r="C58" i="19"/>
  <c r="D24" i="17"/>
  <c r="F24" i="17" s="1"/>
  <c r="N69" i="14"/>
  <c r="B68" i="17" s="1"/>
  <c r="D68" i="17" s="1"/>
  <c r="F68" i="17" s="1"/>
  <c r="D72" i="17"/>
  <c r="F72" i="17" s="1"/>
  <c r="D144" i="17"/>
  <c r="F144" i="17" s="1"/>
  <c r="B128" i="18"/>
  <c r="B110" i="19"/>
  <c r="B131" i="20"/>
  <c r="E131" i="20" s="1"/>
  <c r="C110" i="18"/>
  <c r="C115" i="19"/>
  <c r="C114" i="20"/>
  <c r="C118" i="18"/>
  <c r="C116" i="20"/>
  <c r="C95" i="19"/>
  <c r="D14" i="17"/>
  <c r="F14" i="17" s="1"/>
  <c r="D16" i="17"/>
  <c r="F16" i="17" s="1"/>
  <c r="D18" i="17"/>
  <c r="F18" i="17" s="1"/>
  <c r="D40" i="17"/>
  <c r="F40" i="17" s="1"/>
  <c r="D51" i="17"/>
  <c r="F51" i="17" s="1"/>
  <c r="D58" i="17"/>
  <c r="F58" i="17" s="1"/>
  <c r="D62" i="17"/>
  <c r="F62" i="17" s="1"/>
  <c r="D66" i="17"/>
  <c r="F66" i="17" s="1"/>
  <c r="D70" i="17"/>
  <c r="F70" i="17" s="1"/>
  <c r="D74" i="17"/>
  <c r="F74" i="17" s="1"/>
  <c r="D98" i="17"/>
  <c r="F98" i="17" s="1"/>
  <c r="D120" i="17"/>
  <c r="F120" i="17" s="1"/>
  <c r="D130" i="17"/>
  <c r="F130" i="17" s="1"/>
  <c r="D138" i="17"/>
  <c r="F138" i="17" s="1"/>
  <c r="D142" i="17"/>
  <c r="F142" i="17" s="1"/>
  <c r="C94" i="18"/>
  <c r="C39" i="20"/>
  <c r="C49" i="19"/>
  <c r="D64" i="17"/>
  <c r="F64" i="17" s="1"/>
  <c r="D152" i="19"/>
  <c r="B148" i="18"/>
  <c r="B78" i="20"/>
  <c r="B97" i="19"/>
  <c r="C126" i="18"/>
  <c r="C63" i="19"/>
  <c r="C77" i="20"/>
  <c r="D28" i="17"/>
  <c r="F28" i="17" s="1"/>
  <c r="D50" i="17"/>
  <c r="F50" i="17" s="1"/>
  <c r="D54" i="17"/>
  <c r="F54" i="17" s="1"/>
  <c r="D88" i="17"/>
  <c r="F88" i="17" s="1"/>
  <c r="D91" i="17"/>
  <c r="F91" i="17" s="1"/>
  <c r="D112" i="17"/>
  <c r="F112" i="17" s="1"/>
  <c r="D122" i="17"/>
  <c r="F122" i="17" s="1"/>
  <c r="D126" i="17"/>
  <c r="F126" i="17" s="1"/>
  <c r="D134" i="17"/>
  <c r="F134" i="17" s="1"/>
  <c r="B15" i="18"/>
  <c r="B43" i="19"/>
  <c r="B32" i="20"/>
  <c r="B96" i="18"/>
  <c r="B59" i="20"/>
  <c r="B75" i="19"/>
  <c r="C134" i="18"/>
  <c r="C109" i="20"/>
  <c r="C135" i="19"/>
  <c r="C142" i="18"/>
  <c r="C143" i="20"/>
  <c r="C132" i="19"/>
  <c r="D44" i="17"/>
  <c r="F44" i="17" s="1"/>
  <c r="D90" i="17"/>
  <c r="F90" i="17" s="1"/>
  <c r="D94" i="17"/>
  <c r="F94" i="17" s="1"/>
  <c r="D118" i="17"/>
  <c r="F118" i="17" s="1"/>
  <c r="C102" i="18"/>
  <c r="C139" i="19"/>
  <c r="C140" i="20"/>
  <c r="D17" i="17"/>
  <c r="F17" i="17" s="1"/>
  <c r="F102" i="17"/>
  <c r="C14" i="18"/>
  <c r="C150" i="19"/>
  <c r="C150" i="20"/>
  <c r="C22" i="18"/>
  <c r="C133" i="20"/>
  <c r="C129" i="19"/>
  <c r="C30" i="18"/>
  <c r="C154" i="18" s="1"/>
  <c r="C156" i="18" s="1"/>
  <c r="C41" i="20"/>
  <c r="C90" i="19"/>
  <c r="C38" i="18"/>
  <c r="C36" i="19"/>
  <c r="C40" i="20"/>
  <c r="C46" i="18"/>
  <c r="C69" i="19"/>
  <c r="C82" i="20"/>
  <c r="C150" i="18"/>
  <c r="C9" i="19"/>
  <c r="C10" i="20"/>
  <c r="D10" i="20" s="1"/>
  <c r="D11" i="20" s="1"/>
  <c r="D12" i="20" s="1"/>
  <c r="D13" i="20" s="1"/>
  <c r="D14" i="20" s="1"/>
  <c r="D15" i="20" s="1"/>
  <c r="D16" i="20" s="1"/>
  <c r="D17" i="20" s="1"/>
  <c r="D18" i="20" s="1"/>
  <c r="D19" i="20" s="1"/>
  <c r="D20" i="20" s="1"/>
  <c r="D21" i="20" s="1"/>
  <c r="D22" i="20" s="1"/>
  <c r="D23" i="20" s="1"/>
  <c r="D24" i="20" s="1"/>
  <c r="D25" i="20" s="1"/>
  <c r="D26" i="20" s="1"/>
  <c r="D27" i="20" s="1"/>
  <c r="D28" i="20" s="1"/>
  <c r="D29" i="20" s="1"/>
  <c r="D30" i="20" s="1"/>
  <c r="D31" i="20" s="1"/>
  <c r="D32" i="20" s="1"/>
  <c r="D33" i="20" s="1"/>
  <c r="D34" i="20" s="1"/>
  <c r="D35" i="20" s="1"/>
  <c r="D36" i="20" s="1"/>
  <c r="D37" i="20" s="1"/>
  <c r="D38" i="20" s="1"/>
  <c r="D39" i="20" s="1"/>
  <c r="D40" i="20" s="1"/>
  <c r="D41" i="20" s="1"/>
  <c r="D42" i="20" s="1"/>
  <c r="D43" i="20" s="1"/>
  <c r="D44" i="20" s="1"/>
  <c r="D45" i="20" s="1"/>
  <c r="D46" i="20" s="1"/>
  <c r="D47" i="20" s="1"/>
  <c r="D48" i="20" s="1"/>
  <c r="D49" i="20" s="1"/>
  <c r="D50" i="20" s="1"/>
  <c r="D51" i="20" s="1"/>
  <c r="D52" i="20" s="1"/>
  <c r="D53" i="20" s="1"/>
  <c r="D54" i="20" s="1"/>
  <c r="D32" i="17"/>
  <c r="F32" i="17" s="1"/>
  <c r="D48" i="17"/>
  <c r="F48" i="17" s="1"/>
  <c r="D114" i="17"/>
  <c r="F114" i="17" s="1"/>
  <c r="D131" i="17"/>
  <c r="F131" i="17" s="1"/>
  <c r="D146" i="17"/>
  <c r="F146" i="17" s="1"/>
  <c r="C54" i="18"/>
  <c r="C91" i="19"/>
  <c r="C17" i="20"/>
  <c r="C62" i="18"/>
  <c r="C61" i="19"/>
  <c r="C31" i="20"/>
  <c r="N11" i="14"/>
  <c r="B10" i="17" s="1"/>
  <c r="D10" i="17" s="1"/>
  <c r="F10" i="17" s="1"/>
  <c r="N12" i="14"/>
  <c r="B11" i="17" s="1"/>
  <c r="D11" i="17" s="1"/>
  <c r="F11" i="17" s="1"/>
  <c r="D80" i="17"/>
  <c r="F80" i="17" s="1"/>
  <c r="D86" i="17"/>
  <c r="F86" i="17" s="1"/>
  <c r="D104" i="17"/>
  <c r="F104" i="17" s="1"/>
  <c r="D110" i="17"/>
  <c r="F110" i="17" s="1"/>
  <c r="D56" i="17"/>
  <c r="F56" i="17" s="1"/>
  <c r="D78" i="17"/>
  <c r="F78" i="17" s="1"/>
  <c r="N125" i="14"/>
  <c r="B124" i="17" s="1"/>
  <c r="D124" i="17" s="1"/>
  <c r="F124" i="17" s="1"/>
  <c r="C70" i="18"/>
  <c r="C22" i="19"/>
  <c r="C16" i="20"/>
  <c r="D13" i="17"/>
  <c r="F13" i="17" s="1"/>
  <c r="D20" i="17"/>
  <c r="F20" i="17" s="1"/>
  <c r="N31" i="14"/>
  <c r="B30" i="17" s="1"/>
  <c r="D30" i="17" s="1"/>
  <c r="F30" i="17" s="1"/>
  <c r="D36" i="17"/>
  <c r="F36" i="17" s="1"/>
  <c r="D82" i="17"/>
  <c r="F82" i="17" s="1"/>
  <c r="D106" i="17"/>
  <c r="F106" i="17" s="1"/>
  <c r="N68" i="14"/>
  <c r="B67" i="17" s="1"/>
  <c r="D67" i="17" s="1"/>
  <c r="F67" i="17" s="1"/>
  <c r="I146" i="14"/>
  <c r="I148" i="14"/>
  <c r="I150" i="14"/>
  <c r="N150" i="14" s="1"/>
  <c r="B149" i="17" s="1"/>
  <c r="D149" i="17" s="1"/>
  <c r="F149" i="17" s="1"/>
  <c r="I152" i="14"/>
  <c r="I154" i="14"/>
  <c r="N154" i="14" s="1"/>
  <c r="B153" i="17" s="1"/>
  <c r="D153" i="17" s="1"/>
  <c r="F153" i="17" s="1"/>
  <c r="A30" i="18"/>
  <c r="BB5" i="13"/>
  <c r="N108" i="14"/>
  <c r="B107" i="17" s="1"/>
  <c r="D107" i="17" s="1"/>
  <c r="F107" i="17" s="1"/>
  <c r="N116" i="14"/>
  <c r="B115" i="17" s="1"/>
  <c r="D115" i="17" s="1"/>
  <c r="F115" i="17" s="1"/>
  <c r="BB6" i="13"/>
  <c r="K10" i="14"/>
  <c r="BB9" i="13"/>
  <c r="BO28" i="13"/>
  <c r="BP28" i="13" s="1"/>
  <c r="BN28" i="13"/>
  <c r="CQ28" i="13" s="1"/>
  <c r="BO44" i="13"/>
  <c r="BP44" i="13" s="1"/>
  <c r="BN44" i="13"/>
  <c r="N100" i="14"/>
  <c r="B99" i="17" s="1"/>
  <c r="D99" i="17" s="1"/>
  <c r="F99" i="17" s="1"/>
  <c r="N124" i="14"/>
  <c r="B123" i="17" s="1"/>
  <c r="D123" i="17" s="1"/>
  <c r="F123" i="17" s="1"/>
  <c r="A32" i="20"/>
  <c r="A34" i="20"/>
  <c r="A54" i="20"/>
  <c r="C58" i="20"/>
  <c r="A88" i="20"/>
  <c r="C90" i="20"/>
  <c r="C106" i="20"/>
  <c r="A120" i="20"/>
  <c r="C10" i="19"/>
  <c r="C34" i="19"/>
  <c r="A36" i="19"/>
  <c r="A44" i="19"/>
  <c r="C134" i="19"/>
  <c r="A136" i="19"/>
  <c r="C142" i="19"/>
  <c r="A144" i="19"/>
  <c r="E154" i="17"/>
  <c r="M9" i="15"/>
  <c r="L155" i="14"/>
  <c r="N20" i="14"/>
  <c r="B19" i="17" s="1"/>
  <c r="D19" i="17" s="1"/>
  <c r="F19" i="17" s="1"/>
  <c r="N24" i="14"/>
  <c r="B23" i="17" s="1"/>
  <c r="D23" i="17" s="1"/>
  <c r="F23" i="17" s="1"/>
  <c r="N28" i="14"/>
  <c r="B27" i="17" s="1"/>
  <c r="D27" i="17" s="1"/>
  <c r="F27" i="17" s="1"/>
  <c r="N32" i="14"/>
  <c r="B31" i="17" s="1"/>
  <c r="D31" i="17" s="1"/>
  <c r="F31" i="17" s="1"/>
  <c r="N36" i="14"/>
  <c r="B35" i="17" s="1"/>
  <c r="D35" i="17" s="1"/>
  <c r="F35" i="17" s="1"/>
  <c r="N40" i="14"/>
  <c r="B39" i="17" s="1"/>
  <c r="D39" i="17" s="1"/>
  <c r="F39" i="17" s="1"/>
  <c r="N44" i="14"/>
  <c r="B43" i="17" s="1"/>
  <c r="D43" i="17" s="1"/>
  <c r="F43" i="17" s="1"/>
  <c r="N48" i="14"/>
  <c r="B47" i="17" s="1"/>
  <c r="D47" i="17" s="1"/>
  <c r="F47" i="17" s="1"/>
  <c r="N54" i="14"/>
  <c r="B53" i="17" s="1"/>
  <c r="D53" i="17" s="1"/>
  <c r="F53" i="17" s="1"/>
  <c r="N62" i="14"/>
  <c r="B61" i="17" s="1"/>
  <c r="D61" i="17" s="1"/>
  <c r="F61" i="17" s="1"/>
  <c r="N70" i="14"/>
  <c r="B69" i="17" s="1"/>
  <c r="D69" i="17" s="1"/>
  <c r="F69" i="17" s="1"/>
  <c r="N78" i="14"/>
  <c r="B77" i="17" s="1"/>
  <c r="D77" i="17" s="1"/>
  <c r="F77" i="17" s="1"/>
  <c r="N86" i="14"/>
  <c r="B85" i="17" s="1"/>
  <c r="D85" i="17" s="1"/>
  <c r="F85" i="17" s="1"/>
  <c r="N94" i="14"/>
  <c r="B93" i="17" s="1"/>
  <c r="D93" i="17" s="1"/>
  <c r="F93" i="17" s="1"/>
  <c r="N102" i="14"/>
  <c r="B101" i="17" s="1"/>
  <c r="D101" i="17" s="1"/>
  <c r="F101" i="17" s="1"/>
  <c r="N110" i="14"/>
  <c r="B109" i="17" s="1"/>
  <c r="D109" i="17" s="1"/>
  <c r="F109" i="17" s="1"/>
  <c r="N118" i="14"/>
  <c r="B117" i="17" s="1"/>
  <c r="D117" i="17" s="1"/>
  <c r="F117" i="17" s="1"/>
  <c r="N126" i="14"/>
  <c r="B125" i="17" s="1"/>
  <c r="D125" i="17" s="1"/>
  <c r="F125" i="17" s="1"/>
  <c r="N134" i="14"/>
  <c r="B133" i="17" s="1"/>
  <c r="D133" i="17" s="1"/>
  <c r="F133" i="17" s="1"/>
  <c r="N142" i="14"/>
  <c r="B141" i="17" s="1"/>
  <c r="D141" i="17" s="1"/>
  <c r="F141" i="17" s="1"/>
  <c r="M153" i="14"/>
  <c r="C16" i="18"/>
  <c r="BM5" i="13"/>
  <c r="BB11" i="13"/>
  <c r="N140" i="14"/>
  <c r="B139" i="17" s="1"/>
  <c r="D139" i="17" s="1"/>
  <c r="F139" i="17" s="1"/>
  <c r="C125" i="20"/>
  <c r="C23" i="19"/>
  <c r="C55" i="19"/>
  <c r="C71" i="19"/>
  <c r="C77" i="19"/>
  <c r="C79" i="19"/>
  <c r="C81" i="19"/>
  <c r="C83" i="19"/>
  <c r="C85" i="19"/>
  <c r="C99" i="19"/>
  <c r="C105" i="19"/>
  <c r="C111" i="19"/>
  <c r="C123" i="19"/>
  <c r="C127" i="19"/>
  <c r="C131" i="19"/>
  <c r="A149" i="19"/>
  <c r="E148" i="32"/>
  <c r="A62" i="18"/>
  <c r="BB12" i="13"/>
  <c r="A145" i="20"/>
  <c r="A14" i="19"/>
  <c r="C136" i="19"/>
  <c r="A138" i="19"/>
  <c r="N80" i="14"/>
  <c r="B79" i="17" s="1"/>
  <c r="D79" i="17" s="1"/>
  <c r="F79" i="17" s="1"/>
  <c r="N112" i="14"/>
  <c r="B111" i="17" s="1"/>
  <c r="D111" i="17" s="1"/>
  <c r="F111" i="17" s="1"/>
  <c r="N144" i="14"/>
  <c r="B143" i="17" s="1"/>
  <c r="D143" i="17" s="1"/>
  <c r="F143" i="17" s="1"/>
  <c r="BM10" i="13"/>
  <c r="BN10" i="13" s="1"/>
  <c r="CQ10" i="13" s="1"/>
  <c r="N76" i="14"/>
  <c r="B75" i="17" s="1"/>
  <c r="D75" i="17" s="1"/>
  <c r="F75" i="17" s="1"/>
  <c r="E155" i="14"/>
  <c r="N146" i="14"/>
  <c r="B145" i="17" s="1"/>
  <c r="D145" i="17" s="1"/>
  <c r="F145" i="17" s="1"/>
  <c r="N148" i="14"/>
  <c r="B147" i="17" s="1"/>
  <c r="D147" i="17" s="1"/>
  <c r="F147" i="17" s="1"/>
  <c r="N152" i="14"/>
  <c r="B151" i="17" s="1"/>
  <c r="D151" i="17" s="1"/>
  <c r="F151" i="17" s="1"/>
  <c r="N153" i="14"/>
  <c r="B152" i="17" s="1"/>
  <c r="D152" i="17" s="1"/>
  <c r="F152" i="17" s="1"/>
  <c r="C95" i="18"/>
  <c r="CC4" i="13"/>
  <c r="BB15" i="13"/>
  <c r="BM15" i="13" s="1"/>
  <c r="BB16" i="13"/>
  <c r="N60" i="14"/>
  <c r="B59" i="17" s="1"/>
  <c r="D59" i="17" s="1"/>
  <c r="F59" i="17" s="1"/>
  <c r="N84" i="14"/>
  <c r="B83" i="17" s="1"/>
  <c r="D83" i="17" s="1"/>
  <c r="F83" i="17" s="1"/>
  <c r="A19" i="20"/>
  <c r="A25" i="20"/>
  <c r="A27" i="20"/>
  <c r="A43" i="20"/>
  <c r="A51" i="20"/>
  <c r="A84" i="20"/>
  <c r="C94" i="20"/>
  <c r="A108" i="20"/>
  <c r="C135" i="20"/>
  <c r="C137" i="20"/>
  <c r="C141" i="20"/>
  <c r="C145" i="20"/>
  <c r="C153" i="20"/>
  <c r="D153" i="20" s="1"/>
  <c r="D152" i="20" s="1"/>
  <c r="D151" i="20" s="1"/>
  <c r="C14" i="19"/>
  <c r="C30" i="19"/>
  <c r="A40" i="19"/>
  <c r="A132" i="19"/>
  <c r="C138" i="19"/>
  <c r="A140" i="19"/>
  <c r="C146" i="19"/>
  <c r="A148" i="19"/>
  <c r="H155" i="14"/>
  <c r="D22" i="14"/>
  <c r="N22" i="14" s="1"/>
  <c r="B21" i="17" s="1"/>
  <c r="D21" i="17" s="1"/>
  <c r="F21" i="17" s="1"/>
  <c r="M23" i="14"/>
  <c r="N23" i="14" s="1"/>
  <c r="B22" i="17" s="1"/>
  <c r="D22" i="17" s="1"/>
  <c r="F22" i="17" s="1"/>
  <c r="D26" i="14"/>
  <c r="N26" i="14" s="1"/>
  <c r="B25" i="17" s="1"/>
  <c r="D25" i="17" s="1"/>
  <c r="F25" i="17" s="1"/>
  <c r="M27" i="14"/>
  <c r="N27" i="14" s="1"/>
  <c r="B26" i="17" s="1"/>
  <c r="D26" i="17" s="1"/>
  <c r="F26" i="17" s="1"/>
  <c r="D30" i="14"/>
  <c r="N30" i="14" s="1"/>
  <c r="B29" i="17" s="1"/>
  <c r="D29" i="17" s="1"/>
  <c r="F29" i="17" s="1"/>
  <c r="M31" i="14"/>
  <c r="D34" i="14"/>
  <c r="N34" i="14" s="1"/>
  <c r="B33" i="17" s="1"/>
  <c r="D33" i="17" s="1"/>
  <c r="F33" i="17" s="1"/>
  <c r="M35" i="14"/>
  <c r="N35" i="14" s="1"/>
  <c r="B34" i="17" s="1"/>
  <c r="D34" i="17" s="1"/>
  <c r="F34" i="17" s="1"/>
  <c r="D38" i="14"/>
  <c r="N38" i="14" s="1"/>
  <c r="B37" i="17" s="1"/>
  <c r="D37" i="17" s="1"/>
  <c r="F37" i="17" s="1"/>
  <c r="M39" i="14"/>
  <c r="N39" i="14" s="1"/>
  <c r="B38" i="17" s="1"/>
  <c r="D38" i="17" s="1"/>
  <c r="F38" i="17" s="1"/>
  <c r="D42" i="14"/>
  <c r="N42" i="14" s="1"/>
  <c r="B41" i="17" s="1"/>
  <c r="D41" i="17" s="1"/>
  <c r="F41" i="17" s="1"/>
  <c r="M43" i="14"/>
  <c r="N43" i="14" s="1"/>
  <c r="B42" i="17" s="1"/>
  <c r="D42" i="17" s="1"/>
  <c r="F42" i="17" s="1"/>
  <c r="D46" i="14"/>
  <c r="N46" i="14" s="1"/>
  <c r="B45" i="17" s="1"/>
  <c r="D45" i="17" s="1"/>
  <c r="F45" i="17" s="1"/>
  <c r="M47" i="14"/>
  <c r="N47" i="14" s="1"/>
  <c r="B46" i="17" s="1"/>
  <c r="D46" i="17" s="1"/>
  <c r="F46" i="17" s="1"/>
  <c r="D50" i="14"/>
  <c r="N50" i="14" s="1"/>
  <c r="B49" i="17" s="1"/>
  <c r="D49" i="17" s="1"/>
  <c r="F49" i="17" s="1"/>
  <c r="M53" i="14"/>
  <c r="N53" i="14" s="1"/>
  <c r="B52" i="17" s="1"/>
  <c r="D52" i="17" s="1"/>
  <c r="F52" i="17" s="1"/>
  <c r="I56" i="14"/>
  <c r="N56" i="14" s="1"/>
  <c r="B55" i="17" s="1"/>
  <c r="D55" i="17" s="1"/>
  <c r="F55" i="17" s="1"/>
  <c r="N58" i="14"/>
  <c r="B57" i="17" s="1"/>
  <c r="D57" i="17" s="1"/>
  <c r="F57" i="17" s="1"/>
  <c r="M61" i="14"/>
  <c r="N61" i="14" s="1"/>
  <c r="B60" i="17" s="1"/>
  <c r="D60" i="17" s="1"/>
  <c r="F60" i="17" s="1"/>
  <c r="I64" i="14"/>
  <c r="N64" i="14" s="1"/>
  <c r="B63" i="17" s="1"/>
  <c r="D63" i="17" s="1"/>
  <c r="F63" i="17" s="1"/>
  <c r="N66" i="14"/>
  <c r="B65" i="17" s="1"/>
  <c r="D65" i="17" s="1"/>
  <c r="F65" i="17" s="1"/>
  <c r="M69" i="14"/>
  <c r="I72" i="14"/>
  <c r="N72" i="14" s="1"/>
  <c r="B71" i="17" s="1"/>
  <c r="D71" i="17" s="1"/>
  <c r="F71" i="17" s="1"/>
  <c r="N74" i="14"/>
  <c r="B73" i="17" s="1"/>
  <c r="D73" i="17" s="1"/>
  <c r="F73" i="17" s="1"/>
  <c r="M77" i="14"/>
  <c r="N77" i="14" s="1"/>
  <c r="B76" i="17" s="1"/>
  <c r="D76" i="17" s="1"/>
  <c r="F76" i="17" s="1"/>
  <c r="I80" i="14"/>
  <c r="N82" i="14"/>
  <c r="B81" i="17" s="1"/>
  <c r="D81" i="17" s="1"/>
  <c r="F81" i="17" s="1"/>
  <c r="M85" i="14"/>
  <c r="N85" i="14" s="1"/>
  <c r="B84" i="17" s="1"/>
  <c r="D84" i="17" s="1"/>
  <c r="F84" i="17" s="1"/>
  <c r="I88" i="14"/>
  <c r="N88" i="14" s="1"/>
  <c r="B87" i="17" s="1"/>
  <c r="D87" i="17" s="1"/>
  <c r="F87" i="17" s="1"/>
  <c r="N90" i="14"/>
  <c r="B89" i="17" s="1"/>
  <c r="D89" i="17" s="1"/>
  <c r="F89" i="17" s="1"/>
  <c r="M93" i="14"/>
  <c r="N93" i="14" s="1"/>
  <c r="B92" i="17" s="1"/>
  <c r="D92" i="17" s="1"/>
  <c r="F92" i="17" s="1"/>
  <c r="I96" i="14"/>
  <c r="N96" i="14" s="1"/>
  <c r="B95" i="17" s="1"/>
  <c r="D95" i="17" s="1"/>
  <c r="F95" i="17" s="1"/>
  <c r="N98" i="14"/>
  <c r="B97" i="17" s="1"/>
  <c r="D97" i="17" s="1"/>
  <c r="F97" i="17" s="1"/>
  <c r="M101" i="14"/>
  <c r="N101" i="14" s="1"/>
  <c r="B100" i="17" s="1"/>
  <c r="D100" i="17" s="1"/>
  <c r="F100" i="17" s="1"/>
  <c r="I104" i="14"/>
  <c r="N104" i="14" s="1"/>
  <c r="B103" i="17" s="1"/>
  <c r="D103" i="17" s="1"/>
  <c r="F103" i="17" s="1"/>
  <c r="N106" i="14"/>
  <c r="B105" i="17" s="1"/>
  <c r="D105" i="17" s="1"/>
  <c r="F105" i="17" s="1"/>
  <c r="M109" i="14"/>
  <c r="N109" i="14" s="1"/>
  <c r="B108" i="17" s="1"/>
  <c r="D108" i="17" s="1"/>
  <c r="F108" i="17" s="1"/>
  <c r="I112" i="14"/>
  <c r="N114" i="14"/>
  <c r="B113" i="17" s="1"/>
  <c r="D113" i="17" s="1"/>
  <c r="F113" i="17" s="1"/>
  <c r="M117" i="14"/>
  <c r="N117" i="14" s="1"/>
  <c r="B116" i="17" s="1"/>
  <c r="D116" i="17" s="1"/>
  <c r="F116" i="17" s="1"/>
  <c r="I120" i="14"/>
  <c r="N120" i="14" s="1"/>
  <c r="B119" i="17" s="1"/>
  <c r="D119" i="17" s="1"/>
  <c r="F119" i="17" s="1"/>
  <c r="N122" i="14"/>
  <c r="B121" i="17" s="1"/>
  <c r="D121" i="17" s="1"/>
  <c r="F121" i="17" s="1"/>
  <c r="M125" i="14"/>
  <c r="I128" i="14"/>
  <c r="N128" i="14" s="1"/>
  <c r="B127" i="17" s="1"/>
  <c r="D127" i="17" s="1"/>
  <c r="F127" i="17" s="1"/>
  <c r="N130" i="14"/>
  <c r="B129" i="17" s="1"/>
  <c r="D129" i="17" s="1"/>
  <c r="F129" i="17" s="1"/>
  <c r="M133" i="14"/>
  <c r="N133" i="14" s="1"/>
  <c r="B132" i="17" s="1"/>
  <c r="D132" i="17" s="1"/>
  <c r="F132" i="17" s="1"/>
  <c r="I136" i="14"/>
  <c r="N136" i="14" s="1"/>
  <c r="B135" i="17" s="1"/>
  <c r="D135" i="17" s="1"/>
  <c r="F135" i="17" s="1"/>
  <c r="N138" i="14"/>
  <c r="B137" i="17" s="1"/>
  <c r="D137" i="17" s="1"/>
  <c r="F137" i="17" s="1"/>
  <c r="M141" i="14"/>
  <c r="N141" i="14" s="1"/>
  <c r="B140" i="17" s="1"/>
  <c r="D140" i="17" s="1"/>
  <c r="F140" i="17" s="1"/>
  <c r="I144" i="14"/>
  <c r="AP18" i="13"/>
  <c r="AR18" i="13" s="1"/>
  <c r="AK204" i="13"/>
  <c r="AK149" i="16" s="1"/>
  <c r="Q30" i="13"/>
  <c r="AI30" i="13"/>
  <c r="AB6" i="13"/>
  <c r="AP6" i="13" s="1"/>
  <c r="AR6" i="13" s="1"/>
  <c r="BM6" i="13" s="1"/>
  <c r="BN6" i="13" s="1"/>
  <c r="CB8" i="13"/>
  <c r="CC8" i="13" s="1"/>
  <c r="AB12" i="13"/>
  <c r="AP12" i="13" s="1"/>
  <c r="AR12" i="13" s="1"/>
  <c r="BM12" i="13" s="1"/>
  <c r="BE16" i="13"/>
  <c r="AB19" i="13"/>
  <c r="AP19" i="13" s="1"/>
  <c r="AR19" i="13" s="1"/>
  <c r="R19" i="13"/>
  <c r="AP22" i="13"/>
  <c r="AR22" i="13" s="1"/>
  <c r="BM22" i="13" s="1"/>
  <c r="AP26" i="13"/>
  <c r="AR26" i="13" s="1"/>
  <c r="BM26" i="13" s="1"/>
  <c r="BN26" i="13" s="1"/>
  <c r="CQ26" i="13" s="1"/>
  <c r="CB26" i="13"/>
  <c r="CC26" i="13" s="1"/>
  <c r="AG27" i="13"/>
  <c r="AP32" i="13"/>
  <c r="AR32" i="13" s="1"/>
  <c r="Q35" i="13"/>
  <c r="Q204" i="13" s="1"/>
  <c r="R34" i="13"/>
  <c r="BE34" i="13"/>
  <c r="BE35" i="13" s="1"/>
  <c r="CQ44" i="13"/>
  <c r="R51" i="13"/>
  <c r="R55" i="13"/>
  <c r="BU58" i="13"/>
  <c r="CB56" i="13"/>
  <c r="AP65" i="13"/>
  <c r="AR65" i="13" s="1"/>
  <c r="BM65" i="13" s="1"/>
  <c r="AP73" i="13"/>
  <c r="AP76" i="13"/>
  <c r="AR76" i="13" s="1"/>
  <c r="AG3" i="13"/>
  <c r="BL204" i="13"/>
  <c r="BL149" i="16" s="1"/>
  <c r="AP11" i="13"/>
  <c r="AR11" i="13" s="1"/>
  <c r="BM11" i="13" s="1"/>
  <c r="BB17" i="13"/>
  <c r="BB20" i="13"/>
  <c r="BB21" i="13"/>
  <c r="AC30" i="13"/>
  <c r="BB31" i="13"/>
  <c r="AZ31" i="13"/>
  <c r="AW31" i="13"/>
  <c r="AY31" i="13" s="1"/>
  <c r="BM31" i="13" s="1"/>
  <c r="AB59" i="13"/>
  <c r="AP59" i="13" s="1"/>
  <c r="AR59" i="13" s="1"/>
  <c r="R59" i="13"/>
  <c r="BB68" i="13"/>
  <c r="AW93" i="13"/>
  <c r="AY93" i="13" s="1"/>
  <c r="BB93" i="13"/>
  <c r="AZ93" i="13"/>
  <c r="BM101" i="13"/>
  <c r="CC3" i="13"/>
  <c r="BB18" i="13"/>
  <c r="BB26" i="13"/>
  <c r="AP37" i="13"/>
  <c r="AR37" i="13" s="1"/>
  <c r="BM37" i="13" s="1"/>
  <c r="BE48" i="13"/>
  <c r="BC49" i="13"/>
  <c r="BO61" i="13"/>
  <c r="BP61" i="13" s="1"/>
  <c r="BN61" i="13"/>
  <c r="CQ61" i="13" s="1"/>
  <c r="AG75" i="13"/>
  <c r="AP93" i="13"/>
  <c r="AR93" i="13" s="1"/>
  <c r="BM93" i="13" s="1"/>
  <c r="BN93" i="13" s="1"/>
  <c r="AN204" i="13"/>
  <c r="AN149" i="16" s="1"/>
  <c r="AD30" i="13"/>
  <c r="AD204" i="13" s="1"/>
  <c r="AL30" i="13"/>
  <c r="AL204" i="13" s="1"/>
  <c r="AL149" i="16" s="1"/>
  <c r="AG17" i="13"/>
  <c r="AP17" i="13" s="1"/>
  <c r="AR17" i="13" s="1"/>
  <c r="BM17" i="13" s="1"/>
  <c r="BX35" i="13"/>
  <c r="BB36" i="13"/>
  <c r="AZ36" i="13"/>
  <c r="BM36" i="13" s="1"/>
  <c r="AG37" i="13"/>
  <c r="AP46" i="13"/>
  <c r="AR46" i="13" s="1"/>
  <c r="CB47" i="13"/>
  <c r="AP48" i="13"/>
  <c r="AR48" i="13" s="1"/>
  <c r="AP60" i="13"/>
  <c r="AR60" i="13" s="1"/>
  <c r="BM60" i="13" s="1"/>
  <c r="BB64" i="13"/>
  <c r="AZ64" i="13"/>
  <c r="AW64" i="13"/>
  <c r="AY64" i="13" s="1"/>
  <c r="BM64" i="13" s="1"/>
  <c r="AP66" i="13"/>
  <c r="AR66" i="13" s="1"/>
  <c r="CB69" i="13"/>
  <c r="CC67" i="13"/>
  <c r="CC69" i="13" s="1"/>
  <c r="BC30" i="13"/>
  <c r="BE4" i="13"/>
  <c r="BE30" i="13" s="1"/>
  <c r="AG9" i="13"/>
  <c r="AP9" i="13" s="1"/>
  <c r="AR9" i="13" s="1"/>
  <c r="BM9" i="13" s="1"/>
  <c r="BB10" i="13"/>
  <c r="AB14" i="13"/>
  <c r="AP14" i="13" s="1"/>
  <c r="AR14" i="13" s="1"/>
  <c r="BM14" i="13" s="1"/>
  <c r="AB24" i="13"/>
  <c r="AP24" i="13" s="1"/>
  <c r="AR24" i="13" s="1"/>
  <c r="R24" i="13"/>
  <c r="AP39" i="13"/>
  <c r="AR39" i="13" s="1"/>
  <c r="CB40" i="13"/>
  <c r="AP41" i="13"/>
  <c r="AR41" i="13" s="1"/>
  <c r="BB47" i="13"/>
  <c r="AZ47" i="13"/>
  <c r="AZ49" i="13" s="1"/>
  <c r="R49" i="13"/>
  <c r="BB52" i="13"/>
  <c r="AZ52" i="13"/>
  <c r="AW52" i="13"/>
  <c r="AY52" i="13" s="1"/>
  <c r="AP57" i="13"/>
  <c r="AR57" i="13" s="1"/>
  <c r="BB80" i="13"/>
  <c r="AZ80" i="13"/>
  <c r="AW80" i="13"/>
  <c r="AY80" i="13" s="1"/>
  <c r="AH204" i="13"/>
  <c r="AH149" i="16" s="1"/>
  <c r="AF30" i="13"/>
  <c r="AF204" i="13" s="1"/>
  <c r="AN30" i="13"/>
  <c r="BU30" i="13"/>
  <c r="BN8" i="13"/>
  <c r="CQ8" i="13" s="1"/>
  <c r="BB13" i="13"/>
  <c r="BB14" i="13"/>
  <c r="BB23" i="13"/>
  <c r="AP25" i="13"/>
  <c r="AR25" i="13" s="1"/>
  <c r="BM25" i="13" s="1"/>
  <c r="AP27" i="13"/>
  <c r="AR27" i="13" s="1"/>
  <c r="BD35" i="13"/>
  <c r="CC33" i="13"/>
  <c r="CC35" i="13" s="1"/>
  <c r="BB40" i="13"/>
  <c r="AZ40" i="13"/>
  <c r="AZ43" i="13" s="1"/>
  <c r="AZ46" i="13"/>
  <c r="AW46" i="13"/>
  <c r="AY46" i="13" s="1"/>
  <c r="BB46" i="13"/>
  <c r="AC49" i="13"/>
  <c r="AP58" i="13"/>
  <c r="AR56" i="13"/>
  <c r="BN60" i="13"/>
  <c r="BB60" i="13"/>
  <c r="AZ60" i="13"/>
  <c r="AW60" i="13"/>
  <c r="AY60" i="13" s="1"/>
  <c r="CQ60" i="13" s="1"/>
  <c r="AP62" i="13"/>
  <c r="AR62" i="13" s="1"/>
  <c r="D69" i="13"/>
  <c r="AB67" i="13"/>
  <c r="R67" i="13"/>
  <c r="BC69" i="13"/>
  <c r="BE67" i="13"/>
  <c r="BE69" i="13" s="1"/>
  <c r="BM80" i="13"/>
  <c r="AI204" i="13"/>
  <c r="AI149" i="16" s="1"/>
  <c r="BE3" i="13"/>
  <c r="AO30" i="13"/>
  <c r="BG30" i="13"/>
  <c r="BX30" i="13"/>
  <c r="BX204" i="13" s="1"/>
  <c r="R7" i="13"/>
  <c r="AG35" i="13"/>
  <c r="BG35" i="13"/>
  <c r="BG204" i="13" s="1"/>
  <c r="BG149" i="16" s="1"/>
  <c r="R39" i="13"/>
  <c r="AG40" i="13"/>
  <c r="AG43" i="13" s="1"/>
  <c r="AC43" i="13"/>
  <c r="AC204" i="13" s="1"/>
  <c r="R42" i="13"/>
  <c r="AB45" i="13"/>
  <c r="AP45" i="13" s="1"/>
  <c r="AR45" i="13" s="1"/>
  <c r="R45" i="13"/>
  <c r="AM49" i="13"/>
  <c r="AM204" i="13" s="1"/>
  <c r="AM149" i="16" s="1"/>
  <c r="BE49" i="13"/>
  <c r="AW50" i="13"/>
  <c r="AY50" i="13" s="1"/>
  <c r="AZ50" i="13"/>
  <c r="AW54" i="13"/>
  <c r="AY54" i="13" s="1"/>
  <c r="AZ54" i="13"/>
  <c r="AB58" i="13"/>
  <c r="AW71" i="13"/>
  <c r="AY71" i="13" s="1"/>
  <c r="BM71" i="13" s="1"/>
  <c r="BB71" i="13"/>
  <c r="AZ71" i="13"/>
  <c r="BB72" i="13"/>
  <c r="AZ72" i="13"/>
  <c r="AW72" i="13"/>
  <c r="AY72" i="13" s="1"/>
  <c r="BM72" i="13" s="1"/>
  <c r="AP74" i="13"/>
  <c r="AR74" i="13" s="1"/>
  <c r="R3" i="13"/>
  <c r="R4" i="13"/>
  <c r="D30" i="13"/>
  <c r="D204" i="13" s="1"/>
  <c r="AH30" i="13"/>
  <c r="AP4" i="13"/>
  <c r="BI30" i="13"/>
  <c r="BI204" i="13" s="1"/>
  <c r="BI149" i="16" s="1"/>
  <c r="CA30" i="13"/>
  <c r="CA204" i="13" s="1"/>
  <c r="AB13" i="13"/>
  <c r="AP13" i="13" s="1"/>
  <c r="AR13" i="13" s="1"/>
  <c r="BM13" i="13" s="1"/>
  <c r="AG16" i="13"/>
  <c r="AG30" i="13" s="1"/>
  <c r="CB16" i="13"/>
  <c r="CC16" i="13" s="1"/>
  <c r="AP20" i="13"/>
  <c r="AR20" i="13" s="1"/>
  <c r="BM20" i="13" s="1"/>
  <c r="CB21" i="13"/>
  <c r="CC21" i="13" s="1"/>
  <c r="BB29" i="13"/>
  <c r="BM29" i="13" s="1"/>
  <c r="AB38" i="13"/>
  <c r="AP38" i="13" s="1"/>
  <c r="AR38" i="13" s="1"/>
  <c r="R38" i="13"/>
  <c r="AG50" i="13"/>
  <c r="AP50" i="13" s="1"/>
  <c r="AR50" i="13" s="1"/>
  <c r="BM50" i="13" s="1"/>
  <c r="AG54" i="13"/>
  <c r="AP54" i="13" s="1"/>
  <c r="AR54" i="13" s="1"/>
  <c r="BM54" i="13" s="1"/>
  <c r="AB63" i="13"/>
  <c r="AP63" i="13" s="1"/>
  <c r="AR63" i="13" s="1"/>
  <c r="R63" i="13"/>
  <c r="AP68" i="13"/>
  <c r="AR68" i="13" s="1"/>
  <c r="BE75" i="13"/>
  <c r="L204" i="13"/>
  <c r="T204" i="13"/>
  <c r="AS204" i="13"/>
  <c r="AS149" i="16" s="1"/>
  <c r="BA204" i="13"/>
  <c r="BA149" i="16" s="1"/>
  <c r="BY204" i="13"/>
  <c r="R56" i="13"/>
  <c r="BU69" i="13"/>
  <c r="R73" i="13"/>
  <c r="BB76" i="13"/>
  <c r="AW76" i="13"/>
  <c r="AY76" i="13" s="1"/>
  <c r="CB83" i="13"/>
  <c r="CC83" i="13" s="1"/>
  <c r="AO86" i="13"/>
  <c r="AG91" i="13"/>
  <c r="AP91" i="13" s="1"/>
  <c r="AR91" i="13" s="1"/>
  <c r="BM91" i="13" s="1"/>
  <c r="R92" i="13"/>
  <c r="AB92" i="13"/>
  <c r="AP92" i="13" s="1"/>
  <c r="AR92" i="13" s="1"/>
  <c r="AP94" i="13"/>
  <c r="AR94" i="13" s="1"/>
  <c r="BE100" i="13"/>
  <c r="CB100" i="13"/>
  <c r="CC100" i="13" s="1"/>
  <c r="AP106" i="13"/>
  <c r="AR106" i="13" s="1"/>
  <c r="AP114" i="13"/>
  <c r="AR114" i="13" s="1"/>
  <c r="BB119" i="13"/>
  <c r="AZ119" i="13"/>
  <c r="AW119" i="13"/>
  <c r="AY119" i="13" s="1"/>
  <c r="AW120" i="13"/>
  <c r="AY120" i="13" s="1"/>
  <c r="CQ120" i="13" s="1"/>
  <c r="BN120" i="13"/>
  <c r="BB120" i="13"/>
  <c r="AZ120" i="13"/>
  <c r="CC122" i="13"/>
  <c r="CC124" i="13" s="1"/>
  <c r="CB124" i="13"/>
  <c r="AZ130" i="13"/>
  <c r="AW130" i="13"/>
  <c r="AY130" i="13" s="1"/>
  <c r="BB130" i="13"/>
  <c r="AP131" i="13"/>
  <c r="AP141" i="13"/>
  <c r="AR141" i="13" s="1"/>
  <c r="BB152" i="13"/>
  <c r="BB161" i="13"/>
  <c r="BB164" i="13"/>
  <c r="AP174" i="13"/>
  <c r="AR174" i="13" s="1"/>
  <c r="BB179" i="13"/>
  <c r="BM179" i="13" s="1"/>
  <c r="AB75" i="13"/>
  <c r="AW78" i="13"/>
  <c r="AY78" i="13" s="1"/>
  <c r="BB81" i="13"/>
  <c r="AZ98" i="13"/>
  <c r="BB98" i="13"/>
  <c r="AW101" i="13"/>
  <c r="AY101" i="13" s="1"/>
  <c r="BN101" i="13"/>
  <c r="BB101" i="13"/>
  <c r="CQ101" i="13" s="1"/>
  <c r="BB113" i="13"/>
  <c r="AZ113" i="13"/>
  <c r="AW113" i="13"/>
  <c r="AY113" i="13" s="1"/>
  <c r="BB123" i="13"/>
  <c r="BB124" i="13" s="1"/>
  <c r="BB126" i="13"/>
  <c r="BM126" i="13" s="1"/>
  <c r="AZ126" i="13"/>
  <c r="AW126" i="13"/>
  <c r="AY126" i="13" s="1"/>
  <c r="CC131" i="13"/>
  <c r="CC135" i="13" s="1"/>
  <c r="CB135" i="13"/>
  <c r="BB140" i="13"/>
  <c r="AZ140" i="13"/>
  <c r="AW140" i="13"/>
  <c r="AY140" i="13" s="1"/>
  <c r="BB146" i="13"/>
  <c r="AZ146" i="13"/>
  <c r="AW146" i="13"/>
  <c r="AY146" i="13" s="1"/>
  <c r="BM146" i="13" s="1"/>
  <c r="BN157" i="13"/>
  <c r="BB157" i="13"/>
  <c r="CQ157" i="13" s="1"/>
  <c r="BB167" i="13"/>
  <c r="AO204" i="13"/>
  <c r="AO149" i="16" s="1"/>
  <c r="BB22" i="13"/>
  <c r="F204" i="13"/>
  <c r="N204" i="13"/>
  <c r="V204" i="13"/>
  <c r="AU204" i="13"/>
  <c r="AU149" i="16" s="1"/>
  <c r="BK204" i="13"/>
  <c r="BK149" i="16" s="1"/>
  <c r="BS204" i="13"/>
  <c r="AW32" i="13"/>
  <c r="AY32" i="13" s="1"/>
  <c r="AB40" i="13"/>
  <c r="BB41" i="13"/>
  <c r="AB47" i="13"/>
  <c r="BB48" i="13"/>
  <c r="AW77" i="13"/>
  <c r="AY77" i="13" s="1"/>
  <c r="AG78" i="13"/>
  <c r="AP78" i="13" s="1"/>
  <c r="AR78" i="13" s="1"/>
  <c r="BM78" i="13" s="1"/>
  <c r="AW79" i="13"/>
  <c r="AY79" i="13" s="1"/>
  <c r="R83" i="13"/>
  <c r="Q86" i="13"/>
  <c r="R85" i="13"/>
  <c r="R86" i="13" s="1"/>
  <c r="D86" i="13"/>
  <c r="R87" i="13"/>
  <c r="AP87" i="13"/>
  <c r="CA89" i="13"/>
  <c r="D89" i="13"/>
  <c r="BB95" i="13"/>
  <c r="BM95" i="13" s="1"/>
  <c r="AW98" i="13"/>
  <c r="AY98" i="13" s="1"/>
  <c r="CB98" i="13"/>
  <c r="CC98" i="13" s="1"/>
  <c r="AZ101" i="13"/>
  <c r="AP103" i="13"/>
  <c r="AR103" i="13" s="1"/>
  <c r="BB109" i="13"/>
  <c r="AZ109" i="13"/>
  <c r="BM120" i="13"/>
  <c r="AP130" i="13"/>
  <c r="AR130" i="13" s="1"/>
  <c r="AW131" i="13"/>
  <c r="BB132" i="13"/>
  <c r="BB135" i="13" s="1"/>
  <c r="BN132" i="13"/>
  <c r="CQ132" i="13" s="1"/>
  <c r="BB133" i="13"/>
  <c r="BB134" i="13"/>
  <c r="BM134" i="13" s="1"/>
  <c r="BM152" i="13"/>
  <c r="BB153" i="13"/>
  <c r="AP161" i="13"/>
  <c r="AR161" i="13" s="1"/>
  <c r="BM161" i="13" s="1"/>
  <c r="BN161" i="13" s="1"/>
  <c r="CQ161" i="13" s="1"/>
  <c r="BM164" i="13"/>
  <c r="BB165" i="13"/>
  <c r="BB168" i="13"/>
  <c r="AP171" i="13"/>
  <c r="AR171" i="13" s="1"/>
  <c r="BM171" i="13" s="1"/>
  <c r="BB175" i="13"/>
  <c r="BB180" i="13"/>
  <c r="BM180" i="13" s="1"/>
  <c r="AP185" i="13"/>
  <c r="AR185" i="13" s="1"/>
  <c r="AD58" i="13"/>
  <c r="AD75" i="13"/>
  <c r="AZ78" i="13"/>
  <c r="AB81" i="13"/>
  <c r="AP81" i="13" s="1"/>
  <c r="AR81" i="13" s="1"/>
  <c r="AW81" i="13"/>
  <c r="AY81" i="13" s="1"/>
  <c r="AZ82" i="13"/>
  <c r="BM82" i="13" s="1"/>
  <c r="CB87" i="13"/>
  <c r="R88" i="13"/>
  <c r="R96" i="13"/>
  <c r="AB96" i="13"/>
  <c r="AP96" i="13" s="1"/>
  <c r="AR96" i="13" s="1"/>
  <c r="AB98" i="13"/>
  <c r="AP98" i="13" s="1"/>
  <c r="AR98" i="13" s="1"/>
  <c r="AZ99" i="13"/>
  <c r="AZ102" i="13"/>
  <c r="BB102" i="13"/>
  <c r="AZ104" i="13"/>
  <c r="AW104" i="13"/>
  <c r="AY104" i="13" s="1"/>
  <c r="AW105" i="13"/>
  <c r="AY105" i="13" s="1"/>
  <c r="BB105" i="13"/>
  <c r="AZ105" i="13"/>
  <c r="BM113" i="13"/>
  <c r="BE145" i="13"/>
  <c r="BB149" i="13"/>
  <c r="BM157" i="13"/>
  <c r="BO162" i="13"/>
  <c r="BP162" i="13" s="1"/>
  <c r="BN162" i="13"/>
  <c r="CQ171" i="13"/>
  <c r="BN171" i="13"/>
  <c r="BB171" i="13"/>
  <c r="BB176" i="13"/>
  <c r="H204" i="13"/>
  <c r="P204" i="13"/>
  <c r="X204" i="13"/>
  <c r="CL204" i="13"/>
  <c r="BE57" i="13"/>
  <c r="BE58" i="13" s="1"/>
  <c r="CB73" i="13"/>
  <c r="BE74" i="13"/>
  <c r="BB77" i="13"/>
  <c r="BM77" i="13" s="1"/>
  <c r="BB78" i="13"/>
  <c r="BB79" i="13"/>
  <c r="BB82" i="13"/>
  <c r="CB84" i="13"/>
  <c r="AZ90" i="13"/>
  <c r="BB90" i="13"/>
  <c r="BB99" i="13"/>
  <c r="AW102" i="13"/>
  <c r="AY102" i="13" s="1"/>
  <c r="AZ103" i="13"/>
  <c r="AW103" i="13"/>
  <c r="AY103" i="13" s="1"/>
  <c r="BB103" i="13"/>
  <c r="BB104" i="13"/>
  <c r="CQ104" i="13" s="1"/>
  <c r="AP109" i="13"/>
  <c r="AR109" i="13" s="1"/>
  <c r="BM133" i="13"/>
  <c r="BN133" i="13" s="1"/>
  <c r="BM153" i="13"/>
  <c r="BM159" i="13"/>
  <c r="BN159" i="13" s="1"/>
  <c r="CQ159" i="13" s="1"/>
  <c r="BM165" i="13"/>
  <c r="BN165" i="13" s="1"/>
  <c r="BM168" i="13"/>
  <c r="BN168" i="13" s="1"/>
  <c r="CQ168" i="13" s="1"/>
  <c r="BB169" i="13"/>
  <c r="BB172" i="13"/>
  <c r="BM172" i="13" s="1"/>
  <c r="AT204" i="13"/>
  <c r="AT149" i="16" s="1"/>
  <c r="BU204" i="13"/>
  <c r="I204" i="13"/>
  <c r="Y204" i="13"/>
  <c r="AX204" i="13"/>
  <c r="AX149" i="16" s="1"/>
  <c r="BF204" i="13"/>
  <c r="BF149" i="16" s="1"/>
  <c r="BV204" i="13"/>
  <c r="CD204" i="13"/>
  <c r="CM204" i="13"/>
  <c r="BB32" i="13"/>
  <c r="R62" i="13"/>
  <c r="R66" i="13"/>
  <c r="AZ81" i="13"/>
  <c r="AG84" i="13"/>
  <c r="AL86" i="13"/>
  <c r="AZ84" i="13"/>
  <c r="AZ86" i="13" s="1"/>
  <c r="AW90" i="13"/>
  <c r="AY90" i="13" s="1"/>
  <c r="CB90" i="13"/>
  <c r="CC90" i="13" s="1"/>
  <c r="AG99" i="13"/>
  <c r="AP99" i="13" s="1"/>
  <c r="AR99" i="13" s="1"/>
  <c r="BM99" i="13" s="1"/>
  <c r="R100" i="13"/>
  <c r="AB100" i="13"/>
  <c r="AP100" i="13" s="1"/>
  <c r="AR100" i="13" s="1"/>
  <c r="AB102" i="13"/>
  <c r="AP102" i="13" s="1"/>
  <c r="AR102" i="13" s="1"/>
  <c r="BM102" i="13" s="1"/>
  <c r="AG104" i="13"/>
  <c r="BE104" i="13"/>
  <c r="AG107" i="13"/>
  <c r="AP107" i="13" s="1"/>
  <c r="AR107" i="13" s="1"/>
  <c r="BM107" i="13" s="1"/>
  <c r="AP149" i="13"/>
  <c r="AR149" i="13" s="1"/>
  <c r="BM149" i="13" s="1"/>
  <c r="AP150" i="13"/>
  <c r="AR150" i="13" s="1"/>
  <c r="AP155" i="13"/>
  <c r="AR155" i="13" s="1"/>
  <c r="BM155" i="13" s="1"/>
  <c r="BN155" i="13" s="1"/>
  <c r="CQ155" i="13" s="1"/>
  <c r="BB159" i="13"/>
  <c r="AP166" i="13"/>
  <c r="AR166" i="13" s="1"/>
  <c r="BM166" i="13" s="1"/>
  <c r="BM176" i="13"/>
  <c r="BN176" i="13" s="1"/>
  <c r="BB177" i="13"/>
  <c r="BB181" i="13"/>
  <c r="R27" i="13"/>
  <c r="B204" i="13"/>
  <c r="J204" i="13"/>
  <c r="Z204" i="13"/>
  <c r="BW204" i="13"/>
  <c r="R33" i="13"/>
  <c r="R53" i="13"/>
  <c r="R57" i="13"/>
  <c r="R70" i="13"/>
  <c r="R74" i="13"/>
  <c r="CB77" i="13"/>
  <c r="CC77" i="13" s="1"/>
  <c r="BE81" i="13"/>
  <c r="BB84" i="13"/>
  <c r="AB90" i="13"/>
  <c r="AP90" i="13" s="1"/>
  <c r="AR90" i="13" s="1"/>
  <c r="AZ91" i="13"/>
  <c r="AG93" i="13"/>
  <c r="AZ94" i="13"/>
  <c r="BB94" i="13"/>
  <c r="BE96" i="13"/>
  <c r="CB96" i="13"/>
  <c r="CC96" i="13" s="1"/>
  <c r="AG103" i="13"/>
  <c r="AZ106" i="13"/>
  <c r="AW106" i="13"/>
  <c r="AY106" i="13" s="1"/>
  <c r="BB106" i="13"/>
  <c r="AB111" i="13"/>
  <c r="AP111" i="13" s="1"/>
  <c r="AR111" i="13" s="1"/>
  <c r="R111" i="13"/>
  <c r="AP151" i="13"/>
  <c r="AR151" i="13" s="1"/>
  <c r="BB155" i="13"/>
  <c r="BB160" i="13"/>
  <c r="BM160" i="13" s="1"/>
  <c r="CQ162" i="13"/>
  <c r="AP163" i="13"/>
  <c r="AR163" i="13" s="1"/>
  <c r="AP169" i="13"/>
  <c r="AR169" i="13" s="1"/>
  <c r="BM169" i="13" s="1"/>
  <c r="BB173" i="13"/>
  <c r="BM173" i="13" s="1"/>
  <c r="AP183" i="13"/>
  <c r="AR183" i="13" s="1"/>
  <c r="BM183" i="13" s="1"/>
  <c r="BN183" i="13" s="1"/>
  <c r="CQ183" i="13" s="1"/>
  <c r="BB190" i="13"/>
  <c r="BM197" i="13"/>
  <c r="C204" i="13"/>
  <c r="K204" i="13"/>
  <c r="S204" i="13"/>
  <c r="AA204" i="13"/>
  <c r="BH204" i="13"/>
  <c r="BH149" i="16" s="1"/>
  <c r="AB33" i="13"/>
  <c r="CB79" i="13"/>
  <c r="CC79" i="13" s="1"/>
  <c r="BC89" i="13"/>
  <c r="BC204" i="13" s="1"/>
  <c r="BC149" i="16" s="1"/>
  <c r="BE87" i="13"/>
  <c r="BE89" i="13" s="1"/>
  <c r="CB94" i="13"/>
  <c r="CC94" i="13" s="1"/>
  <c r="AW97" i="13"/>
  <c r="AY97" i="13" s="1"/>
  <c r="BM97" i="13" s="1"/>
  <c r="BB97" i="13"/>
  <c r="R108" i="13"/>
  <c r="AZ121" i="13"/>
  <c r="AW121" i="13"/>
  <c r="AY121" i="13" s="1"/>
  <c r="BM121" i="13" s="1"/>
  <c r="BB121" i="13"/>
  <c r="BB136" i="13"/>
  <c r="AZ136" i="13"/>
  <c r="AW136" i="13"/>
  <c r="AY136" i="13" s="1"/>
  <c r="BM136" i="13" s="1"/>
  <c r="BB151" i="13"/>
  <c r="BB156" i="13"/>
  <c r="BM156" i="13" s="1"/>
  <c r="BB163" i="13"/>
  <c r="AP170" i="13"/>
  <c r="AR170" i="13" s="1"/>
  <c r="BM170" i="13" s="1"/>
  <c r="AP177" i="13"/>
  <c r="AR177" i="13" s="1"/>
  <c r="AP181" i="13"/>
  <c r="AR181" i="13" s="1"/>
  <c r="AB104" i="13"/>
  <c r="AP104" i="13" s="1"/>
  <c r="AR104" i="13" s="1"/>
  <c r="BM104" i="13" s="1"/>
  <c r="BN104" i="13" s="1"/>
  <c r="AB108" i="13"/>
  <c r="AP108" i="13" s="1"/>
  <c r="AR108" i="13" s="1"/>
  <c r="R110" i="13"/>
  <c r="AZ112" i="13"/>
  <c r="R114" i="13"/>
  <c r="AZ116" i="13"/>
  <c r="AZ118" i="13" s="1"/>
  <c r="CB116" i="13"/>
  <c r="AB119" i="13"/>
  <c r="AP119" i="13" s="1"/>
  <c r="AR119" i="13" s="1"/>
  <c r="BM119" i="13" s="1"/>
  <c r="BN119" i="13" s="1"/>
  <c r="CQ119" i="13" s="1"/>
  <c r="AB123" i="13"/>
  <c r="AP123" i="13" s="1"/>
  <c r="AR123" i="13" s="1"/>
  <c r="R124" i="13"/>
  <c r="AZ125" i="13"/>
  <c r="R127" i="13"/>
  <c r="BE127" i="13"/>
  <c r="BE129" i="13" s="1"/>
  <c r="AB132" i="13"/>
  <c r="AP132" i="13" s="1"/>
  <c r="AR132" i="13" s="1"/>
  <c r="BM132" i="13" s="1"/>
  <c r="D135" i="13"/>
  <c r="R137" i="13"/>
  <c r="AZ139" i="13"/>
  <c r="R141" i="13"/>
  <c r="AZ143" i="13"/>
  <c r="AZ145" i="13" s="1"/>
  <c r="CB143" i="13"/>
  <c r="BE144" i="13"/>
  <c r="R188" i="13"/>
  <c r="AB194" i="13"/>
  <c r="BA22" i="27"/>
  <c r="BF22" i="27"/>
  <c r="BD22" i="27"/>
  <c r="AH32" i="27"/>
  <c r="AL32" i="27" s="1"/>
  <c r="BB112" i="13"/>
  <c r="BM112" i="13" s="1"/>
  <c r="BB116" i="13"/>
  <c r="BB125" i="13"/>
  <c r="AB127" i="13"/>
  <c r="AC135" i="13"/>
  <c r="BB139" i="13"/>
  <c r="BB143" i="13"/>
  <c r="R150" i="13"/>
  <c r="R154" i="13"/>
  <c r="R158" i="13"/>
  <c r="R174" i="13"/>
  <c r="R178" i="13"/>
  <c r="AP192" i="13"/>
  <c r="AR192" i="13" s="1"/>
  <c r="BB193" i="13"/>
  <c r="AC194" i="13"/>
  <c r="BF8" i="27"/>
  <c r="BD8" i="27"/>
  <c r="BU8" i="27" s="1"/>
  <c r="BA8" i="27"/>
  <c r="BF16" i="27"/>
  <c r="BD16" i="27"/>
  <c r="BA16" i="27"/>
  <c r="BU16" i="27" s="1"/>
  <c r="BF24" i="27"/>
  <c r="BD24" i="27"/>
  <c r="BA24" i="27"/>
  <c r="BF29" i="27"/>
  <c r="BD29" i="27"/>
  <c r="BA29" i="27"/>
  <c r="AG116" i="13"/>
  <c r="AG118" i="13" s="1"/>
  <c r="R117" i="13"/>
  <c r="AB122" i="13"/>
  <c r="AD135" i="13"/>
  <c r="AL135" i="13"/>
  <c r="CA135" i="13"/>
  <c r="AG143" i="13"/>
  <c r="AG145" i="13" s="1"/>
  <c r="R144" i="13"/>
  <c r="AP191" i="13"/>
  <c r="AR191" i="13" s="1"/>
  <c r="BN198" i="13"/>
  <c r="BB198" i="13"/>
  <c r="CQ198" i="13" s="1"/>
  <c r="BA10" i="27"/>
  <c r="BF10" i="27"/>
  <c r="BD10" i="27"/>
  <c r="BU10" i="27" s="1"/>
  <c r="BD15" i="27"/>
  <c r="BA15" i="27"/>
  <c r="BU15" i="27" s="1"/>
  <c r="BF15" i="27"/>
  <c r="BF21" i="27"/>
  <c r="BU21" i="27" s="1"/>
  <c r="BD21" i="27"/>
  <c r="BA21" i="27"/>
  <c r="BU24" i="27"/>
  <c r="BV24" i="27" s="1"/>
  <c r="BA26" i="27"/>
  <c r="BF26" i="27"/>
  <c r="BD26" i="27"/>
  <c r="BU26" i="27" s="1"/>
  <c r="BF33" i="27"/>
  <c r="BA33" i="27"/>
  <c r="BD33" i="27"/>
  <c r="BF37" i="27"/>
  <c r="BA37" i="27"/>
  <c r="BB5" i="27"/>
  <c r="AW107" i="13"/>
  <c r="AY107" i="13" s="1"/>
  <c r="AP116" i="13"/>
  <c r="R118" i="13"/>
  <c r="BD135" i="13"/>
  <c r="BD204" i="13" s="1"/>
  <c r="BD149" i="16" s="1"/>
  <c r="R145" i="13"/>
  <c r="R192" i="13"/>
  <c r="BB201" i="13"/>
  <c r="BD7" i="27"/>
  <c r="BA7" i="27"/>
  <c r="BF7" i="27"/>
  <c r="BA18" i="27"/>
  <c r="BF18" i="27"/>
  <c r="BD18" i="27"/>
  <c r="BD23" i="27"/>
  <c r="BA23" i="27"/>
  <c r="BF23" i="27"/>
  <c r="AH29" i="27"/>
  <c r="AL29" i="27" s="1"/>
  <c r="BU37" i="27"/>
  <c r="BV37" i="27" s="1"/>
  <c r="AD124" i="13"/>
  <c r="CA124" i="13"/>
  <c r="AE129" i="13"/>
  <c r="AE204" i="13" s="1"/>
  <c r="CB129" i="13"/>
  <c r="BB183" i="13"/>
  <c r="R184" i="13"/>
  <c r="R185" i="13"/>
  <c r="R191" i="13"/>
  <c r="AP195" i="13"/>
  <c r="AR195" i="13" s="1"/>
  <c r="BM195" i="13" s="1"/>
  <c r="AB198" i="13"/>
  <c r="AP198" i="13" s="1"/>
  <c r="AR198" i="13" s="1"/>
  <c r="BM198" i="13" s="1"/>
  <c r="BB199" i="13"/>
  <c r="BB202" i="13"/>
  <c r="BF12" i="27"/>
  <c r="BD12" i="27"/>
  <c r="BA12" i="27"/>
  <c r="BD31" i="27"/>
  <c r="BA31" i="27"/>
  <c r="BF31" i="27"/>
  <c r="BE123" i="13"/>
  <c r="BE124" i="13" s="1"/>
  <c r="AZ131" i="13"/>
  <c r="AZ135" i="13" s="1"/>
  <c r="AB196" i="13"/>
  <c r="AP196" i="13" s="1"/>
  <c r="AR196" i="13" s="1"/>
  <c r="R196" i="13"/>
  <c r="BN197" i="13"/>
  <c r="CQ197" i="13" s="1"/>
  <c r="BB197" i="13"/>
  <c r="AG199" i="13"/>
  <c r="AP199" i="13" s="1"/>
  <c r="AR199" i="13" s="1"/>
  <c r="BM199" i="13" s="1"/>
  <c r="AH12" i="27"/>
  <c r="AL12" i="27" s="1"/>
  <c r="BF17" i="27"/>
  <c r="BD17" i="27"/>
  <c r="BA17" i="27"/>
  <c r="BU18" i="27"/>
  <c r="BF25" i="27"/>
  <c r="BD25" i="27"/>
  <c r="BA25" i="27"/>
  <c r="BF28" i="27"/>
  <c r="BD28" i="27"/>
  <c r="BA28" i="27"/>
  <c r="BV28" i="27"/>
  <c r="BB11" i="27"/>
  <c r="BF43" i="27"/>
  <c r="AW112" i="13"/>
  <c r="AY112" i="13" s="1"/>
  <c r="R115" i="13"/>
  <c r="AW125" i="13"/>
  <c r="AY125" i="13" s="1"/>
  <c r="R128" i="13"/>
  <c r="R138" i="13"/>
  <c r="AW139" i="13"/>
  <c r="AY139" i="13" s="1"/>
  <c r="BM139" i="13" s="1"/>
  <c r="R142" i="13"/>
  <c r="R148" i="13"/>
  <c r="AG182" i="13"/>
  <c r="AP182" i="13" s="1"/>
  <c r="AR182" i="13" s="1"/>
  <c r="BM182" i="13" s="1"/>
  <c r="BN182" i="13" s="1"/>
  <c r="CQ182" i="13" s="1"/>
  <c r="R186" i="13"/>
  <c r="R187" i="13"/>
  <c r="AM194" i="13"/>
  <c r="AL194" i="13"/>
  <c r="AD194" i="13"/>
  <c r="AI194" i="13"/>
  <c r="R194" i="13"/>
  <c r="AJ194" i="13"/>
  <c r="AJ204" i="13" s="1"/>
  <c r="AJ149" i="16" s="1"/>
  <c r="AP200" i="13"/>
  <c r="AR200" i="13" s="1"/>
  <c r="AH4" i="27"/>
  <c r="AL4" i="27" s="1"/>
  <c r="BD11" i="27"/>
  <c r="BU11" i="27" s="1"/>
  <c r="BA11" i="27"/>
  <c r="BF11" i="27"/>
  <c r="BA14" i="27"/>
  <c r="BF14" i="27"/>
  <c r="BD14" i="27"/>
  <c r="BU14" i="27" s="1"/>
  <c r="BF20" i="27"/>
  <c r="BD20" i="27"/>
  <c r="BA20" i="27"/>
  <c r="BD27" i="27"/>
  <c r="BU27" i="27" s="1"/>
  <c r="BA27" i="27"/>
  <c r="BF27" i="27"/>
  <c r="BU28" i="27"/>
  <c r="AG49" i="27"/>
  <c r="BB189" i="13"/>
  <c r="BM189" i="13" s="1"/>
  <c r="AP190" i="13"/>
  <c r="AR190" i="13" s="1"/>
  <c r="BM190" i="13" s="1"/>
  <c r="BD3" i="27"/>
  <c r="BA3" i="27"/>
  <c r="BF3" i="27"/>
  <c r="BF13" i="27"/>
  <c r="BD13" i="27"/>
  <c r="BA13" i="27"/>
  <c r="BU13" i="27" s="1"/>
  <c r="BD19" i="27"/>
  <c r="BA19" i="27"/>
  <c r="BU19" i="27" s="1"/>
  <c r="BF19" i="27"/>
  <c r="BU20" i="27"/>
  <c r="BA30" i="27"/>
  <c r="BU30" i="27" s="1"/>
  <c r="BF30" i="27"/>
  <c r="BD30" i="27"/>
  <c r="BT202" i="27"/>
  <c r="CI202" i="27"/>
  <c r="CK36" i="27"/>
  <c r="CK202" i="27" s="1"/>
  <c r="BD35" i="27"/>
  <c r="R39" i="27"/>
  <c r="AB39" i="27"/>
  <c r="AM49" i="27"/>
  <c r="AQ46" i="27"/>
  <c r="AH52" i="27"/>
  <c r="AL52" i="27" s="1"/>
  <c r="AH89" i="27"/>
  <c r="AL89" i="27" s="1"/>
  <c r="BG202" i="27"/>
  <c r="BD6" i="27"/>
  <c r="BU6" i="27" s="1"/>
  <c r="BF35" i="27"/>
  <c r="AA202" i="27"/>
  <c r="AV36" i="27"/>
  <c r="BC202" i="27"/>
  <c r="AQ37" i="27"/>
  <c r="AS37" i="27" s="1"/>
  <c r="BF46" i="27"/>
  <c r="R49" i="27"/>
  <c r="BB17" i="27" s="1"/>
  <c r="BU17" i="27" s="1"/>
  <c r="AN49" i="27"/>
  <c r="BF48" i="27"/>
  <c r="BA48" i="27"/>
  <c r="BF52" i="27"/>
  <c r="BA52" i="27"/>
  <c r="AQ56" i="27"/>
  <c r="AS56" i="27" s="1"/>
  <c r="AH61" i="27"/>
  <c r="AL61" i="27" s="1"/>
  <c r="BF62" i="27"/>
  <c r="BU62" i="27" s="1"/>
  <c r="BA62" i="27"/>
  <c r="BF68" i="27"/>
  <c r="BA68" i="27"/>
  <c r="BB36" i="27"/>
  <c r="AH71" i="27"/>
  <c r="AL71" i="27" s="1"/>
  <c r="AH73" i="27"/>
  <c r="AL73" i="27" s="1"/>
  <c r="AH78" i="27"/>
  <c r="AL78" i="27" s="1"/>
  <c r="BB47" i="27"/>
  <c r="BF79" i="27"/>
  <c r="AH81" i="27"/>
  <c r="AL81" i="27" s="1"/>
  <c r="BB55" i="27"/>
  <c r="BF87" i="27"/>
  <c r="BA87" i="27"/>
  <c r="AM202" i="27"/>
  <c r="BH202" i="27"/>
  <c r="BK36" i="27"/>
  <c r="BK202" i="27" s="1"/>
  <c r="BF6" i="27"/>
  <c r="K202" i="27"/>
  <c r="AF36" i="27"/>
  <c r="AF202" i="27" s="1"/>
  <c r="T202" i="27"/>
  <c r="AN36" i="27"/>
  <c r="AQ36" i="27" s="1"/>
  <c r="AS36" i="27" s="1"/>
  <c r="CN202" i="27"/>
  <c r="AG42" i="27"/>
  <c r="AB49" i="27"/>
  <c r="AH46" i="27"/>
  <c r="AM57" i="27"/>
  <c r="AQ55" i="27"/>
  <c r="BF71" i="27"/>
  <c r="BA71" i="27"/>
  <c r="BI202" i="27"/>
  <c r="D41" i="27"/>
  <c r="AC49" i="27"/>
  <c r="AG48" i="27"/>
  <c r="Q49" i="27"/>
  <c r="BF51" i="27"/>
  <c r="BF53" i="27" s="1"/>
  <c r="AO53" i="27"/>
  <c r="AD53" i="27"/>
  <c r="AG52" i="27"/>
  <c r="BU70" i="27"/>
  <c r="AO202" i="27"/>
  <c r="AX202" i="27"/>
  <c r="CC36" i="27"/>
  <c r="R32" i="27"/>
  <c r="AB35" i="27"/>
  <c r="AH35" i="27" s="1"/>
  <c r="AL35" i="27" s="1"/>
  <c r="E202" i="27"/>
  <c r="AC36" i="27"/>
  <c r="AG36" i="27" s="1"/>
  <c r="AH36" i="27" s="1"/>
  <c r="AL36" i="27" s="1"/>
  <c r="AU36" i="27"/>
  <c r="AU202" i="27" s="1"/>
  <c r="AQ41" i="27"/>
  <c r="AS44" i="27"/>
  <c r="BF47" i="27"/>
  <c r="BA47" i="27"/>
  <c r="AQ53" i="27"/>
  <c r="AS51" i="27"/>
  <c r="AS53" i="27" s="1"/>
  <c r="AS54" i="27"/>
  <c r="BB43" i="27"/>
  <c r="BF75" i="27"/>
  <c r="BA83" i="27"/>
  <c r="BB51" i="27"/>
  <c r="BB53" i="27" s="1"/>
  <c r="BF83" i="27"/>
  <c r="BU83" i="27" s="1"/>
  <c r="BU86" i="27"/>
  <c r="BF95" i="27"/>
  <c r="BU95" i="27" s="1"/>
  <c r="BA95" i="27"/>
  <c r="BB63" i="27"/>
  <c r="AB193" i="13"/>
  <c r="AP193" i="13" s="1"/>
  <c r="AR193" i="13" s="1"/>
  <c r="BM193" i="13" s="1"/>
  <c r="AE202" i="27"/>
  <c r="BM202" i="27"/>
  <c r="BR36" i="27"/>
  <c r="BR202" i="27" s="1"/>
  <c r="R5" i="27"/>
  <c r="R9" i="27"/>
  <c r="AQ32" i="27"/>
  <c r="AS32" i="27" s="1"/>
  <c r="BD34" i="27"/>
  <c r="BG41" i="27"/>
  <c r="BI39" i="27"/>
  <c r="BI41" i="27" s="1"/>
  <c r="BF40" i="27"/>
  <c r="BA40" i="27"/>
  <c r="BA42" i="27" s="1"/>
  <c r="AB44" i="27"/>
  <c r="AH44" i="27" s="1"/>
  <c r="AL44" i="27" s="1"/>
  <c r="R44" i="27"/>
  <c r="BA45" i="27"/>
  <c r="BV45" i="27"/>
  <c r="AG47" i="27"/>
  <c r="AH47" i="27" s="1"/>
  <c r="AL47" i="27" s="1"/>
  <c r="BU47" i="27" s="1"/>
  <c r="AG50" i="27"/>
  <c r="AH50" i="27" s="1"/>
  <c r="AL50" i="27" s="1"/>
  <c r="BU50" i="27" s="1"/>
  <c r="AG53" i="27"/>
  <c r="AB54" i="27"/>
  <c r="AH54" i="27" s="1"/>
  <c r="AL54" i="27" s="1"/>
  <c r="R54" i="27"/>
  <c r="AH55" i="27"/>
  <c r="AB57" i="27"/>
  <c r="AP57" i="27"/>
  <c r="AP202" i="27" s="1"/>
  <c r="AG56" i="27"/>
  <c r="AH56" i="27" s="1"/>
  <c r="AL56" i="27" s="1"/>
  <c r="BA58" i="27"/>
  <c r="BF58" i="27"/>
  <c r="AC193" i="13"/>
  <c r="AG193" i="13" s="1"/>
  <c r="R200" i="13"/>
  <c r="R203" i="13"/>
  <c r="AQ3" i="27"/>
  <c r="BP202" i="27"/>
  <c r="CC202" i="27"/>
  <c r="Q36" i="27"/>
  <c r="Q202" i="27" s="1"/>
  <c r="CI36" i="27"/>
  <c r="AH33" i="27"/>
  <c r="AL33" i="27" s="1"/>
  <c r="BU33" i="27" s="1"/>
  <c r="AQ38" i="27"/>
  <c r="AS38" i="27" s="1"/>
  <c r="AS39" i="27"/>
  <c r="AS41" i="27" s="1"/>
  <c r="AH42" i="27"/>
  <c r="AL42" i="27" s="1"/>
  <c r="AQ52" i="27"/>
  <c r="AS52" i="27" s="1"/>
  <c r="BF59" i="27"/>
  <c r="BA59" i="27"/>
  <c r="AH67" i="27"/>
  <c r="AL67" i="27" s="1"/>
  <c r="BF76" i="27"/>
  <c r="BA76" i="27"/>
  <c r="BB44" i="27"/>
  <c r="BU82" i="27"/>
  <c r="BV82" i="27" s="1"/>
  <c r="BF84" i="27"/>
  <c r="BA84" i="27"/>
  <c r="BB52" i="27"/>
  <c r="BF89" i="27"/>
  <c r="BA89" i="27"/>
  <c r="BU92" i="27"/>
  <c r="BV92" i="27" s="1"/>
  <c r="AG3" i="27"/>
  <c r="AR202" i="27"/>
  <c r="CF202" i="27"/>
  <c r="R4" i="27"/>
  <c r="BF38" i="27"/>
  <c r="AT41" i="27"/>
  <c r="AT202" i="27" s="1"/>
  <c r="AG40" i="27"/>
  <c r="AH40" i="27" s="1"/>
  <c r="AL40" i="27" s="1"/>
  <c r="AB45" i="27"/>
  <c r="AH45" i="27" s="1"/>
  <c r="AL45" i="27" s="1"/>
  <c r="BU45" i="27" s="1"/>
  <c r="AV49" i="27"/>
  <c r="AV202" i="27" s="1"/>
  <c r="CK53" i="27"/>
  <c r="BA67" i="27"/>
  <c r="BF67" i="27"/>
  <c r="BF73" i="27"/>
  <c r="BA73" i="27"/>
  <c r="BA75" i="27" s="1"/>
  <c r="BU75" i="27" s="1"/>
  <c r="BF81" i="27"/>
  <c r="F202" i="27"/>
  <c r="N202" i="27"/>
  <c r="V202" i="27"/>
  <c r="AD36" i="27"/>
  <c r="AD202" i="27" s="1"/>
  <c r="BS202" i="27"/>
  <c r="CA202" i="27"/>
  <c r="CQ202" i="27"/>
  <c r="AB48" i="27"/>
  <c r="BA50" i="27"/>
  <c r="R55" i="27"/>
  <c r="AB59" i="27"/>
  <c r="AH59" i="27" s="1"/>
  <c r="AL59" i="27" s="1"/>
  <c r="R64" i="27"/>
  <c r="AB68" i="27"/>
  <c r="AH68" i="27" s="1"/>
  <c r="AL68" i="27" s="1"/>
  <c r="BA69" i="27"/>
  <c r="BU69" i="27" s="1"/>
  <c r="AB76" i="27"/>
  <c r="AH76" i="27" s="1"/>
  <c r="AL76" i="27" s="1"/>
  <c r="BA77" i="27"/>
  <c r="BA79" i="27" s="1"/>
  <c r="AB84" i="27"/>
  <c r="AH84" i="27" s="1"/>
  <c r="AL84" i="27" s="1"/>
  <c r="BA85" i="27"/>
  <c r="BU85" i="27" s="1"/>
  <c r="AQ88" i="27"/>
  <c r="BF91" i="27"/>
  <c r="BF93" i="27" s="1"/>
  <c r="AB97" i="27"/>
  <c r="AH97" i="27" s="1"/>
  <c r="AL97" i="27" s="1"/>
  <c r="R97" i="27"/>
  <c r="AQ99" i="27"/>
  <c r="AS99" i="27" s="1"/>
  <c r="AH101" i="27"/>
  <c r="AL101" i="27" s="1"/>
  <c r="BF116" i="27"/>
  <c r="BA116" i="27"/>
  <c r="AH119" i="27"/>
  <c r="AL119" i="27" s="1"/>
  <c r="AH124" i="27"/>
  <c r="AL124" i="27" s="1"/>
  <c r="AH134" i="27"/>
  <c r="AL134" i="27" s="1"/>
  <c r="BF136" i="27"/>
  <c r="BA136" i="27"/>
  <c r="BB104" i="27"/>
  <c r="AH156" i="27"/>
  <c r="AL156" i="27" s="1"/>
  <c r="BG93" i="27"/>
  <c r="BI91" i="27"/>
  <c r="BI93" i="27" s="1"/>
  <c r="BF98" i="27"/>
  <c r="BA98" i="27"/>
  <c r="AH102" i="27"/>
  <c r="AL102" i="27" s="1"/>
  <c r="BF103" i="27"/>
  <c r="BA103" i="27"/>
  <c r="BU103" i="27" s="1"/>
  <c r="BF119" i="27"/>
  <c r="BF124" i="27"/>
  <c r="BA134" i="27"/>
  <c r="BF134" i="27"/>
  <c r="BF156" i="27"/>
  <c r="BB124" i="27"/>
  <c r="BA156" i="27"/>
  <c r="H202" i="27"/>
  <c r="P202" i="27"/>
  <c r="X202" i="27"/>
  <c r="BF50" i="27"/>
  <c r="AB51" i="27"/>
  <c r="BF60" i="27"/>
  <c r="AB66" i="27"/>
  <c r="BF69" i="27"/>
  <c r="BF77" i="27"/>
  <c r="BF85" i="27"/>
  <c r="D93" i="27"/>
  <c r="AB91" i="27"/>
  <c r="BA92" i="27"/>
  <c r="BF99" i="27"/>
  <c r="AG102" i="27"/>
  <c r="BA107" i="27"/>
  <c r="BU107" i="27" s="1"/>
  <c r="BF107" i="27"/>
  <c r="BF125" i="27"/>
  <c r="BA125" i="27"/>
  <c r="BU136" i="27"/>
  <c r="AG149" i="27"/>
  <c r="I202" i="27"/>
  <c r="Y202" i="27"/>
  <c r="AW202" i="27"/>
  <c r="BN202" i="27"/>
  <c r="CD202" i="27"/>
  <c r="CL202" i="27"/>
  <c r="BF56" i="27"/>
  <c r="R63" i="27"/>
  <c r="BF65" i="27"/>
  <c r="BB71" i="27"/>
  <c r="R72" i="27"/>
  <c r="BF74" i="27"/>
  <c r="BU74" i="27" s="1"/>
  <c r="R80" i="27"/>
  <c r="BF82" i="27"/>
  <c r="BB87" i="27"/>
  <c r="BU87" i="27" s="1"/>
  <c r="R88" i="27"/>
  <c r="AU93" i="27"/>
  <c r="BK93" i="27"/>
  <c r="AG94" i="27"/>
  <c r="AH94" i="27" s="1"/>
  <c r="AL94" i="27" s="1"/>
  <c r="BU94" i="27" s="1"/>
  <c r="AH96" i="27"/>
  <c r="AL96" i="27" s="1"/>
  <c r="AS97" i="27"/>
  <c r="AG104" i="27"/>
  <c r="AH104" i="27" s="1"/>
  <c r="AL104" i="27" s="1"/>
  <c r="BF117" i="27"/>
  <c r="BA117" i="27"/>
  <c r="BA119" i="27" s="1"/>
  <c r="AH118" i="27"/>
  <c r="AL118" i="27" s="1"/>
  <c r="BU118" i="27" s="1"/>
  <c r="AB122" i="27"/>
  <c r="AS133" i="27"/>
  <c r="AH140" i="27"/>
  <c r="AL140" i="27" s="1"/>
  <c r="AH152" i="27"/>
  <c r="AL152" i="27" s="1"/>
  <c r="D49" i="27"/>
  <c r="D202" i="27" s="1"/>
  <c r="AB88" i="27"/>
  <c r="AG99" i="27"/>
  <c r="AH99" i="27" s="1"/>
  <c r="AL99" i="27" s="1"/>
  <c r="BF108" i="27"/>
  <c r="BF111" i="27"/>
  <c r="BA111" i="27"/>
  <c r="BU111" i="27" s="1"/>
  <c r="AH123" i="27"/>
  <c r="AL123" i="27" s="1"/>
  <c r="AH129" i="27"/>
  <c r="AL129" i="27" s="1"/>
  <c r="BF135" i="27"/>
  <c r="BB103" i="27"/>
  <c r="R139" i="27"/>
  <c r="BB107" i="27" s="1"/>
  <c r="BF144" i="27"/>
  <c r="BA144" i="27"/>
  <c r="BB112" i="27"/>
  <c r="AQ149" i="27"/>
  <c r="AS147" i="27"/>
  <c r="AS149" i="27" s="1"/>
  <c r="BA61" i="27"/>
  <c r="AQ64" i="27"/>
  <c r="BA70" i="27"/>
  <c r="BA78" i="27"/>
  <c r="BA86" i="27"/>
  <c r="AQ91" i="27"/>
  <c r="AG96" i="27"/>
  <c r="AQ101" i="27"/>
  <c r="AS101" i="27" s="1"/>
  <c r="AH117" i="27"/>
  <c r="AL117" i="27" s="1"/>
  <c r="R128" i="27"/>
  <c r="BB96" i="27" s="1"/>
  <c r="BF126" i="27"/>
  <c r="BF128" i="27" s="1"/>
  <c r="BF129" i="27"/>
  <c r="BA129" i="27"/>
  <c r="CK52" i="27"/>
  <c r="AG55" i="27"/>
  <c r="AG57" i="27" s="1"/>
  <c r="AG64" i="27"/>
  <c r="AG66" i="27" s="1"/>
  <c r="R100" i="27"/>
  <c r="AB100" i="27"/>
  <c r="AH100" i="27" s="1"/>
  <c r="AL100" i="27" s="1"/>
  <c r="BF101" i="27"/>
  <c r="BA101" i="27"/>
  <c r="AH110" i="27"/>
  <c r="AL110" i="27" s="1"/>
  <c r="BU110" i="27" s="1"/>
  <c r="BA115" i="27"/>
  <c r="BU115" i="27" s="1"/>
  <c r="BF115" i="27"/>
  <c r="BW127" i="27"/>
  <c r="BX127" i="27" s="1"/>
  <c r="BF138" i="27"/>
  <c r="BA138" i="27"/>
  <c r="BB106" i="27"/>
  <c r="BF160" i="27"/>
  <c r="BA160" i="27"/>
  <c r="U202" i="27"/>
  <c r="AK202" i="27"/>
  <c r="BJ202" i="27"/>
  <c r="CH202" i="27"/>
  <c r="CP202" i="27"/>
  <c r="BB93" i="27"/>
  <c r="AQ104" i="27"/>
  <c r="AS104" i="27" s="1"/>
  <c r="BF109" i="27"/>
  <c r="BA109" i="27"/>
  <c r="AH112" i="27"/>
  <c r="AL112" i="27" s="1"/>
  <c r="BU184" i="27"/>
  <c r="R105" i="27"/>
  <c r="AB108" i="27"/>
  <c r="AH108" i="27" s="1"/>
  <c r="AL108" i="27" s="1"/>
  <c r="R113" i="27"/>
  <c r="AB116" i="27"/>
  <c r="AH116" i="27" s="1"/>
  <c r="AL116" i="27" s="1"/>
  <c r="AQ120" i="27"/>
  <c r="R121" i="27"/>
  <c r="AB125" i="27"/>
  <c r="AH125" i="27" s="1"/>
  <c r="AL125" i="27" s="1"/>
  <c r="R131" i="27"/>
  <c r="AB135" i="27"/>
  <c r="BI135" i="27"/>
  <c r="BI139" i="27" s="1"/>
  <c r="R141" i="27"/>
  <c r="AB144" i="27"/>
  <c r="AH144" i="27" s="1"/>
  <c r="AL144" i="27" s="1"/>
  <c r="BU144" i="27" s="1"/>
  <c r="AB147" i="27"/>
  <c r="R148" i="27"/>
  <c r="D149" i="27"/>
  <c r="AG156" i="27"/>
  <c r="AG160" i="27"/>
  <c r="AH160" i="27" s="1"/>
  <c r="AL160" i="27" s="1"/>
  <c r="BU160" i="27" s="1"/>
  <c r="BF163" i="27"/>
  <c r="BA163" i="27"/>
  <c r="BF166" i="27"/>
  <c r="BA166" i="27"/>
  <c r="BF168" i="27"/>
  <c r="BA168" i="27"/>
  <c r="BU168" i="27" s="1"/>
  <c r="AH172" i="27"/>
  <c r="AL172" i="27" s="1"/>
  <c r="BF182" i="27"/>
  <c r="BA182" i="27"/>
  <c r="BU182" i="27" s="1"/>
  <c r="AS189" i="27"/>
  <c r="K35" i="2"/>
  <c r="BA106" i="27"/>
  <c r="BA108" i="27" s="1"/>
  <c r="AG120" i="27"/>
  <c r="AG122" i="27" s="1"/>
  <c r="AB121" i="27"/>
  <c r="AH121" i="27" s="1"/>
  <c r="AL121" i="27" s="1"/>
  <c r="AF122" i="27"/>
  <c r="CJ122" i="27"/>
  <c r="CJ202" i="27" s="1"/>
  <c r="BA123" i="27"/>
  <c r="AQ126" i="27"/>
  <c r="BV127" i="27"/>
  <c r="AB131" i="27"/>
  <c r="BA132" i="27"/>
  <c r="AQ133" i="27"/>
  <c r="AQ136" i="27"/>
  <c r="AS136" i="27" s="1"/>
  <c r="BA142" i="27"/>
  <c r="BU142" i="27" s="1"/>
  <c r="AQ146" i="27"/>
  <c r="AS146" i="27" s="1"/>
  <c r="AG152" i="27"/>
  <c r="AB153" i="27"/>
  <c r="AH153" i="27" s="1"/>
  <c r="AL153" i="27" s="1"/>
  <c r="R153" i="27"/>
  <c r="AQ153" i="27"/>
  <c r="AS153" i="27" s="1"/>
  <c r="R157" i="27"/>
  <c r="AB157" i="27"/>
  <c r="AH157" i="27" s="1"/>
  <c r="AL157" i="27" s="1"/>
  <c r="AQ157" i="27"/>
  <c r="AS157" i="27" s="1"/>
  <c r="AB161" i="27"/>
  <c r="AH161" i="27" s="1"/>
  <c r="AL161" i="27" s="1"/>
  <c r="R161" i="27"/>
  <c r="AQ161" i="27"/>
  <c r="AS161" i="27" s="1"/>
  <c r="BF171" i="27"/>
  <c r="BA171" i="27"/>
  <c r="BU171" i="27" s="1"/>
  <c r="BF184" i="27"/>
  <c r="BB152" i="27"/>
  <c r="BA184" i="27"/>
  <c r="R189" i="27"/>
  <c r="AB189" i="27"/>
  <c r="AH189" i="27" s="1"/>
  <c r="AL189" i="27" s="1"/>
  <c r="AH191" i="27"/>
  <c r="AL191" i="27" s="1"/>
  <c r="BU191" i="27" s="1"/>
  <c r="AG126" i="27"/>
  <c r="AG128" i="27" s="1"/>
  <c r="AQ132" i="27"/>
  <c r="AS132" i="27" s="1"/>
  <c r="BU132" i="27" s="1"/>
  <c r="BF142" i="27"/>
  <c r="AG145" i="27"/>
  <c r="AH145" i="27" s="1"/>
  <c r="AL145" i="27" s="1"/>
  <c r="AG163" i="27"/>
  <c r="AH163" i="27" s="1"/>
  <c r="AL163" i="27" s="1"/>
  <c r="BU163" i="27" s="1"/>
  <c r="AH164" i="27"/>
  <c r="AL164" i="27" s="1"/>
  <c r="BU164" i="27" s="1"/>
  <c r="AQ164" i="27"/>
  <c r="AS164" i="27" s="1"/>
  <c r="AH167" i="27"/>
  <c r="AL167" i="27" s="1"/>
  <c r="BU167" i="27" s="1"/>
  <c r="AS181" i="27"/>
  <c r="AH196" i="27"/>
  <c r="AL196" i="27" s="1"/>
  <c r="R96" i="27"/>
  <c r="R104" i="27"/>
  <c r="BF106" i="27"/>
  <c r="R112" i="27"/>
  <c r="BF114" i="27"/>
  <c r="R120" i="27"/>
  <c r="BF123" i="27"/>
  <c r="R130" i="27"/>
  <c r="BF132" i="27"/>
  <c r="D139" i="27"/>
  <c r="R140" i="27"/>
  <c r="BA145" i="27"/>
  <c r="BA146" i="27"/>
  <c r="BA154" i="27"/>
  <c r="BA155" i="27"/>
  <c r="BA158" i="27"/>
  <c r="BA159" i="27"/>
  <c r="BA162" i="27"/>
  <c r="BA164" i="27"/>
  <c r="R165" i="27"/>
  <c r="AB165" i="27"/>
  <c r="AH165" i="27" s="1"/>
  <c r="AL165" i="27" s="1"/>
  <c r="AG167" i="27"/>
  <c r="AQ169" i="27"/>
  <c r="AS169" i="27" s="1"/>
  <c r="AG170" i="27"/>
  <c r="AH170" i="27" s="1"/>
  <c r="AL170" i="27" s="1"/>
  <c r="AG172" i="27"/>
  <c r="BB142" i="27"/>
  <c r="BF174" i="27"/>
  <c r="BA174" i="27"/>
  <c r="AQ175" i="27"/>
  <c r="AS175" i="27" s="1"/>
  <c r="R181" i="27"/>
  <c r="AB181" i="27"/>
  <c r="AH181" i="27" s="1"/>
  <c r="AL181" i="27" s="1"/>
  <c r="AH183" i="27"/>
  <c r="AL183" i="27" s="1"/>
  <c r="BU183" i="27" s="1"/>
  <c r="AH186" i="27"/>
  <c r="AL186" i="27" s="1"/>
  <c r="BF187" i="27"/>
  <c r="BA187" i="27"/>
  <c r="AH188" i="27"/>
  <c r="AL188" i="27" s="1"/>
  <c r="BU188" i="27" s="1"/>
  <c r="BV188" i="27" s="1"/>
  <c r="AH193" i="27"/>
  <c r="AL193" i="27" s="1"/>
  <c r="AH201" i="27"/>
  <c r="AL201" i="27" s="1"/>
  <c r="K56" i="2"/>
  <c r="BI120" i="27"/>
  <c r="BI122" i="27" s="1"/>
  <c r="AQ135" i="27"/>
  <c r="AH150" i="27"/>
  <c r="AL150" i="27" s="1"/>
  <c r="BU150" i="27" s="1"/>
  <c r="AG155" i="27"/>
  <c r="AH155" i="27" s="1"/>
  <c r="AL155" i="27" s="1"/>
  <c r="BU155" i="27" s="1"/>
  <c r="AG159" i="27"/>
  <c r="AH159" i="27" s="1"/>
  <c r="AL159" i="27" s="1"/>
  <c r="BU159" i="27" s="1"/>
  <c r="BF176" i="27"/>
  <c r="BU176" i="27" s="1"/>
  <c r="BA176" i="27"/>
  <c r="AQ180" i="27"/>
  <c r="AS180" i="27" s="1"/>
  <c r="AG183" i="27"/>
  <c r="AQ185" i="27"/>
  <c r="AS185" i="27" s="1"/>
  <c r="AH187" i="27"/>
  <c r="AL187" i="27" s="1"/>
  <c r="BA143" i="27"/>
  <c r="AH154" i="27"/>
  <c r="AL154" i="27" s="1"/>
  <c r="AH158" i="27"/>
  <c r="AL158" i="27" s="1"/>
  <c r="AH162" i="27"/>
  <c r="AL162" i="27" s="1"/>
  <c r="AH174" i="27"/>
  <c r="AL174" i="27" s="1"/>
  <c r="BU174" i="27" s="1"/>
  <c r="AG131" i="27"/>
  <c r="AG133" i="27" s="1"/>
  <c r="R149" i="27"/>
  <c r="BB117" i="27" s="1"/>
  <c r="BA147" i="27"/>
  <c r="BA149" i="27" s="1"/>
  <c r="R173" i="27"/>
  <c r="AB173" i="27"/>
  <c r="AH173" i="27" s="1"/>
  <c r="AL173" i="27" s="1"/>
  <c r="AH175" i="27"/>
  <c r="AL175" i="27" s="1"/>
  <c r="BU175" i="27" s="1"/>
  <c r="BV175" i="27" s="1"/>
  <c r="BF179" i="27"/>
  <c r="BA179" i="27"/>
  <c r="BF190" i="27"/>
  <c r="BA190" i="27"/>
  <c r="BU190" i="27" s="1"/>
  <c r="CK135" i="27"/>
  <c r="CK139" i="27" s="1"/>
  <c r="AB143" i="27"/>
  <c r="AH143" i="27" s="1"/>
  <c r="AL143" i="27" s="1"/>
  <c r="BU143" i="27" s="1"/>
  <c r="AM149" i="27"/>
  <c r="BK149" i="27"/>
  <c r="AQ152" i="27"/>
  <c r="AS152" i="27" s="1"/>
  <c r="AQ156" i="27"/>
  <c r="AS156" i="27" s="1"/>
  <c r="AQ160" i="27"/>
  <c r="AS160" i="27" s="1"/>
  <c r="AQ172" i="27"/>
  <c r="AS172" i="27" s="1"/>
  <c r="AG175" i="27"/>
  <c r="AQ177" i="27"/>
  <c r="AS177" i="27" s="1"/>
  <c r="AH179" i="27"/>
  <c r="AL179" i="27" s="1"/>
  <c r="BF197" i="27"/>
  <c r="BB165" i="27"/>
  <c r="BA197" i="27"/>
  <c r="R170" i="27"/>
  <c r="BF172" i="27"/>
  <c r="R178" i="27"/>
  <c r="BF180" i="27"/>
  <c r="BU180" i="27" s="1"/>
  <c r="R186" i="27"/>
  <c r="BF188" i="27"/>
  <c r="R194" i="27"/>
  <c r="BF196" i="27"/>
  <c r="AB197" i="27"/>
  <c r="AH197" i="27" s="1"/>
  <c r="AL197" i="27" s="1"/>
  <c r="I272" i="2"/>
  <c r="I279" i="2" s="1"/>
  <c r="H35" i="2"/>
  <c r="H62" i="2"/>
  <c r="K58" i="2"/>
  <c r="K62" i="2" s="1"/>
  <c r="H86" i="2"/>
  <c r="K79" i="2"/>
  <c r="K86" i="2" s="1"/>
  <c r="H156" i="2"/>
  <c r="K148" i="2"/>
  <c r="K156" i="2" s="1"/>
  <c r="H252" i="2"/>
  <c r="H259" i="2" s="1"/>
  <c r="K244" i="2"/>
  <c r="BC17" i="12"/>
  <c r="BC34" i="12"/>
  <c r="BC36" i="12"/>
  <c r="BC44" i="12"/>
  <c r="BC59" i="12"/>
  <c r="BC61" i="12"/>
  <c r="BC65" i="12"/>
  <c r="BC69" i="12"/>
  <c r="BC107" i="12"/>
  <c r="BC109" i="12"/>
  <c r="BC113" i="12"/>
  <c r="BC169" i="12"/>
  <c r="BC171" i="12"/>
  <c r="BC177" i="12"/>
  <c r="BC179" i="12"/>
  <c r="BC181" i="12"/>
  <c r="BV167" i="27"/>
  <c r="BV183" i="27"/>
  <c r="BA195" i="27"/>
  <c r="BU195" i="27" s="1"/>
  <c r="H15" i="2"/>
  <c r="K70" i="2"/>
  <c r="K77" i="2" s="1"/>
  <c r="H77" i="2"/>
  <c r="H162" i="2"/>
  <c r="K158" i="2"/>
  <c r="K162" i="2" s="1"/>
  <c r="H182" i="2"/>
  <c r="K174" i="2"/>
  <c r="K182" i="2" s="1"/>
  <c r="H220" i="2"/>
  <c r="H227" i="2"/>
  <c r="BC33" i="12"/>
  <c r="BC38" i="12"/>
  <c r="BC71" i="12"/>
  <c r="BC73" i="12"/>
  <c r="BC88" i="12"/>
  <c r="BC115" i="12"/>
  <c r="BC117" i="12"/>
  <c r="BC119" i="12"/>
  <c r="BC121" i="12"/>
  <c r="BC123" i="12"/>
  <c r="BC125" i="12"/>
  <c r="BC142" i="12"/>
  <c r="BC144" i="12"/>
  <c r="BC146" i="12"/>
  <c r="BB172" i="12"/>
  <c r="BC189" i="12"/>
  <c r="BC213" i="12"/>
  <c r="BA192" i="27"/>
  <c r="BU192" i="27" s="1"/>
  <c r="BA200" i="27"/>
  <c r="H28" i="2"/>
  <c r="K44" i="2"/>
  <c r="K49" i="2" s="1"/>
  <c r="H49" i="2"/>
  <c r="K98" i="2"/>
  <c r="K105" i="2" s="1"/>
  <c r="H105" i="2"/>
  <c r="H146" i="2"/>
  <c r="K138" i="2"/>
  <c r="K146" i="2" s="1"/>
  <c r="H242" i="2"/>
  <c r="K234" i="2"/>
  <c r="K242" i="2" s="1"/>
  <c r="K250" i="2"/>
  <c r="BB46" i="12"/>
  <c r="BC186" i="12"/>
  <c r="R169" i="27"/>
  <c r="R177" i="27"/>
  <c r="R185" i="27"/>
  <c r="R193" i="27"/>
  <c r="BF195" i="27"/>
  <c r="R201" i="27"/>
  <c r="I15" i="2"/>
  <c r="K13" i="14" s="1"/>
  <c r="M13" i="14" s="1"/>
  <c r="N13" i="14" s="1"/>
  <c r="B12" i="17" s="1"/>
  <c r="D12" i="17" s="1"/>
  <c r="F12" i="17" s="1"/>
  <c r="K23" i="2"/>
  <c r="K28" i="2" s="1"/>
  <c r="H172" i="2"/>
  <c r="K164" i="2"/>
  <c r="K172" i="2" s="1"/>
  <c r="H212" i="2"/>
  <c r="K204" i="2"/>
  <c r="K212" i="2" s="1"/>
  <c r="K232" i="2"/>
  <c r="BC12" i="12"/>
  <c r="BC25" i="12"/>
  <c r="BC27" i="12"/>
  <c r="BC29" i="12"/>
  <c r="BC31" i="12"/>
  <c r="BC52" i="12"/>
  <c r="BC56" i="12"/>
  <c r="BC98" i="12"/>
  <c r="BC102" i="12"/>
  <c r="BC108" i="12"/>
  <c r="BC118" i="12"/>
  <c r="BC122" i="12"/>
  <c r="BC133" i="12"/>
  <c r="BC135" i="12"/>
  <c r="BC143" i="12"/>
  <c r="BC158" i="12"/>
  <c r="BC160" i="12"/>
  <c r="BC172" i="12"/>
  <c r="BC188" i="12"/>
  <c r="BB198" i="12"/>
  <c r="BC203" i="12"/>
  <c r="BC205" i="12"/>
  <c r="BC207" i="12"/>
  <c r="BF192" i="27"/>
  <c r="R198" i="27"/>
  <c r="BF200" i="27"/>
  <c r="BU200" i="27" s="1"/>
  <c r="H56" i="2"/>
  <c r="H96" i="2"/>
  <c r="K88" i="2"/>
  <c r="K96" i="2" s="1"/>
  <c r="H136" i="2"/>
  <c r="K128" i="2"/>
  <c r="K136" i="2" s="1"/>
  <c r="BC39" i="12"/>
  <c r="BC62" i="12"/>
  <c r="BC64" i="12"/>
  <c r="BC74" i="12"/>
  <c r="BC82" i="12"/>
  <c r="BC83" i="12"/>
  <c r="BC89" i="12"/>
  <c r="BC114" i="12"/>
  <c r="BC137" i="12"/>
  <c r="BC141" i="12"/>
  <c r="BC147" i="12"/>
  <c r="BC166" i="12"/>
  <c r="BC174" i="12"/>
  <c r="BC176" i="12"/>
  <c r="BC182" i="12"/>
  <c r="BA184" i="12"/>
  <c r="BC184" i="12" s="1"/>
  <c r="BA199" i="27"/>
  <c r="BU199" i="27" s="1"/>
  <c r="K15" i="2"/>
  <c r="H202" i="2"/>
  <c r="K194" i="2"/>
  <c r="K202" i="2" s="1"/>
  <c r="BC16" i="12"/>
  <c r="BC41" i="12"/>
  <c r="BC43" i="12"/>
  <c r="BC63" i="12"/>
  <c r="BC68" i="12"/>
  <c r="BC91" i="12"/>
  <c r="BC112" i="12"/>
  <c r="BC126" i="12"/>
  <c r="BC192" i="12"/>
  <c r="H116" i="2"/>
  <c r="K107" i="2"/>
  <c r="K116" i="2" s="1"/>
  <c r="H126" i="2"/>
  <c r="K118" i="2"/>
  <c r="K126" i="2" s="1"/>
  <c r="BC202" i="12"/>
  <c r="H21" i="2"/>
  <c r="H272" i="2" s="1"/>
  <c r="H279" i="2" s="1"/>
  <c r="K37" i="2"/>
  <c r="K42" i="2" s="1"/>
  <c r="H192" i="2"/>
  <c r="K184" i="2"/>
  <c r="K192" i="2" s="1"/>
  <c r="BC40" i="12"/>
  <c r="BC53" i="12"/>
  <c r="BC55" i="12"/>
  <c r="BC84" i="12"/>
  <c r="BC90" i="12"/>
  <c r="BC101" i="12"/>
  <c r="BC103" i="12"/>
  <c r="BC105" i="12"/>
  <c r="BC138" i="12"/>
  <c r="BC155" i="12"/>
  <c r="BC159" i="12"/>
  <c r="BC163" i="12"/>
  <c r="BC167" i="12"/>
  <c r="BB195" i="12"/>
  <c r="BC195" i="12"/>
  <c r="BC200" i="12"/>
  <c r="BC210" i="12"/>
  <c r="BC214" i="12"/>
  <c r="CQ11" i="7"/>
  <c r="CY11" i="7"/>
  <c r="DH58" i="7"/>
  <c r="DH11" i="7"/>
  <c r="FO58" i="7"/>
  <c r="FO61" i="7" s="1"/>
  <c r="FO11" i="7"/>
  <c r="FW58" i="7"/>
  <c r="FW11" i="7"/>
  <c r="GE58" i="7"/>
  <c r="GE11" i="7"/>
  <c r="GM58" i="7"/>
  <c r="GM11" i="7"/>
  <c r="GU58" i="7"/>
  <c r="GU59" i="7" s="1"/>
  <c r="GU11" i="7"/>
  <c r="GV8" i="7"/>
  <c r="BA210" i="12"/>
  <c r="G58" i="7"/>
  <c r="BB14" i="12" s="1"/>
  <c r="G11" i="7"/>
  <c r="O58" i="7"/>
  <c r="O11" i="7"/>
  <c r="W58" i="7"/>
  <c r="W59" i="7" s="1"/>
  <c r="W11" i="7"/>
  <c r="AE58" i="7"/>
  <c r="AE11" i="7"/>
  <c r="AM11" i="7"/>
  <c r="AU11" i="7"/>
  <c r="BC58" i="7"/>
  <c r="BC11" i="7"/>
  <c r="BK11" i="7"/>
  <c r="BS58" i="7"/>
  <c r="BS11" i="7"/>
  <c r="CA11" i="7"/>
  <c r="CI58" i="7"/>
  <c r="CI61" i="7" s="1"/>
  <c r="CI11" i="7"/>
  <c r="CK8" i="7"/>
  <c r="CR11" i="7"/>
  <c r="CR58" i="7" s="1"/>
  <c r="CZ11" i="7"/>
  <c r="CZ58" i="7" s="1"/>
  <c r="DJ11" i="7"/>
  <c r="DJ58" i="7" s="1"/>
  <c r="DJ61" i="7" s="1"/>
  <c r="DS58" i="7"/>
  <c r="DS11" i="7"/>
  <c r="EA11" i="7"/>
  <c r="EA58" i="7" s="1"/>
  <c r="EI11" i="7"/>
  <c r="EI58" i="7" s="1"/>
  <c r="EQ11" i="7"/>
  <c r="EY58" i="7"/>
  <c r="EY11" i="7"/>
  <c r="FG11" i="7"/>
  <c r="FG58" i="7" s="1"/>
  <c r="G272" i="2"/>
  <c r="G279" i="2" s="1"/>
  <c r="BA70" i="12"/>
  <c r="BC70" i="12" s="1"/>
  <c r="BA114" i="12"/>
  <c r="BA157" i="12"/>
  <c r="BB157" i="12" s="1"/>
  <c r="BA178" i="12"/>
  <c r="BB178" i="12" s="1"/>
  <c r="BA202" i="12"/>
  <c r="D30" i="26"/>
  <c r="H58" i="7"/>
  <c r="P58" i="7"/>
  <c r="AN58" i="7"/>
  <c r="AN61" i="7" s="1"/>
  <c r="AN11" i="7"/>
  <c r="AN59" i="7" s="1"/>
  <c r="AV58" i="7"/>
  <c r="AV61" i="7" s="1"/>
  <c r="AV11" i="7"/>
  <c r="BD11" i="7"/>
  <c r="BL58" i="7"/>
  <c r="BL11" i="7"/>
  <c r="BT58" i="7"/>
  <c r="BT61" i="7" s="1"/>
  <c r="BT11" i="7"/>
  <c r="CB58" i="7"/>
  <c r="CB61" i="7" s="1"/>
  <c r="CB11" i="7"/>
  <c r="CJ58" i="7"/>
  <c r="CJ11" i="7"/>
  <c r="DK58" i="7"/>
  <c r="DK11" i="7"/>
  <c r="GY8" i="7"/>
  <c r="DF9" i="7"/>
  <c r="GV9" i="7"/>
  <c r="GT11" i="7"/>
  <c r="X11" i="7"/>
  <c r="X58" i="7" s="1"/>
  <c r="X59" i="7" s="1"/>
  <c r="H232" i="2"/>
  <c r="H270" i="2"/>
  <c r="CL11" i="7"/>
  <c r="CT58" i="7"/>
  <c r="CT11" i="7"/>
  <c r="DB11" i="7"/>
  <c r="DB58" i="7" s="1"/>
  <c r="FR11" i="7"/>
  <c r="FR58" i="7" s="1"/>
  <c r="FR61" i="7" s="1"/>
  <c r="FZ11" i="7"/>
  <c r="GH58" i="7"/>
  <c r="GH11" i="7"/>
  <c r="GP11" i="7"/>
  <c r="GP58" i="7" s="1"/>
  <c r="AI9" i="7"/>
  <c r="DI10" i="7"/>
  <c r="AU33" i="7"/>
  <c r="J58" i="7"/>
  <c r="J59" i="7" s="1"/>
  <c r="J11" i="7"/>
  <c r="R58" i="7"/>
  <c r="R11" i="7"/>
  <c r="Z58" i="7"/>
  <c r="Z11" i="7"/>
  <c r="AH58" i="7"/>
  <c r="BB41" i="12" s="1"/>
  <c r="AH11" i="7"/>
  <c r="AP58" i="7"/>
  <c r="AP61" i="7" s="1"/>
  <c r="AP11" i="7"/>
  <c r="AX58" i="7"/>
  <c r="AX11" i="7"/>
  <c r="BF58" i="7"/>
  <c r="BF11" i="7"/>
  <c r="BN58" i="7"/>
  <c r="BN11" i="7"/>
  <c r="BV58" i="7"/>
  <c r="BV59" i="7" s="1"/>
  <c r="BV11" i="7"/>
  <c r="CD58" i="7"/>
  <c r="CD11" i="7"/>
  <c r="CM58" i="7"/>
  <c r="CM59" i="7" s="1"/>
  <c r="CM11" i="7"/>
  <c r="CU58" i="7"/>
  <c r="CU11" i="7"/>
  <c r="DC58" i="7"/>
  <c r="DC11" i="7"/>
  <c r="DC59" i="7" s="1"/>
  <c r="DN58" i="7"/>
  <c r="DN61" i="7" s="1"/>
  <c r="DN11" i="7"/>
  <c r="DV58" i="7"/>
  <c r="DV61" i="7" s="1"/>
  <c r="DV11" i="7"/>
  <c r="ED58" i="7"/>
  <c r="ED61" i="7" s="1"/>
  <c r="ED11" i="7"/>
  <c r="EL58" i="7"/>
  <c r="EL61" i="7" s="1"/>
  <c r="EL11" i="7"/>
  <c r="ET58" i="7"/>
  <c r="ET61" i="7" s="1"/>
  <c r="ET11" i="7"/>
  <c r="FB58" i="7"/>
  <c r="FB11" i="7"/>
  <c r="FJ58" i="7"/>
  <c r="FJ11" i="7"/>
  <c r="FK8" i="7"/>
  <c r="GX11" i="7"/>
  <c r="GX58" i="7" s="1"/>
  <c r="GX61" i="7" s="1"/>
  <c r="GY9" i="7"/>
  <c r="GZ9" i="7" s="1"/>
  <c r="AF11" i="7"/>
  <c r="AF58" i="7" s="1"/>
  <c r="AF59" i="7" s="1"/>
  <c r="FC11" i="7"/>
  <c r="BA214" i="12"/>
  <c r="AY215" i="12"/>
  <c r="D204" i="26"/>
  <c r="K58" i="7"/>
  <c r="K59" i="7" s="1"/>
  <c r="K11" i="7"/>
  <c r="S58" i="7"/>
  <c r="S11" i="7"/>
  <c r="AA58" i="7"/>
  <c r="AA59" i="7" s="1"/>
  <c r="AA11" i="7"/>
  <c r="AI8" i="7"/>
  <c r="AQ11" i="7"/>
  <c r="AY58" i="7"/>
  <c r="AY11" i="7"/>
  <c r="BG11" i="7"/>
  <c r="BG58" i="7" s="1"/>
  <c r="BO11" i="7"/>
  <c r="BO58" i="7" s="1"/>
  <c r="BW8" i="7"/>
  <c r="CE58" i="7"/>
  <c r="CE61" i="7" s="1"/>
  <c r="CE11" i="7"/>
  <c r="FL58" i="7"/>
  <c r="FL11" i="7"/>
  <c r="FT11" i="7"/>
  <c r="GB11" i="7"/>
  <c r="GJ58" i="7"/>
  <c r="GJ61" i="7" s="1"/>
  <c r="GJ11" i="7"/>
  <c r="GR58" i="7"/>
  <c r="GR11" i="7"/>
  <c r="AI10" i="7"/>
  <c r="K214" i="2"/>
  <c r="K220" i="2" s="1"/>
  <c r="K223" i="2"/>
  <c r="K227" i="2" s="1"/>
  <c r="CO11" i="7"/>
  <c r="CW58" i="7"/>
  <c r="CW11" i="7"/>
  <c r="DE11" i="7"/>
  <c r="DE58" i="7" s="1"/>
  <c r="DE59" i="7" s="1"/>
  <c r="DF8" i="7"/>
  <c r="DP11" i="7"/>
  <c r="DX58" i="7"/>
  <c r="DX61" i="7" s="1"/>
  <c r="DX11" i="7"/>
  <c r="EF58" i="7"/>
  <c r="EF11" i="7"/>
  <c r="EN11" i="7"/>
  <c r="EV58" i="7"/>
  <c r="EV11" i="7"/>
  <c r="FD8" i="7"/>
  <c r="FM58" i="7"/>
  <c r="FM11" i="7"/>
  <c r="FU11" i="7"/>
  <c r="FU58" i="7" s="1"/>
  <c r="FU61" i="7" s="1"/>
  <c r="GC11" i="7"/>
  <c r="GK11" i="7"/>
  <c r="GS11" i="7"/>
  <c r="FY11" i="7"/>
  <c r="GC9" i="7"/>
  <c r="H11" i="7"/>
  <c r="AT11" i="7"/>
  <c r="E11" i="7"/>
  <c r="M11" i="7"/>
  <c r="U11" i="7"/>
  <c r="U58" i="7" s="1"/>
  <c r="U59" i="7" s="1"/>
  <c r="AC11" i="7"/>
  <c r="AC58" i="7" s="1"/>
  <c r="AC59" i="7" s="1"/>
  <c r="AK11" i="7"/>
  <c r="AK58" i="7" s="1"/>
  <c r="AK61" i="7" s="1"/>
  <c r="AS11" i="7"/>
  <c r="BA11" i="7"/>
  <c r="BA58" i="7" s="1"/>
  <c r="BI11" i="7"/>
  <c r="BI58" i="7" s="1"/>
  <c r="BQ11" i="7"/>
  <c r="BY58" i="7"/>
  <c r="BY61" i="7" s="1"/>
  <c r="BY11" i="7"/>
  <c r="CG11" i="7"/>
  <c r="CG58" i="7" s="1"/>
  <c r="DG11" i="7"/>
  <c r="DG58" i="7" s="1"/>
  <c r="DG61" i="7" s="1"/>
  <c r="DI8" i="7"/>
  <c r="DQ58" i="7"/>
  <c r="DQ61" i="7" s="1"/>
  <c r="DQ11" i="7"/>
  <c r="DY58" i="7"/>
  <c r="DY61" i="7" s="1"/>
  <c r="DY11" i="7"/>
  <c r="EG58" i="7"/>
  <c r="EG61" i="7" s="1"/>
  <c r="EG11" i="7"/>
  <c r="EO58" i="7"/>
  <c r="EO61" i="7" s="1"/>
  <c r="EO11" i="7"/>
  <c r="EW58" i="7"/>
  <c r="EW61" i="7" s="1"/>
  <c r="EW11" i="7"/>
  <c r="FE58" i="7"/>
  <c r="FE61" i="7" s="1"/>
  <c r="FE11" i="7"/>
  <c r="BB11" i="7"/>
  <c r="BB58" i="7" s="1"/>
  <c r="BB59" i="7" s="1"/>
  <c r="Q58" i="7"/>
  <c r="Y58" i="7"/>
  <c r="AG58" i="7"/>
  <c r="AG59" i="7" s="1"/>
  <c r="AO58" i="7"/>
  <c r="AO61" i="7" s="1"/>
  <c r="AW58" i="7"/>
  <c r="BE58" i="7"/>
  <c r="BE61" i="7" s="1"/>
  <c r="BM58" i="7"/>
  <c r="CC58" i="7"/>
  <c r="FF58" i="7"/>
  <c r="FN58" i="7"/>
  <c r="FV58" i="7"/>
  <c r="FV59" i="7" s="1"/>
  <c r="AS33" i="7"/>
  <c r="AS58" i="7" s="1"/>
  <c r="AS59" i="7" s="1"/>
  <c r="CJ33" i="7"/>
  <c r="BI46" i="7"/>
  <c r="FD36" i="7"/>
  <c r="FD46" i="7" s="1"/>
  <c r="GD46" i="7"/>
  <c r="GD58" i="7" s="1"/>
  <c r="GD61" i="7" s="1"/>
  <c r="GL46" i="7"/>
  <c r="GL58" i="7" s="1"/>
  <c r="GT46" i="7"/>
  <c r="GT58" i="7" s="1"/>
  <c r="GV36" i="7"/>
  <c r="GV46" i="7" s="1"/>
  <c r="DF37" i="7"/>
  <c r="DF38" i="7"/>
  <c r="DF39" i="7"/>
  <c r="DF40" i="7"/>
  <c r="DF41" i="7"/>
  <c r="DF42" i="7"/>
  <c r="DF43" i="7"/>
  <c r="CU59" i="7"/>
  <c r="DK59" i="7"/>
  <c r="AJ59" i="7"/>
  <c r="BR59" i="7"/>
  <c r="FR13" i="7"/>
  <c r="FR33" i="7" s="1"/>
  <c r="GY13" i="7"/>
  <c r="DH33" i="7"/>
  <c r="BD36" i="7"/>
  <c r="BD46" i="7" s="1"/>
  <c r="BD54" i="7" s="1"/>
  <c r="BA46" i="7"/>
  <c r="CQ36" i="7"/>
  <c r="CQ46" i="7" s="1"/>
  <c r="L59" i="7"/>
  <c r="AB59" i="7"/>
  <c r="BS59" i="7"/>
  <c r="EJ58" i="7"/>
  <c r="EJ61" i="7" s="1"/>
  <c r="EZ58" i="7"/>
  <c r="FP58" i="7"/>
  <c r="DF13" i="7"/>
  <c r="DF33" i="7" s="1"/>
  <c r="FK13" i="7"/>
  <c r="FK33" i="7" s="1"/>
  <c r="K33" i="7"/>
  <c r="E46" i="7"/>
  <c r="M46" i="7"/>
  <c r="M58" i="7" s="1"/>
  <c r="M59" i="7" s="1"/>
  <c r="U46" i="7"/>
  <c r="AC46" i="7"/>
  <c r="BK46" i="7"/>
  <c r="DI46" i="7"/>
  <c r="DR46" i="7"/>
  <c r="DR58" i="7" s="1"/>
  <c r="DZ46" i="7"/>
  <c r="DZ58" i="7" s="1"/>
  <c r="EH46" i="7"/>
  <c r="EH58" i="7" s="1"/>
  <c r="EP46" i="7"/>
  <c r="EP58" i="7" s="1"/>
  <c r="EX46" i="7"/>
  <c r="EX58" i="7" s="1"/>
  <c r="AI37" i="7"/>
  <c r="AI45" i="7"/>
  <c r="G59" i="7"/>
  <c r="AL59" i="7"/>
  <c r="L58" i="7"/>
  <c r="T58" i="7"/>
  <c r="T59" i="7" s="1"/>
  <c r="AB58" i="7"/>
  <c r="AJ58" i="7"/>
  <c r="AR58" i="7"/>
  <c r="AR59" i="7" s="1"/>
  <c r="AZ58" i="7"/>
  <c r="AZ61" i="7" s="1"/>
  <c r="BH58" i="7"/>
  <c r="BH61" i="7" s="1"/>
  <c r="BP58" i="7"/>
  <c r="BX58" i="7"/>
  <c r="CF58" i="7"/>
  <c r="CF59" i="7" s="1"/>
  <c r="CN58" i="7"/>
  <c r="CN61" i="7" s="1"/>
  <c r="CV58" i="7"/>
  <c r="CV61" i="7" s="1"/>
  <c r="DM58" i="7"/>
  <c r="DU58" i="7"/>
  <c r="EC58" i="7"/>
  <c r="EK58" i="7"/>
  <c r="ES58" i="7"/>
  <c r="ES61" i="7" s="1"/>
  <c r="FA58" i="7"/>
  <c r="FA59" i="7" s="1"/>
  <c r="FI58" i="7"/>
  <c r="FI59" i="7" s="1"/>
  <c r="FQ58" i="7"/>
  <c r="GG58" i="7"/>
  <c r="GO58" i="7"/>
  <c r="GO59" i="7" s="1"/>
  <c r="AM33" i="7"/>
  <c r="BC33" i="7"/>
  <c r="BC59" i="7" s="1"/>
  <c r="BK13" i="7"/>
  <c r="BK33" i="7" s="1"/>
  <c r="BS33" i="7"/>
  <c r="CA33" i="7"/>
  <c r="CI33" i="7"/>
  <c r="CQ13" i="7"/>
  <c r="CQ33" i="7" s="1"/>
  <c r="CY33" i="7"/>
  <c r="CY58" i="7" s="1"/>
  <c r="DG33" i="7"/>
  <c r="DP33" i="7"/>
  <c r="DX33" i="7"/>
  <c r="EF33" i="7"/>
  <c r="EN33" i="7"/>
  <c r="EN58" i="7" s="1"/>
  <c r="EN61" i="7" s="1"/>
  <c r="EV33" i="7"/>
  <c r="FD13" i="7"/>
  <c r="FD33" i="7" s="1"/>
  <c r="FL33" i="7"/>
  <c r="FT33" i="7"/>
  <c r="FT58" i="7" s="1"/>
  <c r="FT61" i="7" s="1"/>
  <c r="GB33" i="7"/>
  <c r="GJ33" i="7"/>
  <c r="GR33" i="7"/>
  <c r="AU36" i="7"/>
  <c r="AU46" i="7" s="1"/>
  <c r="CC46" i="7"/>
  <c r="CK36" i="7"/>
  <c r="CK46" i="7" s="1"/>
  <c r="CS46" i="7"/>
  <c r="CS58" i="7" s="1"/>
  <c r="DA46" i="7"/>
  <c r="DA58" i="7" s="1"/>
  <c r="DA61" i="7" s="1"/>
  <c r="GY36" i="7"/>
  <c r="AI38" i="7"/>
  <c r="AI39" i="7"/>
  <c r="AI40" i="7"/>
  <c r="AI41" i="7"/>
  <c r="AI42" i="7"/>
  <c r="AI43" i="7"/>
  <c r="AI44" i="7"/>
  <c r="DW59" i="7"/>
  <c r="F59" i="7"/>
  <c r="AD59" i="7"/>
  <c r="DT11" i="7"/>
  <c r="DT58" i="7" s="1"/>
  <c r="DT61" i="7" s="1"/>
  <c r="EB11" i="7"/>
  <c r="EB58" i="7" s="1"/>
  <c r="EJ11" i="7"/>
  <c r="ER11" i="7"/>
  <c r="ER58" i="7" s="1"/>
  <c r="ER61" i="7" s="1"/>
  <c r="EZ11" i="7"/>
  <c r="EZ59" i="7" s="1"/>
  <c r="FH11" i="7"/>
  <c r="FH58" i="7" s="1"/>
  <c r="FH61" i="7" s="1"/>
  <c r="FP11" i="7"/>
  <c r="FX11" i="7"/>
  <c r="FX58" i="7" s="1"/>
  <c r="FX61" i="7" s="1"/>
  <c r="GF11" i="7"/>
  <c r="GN11" i="7"/>
  <c r="BD13" i="7"/>
  <c r="BD33" i="7" s="1"/>
  <c r="GC33" i="7"/>
  <c r="GU33" i="7"/>
  <c r="BU46" i="7"/>
  <c r="BW36" i="7"/>
  <c r="BW46" i="7" s="1"/>
  <c r="GC36" i="7"/>
  <c r="FY46" i="7"/>
  <c r="FY58" i="7" s="1"/>
  <c r="AY59" i="7"/>
  <c r="FQ59" i="7"/>
  <c r="O59" i="7"/>
  <c r="AE59" i="7"/>
  <c r="DM59" i="7"/>
  <c r="DU60" i="7"/>
  <c r="EK59" i="7"/>
  <c r="GQ59" i="7"/>
  <c r="F58" i="7"/>
  <c r="N58" i="7"/>
  <c r="N59" i="7" s="1"/>
  <c r="V58" i="7"/>
  <c r="V59" i="7" s="1"/>
  <c r="AD58" i="7"/>
  <c r="AL58" i="7"/>
  <c r="AL61" i="7" s="1"/>
  <c r="AT58" i="7"/>
  <c r="BJ58" i="7"/>
  <c r="BJ59" i="7" s="1"/>
  <c r="BR58" i="7"/>
  <c r="BR61" i="7" s="1"/>
  <c r="BZ58" i="7"/>
  <c r="BZ61" i="7" s="1"/>
  <c r="CH58" i="7"/>
  <c r="CH59" i="7" s="1"/>
  <c r="CP58" i="7"/>
  <c r="CP59" i="7" s="1"/>
  <c r="CX58" i="7"/>
  <c r="DO58" i="7"/>
  <c r="DW58" i="7"/>
  <c r="EE58" i="7"/>
  <c r="EM58" i="7"/>
  <c r="EU58" i="7"/>
  <c r="EU61" i="7" s="1"/>
  <c r="FC58" i="7"/>
  <c r="FC59" i="7" s="1"/>
  <c r="FS58" i="7"/>
  <c r="GA58" i="7"/>
  <c r="GI58" i="7"/>
  <c r="GI59" i="7" s="1"/>
  <c r="GQ58" i="7"/>
  <c r="FK36" i="7"/>
  <c r="FI46" i="7"/>
  <c r="GC38" i="7"/>
  <c r="GC40" i="7"/>
  <c r="GY54" i="7"/>
  <c r="GZ49" i="7"/>
  <c r="BX59" i="7"/>
  <c r="CN59" i="7"/>
  <c r="CV59" i="7"/>
  <c r="FS59" i="7"/>
  <c r="GA59" i="7"/>
  <c r="GR59" i="7"/>
  <c r="I46" i="7"/>
  <c r="I58" i="7" s="1"/>
  <c r="I61" i="7" s="1"/>
  <c r="AI36" i="7"/>
  <c r="DF36" i="7"/>
  <c r="DF46" i="7" s="1"/>
  <c r="DD46" i="7"/>
  <c r="DD58" i="7" s="1"/>
  <c r="FK37" i="7"/>
  <c r="FK38" i="7"/>
  <c r="FK39" i="7"/>
  <c r="FK40" i="7"/>
  <c r="FK41" i="7"/>
  <c r="FK42" i="7"/>
  <c r="FK43" i="7"/>
  <c r="S59" i="7"/>
  <c r="GG59" i="7"/>
  <c r="BH59" i="7"/>
  <c r="BP59" i="7"/>
  <c r="DO59" i="7"/>
  <c r="BW33" i="7"/>
  <c r="FP59" i="7"/>
  <c r="AZ59" i="7"/>
  <c r="CX59" i="7"/>
  <c r="EF59" i="7"/>
  <c r="EV59" i="7"/>
  <c r="FL59" i="7"/>
  <c r="H59" i="7"/>
  <c r="P59" i="7"/>
  <c r="AV59" i="7"/>
  <c r="BE59" i="7"/>
  <c r="BM59" i="7"/>
  <c r="CC59" i="7"/>
  <c r="FF59" i="7"/>
  <c r="FN59" i="7"/>
  <c r="FW59" i="7"/>
  <c r="F106" i="1"/>
  <c r="F59" i="1"/>
  <c r="N59" i="1"/>
  <c r="V106" i="1"/>
  <c r="V59" i="1"/>
  <c r="BB57" i="12" s="1"/>
  <c r="AD59" i="1"/>
  <c r="AD106" i="1" s="1"/>
  <c r="AD766" i="1" s="1"/>
  <c r="AL106" i="1"/>
  <c r="AL59" i="1"/>
  <c r="AT106" i="1"/>
  <c r="AT59" i="1"/>
  <c r="BB89" i="12" s="1"/>
  <c r="BB106" i="1"/>
  <c r="BB59" i="1"/>
  <c r="BJ59" i="1"/>
  <c r="BB109" i="12" s="1"/>
  <c r="BR106" i="1"/>
  <c r="BR59" i="1"/>
  <c r="BZ59" i="1"/>
  <c r="CH106" i="1"/>
  <c r="CH59" i="1"/>
  <c r="CP59" i="1"/>
  <c r="CP106" i="1" s="1"/>
  <c r="CX106" i="1"/>
  <c r="CX59" i="1"/>
  <c r="DF106" i="1"/>
  <c r="DF59" i="1"/>
  <c r="DN106" i="1"/>
  <c r="DN59" i="1"/>
  <c r="DV59" i="1"/>
  <c r="ED106" i="1"/>
  <c r="ED59" i="1"/>
  <c r="EL59" i="1"/>
  <c r="ET106" i="1"/>
  <c r="ET59" i="1"/>
  <c r="FB59" i="1"/>
  <c r="FB106" i="1" s="1"/>
  <c r="FJ106" i="1"/>
  <c r="FJ59" i="1"/>
  <c r="BB33" i="12" s="1"/>
  <c r="FR106" i="1"/>
  <c r="FR59" i="1"/>
  <c r="FZ106" i="1"/>
  <c r="FZ59" i="1"/>
  <c r="GH59" i="1"/>
  <c r="BB211" i="12" s="1"/>
  <c r="AU49" i="7"/>
  <c r="AU54" i="7" s="1"/>
  <c r="BK49" i="7"/>
  <c r="BK54" i="7" s="1"/>
  <c r="CQ49" i="7"/>
  <c r="CQ54" i="7" s="1"/>
  <c r="FD49" i="7"/>
  <c r="FD54" i="7" s="1"/>
  <c r="BA54" i="7"/>
  <c r="GX54" i="7"/>
  <c r="Q59" i="7"/>
  <c r="Y59" i="7"/>
  <c r="AW59" i="7"/>
  <c r="AW60" i="7"/>
  <c r="BF60" i="7"/>
  <c r="BF59" i="7"/>
  <c r="BN59" i="7"/>
  <c r="CD59" i="7"/>
  <c r="CT59" i="7"/>
  <c r="CT60" i="7"/>
  <c r="DS59" i="7"/>
  <c r="EY59" i="7"/>
  <c r="GO60" i="7"/>
  <c r="GY56" i="7"/>
  <c r="BS60" i="7"/>
  <c r="FF60" i="7"/>
  <c r="G59" i="1"/>
  <c r="O59" i="1"/>
  <c r="O106" i="1"/>
  <c r="W59" i="1"/>
  <c r="W106" i="1" s="1"/>
  <c r="W766" i="1" s="1"/>
  <c r="AE59" i="1"/>
  <c r="AM106" i="1"/>
  <c r="AM59" i="1"/>
  <c r="BB82" i="12" s="1"/>
  <c r="AU59" i="1"/>
  <c r="AU106" i="1" s="1"/>
  <c r="BC106" i="1"/>
  <c r="BC766" i="1" s="1"/>
  <c r="BC59" i="1"/>
  <c r="BB102" i="12" s="1"/>
  <c r="BK59" i="1"/>
  <c r="BK106" i="1" s="1"/>
  <c r="BS59" i="1"/>
  <c r="CA59" i="1"/>
  <c r="CA106" i="1"/>
  <c r="CI59" i="1"/>
  <c r="CI106" i="1" s="1"/>
  <c r="CI766" i="1" s="1"/>
  <c r="CQ59" i="1"/>
  <c r="EE106" i="1"/>
  <c r="FU54" i="7"/>
  <c r="FU59" i="7" s="1"/>
  <c r="GC49" i="7"/>
  <c r="GC54" i="7" s="1"/>
  <c r="GK54" i="7"/>
  <c r="GS54" i="7"/>
  <c r="GS58" i="7" s="1"/>
  <c r="R59" i="7"/>
  <c r="Z59" i="7"/>
  <c r="AH59" i="7"/>
  <c r="AX59" i="7"/>
  <c r="AX60" i="7"/>
  <c r="BW56" i="7"/>
  <c r="ER60" i="7"/>
  <c r="FY60" i="7"/>
  <c r="GH59" i="7"/>
  <c r="CD60" i="7"/>
  <c r="DD60" i="7"/>
  <c r="ES60" i="7"/>
  <c r="BY59" i="7"/>
  <c r="CW59" i="7"/>
  <c r="DN59" i="7"/>
  <c r="DV59" i="7"/>
  <c r="ED59" i="7"/>
  <c r="ET60" i="7"/>
  <c r="FB59" i="7"/>
  <c r="FJ59" i="7"/>
  <c r="AI49" i="7"/>
  <c r="AI54" i="7" s="1"/>
  <c r="BW49" i="7"/>
  <c r="BW54" i="7" s="1"/>
  <c r="GV49" i="7"/>
  <c r="GV54" i="7" s="1"/>
  <c r="DF56" i="7"/>
  <c r="FT60" i="7"/>
  <c r="AZ183" i="12" s="1"/>
  <c r="BA183" i="12" s="1"/>
  <c r="GS60" i="7"/>
  <c r="AZ208" i="12" s="1"/>
  <c r="DU59" i="7"/>
  <c r="GI26" i="1"/>
  <c r="K106" i="1"/>
  <c r="K59" i="1"/>
  <c r="S59" i="1"/>
  <c r="AA106" i="1"/>
  <c r="AA59" i="1"/>
  <c r="AA766" i="1" s="1"/>
  <c r="AI59" i="1"/>
  <c r="AI106" i="1" s="1"/>
  <c r="AI766" i="1" s="1"/>
  <c r="AQ106" i="1"/>
  <c r="AQ59" i="1"/>
  <c r="BB86" i="12" s="1"/>
  <c r="AY106" i="1"/>
  <c r="AY59" i="1"/>
  <c r="BB94" i="12" s="1"/>
  <c r="BG106" i="1"/>
  <c r="BG59" i="1"/>
  <c r="BO59" i="1"/>
  <c r="BW106" i="1"/>
  <c r="BW59" i="1"/>
  <c r="CE59" i="1"/>
  <c r="CM106" i="1"/>
  <c r="CM59" i="1"/>
  <c r="CU59" i="1"/>
  <c r="CU106" i="1" s="1"/>
  <c r="CU766" i="1" s="1"/>
  <c r="DC106" i="1"/>
  <c r="DC59" i="1"/>
  <c r="BB159" i="12" s="1"/>
  <c r="DK766" i="1"/>
  <c r="DK106" i="1"/>
  <c r="DK59" i="1"/>
  <c r="DS106" i="1"/>
  <c r="DS59" i="1"/>
  <c r="BB182" i="12" s="1"/>
  <c r="EA59" i="1"/>
  <c r="EI106" i="1"/>
  <c r="EI59" i="1"/>
  <c r="EQ59" i="1"/>
  <c r="BB213" i="12" s="1"/>
  <c r="EY106" i="1"/>
  <c r="EY59" i="1"/>
  <c r="EY766" i="1" s="1"/>
  <c r="FG59" i="1"/>
  <c r="FG106" i="1" s="1"/>
  <c r="FO106" i="1"/>
  <c r="FO59" i="1"/>
  <c r="FW106" i="1"/>
  <c r="FW59" i="1"/>
  <c r="GE106" i="1"/>
  <c r="GE59" i="1"/>
  <c r="GI48" i="1"/>
  <c r="DG60" i="7"/>
  <c r="DX60" i="7"/>
  <c r="AT59" i="7"/>
  <c r="DZ60" i="7"/>
  <c r="FR49" i="7"/>
  <c r="FR54" i="7" s="1"/>
  <c r="FR59" i="7" s="1"/>
  <c r="BL59" i="7"/>
  <c r="CB59" i="7"/>
  <c r="CJ59" i="7"/>
  <c r="DH59" i="7"/>
  <c r="DQ59" i="7"/>
  <c r="DY59" i="7"/>
  <c r="EG59" i="7"/>
  <c r="EO59" i="7"/>
  <c r="FE59" i="7"/>
  <c r="FM59" i="7"/>
  <c r="GE59" i="7"/>
  <c r="GM59" i="7"/>
  <c r="I60" i="7"/>
  <c r="EA60" i="7"/>
  <c r="GC56" i="7"/>
  <c r="ET59" i="7"/>
  <c r="CB60" i="7"/>
  <c r="M106" i="1"/>
  <c r="BA106" i="1"/>
  <c r="BY106" i="1"/>
  <c r="DM106" i="1"/>
  <c r="EK106" i="1"/>
  <c r="FY106" i="1"/>
  <c r="E88" i="1"/>
  <c r="M88" i="1"/>
  <c r="U88" i="1"/>
  <c r="AC88" i="1"/>
  <c r="AC106" i="1" s="1"/>
  <c r="AK88" i="1"/>
  <c r="AS88" i="1"/>
  <c r="BA88" i="1"/>
  <c r="BI88" i="1"/>
  <c r="BI106" i="1" s="1"/>
  <c r="BQ88" i="1"/>
  <c r="BY88" i="1"/>
  <c r="CG88" i="1"/>
  <c r="CO88" i="1"/>
  <c r="CO106" i="1" s="1"/>
  <c r="CW88" i="1"/>
  <c r="DE88" i="1"/>
  <c r="DM88" i="1"/>
  <c r="DU88" i="1"/>
  <c r="DU106" i="1" s="1"/>
  <c r="EC88" i="1"/>
  <c r="EK88" i="1"/>
  <c r="ES88" i="1"/>
  <c r="FA88" i="1"/>
  <c r="FA106" i="1" s="1"/>
  <c r="FI88" i="1"/>
  <c r="FQ88" i="1"/>
  <c r="FY88" i="1"/>
  <c r="GG88" i="1"/>
  <c r="GG106" i="1" s="1"/>
  <c r="GI86" i="1"/>
  <c r="E133" i="1"/>
  <c r="E571" i="1" s="1"/>
  <c r="M133" i="1"/>
  <c r="M571" i="1" s="1"/>
  <c r="U133" i="1"/>
  <c r="U571" i="1" s="1"/>
  <c r="AC133" i="1"/>
  <c r="AC571" i="1" s="1"/>
  <c r="AK133" i="1"/>
  <c r="AK571" i="1" s="1"/>
  <c r="AS133" i="1"/>
  <c r="AS571" i="1" s="1"/>
  <c r="BA133" i="1"/>
  <c r="BA571" i="1" s="1"/>
  <c r="BI133" i="1"/>
  <c r="BI571" i="1" s="1"/>
  <c r="BQ133" i="1"/>
  <c r="BQ571" i="1" s="1"/>
  <c r="BY133" i="1"/>
  <c r="BY571" i="1" s="1"/>
  <c r="CG133" i="1"/>
  <c r="CG571" i="1" s="1"/>
  <c r="CO133" i="1"/>
  <c r="CO571" i="1" s="1"/>
  <c r="CW133" i="1"/>
  <c r="CW571" i="1" s="1"/>
  <c r="DE133" i="1"/>
  <c r="DE571" i="1" s="1"/>
  <c r="DM133" i="1"/>
  <c r="DM571" i="1" s="1"/>
  <c r="DU133" i="1"/>
  <c r="DU571" i="1" s="1"/>
  <c r="EC133" i="1"/>
  <c r="EC571" i="1" s="1"/>
  <c r="EK571" i="1"/>
  <c r="EK133" i="1"/>
  <c r="ES571" i="1"/>
  <c r="ES133" i="1"/>
  <c r="FA571" i="1"/>
  <c r="FA133" i="1"/>
  <c r="FI571" i="1"/>
  <c r="FI133" i="1"/>
  <c r="FQ133" i="1"/>
  <c r="FQ571" i="1" s="1"/>
  <c r="FY133" i="1"/>
  <c r="FY571" i="1" s="1"/>
  <c r="GG133" i="1"/>
  <c r="GG571" i="1" s="1"/>
  <c r="FE88" i="1"/>
  <c r="FM88" i="1"/>
  <c r="N571" i="1"/>
  <c r="E59" i="1"/>
  <c r="M59" i="1"/>
  <c r="U59" i="1"/>
  <c r="U766" i="1" s="1"/>
  <c r="AC59" i="1"/>
  <c r="AK59" i="1"/>
  <c r="AS59" i="1"/>
  <c r="BA59" i="1"/>
  <c r="BI59" i="1"/>
  <c r="BB108" i="12" s="1"/>
  <c r="BQ59" i="1"/>
  <c r="BY59" i="1"/>
  <c r="CG59" i="1"/>
  <c r="CG766" i="1" s="1"/>
  <c r="CO59" i="1"/>
  <c r="CW59" i="1"/>
  <c r="DE59" i="1"/>
  <c r="BB161" i="12" s="1"/>
  <c r="DM59" i="1"/>
  <c r="DU59" i="1"/>
  <c r="EC59" i="1"/>
  <c r="EK59" i="1"/>
  <c r="ES59" i="1"/>
  <c r="BB164" i="12" s="1"/>
  <c r="FA59" i="1"/>
  <c r="FI59" i="1"/>
  <c r="FQ59" i="1"/>
  <c r="FY59" i="1"/>
  <c r="GG59" i="1"/>
  <c r="H106" i="1"/>
  <c r="X106" i="1"/>
  <c r="AN106" i="1"/>
  <c r="BT106" i="1"/>
  <c r="CJ106" i="1"/>
  <c r="CZ106" i="1"/>
  <c r="EF106" i="1"/>
  <c r="EV106" i="1"/>
  <c r="FL106" i="1"/>
  <c r="GI67" i="1"/>
  <c r="GI69" i="1" s="1"/>
  <c r="E104" i="1"/>
  <c r="M104" i="1"/>
  <c r="U104" i="1"/>
  <c r="U106" i="1" s="1"/>
  <c r="AC104" i="1"/>
  <c r="AK104" i="1"/>
  <c r="AS104" i="1"/>
  <c r="BA104" i="1"/>
  <c r="BI104" i="1"/>
  <c r="BQ104" i="1"/>
  <c r="BY104" i="1"/>
  <c r="CG104" i="1"/>
  <c r="CG106" i="1" s="1"/>
  <c r="CO104" i="1"/>
  <c r="CW104" i="1"/>
  <c r="DE104" i="1"/>
  <c r="DM104" i="1"/>
  <c r="DU104" i="1"/>
  <c r="EC104" i="1"/>
  <c r="EK104" i="1"/>
  <c r="ES104" i="1"/>
  <c r="ES106" i="1" s="1"/>
  <c r="FA104" i="1"/>
  <c r="FI104" i="1"/>
  <c r="FQ104" i="1"/>
  <c r="FY104" i="1"/>
  <c r="GG104" i="1"/>
  <c r="EU106" i="1"/>
  <c r="I106" i="1"/>
  <c r="Q106" i="1"/>
  <c r="Y106" i="1"/>
  <c r="AG106" i="1"/>
  <c r="AO106" i="1"/>
  <c r="AW106" i="1"/>
  <c r="BE106" i="1"/>
  <c r="BM106" i="1"/>
  <c r="BU106" i="1"/>
  <c r="CC106" i="1"/>
  <c r="CK106" i="1"/>
  <c r="CS106" i="1"/>
  <c r="DA106" i="1"/>
  <c r="DI106" i="1"/>
  <c r="DQ106" i="1"/>
  <c r="DY106" i="1"/>
  <c r="EG106" i="1"/>
  <c r="EO106" i="1"/>
  <c r="EW106" i="1"/>
  <c r="FE106" i="1"/>
  <c r="FM106" i="1"/>
  <c r="CY59" i="1"/>
  <c r="DG59" i="1"/>
  <c r="BB163" i="12" s="1"/>
  <c r="DO59" i="1"/>
  <c r="DO766" i="1" s="1"/>
  <c r="DW59" i="1"/>
  <c r="BB186" i="12" s="1"/>
  <c r="EE59" i="1"/>
  <c r="EM59" i="1"/>
  <c r="EM106" i="1" s="1"/>
  <c r="EU59" i="1"/>
  <c r="EU766" i="1" s="1"/>
  <c r="FC59" i="1"/>
  <c r="FK59" i="1"/>
  <c r="FK106" i="1" s="1"/>
  <c r="FS59" i="1"/>
  <c r="FS766" i="1" s="1"/>
  <c r="GA59" i="1"/>
  <c r="GA766" i="1" s="1"/>
  <c r="FU88" i="1"/>
  <c r="GC88" i="1"/>
  <c r="FC106" i="1"/>
  <c r="J106" i="1"/>
  <c r="R106" i="1"/>
  <c r="Z106" i="1"/>
  <c r="AX106" i="1"/>
  <c r="BF106" i="1"/>
  <c r="BV106" i="1"/>
  <c r="CD106" i="1"/>
  <c r="CL106" i="1"/>
  <c r="DJ106" i="1"/>
  <c r="DR106" i="1"/>
  <c r="EH106" i="1"/>
  <c r="EP106" i="1"/>
  <c r="EX106" i="1"/>
  <c r="FV106" i="1"/>
  <c r="GD106" i="1"/>
  <c r="H59" i="1"/>
  <c r="P59" i="1"/>
  <c r="P106" i="1" s="1"/>
  <c r="P766" i="1" s="1"/>
  <c r="X59" i="1"/>
  <c r="BB63" i="12" s="1"/>
  <c r="AF59" i="1"/>
  <c r="BB73" i="12" s="1"/>
  <c r="AN59" i="1"/>
  <c r="AV59" i="1"/>
  <c r="BD59" i="1"/>
  <c r="BL59" i="1"/>
  <c r="BT59" i="1"/>
  <c r="CB59" i="1"/>
  <c r="CB106" i="1" s="1"/>
  <c r="CJ59" i="1"/>
  <c r="CR59" i="1"/>
  <c r="CZ59" i="1"/>
  <c r="DH59" i="1"/>
  <c r="DP59" i="1"/>
  <c r="DX59" i="1"/>
  <c r="EF59" i="1"/>
  <c r="EN59" i="1"/>
  <c r="EN106" i="1" s="1"/>
  <c r="EV59" i="1"/>
  <c r="FD59" i="1"/>
  <c r="FL59" i="1"/>
  <c r="FT59" i="1"/>
  <c r="GB59" i="1"/>
  <c r="BB167" i="12" s="1"/>
  <c r="CY106" i="1"/>
  <c r="GI88" i="1"/>
  <c r="FS106" i="1"/>
  <c r="L106" i="1"/>
  <c r="T106" i="1"/>
  <c r="AJ106" i="1"/>
  <c r="BP106" i="1"/>
  <c r="BP766" i="1" s="1"/>
  <c r="BX106" i="1"/>
  <c r="CF106" i="1"/>
  <c r="CV106" i="1"/>
  <c r="EB106" i="1"/>
  <c r="EB766" i="1" s="1"/>
  <c r="EJ106" i="1"/>
  <c r="ER106" i="1"/>
  <c r="FH106" i="1"/>
  <c r="J59" i="1"/>
  <c r="J766" i="1" s="1"/>
  <c r="R59" i="1"/>
  <c r="BB51" i="12" s="1"/>
  <c r="Z59" i="1"/>
  <c r="BB65" i="12" s="1"/>
  <c r="AH59" i="1"/>
  <c r="AP59" i="1"/>
  <c r="AX59" i="1"/>
  <c r="AX766" i="1" s="1"/>
  <c r="BF59" i="1"/>
  <c r="BN59" i="1"/>
  <c r="BV59" i="1"/>
  <c r="BB126" i="12" s="1"/>
  <c r="CD59" i="1"/>
  <c r="CL59" i="1"/>
  <c r="CT59" i="1"/>
  <c r="DB59" i="1"/>
  <c r="DJ59" i="1"/>
  <c r="DR59" i="1"/>
  <c r="DZ59" i="1"/>
  <c r="EH59" i="1"/>
  <c r="EP59" i="1"/>
  <c r="EX59" i="1"/>
  <c r="FF59" i="1"/>
  <c r="BB29" i="12" s="1"/>
  <c r="FN59" i="1"/>
  <c r="FV59" i="1"/>
  <c r="GD59" i="1"/>
  <c r="L88" i="1"/>
  <c r="T88" i="1"/>
  <c r="AB88" i="1"/>
  <c r="AJ88" i="1"/>
  <c r="AR88" i="1"/>
  <c r="AR106" i="1" s="1"/>
  <c r="AZ88" i="1"/>
  <c r="BH88" i="1"/>
  <c r="BP88" i="1"/>
  <c r="BX88" i="1"/>
  <c r="BX766" i="1" s="1"/>
  <c r="CF88" i="1"/>
  <c r="CN88" i="1"/>
  <c r="CV88" i="1"/>
  <c r="DD88" i="1"/>
  <c r="DD106" i="1" s="1"/>
  <c r="DL88" i="1"/>
  <c r="DT88" i="1"/>
  <c r="EB88" i="1"/>
  <c r="EJ88" i="1"/>
  <c r="ER88" i="1"/>
  <c r="EZ88" i="1"/>
  <c r="FH88" i="1"/>
  <c r="FP88" i="1"/>
  <c r="FP106" i="1" s="1"/>
  <c r="FX88" i="1"/>
  <c r="GF88" i="1"/>
  <c r="DO106" i="1"/>
  <c r="GA106" i="1"/>
  <c r="L133" i="1"/>
  <c r="L571" i="1" s="1"/>
  <c r="T133" i="1"/>
  <c r="AB571" i="1"/>
  <c r="AB133" i="1"/>
  <c r="AJ133" i="1"/>
  <c r="AJ571" i="1" s="1"/>
  <c r="AR133" i="1"/>
  <c r="AR571" i="1" s="1"/>
  <c r="AZ133" i="1"/>
  <c r="AZ571" i="1" s="1"/>
  <c r="BH571" i="1"/>
  <c r="BH133" i="1"/>
  <c r="BP133" i="1"/>
  <c r="BP571" i="1" s="1"/>
  <c r="BX133" i="1"/>
  <c r="BX571" i="1" s="1"/>
  <c r="CF133" i="1"/>
  <c r="CN571" i="1"/>
  <c r="CN133" i="1"/>
  <c r="CV133" i="1"/>
  <c r="CV571" i="1" s="1"/>
  <c r="DD133" i="1"/>
  <c r="DD571" i="1" s="1"/>
  <c r="DL133" i="1"/>
  <c r="DL571" i="1" s="1"/>
  <c r="DT571" i="1"/>
  <c r="DT133" i="1"/>
  <c r="EB133" i="1"/>
  <c r="EB571" i="1" s="1"/>
  <c r="EJ133" i="1"/>
  <c r="EJ571" i="1" s="1"/>
  <c r="ER133" i="1"/>
  <c r="EZ571" i="1"/>
  <c r="EZ133" i="1"/>
  <c r="FH133" i="1"/>
  <c r="FH571" i="1" s="1"/>
  <c r="FP133" i="1"/>
  <c r="FP571" i="1"/>
  <c r="FX133" i="1"/>
  <c r="FX571" i="1" s="1"/>
  <c r="GF133" i="1"/>
  <c r="GF571" i="1" s="1"/>
  <c r="AL571" i="1"/>
  <c r="CX571" i="1"/>
  <c r="FN571" i="1"/>
  <c r="G590" i="1"/>
  <c r="G724" i="1" s="1"/>
  <c r="O590" i="1"/>
  <c r="O724" i="1" s="1"/>
  <c r="W724" i="1"/>
  <c r="W590" i="1"/>
  <c r="AE590" i="1"/>
  <c r="AE724" i="1" s="1"/>
  <c r="AM590" i="1"/>
  <c r="AM724" i="1" s="1"/>
  <c r="AU590" i="1"/>
  <c r="AU724" i="1" s="1"/>
  <c r="BC724" i="1"/>
  <c r="BC590" i="1"/>
  <c r="BK590" i="1"/>
  <c r="BK724" i="1" s="1"/>
  <c r="BS590" i="1"/>
  <c r="BS724" i="1" s="1"/>
  <c r="CA590" i="1"/>
  <c r="CA724" i="1" s="1"/>
  <c r="CI724" i="1"/>
  <c r="CI590" i="1"/>
  <c r="CQ590" i="1"/>
  <c r="CQ724" i="1" s="1"/>
  <c r="CY590" i="1"/>
  <c r="CY724" i="1" s="1"/>
  <c r="DG590" i="1"/>
  <c r="DG724" i="1" s="1"/>
  <c r="DO724" i="1"/>
  <c r="DO590" i="1"/>
  <c r="DW590" i="1"/>
  <c r="DW724" i="1" s="1"/>
  <c r="EE590" i="1"/>
  <c r="EE724" i="1" s="1"/>
  <c r="EM590" i="1"/>
  <c r="EM724" i="1" s="1"/>
  <c r="EU724" i="1"/>
  <c r="EU590" i="1"/>
  <c r="FC590" i="1"/>
  <c r="FC724" i="1" s="1"/>
  <c r="FK590" i="1"/>
  <c r="FK724" i="1" s="1"/>
  <c r="FS590" i="1"/>
  <c r="FS724" i="1" s="1"/>
  <c r="GA724" i="1"/>
  <c r="GA590" i="1"/>
  <c r="EL133" i="1"/>
  <c r="EL571" i="1" s="1"/>
  <c r="ET571" i="1"/>
  <c r="ET133" i="1"/>
  <c r="FB571" i="1"/>
  <c r="FB133" i="1"/>
  <c r="FJ571" i="1"/>
  <c r="FJ133" i="1"/>
  <c r="FR133" i="1"/>
  <c r="FR571" i="1" s="1"/>
  <c r="FR766" i="1" s="1"/>
  <c r="FZ133" i="1"/>
  <c r="FZ571" i="1" s="1"/>
  <c r="GH133" i="1"/>
  <c r="GH571" i="1" s="1"/>
  <c r="GI133" i="1"/>
  <c r="BB571" i="1"/>
  <c r="DN571" i="1"/>
  <c r="G571" i="1"/>
  <c r="W571" i="1"/>
  <c r="AE571" i="1"/>
  <c r="AM571" i="1"/>
  <c r="BC571" i="1"/>
  <c r="BK571" i="1"/>
  <c r="BS571" i="1"/>
  <c r="CI571" i="1"/>
  <c r="CQ571" i="1"/>
  <c r="CY571" i="1"/>
  <c r="DO571" i="1"/>
  <c r="DW571" i="1"/>
  <c r="EE571" i="1"/>
  <c r="EU571" i="1"/>
  <c r="FK571" i="1"/>
  <c r="FS571" i="1"/>
  <c r="GA571" i="1"/>
  <c r="GI118" i="1"/>
  <c r="GI571" i="1" s="1"/>
  <c r="GI143" i="1"/>
  <c r="GI145" i="1" s="1"/>
  <c r="BJ571" i="1"/>
  <c r="DV571" i="1"/>
  <c r="GI95" i="1"/>
  <c r="GI104" i="1" s="1"/>
  <c r="H133" i="1"/>
  <c r="H571" i="1" s="1"/>
  <c r="P133" i="1"/>
  <c r="P571" i="1" s="1"/>
  <c r="X133" i="1"/>
  <c r="X571" i="1" s="1"/>
  <c r="AF133" i="1"/>
  <c r="AF571" i="1" s="1"/>
  <c r="AN133" i="1"/>
  <c r="AN571" i="1" s="1"/>
  <c r="AV133" i="1"/>
  <c r="AV571" i="1" s="1"/>
  <c r="BD133" i="1"/>
  <c r="BD571" i="1" s="1"/>
  <c r="BL133" i="1"/>
  <c r="BL571" i="1" s="1"/>
  <c r="BT133" i="1"/>
  <c r="BT571" i="1" s="1"/>
  <c r="CB133" i="1"/>
  <c r="CB571" i="1" s="1"/>
  <c r="CJ133" i="1"/>
  <c r="CJ571" i="1" s="1"/>
  <c r="CR133" i="1"/>
  <c r="CR571" i="1" s="1"/>
  <c r="CZ133" i="1"/>
  <c r="CZ571" i="1" s="1"/>
  <c r="DH133" i="1"/>
  <c r="DH571" i="1" s="1"/>
  <c r="DP133" i="1"/>
  <c r="DP571" i="1" s="1"/>
  <c r="DX133" i="1"/>
  <c r="DX571" i="1" s="1"/>
  <c r="EF133" i="1"/>
  <c r="EF571" i="1" s="1"/>
  <c r="EN133" i="1"/>
  <c r="EN571" i="1" s="1"/>
  <c r="EV133" i="1"/>
  <c r="EV571" i="1" s="1"/>
  <c r="FD133" i="1"/>
  <c r="FD571" i="1"/>
  <c r="FL133" i="1"/>
  <c r="FL571" i="1" s="1"/>
  <c r="FT133" i="1"/>
  <c r="FT571" i="1" s="1"/>
  <c r="GB133" i="1"/>
  <c r="GB571" i="1"/>
  <c r="N133" i="1"/>
  <c r="FS133" i="1"/>
  <c r="J160" i="1"/>
  <c r="R160" i="1"/>
  <c r="R571" i="1" s="1"/>
  <c r="Z160" i="1"/>
  <c r="AH160" i="1"/>
  <c r="AP160" i="1"/>
  <c r="AX160" i="1"/>
  <c r="BF160" i="1"/>
  <c r="BN160" i="1"/>
  <c r="BV160" i="1"/>
  <c r="CD160" i="1"/>
  <c r="CL160" i="1"/>
  <c r="CT160" i="1"/>
  <c r="DB160" i="1"/>
  <c r="DJ160" i="1"/>
  <c r="DR160" i="1"/>
  <c r="DZ160" i="1"/>
  <c r="EH160" i="1"/>
  <c r="EP160" i="1"/>
  <c r="EP571" i="1" s="1"/>
  <c r="EX160" i="1"/>
  <c r="FF160" i="1"/>
  <c r="FN160" i="1"/>
  <c r="FV160" i="1"/>
  <c r="FV571" i="1" s="1"/>
  <c r="GD160" i="1"/>
  <c r="GI247" i="1"/>
  <c r="GI317" i="1"/>
  <c r="GI408" i="1"/>
  <c r="F571" i="1"/>
  <c r="BR571" i="1"/>
  <c r="ED571" i="1"/>
  <c r="ED766" i="1" s="1"/>
  <c r="BO590" i="1"/>
  <c r="EI590" i="1"/>
  <c r="EY590" i="1"/>
  <c r="I571" i="1"/>
  <c r="Q571" i="1"/>
  <c r="Y571" i="1"/>
  <c r="AO571" i="1"/>
  <c r="AW571" i="1"/>
  <c r="AW766" i="1" s="1"/>
  <c r="BE571" i="1"/>
  <c r="BM571" i="1"/>
  <c r="BU571" i="1"/>
  <c r="CC571" i="1"/>
  <c r="CK571" i="1"/>
  <c r="DA571" i="1"/>
  <c r="DI571" i="1"/>
  <c r="DQ571" i="1"/>
  <c r="EG571" i="1"/>
  <c r="EO571" i="1"/>
  <c r="EW571" i="1"/>
  <c r="FM571" i="1"/>
  <c r="FM133" i="1"/>
  <c r="FU571" i="1"/>
  <c r="FU133" i="1"/>
  <c r="GC571" i="1"/>
  <c r="GC133" i="1"/>
  <c r="O133" i="1"/>
  <c r="O571" i="1" s="1"/>
  <c r="AE133" i="1"/>
  <c r="AU133" i="1"/>
  <c r="AU571" i="1" s="1"/>
  <c r="BK133" i="1"/>
  <c r="CA133" i="1"/>
  <c r="CA571" i="1" s="1"/>
  <c r="CQ133" i="1"/>
  <c r="DG133" i="1"/>
  <c r="DG571" i="1" s="1"/>
  <c r="DW133" i="1"/>
  <c r="EM133" i="1"/>
  <c r="EM571" i="1" s="1"/>
  <c r="FC133" i="1"/>
  <c r="FC571" i="1" s="1"/>
  <c r="K160" i="1"/>
  <c r="S160" i="1"/>
  <c r="AA160" i="1"/>
  <c r="AI160" i="1"/>
  <c r="AQ160" i="1"/>
  <c r="AQ571" i="1" s="1"/>
  <c r="AY160" i="1"/>
  <c r="BG160" i="1"/>
  <c r="BG571" i="1" s="1"/>
  <c r="BO160" i="1"/>
  <c r="BO571" i="1" s="1"/>
  <c r="BW160" i="1"/>
  <c r="BW766" i="1" s="1"/>
  <c r="CE160" i="1"/>
  <c r="CM160" i="1"/>
  <c r="CU160" i="1"/>
  <c r="DC160" i="1"/>
  <c r="DC571" i="1" s="1"/>
  <c r="DK160" i="1"/>
  <c r="DS160" i="1"/>
  <c r="DS571" i="1" s="1"/>
  <c r="EA160" i="1"/>
  <c r="EA571" i="1" s="1"/>
  <c r="EI160" i="1"/>
  <c r="EI766" i="1" s="1"/>
  <c r="EQ160" i="1"/>
  <c r="EY160" i="1"/>
  <c r="FG160" i="1"/>
  <c r="FO160" i="1"/>
  <c r="FO571" i="1" s="1"/>
  <c r="FW160" i="1"/>
  <c r="GE160" i="1"/>
  <c r="GE571" i="1" s="1"/>
  <c r="GI532" i="1"/>
  <c r="BZ571" i="1"/>
  <c r="J571" i="1"/>
  <c r="AP571" i="1"/>
  <c r="AX571" i="1"/>
  <c r="BF571" i="1"/>
  <c r="BV571" i="1"/>
  <c r="CT571" i="1"/>
  <c r="DB571" i="1"/>
  <c r="DJ571" i="1"/>
  <c r="DR571" i="1"/>
  <c r="EH571" i="1"/>
  <c r="GD571" i="1"/>
  <c r="Q133" i="1"/>
  <c r="Q766" i="1" s="1"/>
  <c r="AG133" i="1"/>
  <c r="AG571" i="1" s="1"/>
  <c r="AW133" i="1"/>
  <c r="BM133" i="1"/>
  <c r="CC133" i="1"/>
  <c r="CS133" i="1"/>
  <c r="CS571" i="1" s="1"/>
  <c r="DI133" i="1"/>
  <c r="DY133" i="1"/>
  <c r="DY571" i="1" s="1"/>
  <c r="EO133" i="1"/>
  <c r="EO766" i="1" s="1"/>
  <c r="FE133" i="1"/>
  <c r="FE571" i="1" s="1"/>
  <c r="V571" i="1"/>
  <c r="CH571" i="1"/>
  <c r="K571" i="1"/>
  <c r="S571" i="1"/>
  <c r="AA571" i="1"/>
  <c r="AI571" i="1"/>
  <c r="AY571" i="1"/>
  <c r="BW571" i="1"/>
  <c r="CE571" i="1"/>
  <c r="CM571" i="1"/>
  <c r="CU571" i="1"/>
  <c r="DK571" i="1"/>
  <c r="EI571" i="1"/>
  <c r="EQ571" i="1"/>
  <c r="EY571" i="1"/>
  <c r="FG571" i="1"/>
  <c r="FW571" i="1"/>
  <c r="R133" i="1"/>
  <c r="AH133" i="1"/>
  <c r="AH571" i="1" s="1"/>
  <c r="AX133" i="1"/>
  <c r="BN133" i="1"/>
  <c r="BN571" i="1" s="1"/>
  <c r="CD133" i="1"/>
  <c r="CD571" i="1" s="1"/>
  <c r="CT133" i="1"/>
  <c r="DJ133" i="1"/>
  <c r="DZ133" i="1"/>
  <c r="DZ571" i="1" s="1"/>
  <c r="EP133" i="1"/>
  <c r="FF133" i="1"/>
  <c r="FF571" i="1" s="1"/>
  <c r="GA133" i="1"/>
  <c r="GI481" i="1"/>
  <c r="AD571" i="1"/>
  <c r="CP571" i="1"/>
  <c r="N590" i="1"/>
  <c r="V724" i="1"/>
  <c r="V590" i="1"/>
  <c r="AD724" i="1"/>
  <c r="AT590" i="1"/>
  <c r="BZ590" i="1"/>
  <c r="BZ724" i="1" s="1"/>
  <c r="CH590" i="1"/>
  <c r="DF590" i="1"/>
  <c r="DF724" i="1" s="1"/>
  <c r="DF766" i="1" s="1"/>
  <c r="EL590" i="1"/>
  <c r="ET590" i="1"/>
  <c r="FR724" i="1"/>
  <c r="FZ724" i="1"/>
  <c r="GH590" i="1"/>
  <c r="AD590" i="1"/>
  <c r="DN590" i="1"/>
  <c r="DN724" i="1" s="1"/>
  <c r="ED590" i="1"/>
  <c r="P724" i="1"/>
  <c r="X724" i="1"/>
  <c r="X590" i="1"/>
  <c r="AF590" i="1"/>
  <c r="AF724" i="1" s="1"/>
  <c r="AV724" i="1"/>
  <c r="BD590" i="1"/>
  <c r="BD724" i="1" s="1"/>
  <c r="CJ590" i="1"/>
  <c r="CR724" i="1"/>
  <c r="CR590" i="1"/>
  <c r="CZ724" i="1"/>
  <c r="DH724" i="1"/>
  <c r="DP590" i="1"/>
  <c r="EV590" i="1"/>
  <c r="EV724" i="1" s="1"/>
  <c r="FD724" i="1"/>
  <c r="FD590" i="1"/>
  <c r="FT724" i="1"/>
  <c r="FT590" i="1"/>
  <c r="GB590" i="1"/>
  <c r="BL590" i="1"/>
  <c r="BL724" i="1" s="1"/>
  <c r="CB590" i="1"/>
  <c r="CB724" i="1" s="1"/>
  <c r="FL590" i="1"/>
  <c r="FL724" i="1" s="1"/>
  <c r="Q724" i="1"/>
  <c r="AG590" i="1"/>
  <c r="AO724" i="1"/>
  <c r="AO590" i="1"/>
  <c r="AW724" i="1"/>
  <c r="BM724" i="1"/>
  <c r="BM590" i="1"/>
  <c r="CS590" i="1"/>
  <c r="DA590" i="1"/>
  <c r="DA724" i="1" s="1"/>
  <c r="DQ724" i="1"/>
  <c r="DY590" i="1"/>
  <c r="DY724" i="1" s="1"/>
  <c r="EG724" i="1"/>
  <c r="EO724" i="1"/>
  <c r="FE590" i="1"/>
  <c r="FM724" i="1"/>
  <c r="FM590" i="1"/>
  <c r="FU724" i="1"/>
  <c r="FU590" i="1"/>
  <c r="GC590" i="1"/>
  <c r="E590" i="1"/>
  <c r="E724" i="1" s="1"/>
  <c r="BQ590" i="1"/>
  <c r="EC590" i="1"/>
  <c r="EC724" i="1" s="1"/>
  <c r="EK590" i="1"/>
  <c r="FQ590" i="1"/>
  <c r="FQ724" i="1" s="1"/>
  <c r="FY590" i="1"/>
  <c r="FY724" i="1" s="1"/>
  <c r="H590" i="1"/>
  <c r="H724" i="1" s="1"/>
  <c r="CC590" i="1"/>
  <c r="CC724" i="1" s="1"/>
  <c r="CP590" i="1"/>
  <c r="CP724" i="1" s="1"/>
  <c r="GI590" i="1"/>
  <c r="J590" i="1"/>
  <c r="J724" i="1" s="1"/>
  <c r="R724" i="1"/>
  <c r="AP590" i="1"/>
  <c r="AX724" i="1"/>
  <c r="AX590" i="1"/>
  <c r="BV590" i="1"/>
  <c r="CT724" i="1"/>
  <c r="DB590" i="1"/>
  <c r="DB724" i="1" s="1"/>
  <c r="DJ724" i="1"/>
  <c r="DJ590" i="1"/>
  <c r="EH590" i="1"/>
  <c r="EH724" i="1" s="1"/>
  <c r="EX724" i="1"/>
  <c r="FF724" i="1"/>
  <c r="FN590" i="1"/>
  <c r="FV724" i="1"/>
  <c r="I590" i="1"/>
  <c r="I724" i="1" s="1"/>
  <c r="Y590" i="1"/>
  <c r="Y724" i="1" s="1"/>
  <c r="AL590" i="1"/>
  <c r="AL724" i="1" s="1"/>
  <c r="CD590" i="1"/>
  <c r="CD724" i="1" s="1"/>
  <c r="CT590" i="1"/>
  <c r="DH590" i="1"/>
  <c r="DV590" i="1"/>
  <c r="FR590" i="1"/>
  <c r="I624" i="1"/>
  <c r="Q624" i="1"/>
  <c r="Y624" i="1"/>
  <c r="AG624" i="1"/>
  <c r="AG724" i="1" s="1"/>
  <c r="AO624" i="1"/>
  <c r="AW624" i="1"/>
  <c r="BE624" i="1"/>
  <c r="BE724" i="1" s="1"/>
  <c r="BM624" i="1"/>
  <c r="BU624" i="1"/>
  <c r="BU724" i="1" s="1"/>
  <c r="CC624" i="1"/>
  <c r="CK624" i="1"/>
  <c r="CK724" i="1" s="1"/>
  <c r="CS624" i="1"/>
  <c r="CS724" i="1" s="1"/>
  <c r="DA624" i="1"/>
  <c r="DI624" i="1"/>
  <c r="DQ624" i="1"/>
  <c r="DY624" i="1"/>
  <c r="EG624" i="1"/>
  <c r="EO624" i="1"/>
  <c r="EW624" i="1"/>
  <c r="EW724" i="1" s="1"/>
  <c r="FE624" i="1"/>
  <c r="FE724" i="1" s="1"/>
  <c r="FM624" i="1"/>
  <c r="FU624" i="1"/>
  <c r="GC624" i="1"/>
  <c r="GC724" i="1" s="1"/>
  <c r="S724" i="1"/>
  <c r="S590" i="1"/>
  <c r="AA724" i="1"/>
  <c r="AI724" i="1"/>
  <c r="AQ724" i="1"/>
  <c r="AY590" i="1"/>
  <c r="AY724" i="1" s="1"/>
  <c r="AY766" i="1" s="1"/>
  <c r="BG590" i="1"/>
  <c r="BG724" i="1" s="1"/>
  <c r="BW724" i="1"/>
  <c r="CE590" i="1"/>
  <c r="CU724" i="1"/>
  <c r="DC724" i="1"/>
  <c r="DK724" i="1"/>
  <c r="DK590" i="1"/>
  <c r="DS724" i="1"/>
  <c r="DS590" i="1"/>
  <c r="EI724" i="1"/>
  <c r="EQ590" i="1"/>
  <c r="EY724" i="1"/>
  <c r="FG590" i="1"/>
  <c r="FG724" i="1" s="1"/>
  <c r="FO724" i="1"/>
  <c r="FO590" i="1"/>
  <c r="GE724" i="1"/>
  <c r="GE590" i="1"/>
  <c r="K590" i="1"/>
  <c r="K724" i="1" s="1"/>
  <c r="Z590" i="1"/>
  <c r="AN590" i="1"/>
  <c r="AN724" i="1" s="1"/>
  <c r="BB590" i="1"/>
  <c r="BB724" i="1" s="1"/>
  <c r="BR590" i="1"/>
  <c r="CU590" i="1"/>
  <c r="DI590" i="1"/>
  <c r="DX590" i="1"/>
  <c r="EN590" i="1"/>
  <c r="EN724" i="1" s="1"/>
  <c r="FV590" i="1"/>
  <c r="L724" i="1"/>
  <c r="T724" i="1"/>
  <c r="AB724" i="1"/>
  <c r="AB590" i="1"/>
  <c r="AJ724" i="1"/>
  <c r="AZ724" i="1"/>
  <c r="BH590" i="1"/>
  <c r="BH724" i="1" s="1"/>
  <c r="BP724" i="1"/>
  <c r="BP590" i="1"/>
  <c r="BX724" i="1"/>
  <c r="CF724" i="1"/>
  <c r="CN590" i="1"/>
  <c r="CN724" i="1" s="1"/>
  <c r="DD724" i="1"/>
  <c r="DL724" i="1"/>
  <c r="DT724" i="1"/>
  <c r="DT590" i="1"/>
  <c r="EB724" i="1"/>
  <c r="EB590" i="1"/>
  <c r="EJ724" i="1"/>
  <c r="ER724" i="1"/>
  <c r="EZ724" i="1"/>
  <c r="EZ590" i="1"/>
  <c r="FH724" i="1"/>
  <c r="FP724" i="1"/>
  <c r="FX724" i="1"/>
  <c r="FX590" i="1"/>
  <c r="GF724" i="1"/>
  <c r="L590" i="1"/>
  <c r="BT590" i="1"/>
  <c r="BT724" i="1" s="1"/>
  <c r="CV590" i="1"/>
  <c r="CV724" i="1" s="1"/>
  <c r="DL590" i="1"/>
  <c r="FB590" i="1"/>
  <c r="S624" i="1"/>
  <c r="AA624" i="1"/>
  <c r="AI624" i="1"/>
  <c r="AY624" i="1"/>
  <c r="BO624" i="1"/>
  <c r="BO724" i="1" s="1"/>
  <c r="CE624" i="1"/>
  <c r="CE724" i="1" s="1"/>
  <c r="CM624" i="1"/>
  <c r="CM724" i="1" s="1"/>
  <c r="CU624" i="1"/>
  <c r="DK624" i="1"/>
  <c r="EA624" i="1"/>
  <c r="EQ624" i="1"/>
  <c r="EQ724" i="1" s="1"/>
  <c r="EY624" i="1"/>
  <c r="FG624" i="1"/>
  <c r="FW624" i="1"/>
  <c r="FW724" i="1" s="1"/>
  <c r="FW766" i="1" s="1"/>
  <c r="P590" i="1"/>
  <c r="AR590" i="1"/>
  <c r="AR724" i="1" s="1"/>
  <c r="BF590" i="1"/>
  <c r="BU590" i="1"/>
  <c r="CK590" i="1"/>
  <c r="CX590" i="1"/>
  <c r="EA590" i="1"/>
  <c r="EA724" i="1" s="1"/>
  <c r="EP590" i="1"/>
  <c r="EP724" i="1" s="1"/>
  <c r="FF590" i="1"/>
  <c r="FZ590" i="1"/>
  <c r="AT601" i="1"/>
  <c r="AT724" i="1" s="1"/>
  <c r="AT766" i="1" s="1"/>
  <c r="BB601" i="1"/>
  <c r="BJ601" i="1"/>
  <c r="BJ724" i="1" s="1"/>
  <c r="BR601" i="1"/>
  <c r="BZ601" i="1"/>
  <c r="CH601" i="1"/>
  <c r="CH724" i="1" s="1"/>
  <c r="CP601" i="1"/>
  <c r="CX601" i="1"/>
  <c r="CX724" i="1" s="1"/>
  <c r="DF601" i="1"/>
  <c r="DN601" i="1"/>
  <c r="DV601" i="1"/>
  <c r="ED601" i="1"/>
  <c r="EL601" i="1"/>
  <c r="EL724" i="1" s="1"/>
  <c r="ET601" i="1"/>
  <c r="ET724" i="1" s="1"/>
  <c r="FB601" i="1"/>
  <c r="FB724" i="1" s="1"/>
  <c r="FJ601" i="1"/>
  <c r="FJ724" i="1" s="1"/>
  <c r="FR601" i="1"/>
  <c r="FZ601" i="1"/>
  <c r="GH601" i="1"/>
  <c r="GH724" i="1" s="1"/>
  <c r="M724" i="1"/>
  <c r="U724" i="1"/>
  <c r="AC724" i="1"/>
  <c r="AK724" i="1"/>
  <c r="AS724" i="1"/>
  <c r="BA724" i="1"/>
  <c r="BI724" i="1"/>
  <c r="BQ724" i="1"/>
  <c r="BY724" i="1"/>
  <c r="CG724" i="1"/>
  <c r="CO724" i="1"/>
  <c r="DE724" i="1"/>
  <c r="DM724" i="1"/>
  <c r="DU724" i="1"/>
  <c r="EK724" i="1"/>
  <c r="ES724" i="1"/>
  <c r="FA724" i="1"/>
  <c r="GG724" i="1"/>
  <c r="AK590" i="1"/>
  <c r="CW590" i="1"/>
  <c r="CW724" i="1" s="1"/>
  <c r="FI590" i="1"/>
  <c r="FI724" i="1" s="1"/>
  <c r="BT601" i="1"/>
  <c r="CB601" i="1"/>
  <c r="CJ601" i="1"/>
  <c r="CJ724" i="1" s="1"/>
  <c r="CR601" i="1"/>
  <c r="CZ601" i="1"/>
  <c r="DH601" i="1"/>
  <c r="DP601" i="1"/>
  <c r="DP724" i="1" s="1"/>
  <c r="DX601" i="1"/>
  <c r="DX724" i="1" s="1"/>
  <c r="EF601" i="1"/>
  <c r="EF724" i="1" s="1"/>
  <c r="EN601" i="1"/>
  <c r="EV601" i="1"/>
  <c r="FD601" i="1"/>
  <c r="FL601" i="1"/>
  <c r="FT601" i="1"/>
  <c r="GB601" i="1"/>
  <c r="GB724" i="1" s="1"/>
  <c r="GI624" i="1"/>
  <c r="GI638" i="1"/>
  <c r="GI630" i="1"/>
  <c r="M590" i="1"/>
  <c r="BY590" i="1"/>
  <c r="GI643" i="1"/>
  <c r="GI645" i="1" s="1"/>
  <c r="F665" i="1"/>
  <c r="F724" i="1" s="1"/>
  <c r="N665" i="1"/>
  <c r="N724" i="1" s="1"/>
  <c r="V665" i="1"/>
  <c r="AD665" i="1"/>
  <c r="AL665" i="1"/>
  <c r="AT665" i="1"/>
  <c r="BB665" i="1"/>
  <c r="BJ665" i="1"/>
  <c r="BR665" i="1"/>
  <c r="BR724" i="1" s="1"/>
  <c r="BZ665" i="1"/>
  <c r="CH665" i="1"/>
  <c r="CP665" i="1"/>
  <c r="CX665" i="1"/>
  <c r="DF665" i="1"/>
  <c r="DN665" i="1"/>
  <c r="DV665" i="1"/>
  <c r="DV724" i="1" s="1"/>
  <c r="ED665" i="1"/>
  <c r="ED724" i="1" s="1"/>
  <c r="EL665" i="1"/>
  <c r="ET665" i="1"/>
  <c r="FB665" i="1"/>
  <c r="FJ665" i="1"/>
  <c r="FR665" i="1"/>
  <c r="FZ665" i="1"/>
  <c r="GH665" i="1"/>
  <c r="GI665" i="1"/>
  <c r="J665" i="1"/>
  <c r="R665" i="1"/>
  <c r="Z665" i="1"/>
  <c r="Z724" i="1" s="1"/>
  <c r="AH665" i="1"/>
  <c r="AH724" i="1" s="1"/>
  <c r="AP665" i="1"/>
  <c r="AP724" i="1" s="1"/>
  <c r="AX665" i="1"/>
  <c r="BF665" i="1"/>
  <c r="BF724" i="1" s="1"/>
  <c r="BN665" i="1"/>
  <c r="BN724" i="1" s="1"/>
  <c r="BV665" i="1"/>
  <c r="BV724" i="1" s="1"/>
  <c r="CD665" i="1"/>
  <c r="CL665" i="1"/>
  <c r="CL724" i="1" s="1"/>
  <c r="CT665" i="1"/>
  <c r="DB665" i="1"/>
  <c r="DJ665" i="1"/>
  <c r="DR665" i="1"/>
  <c r="DR724" i="1" s="1"/>
  <c r="DZ665" i="1"/>
  <c r="DZ724" i="1" s="1"/>
  <c r="EH665" i="1"/>
  <c r="EP665" i="1"/>
  <c r="EX665" i="1"/>
  <c r="FF665" i="1"/>
  <c r="FN665" i="1"/>
  <c r="FN724" i="1" s="1"/>
  <c r="FV665" i="1"/>
  <c r="GD665" i="1"/>
  <c r="GD724" i="1" s="1"/>
  <c r="GI672" i="1"/>
  <c r="GI679" i="1" s="1"/>
  <c r="GI695" i="1"/>
  <c r="GI715" i="1"/>
  <c r="U764" i="1"/>
  <c r="AK764" i="1"/>
  <c r="CG764" i="1"/>
  <c r="CW764" i="1"/>
  <c r="DE764" i="1"/>
  <c r="AC745" i="1"/>
  <c r="AC764" i="1" s="1"/>
  <c r="BI745" i="1"/>
  <c r="BI764" i="1" s="1"/>
  <c r="CO745" i="1"/>
  <c r="CO764" i="1" s="1"/>
  <c r="DU745" i="1"/>
  <c r="DU764" i="1" s="1"/>
  <c r="FA745" i="1"/>
  <c r="FA764" i="1" s="1"/>
  <c r="F745" i="1"/>
  <c r="F764" i="1" s="1"/>
  <c r="N745" i="1"/>
  <c r="N764" i="1" s="1"/>
  <c r="AX764" i="1"/>
  <c r="G764" i="1"/>
  <c r="G745" i="1"/>
  <c r="O764" i="1"/>
  <c r="O745" i="1"/>
  <c r="W764" i="1"/>
  <c r="W745" i="1"/>
  <c r="AE764" i="1"/>
  <c r="AE745" i="1"/>
  <c r="AM764" i="1"/>
  <c r="AM745" i="1"/>
  <c r="AU764" i="1"/>
  <c r="AU745" i="1"/>
  <c r="BC764" i="1"/>
  <c r="BC745" i="1"/>
  <c r="BK764" i="1"/>
  <c r="BK745" i="1"/>
  <c r="BS764" i="1"/>
  <c r="BS745" i="1"/>
  <c r="CA764" i="1"/>
  <c r="CA745" i="1"/>
  <c r="CI764" i="1"/>
  <c r="CI745" i="1"/>
  <c r="CQ764" i="1"/>
  <c r="CQ745" i="1"/>
  <c r="CY764" i="1"/>
  <c r="CY745" i="1"/>
  <c r="DG764" i="1"/>
  <c r="DG745" i="1"/>
  <c r="DO764" i="1"/>
  <c r="DO745" i="1"/>
  <c r="DW764" i="1"/>
  <c r="DW745" i="1"/>
  <c r="EE764" i="1"/>
  <c r="EE745" i="1"/>
  <c r="EM764" i="1"/>
  <c r="EM745" i="1"/>
  <c r="EU764" i="1"/>
  <c r="EU745" i="1"/>
  <c r="FC764" i="1"/>
  <c r="FC745" i="1"/>
  <c r="FK764" i="1"/>
  <c r="FK745" i="1"/>
  <c r="FS764" i="1"/>
  <c r="FS745" i="1"/>
  <c r="GA764" i="1"/>
  <c r="GA745" i="1"/>
  <c r="E745" i="1"/>
  <c r="E764" i="1" s="1"/>
  <c r="AK745" i="1"/>
  <c r="BQ745" i="1"/>
  <c r="BQ764" i="1" s="1"/>
  <c r="CW745" i="1"/>
  <c r="EC745" i="1"/>
  <c r="EC764" i="1" s="1"/>
  <c r="GI745" i="1"/>
  <c r="GI764" i="1" s="1"/>
  <c r="H745" i="1"/>
  <c r="H764" i="1" s="1"/>
  <c r="P764" i="1"/>
  <c r="P745" i="1"/>
  <c r="X745" i="1"/>
  <c r="X764" i="1" s="1"/>
  <c r="AF745" i="1"/>
  <c r="AF764" i="1" s="1"/>
  <c r="AN745" i="1"/>
  <c r="AN764" i="1" s="1"/>
  <c r="AV764" i="1"/>
  <c r="AV745" i="1"/>
  <c r="BD745" i="1"/>
  <c r="BD764" i="1" s="1"/>
  <c r="BL745" i="1"/>
  <c r="BL764" i="1" s="1"/>
  <c r="BT745" i="1"/>
  <c r="BT764" i="1" s="1"/>
  <c r="CB764" i="1"/>
  <c r="CB745" i="1"/>
  <c r="CJ745" i="1"/>
  <c r="CJ764" i="1" s="1"/>
  <c r="CR745" i="1"/>
  <c r="CR764" i="1" s="1"/>
  <c r="CZ745" i="1"/>
  <c r="CZ764" i="1" s="1"/>
  <c r="DH764" i="1"/>
  <c r="I745" i="1"/>
  <c r="I764" i="1" s="1"/>
  <c r="Q764" i="1"/>
  <c r="Q745" i="1"/>
  <c r="Y745" i="1"/>
  <c r="Y764" i="1" s="1"/>
  <c r="AG745" i="1"/>
  <c r="AG764" i="1" s="1"/>
  <c r="AO745" i="1"/>
  <c r="AO764" i="1" s="1"/>
  <c r="AW764" i="1"/>
  <c r="AW745" i="1"/>
  <c r="BE745" i="1"/>
  <c r="BE764" i="1" s="1"/>
  <c r="BM745" i="1"/>
  <c r="BM764" i="1" s="1"/>
  <c r="BU745" i="1"/>
  <c r="BU764" i="1" s="1"/>
  <c r="CC764" i="1"/>
  <c r="CC745" i="1"/>
  <c r="CK745" i="1"/>
  <c r="CK764" i="1" s="1"/>
  <c r="CS745" i="1"/>
  <c r="CS764" i="1" s="1"/>
  <c r="DA745" i="1"/>
  <c r="DA764" i="1" s="1"/>
  <c r="DI764" i="1"/>
  <c r="DI745" i="1"/>
  <c r="DQ745" i="1"/>
  <c r="DQ764" i="1" s="1"/>
  <c r="DY745" i="1"/>
  <c r="DY764" i="1" s="1"/>
  <c r="EG745" i="1"/>
  <c r="EG764" i="1" s="1"/>
  <c r="EO764" i="1"/>
  <c r="EO745" i="1"/>
  <c r="EW745" i="1"/>
  <c r="EW764" i="1" s="1"/>
  <c r="FE745" i="1"/>
  <c r="FE764" i="1" s="1"/>
  <c r="FM745" i="1"/>
  <c r="FM764" i="1" s="1"/>
  <c r="FU764" i="1"/>
  <c r="FU745" i="1"/>
  <c r="GC745" i="1"/>
  <c r="GC764" i="1" s="1"/>
  <c r="M745" i="1"/>
  <c r="M764" i="1" s="1"/>
  <c r="AS745" i="1"/>
  <c r="AS764" i="1" s="1"/>
  <c r="BY745" i="1"/>
  <c r="BY764" i="1" s="1"/>
  <c r="DE745" i="1"/>
  <c r="EK745" i="1"/>
  <c r="EK764" i="1" s="1"/>
  <c r="J745" i="1"/>
  <c r="J764" i="1"/>
  <c r="Z745" i="1"/>
  <c r="Z764" i="1"/>
  <c r="AH745" i="1"/>
  <c r="AH764" i="1" s="1"/>
  <c r="AP745" i="1"/>
  <c r="AP764" i="1"/>
  <c r="BF745" i="1"/>
  <c r="BF764" i="1"/>
  <c r="BN745" i="1"/>
  <c r="BN764" i="1"/>
  <c r="BV745" i="1"/>
  <c r="BV764" i="1" s="1"/>
  <c r="CD745" i="1"/>
  <c r="CD764" i="1" s="1"/>
  <c r="CL745" i="1"/>
  <c r="CL764" i="1"/>
  <c r="CT745" i="1"/>
  <c r="CT764" i="1"/>
  <c r="DB745" i="1"/>
  <c r="DB764" i="1" s="1"/>
  <c r="DJ745" i="1"/>
  <c r="DJ764" i="1" s="1"/>
  <c r="DR745" i="1"/>
  <c r="DR764" i="1"/>
  <c r="DZ745" i="1"/>
  <c r="DZ764" i="1"/>
  <c r="EH745" i="1"/>
  <c r="EH764" i="1" s="1"/>
  <c r="EP745" i="1"/>
  <c r="EP764" i="1" s="1"/>
  <c r="EX745" i="1"/>
  <c r="EX764" i="1"/>
  <c r="FF745" i="1"/>
  <c r="FF764" i="1"/>
  <c r="FN745" i="1"/>
  <c r="FN764" i="1" s="1"/>
  <c r="FV745" i="1"/>
  <c r="FV764" i="1" s="1"/>
  <c r="GD745" i="1"/>
  <c r="GD764" i="1"/>
  <c r="ET745" i="1"/>
  <c r="FB745" i="1"/>
  <c r="FB764" i="1" s="1"/>
  <c r="FJ745" i="1"/>
  <c r="FJ764" i="1" s="1"/>
  <c r="FR745" i="1"/>
  <c r="FZ745" i="1"/>
  <c r="GH745" i="1"/>
  <c r="U745" i="1"/>
  <c r="BA745" i="1"/>
  <c r="BA764" i="1" s="1"/>
  <c r="CG745" i="1"/>
  <c r="DM745" i="1"/>
  <c r="DM764" i="1" s="1"/>
  <c r="ES745" i="1"/>
  <c r="ES764" i="1" s="1"/>
  <c r="L764" i="1"/>
  <c r="L745" i="1"/>
  <c r="T764" i="1"/>
  <c r="T745" i="1"/>
  <c r="AB764" i="1"/>
  <c r="AB745" i="1"/>
  <c r="AJ764" i="1"/>
  <c r="AJ745" i="1"/>
  <c r="AR764" i="1"/>
  <c r="AR745" i="1"/>
  <c r="AZ764" i="1"/>
  <c r="AZ745" i="1"/>
  <c r="BH764" i="1"/>
  <c r="BH745" i="1"/>
  <c r="BP764" i="1"/>
  <c r="BP745" i="1"/>
  <c r="BX764" i="1"/>
  <c r="BX745" i="1"/>
  <c r="CF764" i="1"/>
  <c r="CF745" i="1"/>
  <c r="CN764" i="1"/>
  <c r="CN745" i="1"/>
  <c r="CV764" i="1"/>
  <c r="CV745" i="1"/>
  <c r="DD764" i="1"/>
  <c r="DD745" i="1"/>
  <c r="EN764" i="1"/>
  <c r="EV764" i="1"/>
  <c r="FD764" i="1"/>
  <c r="FT764" i="1"/>
  <c r="DL745" i="1"/>
  <c r="DL764" i="1" s="1"/>
  <c r="K764" i="1"/>
  <c r="S764" i="1"/>
  <c r="AA764" i="1"/>
  <c r="AI764" i="1"/>
  <c r="AQ764" i="1"/>
  <c r="AY764" i="1"/>
  <c r="BG764" i="1"/>
  <c r="BO764" i="1"/>
  <c r="BW764" i="1"/>
  <c r="CE764" i="1"/>
  <c r="CM764" i="1"/>
  <c r="CU764" i="1"/>
  <c r="DC764" i="1"/>
  <c r="DK764" i="1"/>
  <c r="DS764" i="1"/>
  <c r="EA764" i="1"/>
  <c r="EI764" i="1"/>
  <c r="EQ764" i="1"/>
  <c r="EY764" i="1"/>
  <c r="FG764" i="1"/>
  <c r="FO764" i="1"/>
  <c r="FW764" i="1"/>
  <c r="GE764" i="1"/>
  <c r="DT764" i="1"/>
  <c r="EB764" i="1"/>
  <c r="EJ764" i="1"/>
  <c r="ER764" i="1"/>
  <c r="EZ764" i="1"/>
  <c r="FH764" i="1"/>
  <c r="FP764" i="1"/>
  <c r="FX764" i="1"/>
  <c r="GF764" i="1"/>
  <c r="DH745" i="1"/>
  <c r="DP745" i="1"/>
  <c r="DP764" i="1" s="1"/>
  <c r="DX745" i="1"/>
  <c r="DX764" i="1" s="1"/>
  <c r="EF745" i="1"/>
  <c r="EF764" i="1" s="1"/>
  <c r="EN745" i="1"/>
  <c r="EV745" i="1"/>
  <c r="FD745" i="1"/>
  <c r="FL745" i="1"/>
  <c r="FL764" i="1" s="1"/>
  <c r="FT745" i="1"/>
  <c r="GB745" i="1"/>
  <c r="GB764" i="1" s="1"/>
  <c r="FI764" i="1"/>
  <c r="FQ764" i="1"/>
  <c r="FY764" i="1"/>
  <c r="GG764" i="1"/>
  <c r="V764" i="1"/>
  <c r="AD764" i="1"/>
  <c r="AL764" i="1"/>
  <c r="AT764" i="1"/>
  <c r="BB764" i="1"/>
  <c r="BJ764" i="1"/>
  <c r="BR764" i="1"/>
  <c r="BZ764" i="1"/>
  <c r="CH764" i="1"/>
  <c r="CP764" i="1"/>
  <c r="CX764" i="1"/>
  <c r="DF764" i="1"/>
  <c r="DN764" i="1"/>
  <c r="DV764" i="1"/>
  <c r="ED764" i="1"/>
  <c r="EL764" i="1"/>
  <c r="ET764" i="1"/>
  <c r="FR764" i="1"/>
  <c r="FZ764" i="1"/>
  <c r="GH764" i="1"/>
  <c r="EH766" i="1" l="1"/>
  <c r="DY766" i="1"/>
  <c r="BM766" i="1"/>
  <c r="GE766" i="1"/>
  <c r="AQ766" i="1"/>
  <c r="AU766" i="1"/>
  <c r="EH61" i="7"/>
  <c r="EH59" i="7"/>
  <c r="BG61" i="7"/>
  <c r="BG59" i="7"/>
  <c r="CR61" i="7"/>
  <c r="CR59" i="7"/>
  <c r="BV195" i="27"/>
  <c r="BW195" i="27" s="1"/>
  <c r="BX195" i="27" s="1"/>
  <c r="BW176" i="27"/>
  <c r="BX176" i="27" s="1"/>
  <c r="BV176" i="27"/>
  <c r="BO189" i="13"/>
  <c r="BP189" i="13" s="1"/>
  <c r="BN189" i="13"/>
  <c r="CQ189" i="13" s="1"/>
  <c r="BO199" i="13"/>
  <c r="BP199" i="13" s="1"/>
  <c r="BN199" i="13"/>
  <c r="CQ199" i="13" s="1"/>
  <c r="BN82" i="13"/>
  <c r="BO82" i="13" s="1"/>
  <c r="BP82" i="13" s="1"/>
  <c r="BO134" i="13"/>
  <c r="BP134" i="13" s="1"/>
  <c r="BN134" i="13"/>
  <c r="CQ134" i="13" s="1"/>
  <c r="BO179" i="13"/>
  <c r="BP179" i="13" s="1"/>
  <c r="BN179" i="13"/>
  <c r="BO9" i="13"/>
  <c r="BP9" i="13" s="1"/>
  <c r="BN9" i="13"/>
  <c r="CQ9" i="13" s="1"/>
  <c r="B127" i="18"/>
  <c r="B151" i="20"/>
  <c r="B147" i="19"/>
  <c r="B84" i="18"/>
  <c r="B18" i="19"/>
  <c r="B37" i="20"/>
  <c r="B63" i="18"/>
  <c r="B84" i="19"/>
  <c r="B104" i="20"/>
  <c r="B42" i="18"/>
  <c r="B121" i="20"/>
  <c r="B149" i="19"/>
  <c r="B26" i="18"/>
  <c r="B108" i="19"/>
  <c r="B67" i="20"/>
  <c r="FH766" i="1"/>
  <c r="AJ766" i="1"/>
  <c r="FL766" i="1"/>
  <c r="CZ766" i="1"/>
  <c r="AN766" i="1"/>
  <c r="DQ766" i="1"/>
  <c r="BE766" i="1"/>
  <c r="EK766" i="1"/>
  <c r="BY766" i="1"/>
  <c r="M766" i="1"/>
  <c r="CX766" i="1"/>
  <c r="BB766" i="1"/>
  <c r="DD61" i="7"/>
  <c r="DD59" i="7"/>
  <c r="DZ61" i="7"/>
  <c r="DZ59" i="7"/>
  <c r="BI61" i="7"/>
  <c r="BI59" i="7"/>
  <c r="BW200" i="27"/>
  <c r="BX200" i="27" s="1"/>
  <c r="BV200" i="27"/>
  <c r="B12" i="18"/>
  <c r="B131" i="19"/>
  <c r="B125" i="20"/>
  <c r="BW159" i="27"/>
  <c r="BX159" i="27" s="1"/>
  <c r="BV159" i="27"/>
  <c r="BW182" i="27"/>
  <c r="BX182" i="27" s="1"/>
  <c r="BV182" i="27"/>
  <c r="BV87" i="27"/>
  <c r="BW87" i="27" s="1"/>
  <c r="BX87" i="27" s="1"/>
  <c r="BW13" i="27"/>
  <c r="BX13" i="27" s="1"/>
  <c r="BV13" i="27"/>
  <c r="BW14" i="27"/>
  <c r="BX14" i="27" s="1"/>
  <c r="BV14" i="27"/>
  <c r="BW26" i="27"/>
  <c r="BX26" i="27" s="1"/>
  <c r="BV26" i="27"/>
  <c r="BW15" i="27"/>
  <c r="BX15" i="27" s="1"/>
  <c r="BV15" i="27"/>
  <c r="BN121" i="13"/>
  <c r="CQ121" i="13" s="1"/>
  <c r="BN77" i="13"/>
  <c r="BO77" i="13" s="1"/>
  <c r="BP77" i="13" s="1"/>
  <c r="CQ176" i="13"/>
  <c r="CQ133" i="13"/>
  <c r="BO146" i="13"/>
  <c r="BP146" i="13" s="1"/>
  <c r="BN146" i="13"/>
  <c r="CQ146" i="13" s="1"/>
  <c r="BO17" i="13"/>
  <c r="BP17" i="13" s="1"/>
  <c r="BN17" i="13"/>
  <c r="CQ17" i="13" s="1"/>
  <c r="CQ93" i="13"/>
  <c r="B103" i="18"/>
  <c r="B70" i="19"/>
  <c r="B117" i="20"/>
  <c r="B60" i="18"/>
  <c r="B62" i="19"/>
  <c r="B89" i="20"/>
  <c r="BF766" i="1"/>
  <c r="EJ766" i="1"/>
  <c r="L766" i="1"/>
  <c r="GD766" i="1"/>
  <c r="BR766" i="1"/>
  <c r="FK766" i="1"/>
  <c r="CA766" i="1"/>
  <c r="CP766" i="1"/>
  <c r="DR61" i="7"/>
  <c r="DR59" i="7"/>
  <c r="BA61" i="7"/>
  <c r="BA59" i="7"/>
  <c r="EI61" i="7"/>
  <c r="EI59" i="7"/>
  <c r="BW180" i="27"/>
  <c r="BX180" i="27" s="1"/>
  <c r="BV180" i="27"/>
  <c r="BW155" i="27"/>
  <c r="BX155" i="27" s="1"/>
  <c r="BV155" i="27"/>
  <c r="BV163" i="27"/>
  <c r="BW163" i="27" s="1"/>
  <c r="BX163" i="27" s="1"/>
  <c r="BV142" i="27"/>
  <c r="BW142" i="27" s="1"/>
  <c r="BX142" i="27" s="1"/>
  <c r="BW160" i="27"/>
  <c r="BX160" i="27" s="1"/>
  <c r="BV160" i="27"/>
  <c r="BW85" i="27"/>
  <c r="BX85" i="27" s="1"/>
  <c r="BV85" i="27"/>
  <c r="BW95" i="27"/>
  <c r="BX95" i="27" s="1"/>
  <c r="BV95" i="27"/>
  <c r="BN99" i="13"/>
  <c r="CQ99" i="13" s="1"/>
  <c r="BO91" i="13"/>
  <c r="BP91" i="13" s="1"/>
  <c r="BN91" i="13"/>
  <c r="CQ91" i="13" s="1"/>
  <c r="BO71" i="13"/>
  <c r="BP71" i="13" s="1"/>
  <c r="BN71" i="13"/>
  <c r="CQ71" i="13" s="1"/>
  <c r="B100" i="18"/>
  <c r="B29" i="19"/>
  <c r="B9" i="20"/>
  <c r="B38" i="18"/>
  <c r="B36" i="19"/>
  <c r="B40" i="20"/>
  <c r="B22" i="18"/>
  <c r="B133" i="20"/>
  <c r="B129" i="19"/>
  <c r="B153" i="18"/>
  <c r="B96" i="19"/>
  <c r="B98" i="20"/>
  <c r="F766" i="1"/>
  <c r="FV766" i="1"/>
  <c r="DJ766" i="1"/>
  <c r="EV766" i="1"/>
  <c r="CJ766" i="1"/>
  <c r="FM766" i="1"/>
  <c r="DA766" i="1"/>
  <c r="AO766" i="1"/>
  <c r="GG766" i="1"/>
  <c r="DU766" i="1"/>
  <c r="BI766" i="1"/>
  <c r="DC766" i="1"/>
  <c r="BG766" i="1"/>
  <c r="GS61" i="7"/>
  <c r="GS59" i="7"/>
  <c r="CH766" i="1"/>
  <c r="DG59" i="7"/>
  <c r="DB61" i="7"/>
  <c r="DB59" i="7"/>
  <c r="EA61" i="7"/>
  <c r="EA59" i="7"/>
  <c r="BW199" i="27"/>
  <c r="BX199" i="27" s="1"/>
  <c r="BV199" i="27"/>
  <c r="BW10" i="27"/>
  <c r="BX10" i="27" s="1"/>
  <c r="BV10" i="27"/>
  <c r="BV8" i="27"/>
  <c r="BW8" i="27" s="1"/>
  <c r="BX8" i="27" s="1"/>
  <c r="BN112" i="13"/>
  <c r="BO112" i="13" s="1"/>
  <c r="BP112" i="13" s="1"/>
  <c r="BO156" i="13"/>
  <c r="BP156" i="13" s="1"/>
  <c r="BN156" i="13"/>
  <c r="BO173" i="13"/>
  <c r="BP173" i="13" s="1"/>
  <c r="BN173" i="13"/>
  <c r="CQ165" i="13"/>
  <c r="AW84" i="13"/>
  <c r="BO126" i="13"/>
  <c r="BP126" i="13" s="1"/>
  <c r="BN126" i="13"/>
  <c r="BO54" i="13"/>
  <c r="BP54" i="13" s="1"/>
  <c r="BN54" i="13"/>
  <c r="CQ54" i="13" s="1"/>
  <c r="B140" i="18"/>
  <c r="B152" i="19"/>
  <c r="B152" i="20"/>
  <c r="B119" i="18"/>
  <c r="B13" i="19"/>
  <c r="B11" i="20"/>
  <c r="B76" i="18"/>
  <c r="B83" i="20"/>
  <c r="B21" i="19"/>
  <c r="B55" i="18"/>
  <c r="B66" i="20"/>
  <c r="B39" i="19"/>
  <c r="EN766" i="1"/>
  <c r="CB766" i="1"/>
  <c r="CS766" i="1"/>
  <c r="AG766" i="1"/>
  <c r="FY766" i="1"/>
  <c r="DM766" i="1"/>
  <c r="BA766" i="1"/>
  <c r="FJ766" i="1"/>
  <c r="DN766" i="1"/>
  <c r="CS61" i="7"/>
  <c r="CS59" i="7"/>
  <c r="CY61" i="7"/>
  <c r="CY59" i="7"/>
  <c r="GT61" i="7"/>
  <c r="GT59" i="7"/>
  <c r="BV190" i="27"/>
  <c r="BW190" i="27" s="1"/>
  <c r="BX190" i="27" s="1"/>
  <c r="BW168" i="27"/>
  <c r="BX168" i="27" s="1"/>
  <c r="BV168" i="27"/>
  <c r="BV74" i="27"/>
  <c r="BW74" i="27" s="1"/>
  <c r="BX74" i="27" s="1"/>
  <c r="BW103" i="27"/>
  <c r="BX103" i="27" s="1"/>
  <c r="BV103" i="27"/>
  <c r="BA81" i="27"/>
  <c r="BU79" i="27"/>
  <c r="BW83" i="27"/>
  <c r="BX83" i="27" s="1"/>
  <c r="BV83" i="27"/>
  <c r="BW30" i="27"/>
  <c r="BX30" i="27" s="1"/>
  <c r="BV30" i="27"/>
  <c r="BN139" i="13"/>
  <c r="BO139" i="13" s="1"/>
  <c r="BP139" i="13" s="1"/>
  <c r="BO107" i="13"/>
  <c r="BP107" i="13" s="1"/>
  <c r="BN107" i="13"/>
  <c r="CQ107" i="13" s="1"/>
  <c r="BO50" i="13"/>
  <c r="BP50" i="13" s="1"/>
  <c r="BN50" i="13"/>
  <c r="CQ50" i="13" s="1"/>
  <c r="B116" i="18"/>
  <c r="B88" i="19"/>
  <c r="B110" i="20"/>
  <c r="B95" i="18"/>
  <c r="B151" i="19"/>
  <c r="B147" i="20"/>
  <c r="B52" i="18"/>
  <c r="B137" i="19"/>
  <c r="B76" i="20"/>
  <c r="B34" i="18"/>
  <c r="B66" i="19"/>
  <c r="B25" i="20"/>
  <c r="B149" i="18"/>
  <c r="B14" i="20"/>
  <c r="B32" i="19"/>
  <c r="K766" i="1"/>
  <c r="CC766" i="1"/>
  <c r="CY766" i="1"/>
  <c r="CV766" i="1"/>
  <c r="EF766" i="1"/>
  <c r="BT766" i="1"/>
  <c r="H766" i="1"/>
  <c r="EW766" i="1"/>
  <c r="CK766" i="1"/>
  <c r="Y766" i="1"/>
  <c r="FA766" i="1"/>
  <c r="CO766" i="1"/>
  <c r="AC766" i="1"/>
  <c r="FE766" i="1"/>
  <c r="FO766" i="1"/>
  <c r="CM766" i="1"/>
  <c r="BK766" i="1"/>
  <c r="O766" i="1"/>
  <c r="FB766" i="1"/>
  <c r="GL61" i="7"/>
  <c r="GL59" i="7"/>
  <c r="CG61" i="7"/>
  <c r="CG59" i="7"/>
  <c r="BV192" i="27"/>
  <c r="BW192" i="27" s="1"/>
  <c r="BX192" i="27" s="1"/>
  <c r="BW132" i="27"/>
  <c r="BX132" i="27" s="1"/>
  <c r="BV132" i="27"/>
  <c r="BW171" i="27"/>
  <c r="BX171" i="27" s="1"/>
  <c r="BV171" i="27"/>
  <c r="BV115" i="27"/>
  <c r="BW115" i="27" s="1"/>
  <c r="BX115" i="27" s="1"/>
  <c r="BW111" i="27"/>
  <c r="BX111" i="27" s="1"/>
  <c r="BV111" i="27"/>
  <c r="BV94" i="27"/>
  <c r="BW94" i="27" s="1"/>
  <c r="BX94" i="27" s="1"/>
  <c r="BV107" i="27"/>
  <c r="BW107" i="27" s="1"/>
  <c r="BX107" i="27" s="1"/>
  <c r="BV75" i="27"/>
  <c r="BW75" i="27" s="1"/>
  <c r="BX75" i="27" s="1"/>
  <c r="BW27" i="27"/>
  <c r="BX27" i="27" s="1"/>
  <c r="BV27" i="27"/>
  <c r="BO136" i="13"/>
  <c r="BP136" i="13" s="1"/>
  <c r="BN136" i="13"/>
  <c r="CQ136" i="13" s="1"/>
  <c r="BO97" i="13"/>
  <c r="BP97" i="13" s="1"/>
  <c r="BN97" i="13"/>
  <c r="CQ97" i="13" s="1"/>
  <c r="BO172" i="13"/>
  <c r="BP172" i="13" s="1"/>
  <c r="BN172" i="13"/>
  <c r="BN95" i="13"/>
  <c r="CQ95" i="13" s="1"/>
  <c r="BO72" i="13"/>
  <c r="BP72" i="13" s="1"/>
  <c r="BN72" i="13"/>
  <c r="CQ72" i="13" s="1"/>
  <c r="B135" i="18"/>
  <c r="B89" i="19"/>
  <c r="B71" i="20"/>
  <c r="B92" i="18"/>
  <c r="B133" i="19"/>
  <c r="B138" i="20"/>
  <c r="B71" i="18"/>
  <c r="B148" i="20"/>
  <c r="B140" i="19"/>
  <c r="BO15" i="13"/>
  <c r="BP15" i="13" s="1"/>
  <c r="BN15" i="13"/>
  <c r="CQ6" i="13"/>
  <c r="DR766" i="1"/>
  <c r="FC766" i="1"/>
  <c r="EE766" i="1"/>
  <c r="FG766" i="1"/>
  <c r="ET766" i="1"/>
  <c r="AL766" i="1"/>
  <c r="EB61" i="7"/>
  <c r="EB59" i="7"/>
  <c r="EX61" i="7"/>
  <c r="EX59" i="7"/>
  <c r="GP61" i="7"/>
  <c r="GP59" i="7"/>
  <c r="CL59" i="7"/>
  <c r="FG61" i="7"/>
  <c r="FG59" i="7"/>
  <c r="BV69" i="27"/>
  <c r="BW69" i="27" s="1"/>
  <c r="BX69" i="27" s="1"/>
  <c r="BW50" i="27"/>
  <c r="BX50" i="27" s="1"/>
  <c r="BV50" i="27"/>
  <c r="BW6" i="27"/>
  <c r="BX6" i="27" s="1"/>
  <c r="BV6" i="27"/>
  <c r="BV11" i="27"/>
  <c r="BW11" i="27" s="1"/>
  <c r="BX11" i="27" s="1"/>
  <c r="CQ82" i="13"/>
  <c r="BN64" i="13"/>
  <c r="CQ64" i="13" s="1"/>
  <c r="BO36" i="13"/>
  <c r="BP36" i="13" s="1"/>
  <c r="BN36" i="13"/>
  <c r="BO31" i="13"/>
  <c r="BP31" i="13" s="1"/>
  <c r="BN31" i="13"/>
  <c r="CQ31" i="13" s="1"/>
  <c r="B132" i="18"/>
  <c r="B42" i="20"/>
  <c r="B113" i="19"/>
  <c r="B46" i="18"/>
  <c r="B69" i="19"/>
  <c r="B82" i="20"/>
  <c r="GI724" i="1"/>
  <c r="EP766" i="1"/>
  <c r="CD766" i="1"/>
  <c r="EG766" i="1"/>
  <c r="BU766" i="1"/>
  <c r="I766" i="1"/>
  <c r="FZ766" i="1"/>
  <c r="FY61" i="7"/>
  <c r="FY59" i="7"/>
  <c r="EP61" i="7"/>
  <c r="EP59" i="7"/>
  <c r="BO61" i="7"/>
  <c r="BO59" i="7"/>
  <c r="CZ61" i="7"/>
  <c r="CZ59" i="7"/>
  <c r="BW47" i="27"/>
  <c r="BX47" i="27" s="1"/>
  <c r="BV47" i="27"/>
  <c r="BW62" i="27"/>
  <c r="BX62" i="27" s="1"/>
  <c r="BV62" i="27"/>
  <c r="BW17" i="27"/>
  <c r="BX17" i="27" s="1"/>
  <c r="BV17" i="27"/>
  <c r="BV19" i="27"/>
  <c r="BW19" i="27" s="1"/>
  <c r="BX19" i="27" s="1"/>
  <c r="BV21" i="27"/>
  <c r="BW21" i="27" s="1"/>
  <c r="BX21" i="27" s="1"/>
  <c r="BV16" i="27"/>
  <c r="BW16" i="27" s="1"/>
  <c r="BX16" i="27" s="1"/>
  <c r="BN160" i="13"/>
  <c r="BO160" i="13" s="1"/>
  <c r="BP160" i="13" s="1"/>
  <c r="BN180" i="13"/>
  <c r="BO180" i="13" s="1"/>
  <c r="BP180" i="13" s="1"/>
  <c r="BN78" i="13"/>
  <c r="BO78" i="13" s="1"/>
  <c r="BP78" i="13" s="1"/>
  <c r="BN29" i="13"/>
  <c r="CQ29" i="13" s="1"/>
  <c r="CQ36" i="13"/>
  <c r="B108" i="18"/>
  <c r="B106" i="19"/>
  <c r="B74" i="20"/>
  <c r="B87" i="18"/>
  <c r="B92" i="19"/>
  <c r="B97" i="20"/>
  <c r="GC46" i="7"/>
  <c r="GC58" i="7" s="1"/>
  <c r="FD11" i="7"/>
  <c r="DC61" i="7"/>
  <c r="GY11" i="7"/>
  <c r="GZ8" i="7"/>
  <c r="BA72" i="27"/>
  <c r="BF72" i="27"/>
  <c r="BB40" i="27"/>
  <c r="BB41" i="27" s="1"/>
  <c r="BF4" i="27"/>
  <c r="BD4" i="27"/>
  <c r="BA4" i="27"/>
  <c r="R36" i="27"/>
  <c r="BB200" i="13"/>
  <c r="BN22" i="13"/>
  <c r="CQ22" i="13" s="1"/>
  <c r="B59" i="18"/>
  <c r="B81" i="19"/>
  <c r="B95" i="20"/>
  <c r="CB30" i="13"/>
  <c r="B143" i="18"/>
  <c r="B107" i="19"/>
  <c r="B136" i="20"/>
  <c r="B79" i="18"/>
  <c r="B80" i="19"/>
  <c r="B105" i="20"/>
  <c r="B101" i="18"/>
  <c r="B55" i="20"/>
  <c r="B121" i="19"/>
  <c r="B153" i="20"/>
  <c r="B43" i="18"/>
  <c r="B153" i="19"/>
  <c r="N9" i="15"/>
  <c r="M154" i="15"/>
  <c r="BR44" i="13"/>
  <c r="CE44" i="13"/>
  <c r="CN44" i="13"/>
  <c r="B107" i="18"/>
  <c r="B82" i="19"/>
  <c r="B72" i="20"/>
  <c r="I155" i="14"/>
  <c r="B56" i="18"/>
  <c r="B126" i="19"/>
  <c r="B127" i="20"/>
  <c r="B114" i="18"/>
  <c r="B141" i="19"/>
  <c r="B130" i="20"/>
  <c r="B102" i="18"/>
  <c r="B140" i="20"/>
  <c r="B139" i="19"/>
  <c r="B90" i="18"/>
  <c r="B20" i="19"/>
  <c r="B21" i="20"/>
  <c r="B120" i="18"/>
  <c r="B98" i="19"/>
  <c r="B79" i="20"/>
  <c r="B58" i="18"/>
  <c r="B36" i="20"/>
  <c r="B53" i="19"/>
  <c r="B24" i="18"/>
  <c r="B113" i="20"/>
  <c r="B99" i="19"/>
  <c r="ER571" i="1"/>
  <c r="ER766" i="1" s="1"/>
  <c r="CF571" i="1"/>
  <c r="CF766" i="1" s="1"/>
  <c r="T571" i="1"/>
  <c r="T766" i="1" s="1"/>
  <c r="FP766" i="1"/>
  <c r="DD766" i="1"/>
  <c r="AR766" i="1"/>
  <c r="R766" i="1"/>
  <c r="ES766" i="1"/>
  <c r="EA106" i="1"/>
  <c r="EA766" i="1" s="1"/>
  <c r="BO106" i="1"/>
  <c r="BO766" i="1" s="1"/>
  <c r="AK59" i="7"/>
  <c r="DW106" i="1"/>
  <c r="AM766" i="1"/>
  <c r="DJ59" i="7"/>
  <c r="I59" i="7"/>
  <c r="GH106" i="1"/>
  <c r="DV106" i="1"/>
  <c r="DV766" i="1" s="1"/>
  <c r="BJ106" i="1"/>
  <c r="V766" i="1"/>
  <c r="DA59" i="7"/>
  <c r="EN59" i="7"/>
  <c r="FH59" i="7"/>
  <c r="AI46" i="7"/>
  <c r="EM61" i="7"/>
  <c r="F61" i="7"/>
  <c r="EK61" i="7"/>
  <c r="BX61" i="7"/>
  <c r="GN58" i="7"/>
  <c r="GN61" i="7" s="1"/>
  <c r="DT59" i="7"/>
  <c r="FN61" i="7"/>
  <c r="DI11" i="7"/>
  <c r="BQ58" i="7"/>
  <c r="BQ61" i="7" s="1"/>
  <c r="E58" i="7"/>
  <c r="E61" i="7" s="1"/>
  <c r="GK58" i="7"/>
  <c r="GK61" i="7" s="1"/>
  <c r="CO58" i="7"/>
  <c r="CO61" i="7" s="1"/>
  <c r="BW11" i="7"/>
  <c r="BW58" i="7" s="1"/>
  <c r="AQ58" i="7"/>
  <c r="AQ61" i="7" s="1"/>
  <c r="FZ58" i="7"/>
  <c r="FZ59" i="7" s="1"/>
  <c r="CL58" i="7"/>
  <c r="CL61" i="7" s="1"/>
  <c r="BB114" i="12"/>
  <c r="EQ58" i="7"/>
  <c r="EQ61" i="7" s="1"/>
  <c r="BC157" i="12"/>
  <c r="BA169" i="27"/>
  <c r="BF169" i="27"/>
  <c r="BB137" i="27"/>
  <c r="BB166" i="12"/>
  <c r="BB52" i="12"/>
  <c r="BV191" i="27"/>
  <c r="BW191" i="27" s="1"/>
  <c r="BX191" i="27" s="1"/>
  <c r="K252" i="2"/>
  <c r="K272" i="2" s="1"/>
  <c r="K279" i="2" s="1"/>
  <c r="BB146" i="27"/>
  <c r="BU146" i="27" s="1"/>
  <c r="BF178" i="27"/>
  <c r="BA178" i="27"/>
  <c r="BU179" i="27"/>
  <c r="BA173" i="27"/>
  <c r="BF173" i="27"/>
  <c r="BB141" i="27"/>
  <c r="BW150" i="27"/>
  <c r="BX150" i="27" s="1"/>
  <c r="BV150" i="27"/>
  <c r="BB98" i="27"/>
  <c r="BU98" i="27" s="1"/>
  <c r="BF130" i="27"/>
  <c r="BA96" i="27"/>
  <c r="BF96" i="27"/>
  <c r="BB64" i="27"/>
  <c r="BA157" i="27"/>
  <c r="BB125" i="27"/>
  <c r="BF157" i="27"/>
  <c r="BF141" i="27"/>
  <c r="BA141" i="27"/>
  <c r="BU141" i="27" s="1"/>
  <c r="BB109" i="27"/>
  <c r="BU109" i="27" s="1"/>
  <c r="BV141" i="27"/>
  <c r="BF113" i="27"/>
  <c r="BA113" i="27"/>
  <c r="BU113" i="27" s="1"/>
  <c r="BV113" i="27"/>
  <c r="BB81" i="27"/>
  <c r="BU106" i="27"/>
  <c r="AQ90" i="27"/>
  <c r="AS88" i="27"/>
  <c r="AS90" i="27" s="1"/>
  <c r="BA60" i="27"/>
  <c r="BU60" i="27" s="1"/>
  <c r="BW45" i="27"/>
  <c r="BX45" i="27" s="1"/>
  <c r="AN202" i="27"/>
  <c r="AL46" i="27"/>
  <c r="BF49" i="27"/>
  <c r="BB187" i="13"/>
  <c r="BM187" i="13" s="1"/>
  <c r="BU29" i="27"/>
  <c r="BB192" i="13"/>
  <c r="BB117" i="13"/>
  <c r="BM117" i="13" s="1"/>
  <c r="BN117" i="13"/>
  <c r="AG194" i="13"/>
  <c r="AP194" i="13" s="1"/>
  <c r="AR194" i="13" s="1"/>
  <c r="BM194" i="13" s="1"/>
  <c r="BB174" i="13"/>
  <c r="CC116" i="13"/>
  <c r="CC118" i="13" s="1"/>
  <c r="CB118" i="13"/>
  <c r="BM181" i="13"/>
  <c r="AZ108" i="13"/>
  <c r="AW108" i="13"/>
  <c r="AY108" i="13" s="1"/>
  <c r="BB108" i="13"/>
  <c r="CQ160" i="13"/>
  <c r="BB53" i="13"/>
  <c r="AZ53" i="13"/>
  <c r="AW53" i="13"/>
  <c r="AY53" i="13" s="1"/>
  <c r="BM53" i="13" s="1"/>
  <c r="BM140" i="13"/>
  <c r="BM98" i="13"/>
  <c r="BM81" i="13"/>
  <c r="BM130" i="13"/>
  <c r="AP89" i="13"/>
  <c r="AR87" i="13"/>
  <c r="CQ179" i="13"/>
  <c r="BM94" i="13"/>
  <c r="AZ63" i="13"/>
  <c r="BM63" i="13" s="1"/>
  <c r="AW63" i="13"/>
  <c r="AY63" i="13" s="1"/>
  <c r="BB63" i="13"/>
  <c r="AW45" i="13"/>
  <c r="AY45" i="13" s="1"/>
  <c r="BB45" i="13"/>
  <c r="AZ45" i="13"/>
  <c r="AB69" i="13"/>
  <c r="AP67" i="13"/>
  <c r="AR58" i="13"/>
  <c r="BM48" i="13"/>
  <c r="BM79" i="13"/>
  <c r="BM76" i="13"/>
  <c r="BB19" i="13"/>
  <c r="BM19" i="13" s="1"/>
  <c r="B113" i="18"/>
  <c r="B80" i="20"/>
  <c r="B117" i="19"/>
  <c r="B49" i="18"/>
  <c r="B94" i="20"/>
  <c r="B127" i="19"/>
  <c r="B33" i="18"/>
  <c r="B34" i="20"/>
  <c r="B23" i="19"/>
  <c r="D150" i="20"/>
  <c r="D149" i="20" s="1"/>
  <c r="D148" i="20" s="1"/>
  <c r="D147" i="20" s="1"/>
  <c r="D146" i="20" s="1"/>
  <c r="D145" i="20" s="1"/>
  <c r="D144" i="20" s="1"/>
  <c r="D143" i="20" s="1"/>
  <c r="D142" i="20" s="1"/>
  <c r="D141" i="20" s="1"/>
  <c r="D140" i="20" s="1"/>
  <c r="D139" i="20" s="1"/>
  <c r="D138" i="20" s="1"/>
  <c r="D137" i="20" s="1"/>
  <c r="D136" i="20" s="1"/>
  <c r="D135" i="20" s="1"/>
  <c r="D134" i="20" s="1"/>
  <c r="D133" i="20" s="1"/>
  <c r="D132" i="20" s="1"/>
  <c r="D131" i="20" s="1"/>
  <c r="B139" i="18"/>
  <c r="B35" i="19"/>
  <c r="B44" i="20"/>
  <c r="B93" i="18"/>
  <c r="B48" i="19"/>
  <c r="B57" i="20"/>
  <c r="B39" i="18"/>
  <c r="B76" i="19"/>
  <c r="B46" i="20"/>
  <c r="M10" i="14"/>
  <c r="K155" i="14"/>
  <c r="B110" i="18"/>
  <c r="B115" i="19"/>
  <c r="B114" i="20"/>
  <c r="B48" i="18"/>
  <c r="B12" i="19"/>
  <c r="B28" i="20"/>
  <c r="B17" i="18"/>
  <c r="B111" i="20"/>
  <c r="B55" i="19"/>
  <c r="B91" i="18"/>
  <c r="B143" i="19"/>
  <c r="B146" i="20"/>
  <c r="B64" i="18"/>
  <c r="B56" i="20"/>
  <c r="B83" i="19"/>
  <c r="GZ56" i="7"/>
  <c r="BB128" i="13"/>
  <c r="BM128" i="13" s="1"/>
  <c r="BN128" i="13" s="1"/>
  <c r="AB124" i="13"/>
  <c r="AP122" i="13"/>
  <c r="BB111" i="13"/>
  <c r="AZ111" i="13"/>
  <c r="AW111" i="13"/>
  <c r="AY111" i="13" s="1"/>
  <c r="CC40" i="13"/>
  <c r="CC43" i="13" s="1"/>
  <c r="CB43" i="13"/>
  <c r="FN106" i="1"/>
  <c r="FN766" i="1" s="1"/>
  <c r="DB106" i="1"/>
  <c r="DB766" i="1" s="1"/>
  <c r="AP106" i="1"/>
  <c r="AP766" i="1" s="1"/>
  <c r="FD106" i="1"/>
  <c r="FD766" i="1" s="1"/>
  <c r="DX106" i="1"/>
  <c r="DX766" i="1" s="1"/>
  <c r="CR106" i="1"/>
  <c r="CR766" i="1" s="1"/>
  <c r="BL106" i="1"/>
  <c r="BL766" i="1" s="1"/>
  <c r="AF106" i="1"/>
  <c r="EM766" i="1"/>
  <c r="FQ106" i="1"/>
  <c r="FQ766" i="1" s="1"/>
  <c r="DE106" i="1"/>
  <c r="AS106" i="1"/>
  <c r="AS766" i="1" s="1"/>
  <c r="GI59" i="1"/>
  <c r="GI766" i="1" s="1"/>
  <c r="FO59" i="7"/>
  <c r="GX59" i="7"/>
  <c r="GH766" i="1"/>
  <c r="BJ766" i="1"/>
  <c r="FK46" i="7"/>
  <c r="EE61" i="7"/>
  <c r="GO61" i="7"/>
  <c r="EC61" i="7"/>
  <c r="BP61" i="7"/>
  <c r="GF58" i="7"/>
  <c r="GF61" i="7" s="1"/>
  <c r="GY33" i="7"/>
  <c r="GY58" i="7" s="1"/>
  <c r="GZ13" i="7"/>
  <c r="FF61" i="7"/>
  <c r="CC61" i="7"/>
  <c r="EV61" i="7"/>
  <c r="DP58" i="7"/>
  <c r="DP61" i="7" s="1"/>
  <c r="GB58" i="7"/>
  <c r="GB59" i="7" s="1"/>
  <c r="AI11" i="7"/>
  <c r="AI58" i="7" s="1"/>
  <c r="CU61" i="7"/>
  <c r="BN61" i="7"/>
  <c r="DK61" i="7"/>
  <c r="BL61" i="7"/>
  <c r="BB70" i="12"/>
  <c r="CA58" i="7"/>
  <c r="CA61" i="7" s="1"/>
  <c r="AU58" i="7"/>
  <c r="AU61" i="7" s="1"/>
  <c r="GM61" i="7"/>
  <c r="BB146" i="12"/>
  <c r="BC178" i="12"/>
  <c r="BB192" i="12"/>
  <c r="AS135" i="27"/>
  <c r="AS139" i="27" s="1"/>
  <c r="AQ139" i="27"/>
  <c r="BV174" i="27"/>
  <c r="BW174" i="27" s="1"/>
  <c r="BX174" i="27" s="1"/>
  <c r="AH126" i="27"/>
  <c r="BB157" i="27"/>
  <c r="BA189" i="27"/>
  <c r="BF189" i="27"/>
  <c r="BU189" i="27" s="1"/>
  <c r="BU172" i="27"/>
  <c r="AQ93" i="27"/>
  <c r="AS91" i="27"/>
  <c r="AS93" i="27" s="1"/>
  <c r="BU152" i="27"/>
  <c r="AB53" i="27"/>
  <c r="AH51" i="27"/>
  <c r="BU59" i="27"/>
  <c r="BU35" i="27"/>
  <c r="AC202" i="27"/>
  <c r="AH64" i="27"/>
  <c r="AG41" i="27"/>
  <c r="BM200" i="13"/>
  <c r="BN200" i="13" s="1"/>
  <c r="BN186" i="13"/>
  <c r="BB186" i="13"/>
  <c r="BM186" i="13" s="1"/>
  <c r="BB115" i="13"/>
  <c r="AZ115" i="13"/>
  <c r="AW115" i="13"/>
  <c r="AY115" i="13" s="1"/>
  <c r="AW143" i="13"/>
  <c r="CQ158" i="13"/>
  <c r="BN158" i="13"/>
  <c r="BB158" i="13"/>
  <c r="BM158" i="13" s="1"/>
  <c r="AP127" i="13"/>
  <c r="AB129" i="13"/>
  <c r="CQ188" i="13"/>
  <c r="BN188" i="13"/>
  <c r="BB188" i="13"/>
  <c r="BM188" i="13" s="1"/>
  <c r="BO132" i="13"/>
  <c r="BP132" i="13" s="1"/>
  <c r="CQ156" i="13"/>
  <c r="CQ173" i="13"/>
  <c r="R35" i="13"/>
  <c r="AZ33" i="13"/>
  <c r="AZ35" i="13" s="1"/>
  <c r="BB33" i="13"/>
  <c r="CQ172" i="13"/>
  <c r="CB86" i="13"/>
  <c r="CC84" i="13"/>
  <c r="CC86" i="13" s="1"/>
  <c r="CC73" i="13"/>
  <c r="CC75" i="13" s="1"/>
  <c r="CB75" i="13"/>
  <c r="BQ162" i="13"/>
  <c r="CI162" i="13" s="1"/>
  <c r="CN162" i="13"/>
  <c r="CQ180" i="13"/>
  <c r="BN153" i="13"/>
  <c r="CQ153" i="13" s="1"/>
  <c r="BO120" i="13"/>
  <c r="BP120" i="13" s="1"/>
  <c r="BB87" i="13"/>
  <c r="AZ87" i="13"/>
  <c r="AZ89" i="13" s="1"/>
  <c r="R89" i="13"/>
  <c r="CQ126" i="13"/>
  <c r="BM174" i="13"/>
  <c r="BN174" i="13" s="1"/>
  <c r="CQ174" i="13" s="1"/>
  <c r="R75" i="13"/>
  <c r="BB73" i="13"/>
  <c r="AZ73" i="13"/>
  <c r="AZ75" i="13" s="1"/>
  <c r="BB3" i="13"/>
  <c r="AZ3" i="13"/>
  <c r="AW3" i="13"/>
  <c r="BM45" i="13"/>
  <c r="BN13" i="13"/>
  <c r="CQ13" i="13" s="1"/>
  <c r="BM105" i="13"/>
  <c r="AW47" i="13"/>
  <c r="CC47" i="13"/>
  <c r="CC49" i="13" s="1"/>
  <c r="CB49" i="13"/>
  <c r="AZ59" i="13"/>
  <c r="BM59" i="13" s="1"/>
  <c r="AW59" i="13"/>
  <c r="AY59" i="13" s="1"/>
  <c r="BB59" i="13"/>
  <c r="AB30" i="13"/>
  <c r="AP75" i="13"/>
  <c r="AR73" i="13"/>
  <c r="BB34" i="13"/>
  <c r="BM34" i="13" s="1"/>
  <c r="BN34" i="13" s="1"/>
  <c r="B89" i="18"/>
  <c r="B68" i="19"/>
  <c r="B123" i="20"/>
  <c r="BM21" i="13"/>
  <c r="B85" i="18"/>
  <c r="B74" i="19"/>
  <c r="B99" i="20"/>
  <c r="B48" i="20"/>
  <c r="B77" i="19"/>
  <c r="B35" i="18"/>
  <c r="B104" i="18"/>
  <c r="B139" i="20"/>
  <c r="B125" i="19"/>
  <c r="B32" i="18"/>
  <c r="B100" i="19"/>
  <c r="B124" i="20"/>
  <c r="B44" i="18"/>
  <c r="B52" i="19"/>
  <c r="B75" i="20"/>
  <c r="B88" i="18"/>
  <c r="B93" i="19"/>
  <c r="B68" i="20"/>
  <c r="B98" i="18"/>
  <c r="B37" i="19"/>
  <c r="B47" i="20"/>
  <c r="B44" i="19"/>
  <c r="B69" i="20"/>
  <c r="B51" i="18"/>
  <c r="FV61" i="7"/>
  <c r="BU173" i="27"/>
  <c r="BU156" i="27"/>
  <c r="BF64" i="27"/>
  <c r="BF66" i="27" s="1"/>
  <c r="BA64" i="27"/>
  <c r="BA66" i="27" s="1"/>
  <c r="BB32" i="27"/>
  <c r="R66" i="27"/>
  <c r="BB34" i="27" s="1"/>
  <c r="BU34" i="27" s="1"/>
  <c r="BO119" i="13"/>
  <c r="BP119" i="13" s="1"/>
  <c r="BO166" i="13"/>
  <c r="BP166" i="13" s="1"/>
  <c r="BN166" i="13"/>
  <c r="CQ166" i="13" s="1"/>
  <c r="BO161" i="13"/>
  <c r="BP161" i="13" s="1"/>
  <c r="BM103" i="13"/>
  <c r="BO60" i="13"/>
  <c r="BP60" i="13" s="1"/>
  <c r="DI724" i="1"/>
  <c r="DI766" i="1" s="1"/>
  <c r="EX571" i="1"/>
  <c r="EX766" i="1" s="1"/>
  <c r="CL571" i="1"/>
  <c r="CL766" i="1" s="1"/>
  <c r="Z571" i="1"/>
  <c r="Z766" i="1" s="1"/>
  <c r="DG106" i="1"/>
  <c r="BV766" i="1"/>
  <c r="AF766" i="1"/>
  <c r="GI106" i="1"/>
  <c r="DE766" i="1"/>
  <c r="FT59" i="7"/>
  <c r="EQ106" i="1"/>
  <c r="CE106" i="1"/>
  <c r="CE766" i="1" s="1"/>
  <c r="S106" i="1"/>
  <c r="S766" i="1" s="1"/>
  <c r="BA208" i="12"/>
  <c r="BB208" i="12" s="1"/>
  <c r="CQ106" i="1"/>
  <c r="CQ766" i="1" s="1"/>
  <c r="BS106" i="1"/>
  <c r="BS766" i="1" s="1"/>
  <c r="AE106" i="1"/>
  <c r="AE766" i="1" s="1"/>
  <c r="G106" i="1"/>
  <c r="G766" i="1" s="1"/>
  <c r="EL106" i="1"/>
  <c r="EL766" i="1" s="1"/>
  <c r="BZ106" i="1"/>
  <c r="BZ766" i="1" s="1"/>
  <c r="N106" i="1"/>
  <c r="N766" i="1" s="1"/>
  <c r="FX59" i="7"/>
  <c r="GQ61" i="7"/>
  <c r="DW61" i="7"/>
  <c r="GG61" i="7"/>
  <c r="DU61" i="7"/>
  <c r="BU58" i="7"/>
  <c r="BU61" i="7" s="1"/>
  <c r="DF11" i="7"/>
  <c r="DF58" i="7" s="1"/>
  <c r="BA215" i="12"/>
  <c r="BC215" i="12" s="1"/>
  <c r="BB76" i="12"/>
  <c r="BB99" i="12"/>
  <c r="BF198" i="27"/>
  <c r="BB166" i="27"/>
  <c r="BU166" i="27" s="1"/>
  <c r="BA198" i="27"/>
  <c r="BB54" i="12"/>
  <c r="BU197" i="27"/>
  <c r="BF170" i="27"/>
  <c r="BA170" i="27"/>
  <c r="BU170" i="27" s="1"/>
  <c r="BB138" i="27"/>
  <c r="BU138" i="27" s="1"/>
  <c r="BU158" i="27"/>
  <c r="BW183" i="27"/>
  <c r="BX183" i="27" s="1"/>
  <c r="BA153" i="27"/>
  <c r="BB121" i="27"/>
  <c r="BB122" i="27" s="1"/>
  <c r="BF153" i="27"/>
  <c r="AH135" i="27"/>
  <c r="AB139" i="27"/>
  <c r="BF105" i="27"/>
  <c r="BA105" i="27"/>
  <c r="BB73" i="27"/>
  <c r="BZ127" i="27"/>
  <c r="CM127" i="27" s="1"/>
  <c r="CS127" i="27"/>
  <c r="BU140" i="27"/>
  <c r="BA88" i="27"/>
  <c r="BA90" i="27" s="1"/>
  <c r="R90" i="27"/>
  <c r="BB58" i="27" s="1"/>
  <c r="BU58" i="27" s="1"/>
  <c r="BB56" i="27"/>
  <c r="BU56" i="27" s="1"/>
  <c r="BF88" i="27"/>
  <c r="BF90" i="27" s="1"/>
  <c r="BA63" i="27"/>
  <c r="BF63" i="27"/>
  <c r="BB31" i="27"/>
  <c r="BU31" i="27" s="1"/>
  <c r="AB93" i="27"/>
  <c r="AH91" i="27"/>
  <c r="BU84" i="27"/>
  <c r="BF55" i="27"/>
  <c r="BF57" i="27" s="1"/>
  <c r="BA55" i="27"/>
  <c r="BA57" i="27" s="1"/>
  <c r="R57" i="27"/>
  <c r="BB25" i="27" s="1"/>
  <c r="BU25" i="27" s="1"/>
  <c r="BB23" i="27"/>
  <c r="BU23" i="27" s="1"/>
  <c r="BA32" i="27"/>
  <c r="BF32" i="27"/>
  <c r="BU32" i="27" s="1"/>
  <c r="BD32" i="27"/>
  <c r="BU78" i="27"/>
  <c r="AH39" i="27"/>
  <c r="AB41" i="27"/>
  <c r="AB202" i="27" s="1"/>
  <c r="BO182" i="13"/>
  <c r="BP182" i="13" s="1"/>
  <c r="AP143" i="13"/>
  <c r="BB144" i="13"/>
  <c r="BM144" i="13" s="1"/>
  <c r="BN144" i="13"/>
  <c r="CQ144" i="13"/>
  <c r="BN193" i="13"/>
  <c r="CQ193" i="13" s="1"/>
  <c r="BB154" i="13"/>
  <c r="BM154" i="13" s="1"/>
  <c r="BB114" i="13"/>
  <c r="AZ114" i="13"/>
  <c r="AW114" i="13"/>
  <c r="AY114" i="13" s="1"/>
  <c r="BM177" i="13"/>
  <c r="BO197" i="13"/>
  <c r="BP197" i="13" s="1"/>
  <c r="CQ77" i="13"/>
  <c r="AZ96" i="13"/>
  <c r="BB96" i="13"/>
  <c r="AW96" i="13"/>
  <c r="AY96" i="13" s="1"/>
  <c r="BM96" i="13" s="1"/>
  <c r="AB49" i="13"/>
  <c r="AP47" i="13"/>
  <c r="BM175" i="13"/>
  <c r="AZ92" i="13"/>
  <c r="BB92" i="13"/>
  <c r="AW92" i="13"/>
  <c r="AY92" i="13" s="1"/>
  <c r="BB42" i="13"/>
  <c r="BM42" i="13" s="1"/>
  <c r="BN42" i="13"/>
  <c r="CQ42" i="13"/>
  <c r="R43" i="13"/>
  <c r="BB7" i="13"/>
  <c r="BM7" i="13" s="1"/>
  <c r="BN25" i="13"/>
  <c r="CQ25" i="13" s="1"/>
  <c r="BM46" i="13"/>
  <c r="BO65" i="13"/>
  <c r="BP65" i="13" s="1"/>
  <c r="BN65" i="13"/>
  <c r="CQ65" i="13" s="1"/>
  <c r="B129" i="18"/>
  <c r="B146" i="19"/>
  <c r="B149" i="20"/>
  <c r="B65" i="18"/>
  <c r="B115" i="20"/>
  <c r="B111" i="19"/>
  <c r="B45" i="18"/>
  <c r="B27" i="19"/>
  <c r="B22" i="20"/>
  <c r="B29" i="18"/>
  <c r="B45" i="19"/>
  <c r="E45" i="19" s="1"/>
  <c r="E154" i="19" s="1"/>
  <c r="E156" i="19" s="1"/>
  <c r="B54" i="20"/>
  <c r="E54" i="20" s="1"/>
  <c r="D157" i="20" s="1"/>
  <c r="B152" i="18"/>
  <c r="B109" i="19"/>
  <c r="B92" i="20"/>
  <c r="B141" i="18"/>
  <c r="B60" i="19"/>
  <c r="B63" i="20"/>
  <c r="B77" i="18"/>
  <c r="B134" i="19"/>
  <c r="B84" i="20"/>
  <c r="B31" i="18"/>
  <c r="B120" i="19"/>
  <c r="B119" i="20"/>
  <c r="B123" i="18"/>
  <c r="B50" i="19"/>
  <c r="B62" i="20"/>
  <c r="BN5" i="13"/>
  <c r="CQ5" i="13" s="1"/>
  <c r="B36" i="18"/>
  <c r="B118" i="19"/>
  <c r="B53" i="20"/>
  <c r="B86" i="18"/>
  <c r="B58" i="19"/>
  <c r="B64" i="20"/>
  <c r="B54" i="18"/>
  <c r="B91" i="19"/>
  <c r="B17" i="20"/>
  <c r="B40" i="18"/>
  <c r="B12" i="20"/>
  <c r="B16" i="19"/>
  <c r="B144" i="18"/>
  <c r="B128" i="19"/>
  <c r="B118" i="20"/>
  <c r="CF61" i="7"/>
  <c r="BA177" i="27"/>
  <c r="BU177" i="27" s="1"/>
  <c r="BV177" i="27"/>
  <c r="BF177" i="27"/>
  <c r="BB145" i="27"/>
  <c r="BV144" i="27"/>
  <c r="BW144" i="27" s="1"/>
  <c r="BX144" i="27" s="1"/>
  <c r="BW37" i="27"/>
  <c r="BX37" i="27" s="1"/>
  <c r="R30" i="13"/>
  <c r="BB4" i="13"/>
  <c r="AZ4" i="13"/>
  <c r="AZ30" i="13" s="1"/>
  <c r="AW4" i="13"/>
  <c r="AZ67" i="13"/>
  <c r="AZ69" i="13" s="1"/>
  <c r="R69" i="13"/>
  <c r="BB67" i="13"/>
  <c r="BB69" i="13" s="1"/>
  <c r="BO93" i="13"/>
  <c r="BP93" i="13" s="1"/>
  <c r="B73" i="18"/>
  <c r="B30" i="19"/>
  <c r="B26" i="20"/>
  <c r="GF106" i="1"/>
  <c r="GF766" i="1" s="1"/>
  <c r="EZ106" i="1"/>
  <c r="EZ766" i="1" s="1"/>
  <c r="DT106" i="1"/>
  <c r="DT766" i="1" s="1"/>
  <c r="CN106" i="1"/>
  <c r="CN766" i="1" s="1"/>
  <c r="BH106" i="1"/>
  <c r="BH766" i="1" s="1"/>
  <c r="AB106" i="1"/>
  <c r="AB766" i="1" s="1"/>
  <c r="FF106" i="1"/>
  <c r="DZ106" i="1"/>
  <c r="DZ766" i="1" s="1"/>
  <c r="CT106" i="1"/>
  <c r="CT766" i="1" s="1"/>
  <c r="BN106" i="1"/>
  <c r="BN766" i="1" s="1"/>
  <c r="AH106" i="1"/>
  <c r="AH766" i="1" s="1"/>
  <c r="GC106" i="1"/>
  <c r="GC766" i="1" s="1"/>
  <c r="GB106" i="1"/>
  <c r="DP106" i="1"/>
  <c r="DP766" i="1" s="1"/>
  <c r="BD106" i="1"/>
  <c r="BD766" i="1" s="1"/>
  <c r="DW766" i="1"/>
  <c r="FI106" i="1"/>
  <c r="FI766" i="1" s="1"/>
  <c r="EC106" i="1"/>
  <c r="EC766" i="1" s="1"/>
  <c r="CW106" i="1"/>
  <c r="CW766" i="1" s="1"/>
  <c r="BQ106" i="1"/>
  <c r="BQ766" i="1" s="1"/>
  <c r="AK106" i="1"/>
  <c r="AK766" i="1" s="1"/>
  <c r="E106" i="1"/>
  <c r="E766" i="1" s="1"/>
  <c r="DX59" i="7"/>
  <c r="EW59" i="7"/>
  <c r="EQ766" i="1"/>
  <c r="EU59" i="7"/>
  <c r="GJ59" i="7"/>
  <c r="GI61" i="7"/>
  <c r="DO61" i="7"/>
  <c r="ES59" i="7"/>
  <c r="DM61" i="7"/>
  <c r="FP61" i="7"/>
  <c r="CE59" i="7"/>
  <c r="BM61" i="7"/>
  <c r="FB61" i="7"/>
  <c r="CM61" i="7"/>
  <c r="BF61" i="7"/>
  <c r="BD58" i="7"/>
  <c r="BD61" i="7" s="1"/>
  <c r="H61" i="7"/>
  <c r="BS61" i="7"/>
  <c r="AM58" i="7"/>
  <c r="AM61" i="7" s="1"/>
  <c r="G61" i="7"/>
  <c r="GE61" i="7"/>
  <c r="BB96" i="12"/>
  <c r="BB177" i="12"/>
  <c r="BA201" i="27"/>
  <c r="BF201" i="27"/>
  <c r="BU201" i="27" s="1"/>
  <c r="BB169" i="27"/>
  <c r="BU181" i="27"/>
  <c r="BA120" i="27"/>
  <c r="BA122" i="27" s="1"/>
  <c r="BA124" i="27" s="1"/>
  <c r="BA126" i="27" s="1"/>
  <c r="BA128" i="27" s="1"/>
  <c r="BA130" i="27" s="1"/>
  <c r="BU130" i="27" s="1"/>
  <c r="R122" i="27"/>
  <c r="BF120" i="27"/>
  <c r="BB88" i="27"/>
  <c r="BU196" i="27"/>
  <c r="BU145" i="27"/>
  <c r="BU153" i="27"/>
  <c r="AH131" i="27"/>
  <c r="AB133" i="27"/>
  <c r="BV118" i="27"/>
  <c r="BW118" i="27" s="1"/>
  <c r="BX118" i="27" s="1"/>
  <c r="BB99" i="27"/>
  <c r="BF131" i="27"/>
  <c r="BF133" i="27" s="1"/>
  <c r="BA131" i="27"/>
  <c r="BA133" i="27" s="1"/>
  <c r="BA135" i="27" s="1"/>
  <c r="BA139" i="27" s="1"/>
  <c r="R133" i="27"/>
  <c r="BB101" i="27" s="1"/>
  <c r="BU101" i="27" s="1"/>
  <c r="BW184" i="27"/>
  <c r="BX184" i="27" s="1"/>
  <c r="BF139" i="27"/>
  <c r="BV86" i="27"/>
  <c r="BW86" i="27" s="1"/>
  <c r="BX86" i="27" s="1"/>
  <c r="BV136" i="27"/>
  <c r="BW136" i="27" s="1"/>
  <c r="BX136" i="27" s="1"/>
  <c r="AG202" i="27"/>
  <c r="AH3" i="27"/>
  <c r="BU42" i="27"/>
  <c r="AH57" i="27"/>
  <c r="AL55" i="27"/>
  <c r="BA44" i="27"/>
  <c r="BA46" i="27" s="1"/>
  <c r="BA49" i="27" s="1"/>
  <c r="BA51" i="27" s="1"/>
  <c r="BA53" i="27" s="1"/>
  <c r="BF44" i="27"/>
  <c r="BB12" i="27"/>
  <c r="BB57" i="27"/>
  <c r="BU73" i="27"/>
  <c r="R41" i="27"/>
  <c r="BB9" i="27" s="1"/>
  <c r="BA39" i="27"/>
  <c r="BA41" i="27" s="1"/>
  <c r="BA43" i="27" s="1"/>
  <c r="BU43" i="27" s="1"/>
  <c r="BB7" i="27"/>
  <c r="BU7" i="27" s="1"/>
  <c r="BF39" i="27"/>
  <c r="BF41" i="27" s="1"/>
  <c r="BV20" i="27"/>
  <c r="BW20" i="27" s="1"/>
  <c r="BX20" i="27" s="1"/>
  <c r="BB194" i="13"/>
  <c r="BB148" i="13"/>
  <c r="BM148" i="13" s="1"/>
  <c r="BN148" i="13"/>
  <c r="CQ148" i="13" s="1"/>
  <c r="BB196" i="13"/>
  <c r="BO198" i="13"/>
  <c r="BP198" i="13" s="1"/>
  <c r="BW24" i="27"/>
  <c r="BX24" i="27" s="1"/>
  <c r="BB150" i="13"/>
  <c r="CC143" i="13"/>
  <c r="CC145" i="13" s="1"/>
  <c r="CB145" i="13"/>
  <c r="CB204" i="13" s="1"/>
  <c r="R129" i="13"/>
  <c r="BB127" i="13"/>
  <c r="BB129" i="13" s="1"/>
  <c r="AZ127" i="13"/>
  <c r="AZ129" i="13" s="1"/>
  <c r="BO170" i="13"/>
  <c r="BP170" i="13" s="1"/>
  <c r="BN170" i="13"/>
  <c r="CQ170" i="13" s="1"/>
  <c r="BO169" i="13"/>
  <c r="BP169" i="13" s="1"/>
  <c r="BO155" i="13"/>
  <c r="BP155" i="13" s="1"/>
  <c r="AG86" i="13"/>
  <c r="AP84" i="13"/>
  <c r="BN169" i="13"/>
  <c r="CQ169" i="13" s="1"/>
  <c r="BO133" i="13"/>
  <c r="BP133" i="13" s="1"/>
  <c r="BO157" i="13"/>
  <c r="BP157" i="13" s="1"/>
  <c r="BO113" i="13"/>
  <c r="BP113" i="13" s="1"/>
  <c r="BN88" i="13"/>
  <c r="CQ88" i="13" s="1"/>
  <c r="BB88" i="13"/>
  <c r="BM88" i="13" s="1"/>
  <c r="BB85" i="13"/>
  <c r="BM85" i="13" s="1"/>
  <c r="BN85" i="13"/>
  <c r="CQ85" i="13" s="1"/>
  <c r="BM167" i="13"/>
  <c r="CQ139" i="13"/>
  <c r="BM114" i="13"/>
  <c r="R58" i="13"/>
  <c r="BB56" i="13"/>
  <c r="BB58" i="13" s="1"/>
  <c r="AZ56" i="13"/>
  <c r="AZ58" i="13" s="1"/>
  <c r="BO80" i="13"/>
  <c r="BP80" i="13" s="1"/>
  <c r="BM52" i="13"/>
  <c r="BB24" i="13"/>
  <c r="CQ24" i="13" s="1"/>
  <c r="BR61" i="13"/>
  <c r="CE61" i="13"/>
  <c r="CN61" i="13"/>
  <c r="BO101" i="13"/>
  <c r="BP101" i="13" s="1"/>
  <c r="CC56" i="13"/>
  <c r="CC58" i="13" s="1"/>
  <c r="CB58" i="13"/>
  <c r="BM32" i="13"/>
  <c r="B105" i="18"/>
  <c r="B65" i="20"/>
  <c r="B40" i="19"/>
  <c r="B151" i="18"/>
  <c r="B38" i="19"/>
  <c r="B96" i="20"/>
  <c r="B75" i="18"/>
  <c r="B144" i="19"/>
  <c r="B144" i="20"/>
  <c r="B111" i="18"/>
  <c r="B19" i="19"/>
  <c r="B13" i="20"/>
  <c r="BN12" i="13"/>
  <c r="CQ12" i="13" s="1"/>
  <c r="BM23" i="13"/>
  <c r="B133" i="18"/>
  <c r="B11" i="19"/>
  <c r="B23" i="20"/>
  <c r="B69" i="18"/>
  <c r="B137" i="20"/>
  <c r="B123" i="19"/>
  <c r="B27" i="18"/>
  <c r="B38" i="20"/>
  <c r="B71" i="19"/>
  <c r="B99" i="18"/>
  <c r="B112" i="19"/>
  <c r="B100" i="20"/>
  <c r="BR28" i="13"/>
  <c r="CE28" i="13"/>
  <c r="CN28" i="13"/>
  <c r="BO8" i="13"/>
  <c r="BP8" i="13" s="1"/>
  <c r="B30" i="18"/>
  <c r="B90" i="19"/>
  <c r="B41" i="20"/>
  <c r="B80" i="18"/>
  <c r="B41" i="19"/>
  <c r="B91" i="20"/>
  <c r="B50" i="18"/>
  <c r="B114" i="19"/>
  <c r="B19" i="20"/>
  <c r="B31" i="19"/>
  <c r="B74" i="18"/>
  <c r="B45" i="20"/>
  <c r="FK11" i="7"/>
  <c r="FK58" i="7" s="1"/>
  <c r="FK61" i="7" s="1"/>
  <c r="BU157" i="27"/>
  <c r="AB90" i="27"/>
  <c r="AH88" i="27"/>
  <c r="BB184" i="13"/>
  <c r="BM184" i="13" s="1"/>
  <c r="BB86" i="13"/>
  <c r="BB57" i="13"/>
  <c r="BM57" i="13" s="1"/>
  <c r="BM202" i="13"/>
  <c r="BO159" i="13"/>
  <c r="BP159" i="13" s="1"/>
  <c r="BN37" i="13"/>
  <c r="CQ37" i="13" s="1"/>
  <c r="B137" i="18"/>
  <c r="B102" i="20"/>
  <c r="B103" i="19"/>
  <c r="B112" i="18"/>
  <c r="B26" i="19"/>
  <c r="B35" i="20"/>
  <c r="FF766" i="1"/>
  <c r="GB766" i="1"/>
  <c r="X766" i="1"/>
  <c r="GD59" i="7"/>
  <c r="DS766" i="1"/>
  <c r="BC183" i="12"/>
  <c r="AO59" i="7"/>
  <c r="EE59" i="7"/>
  <c r="CX61" i="7"/>
  <c r="BZ59" i="7"/>
  <c r="EM59" i="7"/>
  <c r="AR61" i="7"/>
  <c r="BB210" i="12"/>
  <c r="BF194" i="27"/>
  <c r="BA194" i="27"/>
  <c r="BB162" i="27"/>
  <c r="BU162" i="27" s="1"/>
  <c r="BV143" i="27"/>
  <c r="BW143" i="27" s="1"/>
  <c r="BX143" i="27" s="1"/>
  <c r="BA181" i="27"/>
  <c r="BF181" i="27"/>
  <c r="BA161" i="27"/>
  <c r="BF161" i="27"/>
  <c r="BB129" i="27"/>
  <c r="BU129" i="27" s="1"/>
  <c r="BU125" i="27"/>
  <c r="BU117" i="27"/>
  <c r="BU134" i="27"/>
  <c r="BU76" i="27"/>
  <c r="AH48" i="27"/>
  <c r="AL48" i="27" s="1"/>
  <c r="AS3" i="27"/>
  <c r="AS202" i="27" s="1"/>
  <c r="BA54" i="27"/>
  <c r="BU54" i="27" s="1"/>
  <c r="BF54" i="27"/>
  <c r="BB22" i="27"/>
  <c r="BU22" i="27" s="1"/>
  <c r="BU44" i="27"/>
  <c r="BF9" i="27"/>
  <c r="BD9" i="27"/>
  <c r="BA9" i="27"/>
  <c r="BU71" i="27"/>
  <c r="BB142" i="13"/>
  <c r="AZ142" i="13"/>
  <c r="AW142" i="13"/>
  <c r="AY142" i="13" s="1"/>
  <c r="BM142" i="13" s="1"/>
  <c r="BN142" i="13" s="1"/>
  <c r="BM196" i="13"/>
  <c r="BO195" i="13"/>
  <c r="BP195" i="13" s="1"/>
  <c r="BN195" i="13"/>
  <c r="CQ195" i="13" s="1"/>
  <c r="AW116" i="13"/>
  <c r="BV33" i="27"/>
  <c r="BW33" i="27" s="1"/>
  <c r="BX33" i="27" s="1"/>
  <c r="BM201" i="13"/>
  <c r="BM192" i="13"/>
  <c r="BB110" i="13"/>
  <c r="AW110" i="13"/>
  <c r="AY110" i="13" s="1"/>
  <c r="AZ110" i="13"/>
  <c r="AB35" i="13"/>
  <c r="AP33" i="13"/>
  <c r="BN190" i="13"/>
  <c r="BO190" i="13" s="1"/>
  <c r="BP190" i="13" s="1"/>
  <c r="BM163" i="13"/>
  <c r="BM151" i="13"/>
  <c r="BM109" i="13"/>
  <c r="CB89" i="13"/>
  <c r="CC87" i="13"/>
  <c r="CC89" i="13" s="1"/>
  <c r="AB43" i="13"/>
  <c r="AB204" i="13" s="1"/>
  <c r="AP40" i="13"/>
  <c r="AW38" i="13"/>
  <c r="AY38" i="13" s="1"/>
  <c r="BB38" i="13"/>
  <c r="AZ38" i="13"/>
  <c r="BO20" i="13"/>
  <c r="BP20" i="13" s="1"/>
  <c r="AP30" i="13"/>
  <c r="AR4" i="13"/>
  <c r="BM74" i="13"/>
  <c r="BB49" i="13"/>
  <c r="BM24" i="13"/>
  <c r="BN24" i="13" s="1"/>
  <c r="BM18" i="13"/>
  <c r="B81" i="18"/>
  <c r="B46" i="19"/>
  <c r="B70" i="20"/>
  <c r="B41" i="18"/>
  <c r="B129" i="20"/>
  <c r="B138" i="19"/>
  <c r="B25" i="18"/>
  <c r="B85" i="19"/>
  <c r="B90" i="20"/>
  <c r="CQ15" i="13"/>
  <c r="AP16" i="13"/>
  <c r="AR16" i="13" s="1"/>
  <c r="BM16" i="13" s="1"/>
  <c r="D155" i="14"/>
  <c r="B125" i="18"/>
  <c r="B142" i="20"/>
  <c r="B145" i="19"/>
  <c r="B61" i="18"/>
  <c r="B67" i="19"/>
  <c r="B108" i="20"/>
  <c r="B23" i="18"/>
  <c r="B104" i="19"/>
  <c r="B106" i="20"/>
  <c r="C154" i="20"/>
  <c r="D156" i="20" s="1"/>
  <c r="BN20" i="13"/>
  <c r="CQ20" i="13" s="1"/>
  <c r="B122" i="19"/>
  <c r="B67" i="18"/>
  <c r="B122" i="20"/>
  <c r="B20" i="18"/>
  <c r="B10" i="19"/>
  <c r="B18" i="20"/>
  <c r="D9" i="19"/>
  <c r="D10" i="19" s="1"/>
  <c r="C154" i="19"/>
  <c r="G152" i="19" s="1"/>
  <c r="B118" i="18"/>
  <c r="B95" i="19"/>
  <c r="B116" i="20"/>
  <c r="B134" i="18"/>
  <c r="B135" i="19"/>
  <c r="B109" i="20"/>
  <c r="B28" i="18"/>
  <c r="B17" i="19"/>
  <c r="B24" i="20"/>
  <c r="D151" i="19"/>
  <c r="B142" i="18"/>
  <c r="B143" i="20"/>
  <c r="B132" i="19"/>
  <c r="B70" i="18"/>
  <c r="B22" i="19"/>
  <c r="B16" i="20"/>
  <c r="B18" i="18"/>
  <c r="B103" i="20"/>
  <c r="B59" i="19"/>
  <c r="B72" i="18"/>
  <c r="B86" i="19"/>
  <c r="B15" i="20"/>
  <c r="BA165" i="27"/>
  <c r="BU165" i="27" s="1"/>
  <c r="BF165" i="27"/>
  <c r="BA104" i="27"/>
  <c r="BU104" i="27" s="1"/>
  <c r="BF104" i="27"/>
  <c r="BB72" i="27"/>
  <c r="BW70" i="27"/>
  <c r="BX70" i="27" s="1"/>
  <c r="AS46" i="27"/>
  <c r="AS49" i="27" s="1"/>
  <c r="AQ49" i="27"/>
  <c r="BV18" i="27"/>
  <c r="BW18" i="27" s="1"/>
  <c r="BX18" i="27" s="1"/>
  <c r="BB178" i="13"/>
  <c r="BM178" i="13" s="1"/>
  <c r="BB137" i="13"/>
  <c r="AZ137" i="13"/>
  <c r="AW137" i="13"/>
  <c r="AY137" i="13" s="1"/>
  <c r="BM137" i="13" s="1"/>
  <c r="B82" i="18"/>
  <c r="B54" i="19"/>
  <c r="B50" i="20"/>
  <c r="FX106" i="1"/>
  <c r="FX766" i="1" s="1"/>
  <c r="DL106" i="1"/>
  <c r="DL766" i="1" s="1"/>
  <c r="AZ106" i="1"/>
  <c r="AZ766" i="1" s="1"/>
  <c r="FU106" i="1"/>
  <c r="FU766" i="1" s="1"/>
  <c r="FT106" i="1"/>
  <c r="FT766" i="1" s="1"/>
  <c r="DH106" i="1"/>
  <c r="DH766" i="1" s="1"/>
  <c r="AV106" i="1"/>
  <c r="AV766" i="1" s="1"/>
  <c r="DG766" i="1"/>
  <c r="BT59" i="7"/>
  <c r="EL59" i="7"/>
  <c r="FS61" i="7"/>
  <c r="EC59" i="7"/>
  <c r="FI61" i="7"/>
  <c r="AJ61" i="7"/>
  <c r="EZ61" i="7"/>
  <c r="CI59" i="7"/>
  <c r="ER59" i="7"/>
  <c r="AW61" i="7"/>
  <c r="EF61" i="7"/>
  <c r="GR61" i="7"/>
  <c r="FL61" i="7"/>
  <c r="CD61" i="7"/>
  <c r="AX61" i="7"/>
  <c r="BB202" i="12"/>
  <c r="CK58" i="7"/>
  <c r="CK61" i="7" s="1"/>
  <c r="CK11" i="7"/>
  <c r="CK59" i="7" s="1"/>
  <c r="BK58" i="7"/>
  <c r="BK61" i="7" s="1"/>
  <c r="GV58" i="7"/>
  <c r="GV61" i="7" s="1"/>
  <c r="GV11" i="7"/>
  <c r="GV59" i="7" s="1"/>
  <c r="FW61" i="7"/>
  <c r="CQ58" i="7"/>
  <c r="CQ61" i="7" s="1"/>
  <c r="BA193" i="27"/>
  <c r="BU193" i="27" s="1"/>
  <c r="BF193" i="27"/>
  <c r="BB161" i="27"/>
  <c r="BU161" i="27" s="1"/>
  <c r="BB91" i="12"/>
  <c r="BV164" i="27"/>
  <c r="BW164" i="27" s="1"/>
  <c r="BX164" i="27" s="1"/>
  <c r="BA140" i="27"/>
  <c r="BB108" i="27"/>
  <c r="BU108" i="27" s="1"/>
  <c r="BV140" i="27"/>
  <c r="BF140" i="27"/>
  <c r="BA112" i="27"/>
  <c r="BA114" i="27" s="1"/>
  <c r="BU114" i="27" s="1"/>
  <c r="BF112" i="27"/>
  <c r="BB80" i="27"/>
  <c r="BV184" i="27"/>
  <c r="AQ128" i="27"/>
  <c r="AQ202" i="27" s="1"/>
  <c r="AS126" i="27"/>
  <c r="AS128" i="27" s="1"/>
  <c r="BV110" i="27"/>
  <c r="BW110" i="27" s="1"/>
  <c r="BX110" i="27" s="1"/>
  <c r="BF148" i="27"/>
  <c r="BF149" i="27" s="1"/>
  <c r="BB116" i="27"/>
  <c r="BU116" i="27" s="1"/>
  <c r="BA148" i="27"/>
  <c r="BF121" i="27"/>
  <c r="BA121" i="27"/>
  <c r="BU121" i="27" s="1"/>
  <c r="BB89" i="27"/>
  <c r="BU89" i="27" s="1"/>
  <c r="BU112" i="27"/>
  <c r="BV112" i="27" s="1"/>
  <c r="BU100" i="27"/>
  <c r="AS64" i="27"/>
  <c r="AS66" i="27" s="1"/>
  <c r="AQ66" i="27"/>
  <c r="AH120" i="27"/>
  <c r="BA80" i="27"/>
  <c r="BB48" i="27"/>
  <c r="BB49" i="27" s="1"/>
  <c r="BF80" i="27"/>
  <c r="BV70" i="27"/>
  <c r="BU124" i="27"/>
  <c r="BA97" i="27"/>
  <c r="BA99" i="27" s="1"/>
  <c r="BF97" i="27"/>
  <c r="BB65" i="27"/>
  <c r="BU65" i="27" s="1"/>
  <c r="BU67" i="27"/>
  <c r="BF5" i="27"/>
  <c r="BD5" i="27"/>
  <c r="BA5" i="27"/>
  <c r="BU77" i="27"/>
  <c r="BU81" i="27"/>
  <c r="BU61" i="27"/>
  <c r="BW28" i="27"/>
  <c r="BX28" i="27" s="1"/>
  <c r="BU12" i="27"/>
  <c r="BB191" i="13"/>
  <c r="BM191" i="13" s="1"/>
  <c r="AR116" i="13"/>
  <c r="AP118" i="13"/>
  <c r="BB145" i="13"/>
  <c r="BB118" i="13"/>
  <c r="BB141" i="13"/>
  <c r="AZ141" i="13"/>
  <c r="AW141" i="13"/>
  <c r="AY141" i="13" s="1"/>
  <c r="BM141" i="13" s="1"/>
  <c r="AW122" i="13"/>
  <c r="BM108" i="13"/>
  <c r="BN108" i="13" s="1"/>
  <c r="CQ108" i="13" s="1"/>
  <c r="BM90" i="13"/>
  <c r="BB74" i="13"/>
  <c r="BN74" i="13"/>
  <c r="CQ74" i="13" s="1"/>
  <c r="BO149" i="13"/>
  <c r="BP149" i="13" s="1"/>
  <c r="AZ100" i="13"/>
  <c r="BB100" i="13"/>
  <c r="AW100" i="13"/>
  <c r="AY100" i="13" s="1"/>
  <c r="BM100" i="13" s="1"/>
  <c r="AW66" i="13"/>
  <c r="AY66" i="13" s="1"/>
  <c r="BM66" i="13" s="1"/>
  <c r="BB66" i="13"/>
  <c r="AZ66" i="13"/>
  <c r="BO168" i="13"/>
  <c r="BP168" i="13" s="1"/>
  <c r="BN149" i="13"/>
  <c r="CQ149" i="13" s="1"/>
  <c r="BN102" i="13"/>
  <c r="CQ102" i="13" s="1"/>
  <c r="AZ83" i="13"/>
  <c r="BB83" i="13"/>
  <c r="AW83" i="13"/>
  <c r="AY83" i="13" s="1"/>
  <c r="BM83" i="13" s="1"/>
  <c r="BN83" i="13" s="1"/>
  <c r="BM125" i="13"/>
  <c r="BN152" i="13"/>
  <c r="CQ152" i="13" s="1"/>
  <c r="AP135" i="13"/>
  <c r="AR131" i="13"/>
  <c r="BM106" i="13"/>
  <c r="BM38" i="13"/>
  <c r="AZ39" i="13"/>
  <c r="AW39" i="13"/>
  <c r="AY39" i="13" s="1"/>
  <c r="BM39" i="13" s="1"/>
  <c r="BB39" i="13"/>
  <c r="BB43" i="13"/>
  <c r="AG204" i="13"/>
  <c r="AP3" i="13"/>
  <c r="BN55" i="13"/>
  <c r="BB55" i="13"/>
  <c r="AZ55" i="13"/>
  <c r="AW55" i="13"/>
  <c r="AY55" i="13" s="1"/>
  <c r="BM55" i="13" s="1"/>
  <c r="B121" i="18"/>
  <c r="B72" i="19"/>
  <c r="B33" i="20"/>
  <c r="B57" i="18"/>
  <c r="B25" i="19"/>
  <c r="B51" i="20"/>
  <c r="B147" i="18"/>
  <c r="B101" i="19"/>
  <c r="B85" i="20"/>
  <c r="B117" i="18"/>
  <c r="B94" i="19"/>
  <c r="B132" i="20"/>
  <c r="B53" i="18"/>
  <c r="B141" i="20"/>
  <c r="B148" i="19"/>
  <c r="B19" i="18"/>
  <c r="B30" i="20"/>
  <c r="B79" i="19"/>
  <c r="B128" i="20"/>
  <c r="B73" i="19"/>
  <c r="B106" i="18"/>
  <c r="B13" i="18"/>
  <c r="B120" i="20"/>
  <c r="B105" i="19"/>
  <c r="B124" i="18"/>
  <c r="B116" i="19"/>
  <c r="B81" i="20"/>
  <c r="B11" i="18"/>
  <c r="B88" i="20"/>
  <c r="B34" i="19"/>
  <c r="B146" i="18"/>
  <c r="B86" i="20"/>
  <c r="B65" i="19"/>
  <c r="B126" i="18"/>
  <c r="B63" i="19"/>
  <c r="B77" i="20"/>
  <c r="B138" i="18"/>
  <c r="B112" i="20"/>
  <c r="B51" i="19"/>
  <c r="B66" i="18"/>
  <c r="B73" i="20"/>
  <c r="B33" i="19"/>
  <c r="B16" i="18"/>
  <c r="B28" i="19"/>
  <c r="B60" i="20"/>
  <c r="B68" i="18"/>
  <c r="B24" i="19"/>
  <c r="B29" i="20"/>
  <c r="AP59" i="7"/>
  <c r="CH61" i="7"/>
  <c r="GZ36" i="7"/>
  <c r="GY46" i="7"/>
  <c r="GY59" i="7" s="1"/>
  <c r="FA61" i="7"/>
  <c r="EJ59" i="7"/>
  <c r="FM61" i="7"/>
  <c r="CW61" i="7"/>
  <c r="AY61" i="7"/>
  <c r="GH61" i="7"/>
  <c r="CT61" i="7"/>
  <c r="EY61" i="7"/>
  <c r="DS61" i="7"/>
  <c r="BA185" i="27"/>
  <c r="BU185" i="27" s="1"/>
  <c r="BF185" i="27"/>
  <c r="BB153" i="27"/>
  <c r="BF186" i="27"/>
  <c r="BA186" i="27"/>
  <c r="BU186" i="27" s="1"/>
  <c r="BB154" i="27"/>
  <c r="BU154" i="27" s="1"/>
  <c r="BW175" i="27"/>
  <c r="BX175" i="27" s="1"/>
  <c r="BU187" i="27"/>
  <c r="BW188" i="27"/>
  <c r="BX188" i="27" s="1"/>
  <c r="BW167" i="27"/>
  <c r="BX167" i="27" s="1"/>
  <c r="AB149" i="27"/>
  <c r="AH147" i="27"/>
  <c r="AQ122" i="27"/>
  <c r="AS120" i="27"/>
  <c r="AS122" i="27" s="1"/>
  <c r="BA100" i="27"/>
  <c r="BA102" i="27" s="1"/>
  <c r="BU102" i="27" s="1"/>
  <c r="BB68" i="27"/>
  <c r="BF100" i="27"/>
  <c r="BU123" i="27"/>
  <c r="BU99" i="27"/>
  <c r="BU96" i="27"/>
  <c r="BU119" i="27"/>
  <c r="BU68" i="27"/>
  <c r="BW92" i="27"/>
  <c r="BX92" i="27" s="1"/>
  <c r="BW82" i="27"/>
  <c r="BX82" i="27" s="1"/>
  <c r="BN203" i="13"/>
  <c r="CQ203" i="13" s="1"/>
  <c r="BB203" i="13"/>
  <c r="BM203" i="13" s="1"/>
  <c r="AS55" i="27"/>
  <c r="AS57" i="27" s="1"/>
  <c r="AQ57" i="27"/>
  <c r="BU52" i="27"/>
  <c r="R202" i="27"/>
  <c r="BB170" i="27" s="1"/>
  <c r="BB138" i="13"/>
  <c r="AZ138" i="13"/>
  <c r="AW138" i="13"/>
  <c r="AY138" i="13" s="1"/>
  <c r="BB185" i="13"/>
  <c r="BM123" i="13"/>
  <c r="BO104" i="13"/>
  <c r="BP104" i="13" s="1"/>
  <c r="BO183" i="13"/>
  <c r="BP183" i="13" s="1"/>
  <c r="BB70" i="13"/>
  <c r="AZ70" i="13"/>
  <c r="AW70" i="13"/>
  <c r="AY70" i="13" s="1"/>
  <c r="BM70" i="13" s="1"/>
  <c r="BN70" i="13" s="1"/>
  <c r="BB27" i="13"/>
  <c r="BO176" i="13"/>
  <c r="BP176" i="13" s="1"/>
  <c r="AW62" i="13"/>
  <c r="AY62" i="13" s="1"/>
  <c r="BM62" i="13" s="1"/>
  <c r="BB62" i="13"/>
  <c r="AZ62" i="13"/>
  <c r="BO165" i="13"/>
  <c r="BP165" i="13" s="1"/>
  <c r="BM185" i="13"/>
  <c r="BO171" i="13"/>
  <c r="BP171" i="13" s="1"/>
  <c r="AW135" i="13"/>
  <c r="AY131" i="13"/>
  <c r="BN113" i="13"/>
  <c r="CQ113" i="13" s="1"/>
  <c r="BN164" i="13"/>
  <c r="CQ164" i="13" s="1"/>
  <c r="AB135" i="13"/>
  <c r="BM68" i="13"/>
  <c r="BE204" i="13"/>
  <c r="BE149" i="16" s="1"/>
  <c r="BN80" i="13"/>
  <c r="CQ80" i="13" s="1"/>
  <c r="BM41" i="13"/>
  <c r="BN14" i="13"/>
  <c r="BO14" i="13" s="1"/>
  <c r="BP14" i="13" s="1"/>
  <c r="BB51" i="13"/>
  <c r="AZ51" i="13"/>
  <c r="AW51" i="13"/>
  <c r="AY51" i="13" s="1"/>
  <c r="BO26" i="13"/>
  <c r="BP26" i="13" s="1"/>
  <c r="BO6" i="13"/>
  <c r="BP6" i="13" s="1"/>
  <c r="B97" i="18"/>
  <c r="B124" i="19"/>
  <c r="B134" i="20"/>
  <c r="B37" i="18"/>
  <c r="B135" i="20"/>
  <c r="B136" i="19"/>
  <c r="B21" i="18"/>
  <c r="B56" i="19"/>
  <c r="B58" i="20"/>
  <c r="B83" i="18"/>
  <c r="B64" i="19"/>
  <c r="B52" i="20"/>
  <c r="CC30" i="13"/>
  <c r="CC204" i="13" s="1"/>
  <c r="B145" i="18"/>
  <c r="B87" i="20"/>
  <c r="B119" i="19"/>
  <c r="BO10" i="13"/>
  <c r="BP10" i="13" s="1"/>
  <c r="BN11" i="13"/>
  <c r="CQ11" i="13" s="1"/>
  <c r="B109" i="18"/>
  <c r="B102" i="19"/>
  <c r="B101" i="20"/>
  <c r="B47" i="18"/>
  <c r="B78" i="19"/>
  <c r="B43" i="20"/>
  <c r="B115" i="18"/>
  <c r="B20" i="20"/>
  <c r="B15" i="19"/>
  <c r="B78" i="18"/>
  <c r="B130" i="19"/>
  <c r="B49" i="20"/>
  <c r="B10" i="18"/>
  <c r="B145" i="20"/>
  <c r="B142" i="19"/>
  <c r="B131" i="18"/>
  <c r="B57" i="19"/>
  <c r="B93" i="20"/>
  <c r="B94" i="18"/>
  <c r="B49" i="19"/>
  <c r="B39" i="20"/>
  <c r="B122" i="18"/>
  <c r="B107" i="20"/>
  <c r="B47" i="19"/>
  <c r="B130" i="18"/>
  <c r="B126" i="20"/>
  <c r="B87" i="19"/>
  <c r="B62" i="18"/>
  <c r="B61" i="19"/>
  <c r="B31" i="20"/>
  <c r="B14" i="18"/>
  <c r="B150" i="20"/>
  <c r="B150" i="19"/>
  <c r="BV54" i="27" l="1"/>
  <c r="BW54" i="27" s="1"/>
  <c r="BX54" i="27" s="1"/>
  <c r="BV56" i="27"/>
  <c r="BW56" i="27" s="1"/>
  <c r="BX56" i="27" s="1"/>
  <c r="BV138" i="27"/>
  <c r="BW138" i="27" s="1"/>
  <c r="BX138" i="27" s="1"/>
  <c r="BO19" i="13"/>
  <c r="BP19" i="13" s="1"/>
  <c r="BN19" i="13"/>
  <c r="BN194" i="13"/>
  <c r="CQ194" i="13" s="1"/>
  <c r="BZ191" i="27"/>
  <c r="CM191" i="27" s="1"/>
  <c r="CS191" i="27"/>
  <c r="BZ21" i="27"/>
  <c r="CM21" i="27" s="1"/>
  <c r="CS21" i="27"/>
  <c r="BZ69" i="27"/>
  <c r="CM69" i="27" s="1"/>
  <c r="CS69" i="27"/>
  <c r="BZ107" i="27"/>
  <c r="CM107" i="27" s="1"/>
  <c r="CS107" i="27"/>
  <c r="BZ190" i="27"/>
  <c r="CM190" i="27" s="1"/>
  <c r="CS190" i="27"/>
  <c r="BZ142" i="27"/>
  <c r="CM142" i="27" s="1"/>
  <c r="CS142" i="27"/>
  <c r="BW185" i="27"/>
  <c r="BX185" i="27" s="1"/>
  <c r="BV185" i="27"/>
  <c r="BO141" i="13"/>
  <c r="BP141" i="13" s="1"/>
  <c r="BN141" i="13"/>
  <c r="BW104" i="27"/>
  <c r="BX104" i="27" s="1"/>
  <c r="BV104" i="27"/>
  <c r="BZ136" i="27"/>
  <c r="CM136" i="27" s="1"/>
  <c r="CS136" i="27"/>
  <c r="BZ118" i="27"/>
  <c r="CM118" i="27" s="1"/>
  <c r="CS118" i="27"/>
  <c r="BW161" i="27"/>
  <c r="BX161" i="27" s="1"/>
  <c r="BV161" i="27"/>
  <c r="CN190" i="13"/>
  <c r="BQ190" i="13"/>
  <c r="CI190" i="13" s="1"/>
  <c r="BZ33" i="27"/>
  <c r="CM33" i="27" s="1"/>
  <c r="CS33" i="27"/>
  <c r="BZ20" i="27"/>
  <c r="CM20" i="27" s="1"/>
  <c r="CS20" i="27"/>
  <c r="BZ86" i="27"/>
  <c r="CM86" i="27" s="1"/>
  <c r="CS86" i="27"/>
  <c r="BV130" i="27"/>
  <c r="BW130" i="27" s="1"/>
  <c r="BX130" i="27" s="1"/>
  <c r="BW58" i="27"/>
  <c r="BX58" i="27" s="1"/>
  <c r="BV58" i="27"/>
  <c r="BW170" i="27"/>
  <c r="BX170" i="27" s="1"/>
  <c r="BV170" i="27"/>
  <c r="AI59" i="7"/>
  <c r="BZ19" i="27"/>
  <c r="CM19" i="27" s="1"/>
  <c r="CS19" i="27"/>
  <c r="BZ94" i="27"/>
  <c r="CM94" i="27" s="1"/>
  <c r="CS94" i="27"/>
  <c r="BZ192" i="27"/>
  <c r="CM192" i="27" s="1"/>
  <c r="CS192" i="27"/>
  <c r="CS163" i="27"/>
  <c r="BZ163" i="27"/>
  <c r="CM163" i="27" s="1"/>
  <c r="CN77" i="13"/>
  <c r="BR77" i="13"/>
  <c r="CE77" i="13"/>
  <c r="BR14" i="13"/>
  <c r="CN14" i="13"/>
  <c r="CE14" i="13"/>
  <c r="BO100" i="13"/>
  <c r="BP100" i="13" s="1"/>
  <c r="BN100" i="13"/>
  <c r="BV102" i="27"/>
  <c r="BW102" i="27" s="1"/>
  <c r="BX102" i="27" s="1"/>
  <c r="BZ18" i="27"/>
  <c r="CM18" i="27" s="1"/>
  <c r="CS18" i="27"/>
  <c r="G10" i="19"/>
  <c r="D11" i="19"/>
  <c r="BO191" i="13"/>
  <c r="BP191" i="13" s="1"/>
  <c r="BN191" i="13"/>
  <c r="CQ191" i="13" s="1"/>
  <c r="CS164" i="27"/>
  <c r="BZ164" i="27"/>
  <c r="CM164" i="27" s="1"/>
  <c r="BV116" i="27"/>
  <c r="BW116" i="27" s="1"/>
  <c r="BX116" i="27" s="1"/>
  <c r="BV165" i="27"/>
  <c r="BW165" i="27" s="1"/>
  <c r="BX165" i="27" s="1"/>
  <c r="BW189" i="27"/>
  <c r="BX189" i="27" s="1"/>
  <c r="BV189" i="27"/>
  <c r="BV154" i="27"/>
  <c r="BW154" i="27" s="1"/>
  <c r="BX154" i="27" s="1"/>
  <c r="BV193" i="27"/>
  <c r="BW193" i="27" s="1"/>
  <c r="BX193" i="27" s="1"/>
  <c r="BV32" i="27"/>
  <c r="BW32" i="27" s="1"/>
  <c r="BX32" i="27" s="1"/>
  <c r="DF61" i="7"/>
  <c r="DF59" i="7"/>
  <c r="BW109" i="27"/>
  <c r="BX109" i="27" s="1"/>
  <c r="BV109" i="27"/>
  <c r="GC61" i="7"/>
  <c r="GC59" i="7"/>
  <c r="BZ11" i="27"/>
  <c r="CM11" i="27" s="1"/>
  <c r="CS11" i="27"/>
  <c r="BZ87" i="27"/>
  <c r="CM87" i="27" s="1"/>
  <c r="CS87" i="27"/>
  <c r="CS195" i="27"/>
  <c r="BZ195" i="27"/>
  <c r="CM195" i="27" s="1"/>
  <c r="BO62" i="13"/>
  <c r="BP62" i="13" s="1"/>
  <c r="BN62" i="13"/>
  <c r="BW186" i="27"/>
  <c r="BX186" i="27" s="1"/>
  <c r="BV186" i="27"/>
  <c r="BZ110" i="27"/>
  <c r="CM110" i="27" s="1"/>
  <c r="CS110" i="27"/>
  <c r="BZ143" i="27"/>
  <c r="CM143" i="27" s="1"/>
  <c r="CS143" i="27"/>
  <c r="BW101" i="27"/>
  <c r="BX101" i="27" s="1"/>
  <c r="BV101" i="27"/>
  <c r="BV201" i="27"/>
  <c r="BW201" i="27" s="1"/>
  <c r="BX201" i="27" s="1"/>
  <c r="BV31" i="27"/>
  <c r="BW31" i="27" s="1"/>
  <c r="BX31" i="27" s="1"/>
  <c r="AI61" i="7"/>
  <c r="BB42" i="12"/>
  <c r="BO63" i="13"/>
  <c r="BP63" i="13" s="1"/>
  <c r="BN63" i="13"/>
  <c r="CQ63" i="13" s="1"/>
  <c r="BW61" i="7"/>
  <c r="BW59" i="7"/>
  <c r="CN78" i="13"/>
  <c r="BR78" i="13"/>
  <c r="CE78" i="13"/>
  <c r="BZ115" i="27"/>
  <c r="CM115" i="27" s="1"/>
  <c r="CS115" i="27"/>
  <c r="CN139" i="13"/>
  <c r="BR139" i="13"/>
  <c r="CE139" i="13"/>
  <c r="CN82" i="13"/>
  <c r="BR82" i="13"/>
  <c r="CE82" i="13"/>
  <c r="CQ62" i="13"/>
  <c r="CQ39" i="13"/>
  <c r="CQ66" i="13"/>
  <c r="BV108" i="27"/>
  <c r="BW108" i="27" s="1"/>
  <c r="BX108" i="27" s="1"/>
  <c r="BV162" i="27"/>
  <c r="BW162" i="27" s="1"/>
  <c r="BX162" i="27" s="1"/>
  <c r="BV23" i="27"/>
  <c r="BW23" i="27" s="1"/>
  <c r="BX23" i="27" s="1"/>
  <c r="BV98" i="27"/>
  <c r="BW98" i="27" s="1"/>
  <c r="BX98" i="27" s="1"/>
  <c r="CN180" i="13"/>
  <c r="BR180" i="13"/>
  <c r="CE180" i="13" s="1"/>
  <c r="BQ180" i="13"/>
  <c r="CI180" i="13" s="1"/>
  <c r="CS74" i="27"/>
  <c r="BZ74" i="27"/>
  <c r="CM74" i="27" s="1"/>
  <c r="BO39" i="13"/>
  <c r="BP39" i="13" s="1"/>
  <c r="BN39" i="13"/>
  <c r="BO66" i="13"/>
  <c r="BP66" i="13" s="1"/>
  <c r="BN66" i="13"/>
  <c r="BW89" i="27"/>
  <c r="BX89" i="27" s="1"/>
  <c r="BV89" i="27"/>
  <c r="BV22" i="27"/>
  <c r="BW22" i="27" s="1"/>
  <c r="BX22" i="27" s="1"/>
  <c r="BO57" i="13"/>
  <c r="BP57" i="13" s="1"/>
  <c r="BN57" i="13"/>
  <c r="CQ57" i="13" s="1"/>
  <c r="BO59" i="13"/>
  <c r="BP59" i="13" s="1"/>
  <c r="BN59" i="13"/>
  <c r="CQ59" i="13" s="1"/>
  <c r="BZ174" i="27"/>
  <c r="CM174" i="27" s="1"/>
  <c r="CS174" i="27"/>
  <c r="BV146" i="27"/>
  <c r="BW146" i="27" s="1"/>
  <c r="BX146" i="27" s="1"/>
  <c r="CN160" i="13"/>
  <c r="BQ160" i="13"/>
  <c r="CI160" i="13" s="1"/>
  <c r="CN112" i="13"/>
  <c r="BR112" i="13"/>
  <c r="CE112" i="13"/>
  <c r="BD202" i="27"/>
  <c r="BW121" i="27"/>
  <c r="BX121" i="27" s="1"/>
  <c r="BV121" i="27"/>
  <c r="BV129" i="27"/>
  <c r="BW129" i="27" s="1"/>
  <c r="BX129" i="27" s="1"/>
  <c r="BZ144" i="27"/>
  <c r="CM144" i="27" s="1"/>
  <c r="CS144" i="27"/>
  <c r="BN96" i="13"/>
  <c r="BO96" i="13" s="1"/>
  <c r="BP96" i="13" s="1"/>
  <c r="CQ200" i="13"/>
  <c r="BZ16" i="27"/>
  <c r="CM16" i="27" s="1"/>
  <c r="CS16" i="27"/>
  <c r="BZ75" i="27"/>
  <c r="CM75" i="27" s="1"/>
  <c r="CS75" i="27"/>
  <c r="BZ8" i="27"/>
  <c r="CM8" i="27" s="1"/>
  <c r="CS8" i="27"/>
  <c r="AR3" i="13"/>
  <c r="AR118" i="13"/>
  <c r="BO192" i="13"/>
  <c r="BP192" i="13" s="1"/>
  <c r="BQ171" i="13"/>
  <c r="CI171" i="13" s="1"/>
  <c r="CN171" i="13"/>
  <c r="CN176" i="13"/>
  <c r="BR176" i="13"/>
  <c r="CE176" i="13" s="1"/>
  <c r="BQ176" i="13"/>
  <c r="CI176" i="13" s="1"/>
  <c r="BO203" i="13"/>
  <c r="BP203" i="13" s="1"/>
  <c r="CQ83" i="13"/>
  <c r="CQ100" i="13"/>
  <c r="BO74" i="13"/>
  <c r="BP74" i="13" s="1"/>
  <c r="BO151" i="13"/>
  <c r="BP151" i="13" s="1"/>
  <c r="BN151" i="13"/>
  <c r="CQ151" i="13" s="1"/>
  <c r="BQ195" i="13"/>
  <c r="CI195" i="13" s="1"/>
  <c r="CN195" i="13"/>
  <c r="BW71" i="27"/>
  <c r="BX71" i="27" s="1"/>
  <c r="BV71" i="27"/>
  <c r="BV125" i="27"/>
  <c r="BW125" i="27" s="1"/>
  <c r="BX125" i="27" s="1"/>
  <c r="CN8" i="13"/>
  <c r="BR8" i="13"/>
  <c r="CE8" i="13"/>
  <c r="BN23" i="13"/>
  <c r="CQ23" i="13" s="1"/>
  <c r="BZ24" i="27"/>
  <c r="CM24" i="27" s="1"/>
  <c r="CS24" i="27"/>
  <c r="BO177" i="13"/>
  <c r="BP177" i="13" s="1"/>
  <c r="BN177" i="13"/>
  <c r="CQ177" i="13" s="1"/>
  <c r="BO193" i="13"/>
  <c r="BP193" i="13" s="1"/>
  <c r="BV158" i="27"/>
  <c r="BW158" i="27" s="1"/>
  <c r="BX158" i="27" s="1"/>
  <c r="BV166" i="27"/>
  <c r="BW166" i="27" s="1"/>
  <c r="BX166" i="27" s="1"/>
  <c r="BQ166" i="13"/>
  <c r="CI166" i="13" s="1"/>
  <c r="CN166" i="13"/>
  <c r="CQ34" i="13"/>
  <c r="BB89" i="13"/>
  <c r="BO188" i="13"/>
  <c r="BP188" i="13" s="1"/>
  <c r="AH128" i="27"/>
  <c r="AL126" i="27"/>
  <c r="BN192" i="13"/>
  <c r="CQ192" i="13" s="1"/>
  <c r="BW106" i="27"/>
  <c r="BX106" i="27" s="1"/>
  <c r="BV106" i="27"/>
  <c r="BV96" i="27"/>
  <c r="BW96" i="27" s="1"/>
  <c r="BX96" i="27" s="1"/>
  <c r="BU169" i="27"/>
  <c r="BO22" i="13"/>
  <c r="BP22" i="13" s="1"/>
  <c r="FD58" i="7"/>
  <c r="FD61" i="7" s="1"/>
  <c r="GK59" i="7"/>
  <c r="CQ59" i="7"/>
  <c r="CQ112" i="13"/>
  <c r="CO59" i="7"/>
  <c r="BO83" i="13"/>
  <c r="BP83" i="13" s="1"/>
  <c r="AW124" i="13"/>
  <c r="AY122" i="13"/>
  <c r="BW61" i="27"/>
  <c r="BX61" i="27" s="1"/>
  <c r="BV61" i="27"/>
  <c r="BW67" i="27"/>
  <c r="BX67" i="27" s="1"/>
  <c r="BV67" i="27"/>
  <c r="AR30" i="13"/>
  <c r="AP43" i="13"/>
  <c r="AR40" i="13"/>
  <c r="BO163" i="13"/>
  <c r="BP163" i="13" s="1"/>
  <c r="BN163" i="13"/>
  <c r="CQ163" i="13" s="1"/>
  <c r="BU9" i="27"/>
  <c r="BO11" i="13"/>
  <c r="BP11" i="13" s="1"/>
  <c r="BO52" i="13"/>
  <c r="BP52" i="13" s="1"/>
  <c r="BN52" i="13"/>
  <c r="CQ52" i="13" s="1"/>
  <c r="BO102" i="13"/>
  <c r="BP102" i="13" s="1"/>
  <c r="CN198" i="13"/>
  <c r="BQ198" i="13"/>
  <c r="CI198" i="13" s="1"/>
  <c r="BW73" i="27"/>
  <c r="BX73" i="27" s="1"/>
  <c r="BV73" i="27"/>
  <c r="BW42" i="27"/>
  <c r="BX42" i="27" s="1"/>
  <c r="BV42" i="27"/>
  <c r="BZ184" i="27"/>
  <c r="CM184" i="27" s="1"/>
  <c r="CS184" i="27"/>
  <c r="AH133" i="27"/>
  <c r="AL131" i="27"/>
  <c r="CN93" i="13"/>
  <c r="CE93" i="13"/>
  <c r="BR93" i="13"/>
  <c r="AH41" i="27"/>
  <c r="AH202" i="27" s="1"/>
  <c r="AL39" i="27"/>
  <c r="BR119" i="13"/>
  <c r="CE119" i="13"/>
  <c r="CN119" i="13"/>
  <c r="BM27" i="13"/>
  <c r="AW73" i="13"/>
  <c r="BB35" i="13"/>
  <c r="BO186" i="13"/>
  <c r="BP186" i="13" s="1"/>
  <c r="BV35" i="27"/>
  <c r="BW35" i="27" s="1"/>
  <c r="BX35" i="27" s="1"/>
  <c r="BW172" i="27"/>
  <c r="BX172" i="27" s="1"/>
  <c r="BV172" i="27"/>
  <c r="FK59" i="7"/>
  <c r="AR89" i="13"/>
  <c r="AL49" i="27"/>
  <c r="BU46" i="27"/>
  <c r="BD36" i="27"/>
  <c r="BZ47" i="27"/>
  <c r="CM47" i="27" s="1"/>
  <c r="CS47" i="27"/>
  <c r="CE36" i="13"/>
  <c r="CN36" i="13"/>
  <c r="BR36" i="13"/>
  <c r="CN172" i="13"/>
  <c r="BR172" i="13"/>
  <c r="CE172" i="13" s="1"/>
  <c r="BQ172" i="13"/>
  <c r="CI172" i="13" s="1"/>
  <c r="CS132" i="27"/>
  <c r="BZ132" i="27"/>
  <c r="CM132" i="27" s="1"/>
  <c r="BZ103" i="27"/>
  <c r="CM103" i="27" s="1"/>
  <c r="CS103" i="27"/>
  <c r="CE91" i="13"/>
  <c r="CN91" i="13"/>
  <c r="BR91" i="13"/>
  <c r="BZ85" i="27"/>
  <c r="CM85" i="27" s="1"/>
  <c r="CS85" i="27"/>
  <c r="CQ190" i="13"/>
  <c r="BZ182" i="27"/>
  <c r="CM182" i="27" s="1"/>
  <c r="CS182" i="27"/>
  <c r="BZ200" i="27"/>
  <c r="CM200" i="27" s="1"/>
  <c r="CS200" i="27"/>
  <c r="BR9" i="13"/>
  <c r="CN9" i="13"/>
  <c r="CE9" i="13"/>
  <c r="BZ176" i="27"/>
  <c r="CM176" i="27" s="1"/>
  <c r="CS176" i="27"/>
  <c r="E59" i="7"/>
  <c r="CN101" i="13"/>
  <c r="CE101" i="13"/>
  <c r="BR101" i="13"/>
  <c r="CE80" i="13"/>
  <c r="BR80" i="13"/>
  <c r="CN80" i="13"/>
  <c r="BO167" i="13"/>
  <c r="BP167" i="13" s="1"/>
  <c r="BN167" i="13"/>
  <c r="CQ167" i="13" s="1"/>
  <c r="CN113" i="13"/>
  <c r="BR113" i="13"/>
  <c r="CE113" i="13"/>
  <c r="BR155" i="13"/>
  <c r="CE155" i="13" s="1"/>
  <c r="BQ155" i="13"/>
  <c r="CI155" i="13" s="1"/>
  <c r="CN155" i="13"/>
  <c r="AW127" i="13"/>
  <c r="AL3" i="27"/>
  <c r="BB30" i="13"/>
  <c r="BR65" i="13"/>
  <c r="CE65" i="13"/>
  <c r="CN65" i="13"/>
  <c r="BW140" i="27"/>
  <c r="BX140" i="27" s="1"/>
  <c r="AL135" i="27"/>
  <c r="AH139" i="27"/>
  <c r="BO34" i="13"/>
  <c r="BP34" i="13" s="1"/>
  <c r="BN105" i="13"/>
  <c r="CQ105" i="13" s="1"/>
  <c r="R204" i="13"/>
  <c r="BM92" i="13"/>
  <c r="CN120" i="13"/>
  <c r="BR120" i="13"/>
  <c r="CE120" i="13"/>
  <c r="BW59" i="27"/>
  <c r="BX59" i="27" s="1"/>
  <c r="BV59" i="27"/>
  <c r="AR122" i="13"/>
  <c r="AP124" i="13"/>
  <c r="AR67" i="13"/>
  <c r="AP69" i="13"/>
  <c r="BW29" i="27"/>
  <c r="BX29" i="27" s="1"/>
  <c r="BV29" i="27"/>
  <c r="AH49" i="27"/>
  <c r="CA59" i="7"/>
  <c r="CN72" i="13"/>
  <c r="BR72" i="13"/>
  <c r="CE72" i="13"/>
  <c r="BZ27" i="27"/>
  <c r="CM27" i="27" s="1"/>
  <c r="CS27" i="27"/>
  <c r="BZ111" i="27"/>
  <c r="CM111" i="27" s="1"/>
  <c r="CS111" i="27"/>
  <c r="CE107" i="13"/>
  <c r="CN107" i="13"/>
  <c r="BR107" i="13"/>
  <c r="BZ30" i="27"/>
  <c r="CM30" i="27" s="1"/>
  <c r="CS30" i="27"/>
  <c r="BK59" i="7"/>
  <c r="CN54" i="13"/>
  <c r="BR54" i="13"/>
  <c r="CE54" i="13"/>
  <c r="CN173" i="13"/>
  <c r="BR173" i="13"/>
  <c r="CE173" i="13" s="1"/>
  <c r="BQ173" i="13"/>
  <c r="CI173" i="13" s="1"/>
  <c r="BZ10" i="27"/>
  <c r="CM10" i="27" s="1"/>
  <c r="CS10" i="27"/>
  <c r="AQ59" i="7"/>
  <c r="CS155" i="27"/>
  <c r="BZ155" i="27"/>
  <c r="CM155" i="27" s="1"/>
  <c r="BR146" i="13"/>
  <c r="CE146" i="13"/>
  <c r="CN146" i="13"/>
  <c r="BZ14" i="27"/>
  <c r="CM14" i="27" s="1"/>
  <c r="CS14" i="27"/>
  <c r="EQ59" i="7"/>
  <c r="CQ14" i="13"/>
  <c r="BQ59" i="7"/>
  <c r="BQ183" i="13"/>
  <c r="CI183" i="13" s="1"/>
  <c r="CN183" i="13"/>
  <c r="AH149" i="27"/>
  <c r="AL147" i="27"/>
  <c r="CN165" i="13"/>
  <c r="BR165" i="13"/>
  <c r="CE165" i="13" s="1"/>
  <c r="BQ165" i="13"/>
  <c r="CI165" i="13" s="1"/>
  <c r="BV77" i="27"/>
  <c r="BW77" i="27" s="1"/>
  <c r="BX77" i="27" s="1"/>
  <c r="BW114" i="27"/>
  <c r="BX114" i="27" s="1"/>
  <c r="BV114" i="27"/>
  <c r="D150" i="19"/>
  <c r="G151" i="19"/>
  <c r="BR20" i="13"/>
  <c r="CN20" i="13"/>
  <c r="CE20" i="13"/>
  <c r="AR33" i="13"/>
  <c r="AP35" i="13"/>
  <c r="BO201" i="13"/>
  <c r="BP201" i="13" s="1"/>
  <c r="BN201" i="13"/>
  <c r="CQ201" i="13" s="1"/>
  <c r="CQ142" i="13"/>
  <c r="BO37" i="13"/>
  <c r="BP37" i="13" s="1"/>
  <c r="CN157" i="13"/>
  <c r="BR157" i="13"/>
  <c r="CE157" i="13" s="1"/>
  <c r="BQ157" i="13"/>
  <c r="CI157" i="13" s="1"/>
  <c r="CN169" i="13"/>
  <c r="BR169" i="13"/>
  <c r="CE169" i="13" s="1"/>
  <c r="BQ169" i="13"/>
  <c r="CI169" i="13" s="1"/>
  <c r="BN196" i="13"/>
  <c r="CQ196" i="13" s="1"/>
  <c r="BV145" i="27"/>
  <c r="BW145" i="27" s="1"/>
  <c r="BX145" i="27" s="1"/>
  <c r="BW177" i="27"/>
  <c r="BX177" i="27" s="1"/>
  <c r="BN7" i="13"/>
  <c r="CQ7" i="13" s="1"/>
  <c r="BV78" i="27"/>
  <c r="BW78" i="27" s="1"/>
  <c r="BX78" i="27" s="1"/>
  <c r="BV25" i="27"/>
  <c r="BW25" i="27" s="1"/>
  <c r="BX25" i="27" s="1"/>
  <c r="BV34" i="27"/>
  <c r="BW34" i="27" s="1"/>
  <c r="BX34" i="27" s="1"/>
  <c r="BO21" i="13"/>
  <c r="BP21" i="13" s="1"/>
  <c r="BN21" i="13"/>
  <c r="CQ21" i="13" s="1"/>
  <c r="AR75" i="13"/>
  <c r="BO13" i="13"/>
  <c r="BP13" i="13" s="1"/>
  <c r="BO174" i="13"/>
  <c r="BP174" i="13" s="1"/>
  <c r="AY143" i="13"/>
  <c r="AW145" i="13"/>
  <c r="CQ186" i="13"/>
  <c r="AH53" i="27"/>
  <c r="AL51" i="27"/>
  <c r="M155" i="14"/>
  <c r="N10" i="14"/>
  <c r="CQ19" i="13"/>
  <c r="BN130" i="13"/>
  <c r="CQ130" i="13" s="1"/>
  <c r="BO187" i="13"/>
  <c r="BP187" i="13" s="1"/>
  <c r="BW113" i="27"/>
  <c r="BX113" i="27" s="1"/>
  <c r="BV173" i="27"/>
  <c r="BW173" i="27" s="1"/>
  <c r="BX173" i="27" s="1"/>
  <c r="BO5" i="13"/>
  <c r="BP5" i="13" s="1"/>
  <c r="BO29" i="13"/>
  <c r="BP29" i="13" s="1"/>
  <c r="GF59" i="7"/>
  <c r="BO64" i="13"/>
  <c r="BP64" i="13" s="1"/>
  <c r="BD59" i="7"/>
  <c r="BO99" i="13"/>
  <c r="BP99" i="13" s="1"/>
  <c r="BO121" i="13"/>
  <c r="BP121" i="13" s="1"/>
  <c r="BN68" i="13"/>
  <c r="CQ68" i="13" s="1"/>
  <c r="BV123" i="27"/>
  <c r="BW123" i="27" s="1"/>
  <c r="BX123" i="27" s="1"/>
  <c r="BV65" i="27"/>
  <c r="BW65" i="27" s="1"/>
  <c r="BX65" i="27" s="1"/>
  <c r="BO16" i="13"/>
  <c r="BP16" i="13" s="1"/>
  <c r="BN16" i="13"/>
  <c r="CQ16" i="13" s="1"/>
  <c r="BO106" i="13"/>
  <c r="BP106" i="13" s="1"/>
  <c r="BN106" i="13"/>
  <c r="CQ106" i="13" s="1"/>
  <c r="CQ141" i="13"/>
  <c r="CQ70" i="13"/>
  <c r="BZ92" i="27"/>
  <c r="CM92" i="27" s="1"/>
  <c r="CS92" i="27"/>
  <c r="AR135" i="13"/>
  <c r="BM131" i="13"/>
  <c r="BU5" i="27"/>
  <c r="BU80" i="27"/>
  <c r="BU48" i="27"/>
  <c r="BU194" i="27"/>
  <c r="BN184" i="13"/>
  <c r="CQ184" i="13" s="1"/>
  <c r="BO85" i="13"/>
  <c r="BP85" i="13" s="1"/>
  <c r="BR133" i="13"/>
  <c r="CE133" i="13"/>
  <c r="CN133" i="13"/>
  <c r="BW196" i="27"/>
  <c r="BX196" i="27" s="1"/>
  <c r="BV196" i="27"/>
  <c r="AW67" i="13"/>
  <c r="AW40" i="13"/>
  <c r="CQ96" i="13"/>
  <c r="BO144" i="13"/>
  <c r="BP144" i="13" s="1"/>
  <c r="BU63" i="27"/>
  <c r="CE60" i="13"/>
  <c r="CN60" i="13"/>
  <c r="BR60" i="13"/>
  <c r="AW33" i="13"/>
  <c r="BM115" i="13"/>
  <c r="BO200" i="13"/>
  <c r="BP200" i="13" s="1"/>
  <c r="BN76" i="13"/>
  <c r="CQ76" i="13" s="1"/>
  <c r="BN81" i="13"/>
  <c r="CQ81" i="13" s="1"/>
  <c r="BN53" i="13"/>
  <c r="BO53" i="13" s="1"/>
  <c r="BP53" i="13" s="1"/>
  <c r="BN181" i="13"/>
  <c r="CQ181" i="13" s="1"/>
  <c r="CQ117" i="13"/>
  <c r="BN187" i="13"/>
  <c r="CQ187" i="13" s="1"/>
  <c r="BZ45" i="27"/>
  <c r="CM45" i="27" s="1"/>
  <c r="CS45" i="27"/>
  <c r="BV157" i="27"/>
  <c r="BW157" i="27" s="1"/>
  <c r="BX157" i="27" s="1"/>
  <c r="BV179" i="27"/>
  <c r="BW179" i="27" s="1"/>
  <c r="BX179" i="27" s="1"/>
  <c r="C9" i="17"/>
  <c r="C154" i="17" s="1"/>
  <c r="C155" i="17" s="1"/>
  <c r="N154" i="15"/>
  <c r="AU59" i="7"/>
  <c r="BZ83" i="27"/>
  <c r="CM83" i="27" s="1"/>
  <c r="CS83" i="27"/>
  <c r="CN126" i="13"/>
  <c r="BR126" i="13"/>
  <c r="CE126" i="13"/>
  <c r="CN156" i="13"/>
  <c r="BR156" i="13"/>
  <c r="CE156" i="13" s="1"/>
  <c r="BQ156" i="13"/>
  <c r="CI156" i="13" s="1"/>
  <c r="AM59" i="7"/>
  <c r="CS160" i="27"/>
  <c r="BZ160" i="27"/>
  <c r="CM160" i="27" s="1"/>
  <c r="CS180" i="27"/>
  <c r="BZ180" i="27"/>
  <c r="CM180" i="27" s="1"/>
  <c r="DP59" i="7"/>
  <c r="BZ13" i="27"/>
  <c r="CM13" i="27" s="1"/>
  <c r="CS13" i="27"/>
  <c r="BZ159" i="27"/>
  <c r="CM159" i="27" s="1"/>
  <c r="CS159" i="27"/>
  <c r="CN179" i="13"/>
  <c r="BQ179" i="13"/>
  <c r="CI179" i="13" s="1"/>
  <c r="BR104" i="13"/>
  <c r="CE104" i="13"/>
  <c r="CN104" i="13"/>
  <c r="BW112" i="27"/>
  <c r="BX112" i="27" s="1"/>
  <c r="CS82" i="27"/>
  <c r="BZ82" i="27"/>
  <c r="CM82" i="27" s="1"/>
  <c r="BV68" i="27"/>
  <c r="BW68" i="27" s="1"/>
  <c r="BX68" i="27" s="1"/>
  <c r="AH122" i="27"/>
  <c r="AL120" i="27"/>
  <c r="BO18" i="13"/>
  <c r="BP18" i="13" s="1"/>
  <c r="BN18" i="13"/>
  <c r="CQ18" i="13" s="1"/>
  <c r="BO109" i="13"/>
  <c r="BP109" i="13" s="1"/>
  <c r="BN109" i="13"/>
  <c r="CQ109" i="13" s="1"/>
  <c r="BW44" i="27"/>
  <c r="BX44" i="27" s="1"/>
  <c r="BW76" i="27"/>
  <c r="BX76" i="27" s="1"/>
  <c r="BV76" i="27"/>
  <c r="BQ159" i="13"/>
  <c r="CI159" i="13" s="1"/>
  <c r="CN159" i="13"/>
  <c r="BQ170" i="13"/>
  <c r="CI170" i="13" s="1"/>
  <c r="CN170" i="13"/>
  <c r="BR170" i="13"/>
  <c r="CE170" i="13" s="1"/>
  <c r="BW7" i="27"/>
  <c r="BX7" i="27" s="1"/>
  <c r="BV7" i="27"/>
  <c r="BV44" i="27"/>
  <c r="BB90" i="27"/>
  <c r="CS37" i="27"/>
  <c r="BZ37" i="27"/>
  <c r="CM37" i="27" s="1"/>
  <c r="BN46" i="13"/>
  <c r="CQ46" i="13" s="1"/>
  <c r="BN114" i="13"/>
  <c r="CQ114" i="13" s="1"/>
  <c r="AR143" i="13"/>
  <c r="AP145" i="13"/>
  <c r="BV153" i="27"/>
  <c r="BW153" i="27" s="1"/>
  <c r="BX153" i="27" s="1"/>
  <c r="BW197" i="27"/>
  <c r="BX197" i="27" s="1"/>
  <c r="BV197" i="27"/>
  <c r="BN103" i="13"/>
  <c r="CQ103" i="13" s="1"/>
  <c r="AY3" i="13"/>
  <c r="AW87" i="13"/>
  <c r="AP129" i="13"/>
  <c r="AR127" i="13"/>
  <c r="BV152" i="27"/>
  <c r="BW152" i="27" s="1"/>
  <c r="BX152" i="27" s="1"/>
  <c r="BO128" i="13"/>
  <c r="BP128" i="13" s="1"/>
  <c r="BN79" i="13"/>
  <c r="CQ79" i="13" s="1"/>
  <c r="BN98" i="13"/>
  <c r="CQ98" i="13" s="1"/>
  <c r="BM111" i="13"/>
  <c r="BV60" i="27"/>
  <c r="BW60" i="27" s="1"/>
  <c r="BX60" i="27" s="1"/>
  <c r="BB139" i="27"/>
  <c r="BU137" i="27"/>
  <c r="BZ17" i="27"/>
  <c r="CM17" i="27" s="1"/>
  <c r="CS17" i="27"/>
  <c r="CQ78" i="13"/>
  <c r="BZ6" i="27"/>
  <c r="CM6" i="27" s="1"/>
  <c r="CS6" i="27"/>
  <c r="GN59" i="7"/>
  <c r="BR15" i="13"/>
  <c r="CN15" i="13"/>
  <c r="CE15" i="13"/>
  <c r="CN97" i="13"/>
  <c r="CE97" i="13"/>
  <c r="BR97" i="13"/>
  <c r="CN50" i="13"/>
  <c r="BR50" i="13"/>
  <c r="CE50" i="13"/>
  <c r="BU40" i="27"/>
  <c r="BZ168" i="27"/>
  <c r="CM168" i="27" s="1"/>
  <c r="CS168" i="27"/>
  <c r="BZ199" i="27"/>
  <c r="CM199" i="27" s="1"/>
  <c r="CS199" i="27"/>
  <c r="BZ15" i="27"/>
  <c r="CM15" i="27" s="1"/>
  <c r="CS15" i="27"/>
  <c r="BQ199" i="13"/>
  <c r="CI199" i="13" s="1"/>
  <c r="CN199" i="13"/>
  <c r="BZ167" i="27"/>
  <c r="CM167" i="27" s="1"/>
  <c r="CS167" i="27"/>
  <c r="AY135" i="13"/>
  <c r="BW52" i="27"/>
  <c r="BX52" i="27" s="1"/>
  <c r="BV52" i="27"/>
  <c r="CS188" i="27"/>
  <c r="BZ188" i="27"/>
  <c r="CM188" i="27" s="1"/>
  <c r="BO41" i="13"/>
  <c r="BP41" i="13" s="1"/>
  <c r="BN41" i="13"/>
  <c r="CQ41" i="13" s="1"/>
  <c r="BN185" i="13"/>
  <c r="BO185" i="13" s="1"/>
  <c r="BP185" i="13" s="1"/>
  <c r="BU97" i="27"/>
  <c r="BV100" i="27"/>
  <c r="BW100" i="27" s="1"/>
  <c r="BX100" i="27" s="1"/>
  <c r="BN90" i="13"/>
  <c r="CQ90" i="13" s="1"/>
  <c r="BV124" i="27"/>
  <c r="BW124" i="27" s="1"/>
  <c r="BX124" i="27" s="1"/>
  <c r="BN137" i="13"/>
  <c r="CQ137" i="13" s="1"/>
  <c r="BZ70" i="27"/>
  <c r="CM70" i="27" s="1"/>
  <c r="CS70" i="27"/>
  <c r="G122" i="19"/>
  <c r="G108" i="19"/>
  <c r="G88" i="19"/>
  <c r="G74" i="19"/>
  <c r="G56" i="19"/>
  <c r="G46" i="19"/>
  <c r="G130" i="19"/>
  <c r="G120" i="19"/>
  <c r="G110" i="19"/>
  <c r="G102" i="19"/>
  <c r="G90" i="19"/>
  <c r="G82" i="19"/>
  <c r="G70" i="19"/>
  <c r="G54" i="19"/>
  <c r="G129" i="19"/>
  <c r="G127" i="19"/>
  <c r="G125" i="19"/>
  <c r="G123" i="19"/>
  <c r="G121" i="19"/>
  <c r="G119" i="19"/>
  <c r="G117" i="19"/>
  <c r="G115" i="19"/>
  <c r="G113" i="19"/>
  <c r="G111" i="19"/>
  <c r="G109" i="19"/>
  <c r="G107" i="19"/>
  <c r="G105" i="19"/>
  <c r="G103" i="19"/>
  <c r="G101" i="19"/>
  <c r="G99" i="19"/>
  <c r="G97" i="19"/>
  <c r="G95" i="19"/>
  <c r="G93" i="19"/>
  <c r="G91" i="19"/>
  <c r="G89" i="19"/>
  <c r="G87" i="19"/>
  <c r="G85" i="19"/>
  <c r="G83" i="19"/>
  <c r="G81" i="19"/>
  <c r="G79" i="19"/>
  <c r="G77" i="19"/>
  <c r="G75" i="19"/>
  <c r="G73" i="19"/>
  <c r="G71" i="19"/>
  <c r="G69" i="19"/>
  <c r="G67" i="19"/>
  <c r="G65" i="19"/>
  <c r="G63" i="19"/>
  <c r="G61" i="19"/>
  <c r="G59" i="19"/>
  <c r="G57" i="19"/>
  <c r="G55" i="19"/>
  <c r="G53" i="19"/>
  <c r="G51" i="19"/>
  <c r="G49" i="19"/>
  <c r="G47" i="19"/>
  <c r="G118" i="19"/>
  <c r="G94" i="19"/>
  <c r="G80" i="19"/>
  <c r="G62" i="19"/>
  <c r="G124" i="19"/>
  <c r="G106" i="19"/>
  <c r="G86" i="19"/>
  <c r="G72" i="19"/>
  <c r="G58" i="19"/>
  <c r="G48" i="19"/>
  <c r="G104" i="19"/>
  <c r="G66" i="19"/>
  <c r="G126" i="19"/>
  <c r="G112" i="19"/>
  <c r="G100" i="19"/>
  <c r="G92" i="19"/>
  <c r="G78" i="19"/>
  <c r="G64" i="19"/>
  <c r="G52" i="19"/>
  <c r="G116" i="19"/>
  <c r="G96" i="19"/>
  <c r="G76" i="19"/>
  <c r="G60" i="19"/>
  <c r="C156" i="19"/>
  <c r="G128" i="19"/>
  <c r="G114" i="19"/>
  <c r="G98" i="19"/>
  <c r="G84" i="19"/>
  <c r="G68" i="19"/>
  <c r="G50" i="19"/>
  <c r="G153" i="19"/>
  <c r="BO24" i="13"/>
  <c r="BP24" i="13" s="1"/>
  <c r="BM110" i="13"/>
  <c r="AY116" i="13"/>
  <c r="AW118" i="13"/>
  <c r="BV134" i="27"/>
  <c r="BW134" i="27" s="1"/>
  <c r="BX134" i="27" s="1"/>
  <c r="BN202" i="13"/>
  <c r="CQ202" i="13" s="1"/>
  <c r="BO12" i="13"/>
  <c r="BP12" i="13" s="1"/>
  <c r="BO152" i="13"/>
  <c r="BP152" i="13" s="1"/>
  <c r="BV43" i="27"/>
  <c r="BW43" i="27" s="1"/>
  <c r="BX43" i="27" s="1"/>
  <c r="BF122" i="27"/>
  <c r="BO175" i="13"/>
  <c r="BP175" i="13" s="1"/>
  <c r="BN175" i="13"/>
  <c r="CQ175" i="13" s="1"/>
  <c r="CN182" i="13"/>
  <c r="BQ182" i="13"/>
  <c r="CI182" i="13" s="1"/>
  <c r="BW84" i="27"/>
  <c r="BX84" i="27" s="1"/>
  <c r="BV84" i="27"/>
  <c r="BC208" i="12"/>
  <c r="CN161" i="13"/>
  <c r="BQ161" i="13"/>
  <c r="CI161" i="13" s="1"/>
  <c r="AW49" i="13"/>
  <c r="AY47" i="13"/>
  <c r="AZ204" i="13"/>
  <c r="AZ149" i="16" s="1"/>
  <c r="BR162" i="13"/>
  <c r="CE162" i="13" s="1"/>
  <c r="BO153" i="13"/>
  <c r="BP153" i="13" s="1"/>
  <c r="BO158" i="13"/>
  <c r="BP158" i="13" s="1"/>
  <c r="AH66" i="27"/>
  <c r="AL64" i="27"/>
  <c r="CQ128" i="13"/>
  <c r="BN48" i="13"/>
  <c r="CQ48" i="13" s="1"/>
  <c r="BN94" i="13"/>
  <c r="CQ94" i="13" s="1"/>
  <c r="BN140" i="13"/>
  <c r="CQ140" i="13" s="1"/>
  <c r="BO117" i="13"/>
  <c r="BP117" i="13" s="1"/>
  <c r="BB66" i="27"/>
  <c r="BU178" i="27"/>
  <c r="DI58" i="7"/>
  <c r="DI61" i="7" s="1"/>
  <c r="BU72" i="27"/>
  <c r="BO95" i="13"/>
  <c r="BP95" i="13" s="1"/>
  <c r="BV79" i="27"/>
  <c r="BW79" i="27" s="1"/>
  <c r="BX79" i="27" s="1"/>
  <c r="BU59" i="7"/>
  <c r="BW99" i="27"/>
  <c r="BX99" i="27" s="1"/>
  <c r="BV99" i="27"/>
  <c r="CN149" i="13"/>
  <c r="BQ149" i="13"/>
  <c r="CI149" i="13" s="1"/>
  <c r="BV81" i="27"/>
  <c r="BW81" i="27" s="1"/>
  <c r="BX81" i="27" s="1"/>
  <c r="BO142" i="13"/>
  <c r="BP142" i="13" s="1"/>
  <c r="BR10" i="13"/>
  <c r="CN10" i="13"/>
  <c r="CE10" i="13"/>
  <c r="BN123" i="13"/>
  <c r="CQ123" i="13" s="1"/>
  <c r="CN6" i="13"/>
  <c r="CE6" i="13"/>
  <c r="BR6" i="13"/>
  <c r="BO70" i="13"/>
  <c r="BP70" i="13" s="1"/>
  <c r="BO55" i="13"/>
  <c r="BP55" i="13" s="1"/>
  <c r="CE26" i="13"/>
  <c r="CN26" i="13"/>
  <c r="BR26" i="13"/>
  <c r="BV187" i="27"/>
  <c r="BW187" i="27" s="1"/>
  <c r="BX187" i="27" s="1"/>
  <c r="CQ55" i="13"/>
  <c r="BW12" i="27"/>
  <c r="BX12" i="27" s="1"/>
  <c r="BV12" i="27"/>
  <c r="BM51" i="13"/>
  <c r="BO164" i="13"/>
  <c r="BP164" i="13" s="1"/>
  <c r="BM138" i="13"/>
  <c r="BV119" i="27"/>
  <c r="BW119" i="27" s="1"/>
  <c r="BX119" i="27" s="1"/>
  <c r="BZ175" i="27"/>
  <c r="CM175" i="27" s="1"/>
  <c r="CS175" i="27"/>
  <c r="BN125" i="13"/>
  <c r="CQ125" i="13" s="1"/>
  <c r="CN168" i="13"/>
  <c r="BR168" i="13"/>
  <c r="CE168" i="13" s="1"/>
  <c r="BQ168" i="13"/>
  <c r="CI168" i="13" s="1"/>
  <c r="BO108" i="13"/>
  <c r="BP108" i="13" s="1"/>
  <c r="BZ28" i="27"/>
  <c r="CM28" i="27" s="1"/>
  <c r="CS28" i="27"/>
  <c r="BU148" i="27"/>
  <c r="BN178" i="13"/>
  <c r="CQ178" i="13" s="1"/>
  <c r="G9" i="19"/>
  <c r="BN38" i="13"/>
  <c r="CQ38" i="13" s="1"/>
  <c r="BM150" i="13"/>
  <c r="BA202" i="27"/>
  <c r="BW117" i="27"/>
  <c r="BX117" i="27" s="1"/>
  <c r="BV117" i="27"/>
  <c r="BV181" i="27"/>
  <c r="BW181" i="27" s="1"/>
  <c r="BX181" i="27" s="1"/>
  <c r="AH90" i="27"/>
  <c r="AL88" i="27"/>
  <c r="BN32" i="13"/>
  <c r="CQ32" i="13" s="1"/>
  <c r="AW56" i="13"/>
  <c r="BO88" i="13"/>
  <c r="BP88" i="13" s="1"/>
  <c r="AP86" i="13"/>
  <c r="AR84" i="13"/>
  <c r="BO148" i="13"/>
  <c r="BP148" i="13" s="1"/>
  <c r="BU55" i="27"/>
  <c r="AL57" i="27"/>
  <c r="AY4" i="13"/>
  <c r="AW30" i="13"/>
  <c r="BO25" i="13"/>
  <c r="BP25" i="13" s="1"/>
  <c r="BO42" i="13"/>
  <c r="BP42" i="13" s="1"/>
  <c r="AP49" i="13"/>
  <c r="AP204" i="13" s="1"/>
  <c r="AP149" i="16" s="1"/>
  <c r="AR47" i="13"/>
  <c r="CN197" i="13"/>
  <c r="BQ197" i="13"/>
  <c r="CI197" i="13" s="1"/>
  <c r="BR197" i="13"/>
  <c r="CE197" i="13" s="1"/>
  <c r="BN154" i="13"/>
  <c r="CQ154" i="13" s="1"/>
  <c r="AH93" i="27"/>
  <c r="AL91" i="27"/>
  <c r="BU105" i="27"/>
  <c r="BZ183" i="27"/>
  <c r="CM183" i="27" s="1"/>
  <c r="CS183" i="27"/>
  <c r="BU198" i="27"/>
  <c r="BW156" i="27"/>
  <c r="BX156" i="27" s="1"/>
  <c r="BV156" i="27"/>
  <c r="BB75" i="13"/>
  <c r="BB204" i="13" s="1"/>
  <c r="BB149" i="16" s="1"/>
  <c r="CN132" i="13"/>
  <c r="BR132" i="13"/>
  <c r="CE132" i="13"/>
  <c r="BN45" i="13"/>
  <c r="CQ45" i="13" s="1"/>
  <c r="BW141" i="27"/>
  <c r="BX141" i="27" s="1"/>
  <c r="BZ150" i="27"/>
  <c r="CM150" i="27" s="1"/>
  <c r="CS150" i="27"/>
  <c r="BA36" i="27"/>
  <c r="BA38" i="27" s="1"/>
  <c r="BU38" i="27" s="1"/>
  <c r="BF36" i="27"/>
  <c r="BF202" i="27" s="1"/>
  <c r="BB3" i="27"/>
  <c r="BB202" i="27" s="1"/>
  <c r="BB4" i="27"/>
  <c r="BU4" i="27" s="1"/>
  <c r="BZ62" i="27"/>
  <c r="CM62" i="27" s="1"/>
  <c r="CS62" i="27"/>
  <c r="CN31" i="13"/>
  <c r="BR31" i="13"/>
  <c r="CE31" i="13"/>
  <c r="BZ50" i="27"/>
  <c r="CM50" i="27" s="1"/>
  <c r="CS50" i="27"/>
  <c r="CN136" i="13"/>
  <c r="BR136" i="13"/>
  <c r="CE136" i="13"/>
  <c r="CS171" i="27"/>
  <c r="BZ171" i="27"/>
  <c r="CM171" i="27" s="1"/>
  <c r="AY84" i="13"/>
  <c r="AW86" i="13"/>
  <c r="CN71" i="13"/>
  <c r="BR71" i="13"/>
  <c r="CE71" i="13"/>
  <c r="BZ95" i="27"/>
  <c r="CM95" i="27" s="1"/>
  <c r="CS95" i="27"/>
  <c r="CN17" i="13"/>
  <c r="BR17" i="13"/>
  <c r="CE17" i="13"/>
  <c r="BZ26" i="27"/>
  <c r="CM26" i="27" s="1"/>
  <c r="CS26" i="27"/>
  <c r="CN134" i="13"/>
  <c r="BR134" i="13"/>
  <c r="CE134" i="13"/>
  <c r="CN189" i="13"/>
  <c r="BR189" i="13"/>
  <c r="CE189" i="13" s="1"/>
  <c r="BQ189" i="13"/>
  <c r="CI189" i="13" s="1"/>
  <c r="BZ153" i="27" l="1"/>
  <c r="CM153" i="27" s="1"/>
  <c r="CS153" i="27"/>
  <c r="BZ68" i="27"/>
  <c r="CM68" i="27" s="1"/>
  <c r="CS68" i="27"/>
  <c r="BZ108" i="27"/>
  <c r="CM108" i="27" s="1"/>
  <c r="CS108" i="27"/>
  <c r="BZ54" i="27"/>
  <c r="CM54" i="27" s="1"/>
  <c r="CS54" i="27"/>
  <c r="BZ79" i="27"/>
  <c r="CM79" i="27" s="1"/>
  <c r="CS79" i="27"/>
  <c r="BZ124" i="27"/>
  <c r="CM124" i="27" s="1"/>
  <c r="CS124" i="27"/>
  <c r="BZ60" i="27"/>
  <c r="CM60" i="27" s="1"/>
  <c r="CS60" i="27"/>
  <c r="BZ173" i="27"/>
  <c r="CM173" i="27" s="1"/>
  <c r="CS173" i="27"/>
  <c r="BZ166" i="27"/>
  <c r="CM166" i="27" s="1"/>
  <c r="CS166" i="27"/>
  <c r="BZ129" i="27"/>
  <c r="CM129" i="27" s="1"/>
  <c r="CS129" i="27"/>
  <c r="BZ22" i="27"/>
  <c r="CM22" i="27" s="1"/>
  <c r="CS22" i="27"/>
  <c r="BZ34" i="27"/>
  <c r="CM34" i="27" s="1"/>
  <c r="CS34" i="27"/>
  <c r="BZ158" i="27"/>
  <c r="CM158" i="27" s="1"/>
  <c r="CS158" i="27"/>
  <c r="BZ146" i="27"/>
  <c r="CM146" i="27" s="1"/>
  <c r="CS146" i="27"/>
  <c r="BZ165" i="27"/>
  <c r="CM165" i="27" s="1"/>
  <c r="CS165" i="27"/>
  <c r="BZ130" i="27"/>
  <c r="CM130" i="27" s="1"/>
  <c r="CS130" i="27"/>
  <c r="BZ81" i="27"/>
  <c r="CM81" i="27" s="1"/>
  <c r="CS81" i="27"/>
  <c r="BZ100" i="27"/>
  <c r="CM100" i="27" s="1"/>
  <c r="CS100" i="27"/>
  <c r="BZ25" i="27"/>
  <c r="CM25" i="27" s="1"/>
  <c r="CS25" i="27"/>
  <c r="BZ116" i="27"/>
  <c r="CM116" i="27" s="1"/>
  <c r="CS116" i="27"/>
  <c r="CS43" i="27"/>
  <c r="BZ43" i="27"/>
  <c r="CM43" i="27" s="1"/>
  <c r="BZ134" i="27"/>
  <c r="CM134" i="27" s="1"/>
  <c r="CS134" i="27"/>
  <c r="BZ181" i="27"/>
  <c r="CM181" i="27" s="1"/>
  <c r="CS181" i="27"/>
  <c r="BR53" i="13"/>
  <c r="CE53" i="13"/>
  <c r="CN53" i="13"/>
  <c r="BZ78" i="27"/>
  <c r="CM78" i="27" s="1"/>
  <c r="CS78" i="27"/>
  <c r="BZ77" i="27"/>
  <c r="CM77" i="27" s="1"/>
  <c r="CS77" i="27"/>
  <c r="BZ125" i="27"/>
  <c r="CM125" i="27" s="1"/>
  <c r="CS125" i="27"/>
  <c r="BZ102" i="27"/>
  <c r="CM102" i="27" s="1"/>
  <c r="CS102" i="27"/>
  <c r="BZ119" i="27"/>
  <c r="CM119" i="27" s="1"/>
  <c r="CS119" i="27"/>
  <c r="CS187" i="27"/>
  <c r="BZ187" i="27"/>
  <c r="CM187" i="27" s="1"/>
  <c r="CN185" i="13"/>
  <c r="BQ185" i="13"/>
  <c r="CI185" i="13" s="1"/>
  <c r="CS179" i="27"/>
  <c r="BZ179" i="27"/>
  <c r="CM179" i="27" s="1"/>
  <c r="CS98" i="27"/>
  <c r="BZ98" i="27"/>
  <c r="CM98" i="27" s="1"/>
  <c r="CS31" i="27"/>
  <c r="BZ31" i="27"/>
  <c r="CM31" i="27" s="1"/>
  <c r="BZ32" i="27"/>
  <c r="CM32" i="27" s="1"/>
  <c r="CS32" i="27"/>
  <c r="BZ157" i="27"/>
  <c r="CM157" i="27" s="1"/>
  <c r="CS157" i="27"/>
  <c r="CS96" i="27"/>
  <c r="BZ96" i="27"/>
  <c r="CM96" i="27" s="1"/>
  <c r="BR96" i="13"/>
  <c r="CN96" i="13"/>
  <c r="CE96" i="13"/>
  <c r="BZ23" i="27"/>
  <c r="CM23" i="27" s="1"/>
  <c r="CS23" i="27"/>
  <c r="BZ201" i="27"/>
  <c r="CM201" i="27" s="1"/>
  <c r="CS201" i="27"/>
  <c r="BZ193" i="27"/>
  <c r="CM193" i="27" s="1"/>
  <c r="CS193" i="27"/>
  <c r="BZ138" i="27"/>
  <c r="CM138" i="27" s="1"/>
  <c r="CS138" i="27"/>
  <c r="CS145" i="27"/>
  <c r="BZ145" i="27"/>
  <c r="CM145" i="27" s="1"/>
  <c r="BZ162" i="27"/>
  <c r="CM162" i="27" s="1"/>
  <c r="CS162" i="27"/>
  <c r="BZ154" i="27"/>
  <c r="CM154" i="27" s="1"/>
  <c r="CS154" i="27"/>
  <c r="CS56" i="27"/>
  <c r="BZ56" i="27"/>
  <c r="CM56" i="27" s="1"/>
  <c r="CS152" i="27"/>
  <c r="BZ152" i="27"/>
  <c r="CM152" i="27" s="1"/>
  <c r="CS65" i="27"/>
  <c r="BZ65" i="27"/>
  <c r="CM65" i="27" s="1"/>
  <c r="CS35" i="27"/>
  <c r="BZ35" i="27"/>
  <c r="CM35" i="27" s="1"/>
  <c r="CS123" i="27"/>
  <c r="BZ123" i="27"/>
  <c r="CM123" i="27" s="1"/>
  <c r="BR117" i="13"/>
  <c r="CE117" i="13"/>
  <c r="CN117" i="13"/>
  <c r="BZ117" i="27"/>
  <c r="CM117" i="27" s="1"/>
  <c r="CS117" i="27"/>
  <c r="BZ12" i="27"/>
  <c r="CM12" i="27" s="1"/>
  <c r="CS12" i="27"/>
  <c r="BR70" i="13"/>
  <c r="CE70" i="13"/>
  <c r="CN70" i="13"/>
  <c r="CS99" i="27"/>
  <c r="BZ99" i="27"/>
  <c r="CM99" i="27" s="1"/>
  <c r="CN152" i="13"/>
  <c r="BR152" i="13"/>
  <c r="CE152" i="13" s="1"/>
  <c r="BQ152" i="13"/>
  <c r="CI152" i="13" s="1"/>
  <c r="BO110" i="13"/>
  <c r="BP110" i="13" s="1"/>
  <c r="BN110" i="13"/>
  <c r="CQ110" i="13" s="1"/>
  <c r="CS52" i="27"/>
  <c r="BZ52" i="27"/>
  <c r="CM52" i="27" s="1"/>
  <c r="CN128" i="13"/>
  <c r="BR128" i="13"/>
  <c r="CE128" i="13"/>
  <c r="BZ7" i="27"/>
  <c r="CM7" i="27" s="1"/>
  <c r="CS7" i="27"/>
  <c r="BR200" i="13"/>
  <c r="CE200" i="13" s="1"/>
  <c r="BQ200" i="13"/>
  <c r="CI200" i="13" s="1"/>
  <c r="CN200" i="13"/>
  <c r="BW63" i="27"/>
  <c r="BX63" i="27" s="1"/>
  <c r="BV63" i="27"/>
  <c r="BR16" i="13"/>
  <c r="CN16" i="13"/>
  <c r="CE16" i="13"/>
  <c r="CN121" i="13"/>
  <c r="BR121" i="13"/>
  <c r="CE121" i="13"/>
  <c r="BZ113" i="27"/>
  <c r="CM113" i="27" s="1"/>
  <c r="CS113" i="27"/>
  <c r="AR35" i="13"/>
  <c r="AR204" i="13" s="1"/>
  <c r="CS114" i="27"/>
  <c r="BZ114" i="27"/>
  <c r="CM114" i="27" s="1"/>
  <c r="AR69" i="13"/>
  <c r="BN92" i="13"/>
  <c r="CQ92" i="13" s="1"/>
  <c r="CS172" i="27"/>
  <c r="BZ172" i="27"/>
  <c r="CM172" i="27" s="1"/>
  <c r="BZ73" i="27"/>
  <c r="CM73" i="27" s="1"/>
  <c r="CS73" i="27"/>
  <c r="CN11" i="13"/>
  <c r="BR11" i="13"/>
  <c r="CE11" i="13"/>
  <c r="CQ53" i="13"/>
  <c r="CN177" i="13"/>
  <c r="BR177" i="13"/>
  <c r="CE177" i="13" s="1"/>
  <c r="BQ177" i="13"/>
  <c r="CI177" i="13" s="1"/>
  <c r="CN57" i="13"/>
  <c r="BR57" i="13"/>
  <c r="CE57" i="13"/>
  <c r="CN39" i="13"/>
  <c r="BR39" i="13"/>
  <c r="CE39" i="13"/>
  <c r="BZ186" i="27"/>
  <c r="CM186" i="27" s="1"/>
  <c r="CS186" i="27"/>
  <c r="BZ58" i="27"/>
  <c r="CM58" i="27" s="1"/>
  <c r="CS58" i="27"/>
  <c r="BZ185" i="27"/>
  <c r="CM185" i="27" s="1"/>
  <c r="CS185" i="27"/>
  <c r="BZ196" i="27"/>
  <c r="CM196" i="27" s="1"/>
  <c r="CS196" i="27"/>
  <c r="CN187" i="13"/>
  <c r="BQ187" i="13"/>
  <c r="CI187" i="13" s="1"/>
  <c r="CE21" i="13"/>
  <c r="BR21" i="13"/>
  <c r="CN21" i="13"/>
  <c r="BZ177" i="27"/>
  <c r="CM177" i="27" s="1"/>
  <c r="CS177" i="27"/>
  <c r="R149" i="16"/>
  <c r="E155" i="17"/>
  <c r="AW129" i="13"/>
  <c r="AY127" i="13"/>
  <c r="BM127" i="13" s="1"/>
  <c r="BR167" i="13"/>
  <c r="CE167" i="13" s="1"/>
  <c r="BQ167" i="13"/>
  <c r="CI167" i="13" s="1"/>
  <c r="CN167" i="13"/>
  <c r="BW46" i="27"/>
  <c r="BV46" i="27"/>
  <c r="BV49" i="27" s="1"/>
  <c r="BU49" i="27"/>
  <c r="BU131" i="27"/>
  <c r="AL133" i="27"/>
  <c r="BW9" i="27"/>
  <c r="BX9" i="27" s="1"/>
  <c r="BV9" i="27"/>
  <c r="BO178" i="13"/>
  <c r="BP178" i="13" s="1"/>
  <c r="CN83" i="13"/>
  <c r="BR83" i="13"/>
  <c r="CE83" i="13"/>
  <c r="BU126" i="27"/>
  <c r="AL128" i="27"/>
  <c r="BR151" i="13"/>
  <c r="CE151" i="13" s="1"/>
  <c r="BQ151" i="13"/>
  <c r="CI151" i="13" s="1"/>
  <c r="CN151" i="13"/>
  <c r="BM3" i="13"/>
  <c r="BZ121" i="27"/>
  <c r="CM121" i="27" s="1"/>
  <c r="CS121" i="27"/>
  <c r="CN63" i="13"/>
  <c r="BR63" i="13"/>
  <c r="CE63" i="13"/>
  <c r="BZ101" i="27"/>
  <c r="CM101" i="27" s="1"/>
  <c r="CS101" i="27"/>
  <c r="BZ189" i="27"/>
  <c r="CM189" i="27" s="1"/>
  <c r="CS189" i="27"/>
  <c r="BR191" i="13"/>
  <c r="CE191" i="13" s="1"/>
  <c r="CN191" i="13"/>
  <c r="BQ191" i="13"/>
  <c r="CI191" i="13" s="1"/>
  <c r="CN19" i="13"/>
  <c r="CE19" i="13"/>
  <c r="BR19" i="13"/>
  <c r="BZ141" i="27"/>
  <c r="CM141" i="27" s="1"/>
  <c r="CS141" i="27"/>
  <c r="BR24" i="13"/>
  <c r="CE24" i="13"/>
  <c r="CN24" i="13"/>
  <c r="BN115" i="13"/>
  <c r="CQ115" i="13" s="1"/>
  <c r="CE99" i="13"/>
  <c r="CN99" i="13"/>
  <c r="BR99" i="13"/>
  <c r="BO103" i="13"/>
  <c r="BP103" i="13" s="1"/>
  <c r="BO46" i="13"/>
  <c r="BP46" i="13" s="1"/>
  <c r="BZ44" i="27"/>
  <c r="CM44" i="27" s="1"/>
  <c r="CS44" i="27"/>
  <c r="BO181" i="13"/>
  <c r="BP181" i="13" s="1"/>
  <c r="AY33" i="13"/>
  <c r="AW35" i="13"/>
  <c r="AW204" i="13" s="1"/>
  <c r="AW149" i="16" s="1"/>
  <c r="BW194" i="27"/>
  <c r="BX194" i="27" s="1"/>
  <c r="BV194" i="27"/>
  <c r="BR183" i="13"/>
  <c r="CE183" i="13" s="1"/>
  <c r="BM122" i="13"/>
  <c r="AR124" i="13"/>
  <c r="BR198" i="13"/>
  <c r="CE198" i="13" s="1"/>
  <c r="BO196" i="13"/>
  <c r="BP196" i="13" s="1"/>
  <c r="CN74" i="13"/>
  <c r="BR74" i="13"/>
  <c r="CE74" i="13"/>
  <c r="CQ185" i="13"/>
  <c r="BU64" i="27"/>
  <c r="AL66" i="27"/>
  <c r="BW97" i="27"/>
  <c r="BX97" i="27" s="1"/>
  <c r="BV97" i="27"/>
  <c r="BZ76" i="27"/>
  <c r="CM76" i="27" s="1"/>
  <c r="CS76" i="27"/>
  <c r="BW198" i="27"/>
  <c r="BX198" i="27" s="1"/>
  <c r="BV198" i="27"/>
  <c r="CE108" i="13"/>
  <c r="BR108" i="13"/>
  <c r="CN108" i="13"/>
  <c r="BR161" i="13"/>
  <c r="CE161" i="13" s="1"/>
  <c r="BO154" i="13"/>
  <c r="BP154" i="13" s="1"/>
  <c r="BU36" i="27"/>
  <c r="BW4" i="27"/>
  <c r="BV4" i="27"/>
  <c r="BU57" i="27"/>
  <c r="BW55" i="27"/>
  <c r="BV55" i="27"/>
  <c r="BV57" i="27" s="1"/>
  <c r="BO32" i="13"/>
  <c r="BP32" i="13" s="1"/>
  <c r="BN150" i="13"/>
  <c r="CQ150" i="13" s="1"/>
  <c r="BO140" i="13"/>
  <c r="BP140" i="13" s="1"/>
  <c r="BQ158" i="13"/>
  <c r="CI158" i="13" s="1"/>
  <c r="CN158" i="13"/>
  <c r="BO202" i="13"/>
  <c r="BP202" i="13" s="1"/>
  <c r="BN111" i="13"/>
  <c r="CQ111" i="13" s="1"/>
  <c r="AR129" i="13"/>
  <c r="BR179" i="13"/>
  <c r="CE179" i="13" s="1"/>
  <c r="AY40" i="13"/>
  <c r="AW43" i="13"/>
  <c r="BV48" i="27"/>
  <c r="BW48" i="27" s="1"/>
  <c r="BX48" i="27" s="1"/>
  <c r="BO184" i="13"/>
  <c r="BP184" i="13" s="1"/>
  <c r="BO38" i="13"/>
  <c r="BP38" i="13" s="1"/>
  <c r="CE64" i="13"/>
  <c r="CN64" i="13"/>
  <c r="BR64" i="13"/>
  <c r="BO130" i="13"/>
  <c r="BP130" i="13" s="1"/>
  <c r="AY145" i="13"/>
  <c r="BR37" i="13"/>
  <c r="CE37" i="13"/>
  <c r="CN37" i="13"/>
  <c r="BO105" i="13"/>
  <c r="BP105" i="13" s="1"/>
  <c r="BR186" i="13"/>
  <c r="CE186" i="13" s="1"/>
  <c r="CN186" i="13"/>
  <c r="BQ186" i="13"/>
  <c r="CI186" i="13" s="1"/>
  <c r="AL41" i="27"/>
  <c r="BU39" i="27"/>
  <c r="BV169" i="27"/>
  <c r="BW169" i="27" s="1"/>
  <c r="BX169" i="27" s="1"/>
  <c r="BR188" i="13"/>
  <c r="CE188" i="13" s="1"/>
  <c r="CN188" i="13"/>
  <c r="BQ188" i="13"/>
  <c r="CI188" i="13" s="1"/>
  <c r="BO114" i="13"/>
  <c r="BP114" i="13" s="1"/>
  <c r="FD59" i="7"/>
  <c r="CS156" i="27"/>
  <c r="BZ156" i="27"/>
  <c r="CM156" i="27" s="1"/>
  <c r="CE12" i="13"/>
  <c r="CN12" i="13"/>
  <c r="BR12" i="13"/>
  <c r="BR144" i="13"/>
  <c r="CE144" i="13"/>
  <c r="CN144" i="13"/>
  <c r="BM47" i="13"/>
  <c r="AR49" i="13"/>
  <c r="CE95" i="13"/>
  <c r="CN95" i="13"/>
  <c r="BR95" i="13"/>
  <c r="CN153" i="13"/>
  <c r="BR153" i="13"/>
  <c r="CE153" i="13" s="1"/>
  <c r="BQ153" i="13"/>
  <c r="CI153" i="13" s="1"/>
  <c r="BR175" i="13"/>
  <c r="CE175" i="13" s="1"/>
  <c r="BQ175" i="13"/>
  <c r="CI175" i="13" s="1"/>
  <c r="CN175" i="13"/>
  <c r="CN41" i="13"/>
  <c r="BR41" i="13"/>
  <c r="CE41" i="13"/>
  <c r="BZ197" i="27"/>
  <c r="CM197" i="27" s="1"/>
  <c r="CS197" i="27"/>
  <c r="BR109" i="13"/>
  <c r="CE109" i="13"/>
  <c r="CN109" i="13"/>
  <c r="BO45" i="13"/>
  <c r="BP45" i="13" s="1"/>
  <c r="BW80" i="27"/>
  <c r="BX80" i="27" s="1"/>
  <c r="BV80" i="27"/>
  <c r="BQ174" i="13"/>
  <c r="CI174" i="13" s="1"/>
  <c r="CN174" i="13"/>
  <c r="BZ59" i="27"/>
  <c r="CM59" i="27" s="1"/>
  <c r="CS59" i="27"/>
  <c r="CE34" i="13"/>
  <c r="BR34" i="13"/>
  <c r="CN34" i="13"/>
  <c r="CN102" i="13"/>
  <c r="BR102" i="13"/>
  <c r="CE102" i="13"/>
  <c r="BR163" i="13"/>
  <c r="CE163" i="13" s="1"/>
  <c r="BQ163" i="13"/>
  <c r="CI163" i="13" s="1"/>
  <c r="CN163" i="13"/>
  <c r="BZ67" i="27"/>
  <c r="CM67" i="27" s="1"/>
  <c r="CS67" i="27"/>
  <c r="BZ71" i="27"/>
  <c r="CM71" i="27" s="1"/>
  <c r="CS71" i="27"/>
  <c r="BZ89" i="27"/>
  <c r="CM89" i="27" s="1"/>
  <c r="CS89" i="27"/>
  <c r="CN62" i="13"/>
  <c r="BR62" i="13"/>
  <c r="CE62" i="13"/>
  <c r="BR100" i="13"/>
  <c r="CN100" i="13"/>
  <c r="CE100" i="13"/>
  <c r="BR190" i="13"/>
  <c r="CE190" i="13" s="1"/>
  <c r="CS104" i="27"/>
  <c r="BZ104" i="27"/>
  <c r="CM104" i="27" s="1"/>
  <c r="CN148" i="13"/>
  <c r="BR148" i="13"/>
  <c r="CE148" i="13" s="1"/>
  <c r="BQ148" i="13"/>
  <c r="AL90" i="27"/>
  <c r="BU88" i="27"/>
  <c r="BN138" i="13"/>
  <c r="CQ138" i="13" s="1"/>
  <c r="BW105" i="27"/>
  <c r="BX105" i="27" s="1"/>
  <c r="BV105" i="27"/>
  <c r="BM84" i="13"/>
  <c r="AR86" i="13"/>
  <c r="CN164" i="13"/>
  <c r="BQ164" i="13"/>
  <c r="CI164" i="13" s="1"/>
  <c r="BO123" i="13"/>
  <c r="BP123" i="13" s="1"/>
  <c r="BR149" i="13"/>
  <c r="CE149" i="13" s="1"/>
  <c r="BV72" i="27"/>
  <c r="BW72" i="27" s="1"/>
  <c r="BX72" i="27" s="1"/>
  <c r="BO94" i="13"/>
  <c r="BP94" i="13" s="1"/>
  <c r="BO98" i="13"/>
  <c r="BP98" i="13" s="1"/>
  <c r="AY87" i="13"/>
  <c r="AW89" i="13"/>
  <c r="BO137" i="13"/>
  <c r="BP137" i="13" s="1"/>
  <c r="BO81" i="13"/>
  <c r="BP81" i="13" s="1"/>
  <c r="BR85" i="13"/>
  <c r="CN85" i="13"/>
  <c r="CE85" i="13"/>
  <c r="BW5" i="27"/>
  <c r="BX5" i="27" s="1"/>
  <c r="BV5" i="27"/>
  <c r="CN29" i="13"/>
  <c r="BR29" i="13"/>
  <c r="CE29" i="13"/>
  <c r="N155" i="14"/>
  <c r="B9" i="17"/>
  <c r="CE13" i="13"/>
  <c r="CN13" i="13"/>
  <c r="BR13" i="13"/>
  <c r="D149" i="19"/>
  <c r="G150" i="19"/>
  <c r="AW75" i="13"/>
  <c r="AY73" i="13"/>
  <c r="BO7" i="13"/>
  <c r="BP7" i="13" s="1"/>
  <c r="BM40" i="13"/>
  <c r="AR43" i="13"/>
  <c r="BO23" i="13"/>
  <c r="BP23" i="13" s="1"/>
  <c r="BR171" i="13"/>
  <c r="CE171" i="13" s="1"/>
  <c r="D12" i="19"/>
  <c r="G11" i="19"/>
  <c r="AW58" i="13"/>
  <c r="AY56" i="13"/>
  <c r="BR142" i="13"/>
  <c r="CE142" i="13"/>
  <c r="CN142" i="13"/>
  <c r="AY86" i="13"/>
  <c r="BR42" i="13"/>
  <c r="CE42" i="13"/>
  <c r="CN42" i="13"/>
  <c r="BN51" i="13"/>
  <c r="CQ51" i="13" s="1"/>
  <c r="BZ84" i="27"/>
  <c r="CM84" i="27" s="1"/>
  <c r="CS84" i="27"/>
  <c r="BV40" i="27"/>
  <c r="BW40" i="27" s="1"/>
  <c r="BX40" i="27" s="1"/>
  <c r="DI59" i="7"/>
  <c r="CE18" i="13"/>
  <c r="CN18" i="13"/>
  <c r="BR18" i="13"/>
  <c r="BZ112" i="27"/>
  <c r="CM112" i="27" s="1"/>
  <c r="CS112" i="27"/>
  <c r="BN131" i="13"/>
  <c r="BM135" i="13"/>
  <c r="CN106" i="13"/>
  <c r="BR106" i="13"/>
  <c r="CE106" i="13"/>
  <c r="BR5" i="13"/>
  <c r="CN5" i="13"/>
  <c r="CE5" i="13"/>
  <c r="CN201" i="13"/>
  <c r="BR201" i="13"/>
  <c r="CE201" i="13" s="1"/>
  <c r="BQ201" i="13"/>
  <c r="CI201" i="13" s="1"/>
  <c r="AL149" i="27"/>
  <c r="BU147" i="27"/>
  <c r="BZ29" i="27"/>
  <c r="CM29" i="27" s="1"/>
  <c r="CS29" i="27"/>
  <c r="BU135" i="27"/>
  <c r="AL139" i="27"/>
  <c r="AL202" i="27"/>
  <c r="BU3" i="27"/>
  <c r="CS42" i="27"/>
  <c r="BZ42" i="27"/>
  <c r="CM42" i="27" s="1"/>
  <c r="CE52" i="13"/>
  <c r="CN52" i="13"/>
  <c r="BR52" i="13"/>
  <c r="BZ61" i="27"/>
  <c r="CM61" i="27" s="1"/>
  <c r="CS61" i="27"/>
  <c r="CS106" i="27"/>
  <c r="BZ106" i="27"/>
  <c r="CM106" i="27" s="1"/>
  <c r="CN193" i="13"/>
  <c r="BQ193" i="13"/>
  <c r="CI193" i="13" s="1"/>
  <c r="BR193" i="13"/>
  <c r="CE193" i="13" s="1"/>
  <c r="CN192" i="13"/>
  <c r="BQ192" i="13"/>
  <c r="CI192" i="13" s="1"/>
  <c r="CN59" i="13"/>
  <c r="BR59" i="13"/>
  <c r="CE59" i="13"/>
  <c r="CN66" i="13"/>
  <c r="BR66" i="13"/>
  <c r="CE66" i="13"/>
  <c r="BZ109" i="27"/>
  <c r="CM109" i="27" s="1"/>
  <c r="CS109" i="27"/>
  <c r="BZ170" i="27"/>
  <c r="CM170" i="27" s="1"/>
  <c r="CS170" i="27"/>
  <c r="BZ161" i="27"/>
  <c r="CM161" i="27" s="1"/>
  <c r="CS161" i="27"/>
  <c r="CE141" i="13"/>
  <c r="CN141" i="13"/>
  <c r="BR141" i="13"/>
  <c r="AY30" i="13"/>
  <c r="BW38" i="27"/>
  <c r="BX38" i="27" s="1"/>
  <c r="BV38" i="27"/>
  <c r="AL93" i="27"/>
  <c r="BU91" i="27"/>
  <c r="CN25" i="13"/>
  <c r="BR25" i="13"/>
  <c r="CE25" i="13"/>
  <c r="BR88" i="13"/>
  <c r="CN88" i="13"/>
  <c r="CE88" i="13"/>
  <c r="BW148" i="27"/>
  <c r="BX148" i="27" s="1"/>
  <c r="BV148" i="27"/>
  <c r="BO125" i="13"/>
  <c r="BP125" i="13" s="1"/>
  <c r="CN55" i="13"/>
  <c r="BR55" i="13"/>
  <c r="CE55" i="13"/>
  <c r="BW178" i="27"/>
  <c r="BX178" i="27" s="1"/>
  <c r="BV178" i="27"/>
  <c r="BO48" i="13"/>
  <c r="BP48" i="13" s="1"/>
  <c r="AY49" i="13"/>
  <c r="BR182" i="13"/>
  <c r="CE182" i="13" s="1"/>
  <c r="AY118" i="13"/>
  <c r="BO90" i="13"/>
  <c r="BP90" i="13" s="1"/>
  <c r="BR199" i="13"/>
  <c r="CE199" i="13" s="1"/>
  <c r="BV137" i="27"/>
  <c r="BW137" i="27" s="1"/>
  <c r="BX137" i="27" s="1"/>
  <c r="BO79" i="13"/>
  <c r="BP79" i="13" s="1"/>
  <c r="AR145" i="13"/>
  <c r="BM143" i="13"/>
  <c r="BR159" i="13"/>
  <c r="CE159" i="13" s="1"/>
  <c r="AL122" i="27"/>
  <c r="BU120" i="27"/>
  <c r="BO76" i="13"/>
  <c r="BP76" i="13" s="1"/>
  <c r="AY67" i="13"/>
  <c r="AW69" i="13"/>
  <c r="BO68" i="13"/>
  <c r="BP68" i="13" s="1"/>
  <c r="AL53" i="27"/>
  <c r="BU51" i="27"/>
  <c r="BZ140" i="27"/>
  <c r="CM140" i="27" s="1"/>
  <c r="CS140" i="27"/>
  <c r="BN27" i="13"/>
  <c r="CQ27" i="13" s="1"/>
  <c r="BM4" i="13"/>
  <c r="AY124" i="13"/>
  <c r="CN22" i="13"/>
  <c r="CE22" i="13"/>
  <c r="BR22" i="13"/>
  <c r="BR166" i="13"/>
  <c r="CE166" i="13" s="1"/>
  <c r="BR195" i="13"/>
  <c r="CE195" i="13" s="1"/>
  <c r="BR203" i="13"/>
  <c r="CE203" i="13" s="1"/>
  <c r="BQ203" i="13"/>
  <c r="CI203" i="13" s="1"/>
  <c r="CN203" i="13"/>
  <c r="BM116" i="13"/>
  <c r="BR160" i="13"/>
  <c r="CE160" i="13" s="1"/>
  <c r="BO194" i="13"/>
  <c r="BP194" i="13" s="1"/>
  <c r="BZ169" i="27" l="1"/>
  <c r="CM169" i="27" s="1"/>
  <c r="CS169" i="27"/>
  <c r="BZ72" i="27"/>
  <c r="CM72" i="27" s="1"/>
  <c r="CS72" i="27"/>
  <c r="BO127" i="13"/>
  <c r="BM129" i="13"/>
  <c r="BN127" i="13"/>
  <c r="BN129" i="13" s="1"/>
  <c r="AQ204" i="13"/>
  <c r="AR149" i="16"/>
  <c r="BZ137" i="27"/>
  <c r="CM137" i="27" s="1"/>
  <c r="CS137" i="27"/>
  <c r="BZ40" i="27"/>
  <c r="CM40" i="27" s="1"/>
  <c r="CS40" i="27"/>
  <c r="BZ48" i="27"/>
  <c r="CM48" i="27" s="1"/>
  <c r="CS48" i="27"/>
  <c r="BR98" i="13"/>
  <c r="CN98" i="13"/>
  <c r="CE98" i="13"/>
  <c r="BU66" i="27"/>
  <c r="BW64" i="27"/>
  <c r="BV64" i="27"/>
  <c r="BV66" i="27" s="1"/>
  <c r="BM124" i="13"/>
  <c r="BN122" i="13"/>
  <c r="BO122" i="13" s="1"/>
  <c r="BZ9" i="27"/>
  <c r="CM9" i="27" s="1"/>
  <c r="CS9" i="27"/>
  <c r="BX46" i="27"/>
  <c r="BW49" i="27"/>
  <c r="BZ63" i="27"/>
  <c r="CM63" i="27" s="1"/>
  <c r="CS63" i="27"/>
  <c r="CN7" i="13"/>
  <c r="CE7" i="13"/>
  <c r="BR7" i="13"/>
  <c r="BO150" i="13"/>
  <c r="BP150" i="13" s="1"/>
  <c r="BV36" i="27"/>
  <c r="BO115" i="13"/>
  <c r="BP115" i="13" s="1"/>
  <c r="BO3" i="13"/>
  <c r="BN3" i="13"/>
  <c r="BR187" i="13"/>
  <c r="CE187" i="13" s="1"/>
  <c r="BR185" i="13"/>
  <c r="CE185" i="13" s="1"/>
  <c r="BM86" i="13"/>
  <c r="BN84" i="13"/>
  <c r="CS38" i="27"/>
  <c r="BZ38" i="27"/>
  <c r="CM38" i="27" s="1"/>
  <c r="BU139" i="27"/>
  <c r="BW135" i="27"/>
  <c r="BV135" i="27"/>
  <c r="BV139" i="27" s="1"/>
  <c r="AY75" i="13"/>
  <c r="BM73" i="13"/>
  <c r="D9" i="17"/>
  <c r="B154" i="17"/>
  <c r="B155" i="17" s="1"/>
  <c r="BZ105" i="27"/>
  <c r="CM105" i="27" s="1"/>
  <c r="CS105" i="27"/>
  <c r="BZ80" i="27"/>
  <c r="CM80" i="27" s="1"/>
  <c r="CS80" i="27"/>
  <c r="BU41" i="27"/>
  <c r="BV39" i="27"/>
  <c r="BV41" i="27" s="1"/>
  <c r="CN105" i="13"/>
  <c r="BR105" i="13"/>
  <c r="CE105" i="13"/>
  <c r="CN38" i="13"/>
  <c r="BR38" i="13"/>
  <c r="CE38" i="13"/>
  <c r="AY43" i="13"/>
  <c r="CQ43" i="13" s="1"/>
  <c r="CQ40" i="13"/>
  <c r="CE32" i="13"/>
  <c r="CN32" i="13"/>
  <c r="BR32" i="13"/>
  <c r="BW36" i="27"/>
  <c r="BX4" i="27"/>
  <c r="BZ198" i="27"/>
  <c r="CM198" i="27" s="1"/>
  <c r="CS198" i="27"/>
  <c r="BU128" i="27"/>
  <c r="BV126" i="27"/>
  <c r="BV128" i="27" s="1"/>
  <c r="BU133" i="27"/>
  <c r="BV131" i="27"/>
  <c r="BV133" i="27" s="1"/>
  <c r="CE110" i="13"/>
  <c r="CN110" i="13"/>
  <c r="BR110" i="13"/>
  <c r="CN48" i="13"/>
  <c r="BR48" i="13"/>
  <c r="CE48" i="13"/>
  <c r="BZ178" i="27"/>
  <c r="CM178" i="27" s="1"/>
  <c r="CS178" i="27"/>
  <c r="CN76" i="13"/>
  <c r="BR76" i="13"/>
  <c r="CE76" i="13"/>
  <c r="CN123" i="13"/>
  <c r="BR123" i="13"/>
  <c r="CE123" i="13"/>
  <c r="BU90" i="27"/>
  <c r="BV88" i="27"/>
  <c r="BV90" i="27" s="1"/>
  <c r="CN45" i="13"/>
  <c r="BR45" i="13"/>
  <c r="CE45" i="13"/>
  <c r="BR184" i="13"/>
  <c r="CE184" i="13" s="1"/>
  <c r="BQ184" i="13"/>
  <c r="CI184" i="13" s="1"/>
  <c r="CN184" i="13"/>
  <c r="BR202" i="13"/>
  <c r="CE202" i="13" s="1"/>
  <c r="BQ202" i="13"/>
  <c r="CI202" i="13" s="1"/>
  <c r="CN202" i="13"/>
  <c r="BZ194" i="27"/>
  <c r="CM194" i="27" s="1"/>
  <c r="CS194" i="27"/>
  <c r="BR90" i="13"/>
  <c r="CN90" i="13"/>
  <c r="CE90" i="13"/>
  <c r="BR194" i="13"/>
  <c r="CE194" i="13" s="1"/>
  <c r="CN194" i="13"/>
  <c r="BQ194" i="13"/>
  <c r="CI194" i="13" s="1"/>
  <c r="CN79" i="13"/>
  <c r="BR79" i="13"/>
  <c r="CE79" i="13"/>
  <c r="BN135" i="13"/>
  <c r="CQ135" i="13" s="1"/>
  <c r="CQ131" i="13"/>
  <c r="CE114" i="13"/>
  <c r="CN114" i="13"/>
  <c r="BR114" i="13"/>
  <c r="BQ154" i="13"/>
  <c r="CI154" i="13" s="1"/>
  <c r="CN154" i="13"/>
  <c r="CN46" i="13"/>
  <c r="BR46" i="13"/>
  <c r="CE46" i="13"/>
  <c r="BM30" i="13"/>
  <c r="BN4" i="13"/>
  <c r="BO40" i="13"/>
  <c r="BM43" i="13"/>
  <c r="BN40" i="13"/>
  <c r="BN43" i="13" s="1"/>
  <c r="BZ5" i="27"/>
  <c r="CM5" i="27" s="1"/>
  <c r="CS5" i="27"/>
  <c r="BU53" i="27"/>
  <c r="BV51" i="27"/>
  <c r="BV53" i="27" s="1"/>
  <c r="BW120" i="27"/>
  <c r="BU122" i="27"/>
  <c r="BV120" i="27"/>
  <c r="BV122" i="27" s="1"/>
  <c r="BR192" i="13"/>
  <c r="CE192" i="13" s="1"/>
  <c r="G12" i="19"/>
  <c r="D13" i="19"/>
  <c r="BR81" i="13"/>
  <c r="CN81" i="13"/>
  <c r="CE81" i="13"/>
  <c r="BR158" i="13"/>
  <c r="CE158" i="13" s="1"/>
  <c r="BX55" i="27"/>
  <c r="BW57" i="27"/>
  <c r="BO116" i="13"/>
  <c r="BM118" i="13"/>
  <c r="BN116" i="13"/>
  <c r="BO27" i="13"/>
  <c r="BP27" i="13" s="1"/>
  <c r="BR68" i="13"/>
  <c r="CE68" i="13"/>
  <c r="CN68" i="13"/>
  <c r="BU149" i="27"/>
  <c r="BV147" i="27"/>
  <c r="BV149" i="27" s="1"/>
  <c r="BO131" i="13"/>
  <c r="CE137" i="13"/>
  <c r="CN137" i="13"/>
  <c r="BR137" i="13"/>
  <c r="BR164" i="13"/>
  <c r="CE164" i="13" s="1"/>
  <c r="CI148" i="13"/>
  <c r="BQ196" i="13"/>
  <c r="CI196" i="13" s="1"/>
  <c r="CN196" i="13"/>
  <c r="AY35" i="13"/>
  <c r="CE103" i="13"/>
  <c r="CN103" i="13"/>
  <c r="BR103" i="13"/>
  <c r="BO92" i="13"/>
  <c r="BP92" i="13" s="1"/>
  <c r="BM33" i="13"/>
  <c r="AY58" i="13"/>
  <c r="BM56" i="13"/>
  <c r="BR23" i="13"/>
  <c r="CE23" i="13"/>
  <c r="CN23" i="13"/>
  <c r="D148" i="19"/>
  <c r="G149" i="19"/>
  <c r="BR174" i="13"/>
  <c r="CE174" i="13" s="1"/>
  <c r="BM49" i="13"/>
  <c r="BN47" i="13"/>
  <c r="CN130" i="13"/>
  <c r="BR130" i="13"/>
  <c r="CE130" i="13"/>
  <c r="BZ97" i="27"/>
  <c r="CM97" i="27" s="1"/>
  <c r="CS97" i="27"/>
  <c r="BQ181" i="13"/>
  <c r="CI181" i="13" s="1"/>
  <c r="CN181" i="13"/>
  <c r="BQ178" i="13"/>
  <c r="CI178" i="13" s="1"/>
  <c r="CN178" i="13"/>
  <c r="BZ148" i="27"/>
  <c r="CM148" i="27" s="1"/>
  <c r="CS148" i="27"/>
  <c r="CN125" i="13"/>
  <c r="BR125" i="13"/>
  <c r="CE125" i="13"/>
  <c r="AY69" i="13"/>
  <c r="BM145" i="13"/>
  <c r="BN143" i="13"/>
  <c r="BW91" i="27"/>
  <c r="BU93" i="27"/>
  <c r="BV91" i="27"/>
  <c r="BV93" i="27" s="1"/>
  <c r="BU202" i="27"/>
  <c r="BV3" i="27"/>
  <c r="BV202" i="27" s="1"/>
  <c r="BO51" i="13"/>
  <c r="BP51" i="13" s="1"/>
  <c r="AY89" i="13"/>
  <c r="BM87" i="13"/>
  <c r="BR94" i="13"/>
  <c r="CN94" i="13"/>
  <c r="CE94" i="13"/>
  <c r="BO138" i="13"/>
  <c r="BP138" i="13" s="1"/>
  <c r="BO111" i="13"/>
  <c r="BP111" i="13" s="1"/>
  <c r="CN140" i="13"/>
  <c r="BR140" i="13"/>
  <c r="CE140" i="13"/>
  <c r="AY129" i="13"/>
  <c r="CQ129" i="13" s="1"/>
  <c r="CQ127" i="13"/>
  <c r="BM67" i="13"/>
  <c r="BO124" i="13" l="1"/>
  <c r="BP122" i="13"/>
  <c r="BR138" i="13"/>
  <c r="CE138" i="13"/>
  <c r="CN138" i="13"/>
  <c r="BM35" i="13"/>
  <c r="BN33" i="13"/>
  <c r="BN145" i="13"/>
  <c r="CQ145" i="13" s="1"/>
  <c r="CQ143" i="13"/>
  <c r="BO143" i="13"/>
  <c r="BW147" i="27"/>
  <c r="CN27" i="13"/>
  <c r="CE27" i="13"/>
  <c r="BR27" i="13"/>
  <c r="BW126" i="27"/>
  <c r="BW39" i="27"/>
  <c r="AQ149" i="16"/>
  <c r="D147" i="19"/>
  <c r="G148" i="19"/>
  <c r="BN118" i="13"/>
  <c r="CQ118" i="13" s="1"/>
  <c r="CQ116" i="13"/>
  <c r="BW88" i="27"/>
  <c r="CQ3" i="13"/>
  <c r="BQ150" i="13"/>
  <c r="CN150" i="13"/>
  <c r="BO87" i="13"/>
  <c r="BM89" i="13"/>
  <c r="BN87" i="13"/>
  <c r="BW51" i="27"/>
  <c r="BP3" i="13"/>
  <c r="BO135" i="13"/>
  <c r="BP131" i="13"/>
  <c r="BO118" i="13"/>
  <c r="BP116" i="13"/>
  <c r="BN30" i="13"/>
  <c r="CQ30" i="13" s="1"/>
  <c r="CQ4" i="13"/>
  <c r="BN86" i="13"/>
  <c r="CQ86" i="13" s="1"/>
  <c r="CQ84" i="13"/>
  <c r="BM204" i="13"/>
  <c r="BM149" i="16" s="1"/>
  <c r="BX64" i="27"/>
  <c r="BW66" i="27"/>
  <c r="BO129" i="13"/>
  <c r="BP127" i="13"/>
  <c r="BN49" i="13"/>
  <c r="CQ49" i="13" s="1"/>
  <c r="CQ47" i="13"/>
  <c r="BR92" i="13"/>
  <c r="CE92" i="13"/>
  <c r="CN92" i="13"/>
  <c r="BO4" i="13"/>
  <c r="BW131" i="27"/>
  <c r="CN51" i="13"/>
  <c r="BR51" i="13"/>
  <c r="CE51" i="13"/>
  <c r="BR111" i="13"/>
  <c r="CE111" i="13"/>
  <c r="CN111" i="13"/>
  <c r="BW93" i="27"/>
  <c r="BX91" i="27"/>
  <c r="BR178" i="13"/>
  <c r="CE178" i="13" s="1"/>
  <c r="AY204" i="13"/>
  <c r="AY149" i="16" s="1"/>
  <c r="F9" i="17"/>
  <c r="D154" i="17"/>
  <c r="BW139" i="27"/>
  <c r="BX135" i="27"/>
  <c r="BR115" i="13"/>
  <c r="CE115" i="13"/>
  <c r="CN115" i="13"/>
  <c r="BM69" i="13"/>
  <c r="BO67" i="13"/>
  <c r="BN67" i="13"/>
  <c r="BW3" i="27"/>
  <c r="BO47" i="13"/>
  <c r="BO56" i="13"/>
  <c r="BM58" i="13"/>
  <c r="BN56" i="13"/>
  <c r="BZ55" i="27"/>
  <c r="BX57" i="27"/>
  <c r="CS55" i="27"/>
  <c r="CS57" i="27" s="1"/>
  <c r="G13" i="19"/>
  <c r="D14" i="19"/>
  <c r="BR154" i="13"/>
  <c r="CE154" i="13" s="1"/>
  <c r="BM75" i="13"/>
  <c r="BN73" i="13"/>
  <c r="BO84" i="13"/>
  <c r="BX120" i="27"/>
  <c r="BW122" i="27"/>
  <c r="BX36" i="27"/>
  <c r="BZ4" i="27"/>
  <c r="CS4" i="27"/>
  <c r="CS36" i="27" s="1"/>
  <c r="CS46" i="27"/>
  <c r="CS49" i="27" s="1"/>
  <c r="BX49" i="27"/>
  <c r="BZ46" i="27"/>
  <c r="BR181" i="13"/>
  <c r="CE181" i="13" s="1"/>
  <c r="BR196" i="13"/>
  <c r="CE196" i="13" s="1"/>
  <c r="BP40" i="13"/>
  <c r="BO43" i="13"/>
  <c r="BN124" i="13"/>
  <c r="CQ124" i="13" s="1"/>
  <c r="CQ122" i="13"/>
  <c r="CN116" i="13" l="1"/>
  <c r="CN118" i="13" s="1"/>
  <c r="BP118" i="13"/>
  <c r="BR116" i="13"/>
  <c r="BR118" i="13" s="1"/>
  <c r="CE116" i="13"/>
  <c r="CE40" i="13"/>
  <c r="BP43" i="13"/>
  <c r="BR40" i="13"/>
  <c r="BR43" i="13" s="1"/>
  <c r="CN40" i="13"/>
  <c r="CN43" i="13" s="1"/>
  <c r="BX139" i="27"/>
  <c r="BZ135" i="27"/>
  <c r="CS135" i="27"/>
  <c r="CS139" i="27" s="1"/>
  <c r="BX131" i="27"/>
  <c r="BW133" i="27"/>
  <c r="BP135" i="13"/>
  <c r="CE131" i="13"/>
  <c r="CN131" i="13"/>
  <c r="CN135" i="13" s="1"/>
  <c r="BR131" i="13"/>
  <c r="BR135" i="13" s="1"/>
  <c r="BN35" i="13"/>
  <c r="CQ35" i="13" s="1"/>
  <c r="CQ33" i="13"/>
  <c r="BZ57" i="27"/>
  <c r="CM55" i="27"/>
  <c r="CM57" i="27" s="1"/>
  <c r="BW202" i="27"/>
  <c r="BX3" i="27"/>
  <c r="BO30" i="13"/>
  <c r="BP4" i="13"/>
  <c r="BN204" i="13"/>
  <c r="BN149" i="16" s="1"/>
  <c r="G147" i="19"/>
  <c r="D146" i="19"/>
  <c r="BW149" i="27"/>
  <c r="BX147" i="27"/>
  <c r="BW41" i="27"/>
  <c r="BX39" i="27"/>
  <c r="CI150" i="13"/>
  <c r="CI204" i="13" s="1"/>
  <c r="BQ204" i="13"/>
  <c r="BP84" i="13"/>
  <c r="BO86" i="13"/>
  <c r="BN58" i="13"/>
  <c r="CQ58" i="13" s="1"/>
  <c r="CQ56" i="13"/>
  <c r="BN69" i="13"/>
  <c r="CQ69" i="13" s="1"/>
  <c r="CQ67" i="13"/>
  <c r="F154" i="17"/>
  <c r="F158" i="17"/>
  <c r="BX93" i="27"/>
  <c r="BZ91" i="27"/>
  <c r="CS91" i="27"/>
  <c r="CS93" i="27" s="1"/>
  <c r="CE127" i="13"/>
  <c r="CN127" i="13"/>
  <c r="CN129" i="13" s="1"/>
  <c r="BP129" i="13"/>
  <c r="BR127" i="13"/>
  <c r="BR129" i="13" s="1"/>
  <c r="BX51" i="27"/>
  <c r="BW53" i="27"/>
  <c r="BN89" i="13"/>
  <c r="CQ89" i="13" s="1"/>
  <c r="CQ87" i="13"/>
  <c r="BX88" i="27"/>
  <c r="BW90" i="27"/>
  <c r="BO145" i="13"/>
  <c r="BP143" i="13"/>
  <c r="BO33" i="13"/>
  <c r="BZ120" i="27"/>
  <c r="BX122" i="27"/>
  <c r="CS120" i="27"/>
  <c r="CS122" i="27" s="1"/>
  <c r="BZ36" i="27"/>
  <c r="CM4" i="27"/>
  <c r="CM36" i="27" s="1"/>
  <c r="BN75" i="13"/>
  <c r="CQ75" i="13" s="1"/>
  <c r="CQ73" i="13"/>
  <c r="BO69" i="13"/>
  <c r="BP67" i="13"/>
  <c r="B9" i="18"/>
  <c r="B154" i="18" s="1"/>
  <c r="B14" i="19"/>
  <c r="B154" i="19" s="1"/>
  <c r="F157" i="17"/>
  <c r="B27" i="20"/>
  <c r="CE3" i="13"/>
  <c r="CN3" i="13"/>
  <c r="BR3" i="13"/>
  <c r="BO58" i="13"/>
  <c r="BP56" i="13"/>
  <c r="BZ49" i="27"/>
  <c r="CM46" i="27"/>
  <c r="CM49" i="27" s="1"/>
  <c r="BO89" i="13"/>
  <c r="BP87" i="13"/>
  <c r="BO73" i="13"/>
  <c r="G14" i="19"/>
  <c r="D15" i="19"/>
  <c r="BO49" i="13"/>
  <c r="BP47" i="13"/>
  <c r="BZ64" i="27"/>
  <c r="BX66" i="27"/>
  <c r="CS64" i="27"/>
  <c r="CS66" i="27" s="1"/>
  <c r="BR150" i="13"/>
  <c r="CE150" i="13" s="1"/>
  <c r="CE122" i="13"/>
  <c r="CN122" i="13"/>
  <c r="CN124" i="13" s="1"/>
  <c r="BP124" i="13"/>
  <c r="BR122" i="13"/>
  <c r="BR124" i="13" s="1"/>
  <c r="BX126" i="27"/>
  <c r="BW128" i="27"/>
  <c r="CE124" i="13" l="1"/>
  <c r="G15" i="19"/>
  <c r="D16" i="19"/>
  <c r="BO35" i="13"/>
  <c r="BP33" i="13"/>
  <c r="BZ51" i="27"/>
  <c r="BX53" i="27"/>
  <c r="CS51" i="27"/>
  <c r="CS53" i="27" s="1"/>
  <c r="BP30" i="13"/>
  <c r="BR4" i="13"/>
  <c r="BR30" i="13" s="1"/>
  <c r="CN4" i="13"/>
  <c r="CN30" i="13" s="1"/>
  <c r="CE4" i="13"/>
  <c r="CN143" i="13"/>
  <c r="CN145" i="13" s="1"/>
  <c r="BP145" i="13"/>
  <c r="BR143" i="13"/>
  <c r="BR145" i="13" s="1"/>
  <c r="CE143" i="13"/>
  <c r="BZ122" i="27"/>
  <c r="CM120" i="27"/>
  <c r="CM122" i="27" s="1"/>
  <c r="BZ39" i="27"/>
  <c r="BX41" i="27"/>
  <c r="CS39" i="27"/>
  <c r="CS41" i="27" s="1"/>
  <c r="BZ147" i="27"/>
  <c r="BX149" i="27"/>
  <c r="CS147" i="27"/>
  <c r="CS149" i="27" s="1"/>
  <c r="BX202" i="27"/>
  <c r="BZ3" i="27"/>
  <c r="CS3" i="27"/>
  <c r="CS202" i="27" s="1"/>
  <c r="CE135" i="13"/>
  <c r="BZ139" i="27"/>
  <c r="CM135" i="27"/>
  <c r="CM139" i="27" s="1"/>
  <c r="CE43" i="13"/>
  <c r="CE56" i="13"/>
  <c r="CN56" i="13"/>
  <c r="CN58" i="13" s="1"/>
  <c r="BP58" i="13"/>
  <c r="BR56" i="13"/>
  <c r="BR58" i="13" s="1"/>
  <c r="CE47" i="13"/>
  <c r="CN47" i="13"/>
  <c r="CN49" i="13" s="1"/>
  <c r="BP49" i="13"/>
  <c r="BR47" i="13"/>
  <c r="BR49" i="13" s="1"/>
  <c r="CE84" i="13"/>
  <c r="BP86" i="13"/>
  <c r="CN84" i="13"/>
  <c r="CN86" i="13" s="1"/>
  <c r="BR84" i="13"/>
  <c r="BR86" i="13" s="1"/>
  <c r="BP89" i="13"/>
  <c r="BR87" i="13"/>
  <c r="BR89" i="13" s="1"/>
  <c r="CE87" i="13"/>
  <c r="CN87" i="13"/>
  <c r="CN89" i="13" s="1"/>
  <c r="CN67" i="13"/>
  <c r="CN69" i="13" s="1"/>
  <c r="BP69" i="13"/>
  <c r="BR67" i="13"/>
  <c r="BR69" i="13" s="1"/>
  <c r="CE67" i="13"/>
  <c r="BZ66" i="27"/>
  <c r="CM64" i="27"/>
  <c r="CM66" i="27" s="1"/>
  <c r="BO75" i="13"/>
  <c r="BO204" i="13" s="1"/>
  <c r="BP73" i="13"/>
  <c r="CE118" i="13"/>
  <c r="BZ126" i="27"/>
  <c r="BX128" i="27"/>
  <c r="CS126" i="27"/>
  <c r="CS128" i="27" s="1"/>
  <c r="BZ88" i="27"/>
  <c r="BX90" i="27"/>
  <c r="CS88" i="27"/>
  <c r="CS90" i="27" s="1"/>
  <c r="CE129" i="13"/>
  <c r="CQ204" i="13"/>
  <c r="D145" i="19"/>
  <c r="G146" i="19"/>
  <c r="BZ131" i="27"/>
  <c r="BX133" i="27"/>
  <c r="CS131" i="27"/>
  <c r="CS133" i="27" s="1"/>
  <c r="BZ93" i="27"/>
  <c r="CM91" i="27"/>
  <c r="CM93" i="27" s="1"/>
  <c r="BZ133" i="27" l="1"/>
  <c r="CM131" i="27"/>
  <c r="CM133" i="27" s="1"/>
  <c r="BZ53" i="27"/>
  <c r="CM51" i="27"/>
  <c r="CM53" i="27" s="1"/>
  <c r="CE89" i="13"/>
  <c r="BP35" i="13"/>
  <c r="BR33" i="13"/>
  <c r="BR35" i="13" s="1"/>
  <c r="CE33" i="13"/>
  <c r="CN33" i="13"/>
  <c r="CN35" i="13" s="1"/>
  <c r="BZ41" i="27"/>
  <c r="CM39" i="27"/>
  <c r="CM41" i="27" s="1"/>
  <c r="CE145" i="13"/>
  <c r="CE30" i="13"/>
  <c r="D144" i="19"/>
  <c r="G145" i="19"/>
  <c r="CE73" i="13"/>
  <c r="CN73" i="13"/>
  <c r="CN75" i="13" s="1"/>
  <c r="BP75" i="13"/>
  <c r="BP204" i="13" s="1"/>
  <c r="BR73" i="13"/>
  <c r="BR75" i="13" s="1"/>
  <c r="CM126" i="27"/>
  <c r="CM128" i="27" s="1"/>
  <c r="BZ128" i="27"/>
  <c r="CE49" i="13"/>
  <c r="BZ202" i="27"/>
  <c r="CM3" i="27"/>
  <c r="CM202" i="27" s="1"/>
  <c r="CE69" i="13"/>
  <c r="G16" i="19"/>
  <c r="D17" i="19"/>
  <c r="BR204" i="13"/>
  <c r="CE86" i="13"/>
  <c r="CE58" i="13"/>
  <c r="BZ149" i="27"/>
  <c r="CM147" i="27"/>
  <c r="CM149" i="27" s="1"/>
  <c r="BZ90" i="27"/>
  <c r="CM88" i="27"/>
  <c r="CM90" i="27" s="1"/>
  <c r="CE204" i="13" l="1"/>
  <c r="CG33" i="13" s="1"/>
  <c r="CE75" i="13"/>
  <c r="G144" i="19"/>
  <c r="D143" i="19"/>
  <c r="CN204" i="13"/>
  <c r="D18" i="19"/>
  <c r="G17" i="19"/>
  <c r="CE35" i="13"/>
  <c r="G18" i="19" l="1"/>
  <c r="D19" i="19"/>
  <c r="CG73" i="13"/>
  <c r="CG75" i="13" s="1"/>
  <c r="CF61" i="13"/>
  <c r="CG44" i="13"/>
  <c r="CF44" i="13"/>
  <c r="CH44" i="13" s="1"/>
  <c r="CG28" i="13"/>
  <c r="CF28" i="13"/>
  <c r="CH28" i="13" s="1"/>
  <c r="CG61" i="13"/>
  <c r="CF134" i="13"/>
  <c r="CF104" i="13"/>
  <c r="CH104" i="13" s="1"/>
  <c r="CF173" i="13"/>
  <c r="CF6" i="13"/>
  <c r="CF126" i="13"/>
  <c r="CG132" i="13"/>
  <c r="CF133" i="13"/>
  <c r="CH133" i="13" s="1"/>
  <c r="CG54" i="13"/>
  <c r="CG91" i="13"/>
  <c r="CF113" i="13"/>
  <c r="CH113" i="13" s="1"/>
  <c r="CF8" i="13"/>
  <c r="CG50" i="13"/>
  <c r="CG136" i="13"/>
  <c r="CF197" i="13"/>
  <c r="CG20" i="13"/>
  <c r="CF132" i="13"/>
  <c r="CH132" i="13" s="1"/>
  <c r="CF54" i="13"/>
  <c r="CG82" i="13"/>
  <c r="CF162" i="13"/>
  <c r="CF50" i="13"/>
  <c r="CH50" i="13" s="1"/>
  <c r="CF9" i="13"/>
  <c r="CH9" i="13" s="1"/>
  <c r="CG9" i="13"/>
  <c r="CG197" i="13"/>
  <c r="CG156" i="13"/>
  <c r="CF20" i="13"/>
  <c r="CG119" i="13"/>
  <c r="CF78" i="13"/>
  <c r="CF36" i="13"/>
  <c r="CH36" i="13" s="1"/>
  <c r="CG31" i="13"/>
  <c r="CF26" i="13"/>
  <c r="CG101" i="13"/>
  <c r="CG8" i="13"/>
  <c r="CF136" i="13"/>
  <c r="CG176" i="13"/>
  <c r="CF77" i="13"/>
  <c r="CF170" i="13"/>
  <c r="CH170" i="13" s="1"/>
  <c r="CG165" i="13"/>
  <c r="CG155" i="13"/>
  <c r="CG17" i="13"/>
  <c r="CG162" i="13"/>
  <c r="CG36" i="13"/>
  <c r="CG169" i="13"/>
  <c r="CF168" i="13"/>
  <c r="CF156" i="13"/>
  <c r="CG146" i="13"/>
  <c r="CF119" i="13"/>
  <c r="CG107" i="13"/>
  <c r="CG26" i="13"/>
  <c r="CF101" i="13"/>
  <c r="CF80" i="13"/>
  <c r="CH80" i="13" s="1"/>
  <c r="CG113" i="13"/>
  <c r="CF189" i="13"/>
  <c r="CF10" i="13"/>
  <c r="CH10" i="13" s="1"/>
  <c r="CG60" i="13"/>
  <c r="CF146" i="13"/>
  <c r="CG65" i="13"/>
  <c r="CF176" i="13"/>
  <c r="CG71" i="13"/>
  <c r="CF107" i="13"/>
  <c r="CG78" i="13"/>
  <c r="CF165" i="13"/>
  <c r="CH165" i="13" s="1"/>
  <c r="CF155" i="13"/>
  <c r="CH155" i="13" s="1"/>
  <c r="CF17" i="13"/>
  <c r="CH17" i="13" s="1"/>
  <c r="CG15" i="13"/>
  <c r="CG120" i="13"/>
  <c r="CF31" i="13"/>
  <c r="CG93" i="13"/>
  <c r="CF82" i="13"/>
  <c r="CF65" i="13"/>
  <c r="CH65" i="13" s="1"/>
  <c r="CG172" i="13"/>
  <c r="CG77" i="13"/>
  <c r="CF71" i="13"/>
  <c r="CH71" i="13" s="1"/>
  <c r="CG97" i="13"/>
  <c r="CG112" i="13"/>
  <c r="CG170" i="13"/>
  <c r="CG180" i="13"/>
  <c r="CF15" i="13"/>
  <c r="CH15" i="13" s="1"/>
  <c r="CF120" i="13"/>
  <c r="CG14" i="13"/>
  <c r="CG10" i="13"/>
  <c r="CF169" i="13"/>
  <c r="CG139" i="13"/>
  <c r="CG104" i="13"/>
  <c r="CG72" i="13"/>
  <c r="CG157" i="13"/>
  <c r="CF172" i="13"/>
  <c r="CH172" i="13" s="1"/>
  <c r="CF97" i="13"/>
  <c r="CH97" i="13" s="1"/>
  <c r="CF112" i="13"/>
  <c r="CH112" i="13" s="1"/>
  <c r="CG80" i="13"/>
  <c r="CF180" i="13"/>
  <c r="CH180" i="13" s="1"/>
  <c r="CG168" i="13"/>
  <c r="CG189" i="13"/>
  <c r="CF139" i="13"/>
  <c r="CH139" i="13" s="1"/>
  <c r="CF60" i="13"/>
  <c r="CH60" i="13" s="1"/>
  <c r="CF93" i="13"/>
  <c r="CH93" i="13" s="1"/>
  <c r="CG134" i="13"/>
  <c r="CF72" i="13"/>
  <c r="CF157" i="13"/>
  <c r="CG173" i="13"/>
  <c r="CG6" i="13"/>
  <c r="CG126" i="13"/>
  <c r="CG133" i="13"/>
  <c r="CF91" i="13"/>
  <c r="CH91" i="13" s="1"/>
  <c r="CF14" i="13"/>
  <c r="CH14" i="13" s="1"/>
  <c r="CG195" i="13"/>
  <c r="CF88" i="13"/>
  <c r="CH88" i="13" s="1"/>
  <c r="CF96" i="13"/>
  <c r="CF144" i="13"/>
  <c r="CG25" i="13"/>
  <c r="CF63" i="13"/>
  <c r="CG152" i="13"/>
  <c r="CF22" i="13"/>
  <c r="CG95" i="13"/>
  <c r="CF59" i="13"/>
  <c r="CF99" i="13"/>
  <c r="CG5" i="13"/>
  <c r="CG148" i="13"/>
  <c r="CF108" i="13"/>
  <c r="CF19" i="13"/>
  <c r="CF195" i="13"/>
  <c r="CH195" i="13" s="1"/>
  <c r="CF52" i="13"/>
  <c r="CG41" i="13"/>
  <c r="CG183" i="13"/>
  <c r="CG121" i="13"/>
  <c r="CG141" i="13"/>
  <c r="CG100" i="13"/>
  <c r="CF39" i="13"/>
  <c r="CF193" i="13"/>
  <c r="CH193" i="13" s="1"/>
  <c r="CF25" i="13"/>
  <c r="CF29" i="13"/>
  <c r="CF152" i="13"/>
  <c r="CG55" i="13"/>
  <c r="CG11" i="13"/>
  <c r="CG62" i="13"/>
  <c r="CG108" i="13"/>
  <c r="CG52" i="13"/>
  <c r="CG13" i="13"/>
  <c r="CF41" i="13"/>
  <c r="CH41" i="13" s="1"/>
  <c r="CF183" i="13"/>
  <c r="CH183" i="13" s="1"/>
  <c r="CF121" i="13"/>
  <c r="CH121" i="13" s="1"/>
  <c r="CG190" i="13"/>
  <c r="CG24" i="13"/>
  <c r="CG39" i="13"/>
  <c r="CF166" i="13"/>
  <c r="CG16" i="13"/>
  <c r="CF55" i="13"/>
  <c r="CH55" i="13" s="1"/>
  <c r="CG109" i="13"/>
  <c r="CF11" i="13"/>
  <c r="CF148" i="13"/>
  <c r="CH148" i="13" s="1"/>
  <c r="CG57" i="13"/>
  <c r="CF188" i="13"/>
  <c r="CG191" i="13"/>
  <c r="CF34" i="13"/>
  <c r="CF13" i="13"/>
  <c r="CH13" i="13" s="1"/>
  <c r="CG179" i="13"/>
  <c r="CG193" i="13"/>
  <c r="CG163" i="13"/>
  <c r="CF16" i="13"/>
  <c r="CF5" i="13"/>
  <c r="CH5" i="13" s="1"/>
  <c r="CF109" i="13"/>
  <c r="CH109" i="13" s="1"/>
  <c r="CF57" i="13"/>
  <c r="CH57" i="13" s="1"/>
  <c r="CG19" i="13"/>
  <c r="CG199" i="13"/>
  <c r="CF100" i="13"/>
  <c r="CH100" i="13" s="1"/>
  <c r="CF24" i="13"/>
  <c r="CH24" i="13" s="1"/>
  <c r="CF182" i="13"/>
  <c r="CG34" i="13"/>
  <c r="CG35" i="13" s="1"/>
  <c r="CF199" i="13"/>
  <c r="CH199" i="13" s="1"/>
  <c r="CG42" i="13"/>
  <c r="CF64" i="13"/>
  <c r="CH64" i="13" s="1"/>
  <c r="CG70" i="13"/>
  <c r="CF190" i="13"/>
  <c r="CF179" i="13"/>
  <c r="CH179" i="13" s="1"/>
  <c r="CG200" i="13"/>
  <c r="CG106" i="13"/>
  <c r="CG166" i="13"/>
  <c r="CF163" i="13"/>
  <c r="CG160" i="13"/>
  <c r="CF191" i="13"/>
  <c r="CG151" i="13"/>
  <c r="CF42" i="13"/>
  <c r="CH42" i="13" s="1"/>
  <c r="CG85" i="13"/>
  <c r="CG64" i="13"/>
  <c r="CF70" i="13"/>
  <c r="CH70" i="13" s="1"/>
  <c r="CF18" i="13"/>
  <c r="CH18" i="13" s="1"/>
  <c r="CG37" i="13"/>
  <c r="CG74" i="13"/>
  <c r="CF200" i="13"/>
  <c r="CH200" i="13" s="1"/>
  <c r="CF106" i="13"/>
  <c r="CH106" i="13" s="1"/>
  <c r="CG142" i="13"/>
  <c r="CG128" i="13"/>
  <c r="CF160" i="13"/>
  <c r="CH160" i="13" s="1"/>
  <c r="CG182" i="13"/>
  <c r="CF62" i="13"/>
  <c r="CH62" i="13" s="1"/>
  <c r="CG186" i="13"/>
  <c r="CG159" i="13"/>
  <c r="CG21" i="13"/>
  <c r="CG153" i="13"/>
  <c r="CF151" i="13"/>
  <c r="CH151" i="13" s="1"/>
  <c r="CG53" i="13"/>
  <c r="CG88" i="13"/>
  <c r="CG96" i="13"/>
  <c r="CG18" i="13"/>
  <c r="CG149" i="13"/>
  <c r="CF37" i="13"/>
  <c r="CH37" i="13" s="1"/>
  <c r="CF74" i="13"/>
  <c r="CH74" i="13" s="1"/>
  <c r="CG177" i="13"/>
  <c r="CG83" i="13"/>
  <c r="CG117" i="13"/>
  <c r="CF142" i="13"/>
  <c r="CH142" i="13" s="1"/>
  <c r="CF128" i="13"/>
  <c r="CG201" i="13"/>
  <c r="CG66" i="13"/>
  <c r="CG171" i="13"/>
  <c r="CG102" i="13"/>
  <c r="CG161" i="13"/>
  <c r="CG203" i="13"/>
  <c r="CG198" i="13"/>
  <c r="CG12" i="13"/>
  <c r="CF153" i="13"/>
  <c r="CH153" i="13" s="1"/>
  <c r="CF53" i="13"/>
  <c r="CH53" i="13" s="1"/>
  <c r="CF85" i="13"/>
  <c r="CH85" i="13" s="1"/>
  <c r="CF141" i="13"/>
  <c r="CF149" i="13"/>
  <c r="CH149" i="13" s="1"/>
  <c r="CF177" i="13"/>
  <c r="CF83" i="13"/>
  <c r="CH83" i="13" s="1"/>
  <c r="CF117" i="13"/>
  <c r="CG144" i="13"/>
  <c r="CG29" i="13"/>
  <c r="CG63" i="13"/>
  <c r="CF201" i="13"/>
  <c r="CH201" i="13" s="1"/>
  <c r="CG22" i="13"/>
  <c r="CF66" i="13"/>
  <c r="CF95" i="13"/>
  <c r="CH95" i="13" s="1"/>
  <c r="CF171" i="13"/>
  <c r="CH171" i="13" s="1"/>
  <c r="CF102" i="13"/>
  <c r="CH102" i="13" s="1"/>
  <c r="CF161" i="13"/>
  <c r="CH161" i="13" s="1"/>
  <c r="CF203" i="13"/>
  <c r="CF186" i="13"/>
  <c r="CH186" i="13" s="1"/>
  <c r="CF198" i="13"/>
  <c r="CH198" i="13" s="1"/>
  <c r="CG167" i="13"/>
  <c r="CG59" i="13"/>
  <c r="CF12" i="13"/>
  <c r="CH12" i="13" s="1"/>
  <c r="CG175" i="13"/>
  <c r="CF167" i="13"/>
  <c r="CH167" i="13" s="1"/>
  <c r="CF159" i="13"/>
  <c r="CG188" i="13"/>
  <c r="CF21" i="13"/>
  <c r="CF175" i="13"/>
  <c r="CG99" i="13"/>
  <c r="CG140" i="13"/>
  <c r="CF103" i="13"/>
  <c r="CH103" i="13" s="1"/>
  <c r="CF202" i="13"/>
  <c r="CH202" i="13" s="1"/>
  <c r="CF32" i="13"/>
  <c r="CF125" i="13"/>
  <c r="CF140" i="13"/>
  <c r="CH140" i="13" s="1"/>
  <c r="CG103" i="13"/>
  <c r="CG32" i="13"/>
  <c r="CF158" i="13"/>
  <c r="CG90" i="13"/>
  <c r="CG81" i="13"/>
  <c r="CF94" i="13"/>
  <c r="CF137" i="13"/>
  <c r="CF90" i="13"/>
  <c r="CH90" i="13" s="1"/>
  <c r="CG187" i="13"/>
  <c r="CF174" i="13"/>
  <c r="CH174" i="13" s="1"/>
  <c r="CG45" i="13"/>
  <c r="CG114" i="13"/>
  <c r="CG123" i="13"/>
  <c r="CG23" i="13"/>
  <c r="CG194" i="13"/>
  <c r="CG7" i="13"/>
  <c r="CG158" i="13"/>
  <c r="CF187" i="13"/>
  <c r="CH187" i="13" s="1"/>
  <c r="CF45" i="13"/>
  <c r="CH45" i="13" s="1"/>
  <c r="CF81" i="13"/>
  <c r="CF123" i="13"/>
  <c r="CH123" i="13" s="1"/>
  <c r="CG105" i="13"/>
  <c r="CG164" i="13"/>
  <c r="CF23" i="13"/>
  <c r="CH23" i="13" s="1"/>
  <c r="CG98" i="13"/>
  <c r="CG137" i="13"/>
  <c r="CF194" i="13"/>
  <c r="CF130" i="13"/>
  <c r="CH130" i="13" s="1"/>
  <c r="CF7" i="13"/>
  <c r="CH7" i="13" s="1"/>
  <c r="CG184" i="13"/>
  <c r="CG174" i="13"/>
  <c r="CG79" i="13"/>
  <c r="CF164" i="13"/>
  <c r="CG76" i="13"/>
  <c r="CF98" i="13"/>
  <c r="CG192" i="13"/>
  <c r="CF110" i="13"/>
  <c r="CH110" i="13" s="1"/>
  <c r="CG110" i="13"/>
  <c r="CG38" i="13"/>
  <c r="CF38" i="13"/>
  <c r="CH38" i="13" s="1"/>
  <c r="CF79" i="13"/>
  <c r="CG48" i="13"/>
  <c r="CF105" i="13"/>
  <c r="CH105" i="13" s="1"/>
  <c r="CF76" i="13"/>
  <c r="CF185" i="13"/>
  <c r="CH185" i="13" s="1"/>
  <c r="CF184" i="13"/>
  <c r="CH184" i="13" s="1"/>
  <c r="CF46" i="13"/>
  <c r="CG202" i="13"/>
  <c r="CF48" i="13"/>
  <c r="CG125" i="13"/>
  <c r="CG68" i="13"/>
  <c r="CF192" i="13"/>
  <c r="CH192" i="13" s="1"/>
  <c r="CG46" i="13"/>
  <c r="CG130" i="13"/>
  <c r="CF68" i="13"/>
  <c r="CH68" i="13" s="1"/>
  <c r="CG185" i="13"/>
  <c r="CF114" i="13"/>
  <c r="CG94" i="13"/>
  <c r="CF111" i="13"/>
  <c r="CG92" i="13"/>
  <c r="CG196" i="13"/>
  <c r="CG181" i="13"/>
  <c r="CF181" i="13"/>
  <c r="CH181" i="13" s="1"/>
  <c r="CF92" i="13"/>
  <c r="CH92" i="13" s="1"/>
  <c r="CG138" i="13"/>
  <c r="CG51" i="13"/>
  <c r="CF196" i="13"/>
  <c r="CF138" i="13"/>
  <c r="CH138" i="13" s="1"/>
  <c r="CF51" i="13"/>
  <c r="CH51" i="13" s="1"/>
  <c r="CG178" i="13"/>
  <c r="CF154" i="13"/>
  <c r="CF178" i="13"/>
  <c r="CH178" i="13" s="1"/>
  <c r="CG111" i="13"/>
  <c r="CF115" i="13"/>
  <c r="CH115" i="13" s="1"/>
  <c r="CF27" i="13"/>
  <c r="CH27" i="13" s="1"/>
  <c r="CG115" i="13"/>
  <c r="CG154" i="13"/>
  <c r="CG27" i="13"/>
  <c r="CG3" i="13"/>
  <c r="CG131" i="13"/>
  <c r="CG135" i="13" s="1"/>
  <c r="CF131" i="13"/>
  <c r="CG116" i="13"/>
  <c r="CG118" i="13" s="1"/>
  <c r="CF116" i="13"/>
  <c r="CF127" i="13"/>
  <c r="CF122" i="13"/>
  <c r="CF3" i="13"/>
  <c r="CG150" i="13"/>
  <c r="CF40" i="13"/>
  <c r="CG127" i="13"/>
  <c r="CG40" i="13"/>
  <c r="CG43" i="13" s="1"/>
  <c r="CG122" i="13"/>
  <c r="CF150" i="13"/>
  <c r="CH150" i="13" s="1"/>
  <c r="CG4" i="13"/>
  <c r="CG30" i="13" s="1"/>
  <c r="CG56" i="13"/>
  <c r="CG58" i="13" s="1"/>
  <c r="CG87" i="13"/>
  <c r="CG89" i="13" s="1"/>
  <c r="CF4" i="13"/>
  <c r="CG84" i="13"/>
  <c r="CG86" i="13" s="1"/>
  <c r="CG67" i="13"/>
  <c r="CG69" i="13" s="1"/>
  <c r="CF84" i="13"/>
  <c r="CF87" i="13"/>
  <c r="CG143" i="13"/>
  <c r="CG145" i="13" s="1"/>
  <c r="CF47" i="13"/>
  <c r="CF67" i="13"/>
  <c r="CF143" i="13"/>
  <c r="CG47" i="13"/>
  <c r="CF56" i="13"/>
  <c r="CF33" i="13"/>
  <c r="D142" i="19"/>
  <c r="G143" i="19"/>
  <c r="CF73" i="13"/>
  <c r="CF58" i="13" l="1"/>
  <c r="CH56" i="13"/>
  <c r="CH58" i="13" s="1"/>
  <c r="CF30" i="13"/>
  <c r="CH4" i="13"/>
  <c r="CH21" i="13"/>
  <c r="CH154" i="13"/>
  <c r="CH137" i="13"/>
  <c r="CH141" i="13"/>
  <c r="CH188" i="13"/>
  <c r="CH19" i="13"/>
  <c r="CH146" i="13"/>
  <c r="CF75" i="13"/>
  <c r="CH73" i="13"/>
  <c r="CH75" i="13" s="1"/>
  <c r="CF49" i="13"/>
  <c r="CH47" i="13"/>
  <c r="CH49" i="13" s="1"/>
  <c r="CH3" i="13"/>
  <c r="CH94" i="13"/>
  <c r="CH32" i="13"/>
  <c r="CH159" i="13"/>
  <c r="CH203" i="13"/>
  <c r="CH182" i="13"/>
  <c r="CH16" i="13"/>
  <c r="CH108" i="13"/>
  <c r="CH63" i="13"/>
  <c r="CH120" i="13"/>
  <c r="CH119" i="13"/>
  <c r="CH26" i="13"/>
  <c r="CH197" i="13"/>
  <c r="CH81" i="13"/>
  <c r="CH144" i="13"/>
  <c r="CH126" i="13"/>
  <c r="D141" i="19"/>
  <c r="G142" i="19"/>
  <c r="CF89" i="13"/>
  <c r="CH87" i="13"/>
  <c r="CH89" i="13" s="1"/>
  <c r="CF129" i="13"/>
  <c r="CH127" i="13"/>
  <c r="CH129" i="13" s="1"/>
  <c r="CH76" i="13"/>
  <c r="CH190" i="13"/>
  <c r="CH11" i="13"/>
  <c r="CH82" i="13"/>
  <c r="CH189" i="13"/>
  <c r="CH156" i="13"/>
  <c r="CH6" i="13"/>
  <c r="CF35" i="13"/>
  <c r="CF204" i="13" s="1"/>
  <c r="CH33" i="13"/>
  <c r="CH35" i="13" s="1"/>
  <c r="CF86" i="13"/>
  <c r="CH84" i="13"/>
  <c r="CH86" i="13" s="1"/>
  <c r="CG124" i="13"/>
  <c r="CF118" i="13"/>
  <c r="CH116" i="13"/>
  <c r="CH196" i="13"/>
  <c r="CH111" i="13"/>
  <c r="CH98" i="13"/>
  <c r="CH194" i="13"/>
  <c r="CH158" i="13"/>
  <c r="CH117" i="13"/>
  <c r="CH128" i="13"/>
  <c r="CH191" i="13"/>
  <c r="CH152" i="13"/>
  <c r="CH99" i="13"/>
  <c r="CH96" i="13"/>
  <c r="CH107" i="13"/>
  <c r="CH168" i="13"/>
  <c r="CH77" i="13"/>
  <c r="CH78" i="13"/>
  <c r="CH162" i="13"/>
  <c r="CH8" i="13"/>
  <c r="CH173" i="13"/>
  <c r="CH61" i="13"/>
  <c r="CH29" i="13"/>
  <c r="CH59" i="13"/>
  <c r="CH31" i="13"/>
  <c r="CH157" i="13"/>
  <c r="CG49" i="13"/>
  <c r="CG129" i="13"/>
  <c r="CF135" i="13"/>
  <c r="CH131" i="13"/>
  <c r="CH114" i="13"/>
  <c r="CH48" i="13"/>
  <c r="CH79" i="13"/>
  <c r="CH164" i="13"/>
  <c r="CH175" i="13"/>
  <c r="CH66" i="13"/>
  <c r="CH177" i="13"/>
  <c r="CH163" i="13"/>
  <c r="CH34" i="13"/>
  <c r="CH25" i="13"/>
  <c r="CH52" i="13"/>
  <c r="CH72" i="13"/>
  <c r="CH169" i="13"/>
  <c r="CH176" i="13"/>
  <c r="CH101" i="13"/>
  <c r="CH136" i="13"/>
  <c r="CH20" i="13"/>
  <c r="CH54" i="13"/>
  <c r="CH134" i="13"/>
  <c r="D20" i="19"/>
  <c r="G19" i="19"/>
  <c r="CF124" i="13"/>
  <c r="CH122" i="13"/>
  <c r="CH124" i="13" s="1"/>
  <c r="CH22" i="13"/>
  <c r="CF145" i="13"/>
  <c r="CH143" i="13"/>
  <c r="CF43" i="13"/>
  <c r="CH40" i="13"/>
  <c r="CH43" i="13" s="1"/>
  <c r="CH166" i="13"/>
  <c r="CF69" i="13"/>
  <c r="CH67" i="13"/>
  <c r="CH69" i="13" s="1"/>
  <c r="CG204" i="13"/>
  <c r="CH46" i="13"/>
  <c r="CH125" i="13"/>
  <c r="CH39" i="13"/>
  <c r="CH145" i="13" l="1"/>
  <c r="D140" i="19"/>
  <c r="G141" i="19"/>
  <c r="CH118" i="13"/>
  <c r="CH30" i="13"/>
  <c r="CH204" i="13" s="1"/>
  <c r="CH135" i="13"/>
  <c r="G20" i="19"/>
  <c r="D21" i="19"/>
  <c r="D139" i="19" l="1"/>
  <c r="G140" i="19"/>
  <c r="G21" i="19"/>
  <c r="D22" i="19"/>
  <c r="G22" i="19" l="1"/>
  <c r="D23" i="19"/>
  <c r="G139" i="19"/>
  <c r="D138" i="19"/>
  <c r="D137" i="19" l="1"/>
  <c r="G138" i="19"/>
  <c r="G23" i="19"/>
  <c r="D24" i="19"/>
  <c r="G24" i="19" l="1"/>
  <c r="D25" i="19"/>
  <c r="D136" i="19"/>
  <c r="G137" i="19"/>
  <c r="G136" i="19" l="1"/>
  <c r="D135" i="19"/>
  <c r="D26" i="19"/>
  <c r="G25" i="19"/>
  <c r="G26" i="19" l="1"/>
  <c r="D27" i="19"/>
  <c r="D134" i="19"/>
  <c r="G135" i="19"/>
  <c r="D133" i="19" l="1"/>
  <c r="G134" i="19"/>
  <c r="G27" i="19"/>
  <c r="D28" i="19"/>
  <c r="G28" i="19" l="1"/>
  <c r="D29" i="19"/>
  <c r="D132" i="19"/>
  <c r="G133" i="19"/>
  <c r="D131" i="19" l="1"/>
  <c r="G131" i="19" s="1"/>
  <c r="G132" i="19"/>
  <c r="G29" i="19"/>
  <c r="D30" i="19"/>
  <c r="D31" i="19" l="1"/>
  <c r="G30" i="19"/>
  <c r="G31" i="19" l="1"/>
  <c r="D32" i="19"/>
  <c r="G32" i="19" l="1"/>
  <c r="D33" i="19"/>
  <c r="G33" i="19" l="1"/>
  <c r="D34" i="19"/>
  <c r="G34" i="19" l="1"/>
  <c r="D35" i="19"/>
  <c r="G35" i="19" l="1"/>
  <c r="D36" i="19"/>
  <c r="G36" i="19" l="1"/>
  <c r="D37" i="19"/>
  <c r="G37" i="19" l="1"/>
  <c r="D38" i="19"/>
  <c r="G38" i="19" l="1"/>
  <c r="D39" i="19"/>
  <c r="G39" i="19" l="1"/>
  <c r="D40" i="19"/>
  <c r="G40" i="19" l="1"/>
  <c r="D41" i="19"/>
  <c r="D42" i="19" l="1"/>
  <c r="G41" i="19"/>
  <c r="G42" i="19" l="1"/>
  <c r="D43" i="19"/>
  <c r="D44" i="19" l="1"/>
  <c r="G43" i="19"/>
  <c r="G44" i="19" l="1"/>
  <c r="D45" i="19"/>
  <c r="G45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Dave C</author>
  </authors>
  <commentList>
    <comment ref="BT5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Dave C:</t>
        </r>
        <r>
          <rPr>
            <sz val="9"/>
            <color indexed="81"/>
            <rFont val="Tahoma"/>
            <family val="2"/>
          </rPr>
          <t xml:space="preserve">
versus 31875 budgeted?  What happened?</t>
        </r>
      </text>
    </comment>
    <comment ref="BT66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Dave C:</t>
        </r>
        <r>
          <rPr>
            <sz val="9"/>
            <color indexed="81"/>
            <rFont val="Tahoma"/>
            <family val="2"/>
          </rPr>
          <t xml:space="preserve">
versus 480445.00 budgeted?  This is missing it by half.</t>
        </r>
      </text>
    </comment>
    <comment ref="BT84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Dave C:</t>
        </r>
        <r>
          <rPr>
            <sz val="9"/>
            <color indexed="81"/>
            <rFont val="Tahoma"/>
            <family val="2"/>
          </rPr>
          <t xml:space="preserve">
please confirm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Dave C</author>
  </authors>
  <commentList>
    <comment ref="BT71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Dave C:</t>
        </r>
        <r>
          <rPr>
            <sz val="9"/>
            <color indexed="81"/>
            <rFont val="Tahoma"/>
            <family val="2"/>
          </rPr>
          <t xml:space="preserve">
versus 31875 budgeted?  What happened?</t>
        </r>
      </text>
    </comment>
    <comment ref="BT83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Dave C:</t>
        </r>
        <r>
          <rPr>
            <sz val="9"/>
            <color indexed="81"/>
            <rFont val="Tahoma"/>
            <family val="2"/>
          </rPr>
          <t xml:space="preserve">
versus 480445.00 budgeted?  This is missing it by half.</t>
        </r>
      </text>
    </comment>
    <comment ref="BT100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Dave C:</t>
        </r>
        <r>
          <rPr>
            <sz val="9"/>
            <color indexed="81"/>
            <rFont val="Tahoma"/>
            <family val="2"/>
          </rPr>
          <t xml:space="preserve">
please confirm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Coreena Kim</author>
  </authors>
  <commentList>
    <comment ref="AD10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Coreena Kim:</t>
        </r>
        <r>
          <rPr>
            <sz val="8"/>
            <color indexed="81"/>
            <rFont val="Tahoma"/>
            <family val="2"/>
          </rPr>
          <t xml:space="preserve">
Des Moines and Mesa Vista did not report their Emergency Supplemental correctly. I did not change amounts for either district</t>
        </r>
      </text>
    </comment>
    <comment ref="AZ11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Coreena Kim:</t>
        </r>
        <r>
          <rPr>
            <sz val="9"/>
            <color indexed="81"/>
            <rFont val="Tahoma"/>
            <family val="2"/>
          </rPr>
          <t xml:space="preserve">
SW Primary, SW Secondary and Walatowa amounts are incorrect on Revenue Report. Corrected below.</t>
        </r>
      </text>
    </comment>
    <comment ref="AZ183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Coreena Kim:</t>
        </r>
        <r>
          <rPr>
            <sz val="9"/>
            <color indexed="81"/>
            <rFont val="Tahoma"/>
            <family val="2"/>
          </rPr>
          <t xml:space="preserve">
SW Primary over by $462 in Revenue Report. Reduced by $462</t>
        </r>
      </text>
    </comment>
    <comment ref="AZ184" authorId="0" shapeId="0" xr:uid="{00000000-0006-0000-1000-000004000000}">
      <text>
        <r>
          <rPr>
            <b/>
            <sz val="9"/>
            <color indexed="81"/>
            <rFont val="Tahoma"/>
            <family val="2"/>
          </rPr>
          <t>Coreena Kim:</t>
        </r>
        <r>
          <rPr>
            <sz val="9"/>
            <color indexed="81"/>
            <rFont val="Tahoma"/>
            <family val="2"/>
          </rPr>
          <t xml:space="preserve">
SW Secondary under by $462 on Revenue Report. Added $462.</t>
        </r>
      </text>
    </comment>
    <comment ref="AZ208" authorId="0" shapeId="0" xr:uid="{00000000-0006-0000-1000-000005000000}">
      <text>
        <r>
          <rPr>
            <b/>
            <sz val="9"/>
            <color indexed="81"/>
            <rFont val="Tahoma"/>
            <family val="2"/>
          </rPr>
          <t>Coreena Kim:</t>
        </r>
        <r>
          <rPr>
            <sz val="9"/>
            <color indexed="81"/>
            <rFont val="Tahoma"/>
            <family val="2"/>
          </rPr>
          <t xml:space="preserve">
Walatowa over by $349 on Revenue Report. Reduced by $349</t>
        </r>
      </text>
    </comment>
  </commentList>
</comments>
</file>

<file path=xl/sharedStrings.xml><?xml version="1.0" encoding="utf-8"?>
<sst xmlns="http://schemas.openxmlformats.org/spreadsheetml/2006/main" count="9748" uniqueCount="1554">
  <si>
    <t/>
  </si>
  <si>
    <t>Espanola</t>
  </si>
  <si>
    <t>Questa</t>
  </si>
  <si>
    <t>Albuquerque</t>
  </si>
  <si>
    <t>Aztec</t>
  </si>
  <si>
    <t>Carlsbad</t>
  </si>
  <si>
    <t>Cimarron</t>
  </si>
  <si>
    <t>Deming</t>
  </si>
  <si>
    <t>Farmington</t>
  </si>
  <si>
    <t>Gallup</t>
  </si>
  <si>
    <t>Jemez Mountain</t>
  </si>
  <si>
    <t>Jemez Valley</t>
  </si>
  <si>
    <t>Roswell</t>
  </si>
  <si>
    <t>Santa Fe</t>
  </si>
  <si>
    <t>Socorro</t>
  </si>
  <si>
    <t>Taos</t>
  </si>
  <si>
    <t>West Las Vegas</t>
  </si>
  <si>
    <t>FUND</t>
  </si>
  <si>
    <t>OBJ</t>
  </si>
  <si>
    <t>DESCRIPTION</t>
  </si>
  <si>
    <t>Academy of Trades and Technology</t>
  </si>
  <si>
    <t>ACE</t>
  </si>
  <si>
    <t>AIMS @ UNM</t>
  </si>
  <si>
    <t>Alamogordo</t>
  </si>
  <si>
    <t>Albuquerque School of Excellence</t>
  </si>
  <si>
    <t>Albuquerque Sign Language Academy</t>
  </si>
  <si>
    <t>Aldo Leopold Charter School</t>
  </si>
  <si>
    <t>Alma D' Arte Charter High School</t>
  </si>
  <si>
    <t>Amy Biehl Charter High School</t>
  </si>
  <si>
    <t>Animas</t>
  </si>
  <si>
    <t>Anthony Charter School</t>
  </si>
  <si>
    <t>Artesia</t>
  </si>
  <si>
    <t>ASK Academy</t>
  </si>
  <si>
    <t>Belen</t>
  </si>
  <si>
    <t>Bernalillo</t>
  </si>
  <si>
    <t>Bloomfield</t>
  </si>
  <si>
    <t>Capitan</t>
  </si>
  <si>
    <t>Carrizozo</t>
  </si>
  <si>
    <t>Central</t>
  </si>
  <si>
    <t>Cesar Chavez Community School</t>
  </si>
  <si>
    <t>Chama Valley</t>
  </si>
  <si>
    <t>Clayton</t>
  </si>
  <si>
    <t>Cloudcroft</t>
  </si>
  <si>
    <t>Clovis</t>
  </si>
  <si>
    <t>Cobre</t>
  </si>
  <si>
    <t>Coral Community Charter</t>
  </si>
  <si>
    <t>Corona</t>
  </si>
  <si>
    <t>Cottonwood Classical Preparatory School</t>
  </si>
  <si>
    <t>Cuba</t>
  </si>
  <si>
    <t>DEAP</t>
  </si>
  <si>
    <t>Des Moines</t>
  </si>
  <si>
    <t>Dexter</t>
  </si>
  <si>
    <t>Dora</t>
  </si>
  <si>
    <t>Dream Dine'</t>
  </si>
  <si>
    <t>Dulce</t>
  </si>
  <si>
    <t>Elida</t>
  </si>
  <si>
    <t>Estancia</t>
  </si>
  <si>
    <t>Estancia Valley Classical Academy</t>
  </si>
  <si>
    <t>Eunice</t>
  </si>
  <si>
    <t>Explore Academy</t>
  </si>
  <si>
    <t>Floyd</t>
  </si>
  <si>
    <t>Fort Sumner</t>
  </si>
  <si>
    <t>Gadsden</t>
  </si>
  <si>
    <t>Gilbert L. Sena Charter School</t>
  </si>
  <si>
    <t>Grady</t>
  </si>
  <si>
    <t>Grants/Cibola</t>
  </si>
  <si>
    <t>Hagerman</t>
  </si>
  <si>
    <t>Hatch</t>
  </si>
  <si>
    <t>Health Leadership High School</t>
  </si>
  <si>
    <t>Hobbs</t>
  </si>
  <si>
    <t>Hondo Valley</t>
  </si>
  <si>
    <t>Horizon Academy West</t>
  </si>
  <si>
    <t>House</t>
  </si>
  <si>
    <t>J. Paul Taylor</t>
  </si>
  <si>
    <t>Jal</t>
  </si>
  <si>
    <t>La Academia Dolores Huerta</t>
  </si>
  <si>
    <t>La Promesa Early Learning Center</t>
  </si>
  <si>
    <t>La Tierra Montessori School of the Arts &amp; Sciences</t>
  </si>
  <si>
    <t>Lake Arthur</t>
  </si>
  <si>
    <t>Las Cruces</t>
  </si>
  <si>
    <t>Las Montañas Charter School</t>
  </si>
  <si>
    <t>Las Vegas City</t>
  </si>
  <si>
    <t>Logan</t>
  </si>
  <si>
    <t>Lordsburg</t>
  </si>
  <si>
    <t>Los Alamos</t>
  </si>
  <si>
    <t>Los Lunas</t>
  </si>
  <si>
    <t>Loving</t>
  </si>
  <si>
    <t>Lovington</t>
  </si>
  <si>
    <t>Magdalena</t>
  </si>
  <si>
    <t>MASTERS Program</t>
  </si>
  <si>
    <t>Maxwell</t>
  </si>
  <si>
    <t>McCurdy Charter School</t>
  </si>
  <si>
    <t>Media Arts Collaborative Charter School</t>
  </si>
  <si>
    <t>Melrose</t>
  </si>
  <si>
    <t>Mesa Vista</t>
  </si>
  <si>
    <t>Mission Achievement and Success</t>
  </si>
  <si>
    <t>Monte Del Sol Charter School</t>
  </si>
  <si>
    <t>Montessori Elementary School</t>
  </si>
  <si>
    <t>Mora</t>
  </si>
  <si>
    <t>Moriarty</t>
  </si>
  <si>
    <t>Mosquero</t>
  </si>
  <si>
    <t>Mountainair</t>
  </si>
  <si>
    <t>New America School</t>
  </si>
  <si>
    <t>New America School - Las Cruces</t>
  </si>
  <si>
    <t>New Mexico Connections Academy</t>
  </si>
  <si>
    <t>New Mexico School for the Arts</t>
  </si>
  <si>
    <t>North Valley Academy</t>
  </si>
  <si>
    <t>Pecos</t>
  </si>
  <si>
    <t>Penasco</t>
  </si>
  <si>
    <t>Pojoaque Valley</t>
  </si>
  <si>
    <t>Portales</t>
  </si>
  <si>
    <t>Quemado</t>
  </si>
  <si>
    <t>Raton</t>
  </si>
  <si>
    <t>Red River Valley Charter School</t>
  </si>
  <si>
    <t>Reserve</t>
  </si>
  <si>
    <t>Rio Rancho</t>
  </si>
  <si>
    <t>Roy</t>
  </si>
  <si>
    <t>Ruidoso</t>
  </si>
  <si>
    <t>San Jon</t>
  </si>
  <si>
    <t>Sandoval Academy (SABE)</t>
  </si>
  <si>
    <t>Santa Rosa</t>
  </si>
  <si>
    <t>School of Dreams Academy</t>
  </si>
  <si>
    <t>Silver City</t>
  </si>
  <si>
    <t>Six Directions Indigenous</t>
  </si>
  <si>
    <t>South Valley Preparatory School</t>
  </si>
  <si>
    <t>Southwest Primary</t>
  </si>
  <si>
    <t>Southwest Secondary Learning Center</t>
  </si>
  <si>
    <t>Springer</t>
  </si>
  <si>
    <t>Student Athlete Headquarters (SAHQ)</t>
  </si>
  <si>
    <t>SW Aeronautics, Mathematics and Science Academy</t>
  </si>
  <si>
    <t>Taos Academy</t>
  </si>
  <si>
    <t>Taos Integrated School of the Arts</t>
  </si>
  <si>
    <t>Taos International School</t>
  </si>
  <si>
    <t>Tatum</t>
  </si>
  <si>
    <t>Technology Leadership</t>
  </si>
  <si>
    <t>Texico</t>
  </si>
  <si>
    <t>The Great Academy</t>
  </si>
  <si>
    <t>Tierra Adentro</t>
  </si>
  <si>
    <t>Tierra Encantada Charter School</t>
  </si>
  <si>
    <t>Truth or Consequences</t>
  </si>
  <si>
    <t>Tucumcari</t>
  </si>
  <si>
    <t>Tularosa</t>
  </si>
  <si>
    <t>Turquoise Trail Elementary</t>
  </si>
  <si>
    <t>Vaughn</t>
  </si>
  <si>
    <t>Wagon Mound</t>
  </si>
  <si>
    <t>Walatowa Charter High School</t>
  </si>
  <si>
    <t>Zuni</t>
  </si>
  <si>
    <t>Carinos De Los Ninos</t>
  </si>
  <si>
    <t>Roots and Wings Community School</t>
  </si>
  <si>
    <t>ABQ Charter  Academy</t>
  </si>
  <si>
    <t>Albuquerque Talent Development</t>
  </si>
  <si>
    <t>Alice King Community School</t>
  </si>
  <si>
    <t>Christine Duncan's Heritage Academy</t>
  </si>
  <si>
    <t>Cien Aguas International School</t>
  </si>
  <si>
    <t>Corrales International School</t>
  </si>
  <si>
    <t>Digital Arts and Technology Academy</t>
  </si>
  <si>
    <t>East Mountain High School</t>
  </si>
  <si>
    <t>El Camino Real Academy</t>
  </si>
  <si>
    <t>Gordon Bernell Charter School</t>
  </si>
  <si>
    <t>International School @ Mesa Del Sol</t>
  </si>
  <si>
    <t>La Academia de Esperanza</t>
  </si>
  <si>
    <t>La Resolana Leadership Academy</t>
  </si>
  <si>
    <t>Los Puentes Charter School</t>
  </si>
  <si>
    <t>Montessori of the Rio Grande</t>
  </si>
  <si>
    <t>Mountain Mahogany Community School</t>
  </si>
  <si>
    <t>Native American Community Academy</t>
  </si>
  <si>
    <t>New Mexico International School</t>
  </si>
  <si>
    <t>Nuestros Valores Charter School</t>
  </si>
  <si>
    <t>Public Academy for Performing Arts</t>
  </si>
  <si>
    <t>Robert F. Kennedy Charter School</t>
  </si>
  <si>
    <t>Siembra Leadership</t>
  </si>
  <si>
    <t>South Valley Academy</t>
  </si>
  <si>
    <t>Twenty-First Century Charter</t>
  </si>
  <si>
    <t>William W. &amp; Josephine Dorn Charter Comm School</t>
  </si>
  <si>
    <t>Mosaic Academy Charter</t>
  </si>
  <si>
    <t>Jefferson Montessori Academy</t>
  </si>
  <si>
    <t>Pecos Connections Academy</t>
  </si>
  <si>
    <t>Moreno Valley High School</t>
  </si>
  <si>
    <t>Deming Cesar Chavez Charter High School</t>
  </si>
  <si>
    <t>New Mexico Virtual Academy</t>
  </si>
  <si>
    <t>Middle College High School</t>
  </si>
  <si>
    <t>Lindrith Area Heritage Charter School</t>
  </si>
  <si>
    <t>San Diego Riverside Charter School</t>
  </si>
  <si>
    <t>Sidney Gutierrez Middle School</t>
  </si>
  <si>
    <t>Academy for Technology and the Classics</t>
  </si>
  <si>
    <t>Cottonwood Valley Charter School</t>
  </si>
  <si>
    <t>Anansi Charter School</t>
  </si>
  <si>
    <t>Taos Municipal Charter School</t>
  </si>
  <si>
    <t>Vista Grande High School</t>
  </si>
  <si>
    <t>Rio Gallinas School</t>
  </si>
  <si>
    <t>STATEWIDE</t>
  </si>
  <si>
    <t>10000</t>
  </si>
  <si>
    <t>GENERAL FUNDS</t>
  </si>
  <si>
    <t>11000</t>
  </si>
  <si>
    <t>OPERATIONAL</t>
  </si>
  <si>
    <t>41000</t>
  </si>
  <si>
    <t>REVENUE FROM LOCAL SOURCES</t>
  </si>
  <si>
    <t>41110</t>
  </si>
  <si>
    <t xml:space="preserve"> Ad Valorem Taxes – School District</t>
  </si>
  <si>
    <t>41113</t>
  </si>
  <si>
    <t xml:space="preserve"> Oil and Gas Taxes</t>
  </si>
  <si>
    <t>41114</t>
  </si>
  <si>
    <t xml:space="preserve"> Copper Production</t>
  </si>
  <si>
    <t>41115</t>
  </si>
  <si>
    <t xml:space="preserve"> Other Special Revenue/Taxes</t>
  </si>
  <si>
    <t>41310</t>
  </si>
  <si>
    <t xml:space="preserve"> Tuition from Foreign Nationals</t>
  </si>
  <si>
    <t>41500</t>
  </si>
  <si>
    <t xml:space="preserve"> Investment Income</t>
  </si>
  <si>
    <t>41701</t>
  </si>
  <si>
    <t xml:space="preserve"> Fees – Activities</t>
  </si>
  <si>
    <t>41702</t>
  </si>
  <si>
    <t xml:space="preserve"> Fees – Educational</t>
  </si>
  <si>
    <t>41705</t>
  </si>
  <si>
    <t xml:space="preserve"> Fees – Users</t>
  </si>
  <si>
    <t>41706</t>
  </si>
  <si>
    <t xml:space="preserve"> Fees – Summer School</t>
  </si>
  <si>
    <t>41910</t>
  </si>
  <si>
    <t xml:space="preserve"> Rental Income</t>
  </si>
  <si>
    <t>41911</t>
  </si>
  <si>
    <t xml:space="preserve"> Royalties</t>
  </si>
  <si>
    <t>41920</t>
  </si>
  <si>
    <t xml:space="preserve"> Contributions and Donations From Private Sources</t>
  </si>
  <si>
    <t>41921</t>
  </si>
  <si>
    <t xml:space="preserve"> Instructional - Categorical</t>
  </si>
  <si>
    <t>41922</t>
  </si>
  <si>
    <t xml:space="preserve"> Instructional Support - Categorical</t>
  </si>
  <si>
    <t>41923</t>
  </si>
  <si>
    <t xml:space="preserve"> Administration - Categorical</t>
  </si>
  <si>
    <t>41953</t>
  </si>
  <si>
    <t xml:space="preserve"> Insurance Recoveries</t>
  </si>
  <si>
    <t>41955</t>
  </si>
  <si>
    <t xml:space="preserve"> Special Assessments (REC)</t>
  </si>
  <si>
    <t>41980</t>
  </si>
  <si>
    <t xml:space="preserve"> Refund of Prior Year’s Expenditures</t>
  </si>
  <si>
    <t>SUBTOTAL REVENUE FROM LOCAL SOURCES</t>
  </si>
  <si>
    <t>43000</t>
  </si>
  <si>
    <t>REVENUE FROM STATE SOURCES</t>
  </si>
  <si>
    <t>43101</t>
  </si>
  <si>
    <t xml:space="preserve"> State Equalization Guarantee</t>
  </si>
  <si>
    <t>43104</t>
  </si>
  <si>
    <t xml:space="preserve"> Emergency - Supplemental</t>
  </si>
  <si>
    <t>43120</t>
  </si>
  <si>
    <t xml:space="preserve"> Charter School Administrative Revenue</t>
  </si>
  <si>
    <t>43202</t>
  </si>
  <si>
    <t xml:space="preserve"> State Flow-through Grants</t>
  </si>
  <si>
    <t>43208</t>
  </si>
  <si>
    <t xml:space="preserve"> PED Tuition for Students Attending out of State</t>
  </si>
  <si>
    <t>43212</t>
  </si>
  <si>
    <t xml:space="preserve"> Indirect Costs (State Flow-through Grants)</t>
  </si>
  <si>
    <t>43213</t>
  </si>
  <si>
    <t xml:space="preserve"> Indirect Costs (State Direct Grants)</t>
  </si>
  <si>
    <t>43214</t>
  </si>
  <si>
    <t xml:space="preserve"> Inter-Governmental Contract Revenue/REC </t>
  </si>
  <si>
    <t>43215</t>
  </si>
  <si>
    <t xml:space="preserve"> Inter-Governmental Contract Revenue</t>
  </si>
  <si>
    <t>43216</t>
  </si>
  <si>
    <t xml:space="preserve"> Fees - Governmental Agencies</t>
  </si>
  <si>
    <t>SUBTOTAL REVENUE FROM STATE SOURCES</t>
  </si>
  <si>
    <t>44000</t>
  </si>
  <si>
    <t>REVENUE FROM FEDERAL SOURCES</t>
  </si>
  <si>
    <t>44103</t>
  </si>
  <si>
    <t xml:space="preserve"> Impact Aid, Public Law 103-382</t>
  </si>
  <si>
    <t>44107</t>
  </si>
  <si>
    <t xml:space="preserve"> Indirect Costs (Federal Direct Grants)</t>
  </si>
  <si>
    <t>44108</t>
  </si>
  <si>
    <t xml:space="preserve"> DOE Los Alamos/DOD</t>
  </si>
  <si>
    <t>44204</t>
  </si>
  <si>
    <t xml:space="preserve"> Forest Reserve</t>
  </si>
  <si>
    <t>44205</t>
  </si>
  <si>
    <t xml:space="preserve"> Indirect Costs (Federal Flow-through Grants)</t>
  </si>
  <si>
    <t>44709</t>
  </si>
  <si>
    <t xml:space="preserve"> Department of Interior</t>
  </si>
  <si>
    <t>SUBTOTAL REVENUE FROM FEDERAL SOURCES</t>
  </si>
  <si>
    <t>45000</t>
  </si>
  <si>
    <t>OTHER FINANCING SOURCES</t>
  </si>
  <si>
    <t>45303</t>
  </si>
  <si>
    <t xml:space="preserve"> Sale of Real Property (&gt;=$25,000) or Equipment (&gt;=$5,000)</t>
  </si>
  <si>
    <t>45304</t>
  </si>
  <si>
    <t xml:space="preserve"> Sale of Personal Property (&lt;$25,000) or Equipment (&lt;$5,000)</t>
  </si>
  <si>
    <t>SUBTOTAL OTHER FINANCING SOURCES</t>
  </si>
  <si>
    <t>46000</t>
  </si>
  <si>
    <t>OTHER ITEMS</t>
  </si>
  <si>
    <t>46100</t>
  </si>
  <si>
    <t xml:space="preserve"> Access Board (e-Rate)</t>
  </si>
  <si>
    <t>SUBTOTAL OTHER ITEMS</t>
  </si>
  <si>
    <t>TOTAL OPERATIONAL</t>
  </si>
  <si>
    <t>12000</t>
  </si>
  <si>
    <t>TEACHERAGE</t>
  </si>
  <si>
    <t>TOTAL TEACHERAGE</t>
  </si>
  <si>
    <t>13000</t>
  </si>
  <si>
    <t>PUPIL TRANSPORTATION</t>
  </si>
  <si>
    <t>43206</t>
  </si>
  <si>
    <t xml:space="preserve"> Transportation Distribution</t>
  </si>
  <si>
    <t>TOTAL PUPIL TRANSPORTATION</t>
  </si>
  <si>
    <t>14000</t>
  </si>
  <si>
    <t>TOTAL INSTRUCTIONAL MATERIALS SUB-FUND</t>
  </si>
  <si>
    <t>43207</t>
  </si>
  <si>
    <t xml:space="preserve"> Instructional Materials 50% Core/Basal Allocation</t>
  </si>
  <si>
    <t>43211</t>
  </si>
  <si>
    <t xml:space="preserve"> Instructional Materials 50% Supplementary Allocation</t>
  </si>
  <si>
    <t>TOTAL TOTAL INSTRUCTIONAL MATERIALS SUB-FUND</t>
  </si>
  <si>
    <t>TOTAL GENERAL FUNDS</t>
  </si>
  <si>
    <t>20000</t>
  </si>
  <si>
    <t>SPECIAL REVENUE FUNDS</t>
  </si>
  <si>
    <t>21000</t>
  </si>
  <si>
    <t>FOOD SERVICES</t>
  </si>
  <si>
    <t>41603</t>
  </si>
  <si>
    <t xml:space="preserve"> Fees – Adults/Food Services</t>
  </si>
  <si>
    <t>41604</t>
  </si>
  <si>
    <t xml:space="preserve"> Fees – Students/Food Services</t>
  </si>
  <si>
    <t>41605</t>
  </si>
  <si>
    <t xml:space="preserve"> Fees – Other/Food Services</t>
  </si>
  <si>
    <t>43203</t>
  </si>
  <si>
    <t xml:space="preserve"> State Direct Grants</t>
  </si>
  <si>
    <t>44500</t>
  </si>
  <si>
    <t xml:space="preserve"> Restricted Grants – Federal Flow-through</t>
  </si>
  <si>
    <t>46004</t>
  </si>
  <si>
    <t xml:space="preserve"> Donated Commodities</t>
  </si>
  <si>
    <t>TOTAL FOOD SERVICES</t>
  </si>
  <si>
    <t>22000</t>
  </si>
  <si>
    <t>ATHLETICS</t>
  </si>
  <si>
    <t>TOTAL ATHLETICS</t>
  </si>
  <si>
    <t>23000</t>
  </si>
  <si>
    <t>NON-INSTRUCTIONAL SUPPORT</t>
  </si>
  <si>
    <t>TOTAL NON-INSTRUCTIONAL SUPPORT</t>
  </si>
  <si>
    <t>24000</t>
  </si>
  <si>
    <t>FEDERAL FLOW-THROUGH GRANTS</t>
  </si>
  <si>
    <t>24101</t>
  </si>
  <si>
    <t>TITLE I - ESEA</t>
  </si>
  <si>
    <t>44504</t>
  </si>
  <si>
    <t xml:space="preserve"> Federal Flowthrough Prior Year</t>
  </si>
  <si>
    <t>24103</t>
  </si>
  <si>
    <t>MIGRANT CHILDREN EDUCATION</t>
  </si>
  <si>
    <t>24106</t>
  </si>
  <si>
    <t>ENTITLEMENT IDEA-B</t>
  </si>
  <si>
    <t>24108</t>
  </si>
  <si>
    <t>NEW MEXICO AUTISM PROJECT</t>
  </si>
  <si>
    <t>24109</t>
  </si>
  <si>
    <t>PRESCHOOL IDEA-B</t>
  </si>
  <si>
    <t>24112</t>
  </si>
  <si>
    <t>IDEA – EARLY INTERVENTION SERVICES</t>
  </si>
  <si>
    <t>24113</t>
  </si>
  <si>
    <t>EDUCATION OF HOMELESS</t>
  </si>
  <si>
    <t>24115</t>
  </si>
  <si>
    <t>IDEA – PRIVATE SCHOOLS SHARE</t>
  </si>
  <si>
    <t>24118</t>
  </si>
  <si>
    <t>FRESH FRUIT AND VEGETABLES</t>
  </si>
  <si>
    <t>24119</t>
  </si>
  <si>
    <t>21ST CENTURY COMMUNITY LEARNING CENTERS 2008-2014</t>
  </si>
  <si>
    <t>24120</t>
  </si>
  <si>
    <t>IDEA-B "RISK POOL"</t>
  </si>
  <si>
    <t>24124</t>
  </si>
  <si>
    <t>TITLE I 1003G GRANT</t>
  </si>
  <si>
    <t>24132</t>
  </si>
  <si>
    <t>NM RESULTS PLAN (TITLE 1 SCHOOLS)</t>
  </si>
  <si>
    <t>24139</t>
  </si>
  <si>
    <t>LEADERSHIP - VOC ED</t>
  </si>
  <si>
    <t>24153</t>
  </si>
  <si>
    <t>ENGLISH LANGUAGE ACQUISITION</t>
  </si>
  <si>
    <t>24154</t>
  </si>
  <si>
    <t>TEACHER/PRINCIPAL TRAINING &amp; RECRUITING</t>
  </si>
  <si>
    <t>24160</t>
  </si>
  <si>
    <t>RURAL &amp; LOW-INCOME SCHOOLS</t>
  </si>
  <si>
    <t>24162</t>
  </si>
  <si>
    <t>TITLE I SCHOOL IMPROVEMENT</t>
  </si>
  <si>
    <t>24163</t>
  </si>
  <si>
    <t>IMMIGRANT FUNDING - TITLE III</t>
  </si>
  <si>
    <t>24171</t>
  </si>
  <si>
    <t>CARL D PERKINS SPECIAL PROJECTS - CURRENT</t>
  </si>
  <si>
    <t>24174</t>
  </si>
  <si>
    <t>CARL D PERKINS SECONDARY - CURRENT</t>
  </si>
  <si>
    <t>24175</t>
  </si>
  <si>
    <t>CARL D PERKINS SECONDARY - PY UNLIQ. OBLIGATIONS</t>
  </si>
  <si>
    <t>24176</t>
  </si>
  <si>
    <t>CARL D PERKINS SECONDARY - REDISTRIBUTION</t>
  </si>
  <si>
    <t>24180</t>
  </si>
  <si>
    <t>CARL D PERKINS HSTW - CURRENT</t>
  </si>
  <si>
    <t>24181</t>
  </si>
  <si>
    <t>CARL D PERKINS HSTW - PY UNLIQ. OBLIGATIONS</t>
  </si>
  <si>
    <t>24183</t>
  </si>
  <si>
    <t>USDA 2010 EQUIPMENT ASSISTANCE PROGRAM</t>
  </si>
  <si>
    <t>24184</t>
  </si>
  <si>
    <t>USHHSD PREGNANCY PREVENTION</t>
  </si>
  <si>
    <t>24186</t>
  </si>
  <si>
    <t>USHHS/CDC SCHOOL HEALTH</t>
  </si>
  <si>
    <t>24187</t>
  </si>
  <si>
    <t>MIGRANT REGIONAL RECRUITING</t>
  </si>
  <si>
    <t>24189</t>
  </si>
  <si>
    <t>STUDENT SUPP ACADEMIC ACHIEVMENT TITLE IV</t>
  </si>
  <si>
    <t>TOTAL FEDERAL FLOW-THROUGH GRANTS</t>
  </si>
  <si>
    <t>25000</t>
  </si>
  <si>
    <t>FEDERAL DIRECT GRANTS</t>
  </si>
  <si>
    <t>25112</t>
  </si>
  <si>
    <t>COLLABORATIVE RESEARCH &amp; DEVELOPMENT</t>
  </si>
  <si>
    <t>44301</t>
  </si>
  <si>
    <t xml:space="preserve"> Other Restricted Grants – Federal Direct</t>
  </si>
  <si>
    <t>25115</t>
  </si>
  <si>
    <t>TITLE VII INDIAN ED</t>
  </si>
  <si>
    <t>25127</t>
  </si>
  <si>
    <t>HEADSTART</t>
  </si>
  <si>
    <t>25129</t>
  </si>
  <si>
    <t>TITLE XX HEALTH &amp; SOCIAL SERVICES</t>
  </si>
  <si>
    <t>25131</t>
  </si>
  <si>
    <t>JOHNSON O'MALLEY</t>
  </si>
  <si>
    <t>25141</t>
  </si>
  <si>
    <t>CHILD CARE AND DEVELOPMENT FUND</t>
  </si>
  <si>
    <t>25145</t>
  </si>
  <si>
    <t>IMPACT AID SPECIAL EDUCATION</t>
  </si>
  <si>
    <t>25146</t>
  </si>
  <si>
    <t>SAFE ROUTES TO SCHOOL /NMDOT</t>
  </si>
  <si>
    <t>25147</t>
  </si>
  <si>
    <t>IMPACT AID INDIAN EDUCATION</t>
  </si>
  <si>
    <t>25150</t>
  </si>
  <si>
    <t>FOOD STAMPS NUTRITION</t>
  </si>
  <si>
    <t>25152</t>
  </si>
  <si>
    <t>TITLE XIX MEDICAID 0/2 YEARS</t>
  </si>
  <si>
    <t>25153</t>
  </si>
  <si>
    <t>TITLE XIX MEDICAID 3/21 YEARS</t>
  </si>
  <si>
    <t>25157</t>
  </si>
  <si>
    <t>CHILD CARE BLOCK GRANT CYFD</t>
  </si>
  <si>
    <t>25171</t>
  </si>
  <si>
    <t>CHILD &amp; ADULT FOOD PROGRAM</t>
  </si>
  <si>
    <t>25173</t>
  </si>
  <si>
    <t>SCHOOL LEADERSHIP PROGRAM</t>
  </si>
  <si>
    <t>25176</t>
  </si>
  <si>
    <t>BIA FORESTRY YOUTH INCENTIVE PROGRAM</t>
  </si>
  <si>
    <t>25180</t>
  </si>
  <si>
    <t>MAGNET SCHOOLS ASSISTANCE</t>
  </si>
  <si>
    <t>25181</t>
  </si>
  <si>
    <t>SANTA FE UNDERAGE DRINKING ALLIANCE</t>
  </si>
  <si>
    <t>25184</t>
  </si>
  <si>
    <t>INDIAN ED FORMULA GRANT</t>
  </si>
  <si>
    <t>25200</t>
  </si>
  <si>
    <t>ROTC</t>
  </si>
  <si>
    <t>25201</t>
  </si>
  <si>
    <t>NAVAJO NATIONS</t>
  </si>
  <si>
    <t>25205</t>
  </si>
  <si>
    <t>"GEAR UP" NM STATE INITIATIVES</t>
  </si>
  <si>
    <t>25233</t>
  </si>
  <si>
    <t>RURAL EDUCATION ACHIEVEMENT PROGRAM</t>
  </si>
  <si>
    <t>25238</t>
  </si>
  <si>
    <t>SUBSTANCE ABUSE &amp; MENTAL HEALTH SER</t>
  </si>
  <si>
    <t>25246</t>
  </si>
  <si>
    <t>EMERGENCY FOOD/SHELTER NATIONAL BOARD PRO</t>
  </si>
  <si>
    <t>25248</t>
  </si>
  <si>
    <t>NATIVE AMERICAN PROGRAM</t>
  </si>
  <si>
    <t>25254</t>
  </si>
  <si>
    <t>DOD EDUCATION ACTIVITY</t>
  </si>
  <si>
    <t>25262</t>
  </si>
  <si>
    <t>RURAL UTILITY - PBS</t>
  </si>
  <si>
    <t>25264</t>
  </si>
  <si>
    <t>SUPPLEMENTAL DOD IMPACT AID</t>
  </si>
  <si>
    <t>TOTAL FEDERAL DIRECT GRANTS</t>
  </si>
  <si>
    <t>26000</t>
  </si>
  <si>
    <t>LOCAL GRANTS</t>
  </si>
  <si>
    <t>26102</t>
  </si>
  <si>
    <t>EXXON EDUCATION FOUNDATION</t>
  </si>
  <si>
    <t>26103</t>
  </si>
  <si>
    <t>ENLACE-UNM</t>
  </si>
  <si>
    <t>26107</t>
  </si>
  <si>
    <t>REC/DISTRICT FISCAL AGENT</t>
  </si>
  <si>
    <t>26109</t>
  </si>
  <si>
    <t>JF MADDOX FOUNDATION</t>
  </si>
  <si>
    <t>26111</t>
  </si>
  <si>
    <t>(ITFS/FCC)</t>
  </si>
  <si>
    <t>26113</t>
  </si>
  <si>
    <t>LANL FOUNDATION</t>
  </si>
  <si>
    <t>26118</t>
  </si>
  <si>
    <t>ABEC - JOB MENTOR</t>
  </si>
  <si>
    <t>26121</t>
  </si>
  <si>
    <t>KELLOGG FUND/KELLOGG FOUNDATION</t>
  </si>
  <si>
    <t>26123</t>
  </si>
  <si>
    <t>PNM FOUNDATION INC</t>
  </si>
  <si>
    <t>26127</t>
  </si>
  <si>
    <t>RURAL VISION/MDC</t>
  </si>
  <si>
    <t>26138</t>
  </si>
  <si>
    <t>CHALLENGE FOUNDATION</t>
  </si>
  <si>
    <t>26146</t>
  </si>
  <si>
    <t>HUBBARD FOUNDATION</t>
  </si>
  <si>
    <t>26153</t>
  </si>
  <si>
    <t>PASO DEL NORTE HEALTH FOUNDATION</t>
  </si>
  <si>
    <t>26156</t>
  </si>
  <si>
    <t>TURNER FOUNDATION</t>
  </si>
  <si>
    <t>26157</t>
  </si>
  <si>
    <t>INDIAN HEALTH SERVICES USPHS</t>
  </si>
  <si>
    <t>26161</t>
  </si>
  <si>
    <t>CORPORATION FOR PUBLIC BROADCASTING</t>
  </si>
  <si>
    <t>26163</t>
  </si>
  <si>
    <t>GOLDEN APPLE FOUNDATION</t>
  </si>
  <si>
    <t>26166</t>
  </si>
  <si>
    <t>GENERAL MILLS FOUNDATION</t>
  </si>
  <si>
    <t>26171</t>
  </si>
  <si>
    <t>RIO RANCHO EDUCATION FOUNDATION</t>
  </si>
  <si>
    <t>26176</t>
  </si>
  <si>
    <t>NEW MEXICO COMMUNITY FOUNDATION</t>
  </si>
  <si>
    <t>26177</t>
  </si>
  <si>
    <t>ELEMENTARY &amp; MIDDLE SCHOOL INITIATIVE</t>
  </si>
  <si>
    <t>26178</t>
  </si>
  <si>
    <t>KEEP NEW MEXICO BEAUTIFUL, INC.</t>
  </si>
  <si>
    <t>26179</t>
  </si>
  <si>
    <t>A PLUS FOR ENERGY</t>
  </si>
  <si>
    <t>26184</t>
  </si>
  <si>
    <t>CLOVIS MUNICIPAL SCHOOLS FOUNDATION</t>
  </si>
  <si>
    <t>26186</t>
  </si>
  <si>
    <t>ABC COMMUNITY SCHOOLS PARTNERSHIP</t>
  </si>
  <si>
    <t>26187</t>
  </si>
  <si>
    <t>AMY BEIHL HIGH SCHOOL FOUNDATION</t>
  </si>
  <si>
    <t>26189</t>
  </si>
  <si>
    <t>LOS ALAMOS PUBLIC SCHOOLS</t>
  </si>
  <si>
    <t>26190</t>
  </si>
  <si>
    <t>APS FOUNDATION</t>
  </si>
  <si>
    <t>26191</t>
  </si>
  <si>
    <t>ENMR PLATEAU EDUCATIONAL FOUNDATION</t>
  </si>
  <si>
    <t>26195</t>
  </si>
  <si>
    <t>FRIENDS OF MOUNTAIN MAHOGANY FOUNDATION</t>
  </si>
  <si>
    <t>26198</t>
  </si>
  <si>
    <t>ALBUQUERQUE COMMUNITY FOUNDATION</t>
  </si>
  <si>
    <t>26199</t>
  </si>
  <si>
    <t>SPACEPORT GRT GRANT – SIERRA COUNTY</t>
  </si>
  <si>
    <t>26204</t>
  </si>
  <si>
    <t>SPACEPORT GRT GRANT – DONA ANA COUNTY</t>
  </si>
  <si>
    <t>26205</t>
  </si>
  <si>
    <t>CHEVRON SCHOOL GRANTS</t>
  </si>
  <si>
    <t>26207</t>
  </si>
  <si>
    <t>CNM FOUNDATION</t>
  </si>
  <si>
    <t>26210</t>
  </si>
  <si>
    <t>APS HOMELESS PROJECTS</t>
  </si>
  <si>
    <t>26211</t>
  </si>
  <si>
    <t>TARGET SCHOOL GRANT</t>
  </si>
  <si>
    <t>26218</t>
  </si>
  <si>
    <t>UNITED WAY</t>
  </si>
  <si>
    <t>26219</t>
  </si>
  <si>
    <t>PROJECT LEAD THE WAY (PLTW)</t>
  </si>
  <si>
    <t>TOTAL LOCAL GRANTS</t>
  </si>
  <si>
    <t>27000</t>
  </si>
  <si>
    <t>STATE FLOW-THROUGH GRANTS</t>
  </si>
  <si>
    <t>27103</t>
  </si>
  <si>
    <t>2009 DUAL CREDIT INSTRUCTIONAL MATERIALS/HB2</t>
  </si>
  <si>
    <t>27107</t>
  </si>
  <si>
    <t>27107 GOB LIBRARY</t>
  </si>
  <si>
    <t>43204</t>
  </si>
  <si>
    <t xml:space="preserve"> Prior Year Balances</t>
  </si>
  <si>
    <t>27108</t>
  </si>
  <si>
    <t>PARCC READINESS</t>
  </si>
  <si>
    <t>27113</t>
  </si>
  <si>
    <t>ADOPTION IM MATH AND ARTS</t>
  </si>
  <si>
    <t>27114</t>
  </si>
  <si>
    <t>NEW MEXICO READS TO LEAD K-3</t>
  </si>
  <si>
    <t>27115</t>
  </si>
  <si>
    <t>ROBOT SYSTEMS FOR MATH COMPETITIONS (STB) HB-191</t>
  </si>
  <si>
    <t>27117</t>
  </si>
  <si>
    <t>TECHNOLOGY FOR EDUCATION PED</t>
  </si>
  <si>
    <t>27128</t>
  </si>
  <si>
    <t>RECRUITMENT SUPPORT FUND</t>
  </si>
  <si>
    <t>27141</t>
  </si>
  <si>
    <t>TRUANCY INITIATIVE PED</t>
  </si>
  <si>
    <t>27149</t>
  </si>
  <si>
    <t>PREK INITIATIVE</t>
  </si>
  <si>
    <t>27150</t>
  </si>
  <si>
    <t>INDIAN EDUCATION ACT</t>
  </si>
  <si>
    <t>27151</t>
  </si>
  <si>
    <t>GRADS</t>
  </si>
  <si>
    <t>27155</t>
  </si>
  <si>
    <t>BREAKFAST FOR ELEMENTARY STUDENTS</t>
  </si>
  <si>
    <t>27166</t>
  </si>
  <si>
    <t>KINDERGARTEN-THREE PLUS</t>
  </si>
  <si>
    <t>27168</t>
  </si>
  <si>
    <t>AFTER SCHOOL ENRICHMENT PROGRAM</t>
  </si>
  <si>
    <t>27177</t>
  </si>
  <si>
    <t>2013 PRE-K CLASSROOMS</t>
  </si>
  <si>
    <t>27178</t>
  </si>
  <si>
    <t>SCHOOL BUSES</t>
  </si>
  <si>
    <t>27181</t>
  </si>
  <si>
    <t>"STEM TEACHER INITIATIVE"</t>
  </si>
  <si>
    <t>27183</t>
  </si>
  <si>
    <t>NM GROWN FVV</t>
  </si>
  <si>
    <t>27188</t>
  </si>
  <si>
    <t>TEACHER AND SCHOOL LEADER INCENTIVE PAY</t>
  </si>
  <si>
    <t>27189</t>
  </si>
  <si>
    <t>COLLEGE COUNSELOR INITIATIVE</t>
  </si>
  <si>
    <t>27190</t>
  </si>
  <si>
    <t>TEACHER AND SCHOOL LEADER INCENTIVE PAY GROUP</t>
  </si>
  <si>
    <t>27195</t>
  </si>
  <si>
    <t>TEACHERS HARD TO STAFF STIPEND</t>
  </si>
  <si>
    <t>27197</t>
  </si>
  <si>
    <t>BLACK STUDENT UNION IN PUBLIC SCHOOLS</t>
  </si>
  <si>
    <t>27198</t>
  </si>
  <si>
    <t>K3 PLUS 4 &amp; 5 PILOT</t>
  </si>
  <si>
    <t>27200</t>
  </si>
  <si>
    <t>STATE DIRECTED ACTIVITIES</t>
  </si>
  <si>
    <t>TOTAL STATE FLOW-THROUGH GRANTS</t>
  </si>
  <si>
    <t>28000</t>
  </si>
  <si>
    <t>STATE DIRECT GRANTS</t>
  </si>
  <si>
    <t>28108</t>
  </si>
  <si>
    <t>EARLY INTERVENTION CYFD</t>
  </si>
  <si>
    <t>28119</t>
  </si>
  <si>
    <t>ENMU - GRANTS</t>
  </si>
  <si>
    <t>28120</t>
  </si>
  <si>
    <t>NM HIGHWAY DEPT (ROAD)</t>
  </si>
  <si>
    <t>28122</t>
  </si>
  <si>
    <t>ASSIST TOBACCO DOH</t>
  </si>
  <si>
    <t>28131</t>
  </si>
  <si>
    <t>NM ARTS DIV</t>
  </si>
  <si>
    <t>28133</t>
  </si>
  <si>
    <t>YOUTH CONSERVATION CORP NMEMNR</t>
  </si>
  <si>
    <t>28140</t>
  </si>
  <si>
    <t>COORDINATED APPROACH TO CHILD HEALTH</t>
  </si>
  <si>
    <t>28142</t>
  </si>
  <si>
    <t>HSD/OPTUM</t>
  </si>
  <si>
    <t>28144</t>
  </si>
  <si>
    <t>MEDICAID HSD</t>
  </si>
  <si>
    <t>28145</t>
  </si>
  <si>
    <t>DWI NM LOCAL GRANT FUND</t>
  </si>
  <si>
    <t>28146</t>
  </si>
  <si>
    <t>SUN SAFETY</t>
  </si>
  <si>
    <t>28147</t>
  </si>
  <si>
    <t>FAMILY PLANNING PROGRAM DOH</t>
  </si>
  <si>
    <t>28158</t>
  </si>
  <si>
    <t>SUICIDE PREVENTION</t>
  </si>
  <si>
    <t>28189</t>
  </si>
  <si>
    <t>GRADS - CHILD CARE</t>
  </si>
  <si>
    <t>28190</t>
  </si>
  <si>
    <t>GRADS - INSTRUCTION</t>
  </si>
  <si>
    <t>28193</t>
  </si>
  <si>
    <t>CYFD PARENTS AS TEACHERS MODEL</t>
  </si>
  <si>
    <t>28195</t>
  </si>
  <si>
    <t>NATURAL HELPERS PROGRAM</t>
  </si>
  <si>
    <t>28196</t>
  </si>
  <si>
    <t>STATE UNDERAGE DRINKING PREVENT DOT</t>
  </si>
  <si>
    <t>28199</t>
  </si>
  <si>
    <t>SAFE ROUTES TO SCHOOL - DOH</t>
  </si>
  <si>
    <t>28201</t>
  </si>
  <si>
    <t>CYFD - CHILD AND ADULT CARE FOOD PROGRAM</t>
  </si>
  <si>
    <t>28202</t>
  </si>
  <si>
    <t>"REZ" FOR YOUR LIFE INDIAN AFFAIRS</t>
  </si>
  <si>
    <t>28203</t>
  </si>
  <si>
    <t>GRADS PLUS</t>
  </si>
  <si>
    <t>TOTAL STATE DIRECT GRANTS</t>
  </si>
  <si>
    <t>29000</t>
  </si>
  <si>
    <t>COMBINED STATE/LOCAL GRANTS</t>
  </si>
  <si>
    <t>29102</t>
  </si>
  <si>
    <t>PRIVATE DIR GRANTS (CATEGORICAL)</t>
  </si>
  <si>
    <t>29103</t>
  </si>
  <si>
    <t>TEEN PREGNANCY</t>
  </si>
  <si>
    <t>29107</t>
  </si>
  <si>
    <t>CITY/COUNTY GRANTS</t>
  </si>
  <si>
    <t>29114</t>
  </si>
  <si>
    <t>MCCUNE CHARITABLE FOUNDATION</t>
  </si>
  <si>
    <t>29115</t>
  </si>
  <si>
    <t>TRANSPORTATION-RELATED GRANTS</t>
  </si>
  <si>
    <t>29130</t>
  </si>
  <si>
    <t>SCHOOL BASED HEALTH CENTER</t>
  </si>
  <si>
    <t>29134</t>
  </si>
  <si>
    <t>WIND FARM PROJECTS</t>
  </si>
  <si>
    <t>41280</t>
  </si>
  <si>
    <t xml:space="preserve"> Revenue In Lieu Of Taxes</t>
  </si>
  <si>
    <t>29135</t>
  </si>
  <si>
    <t>BONDS/TIF (TAX INCREMENT FINANCING) PAYMENTS IN LIEU OF TAXES</t>
  </si>
  <si>
    <t>29138</t>
  </si>
  <si>
    <t>NISN - HIGH QUALITY CHARTER SCHOOLS</t>
  </si>
  <si>
    <t>TOTAL COMBINED STATE/LOCAL GRANTS</t>
  </si>
  <si>
    <t>TOTAL SPECIAL REVENUE FUNDS</t>
  </si>
  <si>
    <t>30000</t>
  </si>
  <si>
    <t>CAPITAL PROJECT FUNDS</t>
  </si>
  <si>
    <t>31100</t>
  </si>
  <si>
    <t>BOND BUILDING</t>
  </si>
  <si>
    <t>45110</t>
  </si>
  <si>
    <t xml:space="preserve"> Sale of Bonds</t>
  </si>
  <si>
    <t>45114</t>
  </si>
  <si>
    <t xml:space="preserve"> Special Revenue Bond Proceeds</t>
  </si>
  <si>
    <t>TOTAL BOND BUILDING</t>
  </si>
  <si>
    <t>31200</t>
  </si>
  <si>
    <t>PUBLIC SCHOOL CAPITAL OUTLAY</t>
  </si>
  <si>
    <t>43209</t>
  </si>
  <si>
    <t xml:space="preserve"> PSCOC Awards</t>
  </si>
  <si>
    <t>TOTAL PUBLIC SCHOOL CAPITAL OUTLAY</t>
  </si>
  <si>
    <t>31300</t>
  </si>
  <si>
    <t>SPECIAL CAPITAL OUTLAY-LOCAL</t>
  </si>
  <si>
    <t>41931</t>
  </si>
  <si>
    <t xml:space="preserve"> Special Building - Local</t>
  </si>
  <si>
    <t>TOTAL SPECIAL CAPITAL OUTLAY-LOCAL</t>
  </si>
  <si>
    <t>31400</t>
  </si>
  <si>
    <t>SPECIAL CAPITAL OUTLAY-STATE</t>
  </si>
  <si>
    <t>43210</t>
  </si>
  <si>
    <t xml:space="preserve"> Special Capital Outlay - State</t>
  </si>
  <si>
    <t>TOTAL SPECIAL CAPITAL OUTLAY-STATE</t>
  </si>
  <si>
    <t>31500</t>
  </si>
  <si>
    <t>SPECIAL CAPITAL OUTLAY-FEDERAL</t>
  </si>
  <si>
    <t>44306</t>
  </si>
  <si>
    <t xml:space="preserve"> Special Capital Outlay – Federal</t>
  </si>
  <si>
    <t>TOTAL SPECIAL CAPITAL OUTLAY-FEDERAL</t>
  </si>
  <si>
    <t>31600</t>
  </si>
  <si>
    <t>CAPITAL IMPROVEMENTS HB-33</t>
  </si>
  <si>
    <t>TOTAL CAPITAL IMPROVEMENTS HB-33</t>
  </si>
  <si>
    <t>31700</t>
  </si>
  <si>
    <t>CAPITAL IMPROVEMENTS SB-9</t>
  </si>
  <si>
    <t>TOTAL CAPITAL IMPROVEMENTS SB-9</t>
  </si>
  <si>
    <t>31701</t>
  </si>
  <si>
    <t>CAPITAL IMPROVEMENTS SB-9 LOCAL</t>
  </si>
  <si>
    <t>TOTAL CAPITAL IMPROVEMENTS SB-9 LOCAL</t>
  </si>
  <si>
    <t>31900</t>
  </si>
  <si>
    <t>ED. TECHNOLOGY EQUIPMENT ACT</t>
  </si>
  <si>
    <t>TOTAL ED. TECHNOLOGY EQUIPMENT ACT</t>
  </si>
  <si>
    <t>32100</t>
  </si>
  <si>
    <t>PUBLIC SCHOOL CAP. OUTLAY-20%</t>
  </si>
  <si>
    <t>TOTAL PUBLIC SCHOOL CAP. OUTLAY-20%</t>
  </si>
  <si>
    <t>TOTAL CAPITAL PROJECT FUNDS</t>
  </si>
  <si>
    <t>40000</t>
  </si>
  <si>
    <t>DEBT SERVICE FUNDS</t>
  </si>
  <si>
    <t>DEBT SERVICES</t>
  </si>
  <si>
    <t>44105</t>
  </si>
  <si>
    <t xml:space="preserve"> IRS Interest Reimbursement</t>
  </si>
  <si>
    <t>45120</t>
  </si>
  <si>
    <t xml:space="preserve"> Premium or Discount on the Issuance of Bonds</t>
  </si>
  <si>
    <t>TOTAL DEBT SERVICES</t>
  </si>
  <si>
    <t>42000</t>
  </si>
  <si>
    <t>DEFERRED SICK LEAVE</t>
  </si>
  <si>
    <t>TOTAL DEFERRED SICK LEAVE</t>
  </si>
  <si>
    <t>TOTAL ED. TECH. DEBT SERVICES SUB-FUND</t>
  </si>
  <si>
    <t>TOTAL TOTAL ED. TECH. DEBT SERVICES SUB-FUND</t>
  </si>
  <si>
    <t>TOTAL DEBT SERVICE FUNDS</t>
  </si>
  <si>
    <t>GRAND TOTAL REVENUES - ALL FUNDS</t>
  </si>
  <si>
    <t>SCHOOL BUDGET and FINANCE ANALYSIS UNIT</t>
  </si>
  <si>
    <t>IMPACT AID PAYMENTS BY DISTRICT</t>
  </si>
  <si>
    <t>June 1, 2017 through May 31, 2018 Credits</t>
  </si>
  <si>
    <t>REVISED:</t>
  </si>
  <si>
    <t>25147.44301</t>
  </si>
  <si>
    <t>25145.44301</t>
  </si>
  <si>
    <t>11000.44103</t>
  </si>
  <si>
    <t>STATE CREDIT</t>
  </si>
  <si>
    <t>31500.44306</t>
  </si>
  <si>
    <t>TOTAL</t>
  </si>
  <si>
    <t>SCHOOL</t>
  </si>
  <si>
    <t>VOUCHER</t>
  </si>
  <si>
    <t>PAYMENT</t>
  </si>
  <si>
    <t>INDIAN</t>
  </si>
  <si>
    <t>SPED</t>
  </si>
  <si>
    <t>NOT CONSIDERED</t>
  </si>
  <si>
    <t>DISTRICT</t>
  </si>
  <si>
    <t>DATE</t>
  </si>
  <si>
    <t>YR</t>
  </si>
  <si>
    <t>ADD-ON</t>
  </si>
  <si>
    <t>@ 100%</t>
  </si>
  <si>
    <t>@ 25%</t>
  </si>
  <si>
    <t>@ 75%</t>
  </si>
  <si>
    <t>CONSTRUCTION</t>
  </si>
  <si>
    <t>FOR SEG</t>
  </si>
  <si>
    <t>ALAMOGORDO</t>
  </si>
  <si>
    <t>ALBUQUERQUE</t>
  </si>
  <si>
    <t>BERNALILLO</t>
  </si>
  <si>
    <t>BLOOMFIELD</t>
  </si>
  <si>
    <t>CENTRAL</t>
  </si>
  <si>
    <t>CLOVIS</t>
  </si>
  <si>
    <t>CUBA</t>
  </si>
  <si>
    <t>DULCE</t>
  </si>
  <si>
    <t>EAST MOUNTAIN</t>
  </si>
  <si>
    <t>ESPANOLA</t>
  </si>
  <si>
    <t>GALLUP</t>
  </si>
  <si>
    <t>GRANTS</t>
  </si>
  <si>
    <t>JEMEZ MOUNTAIN</t>
  </si>
  <si>
    <t>JEMEZ VALLEY</t>
  </si>
  <si>
    <t>LOS ALAMOS</t>
  </si>
  <si>
    <t>LOS LUNAS</t>
  </si>
  <si>
    <t>MAGDALENA</t>
  </si>
  <si>
    <t>MAXWELL</t>
  </si>
  <si>
    <t>MCCURDY CHARTER</t>
  </si>
  <si>
    <t>PENASCO</t>
  </si>
  <si>
    <t>POJOAQUE</t>
  </si>
  <si>
    <t>PORTALES</t>
  </si>
  <si>
    <t>RATON</t>
  </si>
  <si>
    <t>RUIDOSO</t>
  </si>
  <si>
    <t>SAMS</t>
  </si>
  <si>
    <t>SW PRIMARY</t>
  </si>
  <si>
    <t>SW SECONDARY</t>
  </si>
  <si>
    <t>TAOS</t>
  </si>
  <si>
    <t>TULAROSA</t>
  </si>
  <si>
    <t>WALATOWA HIGH</t>
  </si>
  <si>
    <t>ZUNI</t>
  </si>
  <si>
    <t>TOTALS:</t>
  </si>
  <si>
    <t xml:space="preserve">Year 17-18 Spreadsheet:  </t>
  </si>
  <si>
    <t>santa fe</t>
  </si>
  <si>
    <t>gallup</t>
  </si>
  <si>
    <t>taos</t>
  </si>
  <si>
    <t>aztec</t>
  </si>
  <si>
    <t>farmington</t>
  </si>
  <si>
    <t>carlsbad</t>
  </si>
  <si>
    <t>socorro</t>
  </si>
  <si>
    <t>deming</t>
  </si>
  <si>
    <t>jemez valley</t>
  </si>
  <si>
    <t>roswell</t>
  </si>
  <si>
    <t>jemez mountain</t>
  </si>
  <si>
    <t>SUBTOTAL PROPERTY TAXES</t>
  </si>
  <si>
    <t>SUBTOTAL OTHER LOCAL REVENUE</t>
  </si>
  <si>
    <t>SUBTOTAL OTHER STATE REVENUE</t>
  </si>
  <si>
    <t>SUBTOTAL OTHER FEDERAL REVENUE</t>
  </si>
  <si>
    <t>AZTEC</t>
  </si>
  <si>
    <t>CARLSBAD</t>
  </si>
  <si>
    <t>DEMING</t>
  </si>
  <si>
    <t>FARMINGTON</t>
  </si>
  <si>
    <t>CIMARRON</t>
  </si>
  <si>
    <t>ROSWELL</t>
  </si>
  <si>
    <t>SANTA FE</t>
  </si>
  <si>
    <t>SOCORRO</t>
  </si>
  <si>
    <t>WEST LAS VEGAS</t>
  </si>
  <si>
    <t>Deming Total</t>
  </si>
  <si>
    <t>Cimarron Total</t>
  </si>
  <si>
    <t>Carlsbad Total</t>
  </si>
  <si>
    <t>Aztec Total</t>
  </si>
  <si>
    <t>Albuquerque Total</t>
  </si>
  <si>
    <t>Farmington Total</t>
  </si>
  <si>
    <t>Impact Aid reconciliation</t>
  </si>
  <si>
    <t>Jemez Mountain Total</t>
  </si>
  <si>
    <t>Jemez Valley Total</t>
  </si>
  <si>
    <t>Socorro Total</t>
  </si>
  <si>
    <t>Taos Total</t>
  </si>
  <si>
    <t>Gallup Total</t>
  </si>
  <si>
    <t>Roswell Total</t>
  </si>
  <si>
    <t>Santa Fe Total</t>
  </si>
  <si>
    <t>West Las Vegas Total</t>
  </si>
  <si>
    <t>reconcile</t>
  </si>
  <si>
    <t>Y</t>
  </si>
  <si>
    <t>X</t>
  </si>
  <si>
    <t>W</t>
  </si>
  <si>
    <r>
      <t>ECE AVG</t>
    </r>
    <r>
      <rPr>
        <i/>
        <vertAlign val="superscript"/>
        <sz val="8"/>
        <rFont val="AvantGarde Md BT"/>
      </rPr>
      <t>1</t>
    </r>
  </si>
  <si>
    <t>KN FULL-DAY</t>
  </si>
  <si>
    <t>ECE</t>
  </si>
  <si>
    <t>GRADE</t>
  </si>
  <si>
    <t>C PROG.</t>
  </si>
  <si>
    <t>D PROG.</t>
  </si>
  <si>
    <t xml:space="preserve">3Y - 4Y </t>
  </si>
  <si>
    <t>A/B PROG.</t>
  </si>
  <si>
    <t>RELATED</t>
  </si>
  <si>
    <t xml:space="preserve">FINE ARTS </t>
  </si>
  <si>
    <t>BILINGUAL</t>
  </si>
  <si>
    <t>ELEMENTARY P.E.</t>
  </si>
  <si>
    <t>GRADE 1</t>
  </si>
  <si>
    <t>GRADES 2-3</t>
  </si>
  <si>
    <t>GRADES 4-6</t>
  </si>
  <si>
    <t>GRADES 7-12</t>
  </si>
  <si>
    <t>C</t>
  </si>
  <si>
    <t>D</t>
  </si>
  <si>
    <t>3Y/4Y DD</t>
  </si>
  <si>
    <t>A/B</t>
  </si>
  <si>
    <t>RELATED SERV.</t>
  </si>
  <si>
    <t>TOTAL MEMBERSHIP</t>
  </si>
  <si>
    <t>ADJUSTED</t>
  </si>
  <si>
    <t xml:space="preserve">NATIONAL BOARD </t>
  </si>
  <si>
    <t>NTL. BOARD CERT. UNITS</t>
  </si>
  <si>
    <t>ELEM./JR.</t>
  </si>
  <si>
    <t>SENIOR</t>
  </si>
  <si>
    <t>RURAL</t>
  </si>
  <si>
    <t>DISTRICT LESS THAN</t>
  </si>
  <si>
    <t>AT-RISK</t>
  </si>
  <si>
    <t>GROWTH</t>
  </si>
  <si>
    <t>CHARTER SCHOOLS</t>
  </si>
  <si>
    <t>CHARTER SCHOOLS FACTOR</t>
  </si>
  <si>
    <t>HOME SCHOOL STUDENT</t>
  </si>
  <si>
    <t>HOME SCHOOL FACTOR</t>
  </si>
  <si>
    <t>HOME SCHOOL STUDENT FACTOR</t>
  </si>
  <si>
    <t xml:space="preserve">TOTAL PROG. </t>
  </si>
  <si>
    <t>SAVE HARMLESS</t>
  </si>
  <si>
    <t>GRAND TOTAL</t>
  </si>
  <si>
    <t>PROGRAM COST</t>
  </si>
  <si>
    <t>ACTUAL JUNE 2017</t>
  </si>
  <si>
    <t>ENERGY RENEWABLE</t>
  </si>
  <si>
    <t>2017-2018</t>
  </si>
  <si>
    <t>PER MEM</t>
  </si>
  <si>
    <t>DISTRICT/CHARTER</t>
  </si>
  <si>
    <t>HALF DAY</t>
  </si>
  <si>
    <t>AVG MEM</t>
  </si>
  <si>
    <t>FTE</t>
  </si>
  <si>
    <t>MEM</t>
  </si>
  <si>
    <t>DD MEM</t>
  </si>
  <si>
    <t xml:space="preserve">SERV. FTE </t>
  </si>
  <si>
    <r>
      <t>PROGRAM MEM</t>
    </r>
    <r>
      <rPr>
        <i/>
        <vertAlign val="superscript"/>
        <sz val="8"/>
        <rFont val="AvantGarde Md BT"/>
        <family val="2"/>
      </rPr>
      <t xml:space="preserve"> </t>
    </r>
  </si>
  <si>
    <t>PROGRAM MEM</t>
  </si>
  <si>
    <t>PROGRAM UNITS</t>
  </si>
  <si>
    <t>T &amp; E</t>
  </si>
  <si>
    <t>CERT. TEACHERS FTE</t>
  </si>
  <si>
    <t>SIZE</t>
  </si>
  <si>
    <t>200 MEM- UNITS</t>
  </si>
  <si>
    <t xml:space="preserve">INDEX </t>
  </si>
  <si>
    <t>UNITS</t>
  </si>
  <si>
    <t>STUDENT ACTIVITIES MEM</t>
  </si>
  <si>
    <t>ACTIVITIES MEM</t>
  </si>
  <si>
    <t>PROGRAM CLASSES</t>
  </si>
  <si>
    <t>AFTER 2%</t>
  </si>
  <si>
    <t>LOCAL TAX CREDIT</t>
  </si>
  <si>
    <t>IMPACT AID CREDIT</t>
  </si>
  <si>
    <t>FOREST RESERVE CREDIT</t>
  </si>
  <si>
    <t>CREDITS</t>
  </si>
  <si>
    <t>BONDS SAVINGS</t>
  </si>
  <si>
    <t>EQUALIZATION GUARANTEE (SEG)</t>
  </si>
  <si>
    <t>40 DAY MEM</t>
  </si>
  <si>
    <t xml:space="preserve"> TOTAL UNITS</t>
  </si>
  <si>
    <t>PROG. COST</t>
  </si>
  <si>
    <r>
      <t>ALAMOGORDO</t>
    </r>
    <r>
      <rPr>
        <vertAlign val="superscript"/>
        <sz val="8"/>
        <rFont val="AvantGarde Bk BT"/>
      </rPr>
      <t xml:space="preserve"> </t>
    </r>
  </si>
  <si>
    <r>
      <t>ALBUQUERQUE</t>
    </r>
    <r>
      <rPr>
        <sz val="8"/>
        <rFont val="Arial"/>
        <family val="2"/>
      </rPr>
      <t xml:space="preserve"> </t>
    </r>
    <r>
      <rPr>
        <vertAlign val="superscript"/>
        <sz val="9"/>
        <rFont val="AvantGarde Bk BT"/>
      </rPr>
      <t xml:space="preserve"> </t>
    </r>
  </si>
  <si>
    <t xml:space="preserve">   ALBUQUERQUE CHARTER ACADEMY </t>
  </si>
  <si>
    <r>
      <t xml:space="preserve">   </t>
    </r>
    <r>
      <rPr>
        <sz val="8"/>
        <rFont val="AvantGarde Bk BT"/>
        <family val="2"/>
      </rPr>
      <t>ALB TALENT DEV SECONDARY</t>
    </r>
    <r>
      <rPr>
        <vertAlign val="superscript"/>
        <sz val="8"/>
        <rFont val="AvantGarde Bk BT"/>
      </rPr>
      <t xml:space="preserve"> </t>
    </r>
  </si>
  <si>
    <r>
      <t xml:space="preserve">   </t>
    </r>
    <r>
      <rPr>
        <sz val="8"/>
        <rFont val="AvantGarde Bk BT"/>
        <family val="2"/>
      </rPr>
      <t>DIGITAL ARTS &amp; TECH ACADEMY</t>
    </r>
  </si>
  <si>
    <r>
      <t xml:space="preserve">   </t>
    </r>
    <r>
      <rPr>
        <sz val="8"/>
        <rFont val="AvantGarde Bk BT"/>
        <family val="2"/>
      </rPr>
      <t>EL CAMINO REAL</t>
    </r>
  </si>
  <si>
    <r>
      <t xml:space="preserve">   </t>
    </r>
    <r>
      <rPr>
        <sz val="8"/>
        <rFont val="AvantGarde Bk BT"/>
        <family val="2"/>
      </rPr>
      <t>GORDON BERNELL</t>
    </r>
  </si>
  <si>
    <t xml:space="preserve">   INT'L SCHOOL MESA DEL SOL ST. CHARTER </t>
  </si>
  <si>
    <r>
      <t xml:space="preserve">   </t>
    </r>
    <r>
      <rPr>
        <sz val="8"/>
        <rFont val="AvantGarde Bk BT"/>
        <family val="2"/>
      </rPr>
      <t>MONTESSORI OF THE RIO GRANDE</t>
    </r>
  </si>
  <si>
    <r>
      <t xml:space="preserve">   </t>
    </r>
    <r>
      <rPr>
        <sz val="8"/>
        <rFont val="AvantGarde Bk BT"/>
        <family val="2"/>
      </rPr>
      <t>MOUNTAIN MAHOGANY</t>
    </r>
  </si>
  <si>
    <r>
      <t xml:space="preserve">   </t>
    </r>
    <r>
      <rPr>
        <sz val="8"/>
        <rFont val="AvantGarde Bk BT"/>
        <family val="2"/>
      </rPr>
      <t>NUESTROS VALORES</t>
    </r>
  </si>
  <si>
    <r>
      <t xml:space="preserve">   </t>
    </r>
    <r>
      <rPr>
        <sz val="8"/>
        <rFont val="AvantGarde Bk BT"/>
        <family val="2"/>
      </rPr>
      <t>PAPA</t>
    </r>
  </si>
  <si>
    <t xml:space="preserve">   SIEMBRA LEADERSHIP HIGH SCHOOL</t>
  </si>
  <si>
    <t xml:space="preserve">   WILLIAM W &amp; JOSEPHINE DORN CHARTER  </t>
  </si>
  <si>
    <t>ALBUQUERQUE W/CHARTERS</t>
  </si>
  <si>
    <t xml:space="preserve">ANIMAS </t>
  </si>
  <si>
    <r>
      <t>ARTESIA</t>
    </r>
    <r>
      <rPr>
        <vertAlign val="superscript"/>
        <sz val="8"/>
        <rFont val="AvantGarde Bk BT"/>
        <family val="2"/>
      </rPr>
      <t xml:space="preserve"> </t>
    </r>
  </si>
  <si>
    <t xml:space="preserve">AZTEC </t>
  </si>
  <si>
    <t xml:space="preserve">   MOSAIC ACADEMY CHARTER</t>
  </si>
  <si>
    <t>AZTEC W/CHARTERS</t>
  </si>
  <si>
    <t>BELEN</t>
  </si>
  <si>
    <t>CAPITAN</t>
  </si>
  <si>
    <r>
      <t xml:space="preserve">   </t>
    </r>
    <r>
      <rPr>
        <sz val="8"/>
        <rFont val="Arial"/>
        <family val="2"/>
      </rPr>
      <t>J</t>
    </r>
    <r>
      <rPr>
        <sz val="8"/>
        <rFont val="AvantGarde Bk BT"/>
        <family val="2"/>
      </rPr>
      <t>EFFERSON MONT. ACAD.</t>
    </r>
  </si>
  <si>
    <t xml:space="preserve">   PECOS CONNECTIONS</t>
  </si>
  <si>
    <t>CARLSBAD W/CHARTERS</t>
  </si>
  <si>
    <t>CARRIZOZO</t>
  </si>
  <si>
    <t>CENTRAL CONS.</t>
  </si>
  <si>
    <t>CHAMA VALLEY</t>
  </si>
  <si>
    <r>
      <t xml:space="preserve">   </t>
    </r>
    <r>
      <rPr>
        <sz val="8"/>
        <rFont val="AvantGarde Bk BT"/>
        <family val="2"/>
      </rPr>
      <t>MORENO VALLEY HIGH</t>
    </r>
  </si>
  <si>
    <t>CIMARRON W/CHARTERS</t>
  </si>
  <si>
    <t>CLAYTON</t>
  </si>
  <si>
    <t>CLOUDCROFT</t>
  </si>
  <si>
    <t xml:space="preserve">CORONA </t>
  </si>
  <si>
    <t>DEMING W/CHARTERS</t>
  </si>
  <si>
    <t>DES MOINES</t>
  </si>
  <si>
    <r>
      <t>DEXTER</t>
    </r>
    <r>
      <rPr>
        <vertAlign val="superscript"/>
        <sz val="8"/>
        <rFont val="AvantGarde Bk BT"/>
      </rPr>
      <t xml:space="preserve"> </t>
    </r>
  </si>
  <si>
    <t>DORA</t>
  </si>
  <si>
    <r>
      <t>ELIDA</t>
    </r>
    <r>
      <rPr>
        <sz val="8"/>
        <rFont val="AvantGarde Bk BT"/>
        <family val="2"/>
      </rPr>
      <t xml:space="preserve"> </t>
    </r>
  </si>
  <si>
    <t>ESPAÑOLA</t>
  </si>
  <si>
    <t>ESTANCIA</t>
  </si>
  <si>
    <t>EUNICE</t>
  </si>
  <si>
    <t xml:space="preserve">  NEW MEXICO VIRTUAL ACADEMY </t>
  </si>
  <si>
    <t>FARMINGTON  W/CHARTER</t>
  </si>
  <si>
    <t>FLOYD</t>
  </si>
  <si>
    <r>
      <t>FT. SUMNER</t>
    </r>
    <r>
      <rPr>
        <sz val="8"/>
        <rFont val="AvantGarde Bk BT"/>
        <family val="2"/>
      </rPr>
      <t xml:space="preserve">       </t>
    </r>
  </si>
  <si>
    <t>GADSDEN</t>
  </si>
  <si>
    <t xml:space="preserve">   MIDDLE COLLEGE HIGH</t>
  </si>
  <si>
    <t>GALLUP  W/CHARTER</t>
  </si>
  <si>
    <r>
      <t>GRADY</t>
    </r>
    <r>
      <rPr>
        <vertAlign val="superscript"/>
        <sz val="8"/>
        <rFont val="AvantGarde Bk BT"/>
      </rPr>
      <t xml:space="preserve"> </t>
    </r>
  </si>
  <si>
    <r>
      <t>GRANTS</t>
    </r>
    <r>
      <rPr>
        <vertAlign val="superscript"/>
        <sz val="8"/>
        <rFont val="AvantGarde Bk BT"/>
      </rPr>
      <t xml:space="preserve"> </t>
    </r>
  </si>
  <si>
    <r>
      <t>HAGERMAN</t>
    </r>
    <r>
      <rPr>
        <vertAlign val="superscript"/>
        <sz val="8"/>
        <rFont val="AvantGarde Bk BT"/>
      </rPr>
      <t xml:space="preserve"> </t>
    </r>
  </si>
  <si>
    <r>
      <t>HATCH</t>
    </r>
    <r>
      <rPr>
        <vertAlign val="superscript"/>
        <sz val="8"/>
        <rFont val="AvantGarde Bk BT"/>
      </rPr>
      <t xml:space="preserve"> </t>
    </r>
  </si>
  <si>
    <t>HOBBS</t>
  </si>
  <si>
    <t>HONDO</t>
  </si>
  <si>
    <t>HOUSE</t>
  </si>
  <si>
    <t>JAL</t>
  </si>
  <si>
    <r>
      <t xml:space="preserve">   </t>
    </r>
    <r>
      <rPr>
        <sz val="8"/>
        <rFont val="AvantGarde Bk BT"/>
        <family val="2"/>
      </rPr>
      <t>LINDRITH AREA HERITAGE</t>
    </r>
  </si>
  <si>
    <t>JEMEZ MOUNTAIN W/CHARTERS</t>
  </si>
  <si>
    <r>
      <t xml:space="preserve">  </t>
    </r>
    <r>
      <rPr>
        <sz val="8"/>
        <rFont val="AvantGarde Bk BT"/>
        <family val="2"/>
      </rPr>
      <t>SAN DIEGO RIVERSIDE CHARTER</t>
    </r>
  </si>
  <si>
    <t>JEMEZ VALLEY W/CHARTER</t>
  </si>
  <si>
    <r>
      <t>LAKE ARTHUR</t>
    </r>
    <r>
      <rPr>
        <vertAlign val="superscript"/>
        <sz val="8"/>
        <rFont val="AvantGarde Bk BT"/>
      </rPr>
      <t xml:space="preserve"> </t>
    </r>
    <r>
      <rPr>
        <sz val="8"/>
        <rFont val="AvantGarde Bk BT"/>
        <family val="2"/>
      </rPr>
      <t xml:space="preserve">       </t>
    </r>
  </si>
  <si>
    <r>
      <t>LAS CRUCES</t>
    </r>
    <r>
      <rPr>
        <sz val="8"/>
        <rFont val="AvantGarde Bk BT"/>
        <family val="2"/>
      </rPr>
      <t xml:space="preserve">      </t>
    </r>
  </si>
  <si>
    <t>LAS VEGAS CITY</t>
  </si>
  <si>
    <r>
      <t>LOGAN</t>
    </r>
    <r>
      <rPr>
        <vertAlign val="superscript"/>
        <sz val="8"/>
        <rFont val="AvantGarde Bk BT"/>
      </rPr>
      <t xml:space="preserve"> </t>
    </r>
  </si>
  <si>
    <t>LORDSBURG</t>
  </si>
  <si>
    <r>
      <t>LOS ALAMOS</t>
    </r>
    <r>
      <rPr>
        <vertAlign val="superscript"/>
        <sz val="8"/>
        <rFont val="AvantGarde Bk BT"/>
      </rPr>
      <t xml:space="preserve"> </t>
    </r>
    <r>
      <rPr>
        <sz val="8"/>
        <rFont val="AvantGarde Bk BT"/>
        <family val="2"/>
      </rPr>
      <t xml:space="preserve">        </t>
    </r>
  </si>
  <si>
    <t>LOVING</t>
  </si>
  <si>
    <r>
      <t>LOVINGTON</t>
    </r>
    <r>
      <rPr>
        <vertAlign val="superscript"/>
        <sz val="8"/>
        <rFont val="AvantGarde Bk BT"/>
      </rPr>
      <t xml:space="preserve"> </t>
    </r>
  </si>
  <si>
    <t>MELROSE</t>
  </si>
  <si>
    <t>MORA</t>
  </si>
  <si>
    <t>MORIARTY</t>
  </si>
  <si>
    <r>
      <t>MOSQUERO</t>
    </r>
    <r>
      <rPr>
        <vertAlign val="superscript"/>
        <sz val="8"/>
        <rFont val="AvantGarde Bk BT"/>
      </rPr>
      <t xml:space="preserve"> </t>
    </r>
  </si>
  <si>
    <t>MOUNTAINAIR</t>
  </si>
  <si>
    <t>PECOS</t>
  </si>
  <si>
    <t>PEÑASCO</t>
  </si>
  <si>
    <r>
      <t>POJOAQUE</t>
    </r>
    <r>
      <rPr>
        <vertAlign val="superscript"/>
        <sz val="8"/>
        <color indexed="8"/>
        <rFont val="AvantGarde Bk BT"/>
      </rPr>
      <t xml:space="preserve"> </t>
    </r>
  </si>
  <si>
    <r>
      <t>PORTALES</t>
    </r>
    <r>
      <rPr>
        <sz val="8"/>
        <rFont val="AvantGarde Bk BT"/>
        <family val="2"/>
      </rPr>
      <t xml:space="preserve"> </t>
    </r>
  </si>
  <si>
    <t>QUEMADO</t>
  </si>
  <si>
    <t>QUESTA</t>
  </si>
  <si>
    <r>
      <t>RESERVE</t>
    </r>
    <r>
      <rPr>
        <vertAlign val="superscript"/>
        <sz val="8"/>
        <rFont val="AvantGarde Bk BT"/>
        <family val="2"/>
      </rPr>
      <t xml:space="preserve"> </t>
    </r>
  </si>
  <si>
    <r>
      <t>RIO RANCHO</t>
    </r>
    <r>
      <rPr>
        <vertAlign val="superscript"/>
        <sz val="8"/>
        <rFont val="AvantGarde Bk BT"/>
      </rPr>
      <t xml:space="preserve"> </t>
    </r>
  </si>
  <si>
    <r>
      <t xml:space="preserve"> </t>
    </r>
    <r>
      <rPr>
        <sz val="8"/>
        <rFont val="AvantGarde Bk BT"/>
        <family val="2"/>
      </rPr>
      <t>SIDNEY GUTIERREZ</t>
    </r>
  </si>
  <si>
    <t>ROSWELL W/CHARTER</t>
  </si>
  <si>
    <t>ROY</t>
  </si>
  <si>
    <t xml:space="preserve">RUIDOSO            </t>
  </si>
  <si>
    <t xml:space="preserve">SAN JON             </t>
  </si>
  <si>
    <t>ACAD FOR TECH &amp; CLASSICS</t>
  </si>
  <si>
    <t>SANTA FE W/CHARTERS</t>
  </si>
  <si>
    <r>
      <t>SANTA ROSA</t>
    </r>
    <r>
      <rPr>
        <vertAlign val="superscript"/>
        <sz val="8"/>
        <rFont val="AvantGarde Bk BT"/>
      </rPr>
      <t xml:space="preserve"> </t>
    </r>
    <r>
      <rPr>
        <sz val="8"/>
        <rFont val="AvantGarde Bk BT"/>
        <family val="2"/>
      </rPr>
      <t xml:space="preserve">         </t>
    </r>
  </si>
  <si>
    <r>
      <t>SILVER CITY CONS.</t>
    </r>
    <r>
      <rPr>
        <vertAlign val="superscript"/>
        <sz val="8"/>
        <rFont val="AvantGarde Bk BT"/>
      </rPr>
      <t xml:space="preserve"> </t>
    </r>
  </si>
  <si>
    <t>SOCORRO W/CHARTERS</t>
  </si>
  <si>
    <r>
      <t>SPRINGER</t>
    </r>
    <r>
      <rPr>
        <vertAlign val="superscript"/>
        <sz val="8"/>
        <rFont val="AvantGarde Bk BT"/>
      </rPr>
      <t xml:space="preserve"> </t>
    </r>
    <r>
      <rPr>
        <sz val="8"/>
        <rFont val="AvantGarde Bk BT"/>
        <family val="2"/>
      </rPr>
      <t xml:space="preserve">           </t>
    </r>
  </si>
  <si>
    <r>
      <t>TAOS</t>
    </r>
    <r>
      <rPr>
        <vertAlign val="superscript"/>
        <sz val="8"/>
        <rFont val="AvantGarde Bk BT"/>
      </rPr>
      <t xml:space="preserve"> </t>
    </r>
    <r>
      <rPr>
        <vertAlign val="superscript"/>
        <sz val="8"/>
        <rFont val="AvantGarde Bk BT"/>
        <family val="2"/>
      </rPr>
      <t xml:space="preserve"> </t>
    </r>
  </si>
  <si>
    <t>ANANSI CHARTER</t>
  </si>
  <si>
    <r>
      <t>TAOS CHARTER</t>
    </r>
    <r>
      <rPr>
        <vertAlign val="superscript"/>
        <sz val="8"/>
        <rFont val="AvantGarde Bk BT"/>
        <family val="2"/>
      </rPr>
      <t xml:space="preserve"> </t>
    </r>
  </si>
  <si>
    <t xml:space="preserve">VISTA GRANDE </t>
  </si>
  <si>
    <t>TAOS W/CHARTER</t>
  </si>
  <si>
    <t>TATUM</t>
  </si>
  <si>
    <t>TEXICO</t>
  </si>
  <si>
    <t>TRUTH OR CONSEQ.</t>
  </si>
  <si>
    <t>TUCUMCARI</t>
  </si>
  <si>
    <t>VAUGHN</t>
  </si>
  <si>
    <t>WAGON MOUND</t>
  </si>
  <si>
    <r>
      <t xml:space="preserve">  </t>
    </r>
    <r>
      <rPr>
        <sz val="8"/>
        <rFont val="AvantGarde Bk BT"/>
        <family val="2"/>
      </rPr>
      <t>RIO GALLINAS CHARTER SCHOOL</t>
    </r>
  </si>
  <si>
    <t>WEST LAS VEGAS W/CHARTER</t>
  </si>
  <si>
    <r>
      <t>ZUNI</t>
    </r>
    <r>
      <rPr>
        <vertAlign val="superscript"/>
        <sz val="8"/>
        <rFont val="AvantGarde Bk BT"/>
      </rPr>
      <t xml:space="preserve"> </t>
    </r>
  </si>
  <si>
    <t>STATE CHARTERS</t>
  </si>
  <si>
    <t>ALBUQUERQUE INSTI. MATH &amp; SCI. (AIMS) ST. (APS)</t>
  </si>
  <si>
    <t>ALBUQUERQUE SCHOOL OF EXCELLENCE ST. CHAR (APS)</t>
  </si>
  <si>
    <t>ALDO LEOPOLD ST. CHARTER (SILVER CITY)</t>
  </si>
  <si>
    <t>CORAL COMMUNITY (APS)</t>
  </si>
  <si>
    <t>DREAM DINE' (CENTRAL)</t>
  </si>
  <si>
    <t>DZIT DIT LOOL DEAP (GALLUP)</t>
  </si>
  <si>
    <t>ESTANCIA VALLEY (MORIARTY)</t>
  </si>
  <si>
    <r>
      <t xml:space="preserve">GILBERT L. SENA STATE CHARTER </t>
    </r>
    <r>
      <rPr>
        <sz val="8"/>
        <rFont val="Arial"/>
        <family val="2"/>
      </rPr>
      <t>(APS)</t>
    </r>
  </si>
  <si>
    <t>LA ACADEMIA DOLORES HUERTA (LAS CRUCES)</t>
  </si>
  <si>
    <t>LA PROMESA ST. CHARTER (APS)</t>
  </si>
  <si>
    <t>LAS MONTANAS (LAS CRUCES)</t>
  </si>
  <si>
    <t>LA TIERRA MONTESSORI (ESPANOLA)</t>
  </si>
  <si>
    <t>MASTERS PROGRAM ST. CHARTER (SANTA FE)</t>
  </si>
  <si>
    <t>MCCURDY CHARTER SCHOOL (ESPANOLA)</t>
  </si>
  <si>
    <t>MEDIA ARTS COLLAB. ST. CHARTER (APS)</t>
  </si>
  <si>
    <t>MONTE DEL SOL (SANTA FE)</t>
  </si>
  <si>
    <t xml:space="preserve">MONTESSORI ELEMEMTARY ST. CHARTER (APS) </t>
  </si>
  <si>
    <t>NEW AMERICA CHARTER SCHOOL ST. CH. (APS)</t>
  </si>
  <si>
    <t>NEW AMERICA SCHOOL (LAS CRUCES)</t>
  </si>
  <si>
    <t>NEW MEXCIO CONNECTIONS VIRTUAL (SANTA FE)</t>
  </si>
  <si>
    <t>NEW MEXICO SCHOOL FOR THE ARTS  ST. CH (SANTA FE)</t>
  </si>
  <si>
    <t>NORTH VALLEY ACADEMY ST. CHARTER (APS)</t>
  </si>
  <si>
    <t>RED RIVER VALLEY (QUESTA)</t>
  </si>
  <si>
    <t>ROOTS  &amp; WINGS (QUESTA)</t>
  </si>
  <si>
    <t>SANDOVAL ACADEMY OF BIL ED SABE (RIO RANCHO)</t>
  </si>
  <si>
    <t>SIX DIRECTIONS (GALLUP)</t>
  </si>
  <si>
    <t>SOUTH VALLEY PREP ST. CHARTER (APS)</t>
  </si>
  <si>
    <t>SOUTHWEST AER.,MATH &amp; SCIENCE-SAMS (APS)</t>
  </si>
  <si>
    <t>SOUTHWEST SECONDARY LEARNING CENTER (APS)</t>
  </si>
  <si>
    <t>STUDENT ATHLETE HEADQUARTERS (SHAQ) (APS)</t>
  </si>
  <si>
    <t>TAOS INTEGRATED SCHOOL OF ARTS ST. (TAOS)</t>
  </si>
  <si>
    <t>TAOS INTERNATIONAL (TAOS)</t>
  </si>
  <si>
    <t>THE GREAT ACADEMY (APS)</t>
  </si>
  <si>
    <t>TIERRA ADENTRO ST. CHARTER (APS)</t>
  </si>
  <si>
    <t>TURQUOISE TRAIL (SANTA FE)</t>
  </si>
  <si>
    <t>WALATOWA CHARTER HIGH (JEMEZ VALLEY)</t>
  </si>
  <si>
    <t>SEE ADDITIONAL SHEET FOR</t>
  </si>
  <si>
    <t>EXPLANATION OF FOOTNOTES.</t>
  </si>
  <si>
    <t xml:space="preserve"> </t>
  </si>
  <si>
    <t>Table 5</t>
  </si>
  <si>
    <t>New Mexico Public Education Department</t>
  </si>
  <si>
    <t>Impact Aid Disparity for 2019-2020</t>
  </si>
  <si>
    <t>Proportionality of Local Property Tax Revenue</t>
  </si>
  <si>
    <t>A</t>
  </si>
  <si>
    <t>B</t>
  </si>
  <si>
    <t>D = C / B</t>
  </si>
  <si>
    <t>School District</t>
  </si>
  <si>
    <t>Local Property Tax for State Credit</t>
  </si>
  <si>
    <t>Proportion for State Aid</t>
  </si>
  <si>
    <t>fund description</t>
  </si>
  <si>
    <t>FUND DESCRIPTION</t>
  </si>
  <si>
    <t>FUND2</t>
  </si>
  <si>
    <t>OBJ2</t>
  </si>
  <si>
    <t>OBJ2 DESCRIPTION</t>
  </si>
  <si>
    <t>PROPERTY TAXES</t>
  </si>
  <si>
    <t>OTHER LOCAL REVENUE</t>
  </si>
  <si>
    <t>OTHER STATE REVENUE</t>
  </si>
  <si>
    <t>OTHER FEDERAL REVENUE</t>
  </si>
  <si>
    <t>IMPACT AID</t>
  </si>
  <si>
    <t xml:space="preserve">FUND2 </t>
  </si>
  <si>
    <t>Other local revenue</t>
  </si>
  <si>
    <t>District Total</t>
  </si>
  <si>
    <t>Subtotal Property Taxes</t>
  </si>
  <si>
    <t>Subtotal Other Local Revenue</t>
  </si>
  <si>
    <t>Subtotal Other State Revenue (does not include 43101)</t>
  </si>
  <si>
    <t>Subtotal Other Federal Revenue</t>
  </si>
  <si>
    <t>reconcile to original revenue tab</t>
  </si>
  <si>
    <t>Albuquerque *</t>
  </si>
  <si>
    <t>Aztec *</t>
  </si>
  <si>
    <t>Carlsbad *</t>
  </si>
  <si>
    <t>Cimarron *</t>
  </si>
  <si>
    <t>Deming *</t>
  </si>
  <si>
    <t>Farmington *</t>
  </si>
  <si>
    <t>Gallup *</t>
  </si>
  <si>
    <t>Jemez Mountain *</t>
  </si>
  <si>
    <t>Jemez Valley *</t>
  </si>
  <si>
    <t>Roswell *</t>
  </si>
  <si>
    <t>Santa Fe *</t>
  </si>
  <si>
    <t>Socorro *</t>
  </si>
  <si>
    <t>Taos *</t>
  </si>
  <si>
    <t>West Las Vegas *</t>
  </si>
  <si>
    <r>
      <t>2</t>
    </r>
    <r>
      <rPr>
        <i/>
        <sz val="8"/>
        <rFont val="AvantGarde Md BT"/>
        <family val="2"/>
      </rPr>
      <t>Oct 16 Audited</t>
    </r>
  </si>
  <si>
    <t>ADMIN OFFSET</t>
  </si>
  <si>
    <t>ACTUAL JULY 2017-</t>
  </si>
  <si>
    <t>ACTUAL YTD JUNE-MAY</t>
  </si>
  <si>
    <t>ACTUAL JULY 2017- MARCH 2018</t>
  </si>
  <si>
    <t>ACTUAL JULY 2017 - MAY 2018</t>
  </si>
  <si>
    <t>PRELIM FUNDED</t>
  </si>
  <si>
    <t>Laws 2018, CH. 73 (HB2) Section 5 Distib.</t>
  </si>
  <si>
    <t>Laws 2017, Ch.135 (HB2) MOE Distrib.</t>
  </si>
  <si>
    <t xml:space="preserve">UV $4,115.60 FINAL FUNDED </t>
  </si>
  <si>
    <t>PED STATE CHARTER</t>
  </si>
  <si>
    <t>2016-2017</t>
  </si>
  <si>
    <t xml:space="preserve">2016-2017 40 DAY </t>
  </si>
  <si>
    <t>MAY 2018 LOCAL TAX</t>
  </si>
  <si>
    <t xml:space="preserve">  IMPACT AID CREDIT</t>
  </si>
  <si>
    <t xml:space="preserve">EQUALIZATION GUARANTEE (SEG) </t>
  </si>
  <si>
    <r>
      <t xml:space="preserve">  </t>
    </r>
    <r>
      <rPr>
        <b/>
        <vertAlign val="superscript"/>
        <sz val="8"/>
        <color rgb="FFFF0000"/>
        <rFont val="AvantGarde Bk BT"/>
      </rPr>
      <t>2</t>
    </r>
    <r>
      <rPr>
        <sz val="8"/>
        <rFont val="AvantGarde Bk BT"/>
        <family val="2"/>
      </rPr>
      <t>ALICE KING COMMUNITY SCHOOL</t>
    </r>
  </si>
  <si>
    <r>
      <t xml:space="preserve">  </t>
    </r>
    <r>
      <rPr>
        <b/>
        <vertAlign val="superscript"/>
        <sz val="8"/>
        <color rgb="FFFF0000"/>
        <rFont val="AvantGarde Bk BT"/>
      </rPr>
      <t xml:space="preserve"> 2</t>
    </r>
    <r>
      <rPr>
        <sz val="8"/>
        <rFont val="AvantGarde Bk BT"/>
        <family val="2"/>
      </rPr>
      <t>CHRISTINE DUNCAN COMMUNITY</t>
    </r>
  </si>
  <si>
    <t xml:space="preserve">   CIEN AGUAS INTERNATIONAL </t>
  </si>
  <si>
    <r>
      <t xml:space="preserve">   </t>
    </r>
    <r>
      <rPr>
        <b/>
        <vertAlign val="superscript"/>
        <sz val="8"/>
        <color rgb="FFFF0000"/>
        <rFont val="AvantGarde Bk BT"/>
      </rPr>
      <t>2</t>
    </r>
    <r>
      <rPr>
        <sz val="8"/>
        <rFont val="AvantGarde Bk BT"/>
        <family val="2"/>
      </rPr>
      <t>CORRALES INTERNATIONAL</t>
    </r>
  </si>
  <si>
    <r>
      <t xml:space="preserve">   </t>
    </r>
    <r>
      <rPr>
        <b/>
        <vertAlign val="superscript"/>
        <sz val="8"/>
        <color rgb="FFFF0000"/>
        <rFont val="AvantGarde Bk BT"/>
      </rPr>
      <t>2</t>
    </r>
    <r>
      <rPr>
        <sz val="8"/>
        <rFont val="AvantGarde Bk BT"/>
        <family val="2"/>
      </rPr>
      <t xml:space="preserve">EAST MOUNTAIN  </t>
    </r>
  </si>
  <si>
    <r>
      <t xml:space="preserve">   </t>
    </r>
    <r>
      <rPr>
        <b/>
        <vertAlign val="superscript"/>
        <sz val="8"/>
        <color rgb="FFFF0000"/>
        <rFont val="AvantGarde Bk BT"/>
      </rPr>
      <t>2</t>
    </r>
    <r>
      <rPr>
        <sz val="8"/>
        <rFont val="AvantGarde Bk BT"/>
        <family val="2"/>
      </rPr>
      <t>LA ACADEMIA DE ESPERANZA</t>
    </r>
  </si>
  <si>
    <r>
      <t xml:space="preserve">   LA RESOLANA LEADERSHIP</t>
    </r>
    <r>
      <rPr>
        <sz val="8"/>
        <rFont val="Arial"/>
        <family val="2"/>
      </rPr>
      <t xml:space="preserve">  </t>
    </r>
  </si>
  <si>
    <r>
      <t xml:space="preserve">  </t>
    </r>
    <r>
      <rPr>
        <b/>
        <vertAlign val="superscript"/>
        <sz val="8"/>
        <color rgb="FFFF0000"/>
        <rFont val="AvantGarde Bk BT"/>
      </rPr>
      <t>2</t>
    </r>
    <r>
      <rPr>
        <sz val="8"/>
        <rFont val="AvantGarde Bk BT"/>
        <family val="2"/>
      </rPr>
      <t>LOS PUENTES</t>
    </r>
  </si>
  <si>
    <r>
      <t xml:space="preserve">  </t>
    </r>
    <r>
      <rPr>
        <b/>
        <vertAlign val="superscript"/>
        <sz val="8"/>
        <color rgb="FFFF0000"/>
        <rFont val="AvantGarde Bk BT"/>
      </rPr>
      <t>2</t>
    </r>
    <r>
      <rPr>
        <sz val="8"/>
        <rFont val="AvantGarde Bk BT"/>
        <family val="2"/>
      </rPr>
      <t>NATIVE AMERICAN COMM ACAD.</t>
    </r>
  </si>
  <si>
    <r>
      <t xml:space="preserve">   </t>
    </r>
    <r>
      <rPr>
        <b/>
        <vertAlign val="superscript"/>
        <sz val="8"/>
        <color rgb="FFFF0000"/>
        <rFont val="AvantGarde Bk BT"/>
      </rPr>
      <t>2</t>
    </r>
    <r>
      <rPr>
        <sz val="8"/>
        <rFont val="AvantGarde Bk BT"/>
        <family val="2"/>
      </rPr>
      <t>NEW MEXICO INTERNATIONAL</t>
    </r>
  </si>
  <si>
    <r>
      <t xml:space="preserve">   </t>
    </r>
    <r>
      <rPr>
        <b/>
        <vertAlign val="superscript"/>
        <sz val="8"/>
        <color rgb="FFFF0000"/>
        <rFont val="AvantGarde Bk BT"/>
      </rPr>
      <t>2</t>
    </r>
    <r>
      <rPr>
        <sz val="8"/>
        <rFont val="AvantGarde Bk BT"/>
        <family val="2"/>
      </rPr>
      <t>ROBERT F. KENNEDY</t>
    </r>
  </si>
  <si>
    <r>
      <t xml:space="preserve">   </t>
    </r>
    <r>
      <rPr>
        <b/>
        <vertAlign val="superscript"/>
        <sz val="8"/>
        <color rgb="FFFF0000"/>
        <rFont val="AvantGarde Bk BT"/>
      </rPr>
      <t>2</t>
    </r>
    <r>
      <rPr>
        <sz val="8"/>
        <rFont val="AvantGarde Bk BT"/>
        <family val="2"/>
      </rPr>
      <t>SOUTH VALLEY</t>
    </r>
    <r>
      <rPr>
        <vertAlign val="superscript"/>
        <sz val="8"/>
        <rFont val="AvantGarde Bk BT"/>
      </rPr>
      <t xml:space="preserve"> </t>
    </r>
  </si>
  <si>
    <r>
      <t xml:space="preserve"> </t>
    </r>
    <r>
      <rPr>
        <b/>
        <vertAlign val="superscript"/>
        <sz val="8"/>
        <color rgb="FFFF0000"/>
        <rFont val="AvantGarde Bk BT"/>
      </rPr>
      <t xml:space="preserve">  2</t>
    </r>
    <r>
      <rPr>
        <sz val="8"/>
        <rFont val="AvantGarde Bk BT"/>
        <family val="2"/>
      </rPr>
      <t>TWENTY FIRST CENT.</t>
    </r>
  </si>
  <si>
    <t xml:space="preserve">COBRE CONS. </t>
  </si>
  <si>
    <r>
      <rPr>
        <vertAlign val="superscript"/>
        <sz val="8"/>
        <color rgb="FFFF0000"/>
        <rFont val="AvantGarde Bk BT"/>
      </rPr>
      <t>2</t>
    </r>
    <r>
      <rPr>
        <sz val="8"/>
        <rFont val="AvantGarde Bk BT"/>
        <family val="2"/>
      </rPr>
      <t>DEMING</t>
    </r>
    <r>
      <rPr>
        <vertAlign val="superscript"/>
        <sz val="8"/>
        <rFont val="AvantGarde Bk BT"/>
        <family val="2"/>
      </rPr>
      <t xml:space="preserve"> </t>
    </r>
  </si>
  <si>
    <r>
      <t xml:space="preserve">   </t>
    </r>
    <r>
      <rPr>
        <vertAlign val="superscript"/>
        <sz val="8"/>
        <color rgb="FFFF0000"/>
        <rFont val="AvantGarde Bk BT"/>
      </rPr>
      <t>'2</t>
    </r>
    <r>
      <rPr>
        <sz val="8"/>
        <rFont val="AvantGarde Bk BT"/>
        <family val="2"/>
      </rPr>
      <t>DEMING CESAR CHAVEZ</t>
    </r>
  </si>
  <si>
    <r>
      <t>MESA VISTA</t>
    </r>
    <r>
      <rPr>
        <vertAlign val="superscript"/>
        <sz val="8"/>
        <rFont val="AvantGarde Bk BT"/>
      </rPr>
      <t xml:space="preserve"> </t>
    </r>
  </si>
  <si>
    <r>
      <rPr>
        <vertAlign val="superscript"/>
        <sz val="8"/>
        <color rgb="FFFF0000"/>
        <rFont val="AvantGarde Bk BT"/>
      </rPr>
      <t>2</t>
    </r>
    <r>
      <rPr>
        <sz val="8"/>
        <rFont val="AvantGarde Bk BT"/>
        <family val="2"/>
      </rPr>
      <t>SANTA FE</t>
    </r>
  </si>
  <si>
    <t>COTTONWOOD CHARTER</t>
  </si>
  <si>
    <r>
      <rPr>
        <vertAlign val="superscript"/>
        <sz val="8"/>
        <color rgb="FFFF0000"/>
        <rFont val="AvantGarde Bk BT"/>
      </rPr>
      <t>2</t>
    </r>
    <r>
      <rPr>
        <sz val="8"/>
        <rFont val="AvantGarde Bk BT"/>
        <family val="2"/>
      </rPr>
      <t xml:space="preserve">WEST LAS VEGAS </t>
    </r>
  </si>
  <si>
    <t>ACADEMY OF TRADES &amp; TECH ST. CHARTER (APS)</t>
  </si>
  <si>
    <r>
      <rPr>
        <vertAlign val="superscript"/>
        <sz val="8"/>
        <color rgb="FFFF0000"/>
        <rFont val="AvantGarde Bk BT"/>
      </rPr>
      <t>2</t>
    </r>
    <r>
      <rPr>
        <sz val="8"/>
        <rFont val="Arial"/>
        <family val="2"/>
      </rPr>
      <t>ACE (APS)</t>
    </r>
  </si>
  <si>
    <r>
      <rPr>
        <b/>
        <vertAlign val="superscript"/>
        <sz val="8"/>
        <color rgb="FFFF0000"/>
        <rFont val="AvantGarde Bk BT"/>
      </rPr>
      <t>2</t>
    </r>
    <r>
      <rPr>
        <sz val="8"/>
        <rFont val="Arial"/>
        <family val="2"/>
      </rPr>
      <t>ALBUQUERQUE SIGN LANGUAGE ST. CHARTER (APS)</t>
    </r>
  </si>
  <si>
    <r>
      <rPr>
        <b/>
        <vertAlign val="superscript"/>
        <sz val="8"/>
        <color rgb="FFFF0000"/>
        <rFont val="AvantGarde Bk BT"/>
      </rPr>
      <t>2</t>
    </r>
    <r>
      <rPr>
        <sz val="8"/>
        <rFont val="AvantGarde Bk BT"/>
        <family val="2"/>
      </rPr>
      <t>ALMA D' ARTE STATE CHARTER (LAS CRUCES)</t>
    </r>
  </si>
  <si>
    <r>
      <rPr>
        <b/>
        <vertAlign val="superscript"/>
        <sz val="8"/>
        <color rgb="FFFF0000"/>
        <rFont val="AvantGarde Bk BT"/>
      </rPr>
      <t>2</t>
    </r>
    <r>
      <rPr>
        <sz val="8"/>
        <rFont val="Arial"/>
        <family val="2"/>
      </rPr>
      <t>AMY BIEHL ST. CHARTER (APS)</t>
    </r>
  </si>
  <si>
    <t>ANTHONY CHARTER (GADSDEN)</t>
  </si>
  <si>
    <r>
      <rPr>
        <b/>
        <vertAlign val="superscript"/>
        <sz val="8"/>
        <color rgb="FFFF0000"/>
        <rFont val="AvantGarde Bk BT"/>
      </rPr>
      <t>2</t>
    </r>
    <r>
      <rPr>
        <sz val="8"/>
        <rFont val="Arial"/>
        <family val="2"/>
      </rPr>
      <t>ASK ACADEMY ST. CHARTER (RIO RANCHO)</t>
    </r>
  </si>
  <si>
    <r>
      <rPr>
        <b/>
        <vertAlign val="superscript"/>
        <sz val="8"/>
        <color rgb="FFFF0000"/>
        <rFont val="AvantGarde Bk BT"/>
      </rPr>
      <t>2</t>
    </r>
    <r>
      <rPr>
        <sz val="8"/>
        <rFont val="Arial"/>
        <family val="2"/>
      </rPr>
      <t>CARINOS DE LOS NINOS (ESPANOLA)</t>
    </r>
  </si>
  <si>
    <r>
      <rPr>
        <b/>
        <vertAlign val="superscript"/>
        <sz val="8"/>
        <color rgb="FFFF0000"/>
        <rFont val="AvantGarde Bk BT"/>
      </rPr>
      <t>2</t>
    </r>
    <r>
      <rPr>
        <sz val="8"/>
        <rFont val="AvantGarde Bk BT"/>
        <family val="2"/>
      </rPr>
      <t>CESAR CHAVEZ COMM. ST. CHARTER (APS)</t>
    </r>
  </si>
  <si>
    <t>COTTONWOOD CLASSICAL ST. CHARTER (APS)</t>
  </si>
  <si>
    <r>
      <rPr>
        <b/>
        <vertAlign val="superscript"/>
        <sz val="8"/>
        <color rgb="FFFF0000"/>
        <rFont val="AvantGarde Bk BT"/>
      </rPr>
      <t>2</t>
    </r>
    <r>
      <rPr>
        <sz val="8"/>
        <rFont val="Arial"/>
        <family val="2"/>
      </rPr>
      <t>EXPLORE ACADEMY (ALBUQUERQUE)</t>
    </r>
  </si>
  <si>
    <r>
      <rPr>
        <b/>
        <vertAlign val="superscript"/>
        <sz val="8"/>
        <color rgb="FFFF0000"/>
        <rFont val="AvantGarde Bk BT"/>
      </rPr>
      <t>2</t>
    </r>
    <r>
      <rPr>
        <sz val="8"/>
        <rFont val="Arial"/>
        <family val="2"/>
      </rPr>
      <t>HEALTH LEADERSHIP CHARTER (APS)</t>
    </r>
  </si>
  <si>
    <r>
      <rPr>
        <b/>
        <vertAlign val="superscript"/>
        <sz val="8"/>
        <color rgb="FFFF0000"/>
        <rFont val="AvantGarde Bk BT"/>
      </rPr>
      <t>2</t>
    </r>
    <r>
      <rPr>
        <sz val="8"/>
        <rFont val="AvantGarde Bk BT"/>
        <family val="2"/>
      </rPr>
      <t>HORIZON ACADEMY WEST ST. CHARTER (APS)</t>
    </r>
  </si>
  <si>
    <r>
      <rPr>
        <b/>
        <vertAlign val="superscript"/>
        <sz val="8"/>
        <color rgb="FFFF0000"/>
        <rFont val="AvantGarde Bk BT"/>
      </rPr>
      <t>2</t>
    </r>
    <r>
      <rPr>
        <sz val="8"/>
        <rFont val="Arial"/>
        <family val="2"/>
      </rPr>
      <t>J. PAUL TAYLOR ACADEMY (LAS CRUCES)</t>
    </r>
  </si>
  <si>
    <t>MISSION ACHIEVEMENT &amp; SUCCESS-MAS (APS)</t>
  </si>
  <si>
    <r>
      <t xml:space="preserve">SCHOOL OF DREAMS ST. CHARTER </t>
    </r>
    <r>
      <rPr>
        <sz val="8"/>
        <rFont val="AvantGarde Bk BT"/>
        <family val="2"/>
      </rPr>
      <t>(LOS LUNAS)</t>
    </r>
  </si>
  <si>
    <t>SOUTHWEST PRIMARY LEARNING CENTER (APS)</t>
  </si>
  <si>
    <r>
      <rPr>
        <vertAlign val="superscript"/>
        <sz val="8"/>
        <color rgb="FFFF0000"/>
        <rFont val="AvantGarde Bk BT"/>
      </rPr>
      <t>2</t>
    </r>
    <r>
      <rPr>
        <sz val="8"/>
        <rFont val="AvantGarde Bk BT"/>
        <family val="2"/>
      </rPr>
      <t>TAOS ACADEMY ST. CHARTER (TAOS)</t>
    </r>
  </si>
  <si>
    <t>TECHNOLOGY LEADERSHIP (APS)</t>
  </si>
  <si>
    <r>
      <rPr>
        <vertAlign val="superscript"/>
        <sz val="8"/>
        <color rgb="FFFF0000"/>
        <rFont val="AvantGarde Bk BT"/>
      </rPr>
      <t>2</t>
    </r>
    <r>
      <rPr>
        <sz val="8"/>
        <rFont val="AvantGarde Bk BT"/>
        <family val="2"/>
      </rPr>
      <t>TIERRA ENCANTADA CHARTER (SANTA FE)</t>
    </r>
  </si>
  <si>
    <t>D = B + C</t>
  </si>
  <si>
    <t>E</t>
  </si>
  <si>
    <t>F</t>
  </si>
  <si>
    <t>H</t>
  </si>
  <si>
    <t>J</t>
  </si>
  <si>
    <t>L = D + G + K</t>
  </si>
  <si>
    <t>6/1/17 to 5/31/18</t>
  </si>
  <si>
    <t>Local Property Tax</t>
  </si>
  <si>
    <t>Other Local Revenue</t>
  </si>
  <si>
    <t>Total Local Revenue</t>
  </si>
  <si>
    <t>State Aid Funding</t>
  </si>
  <si>
    <t>Other State Revenue</t>
  </si>
  <si>
    <t>Total State Revenue</t>
  </si>
  <si>
    <t>Operational Impact Aid</t>
  </si>
  <si>
    <t>Operational Impact Aid State Credit</t>
  </si>
  <si>
    <t>Other Federal Revenue</t>
  </si>
  <si>
    <t>Total Federal Revenue</t>
  </si>
  <si>
    <t>Operational Revenue For Disparity</t>
  </si>
  <si>
    <t>Table 4</t>
  </si>
  <si>
    <t>Table 3</t>
  </si>
  <si>
    <t>G</t>
  </si>
  <si>
    <t>L</t>
  </si>
  <si>
    <t>M</t>
  </si>
  <si>
    <t>N</t>
  </si>
  <si>
    <t>O</t>
  </si>
  <si>
    <t>Bilingual Units</t>
  </si>
  <si>
    <t>A/B Units</t>
  </si>
  <si>
    <t>Related Serv. Units</t>
  </si>
  <si>
    <t>3Y/4Y DD Units</t>
  </si>
  <si>
    <t>C Units</t>
  </si>
  <si>
    <t>D Units</t>
  </si>
  <si>
    <t>Save Harmless</t>
  </si>
  <si>
    <t>Growth Units</t>
  </si>
  <si>
    <t>At-Risk Units</t>
  </si>
  <si>
    <t>Total Adjustments</t>
  </si>
  <si>
    <t>Funding @ Unit Value $4,115.60</t>
  </si>
  <si>
    <t>1-12</t>
  </si>
  <si>
    <t>BLANK - La Resolana not a state charter</t>
  </si>
  <si>
    <t>BLANK - WWJD not a state charter</t>
  </si>
  <si>
    <t>ACE (APS)</t>
  </si>
  <si>
    <t>ALBUQUERQUE SIGN LANGUAGE ST. CHARTER (APS)</t>
  </si>
  <si>
    <t>ALMA D' ARTE STATE CHARTER (LAS CRUCES)</t>
  </si>
  <si>
    <t>AMY BIEHL ST. CHARTER (APS)</t>
  </si>
  <si>
    <t>ASK ACADEMY ST. CHARTER (RIO RANCHO)</t>
  </si>
  <si>
    <t>CARINOS DE LOS NINOS (ESPANOLA)</t>
  </si>
  <si>
    <t>CESAR CHAVEZ COMM. ST. CHARTER (APS)</t>
  </si>
  <si>
    <t>EXPLORE ACADEMY (ALBUQUERQUE)</t>
  </si>
  <si>
    <t>HEALTH LEADERSHIP CHARTER (APS)</t>
  </si>
  <si>
    <t>HORIZON ACADEMY WEST ST. CHARTER (APS)</t>
  </si>
  <si>
    <t>J. PAUL TAYLOR ACADEMY (LAS CRUCES)</t>
  </si>
  <si>
    <t>TAOS ACADEMY ST. CHARTER (TAOS)</t>
  </si>
  <si>
    <t>TIERRA ENCANTADA CHARTER (SANTA FE)</t>
  </si>
  <si>
    <t>reconcile to original 1718 final funded seg tab</t>
  </si>
  <si>
    <r>
      <rPr>
        <sz val="10"/>
        <rFont val="Calibri"/>
        <family val="2"/>
        <scheme val="minor"/>
      </rPr>
      <t>2017-2018</t>
    </r>
    <r>
      <rPr>
        <sz val="11"/>
        <rFont val="Calibri"/>
        <family val="2"/>
        <scheme val="minor"/>
      </rPr>
      <t xml:space="preserve"> Final Funded MEM</t>
    </r>
  </si>
  <si>
    <t>*Includes charter school membership and operational revenue; however, some charters may not have membership, but do have revenue to cover start-up costs.</t>
  </si>
  <si>
    <t>**State Charter School</t>
  </si>
  <si>
    <t>Table 2</t>
  </si>
  <si>
    <t>Revenue per MEM Calculation</t>
  </si>
  <si>
    <t>D = B - C</t>
  </si>
  <si>
    <t>F = D / E</t>
  </si>
  <si>
    <t>2017-2018 Operational Revenue</t>
  </si>
  <si>
    <t>Less Adjustments</t>
  </si>
  <si>
    <t>Adjusted Revenue</t>
  </si>
  <si>
    <t>2017-2018 Final Funded Membership</t>
  </si>
  <si>
    <t>Revenue per MEM</t>
  </si>
  <si>
    <t>Table 1</t>
  </si>
  <si>
    <t>Based on Actual Revenue for 2017-2018 and Revenue per MEM</t>
  </si>
  <si>
    <t>School District MEM</t>
  </si>
  <si>
    <t>Cumulative MEM</t>
  </si>
  <si>
    <t>Revenue per MEM at 95/5 Percentile</t>
  </si>
  <si>
    <t>HIGH</t>
  </si>
  <si>
    <t>LOW</t>
  </si>
  <si>
    <t>zeroed out as state charter; WWJD is an APS local charter</t>
  </si>
  <si>
    <t>zeroed out as state charter; La Resolana is an APS local charter</t>
  </si>
  <si>
    <t>make sure the formulas work</t>
  </si>
  <si>
    <t>reconcile to original revenues tab</t>
  </si>
  <si>
    <t>formula check</t>
  </si>
  <si>
    <t>reconcile to tables 4, 3 and 17-18 FF</t>
  </si>
  <si>
    <t>*Includes charter school membership and operational revenue, however some charters may not have membership, but do have revenue to cover start-up costs.</t>
  </si>
  <si>
    <t>T&amp;E for districts w local charters: =AR/AP</t>
  </si>
  <si>
    <t>2017-2018 Local Property Tax</t>
  </si>
  <si>
    <t>Sorted by column B</t>
  </si>
  <si>
    <t>Average Revenue per MEM:</t>
  </si>
  <si>
    <t>Statewide Weighted Average:</t>
  </si>
  <si>
    <t>41110 - Ad Valorem Taxes-School District</t>
  </si>
  <si>
    <t>41113 - Oil and Gas Taxes</t>
  </si>
  <si>
    <t>41114 - Copper Production</t>
  </si>
  <si>
    <t>Budget Entity</t>
  </si>
  <si>
    <t>alb</t>
  </si>
  <si>
    <t>wlv</t>
  </si>
  <si>
    <t>carrizozo</t>
  </si>
  <si>
    <t>dependent</t>
  </si>
  <si>
    <t>Row Labels</t>
  </si>
  <si>
    <t>Grand Total</t>
  </si>
  <si>
    <t>Sum of 41110 - Ad Valorem Taxes-School District</t>
  </si>
  <si>
    <t>Sum of 41113 - Oil and Gas Taxes</t>
  </si>
  <si>
    <t>Sum of 41114 - Copper Production</t>
  </si>
  <si>
    <t>(blank)</t>
  </si>
  <si>
    <t>(blank) Total</t>
  </si>
  <si>
    <t>alb Total</t>
  </si>
  <si>
    <t>aztec Total</t>
  </si>
  <si>
    <t>carlsbad Total</t>
  </si>
  <si>
    <t>carrizozo Total</t>
  </si>
  <si>
    <t>deming Total</t>
  </si>
  <si>
    <t>farmington Total</t>
  </si>
  <si>
    <t>gallup Total</t>
  </si>
  <si>
    <t>jemez mountain Total</t>
  </si>
  <si>
    <t>jemez valley Total</t>
  </si>
  <si>
    <t>roswell Total</t>
  </si>
  <si>
    <t>santa fe Total</t>
  </si>
  <si>
    <t>socorro Total</t>
  </si>
  <si>
    <t>taos Total</t>
  </si>
  <si>
    <t>wlv Total</t>
  </si>
  <si>
    <t>2017-2018 Revenues</t>
  </si>
  <si>
    <t>41110 - Ad Valorem Taxes - School District</t>
  </si>
  <si>
    <r>
      <t>ECE AVG</t>
    </r>
    <r>
      <rPr>
        <i/>
        <vertAlign val="superscript"/>
        <sz val="8"/>
        <rFont val="Arial"/>
        <family val="2"/>
      </rPr>
      <t>1</t>
    </r>
  </si>
  <si>
    <t>Oct 18</t>
  </si>
  <si>
    <t>SPECIAL ED</t>
  </si>
  <si>
    <t>TOTAL SPECIAL EDUCATON</t>
  </si>
  <si>
    <t>SCHOOL SIZE PHASE OUT</t>
  </si>
  <si>
    <t>EXTENDED LEARING TIME</t>
  </si>
  <si>
    <t>EXTENDED LEARNING FACTOR</t>
  </si>
  <si>
    <t>K-5 PLUS PROGRAM</t>
  </si>
  <si>
    <t>K-5 PLUS FACTOR</t>
  </si>
  <si>
    <t>ACTUAL JUNE 2019</t>
  </si>
  <si>
    <t>BUDGETED JULY 2019-</t>
  </si>
  <si>
    <t>YTD JUNE-MAY</t>
  </si>
  <si>
    <t>ACTUAL JUNE 2018</t>
  </si>
  <si>
    <t>BUDGETED JULY 2018 - MAY 2019</t>
  </si>
  <si>
    <t>PRELIMINARY FUNDED</t>
  </si>
  <si>
    <t>2018-2019</t>
  </si>
  <si>
    <t>2019-2020</t>
  </si>
  <si>
    <t xml:space="preserve">2018-2019 40 DAY </t>
  </si>
  <si>
    <t>TCI</t>
  </si>
  <si>
    <t>SCM</t>
  </si>
  <si>
    <t>MAY 2019 LOCAL TAX</t>
  </si>
  <si>
    <t>MAY 2019 IMPACT AID CREDIT</t>
  </si>
  <si>
    <t>PROJECTED 40 DAY</t>
  </si>
  <si>
    <r>
      <t>ALAMOGORDO</t>
    </r>
    <r>
      <rPr>
        <vertAlign val="superscript"/>
        <sz val="8"/>
        <color theme="1"/>
        <rFont val="Arial"/>
        <family val="2"/>
      </rPr>
      <t xml:space="preserve"> </t>
    </r>
  </si>
  <si>
    <r>
      <t xml:space="preserve">ALBUQUERQUE </t>
    </r>
    <r>
      <rPr>
        <vertAlign val="superscript"/>
        <sz val="10"/>
        <color theme="1"/>
        <rFont val="Calibri"/>
        <family val="2"/>
        <scheme val="minor"/>
      </rPr>
      <t xml:space="preserve"> </t>
    </r>
  </si>
  <si>
    <t xml:space="preserve">   ACE LEADERSHIP</t>
  </si>
  <si>
    <r>
      <t xml:space="preserve">   ALB TALENT DEV SECONDARY</t>
    </r>
    <r>
      <rPr>
        <vertAlign val="superscript"/>
        <sz val="8"/>
        <color theme="1"/>
        <rFont val="Arial"/>
        <family val="2"/>
      </rPr>
      <t xml:space="preserve"> </t>
    </r>
  </si>
  <si>
    <t xml:space="preserve">   ALICE KING COMMUNITY SCHOOL</t>
  </si>
  <si>
    <t xml:space="preserve">   CHRISTINE DUNCAN COMMUNITY</t>
  </si>
  <si>
    <t xml:space="preserve">   CIEN AGUAS INTERNATIONAL  </t>
  </si>
  <si>
    <t xml:space="preserve">   CORAL COMMUNITY</t>
  </si>
  <si>
    <t xml:space="preserve">   CORRALES INTERNATIONAL</t>
  </si>
  <si>
    <t xml:space="preserve">   COTTONWOOD CLASSICAL ST. CHARTER </t>
  </si>
  <si>
    <t xml:space="preserve">   DIGITAL ARTS &amp; TECH ACADEMY</t>
  </si>
  <si>
    <t xml:space="preserve">   EAST MOUNTAIN  </t>
  </si>
  <si>
    <t xml:space="preserve">   EL CAMINO REAL</t>
  </si>
  <si>
    <t xml:space="preserve">   GILBERT L. SENA STATE CHARTER (APS)</t>
  </si>
  <si>
    <t xml:space="preserve">   GORDON BERNELL</t>
  </si>
  <si>
    <t xml:space="preserve">   HEALTH LEADERSHIP CHARTER (APS)</t>
  </si>
  <si>
    <t xml:space="preserve">   LA ACADEMIA DE ESPERANZA</t>
  </si>
  <si>
    <t xml:space="preserve">   LOS PUENTES</t>
  </si>
  <si>
    <t xml:space="preserve">   MONTESSORI OF THE RIO GRANDE</t>
  </si>
  <si>
    <t xml:space="preserve">   MOUNTAIN MAHOGANY</t>
  </si>
  <si>
    <t xml:space="preserve">   NATIVE AMERICAN COMM ACAD.</t>
  </si>
  <si>
    <t xml:space="preserve">   NEW AMERICA CHARTER SCHOOL ST. CH. (APS)</t>
  </si>
  <si>
    <t xml:space="preserve">   NEW MEXICO INTERNATIONAL</t>
  </si>
  <si>
    <t xml:space="preserve">   MARK ARMIJO (NUESTROS VALORES)</t>
  </si>
  <si>
    <t xml:space="preserve">   PAPA</t>
  </si>
  <si>
    <t xml:space="preserve">   ROBERT F. KENNEDY</t>
  </si>
  <si>
    <r>
      <t xml:space="preserve">   SOUTH VALLEY</t>
    </r>
    <r>
      <rPr>
        <vertAlign val="superscript"/>
        <sz val="8"/>
        <color theme="1"/>
        <rFont val="Arial"/>
        <family val="2"/>
      </rPr>
      <t xml:space="preserve"> </t>
    </r>
  </si>
  <si>
    <t xml:space="preserve">   TECHNOLOGY LEADERSHIP </t>
  </si>
  <si>
    <t xml:space="preserve">   TWENTY FIRST CENT.</t>
  </si>
  <si>
    <r>
      <t>ARTESIA</t>
    </r>
    <r>
      <rPr>
        <vertAlign val="superscript"/>
        <sz val="8"/>
        <color theme="1"/>
        <rFont val="Arial"/>
        <family val="2"/>
      </rPr>
      <t xml:space="preserve"> </t>
    </r>
  </si>
  <si>
    <t xml:space="preserve">   JEFFERSON MONT. ACAD.</t>
  </si>
  <si>
    <t xml:space="preserve">   DREAM DINE' (CENTRAL)</t>
  </si>
  <si>
    <t>CENTRAL W/CHARTERS</t>
  </si>
  <si>
    <t xml:space="preserve">   MORENO VALLEY HIGH</t>
  </si>
  <si>
    <t>COBRE CONS.</t>
  </si>
  <si>
    <r>
      <t>DEMING</t>
    </r>
    <r>
      <rPr>
        <vertAlign val="superscript"/>
        <sz val="8"/>
        <color theme="1"/>
        <rFont val="Arial"/>
        <family val="2"/>
      </rPr>
      <t xml:space="preserve"> </t>
    </r>
  </si>
  <si>
    <t xml:space="preserve">   DEMING CESAR CHAVEZ</t>
  </si>
  <si>
    <r>
      <t>DEXTER</t>
    </r>
    <r>
      <rPr>
        <vertAlign val="superscript"/>
        <sz val="8"/>
        <color theme="1"/>
        <rFont val="Arial"/>
        <family val="2"/>
      </rPr>
      <t xml:space="preserve"> </t>
    </r>
  </si>
  <si>
    <t xml:space="preserve">ELIDA </t>
  </si>
  <si>
    <t xml:space="preserve">FT. SUMNER       </t>
  </si>
  <si>
    <r>
      <t>GRADY</t>
    </r>
    <r>
      <rPr>
        <vertAlign val="superscript"/>
        <sz val="8"/>
        <color theme="1"/>
        <rFont val="Arial"/>
        <family val="2"/>
      </rPr>
      <t xml:space="preserve"> </t>
    </r>
  </si>
  <si>
    <r>
      <t>GRANTS</t>
    </r>
    <r>
      <rPr>
        <vertAlign val="superscript"/>
        <sz val="8"/>
        <color theme="1"/>
        <rFont val="Arial"/>
        <family val="2"/>
      </rPr>
      <t xml:space="preserve"> </t>
    </r>
  </si>
  <si>
    <r>
      <t>HAGERMAN</t>
    </r>
    <r>
      <rPr>
        <vertAlign val="superscript"/>
        <sz val="8"/>
        <color theme="1"/>
        <rFont val="Arial"/>
        <family val="2"/>
      </rPr>
      <t xml:space="preserve"> </t>
    </r>
  </si>
  <si>
    <r>
      <t>HATCH</t>
    </r>
    <r>
      <rPr>
        <vertAlign val="superscript"/>
        <sz val="8"/>
        <color theme="1"/>
        <rFont val="Arial"/>
        <family val="2"/>
      </rPr>
      <t xml:space="preserve"> </t>
    </r>
  </si>
  <si>
    <t xml:space="preserve">   LINDRITH AREA HERITAGE</t>
  </si>
  <si>
    <t xml:space="preserve">  SAN DIEGO RIVERSIDE CHARTER</t>
  </si>
  <si>
    <r>
      <t>LAKE ARTHUR</t>
    </r>
    <r>
      <rPr>
        <vertAlign val="superscript"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       </t>
    </r>
  </si>
  <si>
    <t xml:space="preserve">LAS CRUCES      </t>
  </si>
  <si>
    <r>
      <t>LOGAN</t>
    </r>
    <r>
      <rPr>
        <vertAlign val="superscript"/>
        <sz val="8"/>
        <color theme="1"/>
        <rFont val="Arial"/>
        <family val="2"/>
      </rPr>
      <t xml:space="preserve"> </t>
    </r>
  </si>
  <si>
    <r>
      <t>LOS ALAMOS</t>
    </r>
    <r>
      <rPr>
        <vertAlign val="superscript"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        </t>
    </r>
  </si>
  <si>
    <r>
      <t>LOVINGTON</t>
    </r>
    <r>
      <rPr>
        <vertAlign val="superscript"/>
        <sz val="8"/>
        <color theme="1"/>
        <rFont val="Arial"/>
        <family val="2"/>
      </rPr>
      <t xml:space="preserve"> </t>
    </r>
  </si>
  <si>
    <r>
      <t>MESA VISTA</t>
    </r>
    <r>
      <rPr>
        <vertAlign val="superscript"/>
        <sz val="8"/>
        <color theme="1"/>
        <rFont val="Arial"/>
        <family val="2"/>
      </rPr>
      <t xml:space="preserve"> </t>
    </r>
  </si>
  <si>
    <r>
      <t>MOSQUERO</t>
    </r>
    <r>
      <rPr>
        <vertAlign val="superscript"/>
        <sz val="8"/>
        <color theme="1"/>
        <rFont val="Arial"/>
        <family val="2"/>
      </rPr>
      <t xml:space="preserve"> </t>
    </r>
  </si>
  <si>
    <r>
      <t>POJOAQUE</t>
    </r>
    <r>
      <rPr>
        <vertAlign val="superscript"/>
        <sz val="8"/>
        <color theme="1"/>
        <rFont val="Arial"/>
        <family val="2"/>
      </rPr>
      <t xml:space="preserve"> </t>
    </r>
  </si>
  <si>
    <t xml:space="preserve">PORTALES </t>
  </si>
  <si>
    <r>
      <t>RESERVE</t>
    </r>
    <r>
      <rPr>
        <vertAlign val="superscript"/>
        <sz val="8"/>
        <color theme="1"/>
        <rFont val="Arial"/>
        <family val="2"/>
      </rPr>
      <t xml:space="preserve"> </t>
    </r>
  </si>
  <si>
    <r>
      <t>RIO RANCHO</t>
    </r>
    <r>
      <rPr>
        <vertAlign val="superscript"/>
        <sz val="8"/>
        <color theme="1"/>
        <rFont val="Arial"/>
        <family val="2"/>
      </rPr>
      <t xml:space="preserve"> </t>
    </r>
  </si>
  <si>
    <t xml:space="preserve">   SIDNEY GUTIERREZ</t>
  </si>
  <si>
    <r>
      <t>SANTA ROSA</t>
    </r>
    <r>
      <rPr>
        <vertAlign val="superscript"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         </t>
    </r>
  </si>
  <si>
    <r>
      <t>SILVER CITY CONS.</t>
    </r>
    <r>
      <rPr>
        <vertAlign val="superscript"/>
        <sz val="8"/>
        <color theme="1"/>
        <rFont val="Arial"/>
        <family val="2"/>
      </rPr>
      <t xml:space="preserve"> </t>
    </r>
  </si>
  <si>
    <t>COTTONWOOD VALLEY CHARTER</t>
  </si>
  <si>
    <r>
      <t>SPRINGER</t>
    </r>
    <r>
      <rPr>
        <vertAlign val="superscript"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           </t>
    </r>
  </si>
  <si>
    <r>
      <t>TAOS</t>
    </r>
    <r>
      <rPr>
        <vertAlign val="superscript"/>
        <sz val="8"/>
        <color theme="1"/>
        <rFont val="Arial"/>
        <family val="2"/>
      </rPr>
      <t xml:space="preserve">  </t>
    </r>
  </si>
  <si>
    <r>
      <t>TAOS CHARTER</t>
    </r>
    <r>
      <rPr>
        <vertAlign val="superscript"/>
        <sz val="8"/>
        <color theme="1"/>
        <rFont val="Arial"/>
        <family val="2"/>
      </rPr>
      <t xml:space="preserve"> </t>
    </r>
  </si>
  <si>
    <t xml:space="preserve">WEST LAS VEGAS </t>
  </si>
  <si>
    <t xml:space="preserve">  RIO GALLINAS CHARTER SCHOOL</t>
  </si>
  <si>
    <r>
      <t>ZUNI</t>
    </r>
    <r>
      <rPr>
        <vertAlign val="superscript"/>
        <sz val="8"/>
        <color theme="1"/>
        <rFont val="Arial"/>
        <family val="2"/>
      </rPr>
      <t xml:space="preserve"> </t>
    </r>
  </si>
  <si>
    <t>ALBUQUERQUE COLLEGIATE (APS)</t>
  </si>
  <si>
    <t>ALTURA PREPARATORY SCHOOL (APS)</t>
  </si>
  <si>
    <t>HOZHO ACADEMY (GALLUP)</t>
  </si>
  <si>
    <t>MIDDLE COLLEGE HIGH</t>
  </si>
  <si>
    <r>
      <t>MISSION ACHIEVEMENT &amp; SUCCESS-MAS (APS)</t>
    </r>
    <r>
      <rPr>
        <vertAlign val="superscript"/>
        <sz val="8"/>
        <color theme="1"/>
        <rFont val="Arial"/>
        <family val="2"/>
      </rPr>
      <t>2</t>
    </r>
  </si>
  <si>
    <t>RAICES DEL SABER XINACHTLI</t>
  </si>
  <si>
    <t>SCHOOL OF DREAMS ST. CHARTER (LOS LUNAS)</t>
  </si>
  <si>
    <t>SOLARE COLLEGIATE</t>
  </si>
  <si>
    <t>SOUTHWEST PREPATORY LEARNING CENTER (APS)</t>
  </si>
  <si>
    <t>OCT 2017 T&amp;E</t>
  </si>
  <si>
    <t>OCT 2018 T&amp;E</t>
  </si>
  <si>
    <t>OCT 2018 TCI</t>
  </si>
  <si>
    <t xml:space="preserve">FY 20 SCM </t>
  </si>
  <si>
    <r>
      <t>ALAMOGORDO</t>
    </r>
    <r>
      <rPr>
        <vertAlign val="superscript"/>
        <sz val="8"/>
        <rFont val="Arial"/>
        <family val="2"/>
      </rPr>
      <t xml:space="preserve"> </t>
    </r>
  </si>
  <si>
    <r>
      <t xml:space="preserve">ALBUQUERQUE </t>
    </r>
    <r>
      <rPr>
        <vertAlign val="superscript"/>
        <sz val="8"/>
        <rFont val="Arial"/>
        <family val="2"/>
      </rPr>
      <t xml:space="preserve"> </t>
    </r>
  </si>
  <si>
    <t>ACE LEADERSHIP</t>
  </si>
  <si>
    <r>
      <t xml:space="preserve">   ALB TALENT DEV SECONDARY</t>
    </r>
    <r>
      <rPr>
        <vertAlign val="superscript"/>
        <sz val="8"/>
        <rFont val="Arial"/>
        <family val="2"/>
      </rPr>
      <t xml:space="preserve"> </t>
    </r>
  </si>
  <si>
    <t xml:space="preserve">   CIEN AGUAS INTERNATIONAL ST. CHARTER </t>
  </si>
  <si>
    <t xml:space="preserve">COTTONWOOD CLASSICAL ST. CHARTER </t>
  </si>
  <si>
    <t xml:space="preserve">   LA RESOLANA LEADERSHIP  </t>
  </si>
  <si>
    <r>
      <t xml:space="preserve">   SOUTH VALLEY</t>
    </r>
    <r>
      <rPr>
        <vertAlign val="superscript"/>
        <sz val="8"/>
        <rFont val="Arial"/>
        <family val="2"/>
      </rPr>
      <t xml:space="preserve"> </t>
    </r>
  </si>
  <si>
    <t xml:space="preserve">TECHNOLOGY LEADERSHIP </t>
  </si>
  <si>
    <r>
      <t xml:space="preserve">  </t>
    </r>
    <r>
      <rPr>
        <vertAlign val="superscript"/>
        <sz val="8"/>
        <rFont val="Arial"/>
        <family val="2"/>
      </rPr>
      <t xml:space="preserve"> </t>
    </r>
    <r>
      <rPr>
        <sz val="8"/>
        <rFont val="Arial"/>
        <family val="2"/>
      </rPr>
      <t>TWENTY FIRST CENT.</t>
    </r>
  </si>
  <si>
    <r>
      <t>ARTESIA</t>
    </r>
    <r>
      <rPr>
        <vertAlign val="superscript"/>
        <sz val="8"/>
        <rFont val="Arial"/>
        <family val="2"/>
      </rPr>
      <t xml:space="preserve"> </t>
    </r>
  </si>
  <si>
    <r>
      <t>DEMING</t>
    </r>
    <r>
      <rPr>
        <vertAlign val="superscript"/>
        <sz val="8"/>
        <rFont val="Arial"/>
        <family val="2"/>
      </rPr>
      <t xml:space="preserve"> </t>
    </r>
  </si>
  <si>
    <r>
      <t>DEXTER</t>
    </r>
    <r>
      <rPr>
        <vertAlign val="superscript"/>
        <sz val="8"/>
        <rFont val="Arial"/>
        <family val="2"/>
      </rPr>
      <t xml:space="preserve"> </t>
    </r>
  </si>
  <si>
    <r>
      <t>GRADY</t>
    </r>
    <r>
      <rPr>
        <vertAlign val="superscript"/>
        <sz val="8"/>
        <rFont val="Arial"/>
        <family val="2"/>
      </rPr>
      <t xml:space="preserve"> </t>
    </r>
  </si>
  <si>
    <r>
      <t>GRANTS</t>
    </r>
    <r>
      <rPr>
        <vertAlign val="superscript"/>
        <sz val="8"/>
        <rFont val="Arial"/>
        <family val="2"/>
      </rPr>
      <t xml:space="preserve"> </t>
    </r>
  </si>
  <si>
    <r>
      <t>HAGERMAN</t>
    </r>
    <r>
      <rPr>
        <vertAlign val="superscript"/>
        <sz val="8"/>
        <rFont val="Arial"/>
        <family val="2"/>
      </rPr>
      <t xml:space="preserve"> </t>
    </r>
  </si>
  <si>
    <r>
      <t>HATCH</t>
    </r>
    <r>
      <rPr>
        <vertAlign val="superscript"/>
        <sz val="8"/>
        <rFont val="Arial"/>
        <family val="2"/>
      </rPr>
      <t xml:space="preserve"> </t>
    </r>
  </si>
  <si>
    <r>
      <t>LAKE ARTHUR</t>
    </r>
    <r>
      <rPr>
        <vertAlign val="superscript"/>
        <sz val="8"/>
        <rFont val="Arial"/>
        <family val="2"/>
      </rPr>
      <t xml:space="preserve"> </t>
    </r>
    <r>
      <rPr>
        <sz val="8"/>
        <rFont val="Arial"/>
        <family val="2"/>
      </rPr>
      <t xml:space="preserve">       </t>
    </r>
  </si>
  <si>
    <r>
      <t>LOGAN</t>
    </r>
    <r>
      <rPr>
        <vertAlign val="superscript"/>
        <sz val="8"/>
        <rFont val="Arial"/>
        <family val="2"/>
      </rPr>
      <t xml:space="preserve"> </t>
    </r>
  </si>
  <si>
    <r>
      <t>LOS ALAMOS</t>
    </r>
    <r>
      <rPr>
        <vertAlign val="superscript"/>
        <sz val="8"/>
        <rFont val="Arial"/>
        <family val="2"/>
      </rPr>
      <t xml:space="preserve"> </t>
    </r>
    <r>
      <rPr>
        <sz val="8"/>
        <rFont val="Arial"/>
        <family val="2"/>
      </rPr>
      <t xml:space="preserve">        </t>
    </r>
  </si>
  <si>
    <r>
      <t>LOVINGTON</t>
    </r>
    <r>
      <rPr>
        <vertAlign val="superscript"/>
        <sz val="8"/>
        <rFont val="Arial"/>
        <family val="2"/>
      </rPr>
      <t xml:space="preserve"> </t>
    </r>
  </si>
  <si>
    <r>
      <t>MESA VISTA</t>
    </r>
    <r>
      <rPr>
        <vertAlign val="superscript"/>
        <sz val="8"/>
        <rFont val="Arial"/>
        <family val="2"/>
      </rPr>
      <t xml:space="preserve"> </t>
    </r>
  </si>
  <si>
    <r>
      <t>MOSQUERO</t>
    </r>
    <r>
      <rPr>
        <vertAlign val="superscript"/>
        <sz val="8"/>
        <rFont val="Arial"/>
        <family val="2"/>
      </rPr>
      <t xml:space="preserve"> </t>
    </r>
  </si>
  <si>
    <r>
      <t>POJOAQUE</t>
    </r>
    <r>
      <rPr>
        <vertAlign val="superscript"/>
        <sz val="8"/>
        <rFont val="Arial"/>
        <family val="2"/>
      </rPr>
      <t xml:space="preserve"> </t>
    </r>
  </si>
  <si>
    <r>
      <t>RESERVE</t>
    </r>
    <r>
      <rPr>
        <vertAlign val="superscript"/>
        <sz val="8"/>
        <rFont val="Arial"/>
        <family val="2"/>
      </rPr>
      <t xml:space="preserve"> </t>
    </r>
  </si>
  <si>
    <r>
      <t>RIO RANCHO</t>
    </r>
    <r>
      <rPr>
        <vertAlign val="superscript"/>
        <sz val="8"/>
        <rFont val="Arial"/>
        <family val="2"/>
      </rPr>
      <t xml:space="preserve"> </t>
    </r>
  </si>
  <si>
    <t xml:space="preserve"> SIDNEY GUTIERREZ</t>
  </si>
  <si>
    <r>
      <t>SANTA ROSA</t>
    </r>
    <r>
      <rPr>
        <vertAlign val="superscript"/>
        <sz val="8"/>
        <rFont val="Arial"/>
        <family val="2"/>
      </rPr>
      <t xml:space="preserve"> </t>
    </r>
    <r>
      <rPr>
        <sz val="8"/>
        <rFont val="Arial"/>
        <family val="2"/>
      </rPr>
      <t xml:space="preserve">         </t>
    </r>
  </si>
  <si>
    <r>
      <t>SILVER CITY CONS.</t>
    </r>
    <r>
      <rPr>
        <vertAlign val="superscript"/>
        <sz val="8"/>
        <rFont val="Arial"/>
        <family val="2"/>
      </rPr>
      <t xml:space="preserve"> </t>
    </r>
  </si>
  <si>
    <r>
      <t>SPRINGER</t>
    </r>
    <r>
      <rPr>
        <vertAlign val="superscript"/>
        <sz val="8"/>
        <rFont val="Arial"/>
        <family val="2"/>
      </rPr>
      <t xml:space="preserve"> </t>
    </r>
    <r>
      <rPr>
        <sz val="8"/>
        <rFont val="Arial"/>
        <family val="2"/>
      </rPr>
      <t xml:space="preserve">           </t>
    </r>
  </si>
  <si>
    <r>
      <t>TAOS</t>
    </r>
    <r>
      <rPr>
        <vertAlign val="superscript"/>
        <sz val="8"/>
        <rFont val="Arial"/>
        <family val="2"/>
      </rPr>
      <t xml:space="preserve">  </t>
    </r>
  </si>
  <si>
    <r>
      <t>TAOS CHARTER</t>
    </r>
    <r>
      <rPr>
        <vertAlign val="superscript"/>
        <sz val="8"/>
        <rFont val="Arial"/>
        <family val="2"/>
      </rPr>
      <t xml:space="preserve"> </t>
    </r>
  </si>
  <si>
    <r>
      <t>ZUNI</t>
    </r>
    <r>
      <rPr>
        <vertAlign val="superscript"/>
        <sz val="8"/>
        <rFont val="Arial"/>
        <family val="2"/>
      </rPr>
      <t xml:space="preserve"> </t>
    </r>
  </si>
  <si>
    <t>GILBERT L. SENA STATE CHARTER (APS)</t>
  </si>
  <si>
    <r>
      <t>MISSION ACHIEVEMENT &amp; SUCCESS-MAS (APS)</t>
    </r>
    <r>
      <rPr>
        <vertAlign val="superscript"/>
        <sz val="8"/>
        <rFont val="Arial"/>
        <family val="2"/>
      </rPr>
      <t>2</t>
    </r>
  </si>
  <si>
    <t>RAICES DEL SABER XINACHLI COMMUNITY SCHOOL (LAS CRUCES)</t>
  </si>
  <si>
    <t>SOLARE COLLEGIATE CHARTER SCHOOL</t>
  </si>
  <si>
    <t>From Amanda 6/20/19</t>
  </si>
  <si>
    <t xml:space="preserve">Albuquerque </t>
  </si>
  <si>
    <t xml:space="preserve">Albuquerque School of Excellence </t>
  </si>
  <si>
    <t xml:space="preserve">Alma D' Arte Charter High School </t>
  </si>
  <si>
    <t xml:space="preserve">Anthony Charter School </t>
  </si>
  <si>
    <t xml:space="preserve">Carinos De Los Ninos </t>
  </si>
  <si>
    <t xml:space="preserve">Carlsbad </t>
  </si>
  <si>
    <t xml:space="preserve">Cimarron </t>
  </si>
  <si>
    <t xml:space="preserve">Deming </t>
  </si>
  <si>
    <t xml:space="preserve">Explore Academy </t>
  </si>
  <si>
    <t xml:space="preserve">Horizon Academy West </t>
  </si>
  <si>
    <t xml:space="preserve">J. Paul Taylor </t>
  </si>
  <si>
    <t xml:space="preserve">Jemez Mountain </t>
  </si>
  <si>
    <t xml:space="preserve">Jemez Valley </t>
  </si>
  <si>
    <t xml:space="preserve">La Academia Dolores Huerta </t>
  </si>
  <si>
    <t xml:space="preserve">Las Montañas Charter School </t>
  </si>
  <si>
    <t xml:space="preserve">MASTERS Program </t>
  </si>
  <si>
    <t xml:space="preserve">McCurdy Charter School </t>
  </si>
  <si>
    <t xml:space="preserve">Media Arts Collaborative Charter School </t>
  </si>
  <si>
    <t xml:space="preserve">New Mexico Connections Academy </t>
  </si>
  <si>
    <t xml:space="preserve">New Mexico School for the Arts </t>
  </si>
  <si>
    <t xml:space="preserve">North Valley Academy </t>
  </si>
  <si>
    <t xml:space="preserve">Red River Valley Charter School </t>
  </si>
  <si>
    <t xml:space="preserve">Roots and Wings Community School </t>
  </si>
  <si>
    <t xml:space="preserve">Roswell </t>
  </si>
  <si>
    <t xml:space="preserve">Sandoval Academy (SABE) </t>
  </si>
  <si>
    <t xml:space="preserve">Santa Fe </t>
  </si>
  <si>
    <t xml:space="preserve">School of Dreams Academy </t>
  </si>
  <si>
    <t xml:space="preserve">Six Directions Indigenous </t>
  </si>
  <si>
    <t xml:space="preserve">West Las Vegas </t>
  </si>
  <si>
    <t xml:space="preserve">Walatowa Charter High School </t>
  </si>
  <si>
    <t xml:space="preserve">Turquoise Trail Elementary </t>
  </si>
  <si>
    <t xml:space="preserve">Tierra Adentro </t>
  </si>
  <si>
    <t xml:space="preserve">The Great Academy </t>
  </si>
  <si>
    <t xml:space="preserve">Taos International School </t>
  </si>
  <si>
    <t xml:space="preserve">Taos Integrated School of the Arts </t>
  </si>
  <si>
    <t xml:space="preserve">Taos Academy </t>
  </si>
  <si>
    <t xml:space="preserve">SW Aeronautics, Mathematics and Science Academy </t>
  </si>
  <si>
    <t xml:space="preserve">Student Athlete Headquarters (SAHQ) </t>
  </si>
  <si>
    <t xml:space="preserve">Southwest Secondary Learning Center </t>
  </si>
  <si>
    <t xml:space="preserve">Southwest Primary </t>
  </si>
  <si>
    <t xml:space="preserve">South Valley Preparatory School </t>
  </si>
  <si>
    <t xml:space="preserve">Socorro </t>
  </si>
  <si>
    <t xml:space="preserve">Aztec </t>
  </si>
  <si>
    <t>ACE*</t>
  </si>
  <si>
    <t xml:space="preserve">Cottonwood Classical Preparatory School* </t>
  </si>
  <si>
    <t xml:space="preserve">Health Leadership High School* </t>
  </si>
  <si>
    <t xml:space="preserve">Technology Leadership* </t>
  </si>
  <si>
    <t>BASIC MEM UNITS</t>
  </si>
  <si>
    <t>EXTENDED LEARNING APP</t>
  </si>
  <si>
    <t>Est. K-5 PLUS FACTOR</t>
  </si>
  <si>
    <t>ELP = Application MEM; K-5 Plus is Projecitons</t>
  </si>
  <si>
    <t>ELP</t>
  </si>
  <si>
    <t>ALBUQUERQUE W/CHARTERS (Net of 5 moved back to state)</t>
  </si>
  <si>
    <t>CORAL COMMUNITY</t>
  </si>
  <si>
    <t>Dream Dine'*</t>
  </si>
  <si>
    <t>Coral Community Charter*</t>
  </si>
  <si>
    <t>Gilbert L. Sena Charter School*</t>
  </si>
  <si>
    <t>GALLUP w/middle college</t>
  </si>
  <si>
    <t>K5+</t>
  </si>
  <si>
    <t>Gallup with charters (for Fy18)</t>
  </si>
  <si>
    <t>P</t>
  </si>
  <si>
    <t>Q</t>
  </si>
  <si>
    <t>S</t>
  </si>
  <si>
    <t>T</t>
  </si>
  <si>
    <t>Revised Impact Aid Disparity for 2019-2020</t>
  </si>
  <si>
    <t>W (=F through V)</t>
  </si>
  <si>
    <r>
      <t xml:space="preserve">ALBUQUERQUE </t>
    </r>
    <r>
      <rPr>
        <vertAlign val="superscript"/>
        <sz val="8"/>
        <color theme="1"/>
        <rFont val="Arial"/>
        <family val="2"/>
      </rPr>
      <t xml:space="preserve"> </t>
    </r>
  </si>
  <si>
    <t>EXPLORE ACADEMY (APS)</t>
  </si>
  <si>
    <t>MIDDLE COLLEGE HIGH (GALLUP)</t>
  </si>
  <si>
    <t>RAICES DEL SABER XINACHTLI (LAS CRUCES)</t>
  </si>
  <si>
    <t>SOLARE COLLEGIATE (APS)</t>
  </si>
  <si>
    <t>TOTAL SIZE</t>
  </si>
  <si>
    <t>Gallup plus charters</t>
  </si>
  <si>
    <t>ELP $</t>
  </si>
  <si>
    <t>K5+ $</t>
  </si>
  <si>
    <t>Estimated Additional State Aid K-5+</t>
  </si>
  <si>
    <t>Estimated Additional State Aid ELP</t>
  </si>
  <si>
    <t>Academy of Trades and Technology **</t>
  </si>
  <si>
    <t>ACE **</t>
  </si>
  <si>
    <t>AIMS @ UNM **</t>
  </si>
  <si>
    <t>Albuquerque School of Excellence **</t>
  </si>
  <si>
    <t>Albuquerque Sign Language Academy **</t>
  </si>
  <si>
    <t>Aldo Leopold Charter School **</t>
  </si>
  <si>
    <t>Alma D' Arte Charter High School **</t>
  </si>
  <si>
    <t>Amy Biehl Charter High School **</t>
  </si>
  <si>
    <t>Anthony Charter School **</t>
  </si>
  <si>
    <t>ASK Academy **</t>
  </si>
  <si>
    <t>Carinos De Los Ninos **</t>
  </si>
  <si>
    <t>Cesar Chavez Community School **</t>
  </si>
  <si>
    <t>Coral Community Charter **</t>
  </si>
  <si>
    <t>Cottonwood Classical Preparatory School **</t>
  </si>
  <si>
    <t>DEAP **</t>
  </si>
  <si>
    <t>Dream Dine' **</t>
  </si>
  <si>
    <t>Estancia Valley Classical Academy **</t>
  </si>
  <si>
    <t>Explore Academy **</t>
  </si>
  <si>
    <t>Gilbert L. Sena Charter School **</t>
  </si>
  <si>
    <t>Health Leadership High School **</t>
  </si>
  <si>
    <t>Horizon Academy West **</t>
  </si>
  <si>
    <t>J. Paul Taylor **</t>
  </si>
  <si>
    <t>La Academia Dolores Huerta **</t>
  </si>
  <si>
    <t>La Promesa Early Learning Center **</t>
  </si>
  <si>
    <t>La Tierra Montessori School of the Arts &amp; Sciences **</t>
  </si>
  <si>
    <t>Las Montañas Charter School **</t>
  </si>
  <si>
    <t>MASTERS Program **</t>
  </si>
  <si>
    <t>McCurdy Charter School **</t>
  </si>
  <si>
    <t>Media Arts Collaborative Charter School **</t>
  </si>
  <si>
    <t>Mission Achievement and Success **</t>
  </si>
  <si>
    <t>Monte Del Sol Charter School **</t>
  </si>
  <si>
    <t>Montessori Elementary School **</t>
  </si>
  <si>
    <t>New America School **</t>
  </si>
  <si>
    <t>New America School - Las Cruces **</t>
  </si>
  <si>
    <t>New Mexico Connections Academy **</t>
  </si>
  <si>
    <t>New Mexico School for the Arts **</t>
  </si>
  <si>
    <t>North Valley Academy **</t>
  </si>
  <si>
    <t>Red River Valley Charter School **</t>
  </si>
  <si>
    <t>Roots and Wings Community School **</t>
  </si>
  <si>
    <t>Sandoval Academy (SABE) **</t>
  </si>
  <si>
    <t>School of Dreams Academy **</t>
  </si>
  <si>
    <t>Six Directions Indigenous **</t>
  </si>
  <si>
    <t>South Valley Preparatory School **</t>
  </si>
  <si>
    <t>Southwest Primary **</t>
  </si>
  <si>
    <t>Southwest Secondary Learning Center **</t>
  </si>
  <si>
    <t>Student Athlete Headquarters (SAHQ) **</t>
  </si>
  <si>
    <t>SW Aeronautics, Mathematics and Science Academy **</t>
  </si>
  <si>
    <t>Taos Academy **</t>
  </si>
  <si>
    <t>Taos Integrated School of the Arts **</t>
  </si>
  <si>
    <t>Taos International School **</t>
  </si>
  <si>
    <t>Technology Leadership **</t>
  </si>
  <si>
    <t>The Great Academy **</t>
  </si>
  <si>
    <t>Tierra Adentro **</t>
  </si>
  <si>
    <t>Tierra Encantada Charter School **</t>
  </si>
  <si>
    <t>Turquoise Trail Elementary **</t>
  </si>
  <si>
    <t>Walatowa Charter High School **</t>
  </si>
  <si>
    <t>FY20 Total Size*</t>
  </si>
  <si>
    <t>I = E + F + G</t>
  </si>
  <si>
    <t>K</t>
  </si>
  <si>
    <t>M = K + L</t>
  </si>
  <si>
    <t>Projected Impact Aid Disparity for 2019-2020</t>
  </si>
  <si>
    <t>Based on Actual Revenue for 2017-2018 and Projected Actual Revenue for 2017-2018 and Revenue per MEM</t>
  </si>
  <si>
    <t>*Denotes school that was operational in 2017-18/closed in 2019-20 OR State Charter LEA in 2017-18/local charter in 2019-20</t>
  </si>
  <si>
    <t>Instructional Materials (not including insurance recoveries)</t>
  </si>
  <si>
    <t>Spaceport</t>
  </si>
  <si>
    <t>SB-9 Local Revenue (not including insurance recoveries)</t>
  </si>
  <si>
    <t>Dual Credit Instruction Materials/HB-2</t>
  </si>
  <si>
    <t>NM Reads to Lead</t>
  </si>
  <si>
    <t>Wind Farm Projects</t>
  </si>
  <si>
    <t>BONDS/TIF PILT</t>
  </si>
  <si>
    <t>SB-9 State Revenue</t>
  </si>
  <si>
    <t>Transportation 13000 (not including insurance recoveries)</t>
  </si>
  <si>
    <t>5% of Total MEM:</t>
  </si>
  <si>
    <t>Disparity Percentage:</t>
  </si>
  <si>
    <r>
      <rPr>
        <b/>
        <sz val="11"/>
        <rFont val="Calibri"/>
        <family val="2"/>
        <scheme val="minor"/>
      </rPr>
      <t xml:space="preserve">New Mexico Public Education Department - </t>
    </r>
    <r>
      <rPr>
        <b/>
        <sz val="11"/>
        <color rgb="FFFF0000"/>
        <rFont val="Calibri"/>
        <family val="2"/>
        <scheme val="minor"/>
      </rPr>
      <t>Revised by the Department of Education</t>
    </r>
  </si>
  <si>
    <r>
      <t xml:space="preserve">New Mexico Public Education Department - </t>
    </r>
    <r>
      <rPr>
        <b/>
        <sz val="11"/>
        <color rgb="FFFF0000"/>
        <rFont val="Calibri"/>
        <family val="2"/>
        <scheme val="minor"/>
      </rPr>
      <t>Column B Revised by the Department of Education</t>
    </r>
  </si>
  <si>
    <r>
      <t xml:space="preserve">New Mexico Public Education Department - </t>
    </r>
    <r>
      <rPr>
        <b/>
        <sz val="11"/>
        <color rgb="FFFF0000"/>
        <rFont val="Calibri"/>
        <family val="2"/>
        <scheme val="minor"/>
      </rPr>
      <t>No Revisions by the Department of Education</t>
    </r>
  </si>
  <si>
    <t>Adjustments For Special Cost Differentials - New Total Size and At-Risk Units</t>
  </si>
  <si>
    <r>
      <t xml:space="preserve">New Mexico Public Education Department - </t>
    </r>
    <r>
      <rPr>
        <b/>
        <sz val="11"/>
        <color rgb="FFFF0000"/>
        <rFont val="Calibri"/>
        <family val="2"/>
        <scheme val="minor"/>
      </rPr>
      <t>Revised by the Department of Education</t>
    </r>
  </si>
  <si>
    <r>
      <t>Revenue for</t>
    </r>
    <r>
      <rPr>
        <b/>
        <sz val="11"/>
        <color rgb="FFFF0000"/>
        <rFont val="Calibri"/>
        <family val="2"/>
        <scheme val="minor"/>
      </rPr>
      <t xml:space="preserve"> Total Current Expenditures</t>
    </r>
    <r>
      <rPr>
        <b/>
        <sz val="11"/>
        <rFont val="Calibri"/>
        <family val="2"/>
        <scheme val="minor"/>
      </rPr>
      <t xml:space="preserve"> Disparity Calculation (includes NMPED projected K-5+ revenue and State Aid for ELP)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</si>
</sst>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&quot;$&quot;#,##0"/>
    <numFmt numFmtId="165" formatCode=";;"/>
    <numFmt numFmtId="166" formatCode="General_)"/>
    <numFmt numFmtId="167" formatCode="&quot;$&quot;#,##0.00"/>
    <numFmt numFmtId="168" formatCode="&quot;$&quot;#,##0"/>
    <numFmt numFmtId="169" formatCode="#,##0.0_);[Red]\(#,##0.0\)"/>
    <numFmt numFmtId="170" formatCode="#,##0.000_);[Red]\(#,##0.000\)"/>
    <numFmt numFmtId="171" formatCode="0.000"/>
    <numFmt numFmtId="172" formatCode="#,##0.0000_);[Red]\(#,##0.0000\)"/>
    <numFmt numFmtId="173" formatCode="#,##0.000"/>
    <numFmt numFmtId="174" formatCode="0.0%"/>
    <numFmt numFmtId="175" formatCode="&quot;$&quot;#,##0.00;&quot;$&quot;#,##0.00"/>
    <numFmt numFmtId="176" formatCode="&quot;$&quot;#,##0.000"/>
  </numFmts>
  <fonts count="87">
    <font>
      <sz val="8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7"/>
      <name val="Helv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color indexed="12"/>
      <name val="Arial"/>
      <family val="2"/>
    </font>
    <font>
      <b/>
      <sz val="9"/>
      <color indexed="12"/>
      <name val="Arial"/>
      <family val="2"/>
    </font>
    <font>
      <b/>
      <sz val="9"/>
      <name val="Arial"/>
      <family val="2"/>
    </font>
    <font>
      <b/>
      <sz val="7"/>
      <name val="Helv"/>
    </font>
    <font>
      <sz val="8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rgb="FF0070C0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sz val="14"/>
      <name val="Calibri"/>
      <family val="2"/>
      <scheme val="minor"/>
    </font>
    <font>
      <sz val="8"/>
      <name val="AvantGarde Bk BT"/>
    </font>
    <font>
      <i/>
      <sz val="8"/>
      <name val="AvantGarde Md BT"/>
      <family val="2"/>
    </font>
    <font>
      <i/>
      <vertAlign val="superscript"/>
      <sz val="8"/>
      <name val="AvantGarde Md BT"/>
    </font>
    <font>
      <i/>
      <vertAlign val="superscript"/>
      <sz val="8"/>
      <name val="AvantGarde Md BT"/>
      <family val="2"/>
    </font>
    <font>
      <sz val="8"/>
      <name val="AvantGarde Bk BT"/>
      <family val="2"/>
    </font>
    <font>
      <vertAlign val="superscript"/>
      <sz val="8"/>
      <name val="AvantGarde Bk BT"/>
    </font>
    <font>
      <sz val="8"/>
      <name val="Lucida Sans"/>
      <family val="2"/>
    </font>
    <font>
      <vertAlign val="superscript"/>
      <sz val="9"/>
      <name val="AvantGarde Bk BT"/>
    </font>
    <font>
      <sz val="8"/>
      <color rgb="FFFF0000"/>
      <name val="AvantGarde Bk BT"/>
    </font>
    <font>
      <b/>
      <sz val="8"/>
      <name val="AvantGarde Bk BT"/>
      <family val="2"/>
    </font>
    <font>
      <vertAlign val="superscript"/>
      <sz val="8"/>
      <name val="AvantGarde Bk BT"/>
      <family val="2"/>
    </font>
    <font>
      <b/>
      <sz val="8"/>
      <name val="AvantGarde Bk BT"/>
    </font>
    <font>
      <sz val="8"/>
      <color indexed="8"/>
      <name val="AvantGarde Bk BT"/>
      <family val="2"/>
    </font>
    <font>
      <vertAlign val="superscript"/>
      <sz val="8"/>
      <color indexed="8"/>
      <name val="AvantGarde Bk BT"/>
    </font>
    <font>
      <sz val="8"/>
      <color theme="1"/>
      <name val="AvantGarde Bk BT"/>
    </font>
    <font>
      <b/>
      <sz val="9"/>
      <name val="AvantGarde Bk BT"/>
    </font>
    <font>
      <vertAlign val="superscript"/>
      <sz val="8"/>
      <name val="Arial"/>
      <family val="2"/>
    </font>
    <font>
      <sz val="9"/>
      <name val="Calibri"/>
      <family val="2"/>
      <scheme val="minor"/>
    </font>
    <font>
      <sz val="9"/>
      <color rgb="FF0070C0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i/>
      <vertAlign val="superscript"/>
      <sz val="8"/>
      <color rgb="FFFF0000"/>
      <name val="AvantGarde Md BT"/>
    </font>
    <font>
      <b/>
      <vertAlign val="superscript"/>
      <sz val="8"/>
      <color rgb="FFFF0000"/>
      <name val="AvantGarde Bk BT"/>
    </font>
    <font>
      <sz val="8"/>
      <color rgb="FF0066FF"/>
      <name val="AvantGarde Bk BT"/>
    </font>
    <font>
      <vertAlign val="superscript"/>
      <sz val="8"/>
      <color rgb="FFFF0000"/>
      <name val="AvantGarde Bk BT"/>
    </font>
    <font>
      <b/>
      <sz val="8"/>
      <color rgb="FF0066FF"/>
      <name val="AvantGarde Bk BT"/>
    </font>
    <font>
      <sz val="8"/>
      <color rgb="FF0066FF"/>
      <name val="AvantGarde Bk BT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color rgb="FF0070C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i/>
      <vertAlign val="superscript"/>
      <sz val="8"/>
      <name val="Arial"/>
      <family val="2"/>
    </font>
    <font>
      <vertAlign val="superscript"/>
      <sz val="8"/>
      <color theme="1"/>
      <name val="Arial"/>
      <family val="2"/>
    </font>
    <font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b/>
      <i/>
      <sz val="8"/>
      <name val="Arial"/>
      <family val="2"/>
    </font>
    <font>
      <i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FBFB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2"/>
        <bgColor indexed="8"/>
      </patternFill>
    </fill>
    <fill>
      <patternFill patternType="gray125">
        <bgColor indexed="43"/>
      </patternFill>
    </fill>
    <fill>
      <patternFill patternType="gray125">
        <bgColor indexed="42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gray125">
        <bgColor rgb="FFFFFF99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DD7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71">
    <xf numFmtId="164" fontId="0" fillId="0" borderId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  <xf numFmtId="166" fontId="23" fillId="0" borderId="0"/>
    <xf numFmtId="43" fontId="27" fillId="0" borderId="0" applyFont="0" applyFill="0" applyBorder="0" applyAlignment="0" applyProtection="0"/>
    <xf numFmtId="0" fontId="4" fillId="0" borderId="0"/>
    <xf numFmtId="0" fontId="40" fillId="0" borderId="0"/>
    <xf numFmtId="4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38" fontId="40" fillId="0" borderId="0" applyFont="0" applyFill="0" applyBorder="0" applyAlignment="0" applyProtection="0"/>
    <xf numFmtId="42" fontId="40" fillId="0" borderId="0" applyFont="0" applyFill="0" applyBorder="0" applyAlignment="0" applyProtection="0"/>
    <xf numFmtId="0" fontId="40" fillId="0" borderId="0"/>
    <xf numFmtId="0" fontId="27" fillId="0" borderId="0"/>
    <xf numFmtId="8" fontId="40" fillId="0" borderId="0" applyFont="0" applyFill="0" applyBorder="0" applyAlignment="0" applyProtection="0"/>
    <xf numFmtId="0" fontId="40" fillId="0" borderId="0"/>
    <xf numFmtId="10" fontId="40" fillId="0" borderId="0" applyFont="0" applyFill="0" applyBorder="0" applyAlignment="0" applyProtection="0"/>
    <xf numFmtId="43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73" fillId="0" borderId="0"/>
    <xf numFmtId="44" fontId="7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40" fillId="0" borderId="0"/>
    <xf numFmtId="0" fontId="1" fillId="0" borderId="0"/>
    <xf numFmtId="40" fontId="40" fillId="0" borderId="0" applyFont="0" applyFill="0" applyBorder="0" applyAlignment="0" applyProtection="0"/>
  </cellStyleXfs>
  <cellXfs count="732">
    <xf numFmtId="164" fontId="0" fillId="0" borderId="0" xfId="0"/>
    <xf numFmtId="164" fontId="22" fillId="0" borderId="10" xfId="0" applyFont="1" applyBorder="1" applyAlignment="1">
      <alignment horizontal="left" wrapText="1"/>
    </xf>
    <xf numFmtId="164" fontId="22" fillId="0" borderId="10" xfId="0" applyFont="1" applyBorder="1" applyAlignment="1">
      <alignment horizontal="right" vertical="top" wrapText="1"/>
    </xf>
    <xf numFmtId="164" fontId="22" fillId="33" borderId="10" xfId="0" applyFont="1" applyFill="1" applyBorder="1" applyAlignment="1">
      <alignment horizontal="right" vertical="top" wrapText="1"/>
    </xf>
    <xf numFmtId="164" fontId="22" fillId="0" borderId="11" xfId="0" applyFont="1" applyBorder="1" applyAlignment="1">
      <alignment horizontal="left" wrapText="1"/>
    </xf>
    <xf numFmtId="164" fontId="22" fillId="0" borderId="11" xfId="0" applyFont="1" applyBorder="1" applyAlignment="1">
      <alignment horizontal="right" wrapText="1"/>
    </xf>
    <xf numFmtId="164" fontId="22" fillId="33" borderId="11" xfId="0" applyFont="1" applyFill="1" applyBorder="1" applyAlignment="1">
      <alignment horizontal="right" wrapText="1"/>
    </xf>
    <xf numFmtId="165" fontId="22" fillId="0" borderId="0" xfId="0" applyNumberFormat="1" applyFont="1"/>
    <xf numFmtId="164" fontId="22" fillId="0" borderId="0" xfId="0" applyFont="1" applyAlignment="1">
      <alignment horizontal="right"/>
    </xf>
    <xf numFmtId="164" fontId="0" fillId="0" borderId="0" xfId="0" applyFont="1" applyAlignment="1">
      <alignment horizontal="right"/>
    </xf>
    <xf numFmtId="164" fontId="22" fillId="0" borderId="12" xfId="0" applyNumberFormat="1" applyFont="1" applyBorder="1"/>
    <xf numFmtId="164" fontId="22" fillId="0" borderId="12" xfId="0" applyFont="1" applyBorder="1" applyAlignment="1">
      <alignment horizontal="right"/>
    </xf>
    <xf numFmtId="164" fontId="0" fillId="34" borderId="0" xfId="0" applyFont="1" applyFill="1" applyAlignment="1"/>
    <xf numFmtId="164" fontId="0" fillId="35" borderId="0" xfId="0" applyFont="1" applyFill="1" applyAlignment="1"/>
    <xf numFmtId="166" fontId="24" fillId="0" borderId="0" xfId="42" applyFont="1" applyBorder="1"/>
    <xf numFmtId="166" fontId="25" fillId="0" borderId="0" xfId="42" applyFont="1" applyBorder="1"/>
    <xf numFmtId="166" fontId="26" fillId="0" borderId="0" xfId="42" applyFont="1" applyBorder="1"/>
    <xf numFmtId="166" fontId="27" fillId="0" borderId="0" xfId="42" applyFont="1" applyBorder="1"/>
    <xf numFmtId="14" fontId="27" fillId="0" borderId="0" xfId="42" applyNumberFormat="1" applyFont="1" applyBorder="1"/>
    <xf numFmtId="166" fontId="27" fillId="0" borderId="0" xfId="42" applyFont="1" applyBorder="1" applyAlignment="1">
      <alignment horizontal="right"/>
    </xf>
    <xf numFmtId="166" fontId="27" fillId="0" borderId="0" xfId="42" applyFont="1" applyFill="1" applyBorder="1"/>
    <xf numFmtId="8" fontId="28" fillId="0" borderId="0" xfId="42" applyNumberFormat="1" applyFont="1" applyBorder="1" applyAlignment="1">
      <alignment horizontal="right"/>
    </xf>
    <xf numFmtId="14" fontId="29" fillId="0" borderId="0" xfId="42" applyNumberFormat="1" applyFont="1" applyFill="1" applyBorder="1"/>
    <xf numFmtId="14" fontId="29" fillId="0" borderId="0" xfId="42" applyNumberFormat="1" applyFont="1" applyFill="1" applyBorder="1" applyAlignment="1">
      <alignment horizontal="left"/>
    </xf>
    <xf numFmtId="166" fontId="27" fillId="36" borderId="13" xfId="42" applyFont="1" applyFill="1" applyBorder="1"/>
    <xf numFmtId="14" fontId="27" fillId="36" borderId="14" xfId="42" applyNumberFormat="1" applyFont="1" applyFill="1" applyBorder="1"/>
    <xf numFmtId="49" fontId="27" fillId="36" borderId="14" xfId="42" applyNumberFormat="1" applyFont="1" applyFill="1" applyBorder="1" applyAlignment="1">
      <alignment horizontal="right"/>
    </xf>
    <xf numFmtId="4" fontId="27" fillId="36" borderId="14" xfId="42" applyNumberFormat="1" applyFont="1" applyFill="1" applyBorder="1" applyAlignment="1">
      <alignment horizontal="right"/>
    </xf>
    <xf numFmtId="3" fontId="30" fillId="36" borderId="14" xfId="42" quotePrefix="1" applyNumberFormat="1" applyFont="1" applyFill="1" applyBorder="1" applyAlignment="1">
      <alignment horizontal="center"/>
    </xf>
    <xf numFmtId="40" fontId="30" fillId="36" borderId="14" xfId="42" quotePrefix="1" applyNumberFormat="1" applyFont="1" applyFill="1" applyBorder="1" applyAlignment="1">
      <alignment horizontal="center"/>
    </xf>
    <xf numFmtId="40" fontId="30" fillId="37" borderId="14" xfId="42" applyNumberFormat="1" applyFont="1" applyFill="1" applyBorder="1" applyAlignment="1">
      <alignment horizontal="center"/>
    </xf>
    <xf numFmtId="8" fontId="30" fillId="36" borderId="14" xfId="42" quotePrefix="1" applyNumberFormat="1" applyFont="1" applyFill="1" applyBorder="1" applyAlignment="1">
      <alignment horizontal="center"/>
    </xf>
    <xf numFmtId="8" fontId="30" fillId="38" borderId="15" xfId="42" applyNumberFormat="1" applyFont="1" applyFill="1" applyBorder="1" applyAlignment="1">
      <alignment horizontal="center"/>
    </xf>
    <xf numFmtId="166" fontId="30" fillId="39" borderId="16" xfId="42" applyNumberFormat="1" applyFont="1" applyFill="1" applyBorder="1" applyAlignment="1" applyProtection="1">
      <alignment horizontal="left"/>
    </xf>
    <xf numFmtId="14" fontId="30" fillId="39" borderId="0" xfId="42" applyNumberFormat="1" applyFont="1" applyFill="1" applyBorder="1" applyAlignment="1" applyProtection="1">
      <alignment horizontal="center"/>
    </xf>
    <xf numFmtId="49" fontId="30" fillId="39" borderId="0" xfId="42" applyNumberFormat="1" applyFont="1" applyFill="1" applyBorder="1" applyAlignment="1">
      <alignment horizontal="right"/>
    </xf>
    <xf numFmtId="4" fontId="30" fillId="39" borderId="0" xfId="42" applyNumberFormat="1" applyFont="1" applyFill="1" applyBorder="1" applyAlignment="1" applyProtection="1">
      <alignment horizontal="center"/>
    </xf>
    <xf numFmtId="3" fontId="30" fillId="39" borderId="0" xfId="42" applyNumberFormat="1" applyFont="1" applyFill="1" applyBorder="1" applyAlignment="1" applyProtection="1">
      <alignment horizontal="center"/>
    </xf>
    <xf numFmtId="40" fontId="30" fillId="39" borderId="0" xfId="42" applyNumberFormat="1" applyFont="1" applyFill="1" applyBorder="1" applyAlignment="1" applyProtection="1">
      <alignment horizontal="center"/>
    </xf>
    <xf numFmtId="8" fontId="30" fillId="39" borderId="0" xfId="42" applyNumberFormat="1" applyFont="1" applyFill="1" applyBorder="1" applyAlignment="1" applyProtection="1">
      <alignment horizontal="center"/>
    </xf>
    <xf numFmtId="8" fontId="30" fillId="40" borderId="0" xfId="42" applyNumberFormat="1" applyFont="1" applyFill="1" applyBorder="1" applyAlignment="1" applyProtection="1">
      <alignment horizontal="center"/>
    </xf>
    <xf numFmtId="8" fontId="30" fillId="39" borderId="0" xfId="42" quotePrefix="1" applyNumberFormat="1" applyFont="1" applyFill="1" applyBorder="1" applyAlignment="1" applyProtection="1">
      <alignment horizontal="center"/>
    </xf>
    <xf numFmtId="8" fontId="30" fillId="41" borderId="17" xfId="42" applyNumberFormat="1" applyFont="1" applyFill="1" applyBorder="1" applyAlignment="1" applyProtection="1">
      <alignment horizontal="center"/>
    </xf>
    <xf numFmtId="166" fontId="30" fillId="39" borderId="18" xfId="42" applyNumberFormat="1" applyFont="1" applyFill="1" applyBorder="1" applyAlignment="1" applyProtection="1">
      <alignment horizontal="left"/>
    </xf>
    <xf numFmtId="14" fontId="30" fillId="39" borderId="19" xfId="42" applyNumberFormat="1" applyFont="1" applyFill="1" applyBorder="1" applyAlignment="1" applyProtection="1">
      <alignment horizontal="center"/>
    </xf>
    <xf numFmtId="49" fontId="30" fillId="39" borderId="19" xfId="42" applyNumberFormat="1" applyFont="1" applyFill="1" applyBorder="1" applyAlignment="1" applyProtection="1">
      <alignment horizontal="right"/>
    </xf>
    <xf numFmtId="4" fontId="30" fillId="39" borderId="19" xfId="42" applyNumberFormat="1" applyFont="1" applyFill="1" applyBorder="1" applyAlignment="1" applyProtection="1">
      <alignment horizontal="center"/>
    </xf>
    <xf numFmtId="3" fontId="30" fillId="39" borderId="19" xfId="42" applyNumberFormat="1" applyFont="1" applyFill="1" applyBorder="1" applyAlignment="1" applyProtection="1">
      <alignment horizontal="center"/>
    </xf>
    <xf numFmtId="40" fontId="30" fillId="39" borderId="19" xfId="42" applyNumberFormat="1" applyFont="1" applyFill="1" applyBorder="1" applyAlignment="1" applyProtection="1">
      <alignment horizontal="center"/>
    </xf>
    <xf numFmtId="8" fontId="30" fillId="39" borderId="19" xfId="42" quotePrefix="1" applyNumberFormat="1" applyFont="1" applyFill="1" applyBorder="1" applyAlignment="1" applyProtection="1">
      <alignment horizontal="center"/>
    </xf>
    <xf numFmtId="8" fontId="30" fillId="40" borderId="19" xfId="42" quotePrefix="1" applyNumberFormat="1" applyFont="1" applyFill="1" applyBorder="1" applyAlignment="1" applyProtection="1">
      <alignment horizontal="center"/>
    </xf>
    <xf numFmtId="8" fontId="30" fillId="39" borderId="19" xfId="42" applyNumberFormat="1" applyFont="1" applyFill="1" applyBorder="1" applyAlignment="1" applyProtection="1">
      <alignment horizontal="center"/>
    </xf>
    <xf numFmtId="8" fontId="30" fillId="41" borderId="20" xfId="42" applyNumberFormat="1" applyFont="1" applyFill="1" applyBorder="1" applyAlignment="1" applyProtection="1">
      <alignment horizontal="center"/>
    </xf>
    <xf numFmtId="166" fontId="27" fillId="37" borderId="0" xfId="42" applyFont="1" applyFill="1" applyBorder="1"/>
    <xf numFmtId="8" fontId="27" fillId="0" borderId="0" xfId="42" applyNumberFormat="1" applyFont="1" applyBorder="1"/>
    <xf numFmtId="166" fontId="27" fillId="38" borderId="0" xfId="42" applyFont="1" applyFill="1" applyBorder="1"/>
    <xf numFmtId="14" fontId="27" fillId="0" borderId="0" xfId="42" applyNumberFormat="1" applyFont="1" applyFill="1" applyBorder="1"/>
    <xf numFmtId="166" fontId="27" fillId="0" borderId="0" xfId="42" quotePrefix="1" applyFont="1" applyBorder="1" applyAlignment="1">
      <alignment horizontal="right"/>
    </xf>
    <xf numFmtId="8" fontId="27" fillId="0" borderId="0" xfId="42" applyNumberFormat="1" applyFont="1" applyFill="1" applyBorder="1"/>
    <xf numFmtId="8" fontId="27" fillId="37" borderId="0" xfId="42" applyNumberFormat="1" applyFont="1" applyFill="1" applyBorder="1"/>
    <xf numFmtId="8" fontId="27" fillId="38" borderId="0" xfId="42" applyNumberFormat="1" applyFont="1" applyFill="1" applyBorder="1"/>
    <xf numFmtId="166" fontId="30" fillId="0" borderId="21" xfId="42" applyFont="1" applyBorder="1"/>
    <xf numFmtId="14" fontId="30" fillId="0" borderId="21" xfId="42" applyNumberFormat="1" applyFont="1" applyFill="1" applyBorder="1"/>
    <xf numFmtId="166" fontId="30" fillId="0" borderId="21" xfId="42" applyFont="1" applyBorder="1" applyAlignment="1">
      <alignment horizontal="right"/>
    </xf>
    <xf numFmtId="8" fontId="30" fillId="0" borderId="21" xfId="42" applyNumberFormat="1" applyFont="1" applyBorder="1"/>
    <xf numFmtId="8" fontId="30" fillId="0" borderId="21" xfId="42" applyNumberFormat="1" applyFont="1" applyFill="1" applyBorder="1"/>
    <xf numFmtId="8" fontId="30" fillId="37" borderId="21" xfId="42" applyNumberFormat="1" applyFont="1" applyFill="1" applyBorder="1"/>
    <xf numFmtId="8" fontId="30" fillId="38" borderId="21" xfId="42" applyNumberFormat="1" applyFont="1" applyFill="1" applyBorder="1"/>
    <xf numFmtId="166" fontId="30" fillId="0" borderId="0" xfId="42" applyFont="1" applyBorder="1"/>
    <xf numFmtId="166" fontId="27" fillId="1" borderId="0" xfId="42" applyFont="1" applyFill="1" applyBorder="1"/>
    <xf numFmtId="14" fontId="27" fillId="1" borderId="0" xfId="42" applyNumberFormat="1" applyFont="1" applyFill="1" applyBorder="1"/>
    <xf numFmtId="166" fontId="27" fillId="1" borderId="0" xfId="42" applyFont="1" applyFill="1" applyBorder="1" applyAlignment="1">
      <alignment horizontal="right"/>
    </xf>
    <xf numFmtId="8" fontId="27" fillId="1" borderId="0" xfId="42" applyNumberFormat="1" applyFont="1" applyFill="1" applyBorder="1"/>
    <xf numFmtId="8" fontId="27" fillId="42" borderId="0" xfId="42" applyNumberFormat="1" applyFont="1" applyFill="1" applyBorder="1"/>
    <xf numFmtId="8" fontId="27" fillId="43" borderId="0" xfId="42" applyNumberFormat="1" applyFont="1" applyFill="1" applyBorder="1"/>
    <xf numFmtId="166" fontId="27" fillId="0" borderId="22" xfId="42" applyFont="1" applyBorder="1"/>
    <xf numFmtId="14" fontId="27" fillId="0" borderId="22" xfId="42" applyNumberFormat="1" applyFont="1" applyFill="1" applyBorder="1"/>
    <xf numFmtId="166" fontId="27" fillId="0" borderId="22" xfId="42" quotePrefix="1" applyFont="1" applyBorder="1" applyAlignment="1">
      <alignment horizontal="right"/>
    </xf>
    <xf numFmtId="8" fontId="27" fillId="0" borderId="22" xfId="42" applyNumberFormat="1" applyFont="1" applyBorder="1"/>
    <xf numFmtId="8" fontId="27" fillId="37" borderId="22" xfId="42" applyNumberFormat="1" applyFont="1" applyFill="1" applyBorder="1"/>
    <xf numFmtId="8" fontId="27" fillId="38" borderId="22" xfId="42" applyNumberFormat="1" applyFont="1" applyFill="1" applyBorder="1"/>
    <xf numFmtId="14" fontId="30" fillId="0" borderId="0" xfId="42" applyNumberFormat="1" applyFont="1" applyFill="1" applyBorder="1"/>
    <xf numFmtId="166" fontId="30" fillId="0" borderId="0" xfId="42" applyFont="1" applyBorder="1" applyAlignment="1">
      <alignment horizontal="right"/>
    </xf>
    <xf numFmtId="8" fontId="30" fillId="0" borderId="0" xfId="42" applyNumberFormat="1" applyFont="1" applyBorder="1"/>
    <xf numFmtId="8" fontId="30" fillId="37" borderId="0" xfId="42" applyNumberFormat="1" applyFont="1" applyFill="1" applyBorder="1"/>
    <xf numFmtId="8" fontId="30" fillId="38" borderId="0" xfId="42" applyNumberFormat="1" applyFont="1" applyFill="1" applyBorder="1"/>
    <xf numFmtId="14" fontId="27" fillId="44" borderId="22" xfId="42" applyNumberFormat="1" applyFont="1" applyFill="1" applyBorder="1"/>
    <xf numFmtId="166" fontId="27" fillId="44" borderId="22" xfId="42" quotePrefix="1" applyFont="1" applyFill="1" applyBorder="1" applyAlignment="1">
      <alignment horizontal="right"/>
    </xf>
    <xf numFmtId="8" fontId="27" fillId="44" borderId="22" xfId="42" applyNumberFormat="1" applyFont="1" applyFill="1" applyBorder="1"/>
    <xf numFmtId="8" fontId="27" fillId="44" borderId="0" xfId="42" applyNumberFormat="1" applyFont="1" applyFill="1" applyBorder="1"/>
    <xf numFmtId="14" fontId="27" fillId="0" borderId="0" xfId="42" applyNumberFormat="1" applyFont="1" applyFill="1" applyBorder="1" applyAlignment="1">
      <alignment horizontal="right" vertical="center"/>
    </xf>
    <xf numFmtId="166" fontId="27" fillId="0" borderId="0" xfId="42" applyFont="1" applyFill="1" applyBorder="1" applyAlignment="1">
      <alignment horizontal="right"/>
    </xf>
    <xf numFmtId="166" fontId="27" fillId="0" borderId="0" xfId="42" quotePrefix="1" applyFont="1" applyFill="1" applyBorder="1" applyAlignment="1">
      <alignment horizontal="right"/>
    </xf>
    <xf numFmtId="8" fontId="30" fillId="45" borderId="21" xfId="42" applyNumberFormat="1" applyFont="1" applyFill="1" applyBorder="1"/>
    <xf numFmtId="8" fontId="30" fillId="0" borderId="0" xfId="42" applyNumberFormat="1" applyFont="1" applyFill="1" applyBorder="1"/>
    <xf numFmtId="8" fontId="27" fillId="46" borderId="0" xfId="42" applyNumberFormat="1" applyFont="1" applyFill="1" applyBorder="1"/>
    <xf numFmtId="166" fontId="30" fillId="0" borderId="21" xfId="42" quotePrefix="1" applyFont="1" applyBorder="1" applyAlignment="1">
      <alignment horizontal="right"/>
    </xf>
    <xf numFmtId="14" fontId="27" fillId="0" borderId="0" xfId="42" quotePrefix="1" applyNumberFormat="1" applyFont="1" applyFill="1" applyBorder="1"/>
    <xf numFmtId="14" fontId="30" fillId="0" borderId="0" xfId="42" applyNumberFormat="1" applyFont="1" applyBorder="1" applyAlignment="1">
      <alignment horizontal="center" wrapText="1"/>
    </xf>
    <xf numFmtId="166" fontId="30" fillId="0" borderId="0" xfId="42" applyFont="1" applyBorder="1" applyAlignment="1">
      <alignment horizontal="center" wrapText="1"/>
    </xf>
    <xf numFmtId="14" fontId="27" fillId="0" borderId="0" xfId="42" quotePrefix="1" applyNumberFormat="1" applyFont="1" applyBorder="1"/>
    <xf numFmtId="166" fontId="28" fillId="0" borderId="0" xfId="42" applyFont="1" applyBorder="1"/>
    <xf numFmtId="14" fontId="28" fillId="47" borderId="0" xfId="42" applyNumberFormat="1" applyFont="1" applyFill="1" applyBorder="1"/>
    <xf numFmtId="49" fontId="27" fillId="0" borderId="0" xfId="42" applyNumberFormat="1" applyFont="1" applyBorder="1" applyAlignment="1">
      <alignment horizontal="right"/>
    </xf>
    <xf numFmtId="167" fontId="27" fillId="0" borderId="0" xfId="43" applyNumberFormat="1" applyFont="1" applyBorder="1"/>
    <xf numFmtId="167" fontId="27" fillId="0" borderId="0" xfId="42" applyNumberFormat="1" applyFont="1" applyBorder="1"/>
    <xf numFmtId="167" fontId="27" fillId="37" borderId="0" xfId="42" applyNumberFormat="1" applyFont="1" applyFill="1" applyBorder="1"/>
    <xf numFmtId="167" fontId="27" fillId="38" borderId="0" xfId="42" applyNumberFormat="1" applyFont="1" applyFill="1" applyBorder="1"/>
    <xf numFmtId="166" fontId="28" fillId="0" borderId="0" xfId="42" applyFont="1" applyBorder="1" applyAlignment="1">
      <alignment horizontal="left" indent="1"/>
    </xf>
    <xf numFmtId="164" fontId="33" fillId="0" borderId="10" xfId="0" applyFont="1" applyBorder="1" applyAlignment="1">
      <alignment horizontal="right" vertical="top" wrapText="1"/>
    </xf>
    <xf numFmtId="164" fontId="34" fillId="0" borderId="0" xfId="0" applyFont="1"/>
    <xf numFmtId="165" fontId="22" fillId="0" borderId="0" xfId="0" applyNumberFormat="1" applyFont="1" applyFill="1"/>
    <xf numFmtId="164" fontId="0" fillId="0" borderId="0" xfId="0" applyFill="1"/>
    <xf numFmtId="168" fontId="0" fillId="0" borderId="0" xfId="0" applyNumberFormat="1"/>
    <xf numFmtId="168" fontId="0" fillId="0" borderId="0" xfId="0" applyNumberFormat="1" applyFill="1"/>
    <xf numFmtId="168" fontId="22" fillId="0" borderId="12" xfId="0" applyNumberFormat="1" applyFont="1" applyBorder="1"/>
    <xf numFmtId="168" fontId="22" fillId="0" borderId="0" xfId="0" applyNumberFormat="1" applyFont="1"/>
    <xf numFmtId="168" fontId="22" fillId="0" borderId="0" xfId="0" applyNumberFormat="1" applyFont="1" applyFill="1"/>
    <xf numFmtId="168" fontId="0" fillId="34" borderId="0" xfId="0" applyNumberFormat="1" applyFont="1" applyFill="1" applyAlignment="1"/>
    <xf numFmtId="164" fontId="36" fillId="0" borderId="0" xfId="0" applyFont="1"/>
    <xf numFmtId="164" fontId="36" fillId="0" borderId="0" xfId="0" applyFont="1" applyAlignment="1">
      <alignment wrapText="1"/>
    </xf>
    <xf numFmtId="164" fontId="34" fillId="0" borderId="0" xfId="0" applyFont="1" applyAlignment="1">
      <alignment wrapText="1"/>
    </xf>
    <xf numFmtId="168" fontId="34" fillId="0" borderId="0" xfId="0" applyNumberFormat="1" applyFont="1"/>
    <xf numFmtId="164" fontId="35" fillId="0" borderId="0" xfId="0" applyFont="1"/>
    <xf numFmtId="164" fontId="35" fillId="0" borderId="0" xfId="0" applyFont="1" applyAlignment="1">
      <alignment wrapText="1"/>
    </xf>
    <xf numFmtId="168" fontId="35" fillId="0" borderId="0" xfId="0" applyNumberFormat="1" applyFont="1"/>
    <xf numFmtId="164" fontId="33" fillId="33" borderId="10" xfId="0" applyFont="1" applyFill="1" applyBorder="1" applyAlignment="1">
      <alignment horizontal="right" vertical="top" wrapText="1"/>
    </xf>
    <xf numFmtId="168" fontId="22" fillId="0" borderId="10" xfId="0" applyNumberFormat="1" applyFont="1" applyBorder="1" applyAlignment="1">
      <alignment horizontal="right" vertical="top" wrapText="1"/>
    </xf>
    <xf numFmtId="168" fontId="22" fillId="33" borderId="10" xfId="0" applyNumberFormat="1" applyFont="1" applyFill="1" applyBorder="1" applyAlignment="1">
      <alignment horizontal="right" vertical="top" wrapText="1"/>
    </xf>
    <xf numFmtId="168" fontId="0" fillId="35" borderId="0" xfId="0" applyNumberFormat="1" applyFont="1" applyFill="1" applyAlignment="1"/>
    <xf numFmtId="164" fontId="34" fillId="0" borderId="11" xfId="0" applyFont="1" applyBorder="1"/>
    <xf numFmtId="168" fontId="34" fillId="0" borderId="11" xfId="0" applyNumberFormat="1" applyFont="1" applyBorder="1"/>
    <xf numFmtId="168" fontId="34" fillId="0" borderId="0" xfId="0" applyNumberFormat="1" applyFont="1" applyBorder="1"/>
    <xf numFmtId="164" fontId="35" fillId="50" borderId="0" xfId="0" applyFont="1" applyFill="1"/>
    <xf numFmtId="168" fontId="35" fillId="50" borderId="0" xfId="0" applyNumberFormat="1" applyFont="1" applyFill="1"/>
    <xf numFmtId="168" fontId="37" fillId="0" borderId="0" xfId="0" applyNumberFormat="1" applyFont="1"/>
    <xf numFmtId="164" fontId="34" fillId="48" borderId="0" xfId="0" applyFont="1" applyFill="1" applyAlignment="1">
      <alignment wrapText="1"/>
    </xf>
    <xf numFmtId="168" fontId="35" fillId="48" borderId="0" xfId="0" applyNumberFormat="1" applyFont="1" applyFill="1"/>
    <xf numFmtId="168" fontId="34" fillId="48" borderId="0" xfId="0" applyNumberFormat="1" applyFont="1" applyFill="1"/>
    <xf numFmtId="168" fontId="34" fillId="48" borderId="11" xfId="0" applyNumberFormat="1" applyFont="1" applyFill="1" applyBorder="1"/>
    <xf numFmtId="168" fontId="34" fillId="48" borderId="0" xfId="0" applyNumberFormat="1" applyFont="1" applyFill="1" applyBorder="1"/>
    <xf numFmtId="164" fontId="34" fillId="0" borderId="0" xfId="0" applyFont="1" applyAlignment="1"/>
    <xf numFmtId="168" fontId="34" fillId="0" borderId="0" xfId="0" applyNumberFormat="1" applyFont="1" applyAlignment="1"/>
    <xf numFmtId="168" fontId="34" fillId="48" borderId="0" xfId="0" applyNumberFormat="1" applyFont="1" applyFill="1" applyAlignment="1"/>
    <xf numFmtId="164" fontId="35" fillId="0" borderId="0" xfId="0" applyFont="1" applyAlignment="1"/>
    <xf numFmtId="168" fontId="34" fillId="48" borderId="0" xfId="0" applyNumberFormat="1" applyFont="1" applyFill="1" applyBorder="1" applyAlignment="1"/>
    <xf numFmtId="164" fontId="34" fillId="0" borderId="11" xfId="0" applyFont="1" applyBorder="1" applyAlignment="1"/>
    <xf numFmtId="168" fontId="34" fillId="0" borderId="11" xfId="0" applyNumberFormat="1" applyFont="1" applyBorder="1" applyAlignment="1"/>
    <xf numFmtId="168" fontId="34" fillId="48" borderId="11" xfId="0" applyNumberFormat="1" applyFont="1" applyFill="1" applyBorder="1" applyAlignment="1"/>
    <xf numFmtId="168" fontId="35" fillId="48" borderId="0" xfId="0" applyNumberFormat="1" applyFont="1" applyFill="1" applyAlignment="1"/>
    <xf numFmtId="168" fontId="35" fillId="0" borderId="0" xfId="0" applyNumberFormat="1" applyFont="1" applyAlignment="1"/>
    <xf numFmtId="164" fontId="35" fillId="50" borderId="0" xfId="0" applyFont="1" applyFill="1" applyAlignment="1">
      <alignment wrapText="1"/>
    </xf>
    <xf numFmtId="168" fontId="35" fillId="50" borderId="0" xfId="0" applyNumberFormat="1" applyFont="1" applyFill="1" applyAlignment="1">
      <alignment wrapText="1"/>
    </xf>
    <xf numFmtId="168" fontId="35" fillId="48" borderId="0" xfId="0" applyNumberFormat="1" applyFont="1" applyFill="1" applyAlignment="1">
      <alignment wrapText="1"/>
    </xf>
    <xf numFmtId="168" fontId="35" fillId="0" borderId="0" xfId="0" applyNumberFormat="1" applyFont="1" applyAlignment="1">
      <alignment wrapText="1"/>
    </xf>
    <xf numFmtId="168" fontId="34" fillId="0" borderId="0" xfId="0" applyNumberFormat="1" applyFont="1" applyBorder="1" applyAlignment="1"/>
    <xf numFmtId="164" fontId="37" fillId="0" borderId="0" xfId="0" applyFont="1"/>
    <xf numFmtId="168" fontId="37" fillId="0" borderId="0" xfId="0" applyNumberFormat="1" applyFont="1" applyAlignment="1"/>
    <xf numFmtId="168" fontId="38" fillId="0" borderId="0" xfId="0" applyNumberFormat="1" applyFont="1" applyAlignment="1">
      <alignment wrapText="1"/>
    </xf>
    <xf numFmtId="168" fontId="38" fillId="0" borderId="0" xfId="0" applyNumberFormat="1" applyFont="1"/>
    <xf numFmtId="164" fontId="34" fillId="49" borderId="0" xfId="0" applyFont="1" applyFill="1" applyAlignment="1">
      <alignment wrapText="1"/>
    </xf>
    <xf numFmtId="168" fontId="35" fillId="0" borderId="0" xfId="0" applyNumberFormat="1" applyFont="1" applyBorder="1"/>
    <xf numFmtId="164" fontId="39" fillId="0" borderId="0" xfId="0" applyFont="1" applyAlignment="1">
      <alignment horizontal="center"/>
    </xf>
    <xf numFmtId="168" fontId="35" fillId="50" borderId="0" xfId="0" applyNumberFormat="1" applyFont="1" applyFill="1" applyBorder="1" applyAlignment="1"/>
    <xf numFmtId="164" fontId="0" fillId="0" borderId="0" xfId="0" applyFont="1" applyFill="1" applyAlignment="1">
      <alignment horizontal="right"/>
    </xf>
    <xf numFmtId="164" fontId="22" fillId="0" borderId="0" xfId="0" applyFont="1" applyFill="1" applyAlignment="1">
      <alignment horizontal="right"/>
    </xf>
    <xf numFmtId="0" fontId="41" fillId="0" borderId="0" xfId="45" applyFont="1" applyFill="1" applyAlignment="1">
      <alignment horizontal="right"/>
    </xf>
    <xf numFmtId="0" fontId="44" fillId="0" borderId="23" xfId="45" applyFont="1" applyFill="1" applyBorder="1" applyAlignment="1">
      <alignment horizontal="left"/>
    </xf>
    <xf numFmtId="4" fontId="44" fillId="0" borderId="23" xfId="49" applyNumberFormat="1" applyFont="1" applyFill="1" applyBorder="1"/>
    <xf numFmtId="4" fontId="44" fillId="0" borderId="23" xfId="46" applyNumberFormat="1" applyFont="1" applyFill="1" applyBorder="1"/>
    <xf numFmtId="173" fontId="44" fillId="0" borderId="23" xfId="47" applyNumberFormat="1" applyFont="1" applyFill="1" applyBorder="1"/>
    <xf numFmtId="173" fontId="40" fillId="0" borderId="23" xfId="47" applyNumberFormat="1" applyFill="1" applyBorder="1"/>
    <xf numFmtId="173" fontId="40" fillId="0" borderId="23" xfId="45" applyNumberFormat="1" applyFill="1" applyBorder="1" applyProtection="1">
      <protection locked="0"/>
    </xf>
    <xf numFmtId="4" fontId="40" fillId="0" borderId="23" xfId="45" applyNumberFormat="1" applyFill="1" applyBorder="1" applyProtection="1">
      <protection locked="0"/>
    </xf>
    <xf numFmtId="173" fontId="46" fillId="0" borderId="23" xfId="46" applyNumberFormat="1" applyFont="1" applyFill="1" applyBorder="1" applyAlignment="1" applyProtection="1">
      <alignment vertical="center"/>
    </xf>
    <xf numFmtId="4" fontId="40" fillId="0" borderId="23" xfId="47" applyNumberFormat="1" applyFill="1" applyBorder="1"/>
    <xf numFmtId="167" fontId="40" fillId="0" borderId="23" xfId="45" applyNumberFormat="1" applyFill="1" applyBorder="1" applyProtection="1">
      <protection locked="0"/>
    </xf>
    <xf numFmtId="0" fontId="40" fillId="0" borderId="0" xfId="45" applyFill="1"/>
    <xf numFmtId="173" fontId="44" fillId="0" borderId="23" xfId="49" applyNumberFormat="1" applyFont="1" applyFill="1" applyBorder="1"/>
    <xf numFmtId="168" fontId="40" fillId="0" borderId="23" xfId="45" applyNumberFormat="1" applyFill="1" applyBorder="1"/>
    <xf numFmtId="0" fontId="44" fillId="0" borderId="23" xfId="45" applyFont="1" applyFill="1" applyBorder="1"/>
    <xf numFmtId="0" fontId="44" fillId="0" borderId="23" xfId="45" applyFont="1" applyFill="1" applyBorder="1" applyAlignment="1">
      <alignment horizontal="left" indent="1"/>
    </xf>
    <xf numFmtId="0" fontId="49" fillId="51" borderId="23" xfId="45" applyFont="1" applyFill="1" applyBorder="1"/>
    <xf numFmtId="4" fontId="44" fillId="51" borderId="23" xfId="46" applyNumberFormat="1" applyFont="1" applyFill="1" applyBorder="1"/>
    <xf numFmtId="0" fontId="51" fillId="51" borderId="23" xfId="45" applyFont="1" applyFill="1" applyBorder="1"/>
    <xf numFmtId="0" fontId="40" fillId="0" borderId="23" xfId="45" applyFont="1" applyFill="1" applyBorder="1"/>
    <xf numFmtId="0" fontId="52" fillId="0" borderId="23" xfId="45" applyFont="1" applyFill="1" applyBorder="1"/>
    <xf numFmtId="38" fontId="40" fillId="0" borderId="0" xfId="49" applyFill="1"/>
    <xf numFmtId="38" fontId="44" fillId="0" borderId="23" xfId="49" applyFont="1" applyFill="1" applyBorder="1"/>
    <xf numFmtId="38" fontId="44" fillId="0" borderId="23" xfId="49" applyFont="1" applyFill="1" applyBorder="1" applyAlignment="1">
      <alignment horizontal="left" indent="1"/>
    </xf>
    <xf numFmtId="167" fontId="51" fillId="51" borderId="23" xfId="46" applyNumberFormat="1" applyFont="1" applyFill="1" applyBorder="1"/>
    <xf numFmtId="0" fontId="40" fillId="0" borderId="0" xfId="45" applyFill="1" applyBorder="1"/>
    <xf numFmtId="0" fontId="44" fillId="37" borderId="23" xfId="45" applyFont="1" applyFill="1" applyBorder="1"/>
    <xf numFmtId="4" fontId="44" fillId="45" borderId="23" xfId="49" applyNumberFormat="1" applyFont="1" applyFill="1" applyBorder="1"/>
    <xf numFmtId="4" fontId="44" fillId="37" borderId="23" xfId="49" applyNumberFormat="1" applyFont="1" applyFill="1" applyBorder="1"/>
    <xf numFmtId="4" fontId="44" fillId="37" borderId="23" xfId="46" applyNumberFormat="1" applyFont="1" applyFill="1" applyBorder="1"/>
    <xf numFmtId="173" fontId="44" fillId="37" borderId="23" xfId="49" applyNumberFormat="1" applyFont="1" applyFill="1" applyBorder="1"/>
    <xf numFmtId="0" fontId="40" fillId="45" borderId="23" xfId="45" applyFont="1" applyFill="1" applyBorder="1"/>
    <xf numFmtId="4" fontId="44" fillId="45" borderId="23" xfId="46" applyNumberFormat="1" applyFont="1" applyFill="1" applyBorder="1"/>
    <xf numFmtId="167" fontId="44" fillId="37" borderId="23" xfId="49" applyNumberFormat="1" applyFont="1" applyFill="1" applyBorder="1"/>
    <xf numFmtId="0" fontId="44" fillId="45" borderId="23" xfId="45" applyFont="1" applyFill="1" applyBorder="1"/>
    <xf numFmtId="0" fontId="40" fillId="45" borderId="23" xfId="45" applyFill="1" applyBorder="1"/>
    <xf numFmtId="0" fontId="44" fillId="45" borderId="23" xfId="45" applyFont="1" applyFill="1" applyBorder="1" applyAlignment="1"/>
    <xf numFmtId="4" fontId="32" fillId="0" borderId="23" xfId="46" applyNumberFormat="1" applyFont="1" applyFill="1" applyBorder="1" applyAlignment="1"/>
    <xf numFmtId="173" fontId="32" fillId="0" borderId="23" xfId="46" applyNumberFormat="1" applyFont="1" applyFill="1" applyBorder="1" applyAlignment="1"/>
    <xf numFmtId="167" fontId="32" fillId="0" borderId="23" xfId="46" applyNumberFormat="1" applyFont="1" applyFill="1" applyBorder="1" applyAlignment="1"/>
    <xf numFmtId="40" fontId="40" fillId="0" borderId="0" xfId="46" applyFill="1"/>
    <xf numFmtId="40" fontId="40" fillId="0" borderId="0" xfId="45" applyNumberFormat="1" applyFill="1" applyBorder="1"/>
    <xf numFmtId="40" fontId="40" fillId="0" borderId="0" xfId="45" applyNumberFormat="1" applyFill="1"/>
    <xf numFmtId="0" fontId="55" fillId="0" borderId="0" xfId="45" applyFont="1" applyFill="1" applyBorder="1"/>
    <xf numFmtId="42" fontId="40" fillId="0" borderId="0" xfId="50" applyFont="1" applyBorder="1" applyAlignment="1">
      <alignment horizontal="right"/>
    </xf>
    <xf numFmtId="4" fontId="40" fillId="0" borderId="0" xfId="45" applyNumberFormat="1" applyFill="1"/>
    <xf numFmtId="40" fontId="32" fillId="0" borderId="0" xfId="46" applyFont="1" applyFill="1" applyBorder="1" applyAlignment="1"/>
    <xf numFmtId="170" fontId="32" fillId="0" borderId="0" xfId="45" applyNumberFormat="1" applyFont="1" applyFill="1" applyBorder="1" applyAlignment="1"/>
    <xf numFmtId="4" fontId="40" fillId="0" borderId="0" xfId="46" applyNumberFormat="1" applyFont="1" applyFill="1"/>
    <xf numFmtId="0" fontId="44" fillId="0" borderId="0" xfId="45" applyFont="1" applyFill="1" applyBorder="1"/>
    <xf numFmtId="170" fontId="32" fillId="0" borderId="0" xfId="51" applyNumberFormat="1" applyFont="1" applyFill="1" applyBorder="1" applyAlignment="1"/>
    <xf numFmtId="4" fontId="32" fillId="0" borderId="0" xfId="46" applyNumberFormat="1" applyFont="1" applyFill="1" applyBorder="1" applyAlignment="1"/>
    <xf numFmtId="40" fontId="56" fillId="0" borderId="0" xfId="46" applyFont="1" applyFill="1" applyBorder="1" applyAlignment="1"/>
    <xf numFmtId="0" fontId="50" fillId="0" borderId="0" xfId="45" applyFont="1" applyFill="1" applyBorder="1"/>
    <xf numFmtId="0" fontId="40" fillId="0" borderId="0" xfId="45" applyFont="1" applyBorder="1"/>
    <xf numFmtId="0" fontId="40" fillId="0" borderId="0" xfId="45"/>
    <xf numFmtId="40" fontId="50" fillId="0" borderId="0" xfId="46" applyFont="1" applyFill="1"/>
    <xf numFmtId="8" fontId="40" fillId="0" borderId="0" xfId="45" applyNumberFormat="1"/>
    <xf numFmtId="40" fontId="44" fillId="0" borderId="0" xfId="46" applyFont="1"/>
    <xf numFmtId="40" fontId="50" fillId="0" borderId="0" xfId="46" applyFont="1"/>
    <xf numFmtId="4" fontId="40" fillId="0" borderId="0" xfId="45" applyNumberFormat="1"/>
    <xf numFmtId="40" fontId="40" fillId="0" borderId="0" xfId="46"/>
    <xf numFmtId="164" fontId="57" fillId="0" borderId="0" xfId="0" applyFont="1" applyAlignment="1">
      <alignment wrapText="1"/>
    </xf>
    <xf numFmtId="164" fontId="58" fillId="0" borderId="0" xfId="0" applyFont="1" applyAlignment="1">
      <alignment wrapText="1"/>
    </xf>
    <xf numFmtId="164" fontId="59" fillId="0" borderId="0" xfId="0" applyFont="1"/>
    <xf numFmtId="164" fontId="60" fillId="0" borderId="0" xfId="0" applyFont="1" applyAlignment="1">
      <alignment wrapText="1"/>
    </xf>
    <xf numFmtId="164" fontId="38" fillId="0" borderId="0" xfId="0" applyFont="1"/>
    <xf numFmtId="5" fontId="36" fillId="0" borderId="0" xfId="52" applyNumberFormat="1" applyFont="1" applyFill="1" applyAlignment="1"/>
    <xf numFmtId="4" fontId="36" fillId="0" borderId="0" xfId="52" applyNumberFormat="1" applyFont="1" applyFill="1" applyAlignment="1"/>
    <xf numFmtId="0" fontId="36" fillId="0" borderId="0" xfId="45" applyFont="1" applyFill="1" applyAlignment="1"/>
    <xf numFmtId="2" fontId="21" fillId="0" borderId="0" xfId="0" applyNumberFormat="1" applyFont="1"/>
    <xf numFmtId="164" fontId="35" fillId="0" borderId="23" xfId="0" applyFont="1" applyBorder="1"/>
    <xf numFmtId="164" fontId="34" fillId="0" borderId="25" xfId="0" applyFont="1" applyBorder="1"/>
    <xf numFmtId="164" fontId="34" fillId="0" borderId="25" xfId="0" applyFont="1" applyFill="1" applyBorder="1"/>
    <xf numFmtId="164" fontId="34" fillId="0" borderId="26" xfId="0" applyFont="1" applyBorder="1"/>
    <xf numFmtId="164" fontId="35" fillId="0" borderId="23" xfId="0" applyFont="1" applyBorder="1" applyAlignment="1">
      <alignment horizontal="center"/>
    </xf>
    <xf numFmtId="164" fontId="35" fillId="0" borderId="23" xfId="0" applyFont="1" applyBorder="1" applyAlignment="1">
      <alignment horizontal="center" wrapText="1"/>
    </xf>
    <xf numFmtId="10" fontId="57" fillId="0" borderId="25" xfId="0" applyNumberFormat="1" applyFont="1" applyBorder="1" applyAlignment="1">
      <alignment horizontal="right"/>
    </xf>
    <xf numFmtId="10" fontId="34" fillId="0" borderId="25" xfId="0" applyNumberFormat="1" applyFont="1" applyBorder="1" applyAlignment="1">
      <alignment horizontal="right"/>
    </xf>
    <xf numFmtId="10" fontId="34" fillId="0" borderId="26" xfId="0" applyNumberFormat="1" applyFont="1" applyBorder="1" applyAlignment="1">
      <alignment horizontal="right"/>
    </xf>
    <xf numFmtId="164" fontId="35" fillId="0" borderId="26" xfId="0" applyFont="1" applyBorder="1"/>
    <xf numFmtId="10" fontId="35" fillId="0" borderId="26" xfId="0" applyNumberFormat="1" applyFont="1" applyBorder="1" applyAlignment="1">
      <alignment horizontal="right"/>
    </xf>
    <xf numFmtId="0" fontId="41" fillId="0" borderId="28" xfId="45" applyFont="1" applyFill="1" applyBorder="1" applyAlignment="1">
      <alignment horizontal="right"/>
    </xf>
    <xf numFmtId="40" fontId="41" fillId="0" borderId="28" xfId="46" applyFont="1" applyFill="1" applyBorder="1" applyAlignment="1">
      <alignment horizontal="right"/>
    </xf>
    <xf numFmtId="4" fontId="41" fillId="0" borderId="28" xfId="45" applyNumberFormat="1" applyFont="1" applyFill="1" applyBorder="1" applyAlignment="1">
      <alignment horizontal="right"/>
    </xf>
    <xf numFmtId="40" fontId="41" fillId="0" borderId="28" xfId="45" applyNumberFormat="1" applyFont="1" applyFill="1" applyBorder="1" applyAlignment="1">
      <alignment horizontal="right"/>
    </xf>
    <xf numFmtId="169" fontId="41" fillId="0" borderId="28" xfId="46" applyNumberFormat="1" applyFont="1" applyFill="1" applyBorder="1" applyAlignment="1">
      <alignment horizontal="right"/>
    </xf>
    <xf numFmtId="170" fontId="41" fillId="0" borderId="28" xfId="47" applyFont="1" applyFill="1" applyBorder="1" applyAlignment="1">
      <alignment horizontal="right"/>
    </xf>
    <xf numFmtId="16" fontId="61" fillId="0" borderId="28" xfId="45" quotePrefix="1" applyNumberFormat="1" applyFont="1" applyFill="1" applyBorder="1" applyAlignment="1">
      <alignment horizontal="right"/>
    </xf>
    <xf numFmtId="171" fontId="41" fillId="0" borderId="28" xfId="45" applyNumberFormat="1" applyFont="1" applyFill="1" applyBorder="1" applyAlignment="1">
      <alignment horizontal="right"/>
    </xf>
    <xf numFmtId="0" fontId="41" fillId="0" borderId="28" xfId="45" applyFont="1" applyFill="1" applyBorder="1" applyAlignment="1">
      <alignment horizontal="center"/>
    </xf>
    <xf numFmtId="9" fontId="41" fillId="0" borderId="28" xfId="45" applyNumberFormat="1" applyFont="1" applyFill="1" applyBorder="1" applyAlignment="1">
      <alignment horizontal="right"/>
    </xf>
    <xf numFmtId="0" fontId="41" fillId="0" borderId="25" xfId="45" applyFont="1" applyFill="1" applyBorder="1" applyAlignment="1">
      <alignment horizontal="center"/>
    </xf>
    <xf numFmtId="0" fontId="41" fillId="0" borderId="25" xfId="45" applyFont="1" applyFill="1" applyBorder="1" applyAlignment="1">
      <alignment horizontal="right"/>
    </xf>
    <xf numFmtId="0" fontId="40" fillId="0" borderId="28" xfId="45" applyFill="1" applyBorder="1" applyAlignment="1">
      <alignment horizontal="center"/>
    </xf>
    <xf numFmtId="0" fontId="41" fillId="0" borderId="26" xfId="45" applyFont="1" applyFill="1" applyBorder="1" applyAlignment="1">
      <alignment horizontal="left"/>
    </xf>
    <xf numFmtId="40" fontId="41" fillId="0" borderId="26" xfId="46" applyFont="1" applyFill="1" applyBorder="1" applyAlignment="1">
      <alignment horizontal="right"/>
    </xf>
    <xf numFmtId="4" fontId="41" fillId="0" borderId="26" xfId="45" applyNumberFormat="1" applyFont="1" applyFill="1" applyBorder="1" applyAlignment="1">
      <alignment horizontal="right"/>
    </xf>
    <xf numFmtId="40" fontId="41" fillId="0" borderId="26" xfId="45" applyNumberFormat="1" applyFont="1" applyFill="1" applyBorder="1" applyAlignment="1">
      <alignment horizontal="right"/>
    </xf>
    <xf numFmtId="0" fontId="41" fillId="0" borderId="26" xfId="45" applyFont="1" applyFill="1" applyBorder="1" applyAlignment="1">
      <alignment horizontal="right"/>
    </xf>
    <xf numFmtId="16" fontId="41" fillId="0" borderId="26" xfId="45" applyNumberFormat="1" applyFont="1" applyFill="1" applyBorder="1" applyAlignment="1">
      <alignment horizontal="right"/>
    </xf>
    <xf numFmtId="38" fontId="41" fillId="0" borderId="26" xfId="46" applyNumberFormat="1" applyFont="1" applyFill="1" applyBorder="1" applyAlignment="1">
      <alignment horizontal="right"/>
    </xf>
    <xf numFmtId="40" fontId="41" fillId="0" borderId="26" xfId="46" applyNumberFormat="1" applyFont="1" applyFill="1" applyBorder="1" applyAlignment="1">
      <alignment horizontal="right"/>
    </xf>
    <xf numFmtId="2" fontId="41" fillId="0" borderId="26" xfId="45" applyNumberFormat="1" applyFont="1" applyFill="1" applyBorder="1" applyAlignment="1">
      <alignment horizontal="right"/>
    </xf>
    <xf numFmtId="171" fontId="41" fillId="0" borderId="26" xfId="45" applyNumberFormat="1" applyFont="1" applyFill="1" applyBorder="1" applyAlignment="1">
      <alignment horizontal="right"/>
    </xf>
    <xf numFmtId="172" fontId="41" fillId="0" borderId="26" xfId="47" applyNumberFormat="1" applyFont="1" applyFill="1" applyBorder="1" applyAlignment="1">
      <alignment horizontal="right"/>
    </xf>
    <xf numFmtId="170" fontId="41" fillId="0" borderId="26" xfId="47" applyFont="1" applyFill="1" applyBorder="1" applyAlignment="1">
      <alignment horizontal="right"/>
    </xf>
    <xf numFmtId="170" fontId="41" fillId="0" borderId="26" xfId="47" applyNumberFormat="1" applyFont="1" applyFill="1" applyBorder="1" applyAlignment="1">
      <alignment horizontal="right"/>
    </xf>
    <xf numFmtId="8" fontId="41" fillId="0" borderId="26" xfId="53" applyFont="1" applyFill="1" applyBorder="1" applyAlignment="1">
      <alignment horizontal="right"/>
    </xf>
    <xf numFmtId="9" fontId="41" fillId="0" borderId="26" xfId="53" applyNumberFormat="1" applyFont="1" applyFill="1" applyBorder="1" applyAlignment="1">
      <alignment horizontal="center"/>
    </xf>
    <xf numFmtId="8" fontId="41" fillId="0" borderId="26" xfId="53" applyFont="1" applyFill="1" applyBorder="1" applyAlignment="1">
      <alignment horizontal="center"/>
    </xf>
    <xf numFmtId="4" fontId="41" fillId="0" borderId="26" xfId="53" applyNumberFormat="1" applyFont="1" applyFill="1" applyBorder="1" applyAlignment="1">
      <alignment horizontal="right"/>
    </xf>
    <xf numFmtId="9" fontId="41" fillId="0" borderId="25" xfId="45" applyNumberFormat="1" applyFont="1" applyFill="1" applyBorder="1" applyAlignment="1">
      <alignment horizontal="right"/>
    </xf>
    <xf numFmtId="8" fontId="41" fillId="0" borderId="25" xfId="53" applyFont="1" applyFill="1" applyBorder="1" applyAlignment="1">
      <alignment horizontal="center"/>
    </xf>
    <xf numFmtId="9" fontId="41" fillId="0" borderId="25" xfId="53" applyNumberFormat="1" applyFont="1" applyFill="1" applyBorder="1" applyAlignment="1">
      <alignment horizontal="right"/>
    </xf>
    <xf numFmtId="7" fontId="41" fillId="0" borderId="25" xfId="45" applyNumberFormat="1" applyFont="1" applyFill="1" applyBorder="1" applyAlignment="1">
      <alignment horizontal="right"/>
    </xf>
    <xf numFmtId="0" fontId="41" fillId="0" borderId="26" xfId="45" applyFont="1" applyFill="1" applyBorder="1" applyAlignment="1">
      <alignment horizontal="center"/>
    </xf>
    <xf numFmtId="0" fontId="40" fillId="0" borderId="26" xfId="45" applyFill="1" applyBorder="1" applyAlignment="1">
      <alignment horizontal="center"/>
    </xf>
    <xf numFmtId="167" fontId="40" fillId="0" borderId="23" xfId="53" applyNumberFormat="1" applyFill="1" applyBorder="1"/>
    <xf numFmtId="167" fontId="40" fillId="52" borderId="23" xfId="53" applyNumberFormat="1" applyFill="1" applyBorder="1"/>
    <xf numFmtId="168" fontId="40" fillId="0" borderId="24" xfId="53" applyNumberFormat="1" applyFill="1" applyBorder="1"/>
    <xf numFmtId="173" fontId="54" fillId="0" borderId="23" xfId="45" applyNumberFormat="1" applyFont="1" applyFill="1" applyBorder="1" applyProtection="1">
      <protection locked="0"/>
    </xf>
    <xf numFmtId="0" fontId="40" fillId="0" borderId="27" xfId="45" applyFill="1" applyBorder="1"/>
    <xf numFmtId="167" fontId="40" fillId="0" borderId="27" xfId="45" applyNumberFormat="1" applyFill="1" applyBorder="1"/>
    <xf numFmtId="171" fontId="44" fillId="0" borderId="23" xfId="45" applyNumberFormat="1" applyFont="1" applyFill="1" applyBorder="1" applyProtection="1">
      <protection locked="0"/>
    </xf>
    <xf numFmtId="173" fontId="0" fillId="0" borderId="23" xfId="47" applyNumberFormat="1" applyFont="1" applyFill="1" applyBorder="1"/>
    <xf numFmtId="8" fontId="44" fillId="0" borderId="27" xfId="53" applyFont="1" applyFill="1" applyBorder="1"/>
    <xf numFmtId="4" fontId="44" fillId="0" borderId="27" xfId="46" applyNumberFormat="1" applyFont="1" applyFill="1" applyBorder="1"/>
    <xf numFmtId="4" fontId="44" fillId="0" borderId="24" xfId="49" applyNumberFormat="1" applyFont="1" applyFill="1" applyBorder="1"/>
    <xf numFmtId="173" fontId="44" fillId="51" borderId="23" xfId="46" applyNumberFormat="1" applyFont="1" applyFill="1" applyBorder="1"/>
    <xf numFmtId="167" fontId="44" fillId="51" borderId="23" xfId="46" applyNumberFormat="1" applyFont="1" applyFill="1" applyBorder="1"/>
    <xf numFmtId="167" fontId="40" fillId="50" borderId="23" xfId="53" applyNumberFormat="1" applyFill="1" applyBorder="1"/>
    <xf numFmtId="173" fontId="63" fillId="0" borderId="23" xfId="45" applyNumberFormat="1" applyFont="1" applyFill="1" applyBorder="1" applyProtection="1">
      <protection locked="0"/>
    </xf>
    <xf numFmtId="0" fontId="40" fillId="0" borderId="23" xfId="45" quotePrefix="1" applyFill="1" applyBorder="1"/>
    <xf numFmtId="167" fontId="27" fillId="0" borderId="23" xfId="45" applyNumberFormat="1" applyFont="1" applyFill="1" applyBorder="1" applyProtection="1">
      <protection locked="0"/>
    </xf>
    <xf numFmtId="167" fontId="27" fillId="0" borderId="23" xfId="53" applyNumberFormat="1" applyFont="1" applyFill="1" applyBorder="1"/>
    <xf numFmtId="8" fontId="40" fillId="0" borderId="27" xfId="53" applyFill="1" applyBorder="1"/>
    <xf numFmtId="2" fontId="44" fillId="0" borderId="27" xfId="46" applyNumberFormat="1" applyFont="1" applyFill="1" applyBorder="1"/>
    <xf numFmtId="4" fontId="32" fillId="0" borderId="27" xfId="46" applyNumberFormat="1" applyFont="1" applyFill="1" applyBorder="1" applyAlignment="1"/>
    <xf numFmtId="4" fontId="32" fillId="0" borderId="0" xfId="45" applyNumberFormat="1" applyFont="1" applyFill="1" applyBorder="1" applyAlignment="1"/>
    <xf numFmtId="173" fontId="44" fillId="37" borderId="23" xfId="47" applyNumberFormat="1" applyFont="1" applyFill="1" applyBorder="1"/>
    <xf numFmtId="173" fontId="40" fillId="37" borderId="23" xfId="47" applyNumberFormat="1" applyFill="1" applyBorder="1"/>
    <xf numFmtId="173" fontId="40" fillId="37" borderId="23" xfId="45" applyNumberFormat="1" applyFill="1" applyBorder="1"/>
    <xf numFmtId="4" fontId="0" fillId="37" borderId="23" xfId="47" applyNumberFormat="1" applyFont="1" applyFill="1" applyBorder="1"/>
    <xf numFmtId="173" fontId="40" fillId="37" borderId="23" xfId="45" applyNumberFormat="1" applyFill="1" applyBorder="1" applyProtection="1">
      <protection locked="0"/>
    </xf>
    <xf numFmtId="4" fontId="40" fillId="37" borderId="23" xfId="45" applyNumberFormat="1" applyFill="1" applyBorder="1" applyProtection="1">
      <protection locked="0"/>
    </xf>
    <xf numFmtId="4" fontId="40" fillId="37" borderId="23" xfId="47" applyNumberFormat="1" applyFill="1" applyBorder="1"/>
    <xf numFmtId="173" fontId="0" fillId="37" borderId="23" xfId="47" applyNumberFormat="1" applyFont="1" applyFill="1" applyBorder="1"/>
    <xf numFmtId="167" fontId="40" fillId="37" borderId="23" xfId="53" applyNumberFormat="1" applyFill="1" applyBorder="1"/>
    <xf numFmtId="167" fontId="40" fillId="37" borderId="23" xfId="45" applyNumberFormat="1" applyFill="1" applyBorder="1" applyProtection="1">
      <protection locked="0"/>
    </xf>
    <xf numFmtId="0" fontId="40" fillId="37" borderId="0" xfId="45" applyFill="1" applyBorder="1"/>
    <xf numFmtId="173" fontId="44" fillId="37" borderId="23" xfId="46" applyNumberFormat="1" applyFont="1" applyFill="1" applyBorder="1"/>
    <xf numFmtId="168" fontId="40" fillId="37" borderId="23" xfId="45" applyNumberFormat="1" applyFill="1" applyBorder="1"/>
    <xf numFmtId="0" fontId="40" fillId="37" borderId="23" xfId="45" applyFont="1" applyFill="1" applyBorder="1"/>
    <xf numFmtId="0" fontId="40" fillId="37" borderId="27" xfId="45" applyFill="1" applyBorder="1"/>
    <xf numFmtId="173" fontId="40" fillId="37" borderId="23" xfId="53" applyNumberFormat="1" applyFill="1" applyBorder="1"/>
    <xf numFmtId="0" fontId="51" fillId="37" borderId="23" xfId="45" quotePrefix="1" applyFont="1" applyFill="1" applyBorder="1"/>
    <xf numFmtId="8" fontId="44" fillId="37" borderId="27" xfId="53" applyFont="1" applyFill="1" applyBorder="1"/>
    <xf numFmtId="0" fontId="40" fillId="37" borderId="23" xfId="45" applyFill="1" applyBorder="1"/>
    <xf numFmtId="4" fontId="44" fillId="37" borderId="27" xfId="46" applyNumberFormat="1" applyFont="1" applyFill="1" applyBorder="1"/>
    <xf numFmtId="8" fontId="44" fillId="45" borderId="27" xfId="53" applyFont="1" applyFill="1" applyBorder="1"/>
    <xf numFmtId="8" fontId="44" fillId="37" borderId="27" xfId="46" applyNumberFormat="1" applyFont="1" applyFill="1" applyBorder="1"/>
    <xf numFmtId="4" fontId="44" fillId="45" borderId="27" xfId="46" applyNumberFormat="1" applyFont="1" applyFill="1" applyBorder="1"/>
    <xf numFmtId="0" fontId="40" fillId="37" borderId="24" xfId="45" applyFont="1" applyFill="1" applyBorder="1"/>
    <xf numFmtId="4" fontId="44" fillId="37" borderId="24" xfId="49" applyNumberFormat="1" applyFont="1" applyFill="1" applyBorder="1"/>
    <xf numFmtId="173" fontId="44" fillId="45" borderId="23" xfId="47" applyNumberFormat="1" applyFont="1" applyFill="1" applyBorder="1"/>
    <xf numFmtId="173" fontId="40" fillId="45" borderId="23" xfId="45" applyNumberFormat="1" applyFill="1" applyBorder="1" applyProtection="1">
      <protection locked="0"/>
    </xf>
    <xf numFmtId="173" fontId="40" fillId="45" borderId="23" xfId="47" applyNumberFormat="1" applyFill="1" applyBorder="1"/>
    <xf numFmtId="4" fontId="40" fillId="45" borderId="23" xfId="45" applyNumberFormat="1" applyFill="1" applyBorder="1" applyProtection="1">
      <protection locked="0"/>
    </xf>
    <xf numFmtId="4" fontId="40" fillId="45" borderId="23" xfId="47" applyNumberFormat="1" applyFill="1" applyBorder="1"/>
    <xf numFmtId="173" fontId="0" fillId="45" borderId="23" xfId="47" applyNumberFormat="1" applyFont="1" applyFill="1" applyBorder="1"/>
    <xf numFmtId="167" fontId="40" fillId="45" borderId="23" xfId="53" applyNumberFormat="1" applyFill="1" applyBorder="1"/>
    <xf numFmtId="167" fontId="40" fillId="45" borderId="23" xfId="45" applyNumberFormat="1" applyFill="1" applyBorder="1" applyProtection="1">
      <protection locked="0"/>
    </xf>
    <xf numFmtId="168" fontId="40" fillId="45" borderId="23" xfId="45" applyNumberFormat="1" applyFill="1" applyBorder="1"/>
    <xf numFmtId="0" fontId="40" fillId="53" borderId="0" xfId="45" applyFill="1"/>
    <xf numFmtId="0" fontId="40" fillId="45" borderId="0" xfId="45" applyFill="1"/>
    <xf numFmtId="173" fontId="44" fillId="37" borderId="23" xfId="45" applyNumberFormat="1" applyFont="1" applyFill="1" applyBorder="1"/>
    <xf numFmtId="0" fontId="51" fillId="37" borderId="23" xfId="45" applyFont="1" applyFill="1" applyBorder="1"/>
    <xf numFmtId="4" fontId="65" fillId="37" borderId="23" xfId="49" applyNumberFormat="1" applyFont="1" applyFill="1" applyBorder="1"/>
    <xf numFmtId="173" fontId="66" fillId="37" borderId="23" xfId="49" applyNumberFormat="1" applyFont="1" applyFill="1" applyBorder="1"/>
    <xf numFmtId="173" fontId="66" fillId="37" borderId="23" xfId="47" applyNumberFormat="1" applyFont="1" applyFill="1" applyBorder="1"/>
    <xf numFmtId="173" fontId="66" fillId="37" borderId="23" xfId="45" applyNumberFormat="1" applyFont="1" applyFill="1" applyBorder="1"/>
    <xf numFmtId="173" fontId="65" fillId="37" borderId="23" xfId="45" applyNumberFormat="1" applyFont="1" applyFill="1" applyBorder="1"/>
    <xf numFmtId="173" fontId="65" fillId="37" borderId="23" xfId="49" applyNumberFormat="1" applyFont="1" applyFill="1" applyBorder="1"/>
    <xf numFmtId="173" fontId="65" fillId="37" borderId="23" xfId="45" applyNumberFormat="1" applyFont="1" applyFill="1" applyBorder="1" applyProtection="1">
      <protection locked="0"/>
    </xf>
    <xf numFmtId="0" fontId="40" fillId="37" borderId="23" xfId="45" quotePrefix="1" applyFill="1" applyBorder="1"/>
    <xf numFmtId="173" fontId="40" fillId="45" borderId="23" xfId="45" applyNumberFormat="1" applyFill="1" applyBorder="1"/>
    <xf numFmtId="173" fontId="40" fillId="45" borderId="23" xfId="53" applyNumberFormat="1" applyFill="1" applyBorder="1"/>
    <xf numFmtId="0" fontId="40" fillId="45" borderId="23" xfId="45" quotePrefix="1" applyFill="1" applyBorder="1" applyAlignment="1"/>
    <xf numFmtId="173" fontId="46" fillId="45" borderId="23" xfId="46" applyNumberFormat="1" applyFont="1" applyFill="1" applyBorder="1" applyAlignment="1" applyProtection="1">
      <alignment vertical="center"/>
    </xf>
    <xf numFmtId="173" fontId="40" fillId="37" borderId="23" xfId="46" applyNumberFormat="1" applyFill="1" applyBorder="1"/>
    <xf numFmtId="173" fontId="32" fillId="0" borderId="23" xfId="45" applyNumberFormat="1" applyFont="1" applyFill="1" applyBorder="1" applyAlignment="1"/>
    <xf numFmtId="170" fontId="40" fillId="0" borderId="0" xfId="47" applyFill="1"/>
    <xf numFmtId="171" fontId="40" fillId="0" borderId="0" xfId="45" applyNumberFormat="1" applyFill="1"/>
    <xf numFmtId="173" fontId="40" fillId="0" borderId="0" xfId="45" applyNumberFormat="1" applyFill="1"/>
    <xf numFmtId="4" fontId="40" fillId="0" borderId="0" xfId="45" applyNumberFormat="1" applyFill="1" applyBorder="1"/>
    <xf numFmtId="0" fontId="51" fillId="0" borderId="0" xfId="54" applyFont="1" applyBorder="1" applyAlignment="1">
      <alignment horizontal="center"/>
    </xf>
    <xf numFmtId="0" fontId="40" fillId="0" borderId="0" xfId="54" applyBorder="1"/>
    <xf numFmtId="170" fontId="51" fillId="0" borderId="0" xfId="47" applyFont="1" applyBorder="1" applyAlignment="1">
      <alignment horizontal="right"/>
    </xf>
    <xf numFmtId="44" fontId="40" fillId="0" borderId="0" xfId="45" applyNumberFormat="1" applyFill="1" applyBorder="1"/>
    <xf numFmtId="170" fontId="40" fillId="0" borderId="0" xfId="47" applyFont="1" applyBorder="1" applyAlignment="1">
      <alignment horizontal="right"/>
    </xf>
    <xf numFmtId="168" fontId="40" fillId="0" borderId="0" xfId="54" applyNumberFormat="1" applyBorder="1" applyAlignment="1">
      <alignment horizontal="right"/>
    </xf>
    <xf numFmtId="170" fontId="32" fillId="0" borderId="0" xfId="47" applyFont="1" applyFill="1" applyBorder="1" applyAlignment="1"/>
    <xf numFmtId="171" fontId="32" fillId="0" borderId="0" xfId="45" applyNumberFormat="1" applyFont="1" applyFill="1" applyBorder="1" applyAlignment="1"/>
    <xf numFmtId="8" fontId="32" fillId="0" borderId="0" xfId="45" applyNumberFormat="1" applyFont="1" applyFill="1" applyBorder="1" applyAlignment="1"/>
    <xf numFmtId="167" fontId="40" fillId="0" borderId="0" xfId="45" applyNumberFormat="1" applyFill="1" applyBorder="1"/>
    <xf numFmtId="40" fontId="32" fillId="0" borderId="0" xfId="45" applyNumberFormat="1" applyFont="1" applyFill="1" applyBorder="1" applyAlignment="1"/>
    <xf numFmtId="6" fontId="40" fillId="0" borderId="0" xfId="45" applyNumberFormat="1" applyFill="1" applyBorder="1"/>
    <xf numFmtId="171" fontId="32" fillId="0" borderId="0" xfId="47" applyNumberFormat="1" applyFont="1" applyFill="1" applyBorder="1" applyAlignment="1"/>
    <xf numFmtId="170" fontId="40" fillId="0" borderId="0" xfId="47"/>
    <xf numFmtId="4" fontId="40" fillId="0" borderId="0" xfId="53" applyNumberFormat="1" applyFont="1" applyFill="1" applyBorder="1"/>
    <xf numFmtId="8" fontId="40" fillId="0" borderId="0" xfId="53" applyFill="1" applyBorder="1"/>
    <xf numFmtId="4" fontId="40" fillId="0" borderId="0" xfId="53" applyNumberFormat="1" applyFill="1" applyBorder="1"/>
    <xf numFmtId="170" fontId="40" fillId="0" borderId="0" xfId="45" applyNumberFormat="1"/>
    <xf numFmtId="8" fontId="40" fillId="0" borderId="0" xfId="45" applyNumberFormat="1" applyFill="1" applyBorder="1"/>
    <xf numFmtId="10" fontId="40" fillId="0" borderId="0" xfId="55"/>
    <xf numFmtId="164" fontId="35" fillId="0" borderId="0" xfId="0" applyFont="1" applyAlignment="1">
      <alignment horizontal="center"/>
    </xf>
    <xf numFmtId="168" fontId="0" fillId="54" borderId="0" xfId="0" applyNumberFormat="1" applyFill="1"/>
    <xf numFmtId="164" fontId="34" fillId="0" borderId="0" xfId="0" applyFont="1" applyAlignment="1">
      <alignment horizontal="left" indent="1"/>
    </xf>
    <xf numFmtId="164" fontId="35" fillId="0" borderId="0" xfId="0" applyFont="1" applyAlignment="1">
      <alignment horizontal="left" indent="1"/>
    </xf>
    <xf numFmtId="164" fontId="37" fillId="0" borderId="0" xfId="0" applyFont="1" applyAlignment="1">
      <alignment horizontal="left" indent="1"/>
    </xf>
    <xf numFmtId="164" fontId="34" fillId="0" borderId="0" xfId="0" applyFont="1" applyAlignment="1">
      <alignment horizontal="right"/>
    </xf>
    <xf numFmtId="6" fontId="34" fillId="0" borderId="0" xfId="0" applyNumberFormat="1" applyFont="1"/>
    <xf numFmtId="164" fontId="35" fillId="0" borderId="29" xfId="0" applyFont="1" applyBorder="1" applyAlignment="1">
      <alignment horizontal="center"/>
    </xf>
    <xf numFmtId="164" fontId="34" fillId="0" borderId="29" xfId="0" applyFont="1" applyBorder="1"/>
    <xf numFmtId="164" fontId="34" fillId="0" borderId="0" xfId="0" applyFont="1" applyBorder="1"/>
    <xf numFmtId="164" fontId="34" fillId="0" borderId="27" xfId="0" applyFont="1" applyBorder="1"/>
    <xf numFmtId="164" fontId="34" fillId="0" borderId="30" xfId="0" applyFont="1" applyBorder="1"/>
    <xf numFmtId="164" fontId="34" fillId="0" borderId="31" xfId="0" applyFont="1" applyBorder="1"/>
    <xf numFmtId="164" fontId="35" fillId="0" borderId="30" xfId="0" applyFont="1" applyBorder="1"/>
    <xf numFmtId="164" fontId="35" fillId="0" borderId="32" xfId="0" applyFont="1" applyBorder="1" applyAlignment="1">
      <alignment horizontal="center"/>
    </xf>
    <xf numFmtId="164" fontId="35" fillId="0" borderId="24" xfId="0" applyFont="1" applyBorder="1" applyAlignment="1">
      <alignment horizontal="center"/>
    </xf>
    <xf numFmtId="164" fontId="60" fillId="0" borderId="25" xfId="0" applyFont="1" applyBorder="1" applyAlignment="1">
      <alignment horizontal="center"/>
    </xf>
    <xf numFmtId="164" fontId="60" fillId="0" borderId="25" xfId="0" applyFont="1" applyBorder="1" applyAlignment="1">
      <alignment horizontal="center" wrapText="1"/>
    </xf>
    <xf numFmtId="164" fontId="34" fillId="54" borderId="25" xfId="0" applyFont="1" applyFill="1" applyBorder="1"/>
    <xf numFmtId="164" fontId="35" fillId="0" borderId="26" xfId="0" applyFont="1" applyBorder="1" applyAlignment="1">
      <alignment horizontal="center" wrapText="1"/>
    </xf>
    <xf numFmtId="164" fontId="35" fillId="0" borderId="31" xfId="0" applyFont="1" applyBorder="1" applyAlignment="1">
      <alignment horizontal="center" wrapText="1"/>
    </xf>
    <xf numFmtId="164" fontId="70" fillId="0" borderId="26" xfId="0" applyFont="1" applyBorder="1"/>
    <xf numFmtId="8" fontId="44" fillId="37" borderId="24" xfId="53" applyFont="1" applyFill="1" applyBorder="1"/>
    <xf numFmtId="4" fontId="44" fillId="51" borderId="27" xfId="46" applyNumberFormat="1" applyFont="1" applyFill="1" applyBorder="1"/>
    <xf numFmtId="8" fontId="44" fillId="0" borderId="23" xfId="53" applyFont="1" applyFill="1" applyBorder="1"/>
    <xf numFmtId="4" fontId="44" fillId="37" borderId="27" xfId="49" applyNumberFormat="1" applyFont="1" applyFill="1" applyBorder="1"/>
    <xf numFmtId="8" fontId="44" fillId="37" borderId="23" xfId="53" applyFont="1" applyFill="1" applyBorder="1"/>
    <xf numFmtId="4" fontId="32" fillId="0" borderId="27" xfId="45" applyNumberFormat="1" applyFont="1" applyFill="1" applyBorder="1" applyAlignment="1"/>
    <xf numFmtId="168" fontId="40" fillId="0" borderId="27" xfId="53" applyNumberFormat="1" applyFill="1" applyBorder="1"/>
    <xf numFmtId="8" fontId="44" fillId="45" borderId="0" xfId="53" applyFont="1" applyFill="1" applyBorder="1"/>
    <xf numFmtId="0" fontId="40" fillId="37" borderId="27" xfId="45" applyFont="1" applyFill="1" applyBorder="1"/>
    <xf numFmtId="0" fontId="32" fillId="37" borderId="23" xfId="45" quotePrefix="1" applyFont="1" applyFill="1" applyBorder="1"/>
    <xf numFmtId="0" fontId="32" fillId="37" borderId="23" xfId="45" applyFont="1" applyFill="1" applyBorder="1"/>
    <xf numFmtId="0" fontId="32" fillId="45" borderId="23" xfId="45" applyFont="1" applyFill="1" applyBorder="1"/>
    <xf numFmtId="0" fontId="44" fillId="37" borderId="23" xfId="45" quotePrefix="1" applyFont="1" applyFill="1" applyBorder="1"/>
    <xf numFmtId="0" fontId="44" fillId="45" borderId="23" xfId="45" quotePrefix="1" applyFont="1" applyFill="1" applyBorder="1" applyAlignment="1"/>
    <xf numFmtId="0" fontId="40" fillId="37" borderId="24" xfId="45" applyFill="1" applyBorder="1"/>
    <xf numFmtId="8" fontId="44" fillId="45" borderId="23" xfId="53" applyFont="1" applyFill="1" applyBorder="1"/>
    <xf numFmtId="8" fontId="44" fillId="37" borderId="0" xfId="53" applyFont="1" applyFill="1" applyBorder="1"/>
    <xf numFmtId="4" fontId="44" fillId="51" borderId="24" xfId="46" applyNumberFormat="1" applyFont="1" applyFill="1" applyBorder="1"/>
    <xf numFmtId="0" fontId="37" fillId="0" borderId="0" xfId="45" applyFont="1" applyFill="1"/>
    <xf numFmtId="40" fontId="37" fillId="0" borderId="0" xfId="46" applyFont="1" applyFill="1"/>
    <xf numFmtId="40" fontId="37" fillId="0" borderId="0" xfId="45" applyNumberFormat="1" applyFont="1" applyFill="1" applyBorder="1"/>
    <xf numFmtId="40" fontId="37" fillId="0" borderId="0" xfId="45" applyNumberFormat="1" applyFont="1" applyFill="1"/>
    <xf numFmtId="4" fontId="37" fillId="0" borderId="0" xfId="45" applyNumberFormat="1" applyFont="1" applyFill="1"/>
    <xf numFmtId="173" fontId="37" fillId="0" borderId="0" xfId="45" applyNumberFormat="1" applyFont="1" applyFill="1"/>
    <xf numFmtId="4" fontId="37" fillId="0" borderId="0" xfId="45" applyNumberFormat="1" applyFont="1" applyFill="1" applyBorder="1"/>
    <xf numFmtId="0" fontId="37" fillId="0" borderId="0" xfId="45" applyFont="1" applyFill="1" applyBorder="1"/>
    <xf numFmtId="164" fontId="21" fillId="0" borderId="0" xfId="0" applyFont="1"/>
    <xf numFmtId="164" fontId="60" fillId="0" borderId="23" xfId="0" applyFont="1" applyBorder="1" applyAlignment="1">
      <alignment horizontal="center" wrapText="1"/>
    </xf>
    <xf numFmtId="173" fontId="34" fillId="0" borderId="25" xfId="0" applyNumberFormat="1" applyFont="1" applyBorder="1"/>
    <xf numFmtId="173" fontId="34" fillId="0" borderId="26" xfId="0" applyNumberFormat="1" applyFont="1" applyBorder="1"/>
    <xf numFmtId="173" fontId="70" fillId="0" borderId="26" xfId="0" applyNumberFormat="1" applyFont="1" applyBorder="1"/>
    <xf numFmtId="164" fontId="34" fillId="0" borderId="23" xfId="0" applyFont="1" applyBorder="1"/>
    <xf numFmtId="164" fontId="34" fillId="0" borderId="23" xfId="0" applyFont="1" applyBorder="1" applyAlignment="1">
      <alignment horizontal="center" wrapText="1"/>
    </xf>
    <xf numFmtId="0" fontId="57" fillId="0" borderId="0" xfId="58" applyFont="1" applyFill="1" applyAlignment="1"/>
    <xf numFmtId="173" fontId="57" fillId="0" borderId="0" xfId="59" applyNumberFormat="1" applyFont="1" applyFill="1" applyAlignment="1"/>
    <xf numFmtId="173" fontId="57" fillId="0" borderId="0" xfId="58" applyNumberFormat="1" applyFont="1" applyFill="1" applyAlignment="1"/>
    <xf numFmtId="171" fontId="57" fillId="0" borderId="0" xfId="58" applyNumberFormat="1" applyFont="1" applyFill="1" applyAlignment="1"/>
    <xf numFmtId="5" fontId="57" fillId="0" borderId="0" xfId="59" applyNumberFormat="1" applyFont="1" applyFill="1" applyAlignment="1"/>
    <xf numFmtId="4" fontId="57" fillId="0" borderId="0" xfId="59" applyNumberFormat="1" applyFont="1" applyFill="1" applyAlignment="1"/>
    <xf numFmtId="8" fontId="57" fillId="0" borderId="0" xfId="59" applyNumberFormat="1" applyFont="1" applyFill="1" applyAlignment="1"/>
    <xf numFmtId="4" fontId="34" fillId="0" borderId="0" xfId="0" applyNumberFormat="1" applyFont="1"/>
    <xf numFmtId="4" fontId="34" fillId="0" borderId="11" xfId="0" applyNumberFormat="1" applyFont="1" applyBorder="1"/>
    <xf numFmtId="43" fontId="34" fillId="0" borderId="0" xfId="56" applyFont="1"/>
    <xf numFmtId="4" fontId="34" fillId="0" borderId="0" xfId="0" applyNumberFormat="1" applyFont="1" applyBorder="1"/>
    <xf numFmtId="174" fontId="34" fillId="0" borderId="0" xfId="57" applyNumberFormat="1" applyFont="1"/>
    <xf numFmtId="10" fontId="34" fillId="0" borderId="0" xfId="57" applyNumberFormat="1" applyFont="1"/>
    <xf numFmtId="164" fontId="35" fillId="0" borderId="11" xfId="0" applyFont="1" applyBorder="1" applyAlignment="1">
      <alignment horizontal="center" wrapText="1"/>
    </xf>
    <xf numFmtId="164" fontId="70" fillId="0" borderId="31" xfId="0" applyFont="1" applyBorder="1" applyAlignment="1">
      <alignment horizontal="center" wrapText="1"/>
    </xf>
    <xf numFmtId="164" fontId="57" fillId="0" borderId="0" xfId="0" applyFont="1"/>
    <xf numFmtId="164" fontId="60" fillId="0" borderId="0" xfId="0" applyFont="1"/>
    <xf numFmtId="164" fontId="37" fillId="0" borderId="0" xfId="0" applyFont="1" applyAlignment="1">
      <alignment horizontal="right"/>
    </xf>
    <xf numFmtId="164" fontId="34" fillId="55" borderId="0" xfId="0" applyFont="1" applyFill="1"/>
    <xf numFmtId="164" fontId="35" fillId="55" borderId="0" xfId="0" applyFont="1" applyFill="1"/>
    <xf numFmtId="164" fontId="37" fillId="55" borderId="0" xfId="0" applyFont="1" applyFill="1"/>
    <xf numFmtId="168" fontId="37" fillId="0" borderId="0" xfId="0" applyNumberFormat="1" applyFont="1" applyAlignment="1">
      <alignment horizontal="right"/>
    </xf>
    <xf numFmtId="164" fontId="72" fillId="0" borderId="0" xfId="0" applyFont="1"/>
    <xf numFmtId="168" fontId="37" fillId="55" borderId="0" xfId="0" applyNumberFormat="1" applyFont="1" applyFill="1"/>
    <xf numFmtId="164" fontId="36" fillId="55" borderId="0" xfId="0" applyFont="1" applyFill="1"/>
    <xf numFmtId="173" fontId="37" fillId="0" borderId="0" xfId="0" applyNumberFormat="1" applyFont="1"/>
    <xf numFmtId="173" fontId="34" fillId="0" borderId="0" xfId="0" applyNumberFormat="1" applyFont="1"/>
    <xf numFmtId="164" fontId="35" fillId="0" borderId="11" xfId="0" applyFont="1" applyBorder="1"/>
    <xf numFmtId="4" fontId="36" fillId="0" borderId="0" xfId="60" applyNumberFormat="1" applyFont="1" applyFill="1" applyAlignment="1">
      <alignment horizontal="left" wrapText="1"/>
    </xf>
    <xf numFmtId="0" fontId="36" fillId="0" borderId="0" xfId="60" applyFont="1" applyFill="1" applyBorder="1"/>
    <xf numFmtId="164" fontId="35" fillId="0" borderId="11" xfId="0" applyFont="1" applyBorder="1" applyAlignment="1">
      <alignment wrapText="1"/>
    </xf>
    <xf numFmtId="164" fontId="70" fillId="0" borderId="11" xfId="0" applyFont="1" applyBorder="1" applyAlignment="1">
      <alignment wrapText="1"/>
    </xf>
    <xf numFmtId="164" fontId="70" fillId="0" borderId="23" xfId="0" applyFont="1" applyBorder="1" applyAlignment="1">
      <alignment horizontal="center" wrapText="1"/>
    </xf>
    <xf numFmtId="165" fontId="22" fillId="0" borderId="0" xfId="0" applyNumberFormat="1" applyFont="1"/>
    <xf numFmtId="164" fontId="0" fillId="0" borderId="0" xfId="0"/>
    <xf numFmtId="164" fontId="0" fillId="0" borderId="0" xfId="0" applyFill="1"/>
    <xf numFmtId="164" fontId="22" fillId="0" borderId="10" xfId="0" applyFont="1" applyBorder="1" applyAlignment="1">
      <alignment horizontal="left" wrapText="1"/>
    </xf>
    <xf numFmtId="164" fontId="71" fillId="0" borderId="0" xfId="0" applyFont="1" applyAlignment="1">
      <alignment horizontal="right" indent="1"/>
    </xf>
    <xf numFmtId="175" fontId="71" fillId="0" borderId="0" xfId="0" applyNumberFormat="1" applyFont="1"/>
    <xf numFmtId="164" fontId="0" fillId="56" borderId="0" xfId="0" applyFont="1" applyFill="1" applyAlignment="1">
      <alignment horizontal="right"/>
    </xf>
    <xf numFmtId="164" fontId="0" fillId="0" borderId="0" xfId="0" applyFill="1" applyAlignment="1">
      <alignment wrapText="1"/>
    </xf>
    <xf numFmtId="168" fontId="0" fillId="0" borderId="0" xfId="0" applyNumberFormat="1" applyFill="1" applyAlignment="1">
      <alignment wrapText="1"/>
    </xf>
    <xf numFmtId="164" fontId="0" fillId="0" borderId="0" xfId="0" applyFont="1" applyFill="1" applyAlignment="1">
      <alignment horizontal="right" wrapText="1"/>
    </xf>
    <xf numFmtId="164" fontId="0" fillId="0" borderId="0" xfId="0" pivotButton="1"/>
    <xf numFmtId="164" fontId="0" fillId="0" borderId="0" xfId="0" applyAlignment="1">
      <alignment horizontal="left"/>
    </xf>
    <xf numFmtId="164" fontId="0" fillId="0" borderId="0" xfId="0" applyNumberFormat="1"/>
    <xf numFmtId="164" fontId="0" fillId="0" borderId="0" xfId="0" applyAlignment="1">
      <alignment wrapText="1"/>
    </xf>
    <xf numFmtId="164" fontId="32" fillId="0" borderId="0" xfId="0" applyFont="1"/>
    <xf numFmtId="164" fontId="34" fillId="0" borderId="0" xfId="0" applyFont="1" applyAlignment="1">
      <alignment horizontal="left"/>
    </xf>
    <xf numFmtId="164" fontId="20" fillId="57" borderId="33" xfId="0" applyFont="1" applyFill="1" applyBorder="1" applyAlignment="1">
      <alignment horizontal="left"/>
    </xf>
    <xf numFmtId="164" fontId="20" fillId="57" borderId="34" xfId="0" applyNumberFormat="1" applyFont="1" applyFill="1" applyBorder="1"/>
    <xf numFmtId="164" fontId="34" fillId="0" borderId="29" xfId="0" applyNumberFormat="1" applyFont="1" applyBorder="1"/>
    <xf numFmtId="164" fontId="35" fillId="0" borderId="30" xfId="0" applyFont="1" applyBorder="1" applyAlignment="1">
      <alignment wrapText="1"/>
    </xf>
    <xf numFmtId="164" fontId="35" fillId="0" borderId="26" xfId="0" applyFont="1" applyBorder="1" applyAlignment="1">
      <alignment wrapText="1"/>
    </xf>
    <xf numFmtId="164" fontId="35" fillId="0" borderId="25" xfId="0" applyFont="1" applyBorder="1"/>
    <xf numFmtId="164" fontId="20" fillId="57" borderId="35" xfId="0" applyNumberFormat="1" applyFont="1" applyFill="1" applyBorder="1"/>
    <xf numFmtId="43" fontId="78" fillId="0" borderId="23" xfId="65" applyFont="1" applyFill="1" applyBorder="1" applyAlignment="1">
      <alignment horizontal="right"/>
    </xf>
    <xf numFmtId="4" fontId="78" fillId="0" borderId="23" xfId="64" applyNumberFormat="1" applyFont="1" applyFill="1" applyBorder="1" applyAlignment="1">
      <alignment horizontal="right"/>
    </xf>
    <xf numFmtId="40" fontId="78" fillId="0" borderId="23" xfId="64" applyNumberFormat="1" applyFont="1" applyFill="1" applyBorder="1" applyAlignment="1">
      <alignment horizontal="right"/>
    </xf>
    <xf numFmtId="0" fontId="78" fillId="0" borderId="23" xfId="64" applyFont="1" applyFill="1" applyBorder="1" applyAlignment="1">
      <alignment horizontal="right"/>
    </xf>
    <xf numFmtId="0" fontId="41" fillId="0" borderId="23" xfId="64" applyFont="1" applyFill="1" applyBorder="1" applyAlignment="1">
      <alignment horizontal="right"/>
    </xf>
    <xf numFmtId="169" fontId="41" fillId="58" borderId="23" xfId="65" applyNumberFormat="1" applyFont="1" applyFill="1" applyBorder="1" applyAlignment="1">
      <alignment horizontal="right"/>
    </xf>
    <xf numFmtId="0" fontId="41" fillId="58" borderId="23" xfId="64" applyFont="1" applyFill="1" applyBorder="1" applyAlignment="1">
      <alignment horizontal="right"/>
    </xf>
    <xf numFmtId="16" fontId="41" fillId="0" borderId="23" xfId="64" quotePrefix="1" applyNumberFormat="1" applyFont="1" applyFill="1" applyBorder="1" applyAlignment="1">
      <alignment horizontal="right"/>
    </xf>
    <xf numFmtId="170" fontId="41" fillId="58" borderId="23" xfId="47" applyFont="1" applyFill="1" applyBorder="1" applyAlignment="1">
      <alignment horizontal="right"/>
    </xf>
    <xf numFmtId="171" fontId="41" fillId="58" borderId="23" xfId="64" applyNumberFormat="1" applyFont="1" applyFill="1" applyBorder="1" applyAlignment="1">
      <alignment horizontal="right"/>
    </xf>
    <xf numFmtId="170" fontId="41" fillId="0" borderId="23" xfId="47" applyFont="1" applyFill="1" applyBorder="1" applyAlignment="1">
      <alignment horizontal="right"/>
    </xf>
    <xf numFmtId="0" fontId="41" fillId="0" borderId="23" xfId="64" applyFont="1" applyFill="1" applyBorder="1" applyAlignment="1">
      <alignment horizontal="center"/>
    </xf>
    <xf numFmtId="0" fontId="41" fillId="58" borderId="23" xfId="64" applyFont="1" applyFill="1" applyBorder="1" applyAlignment="1">
      <alignment horizontal="center"/>
    </xf>
    <xf numFmtId="4" fontId="41" fillId="0" borderId="23" xfId="64" applyNumberFormat="1" applyFont="1" applyFill="1" applyBorder="1" applyAlignment="1">
      <alignment horizontal="right"/>
    </xf>
    <xf numFmtId="9" fontId="41" fillId="58" borderId="23" xfId="64" applyNumberFormat="1" applyFont="1" applyFill="1" applyBorder="1" applyAlignment="1">
      <alignment horizontal="right"/>
    </xf>
    <xf numFmtId="9" fontId="41" fillId="0" borderId="23" xfId="64" applyNumberFormat="1" applyFont="1" applyFill="1" applyBorder="1" applyAlignment="1">
      <alignment horizontal="right"/>
    </xf>
    <xf numFmtId="0" fontId="2" fillId="58" borderId="23" xfId="64" applyFill="1" applyBorder="1" applyAlignment="1">
      <alignment horizontal="center"/>
    </xf>
    <xf numFmtId="0" fontId="76" fillId="0" borderId="0" xfId="64" applyFont="1" applyFill="1"/>
    <xf numFmtId="0" fontId="77" fillId="0" borderId="23" xfId="64" applyFont="1" applyFill="1" applyBorder="1" applyAlignment="1">
      <alignment horizontal="left"/>
    </xf>
    <xf numFmtId="16" fontId="78" fillId="0" borderId="23" xfId="64" applyNumberFormat="1" applyFont="1" applyFill="1" applyBorder="1" applyAlignment="1">
      <alignment horizontal="right"/>
    </xf>
    <xf numFmtId="38" fontId="41" fillId="0" borderId="23" xfId="65" applyNumberFormat="1" applyFont="1" applyFill="1" applyBorder="1" applyAlignment="1">
      <alignment horizontal="right"/>
    </xf>
    <xf numFmtId="16" fontId="41" fillId="0" borderId="23" xfId="64" applyNumberFormat="1" applyFont="1" applyFill="1" applyBorder="1" applyAlignment="1">
      <alignment horizontal="right"/>
    </xf>
    <xf numFmtId="40" fontId="41" fillId="58" borderId="23" xfId="65" applyNumberFormat="1" applyFont="1" applyFill="1" applyBorder="1" applyAlignment="1">
      <alignment horizontal="right"/>
    </xf>
    <xf numFmtId="2" fontId="41" fillId="58" borderId="23" xfId="64" applyNumberFormat="1" applyFont="1" applyFill="1" applyBorder="1" applyAlignment="1">
      <alignment horizontal="right"/>
    </xf>
    <xf numFmtId="172" fontId="41" fillId="58" borderId="23" xfId="47" applyNumberFormat="1" applyFont="1" applyFill="1" applyBorder="1" applyAlignment="1">
      <alignment horizontal="right"/>
    </xf>
    <xf numFmtId="170" fontId="41" fillId="58" borderId="23" xfId="47" applyNumberFormat="1" applyFont="1" applyFill="1" applyBorder="1" applyAlignment="1">
      <alignment horizontal="right"/>
    </xf>
    <xf numFmtId="44" fontId="41" fillId="58" borderId="23" xfId="66" applyFont="1" applyFill="1" applyBorder="1" applyAlignment="1">
      <alignment horizontal="right"/>
    </xf>
    <xf numFmtId="9" fontId="41" fillId="0" borderId="23" xfId="66" applyNumberFormat="1" applyFont="1" applyFill="1" applyBorder="1" applyAlignment="1">
      <alignment horizontal="center"/>
    </xf>
    <xf numFmtId="44" fontId="41" fillId="58" borderId="23" xfId="66" applyFont="1" applyFill="1" applyBorder="1" applyAlignment="1">
      <alignment horizontal="center"/>
    </xf>
    <xf numFmtId="44" fontId="41" fillId="0" borderId="23" xfId="66" applyFont="1" applyFill="1" applyBorder="1" applyAlignment="1">
      <alignment horizontal="right"/>
    </xf>
    <xf numFmtId="4" fontId="41" fillId="0" borderId="23" xfId="66" applyNumberFormat="1" applyFont="1" applyFill="1" applyBorder="1" applyAlignment="1">
      <alignment horizontal="right"/>
    </xf>
    <xf numFmtId="9" fontId="41" fillId="0" borderId="23" xfId="66" applyNumberFormat="1" applyFont="1" applyFill="1" applyBorder="1" applyAlignment="1">
      <alignment horizontal="right"/>
    </xf>
    <xf numFmtId="7" fontId="41" fillId="0" borderId="23" xfId="64" applyNumberFormat="1" applyFont="1" applyFill="1" applyBorder="1" applyAlignment="1">
      <alignment horizontal="right"/>
    </xf>
    <xf numFmtId="0" fontId="76" fillId="0" borderId="23" xfId="64" applyFont="1" applyFill="1" applyBorder="1" applyAlignment="1">
      <alignment horizontal="left"/>
    </xf>
    <xf numFmtId="2" fontId="76" fillId="0" borderId="23" xfId="64" applyNumberFormat="1" applyFont="1" applyFill="1" applyBorder="1"/>
    <xf numFmtId="4" fontId="71" fillId="0" borderId="23" xfId="67" applyNumberFormat="1" applyFont="1" applyFill="1" applyBorder="1"/>
    <xf numFmtId="173" fontId="71" fillId="0" borderId="23" xfId="47" applyNumberFormat="1" applyFont="1" applyFill="1" applyBorder="1"/>
    <xf numFmtId="171" fontId="81" fillId="0" borderId="23" xfId="64" applyNumberFormat="1" applyFont="1" applyFill="1" applyBorder="1"/>
    <xf numFmtId="2" fontId="81" fillId="0" borderId="23" xfId="64" applyNumberFormat="1" applyFont="1" applyFill="1" applyBorder="1"/>
    <xf numFmtId="173" fontId="81" fillId="0" borderId="23" xfId="64" applyNumberFormat="1" applyFont="1" applyFill="1" applyBorder="1" applyProtection="1">
      <protection locked="0"/>
    </xf>
    <xf numFmtId="173" fontId="71" fillId="0" borderId="23" xfId="65" applyNumberFormat="1" applyFont="1" applyFill="1" applyBorder="1" applyAlignment="1" applyProtection="1">
      <alignment vertical="center"/>
    </xf>
    <xf numFmtId="171" fontId="71" fillId="0" borderId="23" xfId="47" applyNumberFormat="1" applyFont="1" applyFill="1" applyBorder="1"/>
    <xf numFmtId="167" fontId="81" fillId="0" borderId="23" xfId="66" applyNumberFormat="1" applyFont="1" applyFill="1" applyBorder="1"/>
    <xf numFmtId="0" fontId="81" fillId="0" borderId="23" xfId="64" applyFont="1" applyFill="1" applyBorder="1"/>
    <xf numFmtId="167" fontId="81" fillId="0" borderId="23" xfId="64" applyNumberFormat="1" applyFont="1" applyFill="1" applyBorder="1"/>
    <xf numFmtId="167" fontId="81" fillId="0" borderId="23" xfId="64" applyNumberFormat="1" applyFont="1" applyFill="1" applyBorder="1" applyProtection="1">
      <protection locked="0"/>
    </xf>
    <xf numFmtId="168" fontId="81" fillId="0" borderId="23" xfId="64" applyNumberFormat="1" applyFont="1" applyFill="1" applyBorder="1"/>
    <xf numFmtId="0" fontId="81" fillId="0" borderId="0" xfId="64" applyFont="1" applyFill="1"/>
    <xf numFmtId="0" fontId="76" fillId="0" borderId="23" xfId="64" applyFont="1" applyFill="1" applyBorder="1" applyAlignment="1" applyProtection="1">
      <alignment horizontal="left" readingOrder="1"/>
      <protection locked="0"/>
    </xf>
    <xf numFmtId="2" fontId="76" fillId="0" borderId="23" xfId="64" applyNumberFormat="1" applyFont="1" applyBorder="1"/>
    <xf numFmtId="0" fontId="76" fillId="0" borderId="0" xfId="64" applyFont="1"/>
    <xf numFmtId="0" fontId="76" fillId="0" borderId="23" xfId="64" applyFont="1" applyFill="1" applyBorder="1"/>
    <xf numFmtId="0" fontId="83" fillId="59" borderId="23" xfId="64" applyFont="1" applyFill="1" applyBorder="1"/>
    <xf numFmtId="2" fontId="76" fillId="59" borderId="23" xfId="64" applyNumberFormat="1" applyFont="1" applyFill="1" applyBorder="1"/>
    <xf numFmtId="4" fontId="76" fillId="59" borderId="0" xfId="64" applyNumberFormat="1" applyFont="1" applyFill="1"/>
    <xf numFmtId="173" fontId="71" fillId="59" borderId="23" xfId="47" applyNumberFormat="1" applyFont="1" applyFill="1" applyBorder="1"/>
    <xf numFmtId="171" fontId="76" fillId="59" borderId="0" xfId="64" applyNumberFormat="1" applyFont="1" applyFill="1"/>
    <xf numFmtId="2" fontId="76" fillId="59" borderId="0" xfId="64" applyNumberFormat="1" applyFont="1" applyFill="1"/>
    <xf numFmtId="171" fontId="81" fillId="59" borderId="23" xfId="64" applyNumberFormat="1" applyFont="1" applyFill="1" applyBorder="1"/>
    <xf numFmtId="171" fontId="71" fillId="59" borderId="23" xfId="47" applyNumberFormat="1" applyFont="1" applyFill="1" applyBorder="1"/>
    <xf numFmtId="0" fontId="83" fillId="51" borderId="23" xfId="64" applyFont="1" applyFill="1" applyBorder="1"/>
    <xf numFmtId="2" fontId="76" fillId="51" borderId="23" xfId="64" applyNumberFormat="1" applyFont="1" applyFill="1" applyBorder="1"/>
    <xf numFmtId="0" fontId="76" fillId="59" borderId="0" xfId="64" applyFont="1" applyFill="1"/>
    <xf numFmtId="0" fontId="22" fillId="59" borderId="23" xfId="64" applyFont="1" applyFill="1" applyBorder="1"/>
    <xf numFmtId="2" fontId="32" fillId="59" borderId="23" xfId="64" applyNumberFormat="1" applyFont="1" applyFill="1" applyBorder="1"/>
    <xf numFmtId="0" fontId="32" fillId="59" borderId="0" xfId="64" applyFont="1" applyFill="1"/>
    <xf numFmtId="0" fontId="76" fillId="0" borderId="23" xfId="64" applyFont="1" applyFill="1" applyBorder="1" applyAlignment="1">
      <alignment horizontal="left" indent="1"/>
    </xf>
    <xf numFmtId="0" fontId="83" fillId="51" borderId="23" xfId="65" applyNumberFormat="1" applyFont="1" applyFill="1" applyBorder="1"/>
    <xf numFmtId="2" fontId="76" fillId="51" borderId="23" xfId="65" applyNumberFormat="1" applyFont="1" applyFill="1" applyBorder="1"/>
    <xf numFmtId="0" fontId="76" fillId="0" borderId="28" xfId="64" applyFont="1" applyFill="1" applyBorder="1"/>
    <xf numFmtId="2" fontId="76" fillId="0" borderId="28" xfId="64" applyNumberFormat="1" applyFont="1" applyBorder="1"/>
    <xf numFmtId="0" fontId="76" fillId="60" borderId="23" xfId="64" applyFont="1" applyFill="1" applyBorder="1"/>
    <xf numFmtId="0" fontId="76" fillId="60" borderId="0" xfId="64" applyFont="1" applyFill="1"/>
    <xf numFmtId="173" fontId="71" fillId="60" borderId="23" xfId="47" applyNumberFormat="1" applyFont="1" applyFill="1" applyBorder="1"/>
    <xf numFmtId="171" fontId="81" fillId="60" borderId="23" xfId="64" applyNumberFormat="1" applyFont="1" applyFill="1" applyBorder="1"/>
    <xf numFmtId="171" fontId="71" fillId="60" borderId="23" xfId="47" applyNumberFormat="1" applyFont="1" applyFill="1" applyBorder="1"/>
    <xf numFmtId="2" fontId="81" fillId="60" borderId="23" xfId="64" applyNumberFormat="1" applyFont="1" applyFill="1" applyBorder="1"/>
    <xf numFmtId="167" fontId="81" fillId="60" borderId="23" xfId="66" applyNumberFormat="1" applyFont="1" applyFill="1" applyBorder="1"/>
    <xf numFmtId="0" fontId="76" fillId="60" borderId="26" xfId="64" applyFont="1" applyFill="1" applyBorder="1"/>
    <xf numFmtId="2" fontId="76" fillId="60" borderId="23" xfId="64" applyNumberFormat="1" applyFont="1" applyFill="1" applyBorder="1"/>
    <xf numFmtId="4" fontId="71" fillId="60" borderId="23" xfId="67" applyNumberFormat="1" applyFont="1" applyFill="1" applyBorder="1"/>
    <xf numFmtId="0" fontId="76" fillId="60" borderId="23" xfId="64" applyFont="1" applyFill="1" applyBorder="1" applyAlignment="1"/>
    <xf numFmtId="0" fontId="83" fillId="60" borderId="23" xfId="64" applyFont="1" applyFill="1" applyBorder="1"/>
    <xf numFmtId="4" fontId="32" fillId="0" borderId="23" xfId="65" applyNumberFormat="1" applyFont="1" applyFill="1" applyBorder="1" applyAlignment="1"/>
    <xf numFmtId="0" fontId="83" fillId="0" borderId="0" xfId="64" applyFont="1" applyFill="1" applyBorder="1"/>
    <xf numFmtId="0" fontId="76" fillId="0" borderId="0" xfId="64" applyFont="1" applyFill="1" applyBorder="1"/>
    <xf numFmtId="0" fontId="76" fillId="0" borderId="0" xfId="64" applyFont="1" applyBorder="1"/>
    <xf numFmtId="173" fontId="76" fillId="59" borderId="0" xfId="64" applyNumberFormat="1" applyFont="1" applyFill="1"/>
    <xf numFmtId="0" fontId="84" fillId="61" borderId="36" xfId="68" applyFont="1" applyFill="1" applyBorder="1" applyAlignment="1">
      <alignment horizontal="left" wrapText="1"/>
    </xf>
    <xf numFmtId="0" fontId="84" fillId="61" borderId="37" xfId="68" applyFont="1" applyFill="1" applyBorder="1" applyAlignment="1">
      <alignment horizontal="center" wrapText="1"/>
    </xf>
    <xf numFmtId="171" fontId="84" fillId="61" borderId="37" xfId="68" applyNumberFormat="1" applyFont="1" applyFill="1" applyBorder="1" applyAlignment="1">
      <alignment horizontal="center" wrapText="1"/>
    </xf>
    <xf numFmtId="0" fontId="76" fillId="0" borderId="0" xfId="69" applyFont="1" applyAlignment="1">
      <alignment wrapText="1"/>
    </xf>
    <xf numFmtId="0" fontId="32" fillId="0" borderId="23" xfId="69" applyFont="1" applyFill="1" applyBorder="1" applyAlignment="1">
      <alignment horizontal="left" wrapText="1"/>
    </xf>
    <xf numFmtId="173" fontId="32" fillId="0" borderId="23" xfId="69" applyNumberFormat="1" applyFont="1" applyFill="1" applyBorder="1" applyProtection="1">
      <protection locked="0"/>
    </xf>
    <xf numFmtId="0" fontId="32" fillId="0" borderId="26" xfId="68" applyFont="1" applyFill="1" applyBorder="1" applyAlignment="1">
      <alignment horizontal="left" wrapText="1"/>
    </xf>
    <xf numFmtId="171" fontId="32" fillId="0" borderId="26" xfId="68" applyNumberFormat="1" applyFont="1" applyFill="1" applyBorder="1" applyAlignment="1">
      <alignment horizontal="center"/>
    </xf>
    <xf numFmtId="0" fontId="76" fillId="0" borderId="0" xfId="69" applyFont="1"/>
    <xf numFmtId="0" fontId="76" fillId="0" borderId="0" xfId="69" applyFont="1" applyBorder="1"/>
    <xf numFmtId="0" fontId="32" fillId="0" borderId="23" xfId="69" applyFont="1" applyFill="1" applyBorder="1" applyAlignment="1">
      <alignment wrapText="1"/>
    </xf>
    <xf numFmtId="171" fontId="32" fillId="0" borderId="23" xfId="69" applyNumberFormat="1" applyFont="1" applyFill="1" applyBorder="1"/>
    <xf numFmtId="0" fontId="32" fillId="0" borderId="23" xfId="68" applyFont="1" applyFill="1" applyBorder="1" applyAlignment="1">
      <alignment wrapText="1"/>
    </xf>
    <xf numFmtId="171" fontId="32" fillId="0" borderId="23" xfId="68" applyNumberFormat="1" applyFont="1" applyFill="1" applyBorder="1" applyAlignment="1">
      <alignment horizontal="center"/>
    </xf>
    <xf numFmtId="173" fontId="32" fillId="0" borderId="23" xfId="49" applyNumberFormat="1" applyFont="1" applyFill="1" applyBorder="1"/>
    <xf numFmtId="0" fontId="32" fillId="0" borderId="23" xfId="68" applyFont="1" applyFill="1" applyBorder="1" applyAlignment="1">
      <alignment horizontal="left" wrapText="1"/>
    </xf>
    <xf numFmtId="0" fontId="22" fillId="51" borderId="23" xfId="69" applyFont="1" applyFill="1" applyBorder="1" applyAlignment="1">
      <alignment wrapText="1"/>
    </xf>
    <xf numFmtId="4" fontId="32" fillId="51" borderId="23" xfId="70" applyNumberFormat="1" applyFont="1" applyFill="1" applyBorder="1"/>
    <xf numFmtId="0" fontId="22" fillId="51" borderId="23" xfId="68" applyFont="1" applyFill="1" applyBorder="1" applyAlignment="1">
      <alignment wrapText="1"/>
    </xf>
    <xf numFmtId="171" fontId="22" fillId="51" borderId="23" xfId="68" applyNumberFormat="1" applyFont="1" applyFill="1" applyBorder="1" applyAlignment="1">
      <alignment horizontal="center"/>
    </xf>
    <xf numFmtId="2" fontId="76" fillId="0" borderId="0" xfId="69" applyNumberFormat="1" applyFont="1"/>
    <xf numFmtId="171" fontId="32" fillId="0" borderId="23" xfId="49" applyNumberFormat="1" applyFont="1" applyFill="1" applyBorder="1"/>
    <xf numFmtId="38" fontId="32" fillId="0" borderId="23" xfId="49" applyFont="1" applyFill="1" applyBorder="1" applyAlignment="1">
      <alignment wrapText="1"/>
    </xf>
    <xf numFmtId="171" fontId="32" fillId="0" borderId="23" xfId="49" applyNumberFormat="1" applyFont="1" applyFill="1" applyBorder="1" applyAlignment="1">
      <alignment horizontal="center"/>
    </xf>
    <xf numFmtId="38" fontId="32" fillId="0" borderId="23" xfId="49" applyFont="1" applyFill="1" applyBorder="1" applyAlignment="1">
      <alignment horizontal="left" wrapText="1"/>
    </xf>
    <xf numFmtId="167" fontId="22" fillId="51" borderId="23" xfId="70" applyNumberFormat="1" applyFont="1" applyFill="1" applyBorder="1" applyAlignment="1">
      <alignment wrapText="1"/>
    </xf>
    <xf numFmtId="167" fontId="22" fillId="51" borderId="23" xfId="46" applyNumberFormat="1" applyFont="1" applyFill="1" applyBorder="1" applyAlignment="1">
      <alignment wrapText="1"/>
    </xf>
    <xf numFmtId="171" fontId="22" fillId="51" borderId="23" xfId="46" applyNumberFormat="1" applyFont="1" applyFill="1" applyBorder="1" applyAlignment="1">
      <alignment horizontal="center"/>
    </xf>
    <xf numFmtId="0" fontId="32" fillId="37" borderId="23" xfId="69" applyFont="1" applyFill="1" applyBorder="1" applyAlignment="1">
      <alignment wrapText="1"/>
    </xf>
    <xf numFmtId="173" fontId="32" fillId="37" borderId="23" xfId="49" applyNumberFormat="1" applyFont="1" applyFill="1" applyBorder="1"/>
    <xf numFmtId="0" fontId="32" fillId="37" borderId="23" xfId="68" applyFont="1" applyFill="1" applyBorder="1" applyAlignment="1">
      <alignment wrapText="1"/>
    </xf>
    <xf numFmtId="171" fontId="32" fillId="37" borderId="23" xfId="68" applyNumberFormat="1" applyFont="1" applyFill="1" applyBorder="1" applyAlignment="1">
      <alignment horizontal="center"/>
    </xf>
    <xf numFmtId="0" fontId="32" fillId="45" borderId="23" xfId="69" applyFont="1" applyFill="1" applyBorder="1" applyAlignment="1">
      <alignment wrapText="1"/>
    </xf>
    <xf numFmtId="0" fontId="32" fillId="45" borderId="23" xfId="68" applyFont="1" applyFill="1" applyBorder="1" applyAlignment="1">
      <alignment wrapText="1"/>
    </xf>
    <xf numFmtId="171" fontId="32" fillId="45" borderId="23" xfId="68" applyNumberFormat="1" applyFont="1" applyFill="1" applyBorder="1" applyAlignment="1">
      <alignment horizontal="center"/>
    </xf>
    <xf numFmtId="0" fontId="22" fillId="45" borderId="23" xfId="68" applyFont="1" applyFill="1" applyBorder="1" applyAlignment="1">
      <alignment wrapText="1"/>
    </xf>
    <xf numFmtId="0" fontId="32" fillId="0" borderId="0" xfId="69" applyFont="1" applyFill="1" applyAlignment="1">
      <alignment wrapText="1"/>
    </xf>
    <xf numFmtId="0" fontId="32" fillId="0" borderId="0" xfId="69" applyFont="1" applyFill="1"/>
    <xf numFmtId="0" fontId="32" fillId="0" borderId="0" xfId="69" applyFont="1" applyAlignment="1">
      <alignment wrapText="1"/>
    </xf>
    <xf numFmtId="0" fontId="32" fillId="0" borderId="0" xfId="69" applyFont="1" applyAlignment="1">
      <alignment horizontal="center"/>
    </xf>
    <xf numFmtId="171" fontId="32" fillId="0" borderId="0" xfId="69" applyNumberFormat="1" applyFont="1" applyAlignment="1">
      <alignment horizontal="center"/>
    </xf>
    <xf numFmtId="0" fontId="32" fillId="0" borderId="0" xfId="69" applyFont="1" applyFill="1" applyBorder="1" applyAlignment="1">
      <alignment wrapText="1"/>
    </xf>
    <xf numFmtId="0" fontId="32" fillId="0" borderId="0" xfId="69" applyFont="1" applyFill="1" applyBorder="1"/>
    <xf numFmtId="0" fontId="32" fillId="0" borderId="0" xfId="69" applyFont="1" applyBorder="1" applyAlignment="1">
      <alignment wrapText="1"/>
    </xf>
    <xf numFmtId="0" fontId="32" fillId="0" borderId="0" xfId="69" applyFont="1"/>
    <xf numFmtId="164" fontId="0" fillId="0" borderId="0" xfId="0"/>
    <xf numFmtId="0" fontId="83" fillId="0" borderId="23" xfId="64" applyFont="1" applyFill="1" applyBorder="1" applyAlignment="1">
      <alignment horizontal="center"/>
    </xf>
    <xf numFmtId="164" fontId="85" fillId="0" borderId="25" xfId="0" applyFont="1" applyBorder="1"/>
    <xf numFmtId="0" fontId="32" fillId="0" borderId="23" xfId="68" applyFont="1" applyFill="1" applyBorder="1" applyAlignment="1">
      <alignment horizontal="left" wrapText="1" indent="1"/>
    </xf>
    <xf numFmtId="173" fontId="85" fillId="0" borderId="25" xfId="0" applyNumberFormat="1" applyFont="1" applyBorder="1"/>
    <xf numFmtId="164" fontId="85" fillId="0" borderId="0" xfId="0" applyFont="1"/>
    <xf numFmtId="164" fontId="18" fillId="0" borderId="23" xfId="0" applyFont="1" applyBorder="1" applyAlignment="1">
      <alignment horizontal="center" wrapText="1"/>
    </xf>
    <xf numFmtId="0" fontId="76" fillId="0" borderId="26" xfId="64" applyFont="1" applyFill="1" applyBorder="1"/>
    <xf numFmtId="173" fontId="76" fillId="59" borderId="23" xfId="64" applyNumberFormat="1" applyFont="1" applyFill="1" applyBorder="1"/>
    <xf numFmtId="173" fontId="71" fillId="0" borderId="0" xfId="47" applyNumberFormat="1" applyFont="1" applyFill="1" applyBorder="1"/>
    <xf numFmtId="0" fontId="76" fillId="59" borderId="23" xfId="64" applyFont="1" applyFill="1" applyBorder="1"/>
    <xf numFmtId="173" fontId="71" fillId="60" borderId="0" xfId="47" applyNumberFormat="1" applyFont="1" applyFill="1" applyBorder="1"/>
    <xf numFmtId="0" fontId="32" fillId="59" borderId="23" xfId="64" applyFont="1" applyFill="1" applyBorder="1"/>
    <xf numFmtId="4" fontId="57" fillId="0" borderId="0" xfId="58" applyNumberFormat="1" applyFont="1" applyFill="1" applyAlignment="1">
      <alignment horizontal="left" wrapText="1"/>
    </xf>
    <xf numFmtId="164" fontId="0" fillId="0" borderId="0" xfId="0"/>
    <xf numFmtId="164" fontId="76" fillId="0" borderId="0" xfId="0" applyFont="1" applyFill="1"/>
    <xf numFmtId="164" fontId="77" fillId="0" borderId="23" xfId="0" applyFont="1" applyFill="1" applyBorder="1" applyAlignment="1">
      <alignment horizontal="left"/>
    </xf>
    <xf numFmtId="164" fontId="76" fillId="0" borderId="23" xfId="0" applyFont="1" applyFill="1" applyBorder="1" applyAlignment="1">
      <alignment horizontal="left"/>
    </xf>
    <xf numFmtId="164" fontId="81" fillId="0" borderId="23" xfId="0" applyFont="1" applyFill="1" applyBorder="1"/>
    <xf numFmtId="164" fontId="76" fillId="0" borderId="23" xfId="0" applyFont="1" applyFill="1" applyBorder="1" applyAlignment="1" applyProtection="1">
      <alignment horizontal="left" readingOrder="1"/>
      <protection locked="0"/>
    </xf>
    <xf numFmtId="164" fontId="76" fillId="0" borderId="23" xfId="0" applyFont="1" applyFill="1" applyBorder="1"/>
    <xf numFmtId="164" fontId="83" fillId="59" borderId="23" xfId="0" applyFont="1" applyFill="1" applyBorder="1"/>
    <xf numFmtId="164" fontId="83" fillId="51" borderId="23" xfId="0" applyFont="1" applyFill="1" applyBorder="1"/>
    <xf numFmtId="164" fontId="22" fillId="59" borderId="23" xfId="0" applyFont="1" applyFill="1" applyBorder="1"/>
    <xf numFmtId="164" fontId="76" fillId="0" borderId="23" xfId="0" applyFont="1" applyFill="1" applyBorder="1" applyAlignment="1">
      <alignment horizontal="left" indent="1"/>
    </xf>
    <xf numFmtId="0" fontId="83" fillId="51" borderId="23" xfId="56" applyNumberFormat="1" applyFont="1" applyFill="1" applyBorder="1"/>
    <xf numFmtId="164" fontId="76" fillId="0" borderId="28" xfId="0" applyFont="1" applyFill="1" applyBorder="1"/>
    <xf numFmtId="164" fontId="76" fillId="60" borderId="23" xfId="0" applyFont="1" applyFill="1" applyBorder="1"/>
    <xf numFmtId="164" fontId="76" fillId="60" borderId="26" xfId="0" applyFont="1" applyFill="1" applyBorder="1"/>
    <xf numFmtId="164" fontId="76" fillId="60" borderId="23" xfId="0" applyFont="1" applyFill="1" applyBorder="1" applyAlignment="1"/>
    <xf numFmtId="164" fontId="83" fillId="60" borderId="23" xfId="0" applyFont="1" applyFill="1" applyBorder="1"/>
    <xf numFmtId="164" fontId="83" fillId="0" borderId="0" xfId="0" applyFont="1" applyFill="1" applyBorder="1"/>
    <xf numFmtId="164" fontId="76" fillId="0" borderId="0" xfId="0" applyFont="1" applyFill="1" applyBorder="1"/>
    <xf numFmtId="164" fontId="76" fillId="0" borderId="0" xfId="0" applyFont="1" applyBorder="1"/>
    <xf numFmtId="164" fontId="76" fillId="0" borderId="0" xfId="0" applyFont="1"/>
    <xf numFmtId="4" fontId="32" fillId="0" borderId="23" xfId="56" applyNumberFormat="1" applyFont="1" applyFill="1" applyBorder="1" applyAlignment="1"/>
    <xf numFmtId="164" fontId="76" fillId="59" borderId="0" xfId="0" applyFont="1" applyFill="1"/>
    <xf numFmtId="164" fontId="32" fillId="59" borderId="0" xfId="0" applyFont="1" applyFill="1"/>
    <xf numFmtId="173" fontId="0" fillId="0" borderId="0" xfId="0" applyNumberFormat="1"/>
    <xf numFmtId="4" fontId="76" fillId="59" borderId="0" xfId="0" applyNumberFormat="1" applyFont="1" applyFill="1"/>
    <xf numFmtId="171" fontId="32" fillId="0" borderId="23" xfId="56" applyNumberFormat="1" applyFont="1" applyFill="1" applyBorder="1" applyAlignment="1"/>
    <xf numFmtId="164" fontId="76" fillId="60" borderId="28" xfId="0" applyFont="1" applyFill="1" applyBorder="1"/>
    <xf numFmtId="164" fontId="83" fillId="59" borderId="26" xfId="0" applyFont="1" applyFill="1" applyBorder="1"/>
    <xf numFmtId="171" fontId="76" fillId="59" borderId="23" xfId="0" applyNumberFormat="1" applyFont="1" applyFill="1" applyBorder="1"/>
    <xf numFmtId="171" fontId="71" fillId="60" borderId="0" xfId="47" applyNumberFormat="1" applyFont="1" applyFill="1" applyBorder="1"/>
    <xf numFmtId="171" fontId="32" fillId="59" borderId="23" xfId="0" applyNumberFormat="1" applyFont="1" applyFill="1" applyBorder="1"/>
    <xf numFmtId="171" fontId="71" fillId="0" borderId="0" xfId="47" applyNumberFormat="1" applyFont="1" applyFill="1" applyBorder="1"/>
    <xf numFmtId="164" fontId="34" fillId="0" borderId="0" xfId="0" applyFont="1" applyFill="1"/>
    <xf numFmtId="164" fontId="35" fillId="0" borderId="23" xfId="0" applyFont="1" applyFill="1" applyBorder="1" applyAlignment="1">
      <alignment horizontal="center"/>
    </xf>
    <xf numFmtId="173" fontId="85" fillId="0" borderId="25" xfId="0" applyNumberFormat="1" applyFont="1" applyFill="1" applyBorder="1"/>
    <xf numFmtId="173" fontId="34" fillId="0" borderId="25" xfId="0" applyNumberFormat="1" applyFont="1" applyFill="1" applyBorder="1"/>
    <xf numFmtId="173" fontId="34" fillId="0" borderId="26" xfId="0" applyNumberFormat="1" applyFont="1" applyFill="1" applyBorder="1"/>
    <xf numFmtId="4" fontId="57" fillId="0" borderId="10" xfId="58" applyNumberFormat="1" applyFont="1" applyFill="1" applyBorder="1" applyAlignment="1"/>
    <xf numFmtId="4" fontId="57" fillId="0" borderId="0" xfId="58" applyNumberFormat="1" applyFont="1" applyFill="1" applyAlignment="1"/>
    <xf numFmtId="164" fontId="77" fillId="0" borderId="23" xfId="0" applyFont="1" applyFill="1" applyBorder="1" applyAlignment="1">
      <alignment horizontal="right"/>
    </xf>
    <xf numFmtId="164" fontId="78" fillId="58" borderId="23" xfId="0" applyFont="1" applyFill="1" applyBorder="1" applyAlignment="1">
      <alignment horizontal="right"/>
    </xf>
    <xf numFmtId="173" fontId="32" fillId="0" borderId="23" xfId="56" applyNumberFormat="1" applyFont="1" applyFill="1" applyBorder="1" applyAlignment="1" applyProtection="1">
      <alignment vertical="center"/>
    </xf>
    <xf numFmtId="2" fontId="76" fillId="59" borderId="23" xfId="0" applyNumberFormat="1" applyFont="1" applyFill="1" applyBorder="1"/>
    <xf numFmtId="2" fontId="76" fillId="51" borderId="23" xfId="0" applyNumberFormat="1" applyFont="1" applyFill="1" applyBorder="1"/>
    <xf numFmtId="2" fontId="32" fillId="59" borderId="23" xfId="0" applyNumberFormat="1" applyFont="1" applyFill="1" applyBorder="1"/>
    <xf numFmtId="2" fontId="76" fillId="51" borderId="23" xfId="56" applyNumberFormat="1" applyFont="1" applyFill="1" applyBorder="1"/>
    <xf numFmtId="173" fontId="32" fillId="60" borderId="23" xfId="56" applyNumberFormat="1" applyFont="1" applyFill="1" applyBorder="1" applyAlignment="1" applyProtection="1">
      <alignment vertical="center"/>
    </xf>
    <xf numFmtId="173" fontId="32" fillId="0" borderId="28" xfId="56" applyNumberFormat="1" applyFont="1" applyFill="1" applyBorder="1" applyAlignment="1" applyProtection="1">
      <alignment vertical="center"/>
    </xf>
    <xf numFmtId="173" fontId="32" fillId="60" borderId="26" xfId="56" applyNumberFormat="1" applyFont="1" applyFill="1" applyBorder="1" applyAlignment="1" applyProtection="1">
      <alignment vertical="center"/>
    </xf>
    <xf numFmtId="4" fontId="0" fillId="0" borderId="0" xfId="0" applyNumberFormat="1"/>
    <xf numFmtId="164" fontId="18" fillId="0" borderId="0" xfId="0" applyFont="1" applyBorder="1" applyAlignment="1">
      <alignment horizontal="center" wrapText="1"/>
    </xf>
    <xf numFmtId="173" fontId="85" fillId="0" borderId="0" xfId="0" applyNumberFormat="1" applyFont="1" applyBorder="1"/>
    <xf numFmtId="173" fontId="34" fillId="0" borderId="0" xfId="0" applyNumberFormat="1" applyFont="1" applyBorder="1"/>
    <xf numFmtId="176" fontId="34" fillId="0" borderId="25" xfId="0" applyNumberFormat="1" applyFont="1" applyBorder="1"/>
    <xf numFmtId="167" fontId="34" fillId="0" borderId="25" xfId="0" applyNumberFormat="1" applyFont="1" applyBorder="1"/>
    <xf numFmtId="4" fontId="73" fillId="0" borderId="0" xfId="58" applyNumberFormat="1" applyFont="1" applyFill="1" applyAlignment="1"/>
    <xf numFmtId="164" fontId="36" fillId="49" borderId="0" xfId="0" applyFont="1" applyFill="1"/>
    <xf numFmtId="164" fontId="34" fillId="49" borderId="0" xfId="0" applyFont="1" applyFill="1"/>
    <xf numFmtId="164" fontId="57" fillId="49" borderId="0" xfId="0" applyFont="1" applyFill="1" applyAlignment="1">
      <alignment wrapText="1"/>
    </xf>
    <xf numFmtId="164" fontId="57" fillId="49" borderId="0" xfId="0" applyFont="1" applyFill="1"/>
    <xf numFmtId="164" fontId="37" fillId="49" borderId="0" xfId="0" applyFont="1" applyFill="1"/>
    <xf numFmtId="164" fontId="36" fillId="62" borderId="0" xfId="0" applyFont="1" applyFill="1"/>
    <xf numFmtId="164" fontId="34" fillId="62" borderId="0" xfId="0" applyFont="1" applyFill="1"/>
    <xf numFmtId="164" fontId="57" fillId="62" borderId="0" xfId="0" applyFont="1" applyFill="1" applyAlignment="1">
      <alignment wrapText="1"/>
    </xf>
    <xf numFmtId="164" fontId="57" fillId="62" borderId="0" xfId="0" applyFont="1" applyFill="1"/>
    <xf numFmtId="164" fontId="37" fillId="62" borderId="0" xfId="0" applyFont="1" applyFill="1"/>
    <xf numFmtId="164" fontId="0" fillId="62" borderId="0" xfId="0" applyFill="1"/>
    <xf numFmtId="4" fontId="34" fillId="0" borderId="0" xfId="0" applyNumberFormat="1" applyFont="1" applyAlignment="1">
      <alignment horizontal="right"/>
    </xf>
    <xf numFmtId="164" fontId="34" fillId="0" borderId="23" xfId="0" applyFont="1" applyFill="1" applyBorder="1" applyAlignment="1">
      <alignment horizontal="center" wrapText="1"/>
    </xf>
    <xf numFmtId="164" fontId="35" fillId="0" borderId="0" xfId="0" applyFont="1" applyAlignment="1">
      <alignment horizontal="center"/>
    </xf>
    <xf numFmtId="164" fontId="86" fillId="0" borderId="0" xfId="0" applyFont="1" applyAlignment="1">
      <alignment horizontal="center"/>
    </xf>
    <xf numFmtId="4" fontId="57" fillId="0" borderId="0" xfId="58" applyNumberFormat="1" applyFont="1" applyFill="1" applyAlignment="1">
      <alignment horizontal="left" wrapText="1"/>
    </xf>
    <xf numFmtId="0" fontId="76" fillId="0" borderId="0" xfId="69" applyFont="1" applyBorder="1" applyAlignment="1">
      <alignment horizontal="center"/>
    </xf>
    <xf numFmtId="0" fontId="64" fillId="0" borderId="0" xfId="45" applyFont="1" applyFill="1" applyAlignment="1">
      <alignment horizontal="left"/>
    </xf>
    <xf numFmtId="0" fontId="48" fillId="0" borderId="0" xfId="45" applyFont="1" applyFill="1" applyAlignment="1">
      <alignment horizontal="left"/>
    </xf>
    <xf numFmtId="14" fontId="32" fillId="0" borderId="0" xfId="42" applyNumberFormat="1" applyFont="1" applyBorder="1" applyAlignment="1">
      <alignment horizontal="right"/>
    </xf>
    <xf numFmtId="166" fontId="23" fillId="0" borderId="0" xfId="42" applyBorder="1" applyAlignment="1">
      <alignment horizontal="right"/>
    </xf>
    <xf numFmtId="166" fontId="24" fillId="0" borderId="0" xfId="42" applyFont="1" applyBorder="1" applyAlignment="1">
      <alignment horizontal="center"/>
    </xf>
    <xf numFmtId="166" fontId="25" fillId="0" borderId="0" xfId="42" applyFont="1" applyBorder="1" applyAlignment="1">
      <alignment horizontal="center"/>
    </xf>
    <xf numFmtId="166" fontId="26" fillId="0" borderId="0" xfId="42" applyFont="1" applyBorder="1" applyAlignment="1">
      <alignment horizontal="center"/>
    </xf>
    <xf numFmtId="14" fontId="30" fillId="0" borderId="0" xfId="42" applyNumberFormat="1" applyFont="1" applyBorder="1" applyAlignment="1">
      <alignment horizontal="center" wrapText="1"/>
    </xf>
    <xf numFmtId="166" fontId="31" fillId="0" borderId="0" xfId="42" applyFont="1" applyBorder="1" applyAlignment="1">
      <alignment horizontal="center" wrapText="1"/>
    </xf>
    <xf numFmtId="166" fontId="27" fillId="0" borderId="0" xfId="42" applyFont="1" applyFill="1" applyBorder="1" applyAlignment="1">
      <alignment wrapText="1"/>
    </xf>
    <xf numFmtId="166" fontId="23" fillId="0" borderId="0" xfId="42" applyFill="1" applyBorder="1" applyAlignment="1">
      <alignment wrapText="1"/>
    </xf>
    <xf numFmtId="164" fontId="22" fillId="0" borderId="12" xfId="0" applyNumberFormat="1" applyFont="1" applyBorder="1"/>
    <xf numFmtId="165" fontId="22" fillId="0" borderId="0" xfId="0" applyNumberFormat="1" applyFont="1"/>
    <xf numFmtId="164" fontId="0" fillId="0" borderId="0" xfId="0"/>
    <xf numFmtId="164" fontId="0" fillId="0" borderId="0" xfId="0" applyFill="1"/>
    <xf numFmtId="165" fontId="22" fillId="0" borderId="0" xfId="0" applyNumberFormat="1" applyFont="1" applyFill="1"/>
    <xf numFmtId="164" fontId="33" fillId="0" borderId="10" xfId="0" applyFont="1" applyBorder="1" applyAlignment="1">
      <alignment horizontal="left" wrapText="1"/>
    </xf>
    <xf numFmtId="164" fontId="22" fillId="0" borderId="10" xfId="0" applyFont="1" applyBorder="1" applyAlignment="1">
      <alignment horizontal="left" wrapText="1"/>
    </xf>
  </cellXfs>
  <cellStyles count="7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56" builtinId="3"/>
    <cellStyle name="Comma [0] 2" xfId="49" xr:uid="{00000000-0005-0000-0000-00001C000000}"/>
    <cellStyle name="Comma [0] 3" xfId="67" xr:uid="{00000000-0005-0000-0000-00001D000000}"/>
    <cellStyle name="Comma 2" xfId="43" xr:uid="{00000000-0005-0000-0000-00001E000000}"/>
    <cellStyle name="Comma 2 2" xfId="70" xr:uid="{00000000-0005-0000-0000-00001F000000}"/>
    <cellStyle name="Comma 3" xfId="46" xr:uid="{00000000-0005-0000-0000-000020000000}"/>
    <cellStyle name="Comma 4" xfId="65" xr:uid="{00000000-0005-0000-0000-000021000000}"/>
    <cellStyle name="Currency [0] 2" xfId="50" xr:uid="{00000000-0005-0000-0000-000022000000}"/>
    <cellStyle name="Currency 2" xfId="48" xr:uid="{00000000-0005-0000-0000-000023000000}"/>
    <cellStyle name="Currency 2 2" xfId="62" xr:uid="{00000000-0005-0000-0000-000024000000}"/>
    <cellStyle name="Currency 3" xfId="53" xr:uid="{00000000-0005-0000-0000-000025000000}"/>
    <cellStyle name="Currency 4" xfId="63" xr:uid="{00000000-0005-0000-0000-000026000000}"/>
    <cellStyle name="Currency 5" xfId="66" xr:uid="{00000000-0005-0000-0000-000027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rmal 2" xfId="42" xr:uid="{00000000-0005-0000-0000-000032000000}"/>
    <cellStyle name="Normal 2 2" xfId="61" xr:uid="{00000000-0005-0000-0000-000033000000}"/>
    <cellStyle name="Normal 2 3" xfId="68" xr:uid="{00000000-0005-0000-0000-000034000000}"/>
    <cellStyle name="Normal 3" xfId="44" xr:uid="{00000000-0005-0000-0000-000035000000}"/>
    <cellStyle name="Normal 4" xfId="45" xr:uid="{00000000-0005-0000-0000-000036000000}"/>
    <cellStyle name="Normal 5" xfId="64" xr:uid="{00000000-0005-0000-0000-000037000000}"/>
    <cellStyle name="Normal 6" xfId="69" xr:uid="{00000000-0005-0000-0000-000038000000}"/>
    <cellStyle name="Normal_2002-03FINALFUNDEDworkbook" xfId="51" xr:uid="{00000000-0005-0000-0000-000039000000}"/>
    <cellStyle name="Normal_Adjustments (2) noT&amp;E 2" xfId="58" xr:uid="{00000000-0005-0000-0000-00003A000000}"/>
    <cellStyle name="Normal_Adjustments (2) noT&amp;E 3" xfId="60" xr:uid="{00000000-0005-0000-0000-00003B000000}"/>
    <cellStyle name="Normal_Fin woTE ND-RR 2" xfId="59" xr:uid="{00000000-0005-0000-0000-00003C000000}"/>
    <cellStyle name="Normal_Fin woTE ND-RR 3" xfId="52" xr:uid="{00000000-0005-0000-0000-00003D000000}"/>
    <cellStyle name="Normal_unit value estimate 2003-2004" xfId="54" xr:uid="{00000000-0005-0000-0000-00003E000000}"/>
    <cellStyle name="Note" xfId="15" builtinId="10" customBuiltin="1"/>
    <cellStyle name="Output" xfId="10" builtinId="21" customBuiltin="1"/>
    <cellStyle name="Percent" xfId="57" builtinId="5"/>
    <cellStyle name="Percent 2" xfId="55" xr:uid="{00000000-0005-0000-0000-000042000000}"/>
    <cellStyle name="Title" xfId="1" builtinId="15" customBuiltin="1"/>
    <cellStyle name="Total" xfId="17" builtinId="25" customBuiltin="1"/>
    <cellStyle name="Units" xfId="47" xr:uid="{00000000-0005-0000-0000-000045000000}"/>
    <cellStyle name="Warning Text" xfId="14" builtinId="11" customBuiltin="1"/>
  </cellStyles>
  <dxfs count="2">
    <dxf>
      <alignment wrapText="1" readingOrder="0"/>
    </dxf>
    <dxf>
      <alignment wrapText="1" readingOrder="0"/>
    </dxf>
  </dxfs>
  <tableStyles count="0" defaultTableStyle="TableStyleMedium2" defaultPivotStyle="PivotStyleLight16"/>
  <colors>
    <mruColors>
      <color rgb="FFFFCCCC"/>
      <color rgb="FFFFCCFF"/>
      <color rgb="FF99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414131</xdr:colOff>
      <xdr:row>0</xdr:row>
      <xdr:rowOff>74544</xdr:rowOff>
    </xdr:from>
    <xdr:to>
      <xdr:col>9</xdr:col>
      <xdr:colOff>373408</xdr:colOff>
      <xdr:row>7</xdr:row>
      <xdr:rowOff>426969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955196" y="74544"/>
          <a:ext cx="2079625" cy="1685925"/>
        </a:xfrm>
        <a:prstGeom prst="ellipse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100"/>
            </a:lnSpc>
          </a:pPr>
          <a:r>
            <a:rPr lang="en-US" sz="1100"/>
            <a:t>This table</a:t>
          </a:r>
          <a:r>
            <a:rPr lang="en-US" sz="1100" baseline="0"/>
            <a:t> is not submitted.  This table is the backup information before table 1 is sorted.</a:t>
          </a:r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reena Kim" refreshedDate="43522.602945023151" createdVersion="6" refreshedVersion="6" minRefreshableVersion="3" recordCount="186" xr:uid="{00000000-000A-0000-FFFF-FFFF02000000}">
  <cacheSource type="worksheet">
    <worksheetSource ref="A11:E197" sheet="taxes"/>
  </cacheSource>
  <cacheFields count="5">
    <cacheField name="dependent" numFmtId="164">
      <sharedItems containsBlank="1" count="15">
        <m/>
        <s v="alb"/>
        <s v="aztec"/>
        <s v="carlsbad"/>
        <s v="carrizozo"/>
        <s v="deming"/>
        <s v="farmington"/>
        <s v="gallup"/>
        <s v="jemez mountain"/>
        <s v="jemez valley"/>
        <s v="roswell"/>
        <s v="santa fe"/>
        <s v="socorro"/>
        <s v="taos"/>
        <s v="wlv"/>
      </sharedItems>
    </cacheField>
    <cacheField name="Budget Entity" numFmtId="164">
      <sharedItems count="186">
        <s v="Academy of Trades and Technology"/>
        <s v="ACE"/>
        <s v="AIMS @ UNM"/>
        <s v="Alamogordo"/>
        <s v="Albuquerque"/>
        <s v="Albuquerque School of Excellence"/>
        <s v="Albuquerque Sign Language Academy"/>
        <s v="Aldo Leopold Charter School"/>
        <s v="Alma D' Arte Charter High School"/>
        <s v="Amy Biehl Charter High School"/>
        <s v="Animas"/>
        <s v="Anthony Charter School"/>
        <s v="Artesia"/>
        <s v="ASK Academy"/>
        <s v="Aztec"/>
        <s v="Belen"/>
        <s v="Bernalillo"/>
        <s v="Bloomfield"/>
        <s v="Capitan"/>
        <s v="Carlsbad"/>
        <s v="Carrizozo"/>
        <s v="Central"/>
        <s v="Cesar Chavez Community School"/>
        <s v="Chama Valley"/>
        <s v="Cimarron"/>
        <s v="Clayton"/>
        <s v="Cloudcroft"/>
        <s v="Clovis"/>
        <s v="Cobre"/>
        <s v="Coral Community Charter"/>
        <s v="Corona"/>
        <s v="Cottonwood Classical Preparatory School"/>
        <s v="Cuba"/>
        <s v="DEAP"/>
        <s v="Deming"/>
        <s v="Des Moines"/>
        <s v="Dexter"/>
        <s v="Dora"/>
        <s v="Dream Dine'"/>
        <s v="Dulce"/>
        <s v="Elida"/>
        <s v="Espanola"/>
        <s v="Estancia"/>
        <s v="Estancia Valley Classical Academy"/>
        <s v="Eunice"/>
        <s v="Explore Academy"/>
        <s v="Farmington"/>
        <s v="Floyd"/>
        <s v="Fort Sumner"/>
        <s v="Gadsden"/>
        <s v="Gallup"/>
        <s v="Gilbert L. Sena Charter School"/>
        <s v="Grady"/>
        <s v="Grants/Cibola"/>
        <s v="Hagerman"/>
        <s v="Hatch"/>
        <s v="Health Leadership High School"/>
        <s v="Hobbs"/>
        <s v="Hondo Valley"/>
        <s v="Horizon Academy West"/>
        <s v="House"/>
        <s v="J. Paul Taylor"/>
        <s v="Jal"/>
        <s v="Jemez Mountain"/>
        <s v="Jemez Valley"/>
        <s v="La Academia Dolores Huerta"/>
        <s v="La Promesa Early Learning Center"/>
        <s v="La Tierra Montessori School of the Arts &amp; Sciences"/>
        <s v="Lake Arthur"/>
        <s v="Las Cruces"/>
        <s v="Las Montañas Charter School"/>
        <s v="Las Vegas City"/>
        <s v="Logan"/>
        <s v="Lordsburg"/>
        <s v="Los Alamos"/>
        <s v="Los Lunas"/>
        <s v="Loving"/>
        <s v="Lovington"/>
        <s v="Magdalena"/>
        <s v="MASTERS Program"/>
        <s v="Maxwell"/>
        <s v="McCurdy Charter School"/>
        <s v="Media Arts Collaborative Charter School"/>
        <s v="Melrose"/>
        <s v="Mesa Vista"/>
        <s v="Mission Achievement and Success"/>
        <s v="Monte Del Sol Charter School"/>
        <s v="Montessori Elementary School"/>
        <s v="Mora"/>
        <s v="Moriarty"/>
        <s v="Mosquero"/>
        <s v="Mountainair"/>
        <s v="New America School"/>
        <s v="New America School - Las Cruces"/>
        <s v="New Mexico Connections Academy"/>
        <s v="New Mexico School for the Arts"/>
        <s v="North Valley Academy"/>
        <s v="Pecos"/>
        <s v="Penasco"/>
        <s v="Pojoaque Valley"/>
        <s v="Portales"/>
        <s v="Quemado"/>
        <s v="Questa"/>
        <s v="Raton"/>
        <s v="Red River Valley Charter School"/>
        <s v="Reserve"/>
        <s v="Rio Rancho"/>
        <s v="Roswell"/>
        <s v="Roy"/>
        <s v="Ruidoso"/>
        <s v="San Jon"/>
        <s v="Sandoval Academy (SABE)"/>
        <s v="Santa Fe"/>
        <s v="Santa Rosa"/>
        <s v="School of Dreams Academy"/>
        <s v="Silver City"/>
        <s v="Six Directions Indigenous"/>
        <s v="Socorro"/>
        <s v="South Valley Preparatory School"/>
        <s v="Southwest Primary"/>
        <s v="Southwest Secondary Learning Center"/>
        <s v="Springer"/>
        <s v="Student Athlete Headquarters (SAHQ)"/>
        <s v="SW Aeronautics, Mathematics and Science Academy"/>
        <s v="Taos"/>
        <s v="Taos Academy"/>
        <s v="Taos Integrated School of the Arts"/>
        <s v="Taos International School"/>
        <s v="Tatum"/>
        <s v="Technology Leadership"/>
        <s v="Texico"/>
        <s v="The Great Academy"/>
        <s v="Tierra Adentro"/>
        <s v="Tierra Encantada Charter School"/>
        <s v="Truth or Consequences"/>
        <s v="Tucumcari"/>
        <s v="Tularosa"/>
        <s v="Turquoise Trail Elementary"/>
        <s v="Vaughn"/>
        <s v="Wagon Mound"/>
        <s v="Walatowa Charter High School"/>
        <s v="West Las Vegas"/>
        <s v="Zuni"/>
        <s v="Carinos De Los Ninos"/>
        <s v="Roots and Wings Community School"/>
        <s v="ABQ Charter  Academy"/>
        <s v="Albuquerque Talent Development"/>
        <s v="Alice King Community School"/>
        <s v="Christine Duncan's Heritage Academy"/>
        <s v="Cien Aguas International School"/>
        <s v="Corrales International School"/>
        <s v="Digital Arts and Technology Academy"/>
        <s v="East Mountain High School"/>
        <s v="El Camino Real Academy"/>
        <s v="Gordon Bernell Charter School"/>
        <s v="International School @ Mesa Del Sol"/>
        <s v="La Academia de Esperanza"/>
        <s v="La Resolana Leadership Academy"/>
        <s v="Los Puentes Charter School"/>
        <s v="Montessori of the Rio Grande"/>
        <s v="Mountain Mahogany Community School"/>
        <s v="Native American Community Academy"/>
        <s v="New Mexico International School"/>
        <s v="Nuestros Valores Charter School"/>
        <s v="Public Academy for Performing Arts"/>
        <s v="Robert F. Kennedy Charter School"/>
        <s v="Siembra Leadership"/>
        <s v="South Valley Academy"/>
        <s v="Twenty-First Century Charter"/>
        <s v="William W. &amp; Josephine Dorn Charter Comm School"/>
        <s v="Mosaic Academy Charter"/>
        <s v="Jefferson Montessori Academy"/>
        <s v="Pecos Connections Academy"/>
        <s v="Moreno Valley High School"/>
        <s v="Deming Cesar Chavez Charter High School"/>
        <s v="New Mexico Virtual Academy"/>
        <s v="Middle College High School"/>
        <s v="Lindrith Area Heritage Charter School"/>
        <s v="San Diego Riverside Charter School"/>
        <s v="Sidney Gutierrez Middle School"/>
        <s v="Academy for Technology and the Classics"/>
        <s v="Cottonwood Valley Charter School"/>
        <s v="Anansi Charter School"/>
        <s v="Taos Municipal Charter School"/>
        <s v="Vista Grande High School"/>
        <s v="Rio Gallinas School"/>
      </sharedItems>
    </cacheField>
    <cacheField name="41110 - Ad Valorem Taxes-School District" numFmtId="164">
      <sharedItems containsSemiMixedTypes="0" containsString="0" containsNumber="1" minValue="0" maxValue="5254525.3899999997"/>
    </cacheField>
    <cacheField name="41113 - Oil and Gas Taxes" numFmtId="164">
      <sharedItems containsSemiMixedTypes="0" containsString="0" containsNumber="1" minValue="0" maxValue="712819.72"/>
    </cacheField>
    <cacheField name="41114 - Copper Production" numFmtId="164">
      <sharedItems containsSemiMixedTypes="0" containsString="0" containsNumber="1" minValue="0" maxValue="61445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6">
  <r>
    <x v="0"/>
    <x v="0"/>
    <n v="0"/>
    <n v="0"/>
    <n v="0"/>
  </r>
  <r>
    <x v="0"/>
    <x v="1"/>
    <n v="0"/>
    <n v="0"/>
    <n v="0"/>
  </r>
  <r>
    <x v="0"/>
    <x v="2"/>
    <n v="0"/>
    <n v="0"/>
    <n v="0"/>
  </r>
  <r>
    <x v="0"/>
    <x v="3"/>
    <n v="305967.3"/>
    <n v="0"/>
    <n v="0"/>
  </r>
  <r>
    <x v="1"/>
    <x v="4"/>
    <n v="5254525.3899999997"/>
    <n v="0"/>
    <n v="0"/>
  </r>
  <r>
    <x v="0"/>
    <x v="5"/>
    <n v="0"/>
    <n v="0"/>
    <n v="0"/>
  </r>
  <r>
    <x v="0"/>
    <x v="6"/>
    <n v="0"/>
    <n v="0"/>
    <n v="0"/>
  </r>
  <r>
    <x v="0"/>
    <x v="7"/>
    <n v="0"/>
    <n v="0"/>
    <n v="0"/>
  </r>
  <r>
    <x v="0"/>
    <x v="8"/>
    <n v="0"/>
    <n v="0"/>
    <n v="0"/>
  </r>
  <r>
    <x v="0"/>
    <x v="9"/>
    <n v="0"/>
    <n v="0"/>
    <n v="0"/>
  </r>
  <r>
    <x v="0"/>
    <x v="10"/>
    <n v="15402.35"/>
    <n v="0"/>
    <n v="0"/>
  </r>
  <r>
    <x v="0"/>
    <x v="11"/>
    <n v="0"/>
    <n v="0"/>
    <n v="0"/>
  </r>
  <r>
    <x v="0"/>
    <x v="12"/>
    <n v="388458.85"/>
    <n v="359922.21"/>
    <n v="0"/>
  </r>
  <r>
    <x v="0"/>
    <x v="13"/>
    <n v="0"/>
    <n v="0"/>
    <n v="0"/>
  </r>
  <r>
    <x v="2"/>
    <x v="14"/>
    <n v="138318.65"/>
    <n v="99129.99"/>
    <n v="0"/>
  </r>
  <r>
    <x v="0"/>
    <x v="15"/>
    <n v="215648.43"/>
    <n v="0"/>
    <n v="0"/>
  </r>
  <r>
    <x v="0"/>
    <x v="16"/>
    <n v="164187.60999999999"/>
    <n v="0"/>
    <n v="0"/>
  </r>
  <r>
    <x v="0"/>
    <x v="17"/>
    <n v="214821.41"/>
    <n v="140674.54999999999"/>
    <n v="0"/>
  </r>
  <r>
    <x v="0"/>
    <x v="18"/>
    <n v="108113.41"/>
    <n v="0"/>
    <n v="0"/>
  </r>
  <r>
    <x v="3"/>
    <x v="19"/>
    <n v="610577.14"/>
    <n v="689421.15"/>
    <n v="0"/>
  </r>
  <r>
    <x v="4"/>
    <x v="20"/>
    <n v="26517"/>
    <n v="0"/>
    <n v="0"/>
  </r>
  <r>
    <x v="0"/>
    <x v="21"/>
    <n v="410556.39"/>
    <n v="1090.3699999999999"/>
    <n v="0"/>
  </r>
  <r>
    <x v="0"/>
    <x v="22"/>
    <n v="0"/>
    <n v="0"/>
    <n v="0"/>
  </r>
  <r>
    <x v="0"/>
    <x v="23"/>
    <n v="46943.09"/>
    <n v="0"/>
    <n v="0"/>
  </r>
  <r>
    <x v="0"/>
    <x v="24"/>
    <n v="163945.60000000001"/>
    <n v="12524.78"/>
    <n v="0"/>
  </r>
  <r>
    <x v="0"/>
    <x v="25"/>
    <n v="67944.78"/>
    <n v="4298.72"/>
    <n v="0"/>
  </r>
  <r>
    <x v="0"/>
    <x v="26"/>
    <n v="51833.66"/>
    <n v="0"/>
    <n v="0"/>
  </r>
  <r>
    <x v="0"/>
    <x v="27"/>
    <n v="392916.56"/>
    <n v="0"/>
    <n v="0"/>
  </r>
  <r>
    <x v="0"/>
    <x v="28"/>
    <n v="34546.39"/>
    <n v="0"/>
    <n v="61445.14"/>
  </r>
  <r>
    <x v="0"/>
    <x v="29"/>
    <n v="0"/>
    <n v="0"/>
    <n v="0"/>
  </r>
  <r>
    <x v="0"/>
    <x v="30"/>
    <n v="31511.279999999999"/>
    <n v="0"/>
    <n v="0"/>
  </r>
  <r>
    <x v="0"/>
    <x v="31"/>
    <n v="0"/>
    <n v="0"/>
    <n v="0"/>
  </r>
  <r>
    <x v="0"/>
    <x v="32"/>
    <n v="41307.42"/>
    <n v="20564.939999999999"/>
    <n v="0"/>
  </r>
  <r>
    <x v="0"/>
    <x v="33"/>
    <n v="0"/>
    <n v="0"/>
    <n v="0"/>
  </r>
  <r>
    <x v="5"/>
    <x v="34"/>
    <n v="289772.32"/>
    <n v="0"/>
    <n v="0"/>
  </r>
  <r>
    <x v="0"/>
    <x v="35"/>
    <n v="15962.36"/>
    <n v="0"/>
    <n v="0"/>
  </r>
  <r>
    <x v="0"/>
    <x v="36"/>
    <n v="27836.37"/>
    <n v="1770.42"/>
    <n v="0"/>
  </r>
  <r>
    <x v="0"/>
    <x v="37"/>
    <n v="10507.34"/>
    <n v="3680.88"/>
    <n v="0"/>
  </r>
  <r>
    <x v="0"/>
    <x v="38"/>
    <n v="0"/>
    <n v="0"/>
    <n v="0"/>
  </r>
  <r>
    <x v="0"/>
    <x v="39"/>
    <n v="37342.94"/>
    <n v="119415.93"/>
    <n v="0"/>
  </r>
  <r>
    <x v="0"/>
    <x v="40"/>
    <n v="11551.99"/>
    <n v="75.510000000000005"/>
    <n v="0"/>
  </r>
  <r>
    <x v="0"/>
    <x v="41"/>
    <n v="111704.47"/>
    <n v="0"/>
    <n v="0"/>
  </r>
  <r>
    <x v="0"/>
    <x v="42"/>
    <n v="41221.08"/>
    <n v="0"/>
    <n v="0"/>
  </r>
  <r>
    <x v="0"/>
    <x v="43"/>
    <n v="0"/>
    <n v="0"/>
    <n v="0"/>
  </r>
  <r>
    <x v="0"/>
    <x v="44"/>
    <n v="73480.12"/>
    <n v="269885.28999999998"/>
    <n v="0"/>
  </r>
  <r>
    <x v="0"/>
    <x v="45"/>
    <n v="0"/>
    <n v="0"/>
    <n v="0"/>
  </r>
  <r>
    <x v="6"/>
    <x v="46"/>
    <n v="559174.82999999996"/>
    <n v="26210.5"/>
    <n v="0"/>
  </r>
  <r>
    <x v="0"/>
    <x v="47"/>
    <n v="8035.63"/>
    <n v="0"/>
    <n v="0"/>
  </r>
  <r>
    <x v="0"/>
    <x v="48"/>
    <n v="32714.83"/>
    <n v="0"/>
    <n v="0"/>
  </r>
  <r>
    <x v="0"/>
    <x v="49"/>
    <n v="394057.57"/>
    <n v="0"/>
    <n v="0"/>
  </r>
  <r>
    <x v="7"/>
    <x v="50"/>
    <n v="369638.98"/>
    <n v="162.38999999999999"/>
    <n v="0"/>
  </r>
  <r>
    <x v="0"/>
    <x v="51"/>
    <n v="0"/>
    <n v="0"/>
    <n v="0"/>
  </r>
  <r>
    <x v="0"/>
    <x v="52"/>
    <n v="4622.67"/>
    <n v="0"/>
    <n v="0"/>
  </r>
  <r>
    <x v="0"/>
    <x v="53"/>
    <n v="138697.42000000001"/>
    <n v="0"/>
    <n v="0"/>
  </r>
  <r>
    <x v="0"/>
    <x v="54"/>
    <n v="16478.32"/>
    <n v="512.25"/>
    <n v="0"/>
  </r>
  <r>
    <x v="0"/>
    <x v="55"/>
    <n v="33999.49"/>
    <n v="0"/>
    <n v="0"/>
  </r>
  <r>
    <x v="0"/>
    <x v="56"/>
    <n v="0"/>
    <n v="0"/>
    <n v="0"/>
  </r>
  <r>
    <x v="0"/>
    <x v="57"/>
    <n v="369126.14"/>
    <n v="289423.28000000003"/>
    <n v="0"/>
  </r>
  <r>
    <x v="0"/>
    <x v="58"/>
    <n v="17863.830000000002"/>
    <n v="0"/>
    <n v="0"/>
  </r>
  <r>
    <x v="0"/>
    <x v="59"/>
    <n v="0"/>
    <n v="0"/>
    <n v="0"/>
  </r>
  <r>
    <x v="0"/>
    <x v="60"/>
    <n v="5867.54"/>
    <n v="0"/>
    <n v="0"/>
  </r>
  <r>
    <x v="0"/>
    <x v="61"/>
    <n v="0"/>
    <n v="0"/>
    <n v="0"/>
  </r>
  <r>
    <x v="0"/>
    <x v="62"/>
    <n v="119044.95"/>
    <n v="712819.72"/>
    <n v="0"/>
  </r>
  <r>
    <x v="8"/>
    <x v="63"/>
    <n v="37807.39"/>
    <n v="69352.03"/>
    <n v="0"/>
  </r>
  <r>
    <x v="9"/>
    <x v="64"/>
    <n v="31012.59"/>
    <n v="0"/>
    <n v="0"/>
  </r>
  <r>
    <x v="0"/>
    <x v="65"/>
    <n v="0"/>
    <n v="0"/>
    <n v="0"/>
  </r>
  <r>
    <x v="0"/>
    <x v="66"/>
    <n v="0"/>
    <n v="0"/>
    <n v="0"/>
  </r>
  <r>
    <x v="0"/>
    <x v="67"/>
    <n v="0"/>
    <n v="0"/>
    <n v="0"/>
  </r>
  <r>
    <x v="0"/>
    <x v="68"/>
    <n v="11743.83"/>
    <n v="11642.27"/>
    <n v="0"/>
  </r>
  <r>
    <x v="0"/>
    <x v="69"/>
    <n v="1286408.17"/>
    <n v="0"/>
    <n v="0"/>
  </r>
  <r>
    <x v="0"/>
    <x v="70"/>
    <n v="0"/>
    <n v="0"/>
    <n v="0"/>
  </r>
  <r>
    <x v="0"/>
    <x v="71"/>
    <n v="84408.86"/>
    <n v="0"/>
    <n v="0"/>
  </r>
  <r>
    <x v="0"/>
    <x v="72"/>
    <n v="31404.13"/>
    <n v="661.62"/>
    <n v="0"/>
  </r>
  <r>
    <x v="0"/>
    <x v="73"/>
    <n v="67462.37"/>
    <n v="0"/>
    <n v="0"/>
  </r>
  <r>
    <x v="0"/>
    <x v="74"/>
    <n v="256794"/>
    <n v="0"/>
    <n v="0"/>
  </r>
  <r>
    <x v="0"/>
    <x v="75"/>
    <n v="216989.96"/>
    <n v="0"/>
    <n v="0"/>
  </r>
  <r>
    <x v="0"/>
    <x v="76"/>
    <n v="29733"/>
    <n v="78994.649999999994"/>
    <n v="0"/>
  </r>
  <r>
    <x v="0"/>
    <x v="77"/>
    <n v="161930.09"/>
    <n v="140375.85"/>
    <n v="0"/>
  </r>
  <r>
    <x v="0"/>
    <x v="78"/>
    <n v="11149.74"/>
    <n v="0"/>
    <n v="0"/>
  </r>
  <r>
    <x v="0"/>
    <x v="79"/>
    <n v="0"/>
    <n v="0"/>
    <n v="0"/>
  </r>
  <r>
    <x v="0"/>
    <x v="80"/>
    <n v="9047.4"/>
    <n v="0"/>
    <n v="0"/>
  </r>
  <r>
    <x v="0"/>
    <x v="81"/>
    <n v="0"/>
    <n v="0"/>
    <n v="0"/>
  </r>
  <r>
    <x v="0"/>
    <x v="82"/>
    <n v="0"/>
    <n v="0"/>
    <n v="0"/>
  </r>
  <r>
    <x v="0"/>
    <x v="83"/>
    <n v="15551.9"/>
    <n v="0"/>
    <n v="0"/>
  </r>
  <r>
    <x v="0"/>
    <x v="84"/>
    <n v="68992.41"/>
    <n v="0"/>
    <n v="0"/>
  </r>
  <r>
    <x v="0"/>
    <x v="85"/>
    <n v="0"/>
    <n v="0"/>
    <n v="0"/>
  </r>
  <r>
    <x v="0"/>
    <x v="86"/>
    <n v="0"/>
    <n v="0"/>
    <n v="0"/>
  </r>
  <r>
    <x v="0"/>
    <x v="87"/>
    <n v="0"/>
    <n v="0"/>
    <n v="0"/>
  </r>
  <r>
    <x v="0"/>
    <x v="88"/>
    <n v="27740.05"/>
    <n v="0"/>
    <n v="0"/>
  </r>
  <r>
    <x v="0"/>
    <x v="89"/>
    <n v="235086.52"/>
    <n v="0"/>
    <n v="0"/>
  </r>
  <r>
    <x v="0"/>
    <x v="90"/>
    <n v="51278.51"/>
    <n v="7430.06"/>
    <n v="0"/>
  </r>
  <r>
    <x v="0"/>
    <x v="91"/>
    <n v="31696.38"/>
    <n v="0"/>
    <n v="0"/>
  </r>
  <r>
    <x v="0"/>
    <x v="92"/>
    <n v="0"/>
    <n v="0"/>
    <n v="0"/>
  </r>
  <r>
    <x v="0"/>
    <x v="93"/>
    <n v="0"/>
    <n v="0"/>
    <n v="0"/>
  </r>
  <r>
    <x v="0"/>
    <x v="94"/>
    <n v="0"/>
    <n v="0"/>
    <n v="0"/>
  </r>
  <r>
    <x v="0"/>
    <x v="95"/>
    <n v="0"/>
    <n v="0"/>
    <n v="0"/>
  </r>
  <r>
    <x v="0"/>
    <x v="96"/>
    <n v="0"/>
    <n v="0"/>
    <n v="0"/>
  </r>
  <r>
    <x v="0"/>
    <x v="97"/>
    <n v="16332.61"/>
    <n v="0"/>
    <n v="0"/>
  </r>
  <r>
    <x v="0"/>
    <x v="98"/>
    <n v="12224.38"/>
    <n v="0"/>
    <n v="0"/>
  </r>
  <r>
    <x v="0"/>
    <x v="99"/>
    <n v="49375.99"/>
    <n v="0"/>
    <n v="0"/>
  </r>
  <r>
    <x v="0"/>
    <x v="100"/>
    <n v="128284.01"/>
    <n v="0"/>
    <n v="0"/>
  </r>
  <r>
    <x v="0"/>
    <x v="101"/>
    <n v="37926.57"/>
    <n v="0"/>
    <n v="0"/>
  </r>
  <r>
    <x v="0"/>
    <x v="102"/>
    <n v="82475.31"/>
    <n v="0"/>
    <n v="0"/>
  </r>
  <r>
    <x v="0"/>
    <x v="103"/>
    <n v="60477.29"/>
    <n v="1473.88"/>
    <n v="0"/>
  </r>
  <r>
    <x v="0"/>
    <x v="104"/>
    <n v="0"/>
    <n v="0"/>
    <n v="0"/>
  </r>
  <r>
    <x v="0"/>
    <x v="105"/>
    <n v="21392.75"/>
    <n v="0"/>
    <n v="0"/>
  </r>
  <r>
    <x v="0"/>
    <x v="106"/>
    <n v="698791.92"/>
    <n v="0"/>
    <n v="0"/>
  </r>
  <r>
    <x v="10"/>
    <x v="107"/>
    <n v="377557.22"/>
    <n v="6077.16"/>
    <n v="0"/>
  </r>
  <r>
    <x v="0"/>
    <x v="108"/>
    <n v="3573.61"/>
    <n v="210.09"/>
    <n v="40.67"/>
  </r>
  <r>
    <x v="0"/>
    <x v="109"/>
    <n v="238730.13"/>
    <n v="0"/>
    <n v="0"/>
  </r>
  <r>
    <x v="0"/>
    <x v="110"/>
    <n v="7612.77"/>
    <n v="0"/>
    <n v="0"/>
  </r>
  <r>
    <x v="0"/>
    <x v="111"/>
    <n v="0"/>
    <n v="0"/>
    <n v="0"/>
  </r>
  <r>
    <x v="11"/>
    <x v="112"/>
    <n v="1488465.05"/>
    <n v="0"/>
    <n v="0"/>
  </r>
  <r>
    <x v="0"/>
    <x v="113"/>
    <n v="49458.97"/>
    <n v="0"/>
    <n v="0"/>
  </r>
  <r>
    <x v="0"/>
    <x v="114"/>
    <n v="0"/>
    <n v="0"/>
    <n v="0"/>
  </r>
  <r>
    <x v="0"/>
    <x v="115"/>
    <n v="162997.85"/>
    <n v="0"/>
    <n v="20551.96"/>
  </r>
  <r>
    <x v="0"/>
    <x v="116"/>
    <n v="0"/>
    <n v="0"/>
    <n v="0"/>
  </r>
  <r>
    <x v="12"/>
    <x v="117"/>
    <n v="68298.98"/>
    <n v="0"/>
    <n v="0"/>
  </r>
  <r>
    <x v="0"/>
    <x v="118"/>
    <n v="0"/>
    <n v="0"/>
    <n v="0"/>
  </r>
  <r>
    <x v="0"/>
    <x v="119"/>
    <n v="0"/>
    <n v="0"/>
    <n v="0"/>
  </r>
  <r>
    <x v="0"/>
    <x v="120"/>
    <n v="0"/>
    <n v="0"/>
    <n v="0"/>
  </r>
  <r>
    <x v="0"/>
    <x v="121"/>
    <n v="14560.44"/>
    <n v="0"/>
    <n v="0"/>
  </r>
  <r>
    <x v="0"/>
    <x v="122"/>
    <n v="0"/>
    <n v="0"/>
    <n v="0"/>
  </r>
  <r>
    <x v="0"/>
    <x v="123"/>
    <n v="0"/>
    <n v="0"/>
    <n v="0"/>
  </r>
  <r>
    <x v="13"/>
    <x v="124"/>
    <n v="203631.52"/>
    <n v="0"/>
    <n v="0"/>
  </r>
  <r>
    <x v="0"/>
    <x v="125"/>
    <n v="0"/>
    <n v="0"/>
    <n v="0"/>
  </r>
  <r>
    <x v="0"/>
    <x v="126"/>
    <n v="0"/>
    <n v="0"/>
    <n v="0"/>
  </r>
  <r>
    <x v="0"/>
    <x v="127"/>
    <n v="0"/>
    <n v="0"/>
    <n v="0"/>
  </r>
  <r>
    <x v="0"/>
    <x v="128"/>
    <n v="36719.58"/>
    <n v="15618.53"/>
    <n v="0"/>
  </r>
  <r>
    <x v="0"/>
    <x v="129"/>
    <n v="0"/>
    <n v="0"/>
    <n v="0"/>
  </r>
  <r>
    <x v="0"/>
    <x v="130"/>
    <n v="39269.620000000003"/>
    <n v="0"/>
    <n v="0"/>
  </r>
  <r>
    <x v="0"/>
    <x v="131"/>
    <n v="0"/>
    <n v="0"/>
    <n v="0"/>
  </r>
  <r>
    <x v="0"/>
    <x v="132"/>
    <n v="0"/>
    <n v="0"/>
    <n v="0"/>
  </r>
  <r>
    <x v="0"/>
    <x v="133"/>
    <n v="0"/>
    <n v="0"/>
    <n v="0"/>
  </r>
  <r>
    <x v="0"/>
    <x v="134"/>
    <n v="159957.41"/>
    <n v="0"/>
    <n v="0"/>
  </r>
  <r>
    <x v="0"/>
    <x v="135"/>
    <n v="47031.53"/>
    <n v="0"/>
    <n v="0"/>
  </r>
  <r>
    <x v="0"/>
    <x v="136"/>
    <n v="38432.81"/>
    <n v="0"/>
    <n v="0"/>
  </r>
  <r>
    <x v="0"/>
    <x v="137"/>
    <n v="0"/>
    <n v="0"/>
    <n v="0"/>
  </r>
  <r>
    <x v="0"/>
    <x v="138"/>
    <n v="41233.269999999997"/>
    <n v="0"/>
    <n v="0"/>
  </r>
  <r>
    <x v="0"/>
    <x v="139"/>
    <n v="14456.98"/>
    <n v="0"/>
    <n v="0"/>
  </r>
  <r>
    <x v="0"/>
    <x v="140"/>
    <n v="0"/>
    <n v="0"/>
    <n v="0"/>
  </r>
  <r>
    <x v="14"/>
    <x v="141"/>
    <n v="58457.7"/>
    <n v="0"/>
    <n v="0"/>
  </r>
  <r>
    <x v="0"/>
    <x v="142"/>
    <n v="1206"/>
    <n v="0"/>
    <n v="0"/>
  </r>
  <r>
    <x v="0"/>
    <x v="143"/>
    <n v="0"/>
    <n v="0"/>
    <n v="0"/>
  </r>
  <r>
    <x v="0"/>
    <x v="144"/>
    <n v="0"/>
    <n v="0"/>
    <n v="0"/>
  </r>
  <r>
    <x v="1"/>
    <x v="145"/>
    <n v="0"/>
    <n v="0"/>
    <n v="0"/>
  </r>
  <r>
    <x v="1"/>
    <x v="146"/>
    <n v="0"/>
    <n v="0"/>
    <n v="0"/>
  </r>
  <r>
    <x v="1"/>
    <x v="147"/>
    <n v="0"/>
    <n v="0"/>
    <n v="0"/>
  </r>
  <r>
    <x v="1"/>
    <x v="148"/>
    <n v="0"/>
    <n v="0"/>
    <n v="0"/>
  </r>
  <r>
    <x v="1"/>
    <x v="149"/>
    <n v="0"/>
    <n v="0"/>
    <n v="0"/>
  </r>
  <r>
    <x v="1"/>
    <x v="150"/>
    <n v="0"/>
    <n v="0"/>
    <n v="0"/>
  </r>
  <r>
    <x v="1"/>
    <x v="151"/>
    <n v="0"/>
    <n v="0"/>
    <n v="0"/>
  </r>
  <r>
    <x v="1"/>
    <x v="152"/>
    <n v="0"/>
    <n v="0"/>
    <n v="0"/>
  </r>
  <r>
    <x v="1"/>
    <x v="153"/>
    <n v="0"/>
    <n v="0"/>
    <n v="0"/>
  </r>
  <r>
    <x v="1"/>
    <x v="154"/>
    <n v="0"/>
    <n v="0"/>
    <n v="0"/>
  </r>
  <r>
    <x v="1"/>
    <x v="155"/>
    <n v="0"/>
    <n v="0"/>
    <n v="0"/>
  </r>
  <r>
    <x v="1"/>
    <x v="156"/>
    <n v="0"/>
    <n v="0"/>
    <n v="0"/>
  </r>
  <r>
    <x v="1"/>
    <x v="157"/>
    <n v="0"/>
    <n v="0"/>
    <n v="0"/>
  </r>
  <r>
    <x v="1"/>
    <x v="158"/>
    <n v="0"/>
    <n v="0"/>
    <n v="0"/>
  </r>
  <r>
    <x v="1"/>
    <x v="159"/>
    <n v="0"/>
    <n v="0"/>
    <n v="0"/>
  </r>
  <r>
    <x v="1"/>
    <x v="160"/>
    <n v="0"/>
    <n v="0"/>
    <n v="0"/>
  </r>
  <r>
    <x v="1"/>
    <x v="161"/>
    <n v="0"/>
    <n v="0"/>
    <n v="0"/>
  </r>
  <r>
    <x v="1"/>
    <x v="162"/>
    <n v="0"/>
    <n v="0"/>
    <n v="0"/>
  </r>
  <r>
    <x v="1"/>
    <x v="163"/>
    <n v="0"/>
    <n v="0"/>
    <n v="0"/>
  </r>
  <r>
    <x v="1"/>
    <x v="164"/>
    <n v="0"/>
    <n v="0"/>
    <n v="0"/>
  </r>
  <r>
    <x v="1"/>
    <x v="165"/>
    <n v="0"/>
    <n v="0"/>
    <n v="0"/>
  </r>
  <r>
    <x v="1"/>
    <x v="166"/>
    <n v="0"/>
    <n v="0"/>
    <n v="0"/>
  </r>
  <r>
    <x v="1"/>
    <x v="167"/>
    <n v="0"/>
    <n v="0"/>
    <n v="0"/>
  </r>
  <r>
    <x v="1"/>
    <x v="168"/>
    <n v="0"/>
    <n v="0"/>
    <n v="0"/>
  </r>
  <r>
    <x v="1"/>
    <x v="169"/>
    <n v="0"/>
    <n v="0"/>
    <n v="0"/>
  </r>
  <r>
    <x v="2"/>
    <x v="170"/>
    <n v="0"/>
    <n v="0"/>
    <n v="0"/>
  </r>
  <r>
    <x v="3"/>
    <x v="171"/>
    <n v="0"/>
    <n v="0"/>
    <n v="0"/>
  </r>
  <r>
    <x v="3"/>
    <x v="172"/>
    <n v="0"/>
    <n v="0"/>
    <n v="0"/>
  </r>
  <r>
    <x v="4"/>
    <x v="173"/>
    <n v="0"/>
    <n v="0"/>
    <n v="0"/>
  </r>
  <r>
    <x v="5"/>
    <x v="174"/>
    <n v="0"/>
    <n v="0"/>
    <n v="0"/>
  </r>
  <r>
    <x v="6"/>
    <x v="175"/>
    <n v="0"/>
    <n v="0"/>
    <n v="0"/>
  </r>
  <r>
    <x v="7"/>
    <x v="176"/>
    <n v="0"/>
    <n v="0"/>
    <n v="0"/>
  </r>
  <r>
    <x v="8"/>
    <x v="177"/>
    <n v="0"/>
    <n v="0"/>
    <n v="0"/>
  </r>
  <r>
    <x v="9"/>
    <x v="178"/>
    <n v="0"/>
    <n v="0"/>
    <n v="0"/>
  </r>
  <r>
    <x v="10"/>
    <x v="179"/>
    <n v="0"/>
    <n v="0"/>
    <n v="0"/>
  </r>
  <r>
    <x v="11"/>
    <x v="180"/>
    <n v="0"/>
    <n v="0"/>
    <n v="0"/>
  </r>
  <r>
    <x v="12"/>
    <x v="181"/>
    <n v="0"/>
    <n v="0"/>
    <n v="0"/>
  </r>
  <r>
    <x v="13"/>
    <x v="182"/>
    <n v="0"/>
    <n v="0"/>
    <n v="0"/>
  </r>
  <r>
    <x v="13"/>
    <x v="183"/>
    <n v="0"/>
    <n v="0"/>
    <n v="0"/>
  </r>
  <r>
    <x v="13"/>
    <x v="184"/>
    <n v="0"/>
    <n v="0"/>
    <n v="0"/>
  </r>
  <r>
    <x v="14"/>
    <x v="185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I11:L198" firstHeaderRow="0" firstDataRow="1" firstDataCol="1"/>
  <pivotFields count="5">
    <pivotField showAll="0"/>
    <pivotField axis="axisRow" showAll="0">
      <items count="187">
        <item x="145"/>
        <item x="180"/>
        <item x="0"/>
        <item x="1"/>
        <item x="2"/>
        <item x="3"/>
        <item x="4"/>
        <item x="5"/>
        <item x="6"/>
        <item x="146"/>
        <item x="7"/>
        <item x="147"/>
        <item x="8"/>
        <item x="9"/>
        <item x="182"/>
        <item x="10"/>
        <item x="11"/>
        <item x="12"/>
        <item x="13"/>
        <item x="14"/>
        <item x="15"/>
        <item x="16"/>
        <item x="17"/>
        <item x="18"/>
        <item x="143"/>
        <item x="19"/>
        <item x="20"/>
        <item x="21"/>
        <item x="22"/>
        <item x="23"/>
        <item x="148"/>
        <item x="149"/>
        <item x="24"/>
        <item x="25"/>
        <item x="26"/>
        <item x="27"/>
        <item x="28"/>
        <item x="29"/>
        <item x="30"/>
        <item x="150"/>
        <item x="31"/>
        <item x="181"/>
        <item x="32"/>
        <item x="33"/>
        <item x="34"/>
        <item x="174"/>
        <item x="35"/>
        <item x="36"/>
        <item x="151"/>
        <item x="37"/>
        <item x="38"/>
        <item x="39"/>
        <item x="152"/>
        <item x="153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54"/>
        <item x="52"/>
        <item x="53"/>
        <item x="54"/>
        <item x="55"/>
        <item x="56"/>
        <item x="57"/>
        <item x="58"/>
        <item x="59"/>
        <item x="60"/>
        <item x="155"/>
        <item x="61"/>
        <item x="62"/>
        <item x="171"/>
        <item x="63"/>
        <item x="64"/>
        <item x="156"/>
        <item x="65"/>
        <item x="66"/>
        <item x="157"/>
        <item x="67"/>
        <item x="68"/>
        <item x="69"/>
        <item x="70"/>
        <item x="71"/>
        <item x="177"/>
        <item x="72"/>
        <item x="73"/>
        <item x="74"/>
        <item x="75"/>
        <item x="158"/>
        <item x="76"/>
        <item x="77"/>
        <item x="78"/>
        <item x="79"/>
        <item x="80"/>
        <item x="81"/>
        <item x="82"/>
        <item x="83"/>
        <item x="84"/>
        <item x="176"/>
        <item x="85"/>
        <item x="86"/>
        <item x="87"/>
        <item x="159"/>
        <item x="88"/>
        <item x="173"/>
        <item x="89"/>
        <item x="170"/>
        <item x="90"/>
        <item x="160"/>
        <item x="91"/>
        <item x="161"/>
        <item x="92"/>
        <item x="93"/>
        <item x="94"/>
        <item x="162"/>
        <item x="95"/>
        <item x="175"/>
        <item x="96"/>
        <item x="163"/>
        <item x="97"/>
        <item x="172"/>
        <item x="98"/>
        <item x="99"/>
        <item x="100"/>
        <item x="164"/>
        <item x="101"/>
        <item x="102"/>
        <item x="103"/>
        <item x="104"/>
        <item x="105"/>
        <item x="185"/>
        <item x="106"/>
        <item x="165"/>
        <item x="144"/>
        <item x="107"/>
        <item x="108"/>
        <item x="109"/>
        <item x="178"/>
        <item x="110"/>
        <item x="111"/>
        <item x="112"/>
        <item x="113"/>
        <item x="114"/>
        <item x="179"/>
        <item x="166"/>
        <item x="115"/>
        <item x="116"/>
        <item x="117"/>
        <item x="167"/>
        <item x="118"/>
        <item x="119"/>
        <item x="120"/>
        <item x="121"/>
        <item x="122"/>
        <item x="123"/>
        <item x="124"/>
        <item x="125"/>
        <item x="126"/>
        <item x="127"/>
        <item x="183"/>
        <item x="128"/>
        <item x="129"/>
        <item x="130"/>
        <item x="131"/>
        <item x="132"/>
        <item x="133"/>
        <item x="134"/>
        <item x="135"/>
        <item x="136"/>
        <item x="137"/>
        <item x="168"/>
        <item x="138"/>
        <item x="184"/>
        <item x="139"/>
        <item x="140"/>
        <item x="141"/>
        <item x="169"/>
        <item x="142"/>
        <item t="default"/>
      </items>
    </pivotField>
    <pivotField dataField="1" numFmtId="164" showAll="0"/>
    <pivotField dataField="1" numFmtId="164" showAll="0"/>
    <pivotField dataField="1" numFmtId="164" showAll="0"/>
  </pivotFields>
  <rowFields count="1">
    <field x="1"/>
  </rowFields>
  <rowItems count="1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41110 - Ad Valorem Taxes-School District" fld="2" baseField="0" baseItem="0" numFmtId="164"/>
    <dataField name="Sum of 41113 - Oil and Gas Taxes" fld="3" baseField="0" baseItem="0" numFmtId="164"/>
    <dataField name="Sum of 41114 - Copper Production" fld="4" baseField="0" baseItem="0" numFmtId="164"/>
  </dataFields>
  <formats count="1"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1000000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N11:R213" firstHeaderRow="0" firstDataRow="1" firstDataCol="2"/>
  <pivotFields count="5">
    <pivotField axis="axisRow" compact="0" outline="0" showAll="0">
      <items count="16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0"/>
        <item t="default"/>
      </items>
    </pivotField>
    <pivotField axis="axisRow" compact="0" outline="0" showAll="0">
      <items count="187">
        <item x="145"/>
        <item x="180"/>
        <item x="0"/>
        <item x="1"/>
        <item x="2"/>
        <item x="3"/>
        <item x="4"/>
        <item x="5"/>
        <item x="6"/>
        <item x="146"/>
        <item x="7"/>
        <item x="147"/>
        <item x="8"/>
        <item x="9"/>
        <item x="182"/>
        <item x="10"/>
        <item x="11"/>
        <item x="12"/>
        <item x="13"/>
        <item x="14"/>
        <item x="15"/>
        <item x="16"/>
        <item x="17"/>
        <item x="18"/>
        <item x="143"/>
        <item x="19"/>
        <item x="20"/>
        <item x="21"/>
        <item x="22"/>
        <item x="23"/>
        <item x="148"/>
        <item x="149"/>
        <item x="24"/>
        <item x="25"/>
        <item x="26"/>
        <item x="27"/>
        <item x="28"/>
        <item x="29"/>
        <item x="30"/>
        <item x="150"/>
        <item x="31"/>
        <item x="181"/>
        <item x="32"/>
        <item x="33"/>
        <item x="34"/>
        <item x="174"/>
        <item x="35"/>
        <item x="36"/>
        <item x="151"/>
        <item x="37"/>
        <item x="38"/>
        <item x="39"/>
        <item x="152"/>
        <item x="153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154"/>
        <item x="52"/>
        <item x="53"/>
        <item x="54"/>
        <item x="55"/>
        <item x="56"/>
        <item x="57"/>
        <item x="58"/>
        <item x="59"/>
        <item x="60"/>
        <item x="155"/>
        <item x="61"/>
        <item x="62"/>
        <item x="171"/>
        <item x="63"/>
        <item x="64"/>
        <item x="156"/>
        <item x="65"/>
        <item x="66"/>
        <item x="157"/>
        <item x="67"/>
        <item x="68"/>
        <item x="69"/>
        <item x="70"/>
        <item x="71"/>
        <item x="177"/>
        <item x="72"/>
        <item x="73"/>
        <item x="74"/>
        <item x="75"/>
        <item x="158"/>
        <item x="76"/>
        <item x="77"/>
        <item x="78"/>
        <item x="79"/>
        <item x="80"/>
        <item x="81"/>
        <item x="82"/>
        <item x="83"/>
        <item x="84"/>
        <item x="176"/>
        <item x="85"/>
        <item x="86"/>
        <item x="87"/>
        <item x="159"/>
        <item x="88"/>
        <item x="173"/>
        <item x="89"/>
        <item x="170"/>
        <item x="90"/>
        <item x="160"/>
        <item x="91"/>
        <item x="161"/>
        <item x="92"/>
        <item x="93"/>
        <item x="94"/>
        <item x="162"/>
        <item x="95"/>
        <item x="175"/>
        <item x="96"/>
        <item x="163"/>
        <item x="97"/>
        <item x="172"/>
        <item x="98"/>
        <item x="99"/>
        <item x="100"/>
        <item x="164"/>
        <item x="101"/>
        <item x="102"/>
        <item x="103"/>
        <item x="104"/>
        <item x="105"/>
        <item x="185"/>
        <item x="106"/>
        <item x="165"/>
        <item x="144"/>
        <item x="107"/>
        <item x="108"/>
        <item x="109"/>
        <item x="178"/>
        <item x="110"/>
        <item x="111"/>
        <item x="112"/>
        <item x="113"/>
        <item x="114"/>
        <item x="179"/>
        <item x="166"/>
        <item x="115"/>
        <item x="116"/>
        <item x="117"/>
        <item x="167"/>
        <item x="118"/>
        <item x="119"/>
        <item x="120"/>
        <item x="121"/>
        <item x="122"/>
        <item x="123"/>
        <item x="124"/>
        <item x="125"/>
        <item x="126"/>
        <item x="127"/>
        <item x="183"/>
        <item x="128"/>
        <item x="129"/>
        <item x="130"/>
        <item x="131"/>
        <item x="132"/>
        <item x="133"/>
        <item x="134"/>
        <item x="135"/>
        <item x="136"/>
        <item x="137"/>
        <item x="168"/>
        <item x="138"/>
        <item x="184"/>
        <item x="139"/>
        <item x="140"/>
        <item x="141"/>
        <item x="169"/>
        <item x="142"/>
        <item t="default"/>
      </items>
    </pivotField>
    <pivotField dataField="1" compact="0" numFmtId="164" outline="0" showAll="0"/>
    <pivotField dataField="1" compact="0" numFmtId="164" outline="0" showAll="0"/>
    <pivotField dataField="1" compact="0" numFmtId="164" outline="0" showAll="0"/>
  </pivotFields>
  <rowFields count="2">
    <field x="0"/>
    <field x="1"/>
  </rowFields>
  <rowItems count="202">
    <i>
      <x/>
      <x/>
    </i>
    <i r="1">
      <x v="6"/>
    </i>
    <i r="1">
      <x v="9"/>
    </i>
    <i r="1">
      <x v="11"/>
    </i>
    <i r="1">
      <x v="30"/>
    </i>
    <i r="1">
      <x v="31"/>
    </i>
    <i r="1">
      <x v="39"/>
    </i>
    <i r="1">
      <x v="48"/>
    </i>
    <i r="1">
      <x v="52"/>
    </i>
    <i r="1">
      <x v="53"/>
    </i>
    <i r="1">
      <x v="66"/>
    </i>
    <i r="1">
      <x v="76"/>
    </i>
    <i r="1">
      <x v="82"/>
    </i>
    <i r="1">
      <x v="85"/>
    </i>
    <i r="1">
      <x v="96"/>
    </i>
    <i r="1">
      <x v="110"/>
    </i>
    <i r="1">
      <x v="116"/>
    </i>
    <i r="1">
      <x v="118"/>
    </i>
    <i r="1">
      <x v="122"/>
    </i>
    <i r="1">
      <x v="126"/>
    </i>
    <i r="1">
      <x v="132"/>
    </i>
    <i r="1">
      <x v="140"/>
    </i>
    <i r="1">
      <x v="152"/>
    </i>
    <i r="1">
      <x v="156"/>
    </i>
    <i r="1">
      <x v="178"/>
    </i>
    <i r="1">
      <x v="184"/>
    </i>
    <i t="default">
      <x/>
    </i>
    <i>
      <x v="1"/>
      <x v="19"/>
    </i>
    <i r="1">
      <x v="114"/>
    </i>
    <i t="default">
      <x v="1"/>
    </i>
    <i>
      <x v="2"/>
      <x v="25"/>
    </i>
    <i r="1">
      <x v="79"/>
    </i>
    <i r="1">
      <x v="128"/>
    </i>
    <i t="default">
      <x v="2"/>
    </i>
    <i>
      <x v="3"/>
      <x v="26"/>
    </i>
    <i r="1">
      <x v="112"/>
    </i>
    <i t="default">
      <x v="3"/>
    </i>
    <i>
      <x v="4"/>
      <x v="44"/>
    </i>
    <i r="1">
      <x v="45"/>
    </i>
    <i t="default">
      <x v="4"/>
    </i>
    <i>
      <x v="5"/>
      <x v="60"/>
    </i>
    <i r="1">
      <x v="124"/>
    </i>
    <i t="default">
      <x v="5"/>
    </i>
    <i>
      <x v="6"/>
      <x v="64"/>
    </i>
    <i r="1">
      <x v="106"/>
    </i>
    <i t="default">
      <x v="6"/>
    </i>
    <i>
      <x v="7"/>
      <x v="80"/>
    </i>
    <i r="1">
      <x v="91"/>
    </i>
    <i t="default">
      <x v="7"/>
    </i>
    <i>
      <x v="8"/>
      <x v="81"/>
    </i>
    <i r="1">
      <x v="145"/>
    </i>
    <i t="default">
      <x v="8"/>
    </i>
    <i>
      <x v="9"/>
      <x v="142"/>
    </i>
    <i r="1">
      <x v="151"/>
    </i>
    <i t="default">
      <x v="9"/>
    </i>
    <i>
      <x v="10"/>
      <x v="1"/>
    </i>
    <i r="1">
      <x v="148"/>
    </i>
    <i t="default">
      <x v="10"/>
    </i>
    <i>
      <x v="11"/>
      <x v="41"/>
    </i>
    <i r="1">
      <x v="155"/>
    </i>
    <i t="default">
      <x v="11"/>
    </i>
    <i>
      <x v="12"/>
      <x v="14"/>
    </i>
    <i r="1">
      <x v="163"/>
    </i>
    <i r="1">
      <x v="167"/>
    </i>
    <i r="1">
      <x v="180"/>
    </i>
    <i t="default">
      <x v="12"/>
    </i>
    <i>
      <x v="13"/>
      <x v="138"/>
    </i>
    <i r="1">
      <x v="183"/>
    </i>
    <i t="default">
      <x v="13"/>
    </i>
    <i>
      <x v="14"/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4"/>
    </i>
    <i r="1">
      <x v="27"/>
    </i>
    <i r="1">
      <x v="28"/>
    </i>
    <i r="1">
      <x v="29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2"/>
    </i>
    <i r="1">
      <x v="43"/>
    </i>
    <i r="1">
      <x v="46"/>
    </i>
    <i r="1">
      <x v="47"/>
    </i>
    <i r="1">
      <x v="49"/>
    </i>
    <i r="1">
      <x v="50"/>
    </i>
    <i r="1">
      <x v="51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1"/>
    </i>
    <i r="1">
      <x v="62"/>
    </i>
    <i r="1">
      <x v="63"/>
    </i>
    <i r="1">
      <x v="65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7"/>
    </i>
    <i r="1">
      <x v="78"/>
    </i>
    <i r="1">
      <x v="83"/>
    </i>
    <i r="1">
      <x v="84"/>
    </i>
    <i r="1">
      <x v="86"/>
    </i>
    <i r="1">
      <x v="87"/>
    </i>
    <i r="1">
      <x v="88"/>
    </i>
    <i r="1">
      <x v="89"/>
    </i>
    <i r="1">
      <x v="90"/>
    </i>
    <i r="1">
      <x v="92"/>
    </i>
    <i r="1">
      <x v="93"/>
    </i>
    <i r="1">
      <x v="94"/>
    </i>
    <i r="1">
      <x v="95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7"/>
    </i>
    <i r="1">
      <x v="108"/>
    </i>
    <i r="1">
      <x v="109"/>
    </i>
    <i r="1">
      <x v="111"/>
    </i>
    <i r="1">
      <x v="113"/>
    </i>
    <i r="1">
      <x v="115"/>
    </i>
    <i r="1">
      <x v="117"/>
    </i>
    <i r="1">
      <x v="119"/>
    </i>
    <i r="1">
      <x v="120"/>
    </i>
    <i r="1">
      <x v="121"/>
    </i>
    <i r="1">
      <x v="123"/>
    </i>
    <i r="1">
      <x v="125"/>
    </i>
    <i r="1">
      <x v="127"/>
    </i>
    <i r="1">
      <x v="129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9"/>
    </i>
    <i r="1">
      <x v="141"/>
    </i>
    <i r="1">
      <x v="143"/>
    </i>
    <i r="1">
      <x v="144"/>
    </i>
    <i r="1">
      <x v="146"/>
    </i>
    <i r="1">
      <x v="147"/>
    </i>
    <i r="1">
      <x v="149"/>
    </i>
    <i r="1">
      <x v="150"/>
    </i>
    <i r="1">
      <x v="153"/>
    </i>
    <i r="1">
      <x v="154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4"/>
    </i>
    <i r="1">
      <x v="165"/>
    </i>
    <i r="1">
      <x v="166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9"/>
    </i>
    <i r="1">
      <x v="181"/>
    </i>
    <i r="1">
      <x v="182"/>
    </i>
    <i r="1">
      <x v="185"/>
    </i>
    <i t="default">
      <x v="1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41110 - Ad Valorem Taxes-School District" fld="2" baseField="0" baseItem="0" numFmtId="164"/>
    <dataField name="Sum of 41113 - Oil and Gas Taxes" fld="3" baseField="0" baseItem="0" numFmtId="164"/>
    <dataField name="Sum of 41114 - Copper Production" fld="4" baseField="0" baseItem="0" numFmtId="164"/>
  </dataFields>
  <formats count="1"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63"/>
  <sheetViews>
    <sheetView tabSelected="1" zoomScaleNormal="100" workbookViewId="0">
      <pane ySplit="8" topLeftCell="A9" activePane="bottomLeft" state="frozen"/>
      <selection pane="bottomLeft" activeCell="A3" sqref="A3:E3"/>
    </sheetView>
  </sheetViews>
  <sheetFormatPr defaultColWidth="9.33203125" defaultRowHeight="14.5"/>
  <cols>
    <col min="1" max="1" width="59.33203125" style="110" bestFit="1" customWidth="1"/>
    <col min="2" max="2" width="13.109375" style="110" customWidth="1"/>
    <col min="3" max="3" width="13" style="110" bestFit="1" customWidth="1"/>
    <col min="4" max="4" width="14.5546875" style="110" customWidth="1"/>
    <col min="5" max="5" width="13.109375" style="110" customWidth="1"/>
    <col min="6" max="6" width="9.88671875" style="110" bestFit="1" customWidth="1"/>
    <col min="7" max="16384" width="9.33203125" style="110"/>
  </cols>
  <sheetData>
    <row r="1" spans="1:7">
      <c r="A1" s="710" t="s">
        <v>1206</v>
      </c>
      <c r="B1" s="710"/>
      <c r="C1" s="710"/>
      <c r="D1" s="710"/>
      <c r="E1" s="710"/>
    </row>
    <row r="2" spans="1:7">
      <c r="A2" s="123"/>
      <c r="B2" s="123"/>
      <c r="C2" s="123"/>
      <c r="D2" s="123"/>
      <c r="E2" s="123"/>
    </row>
    <row r="3" spans="1:7">
      <c r="A3" s="711" t="s">
        <v>1548</v>
      </c>
      <c r="B3" s="710"/>
      <c r="C3" s="710"/>
      <c r="D3" s="710"/>
      <c r="E3" s="710"/>
    </row>
    <row r="4" spans="1:7">
      <c r="A4" s="710" t="s">
        <v>1534</v>
      </c>
      <c r="B4" s="710"/>
      <c r="C4" s="710"/>
      <c r="D4" s="710"/>
      <c r="E4" s="710"/>
    </row>
    <row r="5" spans="1:7">
      <c r="A5" s="710" t="s">
        <v>1535</v>
      </c>
      <c r="B5" s="710"/>
      <c r="C5" s="710"/>
      <c r="D5" s="710"/>
      <c r="E5" s="710"/>
    </row>
    <row r="7" spans="1:7">
      <c r="A7" s="241" t="s">
        <v>1047</v>
      </c>
      <c r="B7" s="241" t="s">
        <v>1048</v>
      </c>
      <c r="C7" s="241" t="s">
        <v>840</v>
      </c>
      <c r="D7" s="241" t="s">
        <v>841</v>
      </c>
      <c r="E7" s="241" t="s">
        <v>1142</v>
      </c>
    </row>
    <row r="8" spans="1:7" ht="52.5">
      <c r="A8" s="395" t="s">
        <v>1050</v>
      </c>
      <c r="B8" s="450" t="s">
        <v>1205</v>
      </c>
      <c r="C8" s="450" t="s">
        <v>1208</v>
      </c>
      <c r="D8" s="450" t="s">
        <v>1209</v>
      </c>
      <c r="E8" s="451" t="s">
        <v>1210</v>
      </c>
    </row>
    <row r="9" spans="1:7">
      <c r="A9" s="110" t="str">
        <f>'17-18 Revenue per MEM Table 2'!A100</f>
        <v>Mosquero</v>
      </c>
      <c r="B9" s="110">
        <f>'17-18 Revenue per MEM Table 2'!F100</f>
        <v>20191.243372727269</v>
      </c>
      <c r="C9" s="444">
        <f>'17-18 Revenue per MEM Table 2'!E100</f>
        <v>44</v>
      </c>
      <c r="D9" s="444">
        <f>C9</f>
        <v>44</v>
      </c>
      <c r="G9" s="449"/>
    </row>
    <row r="10" spans="1:7">
      <c r="A10" s="110" t="str">
        <f>'17-18 Revenue per MEM Table 2'!A150</f>
        <v>Wagon Mound</v>
      </c>
      <c r="B10" s="110">
        <f>'17-18 Revenue per MEM Table 2'!F150</f>
        <v>20141.532806779658</v>
      </c>
      <c r="C10" s="444">
        <f>'17-18 Revenue per MEM Table 2'!E150</f>
        <v>59</v>
      </c>
      <c r="D10" s="444">
        <f>D9+C10</f>
        <v>103</v>
      </c>
      <c r="G10" s="449"/>
    </row>
    <row r="11" spans="1:7">
      <c r="A11" s="110" t="str">
        <f>'17-18 Revenue per MEM Table 2'!A119</f>
        <v>Roy</v>
      </c>
      <c r="B11" s="110">
        <f>'17-18 Revenue per MEM Table 2'!F119</f>
        <v>16026.831810752681</v>
      </c>
      <c r="C11" s="444">
        <f>'17-18 Revenue per MEM Table 2'!E119</f>
        <v>46.5</v>
      </c>
      <c r="D11" s="444">
        <f t="shared" ref="D11:D54" si="0">D10+C11</f>
        <v>149.5</v>
      </c>
      <c r="G11" s="449"/>
    </row>
    <row r="12" spans="1:7">
      <c r="A12" s="110" t="str">
        <f>'17-18 Revenue per MEM Table 2'!A40</f>
        <v>Corona</v>
      </c>
      <c r="B12" s="110">
        <f>'17-18 Revenue per MEM Table 2'!F40</f>
        <v>15313.918112000001</v>
      </c>
      <c r="C12" s="444">
        <f>'17-18 Revenue per MEM Table 2'!E40</f>
        <v>75</v>
      </c>
      <c r="D12" s="444">
        <f t="shared" si="0"/>
        <v>224.5</v>
      </c>
      <c r="G12" s="449"/>
    </row>
    <row r="13" spans="1:7">
      <c r="A13" s="110" t="str">
        <f>'17-18 Revenue per MEM Table 2'!A111</f>
        <v>Quemado</v>
      </c>
      <c r="B13" s="110">
        <f>'17-18 Revenue per MEM Table 2'!F111</f>
        <v>13854.97616581818</v>
      </c>
      <c r="C13" s="444">
        <f>'17-18 Revenue per MEM Table 2'!E111</f>
        <v>137.5</v>
      </c>
      <c r="D13" s="444">
        <f t="shared" si="0"/>
        <v>362</v>
      </c>
      <c r="G13" s="449"/>
    </row>
    <row r="14" spans="1:7">
      <c r="A14" s="110" t="str">
        <f>'17-18 Revenue per MEM Table 2'!A149</f>
        <v>Vaughn</v>
      </c>
      <c r="B14" s="110">
        <f>'17-18 Revenue per MEM Table 2'!F149</f>
        <v>13567.177448421051</v>
      </c>
      <c r="C14" s="444">
        <f>'17-18 Revenue per MEM Table 2'!E149</f>
        <v>71.25</v>
      </c>
      <c r="D14" s="444">
        <f t="shared" si="0"/>
        <v>433.25</v>
      </c>
      <c r="G14" s="449"/>
    </row>
    <row r="15" spans="1:7">
      <c r="A15" s="110" t="str">
        <f>'17-18 Revenue per MEM Table 2'!A72</f>
        <v>Jal</v>
      </c>
      <c r="B15" s="110">
        <f>'17-18 Revenue per MEM Table 2'!F72</f>
        <v>13498.413965432099</v>
      </c>
      <c r="C15" s="444">
        <f>'17-18 Revenue per MEM Table 2'!E72</f>
        <v>445.5</v>
      </c>
      <c r="D15" s="444">
        <f t="shared" si="0"/>
        <v>878.75</v>
      </c>
      <c r="G15" s="449"/>
    </row>
    <row r="16" spans="1:7">
      <c r="A16" s="110" t="str">
        <f>'17-18 Revenue per MEM Table 2'!A70</f>
        <v>House</v>
      </c>
      <c r="B16" s="110">
        <f>'17-18 Revenue per MEM Table 2'!F70</f>
        <v>13200.534652941178</v>
      </c>
      <c r="C16" s="444">
        <f>'17-18 Revenue per MEM Table 2'!E70</f>
        <v>68</v>
      </c>
      <c r="D16" s="444">
        <f t="shared" si="0"/>
        <v>946.75</v>
      </c>
      <c r="G16" s="449"/>
    </row>
    <row r="17" spans="1:7">
      <c r="A17" s="110" t="str">
        <f>'17-18 Revenue per MEM Table 2'!A54</f>
        <v>Eunice</v>
      </c>
      <c r="B17" s="110">
        <f>'17-18 Revenue per MEM Table 2'!F54</f>
        <v>12107.884273531354</v>
      </c>
      <c r="C17" s="444">
        <f>'17-18 Revenue per MEM Table 2'!E54</f>
        <v>757.5</v>
      </c>
      <c r="D17" s="444">
        <f t="shared" si="0"/>
        <v>1704.25</v>
      </c>
      <c r="G17" s="449"/>
    </row>
    <row r="18" spans="1:7">
      <c r="A18" s="110" t="str">
        <f>'17-18 Revenue per MEM Table 2'!A20</f>
        <v xml:space="preserve">Anthony Charter School </v>
      </c>
      <c r="B18" s="110">
        <f>'17-18 Revenue per MEM Table 2'!F20</f>
        <v>11226.061467889906</v>
      </c>
      <c r="C18" s="444">
        <f>'17-18 Revenue per MEM Table 2'!E20</f>
        <v>109</v>
      </c>
      <c r="D18" s="444">
        <f t="shared" si="0"/>
        <v>1813.25</v>
      </c>
      <c r="G18" s="449"/>
    </row>
    <row r="19" spans="1:7">
      <c r="A19" s="110" t="str">
        <f>'17-18 Revenue per MEM Table 2'!A50</f>
        <v>Elida</v>
      </c>
      <c r="B19" s="110">
        <f>'17-18 Revenue per MEM Table 2'!F50</f>
        <v>11186.599667617109</v>
      </c>
      <c r="C19" s="444">
        <f>'17-18 Revenue per MEM Table 2'!E50</f>
        <v>122.75</v>
      </c>
      <c r="D19" s="444">
        <f t="shared" si="0"/>
        <v>1936</v>
      </c>
      <c r="G19" s="449"/>
    </row>
    <row r="20" spans="1:7">
      <c r="A20" s="110" t="str">
        <f>'17-18 Revenue per MEM Table 2'!A115</f>
        <v>Reserve</v>
      </c>
      <c r="B20" s="110">
        <f>'17-18 Revenue per MEM Table 2'!F115</f>
        <v>11110.275995411088</v>
      </c>
      <c r="C20" s="444">
        <f>'17-18 Revenue per MEM Table 2'!E115</f>
        <v>130.75</v>
      </c>
      <c r="D20" s="444">
        <f t="shared" si="0"/>
        <v>2066.75</v>
      </c>
      <c r="G20" s="449"/>
    </row>
    <row r="21" spans="1:7">
      <c r="A21" s="110" t="str">
        <f>'17-18 Revenue per MEM Table 2'!A90</f>
        <v>Maxwell</v>
      </c>
      <c r="B21" s="110">
        <f>'17-18 Revenue per MEM Table 2'!F90</f>
        <v>10998.110866666668</v>
      </c>
      <c r="C21" s="444">
        <f>'17-18 Revenue per MEM Table 2'!E90</f>
        <v>115.5</v>
      </c>
      <c r="D21" s="444">
        <f t="shared" si="0"/>
        <v>2182.25</v>
      </c>
      <c r="G21" s="449"/>
    </row>
    <row r="22" spans="1:7">
      <c r="A22" s="110" t="str">
        <f>'17-18 Revenue per MEM Table 2'!A45</f>
        <v>Des Moines</v>
      </c>
      <c r="B22" s="110">
        <f>'17-18 Revenue per MEM Table 2'!F45</f>
        <v>10853.717232989689</v>
      </c>
      <c r="C22" s="444">
        <f>'17-18 Revenue per MEM Table 2'!E45</f>
        <v>97</v>
      </c>
      <c r="D22" s="444">
        <f t="shared" si="0"/>
        <v>2279.25</v>
      </c>
      <c r="G22" s="449"/>
    </row>
    <row r="23" spans="1:7">
      <c r="A23" s="110" t="str">
        <f>'17-18 Revenue per MEM Table 2'!A133</f>
        <v xml:space="preserve">Student Athlete Headquarters (SAHQ) </v>
      </c>
      <c r="B23" s="110">
        <f>'17-18 Revenue per MEM Table 2'!F133</f>
        <v>10774.038148148149</v>
      </c>
      <c r="C23" s="444">
        <f>'17-18 Revenue per MEM Table 2'!E133</f>
        <v>81</v>
      </c>
      <c r="D23" s="444">
        <f t="shared" si="0"/>
        <v>2360.25</v>
      </c>
      <c r="G23" s="449"/>
    </row>
    <row r="24" spans="1:7">
      <c r="A24" s="110" t="str">
        <f>'17-18 Revenue per MEM Table 2'!A28</f>
        <v xml:space="preserve">Carinos De Los Ninos </v>
      </c>
      <c r="B24" s="110">
        <f>'17-18 Revenue per MEM Table 2'!F28</f>
        <v>10551.528339622644</v>
      </c>
      <c r="C24" s="444">
        <f>'17-18 Revenue per MEM Table 2'!E28</f>
        <v>106</v>
      </c>
      <c r="D24" s="444">
        <f t="shared" si="0"/>
        <v>2466.25</v>
      </c>
      <c r="G24" s="449"/>
    </row>
    <row r="25" spans="1:7">
      <c r="A25" s="110" t="str">
        <f>'17-18 Revenue per MEM Table 2'!A34</f>
        <v xml:space="preserve">Cimarron </v>
      </c>
      <c r="B25" s="110">
        <f>'17-18 Revenue per MEM Table 2'!F34</f>
        <v>10322.783514533876</v>
      </c>
      <c r="C25" s="444">
        <f>'17-18 Revenue per MEM Table 2'!E34</f>
        <v>431.75</v>
      </c>
      <c r="D25" s="444">
        <f>D24+C25</f>
        <v>2898</v>
      </c>
      <c r="G25" s="449"/>
    </row>
    <row r="26" spans="1:7">
      <c r="A26" s="110" t="str">
        <f>'17-18 Revenue per MEM Table 2'!A73</f>
        <v xml:space="preserve">Jemez Mountain </v>
      </c>
      <c r="B26" s="110">
        <f>'17-18 Revenue per MEM Table 2'!F73</f>
        <v>10169.533449999997</v>
      </c>
      <c r="C26" s="444">
        <f>'17-18 Revenue per MEM Table 2'!E73</f>
        <v>250</v>
      </c>
      <c r="D26" s="444">
        <f t="shared" si="0"/>
        <v>3148</v>
      </c>
      <c r="G26" s="449"/>
    </row>
    <row r="27" spans="1:7">
      <c r="A27" s="110" t="str">
        <f>'17-18 Revenue per MEM Table 2'!A9</f>
        <v>Academy of Trades and Technology</v>
      </c>
      <c r="B27" s="110">
        <f>'17-18 Revenue per MEM Table 2'!F9</f>
        <v>10071.615611814348</v>
      </c>
      <c r="C27" s="444">
        <f>'17-18 Revenue per MEM Table 2'!E9</f>
        <v>118.5</v>
      </c>
      <c r="D27" s="444">
        <f t="shared" si="0"/>
        <v>3266.5</v>
      </c>
      <c r="G27" s="449"/>
    </row>
    <row r="28" spans="1:7">
      <c r="A28" s="110" t="str">
        <f>'17-18 Revenue per MEM Table 2'!A48</f>
        <v>Dream Dine'*</v>
      </c>
      <c r="B28" s="110">
        <f>'17-18 Revenue per MEM Table 2'!F48</f>
        <v>10046.149429787232</v>
      </c>
      <c r="C28" s="444">
        <f>'17-18 Revenue per MEM Table 2'!E48</f>
        <v>23.5</v>
      </c>
      <c r="D28" s="444">
        <f t="shared" si="0"/>
        <v>3290</v>
      </c>
      <c r="G28" s="449"/>
    </row>
    <row r="29" spans="1:7">
      <c r="A29" s="110" t="str">
        <f>'17-18 Revenue per MEM Table 2'!A68</f>
        <v>Hondo Valley</v>
      </c>
      <c r="B29" s="110">
        <f>'17-18 Revenue per MEM Table 2'!F68</f>
        <v>9970.8897438202239</v>
      </c>
      <c r="C29" s="444">
        <f>'17-18 Revenue per MEM Table 2'!E68</f>
        <v>133.5</v>
      </c>
      <c r="D29" s="444">
        <f t="shared" si="0"/>
        <v>3423.5</v>
      </c>
      <c r="G29" s="449"/>
    </row>
    <row r="30" spans="1:7">
      <c r="A30" s="110" t="str">
        <f>'17-18 Revenue per MEM Table 2'!A19</f>
        <v>Animas</v>
      </c>
      <c r="B30" s="110">
        <f>'17-18 Revenue per MEM Table 2'!F19</f>
        <v>9719.231939270072</v>
      </c>
      <c r="C30" s="444">
        <f>'17-18 Revenue per MEM Table 2'!E19</f>
        <v>171.25</v>
      </c>
      <c r="D30" s="444">
        <f t="shared" si="0"/>
        <v>3594.75</v>
      </c>
      <c r="G30" s="449"/>
    </row>
    <row r="31" spans="1:7">
      <c r="A31" s="110" t="str">
        <f>'17-18 Revenue per MEM Table 2'!A62</f>
        <v>Grady</v>
      </c>
      <c r="B31" s="110">
        <f>'17-18 Revenue per MEM Table 2'!F62</f>
        <v>9399.3936614203449</v>
      </c>
      <c r="C31" s="444">
        <f>'17-18 Revenue per MEM Table 2'!E62</f>
        <v>130.25</v>
      </c>
      <c r="D31" s="444">
        <f t="shared" si="0"/>
        <v>3725</v>
      </c>
      <c r="G31" s="449"/>
    </row>
    <row r="32" spans="1:7">
      <c r="A32" s="110" t="str">
        <f>'17-18 Revenue per MEM Table 2'!A15</f>
        <v>Albuquerque Sign Language Academy</v>
      </c>
      <c r="B32" s="110">
        <f>'17-18 Revenue per MEM Table 2'!F15</f>
        <v>9278.313704166665</v>
      </c>
      <c r="C32" s="444">
        <f>'17-18 Revenue per MEM Table 2'!E15</f>
        <v>96</v>
      </c>
      <c r="D32" s="444">
        <f t="shared" si="0"/>
        <v>3821</v>
      </c>
      <c r="G32" s="449"/>
    </row>
    <row r="33" spans="1:7">
      <c r="A33" s="110" t="str">
        <f>'17-18 Revenue per MEM Table 2'!A121</f>
        <v>San Jon</v>
      </c>
      <c r="B33" s="110">
        <f>'17-18 Revenue per MEM Table 2'!F121</f>
        <v>8920.507023172906</v>
      </c>
      <c r="C33" s="444">
        <f>'17-18 Revenue per MEM Table 2'!E121</f>
        <v>140.25</v>
      </c>
      <c r="D33" s="444">
        <f t="shared" si="0"/>
        <v>3961.25</v>
      </c>
      <c r="G33" s="449"/>
    </row>
    <row r="34" spans="1:7">
      <c r="A34" s="110" t="str">
        <f>'17-18 Revenue per MEM Table 2'!A33</f>
        <v>Chama Valley</v>
      </c>
      <c r="B34" s="110">
        <f>'17-18 Revenue per MEM Table 2'!F33</f>
        <v>8896.3045347424049</v>
      </c>
      <c r="C34" s="444">
        <f>'17-18 Revenue per MEM Table 2'!E33</f>
        <v>378.5</v>
      </c>
      <c r="D34" s="444">
        <f t="shared" si="0"/>
        <v>4339.75</v>
      </c>
      <c r="G34" s="449"/>
    </row>
    <row r="35" spans="1:7">
      <c r="A35" s="110" t="str">
        <f>'17-18 Revenue per MEM Table 2'!A112</f>
        <v>Questa</v>
      </c>
      <c r="B35" s="110">
        <f>'17-18 Revenue per MEM Table 2'!F112</f>
        <v>8894.432568275859</v>
      </c>
      <c r="C35" s="444">
        <f>'17-18 Revenue per MEM Table 2'!E112</f>
        <v>362.5</v>
      </c>
      <c r="D35" s="444">
        <f t="shared" si="0"/>
        <v>4702.25</v>
      </c>
      <c r="G35" s="449"/>
    </row>
    <row r="36" spans="1:7">
      <c r="A36" s="110" t="str">
        <f>'17-18 Revenue per MEM Table 2'!A58</f>
        <v>Fort Sumner</v>
      </c>
      <c r="B36" s="110">
        <f>'17-18 Revenue per MEM Table 2'!F58</f>
        <v>8878.1685520068331</v>
      </c>
      <c r="C36" s="444">
        <f>'17-18 Revenue per MEM Table 2'!E58</f>
        <v>292.75</v>
      </c>
      <c r="D36" s="444">
        <f t="shared" si="0"/>
        <v>4995</v>
      </c>
      <c r="G36" s="449"/>
    </row>
    <row r="37" spans="1:7">
      <c r="A37" s="110" t="str">
        <f>'17-18 Revenue per MEM Table 2'!A84</f>
        <v>Los Alamos</v>
      </c>
      <c r="B37" s="110">
        <f>'17-18 Revenue per MEM Table 2'!F84</f>
        <v>8719.9584295097702</v>
      </c>
      <c r="C37" s="444">
        <f>'17-18 Revenue per MEM Table 2'!E84</f>
        <v>3646.25</v>
      </c>
      <c r="D37" s="444">
        <f t="shared" si="0"/>
        <v>8641.25</v>
      </c>
      <c r="G37" s="449"/>
    </row>
    <row r="38" spans="1:7">
      <c r="A38" s="110" t="str">
        <f>'17-18 Revenue per MEM Table 2'!A27</f>
        <v>Capitan</v>
      </c>
      <c r="B38" s="110">
        <f>'17-18 Revenue per MEM Table 2'!F27</f>
        <v>8671.4573695540748</v>
      </c>
      <c r="C38" s="444">
        <f>'17-18 Revenue per MEM Table 2'!E27</f>
        <v>487.75</v>
      </c>
      <c r="D38" s="444">
        <f>D37+C38</f>
        <v>9129</v>
      </c>
      <c r="G38" s="449"/>
    </row>
    <row r="39" spans="1:7">
      <c r="A39" s="110" t="str">
        <f>'17-18 Revenue per MEM Table 2'!A94</f>
        <v>Mesa Vista</v>
      </c>
      <c r="B39" s="110">
        <f>'17-18 Revenue per MEM Table 2'!F94</f>
        <v>8453.0627167346938</v>
      </c>
      <c r="C39" s="444">
        <f>'17-18 Revenue per MEM Table 2'!E94</f>
        <v>245</v>
      </c>
      <c r="D39" s="444">
        <f t="shared" si="0"/>
        <v>9374</v>
      </c>
      <c r="G39" s="449"/>
    </row>
    <row r="40" spans="1:7">
      <c r="A40" s="110" t="str">
        <f>'17-18 Revenue per MEM Table 2'!A38</f>
        <v>Cobre</v>
      </c>
      <c r="B40" s="110">
        <f>'17-18 Revenue per MEM Table 2'!F38</f>
        <v>8363.2202269844565</v>
      </c>
      <c r="C40" s="444">
        <f>'17-18 Revenue per MEM Table 2'!E38</f>
        <v>1206.25</v>
      </c>
      <c r="D40" s="444">
        <f t="shared" si="0"/>
        <v>10580.25</v>
      </c>
      <c r="G40" s="449"/>
    </row>
    <row r="41" spans="1:7">
      <c r="A41" s="110" t="str">
        <f>'17-18 Revenue per MEM Table 2'!A30</f>
        <v>Carrizozo</v>
      </c>
      <c r="B41" s="110">
        <f>'17-18 Revenue per MEM Table 2'!F30</f>
        <v>8177.6328165517225</v>
      </c>
      <c r="C41" s="444">
        <f>'17-18 Revenue per MEM Table 2'!E30</f>
        <v>145</v>
      </c>
      <c r="D41" s="444">
        <f t="shared" si="0"/>
        <v>10725.25</v>
      </c>
      <c r="G41" s="449"/>
    </row>
    <row r="42" spans="1:7">
      <c r="A42" s="110" t="str">
        <f>'17-18 Revenue per MEM Table 2'!A132</f>
        <v>Springer</v>
      </c>
      <c r="B42" s="110">
        <f>'17-18 Revenue per MEM Table 2'!F132</f>
        <v>8081.6215788359741</v>
      </c>
      <c r="C42" s="444">
        <f>'17-18 Revenue per MEM Table 2'!E132</f>
        <v>141.75</v>
      </c>
      <c r="D42" s="444">
        <f t="shared" si="0"/>
        <v>10867</v>
      </c>
      <c r="G42" s="449"/>
    </row>
    <row r="43" spans="1:7">
      <c r="A43" s="110" t="str">
        <f>'17-18 Revenue per MEM Table 2'!A47</f>
        <v>Dora</v>
      </c>
      <c r="B43" s="110">
        <f>'17-18 Revenue per MEM Table 2'!F47</f>
        <v>8073.0135187692322</v>
      </c>
      <c r="C43" s="444">
        <f>'17-18 Revenue per MEM Table 2'!E47</f>
        <v>243.75</v>
      </c>
      <c r="D43" s="444">
        <f t="shared" si="0"/>
        <v>11110.75</v>
      </c>
      <c r="G43" s="449"/>
    </row>
    <row r="44" spans="1:7">
      <c r="A44" s="110" t="str">
        <f>'17-18 Revenue per MEM Table 2'!A139</f>
        <v>Tatum</v>
      </c>
      <c r="B44" s="110">
        <f>'17-18 Revenue per MEM Table 2'!F139</f>
        <v>7969.6316153730213</v>
      </c>
      <c r="C44" s="444">
        <f>'17-18 Revenue per MEM Table 2'!E139</f>
        <v>331.75</v>
      </c>
      <c r="D44" s="444">
        <f t="shared" si="0"/>
        <v>11442.5</v>
      </c>
      <c r="G44" s="449"/>
    </row>
    <row r="45" spans="1:7">
      <c r="A45" s="110" t="str">
        <f>'17-18 Revenue per MEM Table 2'!A74</f>
        <v xml:space="preserve">Jemez Valley </v>
      </c>
      <c r="B45" s="110">
        <f>'17-18 Revenue per MEM Table 2'!F74</f>
        <v>7857.9924228719956</v>
      </c>
      <c r="C45" s="444">
        <f>'17-18 Revenue per MEM Table 2'!E74</f>
        <v>384.75</v>
      </c>
      <c r="D45" s="444">
        <f t="shared" si="0"/>
        <v>11827.25</v>
      </c>
      <c r="G45" s="449"/>
    </row>
    <row r="46" spans="1:7">
      <c r="A46" s="110" t="str">
        <f>'17-18 Revenue per MEM Table 2'!A39</f>
        <v>Coral Community Charter*</v>
      </c>
      <c r="B46" s="110">
        <f>'17-18 Revenue per MEM Table 2'!F39</f>
        <v>7833.4896318804485</v>
      </c>
      <c r="C46" s="444">
        <f>'17-18 Revenue per MEM Table 2'!E39</f>
        <v>200.75</v>
      </c>
      <c r="D46" s="444">
        <f t="shared" si="0"/>
        <v>12028</v>
      </c>
      <c r="G46" s="449"/>
    </row>
    <row r="47" spans="1:7">
      <c r="A47" s="110" t="str">
        <f>'17-18 Revenue per MEM Table 2'!A98</f>
        <v>Mora</v>
      </c>
      <c r="B47" s="110">
        <f>'17-18 Revenue per MEM Table 2'!F98</f>
        <v>7825.9341226666647</v>
      </c>
      <c r="C47" s="444">
        <f>'17-18 Revenue per MEM Table 2'!E98</f>
        <v>412.5</v>
      </c>
      <c r="D47" s="444">
        <f t="shared" si="0"/>
        <v>12440.5</v>
      </c>
      <c r="G47" s="449"/>
    </row>
    <row r="48" spans="1:7">
      <c r="A48" s="110" t="str">
        <f>'17-18 Revenue per MEM Table 2'!A35</f>
        <v>Clayton</v>
      </c>
      <c r="B48" s="110">
        <f>'17-18 Revenue per MEM Table 2'!F35</f>
        <v>7705.1222508188048</v>
      </c>
      <c r="C48" s="444">
        <f>'17-18 Revenue per MEM Table 2'!E35</f>
        <v>473.25</v>
      </c>
      <c r="D48" s="444">
        <f t="shared" si="0"/>
        <v>12913.75</v>
      </c>
      <c r="G48" s="449"/>
    </row>
    <row r="49" spans="1:7">
      <c r="A49" s="110" t="str">
        <f>'17-18 Revenue per MEM Table 2'!A78</f>
        <v>Lake Arthur</v>
      </c>
      <c r="B49" s="110">
        <f>'17-18 Revenue per MEM Table 2'!F78</f>
        <v>7633.2918021505357</v>
      </c>
      <c r="C49" s="444">
        <f>'17-18 Revenue per MEM Table 2'!E78</f>
        <v>93</v>
      </c>
      <c r="D49" s="444">
        <f t="shared" si="0"/>
        <v>13006.75</v>
      </c>
      <c r="G49" s="449"/>
    </row>
    <row r="50" spans="1:7">
      <c r="A50" s="110" t="str">
        <f>'17-18 Revenue per MEM Table 2'!A82</f>
        <v>Logan</v>
      </c>
      <c r="B50" s="110">
        <f>'17-18 Revenue per MEM Table 2'!F82</f>
        <v>7609.6183837753515</v>
      </c>
      <c r="C50" s="444">
        <f>'17-18 Revenue per MEM Table 2'!E82</f>
        <v>320.5</v>
      </c>
      <c r="D50" s="444">
        <f>D49+C50</f>
        <v>13327.25</v>
      </c>
      <c r="G50" s="449"/>
    </row>
    <row r="51" spans="1:7">
      <c r="A51" s="110" t="str">
        <f>'17-18 Revenue per MEM Table 2'!A57</f>
        <v>Floyd</v>
      </c>
      <c r="B51" s="110">
        <f>'17-18 Revenue per MEM Table 2'!F57</f>
        <v>7512.4885812949624</v>
      </c>
      <c r="C51" s="444">
        <f>'17-18 Revenue per MEM Table 2'!E57</f>
        <v>208.5</v>
      </c>
      <c r="D51" s="444">
        <f t="shared" si="0"/>
        <v>13535.75</v>
      </c>
      <c r="G51" s="449"/>
    </row>
    <row r="52" spans="1:7">
      <c r="A52" s="110" t="str">
        <f>'17-18 Revenue per MEM Table 2'!A83</f>
        <v>Lordsburg</v>
      </c>
      <c r="B52" s="110">
        <f>'17-18 Revenue per MEM Table 2'!F83</f>
        <v>7476.1847358510067</v>
      </c>
      <c r="C52" s="444">
        <f>'17-18 Revenue per MEM Table 2'!E83</f>
        <v>483.25</v>
      </c>
      <c r="D52" s="444">
        <f t="shared" si="0"/>
        <v>14019</v>
      </c>
      <c r="G52" s="449"/>
    </row>
    <row r="53" spans="1:7">
      <c r="A53" s="110" t="str">
        <f>'17-18 Revenue per MEM Table 2'!A36</f>
        <v>Cloudcroft</v>
      </c>
      <c r="B53" s="110">
        <f>'17-18 Revenue per MEM Table 2'!F36</f>
        <v>7465.7750241486056</v>
      </c>
      <c r="C53" s="444">
        <f>'17-18 Revenue per MEM Table 2'!E36</f>
        <v>323</v>
      </c>
      <c r="D53" s="444">
        <f t="shared" si="0"/>
        <v>14342</v>
      </c>
      <c r="G53" s="449"/>
    </row>
    <row r="54" spans="1:7">
      <c r="A54" s="110" t="str">
        <f>'17-18 Revenue per MEM Table 2'!A29</f>
        <v xml:space="preserve">Carlsbad </v>
      </c>
      <c r="B54" s="110">
        <f>'17-18 Revenue per MEM Table 2'!F29</f>
        <v>7438.4516194339694</v>
      </c>
      <c r="C54" s="444">
        <f>'17-18 Revenue per MEM Table 2'!E29</f>
        <v>6828.25</v>
      </c>
      <c r="D54" s="444">
        <f t="shared" si="0"/>
        <v>21170.25</v>
      </c>
      <c r="E54" s="110">
        <f>B54</f>
        <v>7438.4516194339694</v>
      </c>
      <c r="F54" s="110" t="s">
        <v>1211</v>
      </c>
      <c r="G54" s="449"/>
    </row>
    <row r="55" spans="1:7">
      <c r="A55" s="110" t="str">
        <f>'17-18 Revenue per MEM Table 2'!A101</f>
        <v>Mountainair</v>
      </c>
      <c r="B55" s="110">
        <f>'17-18 Revenue per MEM Table 2'!F101</f>
        <v>7430.9082270270237</v>
      </c>
      <c r="C55" s="444">
        <f>'17-18 Revenue per MEM Table 2'!E101</f>
        <v>222</v>
      </c>
      <c r="D55" s="444"/>
      <c r="G55" s="449"/>
    </row>
    <row r="56" spans="1:7">
      <c r="A56" s="110" t="str">
        <f>'17-18 Revenue per MEM Table 2'!A64</f>
        <v>Hagerman</v>
      </c>
      <c r="B56" s="110">
        <f>'17-18 Revenue per MEM Table 2'!F64</f>
        <v>7420.6210576598314</v>
      </c>
      <c r="C56" s="444">
        <f>'17-18 Revenue per MEM Table 2'!E64</f>
        <v>414.5</v>
      </c>
      <c r="D56" s="444"/>
      <c r="G56" s="449"/>
    </row>
    <row r="57" spans="1:7">
      <c r="A57" s="110" t="str">
        <f>'17-18 Revenue per MEM Table 2'!A93</f>
        <v>Melrose</v>
      </c>
      <c r="B57" s="110">
        <f>'17-18 Revenue per MEM Table 2'!F93</f>
        <v>7380.9284972716478</v>
      </c>
      <c r="C57" s="444">
        <f>'17-18 Revenue per MEM Table 2'!E93</f>
        <v>210.75</v>
      </c>
      <c r="D57" s="444"/>
      <c r="G57" s="449"/>
    </row>
    <row r="58" spans="1:7">
      <c r="A58" s="110" t="str">
        <f>'17-18 Revenue per MEM Table 2'!A21</f>
        <v>Artesia</v>
      </c>
      <c r="B58" s="110">
        <f>'17-18 Revenue per MEM Table 2'!F21</f>
        <v>7343.8582482598013</v>
      </c>
      <c r="C58" s="444">
        <f>'17-18 Revenue per MEM Table 2'!E21</f>
        <v>3864.5</v>
      </c>
      <c r="D58" s="444"/>
      <c r="G58" s="449"/>
    </row>
    <row r="59" spans="1:7">
      <c r="A59" s="110" t="str">
        <f>'17-18 Revenue per MEM Table 2'!A96</f>
        <v>Monte Del Sol Charter School</v>
      </c>
      <c r="B59" s="110">
        <f>'17-18 Revenue per MEM Table 2'!F96</f>
        <v>7236.1819283236973</v>
      </c>
      <c r="C59" s="444">
        <f>'17-18 Revenue per MEM Table 2'!E96</f>
        <v>346</v>
      </c>
      <c r="D59" s="444"/>
      <c r="G59" s="449"/>
    </row>
    <row r="60" spans="1:7">
      <c r="A60" s="110" t="str">
        <f>'17-18 Revenue per MEM Table 2'!A16</f>
        <v>Aldo Leopold Charter School</v>
      </c>
      <c r="B60" s="110">
        <f>'17-18 Revenue per MEM Table 2'!F16</f>
        <v>7215.5003847133748</v>
      </c>
      <c r="C60" s="444">
        <f>'17-18 Revenue per MEM Table 2'!E16</f>
        <v>157</v>
      </c>
      <c r="D60" s="444"/>
      <c r="G60" s="449"/>
    </row>
    <row r="61" spans="1:7">
      <c r="A61" s="110" t="str">
        <f>'17-18 Revenue per MEM Table 2'!A136</f>
        <v xml:space="preserve">Taos Academy </v>
      </c>
      <c r="B61" s="110">
        <f>'17-18 Revenue per MEM Table 2'!F136</f>
        <v>7183.5772709359589</v>
      </c>
      <c r="C61" s="444">
        <f>'17-18 Revenue per MEM Table 2'!E136</f>
        <v>203</v>
      </c>
      <c r="D61" s="444"/>
      <c r="G61" s="449"/>
    </row>
    <row r="62" spans="1:7">
      <c r="A62" s="110" t="str">
        <f>'17-18 Revenue per MEM Table 2'!A123</f>
        <v xml:space="preserve">Santa Fe </v>
      </c>
      <c r="B62" s="110">
        <f>'17-18 Revenue per MEM Table 2'!F123</f>
        <v>7174.751133861454</v>
      </c>
      <c r="C62" s="444">
        <f>'17-18 Revenue per MEM Table 2'!E123</f>
        <v>13096.75</v>
      </c>
      <c r="D62" s="444"/>
      <c r="G62" s="449"/>
    </row>
    <row r="63" spans="1:7">
      <c r="A63" s="110" t="str">
        <f>'17-18 Revenue per MEM Table 2'!A141</f>
        <v>Texico</v>
      </c>
      <c r="B63" s="110">
        <f>'17-18 Revenue per MEM Table 2'!F141</f>
        <v>7156.4242018018022</v>
      </c>
      <c r="C63" s="444">
        <f>'17-18 Revenue per MEM Table 2'!E141</f>
        <v>555</v>
      </c>
      <c r="D63" s="444"/>
      <c r="G63" s="449"/>
    </row>
    <row r="64" spans="1:7">
      <c r="A64" s="110" t="str">
        <f>'17-18 Revenue per MEM Table 2'!A86</f>
        <v>Loving</v>
      </c>
      <c r="B64" s="110">
        <f>'17-18 Revenue per MEM Table 2'!F86</f>
        <v>7155.0891709329571</v>
      </c>
      <c r="C64" s="444">
        <f>'17-18 Revenue per MEM Table 2'!E86</f>
        <v>533.25</v>
      </c>
      <c r="D64" s="444"/>
      <c r="G64" s="449"/>
    </row>
    <row r="65" spans="1:7">
      <c r="A65" s="110" t="str">
        <f>'17-18 Revenue per MEM Table 2'!A105</f>
        <v xml:space="preserve">New Mexico School for the Arts </v>
      </c>
      <c r="B65" s="110">
        <f>'17-18 Revenue per MEM Table 2'!F105</f>
        <v>7139.7413235697941</v>
      </c>
      <c r="C65" s="444">
        <f>'17-18 Revenue per MEM Table 2'!E105</f>
        <v>218.5</v>
      </c>
      <c r="D65" s="444"/>
      <c r="G65" s="449"/>
    </row>
    <row r="66" spans="1:7">
      <c r="A66" s="110" t="str">
        <f>'17-18 Revenue per MEM Table 2'!A55</f>
        <v xml:space="preserve">Explore Academy </v>
      </c>
      <c r="B66" s="110">
        <f>'17-18 Revenue per MEM Table 2'!F55</f>
        <v>7133.5367076923076</v>
      </c>
      <c r="C66" s="444">
        <f>'17-18 Revenue per MEM Table 2'!E55</f>
        <v>182</v>
      </c>
      <c r="D66" s="444"/>
      <c r="G66" s="449"/>
    </row>
    <row r="67" spans="1:7">
      <c r="A67" s="110" t="str">
        <f>'17-18 Revenue per MEM Table 2'!A26</f>
        <v>Bloomfield</v>
      </c>
      <c r="B67" s="110">
        <f>'17-18 Revenue per MEM Table 2'!F26</f>
        <v>7063.0591545648649</v>
      </c>
      <c r="C67" s="444">
        <f>'17-18 Revenue per MEM Table 2'!E26</f>
        <v>2927.25</v>
      </c>
      <c r="D67" s="444"/>
      <c r="G67" s="449"/>
    </row>
    <row r="68" spans="1:7">
      <c r="A68" s="110" t="str">
        <f>'17-18 Revenue per MEM Table 2'!A88</f>
        <v>Magdalena</v>
      </c>
      <c r="B68" s="110">
        <f>'17-18 Revenue per MEM Table 2'!F88</f>
        <v>7042.0657434250779</v>
      </c>
      <c r="C68" s="444">
        <f>'17-18 Revenue per MEM Table 2'!E88</f>
        <v>327</v>
      </c>
      <c r="D68" s="444"/>
      <c r="G68" s="449"/>
    </row>
    <row r="69" spans="1:7">
      <c r="A69" s="110" t="str">
        <f>'17-18 Revenue per MEM Table 2'!A51</f>
        <v>Espanola</v>
      </c>
      <c r="B69" s="110">
        <f>'17-18 Revenue per MEM Table 2'!F51</f>
        <v>7024.9822174698375</v>
      </c>
      <c r="C69" s="444">
        <f>'17-18 Revenue per MEM Table 2'!E51</f>
        <v>3626.25</v>
      </c>
      <c r="D69" s="444"/>
      <c r="G69" s="449"/>
    </row>
    <row r="70" spans="1:7">
      <c r="A70" s="110" t="str">
        <f>'17-18 Revenue per MEM Table 2'!A81</f>
        <v>Las Vegas City</v>
      </c>
      <c r="B70" s="110">
        <f>'17-18 Revenue per MEM Table 2'!F81</f>
        <v>7022.9265633322821</v>
      </c>
      <c r="C70" s="444">
        <f>'17-18 Revenue per MEM Table 2'!E81</f>
        <v>1584.5</v>
      </c>
      <c r="D70" s="444"/>
      <c r="G70" s="449"/>
    </row>
    <row r="71" spans="1:7">
      <c r="A71" s="110" t="str">
        <f>'17-18 Revenue per MEM Table 2'!A135</f>
        <v>Taos</v>
      </c>
      <c r="B71" s="110">
        <f>'17-18 Revenue per MEM Table 2'!F135</f>
        <v>7016.9954705840555</v>
      </c>
      <c r="C71" s="444">
        <f>'17-18 Revenue per MEM Table 2'!E135</f>
        <v>2816.5</v>
      </c>
      <c r="D71" s="444"/>
      <c r="G71" s="449"/>
    </row>
    <row r="72" spans="1:7">
      <c r="A72" s="110" t="str">
        <f>'17-18 Revenue per MEM Table 2'!A107</f>
        <v>Pecos</v>
      </c>
      <c r="B72" s="110">
        <f>'17-18 Revenue per MEM Table 2'!F107</f>
        <v>6950.2166942509448</v>
      </c>
      <c r="C72" s="444">
        <f>'17-18 Revenue per MEM Table 2'!E107</f>
        <v>595.75</v>
      </c>
      <c r="D72" s="444"/>
      <c r="G72" s="449"/>
    </row>
    <row r="73" spans="1:7">
      <c r="A73" s="110" t="str">
        <f>'17-18 Revenue per MEM Table 2'!A66</f>
        <v xml:space="preserve">Health Leadership High School* </v>
      </c>
      <c r="B73" s="110">
        <f>'17-18 Revenue per MEM Table 2'!F66</f>
        <v>6927.3514598465463</v>
      </c>
      <c r="C73" s="444">
        <f>'17-18 Revenue per MEM Table 2'!E66</f>
        <v>195.5</v>
      </c>
      <c r="D73" s="444"/>
      <c r="G73" s="449"/>
    </row>
    <row r="74" spans="1:7">
      <c r="A74" s="110" t="str">
        <f>'17-18 Revenue per MEM Table 2'!A108</f>
        <v>Penasco</v>
      </c>
      <c r="B74" s="110">
        <f>'17-18 Revenue per MEM Table 2'!F108</f>
        <v>6868.3615961165042</v>
      </c>
      <c r="C74" s="444">
        <f>'17-18 Revenue per MEM Table 2'!E108</f>
        <v>334.75</v>
      </c>
      <c r="D74" s="444"/>
      <c r="G74" s="449"/>
    </row>
    <row r="75" spans="1:7">
      <c r="A75" s="110" t="str">
        <f>'17-18 Revenue per MEM Table 2'!A44</f>
        <v xml:space="preserve">Deming </v>
      </c>
      <c r="B75" s="110">
        <f>'17-18 Revenue per MEM Table 2'!F44</f>
        <v>6863.0651845291386</v>
      </c>
      <c r="C75" s="444">
        <f>'17-18 Revenue per MEM Table 2'!E44</f>
        <v>5306.75</v>
      </c>
      <c r="D75" s="444"/>
      <c r="G75" s="449"/>
    </row>
    <row r="76" spans="1:7">
      <c r="A76" s="110" t="str">
        <f>'17-18 Revenue per MEM Table 2'!A52</f>
        <v>Estancia</v>
      </c>
      <c r="B76" s="110">
        <f>'17-18 Revenue per MEM Table 2'!F52</f>
        <v>6820.8130004014456</v>
      </c>
      <c r="C76" s="444">
        <f>'17-18 Revenue per MEM Table 2'!E52</f>
        <v>622.75</v>
      </c>
      <c r="D76" s="444"/>
      <c r="G76" s="449"/>
    </row>
    <row r="77" spans="1:7">
      <c r="A77" s="110" t="str">
        <f>'17-18 Revenue per MEM Table 2'!A126</f>
        <v>Silver City</v>
      </c>
      <c r="B77" s="110">
        <f>'17-18 Revenue per MEM Table 2'!F126</f>
        <v>6814.2164158583792</v>
      </c>
      <c r="C77" s="444">
        <f>'17-18 Revenue per MEM Table 2'!E126</f>
        <v>2711.5</v>
      </c>
      <c r="D77" s="444"/>
      <c r="G77" s="449"/>
    </row>
    <row r="78" spans="1:7">
      <c r="A78" s="110" t="str">
        <f>'17-18 Revenue per MEM Table 2'!A148</f>
        <v xml:space="preserve">Turquoise Trail Elementary </v>
      </c>
      <c r="B78" s="110">
        <f>'17-18 Revenue per MEM Table 2'!F148</f>
        <v>6792.1363490280783</v>
      </c>
      <c r="C78" s="444">
        <f>'17-18 Revenue per MEM Table 2'!E148</f>
        <v>463</v>
      </c>
      <c r="D78" s="444"/>
      <c r="G78" s="449"/>
    </row>
    <row r="79" spans="1:7">
      <c r="A79" s="110" t="str">
        <f>'17-18 Revenue per MEM Table 2'!A120</f>
        <v>Ruidoso</v>
      </c>
      <c r="B79" s="110">
        <f>'17-18 Revenue per MEM Table 2'!F120</f>
        <v>6745.194366026134</v>
      </c>
      <c r="C79" s="444">
        <f>'17-18 Revenue per MEM Table 2'!E120</f>
        <v>1951.5</v>
      </c>
      <c r="D79" s="444"/>
      <c r="G79" s="449"/>
    </row>
    <row r="80" spans="1:7">
      <c r="A80" s="110" t="str">
        <f>'17-18 Revenue per MEM Table 2'!A113</f>
        <v>Raton</v>
      </c>
      <c r="B80" s="110">
        <f>'17-18 Revenue per MEM Table 2'!F113</f>
        <v>6741.1022016520119</v>
      </c>
      <c r="C80" s="444">
        <f>'17-18 Revenue per MEM Table 2'!E113</f>
        <v>938.25</v>
      </c>
      <c r="D80" s="444"/>
      <c r="G80" s="449"/>
    </row>
    <row r="81" spans="1:7">
      <c r="A81" s="110" t="str">
        <f>'17-18 Revenue per MEM Table 2'!A124</f>
        <v>Santa Rosa</v>
      </c>
      <c r="B81" s="110">
        <f>'17-18 Revenue per MEM Table 2'!F124</f>
        <v>6739.8029818181794</v>
      </c>
      <c r="C81" s="444">
        <f>'17-18 Revenue per MEM Table 2'!E124</f>
        <v>638</v>
      </c>
      <c r="D81" s="444"/>
      <c r="G81" s="449"/>
    </row>
    <row r="82" spans="1:7">
      <c r="A82" s="110" t="str">
        <f>'17-18 Revenue per MEM Table 2'!A46</f>
        <v>Dexter</v>
      </c>
      <c r="B82" s="110">
        <f>'17-18 Revenue per MEM Table 2'!F46</f>
        <v>6719.3264383771348</v>
      </c>
      <c r="C82" s="444">
        <f>'17-18 Revenue per MEM Table 2'!E46</f>
        <v>979.75</v>
      </c>
      <c r="D82" s="444"/>
      <c r="G82" s="449"/>
    </row>
    <row r="83" spans="1:7">
      <c r="A83" s="110" t="str">
        <f>'17-18 Revenue per MEM Table 2'!A76</f>
        <v>La Promesa Early Learning Center</v>
      </c>
      <c r="B83" s="110">
        <f>'17-18 Revenue per MEM Table 2'!F76</f>
        <v>6717.2199734748001</v>
      </c>
      <c r="C83" s="444">
        <f>'17-18 Revenue per MEM Table 2'!E76</f>
        <v>377</v>
      </c>
      <c r="D83" s="444"/>
      <c r="G83" s="449"/>
    </row>
    <row r="84" spans="1:7">
      <c r="A84" s="110" t="str">
        <f>'17-18 Revenue per MEM Table 2'!A77</f>
        <v>La Tierra Montessori School of the Arts &amp; Sciences</v>
      </c>
      <c r="B84" s="110">
        <f>'17-18 Revenue per MEM Table 2'!F77</f>
        <v>6654.4535931623896</v>
      </c>
      <c r="C84" s="444">
        <f>'17-18 Revenue per MEM Table 2'!E77</f>
        <v>117</v>
      </c>
      <c r="D84" s="444"/>
      <c r="G84" s="449"/>
    </row>
    <row r="85" spans="1:7">
      <c r="A85" s="110" t="str">
        <f>'17-18 Revenue per MEM Table 2'!A147</f>
        <v>Tularosa</v>
      </c>
      <c r="B85" s="110">
        <f>'17-18 Revenue per MEM Table 2'!F147</f>
        <v>6646.7176104644332</v>
      </c>
      <c r="C85" s="444">
        <f>'17-18 Revenue per MEM Table 2'!E147</f>
        <v>850.5</v>
      </c>
      <c r="D85" s="444"/>
      <c r="G85" s="449"/>
    </row>
    <row r="86" spans="1:7">
      <c r="A86" s="110" t="str">
        <f>'17-18 Revenue per MEM Table 2'!A146</f>
        <v>Tucumcari</v>
      </c>
      <c r="B86" s="110">
        <f>'17-18 Revenue per MEM Table 2'!F146</f>
        <v>6627.6723877518971</v>
      </c>
      <c r="C86" s="444">
        <f>'17-18 Revenue per MEM Table 2'!E146</f>
        <v>955.25</v>
      </c>
      <c r="D86" s="444"/>
      <c r="G86" s="449"/>
    </row>
    <row r="87" spans="1:7">
      <c r="A87" s="110" t="str">
        <f>'17-18 Revenue per MEM Table 2'!A145</f>
        <v>Truth or Consequences</v>
      </c>
      <c r="B87" s="110">
        <f>'17-18 Revenue per MEM Table 2'!F145</f>
        <v>6614.8266262897805</v>
      </c>
      <c r="C87" s="444">
        <f>'17-18 Revenue per MEM Table 2'!E145</f>
        <v>1264.75</v>
      </c>
      <c r="D87" s="444"/>
      <c r="G87" s="449"/>
    </row>
    <row r="88" spans="1:7">
      <c r="A88" s="110" t="str">
        <f>'17-18 Revenue per MEM Table 2'!A11</f>
        <v>AIMS @ UNM</v>
      </c>
      <c r="B88" s="110">
        <f>'17-18 Revenue per MEM Table 2'!F11</f>
        <v>6601.9755949224264</v>
      </c>
      <c r="C88" s="444">
        <f>'17-18 Revenue per MEM Table 2'!E11</f>
        <v>354.5</v>
      </c>
      <c r="D88" s="444"/>
      <c r="G88" s="449"/>
    </row>
    <row r="89" spans="1:7">
      <c r="A89" s="110" t="str">
        <f>'17-18 Revenue per MEM Table 2'!A60</f>
        <v>Gallup</v>
      </c>
      <c r="B89" s="110">
        <f>'17-18 Revenue per MEM Table 2'!F60</f>
        <v>6596.6641900211835</v>
      </c>
      <c r="C89" s="444">
        <f>'17-18 Revenue per MEM Table 2'!E60</f>
        <v>11093.5</v>
      </c>
      <c r="D89" s="444"/>
      <c r="G89" s="449"/>
    </row>
    <row r="90" spans="1:7">
      <c r="A90" s="110" t="str">
        <f>'17-18 Revenue per MEM Table 2'!A25</f>
        <v>Bernalillo</v>
      </c>
      <c r="B90" s="110">
        <f>'17-18 Revenue per MEM Table 2'!F25</f>
        <v>6588.4603945973158</v>
      </c>
      <c r="C90" s="444">
        <f>'17-18 Revenue per MEM Table 2'!E25</f>
        <v>2980</v>
      </c>
      <c r="D90" s="444"/>
      <c r="G90" s="449"/>
    </row>
    <row r="91" spans="1:7">
      <c r="A91" s="110" t="str">
        <f>'17-18 Revenue per MEM Table 2'!A80</f>
        <v xml:space="preserve">Las Montañas Charter School </v>
      </c>
      <c r="B91" s="110">
        <f>'17-18 Revenue per MEM Table 2'!F80</f>
        <v>6542.5359265822763</v>
      </c>
      <c r="C91" s="444">
        <f>'17-18 Revenue per MEM Table 2'!E80</f>
        <v>158</v>
      </c>
      <c r="D91" s="444"/>
      <c r="G91" s="449"/>
    </row>
    <row r="92" spans="1:7">
      <c r="A92" s="110" t="str">
        <f>'17-18 Revenue per MEM Table 2'!A152</f>
        <v xml:space="preserve">West Las Vegas </v>
      </c>
      <c r="B92" s="110">
        <f>'17-18 Revenue per MEM Table 2'!F152</f>
        <v>6535.9351448369562</v>
      </c>
      <c r="C92" s="444">
        <f>'17-18 Revenue per MEM Table 2'!E152</f>
        <v>1472</v>
      </c>
      <c r="D92" s="444"/>
      <c r="G92" s="449"/>
    </row>
    <row r="93" spans="1:7">
      <c r="A93" s="110" t="str">
        <f>'17-18 Revenue per MEM Table 2'!A131</f>
        <v xml:space="preserve">Southwest Secondary Learning Center </v>
      </c>
      <c r="B93" s="110">
        <f>'17-18 Revenue per MEM Table 2'!F131</f>
        <v>6483.5291489130441</v>
      </c>
      <c r="C93" s="444">
        <f>'17-18 Revenue per MEM Table 2'!E131</f>
        <v>276</v>
      </c>
      <c r="D93" s="444"/>
      <c r="G93" s="449"/>
    </row>
    <row r="94" spans="1:7">
      <c r="A94" s="110" t="str">
        <f>'17-18 Revenue per MEM Table 2'!A49</f>
        <v>Dulce</v>
      </c>
      <c r="B94" s="110">
        <f>'17-18 Revenue per MEM Table 2'!F49</f>
        <v>6479.6206029325513</v>
      </c>
      <c r="C94" s="444">
        <f>'17-18 Revenue per MEM Table 2'!E49</f>
        <v>682</v>
      </c>
      <c r="D94" s="444"/>
      <c r="G94" s="449"/>
    </row>
    <row r="95" spans="1:7">
      <c r="A95" s="110" t="str">
        <f>'17-18 Revenue per MEM Table 2'!A59</f>
        <v>Gadsden</v>
      </c>
      <c r="B95" s="110">
        <f>'17-18 Revenue per MEM Table 2'!F59</f>
        <v>6475.9769011749686</v>
      </c>
      <c r="C95" s="444">
        <f>'17-18 Revenue per MEM Table 2'!E59</f>
        <v>13319.5</v>
      </c>
      <c r="D95" s="444"/>
      <c r="G95" s="449"/>
    </row>
    <row r="96" spans="1:7">
      <c r="A96" s="110" t="str">
        <f>'17-18 Revenue per MEM Table 2'!A151</f>
        <v xml:space="preserve">Walatowa Charter High School </v>
      </c>
      <c r="B96" s="110">
        <f>'17-18 Revenue per MEM Table 2'!F151</f>
        <v>6452.6851238938043</v>
      </c>
      <c r="C96" s="444">
        <f>'17-18 Revenue per MEM Table 2'!E151</f>
        <v>56.5</v>
      </c>
      <c r="D96" s="444"/>
      <c r="G96" s="449"/>
    </row>
    <row r="97" spans="1:7">
      <c r="A97" s="110" t="str">
        <f>'17-18 Revenue per MEM Table 2'!A87</f>
        <v>Lovington</v>
      </c>
      <c r="B97" s="110">
        <f>'17-18 Revenue per MEM Table 2'!F87</f>
        <v>6448.5330871794877</v>
      </c>
      <c r="C97" s="444">
        <f>'17-18 Revenue per MEM Table 2'!E87</f>
        <v>3597.75</v>
      </c>
      <c r="D97" s="444"/>
      <c r="G97" s="449"/>
    </row>
    <row r="98" spans="1:7">
      <c r="A98" s="110" t="str">
        <f>'17-18 Revenue per MEM Table 2'!A153</f>
        <v>Zuni</v>
      </c>
      <c r="B98" s="391">
        <f>'17-18 Revenue per MEM Table 2'!F153</f>
        <v>6446.266402336536</v>
      </c>
      <c r="C98" s="447">
        <f>'17-18 Revenue per MEM Table 2'!E153</f>
        <v>1326.75</v>
      </c>
      <c r="D98" s="444"/>
      <c r="G98" s="449"/>
    </row>
    <row r="99" spans="1:7">
      <c r="A99" s="110" t="str">
        <f>'17-18 Revenue per MEM Table 2'!A85</f>
        <v>Los Lunas</v>
      </c>
      <c r="B99" s="110">
        <f>'17-18 Revenue per MEM Table 2'!F85</f>
        <v>6412.1548173644533</v>
      </c>
      <c r="C99" s="444">
        <f>'17-18 Revenue per MEM Table 2'!E85</f>
        <v>8258.25</v>
      </c>
      <c r="D99" s="444"/>
      <c r="G99" s="449"/>
    </row>
    <row r="100" spans="1:7">
      <c r="A100" s="110" t="str">
        <f>'17-18 Revenue per MEM Table 2'!A99</f>
        <v>Moriarty</v>
      </c>
      <c r="B100" s="110">
        <f>'17-18 Revenue per MEM Table 2'!F99</f>
        <v>6407.937612585717</v>
      </c>
      <c r="C100" s="444">
        <f>'17-18 Revenue per MEM Table 2'!E99</f>
        <v>2479</v>
      </c>
      <c r="D100" s="444"/>
      <c r="G100" s="449"/>
    </row>
    <row r="101" spans="1:7">
      <c r="A101" s="110" t="str">
        <f>'17-18 Revenue per MEM Table 2'!A109</f>
        <v>Pojoaque Valley</v>
      </c>
      <c r="B101" s="110">
        <f>'17-18 Revenue per MEM Table 2'!F109</f>
        <v>6405.6095663966553</v>
      </c>
      <c r="C101" s="444">
        <f>'17-18 Revenue per MEM Table 2'!E109</f>
        <v>1913.5</v>
      </c>
      <c r="D101" s="444"/>
      <c r="G101" s="449"/>
    </row>
    <row r="102" spans="1:7">
      <c r="A102" s="110" t="str">
        <f>'17-18 Revenue per MEM Table 2'!A137</f>
        <v xml:space="preserve">Taos Integrated School of the Arts </v>
      </c>
      <c r="B102" s="110">
        <f>'17-18 Revenue per MEM Table 2'!F137</f>
        <v>6366.7461694444455</v>
      </c>
      <c r="C102" s="444">
        <f>'17-18 Revenue per MEM Table 2'!E137</f>
        <v>144</v>
      </c>
      <c r="D102" s="444"/>
      <c r="G102" s="449"/>
    </row>
    <row r="103" spans="1:7">
      <c r="A103" s="110" t="str">
        <f>'17-18 Revenue per MEM Table 2'!A18</f>
        <v>Amy Biehl Charter High School</v>
      </c>
      <c r="B103" s="110">
        <f>'17-18 Revenue per MEM Table 2'!F18</f>
        <v>6350.7131518394626</v>
      </c>
      <c r="C103" s="444">
        <f>'17-18 Revenue per MEM Table 2'!E18</f>
        <v>299</v>
      </c>
      <c r="D103" s="444"/>
      <c r="G103" s="449"/>
    </row>
    <row r="104" spans="1:7">
      <c r="A104" s="110" t="str">
        <f>'17-18 Revenue per MEM Table 2'!A63</f>
        <v>Grants/Cibola</v>
      </c>
      <c r="B104" s="110">
        <f>'17-18 Revenue per MEM Table 2'!F63</f>
        <v>6322.5822459303909</v>
      </c>
      <c r="C104" s="444">
        <f>'17-18 Revenue per MEM Table 2'!E63</f>
        <v>3649</v>
      </c>
      <c r="D104" s="444"/>
      <c r="G104" s="449"/>
    </row>
    <row r="105" spans="1:7">
      <c r="A105" s="110" t="str">
        <f>'17-18 Revenue per MEM Table 2'!A79</f>
        <v>Las Cruces</v>
      </c>
      <c r="B105" s="110">
        <f>'17-18 Revenue per MEM Table 2'!F79</f>
        <v>6304.1696323013912</v>
      </c>
      <c r="C105" s="444">
        <f>'17-18 Revenue per MEM Table 2'!E79</f>
        <v>24234.25</v>
      </c>
      <c r="D105" s="444"/>
      <c r="G105" s="449"/>
    </row>
    <row r="106" spans="1:7">
      <c r="A106" s="110" t="str">
        <f>'17-18 Revenue per MEM Table 2'!A23</f>
        <v xml:space="preserve">Aztec </v>
      </c>
      <c r="B106" s="110">
        <f>'17-18 Revenue per MEM Table 2'!F23</f>
        <v>6294.9102538205989</v>
      </c>
      <c r="C106" s="444">
        <f>'17-18 Revenue per MEM Table 2'!E23</f>
        <v>3160.5</v>
      </c>
      <c r="D106" s="444"/>
      <c r="G106" s="449"/>
    </row>
    <row r="107" spans="1:7">
      <c r="A107" s="110" t="str">
        <f>'17-18 Revenue per MEM Table 2'!A122</f>
        <v xml:space="preserve">Sandoval Academy (SABE) </v>
      </c>
      <c r="B107" s="110">
        <f>'17-18 Revenue per MEM Table 2'!F122</f>
        <v>6272.3188449999998</v>
      </c>
      <c r="C107" s="444">
        <f>'17-18 Revenue per MEM Table 2'!E122</f>
        <v>80</v>
      </c>
      <c r="D107" s="444"/>
      <c r="G107" s="449"/>
    </row>
    <row r="108" spans="1:7">
      <c r="A108" s="110" t="str">
        <f>'17-18 Revenue per MEM Table 2'!A61</f>
        <v>Gilbert L. Sena Charter School*</v>
      </c>
      <c r="B108" s="110">
        <f>'17-18 Revenue per MEM Table 2'!F61</f>
        <v>6266.5482706586808</v>
      </c>
      <c r="C108" s="444">
        <f>'17-18 Revenue per MEM Table 2'!E61</f>
        <v>167</v>
      </c>
      <c r="D108" s="444"/>
      <c r="G108" s="449"/>
    </row>
    <row r="109" spans="1:7">
      <c r="A109" s="110" t="str">
        <f>'17-18 Revenue per MEM Table 2'!A134</f>
        <v xml:space="preserve">SW Aeronautics, Mathematics and Science Academy </v>
      </c>
      <c r="B109" s="110">
        <f>'17-18 Revenue per MEM Table 2'!F134</f>
        <v>6253.8235075471703</v>
      </c>
      <c r="C109" s="444">
        <f>'17-18 Revenue per MEM Table 2'!E134</f>
        <v>265</v>
      </c>
      <c r="D109" s="444"/>
      <c r="G109" s="449"/>
    </row>
    <row r="110" spans="1:7">
      <c r="A110" s="110" t="str">
        <f>'17-18 Revenue per MEM Table 2'!A116</f>
        <v>Rio Rancho</v>
      </c>
      <c r="B110" s="110">
        <f>'17-18 Revenue per MEM Table 2'!F116</f>
        <v>6185.5965936467146</v>
      </c>
      <c r="C110" s="444">
        <f>'17-18 Revenue per MEM Table 2'!E116</f>
        <v>16928.25</v>
      </c>
      <c r="D110" s="444"/>
      <c r="G110" s="449"/>
    </row>
    <row r="111" spans="1:7">
      <c r="A111" s="110" t="str">
        <f>'17-18 Revenue per MEM Table 2'!A17</f>
        <v xml:space="preserve">Alma D' Arte Charter High School </v>
      </c>
      <c r="B111" s="110">
        <f>'17-18 Revenue per MEM Table 2'!F17</f>
        <v>6184.9859116022108</v>
      </c>
      <c r="C111" s="444">
        <f>'17-18 Revenue per MEM Table 2'!E17</f>
        <v>181</v>
      </c>
      <c r="D111" s="444"/>
      <c r="G111" s="449"/>
    </row>
    <row r="112" spans="1:7">
      <c r="A112" s="110" t="str">
        <f>'17-18 Revenue per MEM Table 2'!A138</f>
        <v xml:space="preserve">Taos International School </v>
      </c>
      <c r="B112" s="110">
        <f>'17-18 Revenue per MEM Table 2'!F138</f>
        <v>6183.4665649230765</v>
      </c>
      <c r="C112" s="444">
        <f>'17-18 Revenue per MEM Table 2'!E138</f>
        <v>162.5</v>
      </c>
      <c r="D112" s="444"/>
      <c r="G112" s="449"/>
    </row>
    <row r="113" spans="1:7">
      <c r="A113" s="110" t="str">
        <f>'17-18 Revenue per MEM Table 2'!A24</f>
        <v>Belen</v>
      </c>
      <c r="B113" s="110">
        <f>'17-18 Revenue per MEM Table 2'!F24</f>
        <v>6183.1504657548212</v>
      </c>
      <c r="C113" s="444">
        <f>'17-18 Revenue per MEM Table 2'!E24</f>
        <v>3929.75</v>
      </c>
      <c r="D113" s="444"/>
      <c r="G113" s="449"/>
    </row>
    <row r="114" spans="1:7">
      <c r="A114" s="110" t="str">
        <f>'17-18 Revenue per MEM Table 2'!A110</f>
        <v>Portales</v>
      </c>
      <c r="B114" s="110">
        <f>'17-18 Revenue per MEM Table 2'!F110</f>
        <v>6175.1953582879814</v>
      </c>
      <c r="C114" s="444">
        <f>'17-18 Revenue per MEM Table 2'!E110</f>
        <v>2710.25</v>
      </c>
      <c r="D114" s="444"/>
      <c r="G114" s="449"/>
    </row>
    <row r="115" spans="1:7">
      <c r="A115" s="110" t="str">
        <f>'17-18 Revenue per MEM Table 2'!A65</f>
        <v>Hatch</v>
      </c>
      <c r="B115" s="110">
        <f>'17-18 Revenue per MEM Table 2'!F65</f>
        <v>6162.5849718142108</v>
      </c>
      <c r="C115" s="444">
        <f>'17-18 Revenue per MEM Table 2'!E65</f>
        <v>1259.5</v>
      </c>
      <c r="D115" s="444"/>
      <c r="G115" s="449"/>
    </row>
    <row r="116" spans="1:7">
      <c r="A116" s="110" t="str">
        <f>'17-18 Revenue per MEM Table 2'!A118</f>
        <v xml:space="preserve">Roswell </v>
      </c>
      <c r="B116" s="110">
        <f>'17-18 Revenue per MEM Table 2'!F118</f>
        <v>6122.6544314347229</v>
      </c>
      <c r="C116" s="444">
        <f>'17-18 Revenue per MEM Table 2'!E118</f>
        <v>10218</v>
      </c>
      <c r="D116" s="444"/>
      <c r="G116" s="449"/>
    </row>
    <row r="117" spans="1:7">
      <c r="A117" s="110" t="str">
        <f>'17-18 Revenue per MEM Table 2'!A103</f>
        <v>New America School - Las Cruces</v>
      </c>
      <c r="B117" s="110">
        <f>'17-18 Revenue per MEM Table 2'!F103</f>
        <v>6105.3787848906559</v>
      </c>
      <c r="C117" s="444">
        <f>'17-18 Revenue per MEM Table 2'!E103</f>
        <v>251.5</v>
      </c>
      <c r="D117" s="444"/>
      <c r="G117" s="449"/>
    </row>
    <row r="118" spans="1:7">
      <c r="A118" s="110" t="str">
        <f>'17-18 Revenue per MEM Table 2'!A144</f>
        <v>Tierra Encantada Charter School</v>
      </c>
      <c r="B118" s="110">
        <f>'17-18 Revenue per MEM Table 2'!F144</f>
        <v>6100.8011307420475</v>
      </c>
      <c r="C118" s="444">
        <f>'17-18 Revenue per MEM Table 2'!E144</f>
        <v>283</v>
      </c>
      <c r="D118" s="444"/>
      <c r="G118" s="449"/>
    </row>
    <row r="119" spans="1:7">
      <c r="A119" s="110" t="str">
        <f>'17-18 Revenue per MEM Table 2'!A31</f>
        <v>Central</v>
      </c>
      <c r="B119" s="110">
        <f>'17-18 Revenue per MEM Table 2'!F31</f>
        <v>6100.4098509104742</v>
      </c>
      <c r="C119" s="444">
        <f>'17-18 Revenue per MEM Table 2'!E31</f>
        <v>5917.25</v>
      </c>
      <c r="D119" s="444"/>
      <c r="G119" s="449"/>
    </row>
    <row r="120" spans="1:7">
      <c r="A120" s="110" t="str">
        <f>'17-18 Revenue per MEM Table 2'!A13</f>
        <v xml:space="preserve">Albuquerque </v>
      </c>
      <c r="B120" s="110">
        <f>'17-18 Revenue per MEM Table 2'!F13</f>
        <v>6052.3547572119969</v>
      </c>
      <c r="C120" s="444">
        <f>'17-18 Revenue per MEM Table 2'!E13</f>
        <v>89931.75</v>
      </c>
      <c r="D120" s="444"/>
      <c r="G120" s="449"/>
    </row>
    <row r="121" spans="1:7">
      <c r="A121" s="110" t="str">
        <f>'17-18 Revenue per MEM Table 2'!A42</f>
        <v>Cuba</v>
      </c>
      <c r="B121" s="110">
        <f>'17-18 Revenue per MEM Table 2'!F42</f>
        <v>5999.9829761484916</v>
      </c>
      <c r="C121" s="444">
        <f>'17-18 Revenue per MEM Table 2'!E42</f>
        <v>538.75</v>
      </c>
      <c r="D121" s="444"/>
      <c r="G121" s="449"/>
    </row>
    <row r="122" spans="1:7">
      <c r="A122" s="110" t="str">
        <f>'17-18 Revenue per MEM Table 2'!A67</f>
        <v>Hobbs</v>
      </c>
      <c r="B122" s="110">
        <f>'17-18 Revenue per MEM Table 2'!F67</f>
        <v>5938.456242090956</v>
      </c>
      <c r="C122" s="444">
        <f>'17-18 Revenue per MEM Table 2'!E67</f>
        <v>9565</v>
      </c>
      <c r="D122" s="444"/>
      <c r="G122" s="449"/>
    </row>
    <row r="123" spans="1:7">
      <c r="A123" s="110" t="str">
        <f>'17-18 Revenue per MEM Table 2'!A89</f>
        <v xml:space="preserve">MASTERS Program </v>
      </c>
      <c r="B123" s="110">
        <f>'17-18 Revenue per MEM Table 2'!F89</f>
        <v>5927.0819313725497</v>
      </c>
      <c r="C123" s="444">
        <f>'17-18 Revenue per MEM Table 2'!E89</f>
        <v>204</v>
      </c>
      <c r="D123" s="444"/>
      <c r="G123" s="449"/>
    </row>
    <row r="124" spans="1:7">
      <c r="A124" s="110" t="str">
        <f>'17-18 Revenue per MEM Table 2'!A32</f>
        <v>Cesar Chavez Community School</v>
      </c>
      <c r="B124" s="110">
        <f>'17-18 Revenue per MEM Table 2'!F32</f>
        <v>5926.6153481481479</v>
      </c>
      <c r="C124" s="444">
        <f>'17-18 Revenue per MEM Table 2'!E32</f>
        <v>202.5</v>
      </c>
      <c r="D124" s="444"/>
      <c r="G124" s="449"/>
    </row>
    <row r="125" spans="1:7">
      <c r="A125" s="110" t="str">
        <f>'17-18 Revenue per MEM Table 2'!A12</f>
        <v>Alamogordo</v>
      </c>
      <c r="B125" s="110">
        <f>'17-18 Revenue per MEM Table 2'!F12</f>
        <v>5898.099898508216</v>
      </c>
      <c r="C125" s="444">
        <f>'17-18 Revenue per MEM Table 2'!E12</f>
        <v>5932.5</v>
      </c>
      <c r="D125" s="444"/>
      <c r="G125" s="449"/>
    </row>
    <row r="126" spans="1:7">
      <c r="A126" s="110" t="str">
        <f>'17-18 Revenue per MEM Table 2'!A130</f>
        <v xml:space="preserve">Southwest Primary </v>
      </c>
      <c r="B126" s="110">
        <f>'17-18 Revenue per MEM Table 2'!F130</f>
        <v>5889.2405970588234</v>
      </c>
      <c r="C126" s="444">
        <f>'17-18 Revenue per MEM Table 2'!E130</f>
        <v>102</v>
      </c>
      <c r="D126" s="444"/>
      <c r="G126" s="449"/>
    </row>
    <row r="127" spans="1:7">
      <c r="A127" s="110" t="str">
        <f>'17-18 Revenue per MEM Table 2'!A56</f>
        <v>Farmington</v>
      </c>
      <c r="B127" s="110">
        <f>'17-18 Revenue per MEM Table 2'!F56</f>
        <v>5854.3439835462868</v>
      </c>
      <c r="C127" s="444">
        <f>'17-18 Revenue per MEM Table 2'!E56</f>
        <v>11328.75</v>
      </c>
      <c r="D127" s="444"/>
      <c r="G127" s="449"/>
    </row>
    <row r="128" spans="1:7">
      <c r="A128" s="110" t="str">
        <f>'17-18 Revenue per MEM Table 2'!A106</f>
        <v xml:space="preserve">North Valley Academy </v>
      </c>
      <c r="B128" s="110">
        <f>'17-18 Revenue per MEM Table 2'!F106</f>
        <v>5825.931035268346</v>
      </c>
      <c r="C128" s="444">
        <f>'17-18 Revenue per MEM Table 2'!E106</f>
        <v>456.5</v>
      </c>
      <c r="D128" s="444"/>
      <c r="G128" s="449"/>
    </row>
    <row r="129" spans="1:7">
      <c r="A129" s="110" t="str">
        <f>'17-18 Revenue per MEM Table 2'!A41</f>
        <v xml:space="preserve">Cottonwood Classical Preparatory School* </v>
      </c>
      <c r="B129" s="110">
        <f>'17-18 Revenue per MEM Table 2'!F41</f>
        <v>5790.0881047959929</v>
      </c>
      <c r="C129" s="444">
        <f>'17-18 Revenue per MEM Table 2'!E41</f>
        <v>698.5</v>
      </c>
      <c r="D129" s="444"/>
      <c r="G129" s="449"/>
    </row>
    <row r="130" spans="1:7">
      <c r="A130" s="110" t="str">
        <f>'17-18 Revenue per MEM Table 2'!A114</f>
        <v xml:space="preserve">Red River Valley Charter School </v>
      </c>
      <c r="B130" s="110">
        <f>'17-18 Revenue per MEM Table 2'!F114</f>
        <v>5736.1481934640515</v>
      </c>
      <c r="C130" s="444">
        <f>'17-18 Revenue per MEM Table 2'!E114</f>
        <v>76.5</v>
      </c>
      <c r="D130" s="447"/>
      <c r="G130" s="449"/>
    </row>
    <row r="131" spans="1:7">
      <c r="A131" s="110" t="str">
        <f>'17-18 Revenue per MEM Table 2'!A128</f>
        <v xml:space="preserve">Socorro </v>
      </c>
      <c r="B131" s="110">
        <f>'17-18 Revenue per MEM Table 2'!F128</f>
        <v>5731.2631946894835</v>
      </c>
      <c r="C131" s="444">
        <f>'17-18 Revenue per MEM Table 2'!E128</f>
        <v>1694.75</v>
      </c>
      <c r="D131" s="447">
        <f t="shared" ref="D131:D151" si="1">D132+C131</f>
        <v>17438.5</v>
      </c>
      <c r="E131" s="110">
        <f>B131</f>
        <v>5731.2631946894835</v>
      </c>
      <c r="F131" s="110" t="s">
        <v>1212</v>
      </c>
      <c r="G131" s="449"/>
    </row>
    <row r="132" spans="1:7">
      <c r="A132" s="110" t="str">
        <f>'17-18 Revenue per MEM Table 2'!A117</f>
        <v xml:space="preserve">Roots and Wings Community School </v>
      </c>
      <c r="B132" s="110">
        <f>'17-18 Revenue per MEM Table 2'!F117</f>
        <v>5728.4781999999996</v>
      </c>
      <c r="C132" s="444">
        <f>'17-18 Revenue per MEM Table 2'!E117</f>
        <v>50</v>
      </c>
      <c r="D132" s="447">
        <f t="shared" si="1"/>
        <v>15743.75</v>
      </c>
      <c r="G132" s="449"/>
    </row>
    <row r="133" spans="1:7">
      <c r="A133" s="110" t="str">
        <f>'17-18 Revenue per MEM Table 2'!A22</f>
        <v>ASK Academy</v>
      </c>
      <c r="B133" s="110">
        <f>'17-18 Revenue per MEM Table 2'!F22</f>
        <v>5656.9639651035986</v>
      </c>
      <c r="C133" s="444">
        <f>'17-18 Revenue per MEM Table 2'!E22</f>
        <v>458.5</v>
      </c>
      <c r="D133" s="447">
        <f t="shared" si="1"/>
        <v>15693.75</v>
      </c>
      <c r="G133" s="449"/>
    </row>
    <row r="134" spans="1:7">
      <c r="A134" s="110" t="str">
        <f>'17-18 Revenue per MEM Table 2'!A97</f>
        <v>Montessori Elementary School</v>
      </c>
      <c r="B134" s="110">
        <f>'17-18 Revenue per MEM Table 2'!F97</f>
        <v>5652.517563852557</v>
      </c>
      <c r="C134" s="444">
        <f>'17-18 Revenue per MEM Table 2'!E97</f>
        <v>420.5</v>
      </c>
      <c r="D134" s="447">
        <f t="shared" si="1"/>
        <v>15235.25</v>
      </c>
      <c r="G134" s="449"/>
    </row>
    <row r="135" spans="1:7">
      <c r="A135" s="110" t="str">
        <f>'17-18 Revenue per MEM Table 2'!A37</f>
        <v>Clovis</v>
      </c>
      <c r="B135" s="110">
        <f>'17-18 Revenue per MEM Table 2'!F37</f>
        <v>5636.6787927263858</v>
      </c>
      <c r="C135" s="444">
        <f>'17-18 Revenue per MEM Table 2'!E37</f>
        <v>8194</v>
      </c>
      <c r="D135" s="447">
        <f t="shared" si="1"/>
        <v>14814.75</v>
      </c>
      <c r="G135" s="449"/>
    </row>
    <row r="136" spans="1:7">
      <c r="A136" s="110" t="str">
        <f>'17-18 Revenue per MEM Table 2'!A143</f>
        <v xml:space="preserve">Tierra Adentro </v>
      </c>
      <c r="B136" s="110">
        <f>'17-18 Revenue per MEM Table 2'!F143</f>
        <v>5561.2339132275119</v>
      </c>
      <c r="C136" s="444">
        <f>'17-18 Revenue per MEM Table 2'!E143</f>
        <v>283.5</v>
      </c>
      <c r="D136" s="447">
        <f t="shared" si="1"/>
        <v>6620.75</v>
      </c>
      <c r="G136" s="449"/>
    </row>
    <row r="137" spans="1:7">
      <c r="A137" s="110" t="str">
        <f>'17-18 Revenue per MEM Table 2'!A69</f>
        <v xml:space="preserve">Horizon Academy West </v>
      </c>
      <c r="B137" s="110">
        <f>'17-18 Revenue per MEM Table 2'!F69</f>
        <v>5528.478182869856</v>
      </c>
      <c r="C137" s="444">
        <f>'17-18 Revenue per MEM Table 2'!E69</f>
        <v>449.5</v>
      </c>
      <c r="D137" s="447">
        <f t="shared" si="1"/>
        <v>6337.25</v>
      </c>
      <c r="G137" s="449"/>
    </row>
    <row r="138" spans="1:7">
      <c r="A138" s="110" t="str">
        <f>'17-18 Revenue per MEM Table 2'!A92</f>
        <v xml:space="preserve">Media Arts Collaborative Charter School </v>
      </c>
      <c r="B138" s="110">
        <f>'17-18 Revenue per MEM Table 2'!F92</f>
        <v>5503.4779193415634</v>
      </c>
      <c r="C138" s="444">
        <f>'17-18 Revenue per MEM Table 2'!E92</f>
        <v>243</v>
      </c>
      <c r="D138" s="447">
        <f t="shared" si="1"/>
        <v>5887.75</v>
      </c>
      <c r="G138" s="449"/>
    </row>
    <row r="139" spans="1:7">
      <c r="A139" s="110" t="str">
        <f>'17-18 Revenue per MEM Table 2'!A104</f>
        <v xml:space="preserve">New Mexico Connections Academy </v>
      </c>
      <c r="B139" s="110">
        <f>'17-18 Revenue per MEM Table 2'!F104</f>
        <v>5378.7606414835154</v>
      </c>
      <c r="C139" s="444">
        <f>'17-18 Revenue per MEM Table 2'!E104</f>
        <v>1456</v>
      </c>
      <c r="D139" s="447">
        <f t="shared" si="1"/>
        <v>5644.75</v>
      </c>
      <c r="G139" s="449"/>
    </row>
    <row r="140" spans="1:7">
      <c r="A140" s="110" t="str">
        <f>'17-18 Revenue per MEM Table 2'!A102</f>
        <v>New America School</v>
      </c>
      <c r="B140" s="110">
        <f>'17-18 Revenue per MEM Table 2'!F102</f>
        <v>5293.8192824324296</v>
      </c>
      <c r="C140" s="444">
        <f>'17-18 Revenue per MEM Table 2'!E102</f>
        <v>296</v>
      </c>
      <c r="D140" s="447">
        <f t="shared" si="1"/>
        <v>4188.75</v>
      </c>
      <c r="G140" s="449"/>
    </row>
    <row r="141" spans="1:7">
      <c r="A141" s="110" t="str">
        <f>'17-18 Revenue per MEM Table 2'!A53</f>
        <v>Estancia Valley Classical Academy</v>
      </c>
      <c r="B141" s="110">
        <f>'17-18 Revenue per MEM Table 2'!F53</f>
        <v>5258.2547347391783</v>
      </c>
      <c r="C141" s="444">
        <f>'17-18 Revenue per MEM Table 2'!E53</f>
        <v>450.5</v>
      </c>
      <c r="D141" s="447">
        <f t="shared" si="1"/>
        <v>3892.75</v>
      </c>
      <c r="G141" s="449"/>
    </row>
    <row r="142" spans="1:7">
      <c r="A142" s="110" t="str">
        <f>'17-18 Revenue per MEM Table 2'!A125</f>
        <v xml:space="preserve">School of Dreams Academy </v>
      </c>
      <c r="B142" s="110">
        <f>'17-18 Revenue per MEM Table 2'!F125</f>
        <v>5232.2392887088599</v>
      </c>
      <c r="C142" s="444">
        <f>'17-18 Revenue per MEM Table 2'!E125</f>
        <v>493.75</v>
      </c>
      <c r="D142" s="447">
        <f t="shared" si="1"/>
        <v>3442.25</v>
      </c>
      <c r="G142" s="449"/>
    </row>
    <row r="143" spans="1:7">
      <c r="A143" s="110" t="str">
        <f>'17-18 Revenue per MEM Table 2'!A142</f>
        <v xml:space="preserve">The Great Academy </v>
      </c>
      <c r="B143" s="110">
        <f>'17-18 Revenue per MEM Table 2'!F142</f>
        <v>5204.3539718654429</v>
      </c>
      <c r="C143" s="444">
        <f>'17-18 Revenue per MEM Table 2'!E142</f>
        <v>163.5</v>
      </c>
      <c r="D143" s="447">
        <f t="shared" si="1"/>
        <v>2948.5</v>
      </c>
      <c r="G143" s="449"/>
    </row>
    <row r="144" spans="1:7">
      <c r="A144" s="110" t="str">
        <f>'17-18 Revenue per MEM Table 2'!A75</f>
        <v xml:space="preserve">La Academia Dolores Huerta </v>
      </c>
      <c r="B144" s="110">
        <f>'17-18 Revenue per MEM Table 2'!F75</f>
        <v>5120.0074516320474</v>
      </c>
      <c r="C144" s="444">
        <f>'17-18 Revenue per MEM Table 2'!E75</f>
        <v>168.5</v>
      </c>
      <c r="D144" s="447">
        <f t="shared" si="1"/>
        <v>2785</v>
      </c>
      <c r="G144" s="449"/>
    </row>
    <row r="145" spans="1:7">
      <c r="A145" s="110" t="str">
        <f>'17-18 Revenue per MEM Table 2'!A10</f>
        <v>ACE*</v>
      </c>
      <c r="B145" s="110">
        <f>'17-18 Revenue per MEM Table 2'!F10</f>
        <v>5086.2003782383408</v>
      </c>
      <c r="C145" s="444">
        <f>'17-18 Revenue per MEM Table 2'!E10</f>
        <v>386</v>
      </c>
      <c r="D145" s="447">
        <f t="shared" si="1"/>
        <v>2616.5</v>
      </c>
      <c r="G145" s="449"/>
    </row>
    <row r="146" spans="1:7">
      <c r="A146" s="110" t="str">
        <f>'17-18 Revenue per MEM Table 2'!A91</f>
        <v xml:space="preserve">McCurdy Charter School </v>
      </c>
      <c r="B146" s="110">
        <f>'17-18 Revenue per MEM Table 2'!F91</f>
        <v>5041.4712299526063</v>
      </c>
      <c r="C146" s="444">
        <f>'17-18 Revenue per MEM Table 2'!E91</f>
        <v>527.5</v>
      </c>
      <c r="D146" s="447">
        <f t="shared" si="1"/>
        <v>2230.5</v>
      </c>
      <c r="G146" s="449"/>
    </row>
    <row r="147" spans="1:7">
      <c r="A147" s="110" t="str">
        <f>'17-18 Revenue per MEM Table 2'!A95</f>
        <v>Mission Achievement and Success</v>
      </c>
      <c r="B147" s="110">
        <f>'17-18 Revenue per MEM Table 2'!F95</f>
        <v>5011.4598171278003</v>
      </c>
      <c r="C147" s="444">
        <f>'17-18 Revenue per MEM Table 2'!E95</f>
        <v>759</v>
      </c>
      <c r="D147" s="447">
        <f t="shared" si="1"/>
        <v>1703</v>
      </c>
      <c r="G147" s="449"/>
    </row>
    <row r="148" spans="1:7">
      <c r="A148" s="110" t="str">
        <f>'17-18 Revenue per MEM Table 2'!A71</f>
        <v xml:space="preserve">J. Paul Taylor </v>
      </c>
      <c r="B148" s="110">
        <f>'17-18 Revenue per MEM Table 2'!F71</f>
        <v>4970.2699000000002</v>
      </c>
      <c r="C148" s="444">
        <f>'17-18 Revenue per MEM Table 2'!E71</f>
        <v>200</v>
      </c>
      <c r="D148" s="447">
        <f t="shared" si="1"/>
        <v>944</v>
      </c>
      <c r="G148" s="449"/>
    </row>
    <row r="149" spans="1:7">
      <c r="A149" s="110" t="str">
        <f>'17-18 Revenue per MEM Table 2'!A129</f>
        <v xml:space="preserve">South Valley Preparatory School </v>
      </c>
      <c r="B149" s="391">
        <f>'17-18 Revenue per MEM Table 2'!F129</f>
        <v>4865.5255225806441</v>
      </c>
      <c r="C149" s="447">
        <f>'17-18 Revenue per MEM Table 2'!E129</f>
        <v>155</v>
      </c>
      <c r="D149" s="447">
        <f t="shared" si="1"/>
        <v>744</v>
      </c>
      <c r="G149" s="449"/>
    </row>
    <row r="150" spans="1:7">
      <c r="A150" s="110" t="str">
        <f>'17-18 Revenue per MEM Table 2'!A14</f>
        <v xml:space="preserve">Albuquerque School of Excellence </v>
      </c>
      <c r="B150" s="110">
        <f>'17-18 Revenue per MEM Table 2'!F14</f>
        <v>4613.9972493150681</v>
      </c>
      <c r="C150" s="444">
        <f>'17-18 Revenue per MEM Table 2'!E14</f>
        <v>401.5</v>
      </c>
      <c r="D150" s="447">
        <f t="shared" si="1"/>
        <v>589</v>
      </c>
      <c r="G150" s="449"/>
    </row>
    <row r="151" spans="1:7">
      <c r="A151" s="110" t="str">
        <f>'17-18 Revenue per MEM Table 2'!A127</f>
        <v xml:space="preserve">Six Directions Indigenous </v>
      </c>
      <c r="B151" s="110">
        <f>'17-18 Revenue per MEM Table 2'!F127</f>
        <v>4440.2199119999977</v>
      </c>
      <c r="C151" s="444">
        <f>'17-18 Revenue per MEM Table 2'!E127</f>
        <v>50</v>
      </c>
      <c r="D151" s="447">
        <f t="shared" si="1"/>
        <v>187.5</v>
      </c>
      <c r="G151" s="449"/>
    </row>
    <row r="152" spans="1:7">
      <c r="A152" s="110" t="str">
        <f>'17-18 Revenue per MEM Table 2'!A140</f>
        <v xml:space="preserve">Technology Leadership* </v>
      </c>
      <c r="B152" s="391">
        <f>'17-18 Revenue per MEM Table 2'!F140</f>
        <v>3748.7254008733603</v>
      </c>
      <c r="C152" s="447">
        <f>'17-18 Revenue per MEM Table 2'!E140</f>
        <v>114.5</v>
      </c>
      <c r="D152" s="447">
        <f>D153+C152</f>
        <v>137.5</v>
      </c>
      <c r="E152" s="391"/>
      <c r="G152" s="449"/>
    </row>
    <row r="153" spans="1:7">
      <c r="A153" s="110" t="str">
        <f>'17-18 Revenue per MEM Table 2'!A43</f>
        <v>DEAP</v>
      </c>
      <c r="B153" s="130">
        <f>'17-18 Revenue per MEM Table 2'!F43</f>
        <v>2499.7455130434778</v>
      </c>
      <c r="C153" s="445">
        <f>'17-18 Revenue per MEM Table 2'!E43</f>
        <v>23</v>
      </c>
      <c r="D153" s="445">
        <f>C153</f>
        <v>23</v>
      </c>
      <c r="E153" s="130"/>
      <c r="G153" s="449"/>
    </row>
    <row r="154" spans="1:7" s="123" customFormat="1">
      <c r="A154" s="110"/>
      <c r="B154" s="110"/>
      <c r="C154" s="444">
        <f>SUM(C9:C153)</f>
        <v>329039.25</v>
      </c>
      <c r="D154" s="444"/>
      <c r="E154" s="110"/>
    </row>
    <row r="155" spans="1:7">
      <c r="C155" s="444"/>
      <c r="D155" s="444"/>
    </row>
    <row r="156" spans="1:7">
      <c r="C156" s="387" t="s">
        <v>1546</v>
      </c>
      <c r="D156" s="444">
        <f>C154*0.05</f>
        <v>16451.962500000001</v>
      </c>
      <c r="E156" s="448"/>
    </row>
    <row r="157" spans="1:7">
      <c r="C157" s="708" t="s">
        <v>1547</v>
      </c>
      <c r="D157" s="449">
        <f>(E54-E131)/E131</f>
        <v>0.29787297612267138</v>
      </c>
    </row>
    <row r="158" spans="1:7">
      <c r="C158" s="444"/>
      <c r="D158" s="444"/>
    </row>
    <row r="159" spans="1:7" ht="32.5">
      <c r="A159" s="465" t="s">
        <v>1219</v>
      </c>
      <c r="C159" s="444"/>
      <c r="D159" s="444"/>
    </row>
    <row r="160" spans="1:7">
      <c r="A160" s="466" t="s">
        <v>1196</v>
      </c>
      <c r="C160" s="444"/>
      <c r="D160" s="444"/>
    </row>
    <row r="161" spans="3:4">
      <c r="C161" s="444"/>
      <c r="D161" s="444"/>
    </row>
    <row r="162" spans="3:4">
      <c r="C162" s="444"/>
      <c r="D162" s="444"/>
    </row>
    <row r="163" spans="3:4">
      <c r="C163" s="444"/>
      <c r="D163" s="444"/>
    </row>
  </sheetData>
  <autoFilter ref="A8:E8" xr:uid="{873B0EF6-2993-4ADE-853D-3A1FFA9BDAAC}">
    <sortState xmlns:xlrd2="http://schemas.microsoft.com/office/spreadsheetml/2017/richdata2" ref="A9:E153">
      <sortCondition descending="1" ref="B8"/>
    </sortState>
  </autoFilter>
  <mergeCells count="4">
    <mergeCell ref="A1:E1"/>
    <mergeCell ref="A3:E3"/>
    <mergeCell ref="A4:E4"/>
    <mergeCell ref="A5:E5"/>
  </mergeCells>
  <printOptions horizontalCentered="1"/>
  <pageMargins left="0.7" right="0.7" top="0.75" bottom="0.75" header="0.3" footer="0.3"/>
  <pageSetup scale="94" fitToHeight="10" orientation="portrait" r:id="rId1"/>
  <headerFooter>
    <oddFooter>&amp;L&amp;"Calibri,Regular"February 2019&amp;C&amp;"Calibri,Regular"Impact Aid Disparity Analysis 2019-2020&amp;R&amp;"Calibri,Regular"page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  <pageSetUpPr fitToPage="1"/>
  </sheetPr>
  <dimension ref="A1:AA172"/>
  <sheetViews>
    <sheetView zoomScaleNormal="100" workbookViewId="0">
      <pane ySplit="1" topLeftCell="A98" activePane="bottomLeft" state="frozen"/>
      <selection pane="bottomLeft" activeCell="F142" sqref="F142"/>
    </sheetView>
  </sheetViews>
  <sheetFormatPr defaultColWidth="9.33203125" defaultRowHeight="10"/>
  <cols>
    <col min="1" max="1" width="38.88671875" style="617" customWidth="1"/>
    <col min="2" max="2" width="9.88671875" style="618" customWidth="1"/>
    <col min="3" max="3" width="38.33203125" style="619" customWidth="1"/>
    <col min="4" max="4" width="10.88671875" style="620" customWidth="1"/>
    <col min="5" max="5" width="10" style="621" customWidth="1"/>
    <col min="6" max="6" width="14.109375" style="621" customWidth="1"/>
    <col min="7" max="16384" width="9.33203125" style="589"/>
  </cols>
  <sheetData>
    <row r="1" spans="1:27" s="584" customFormat="1" ht="20.5" thickBot="1">
      <c r="A1" s="581" t="s">
        <v>868</v>
      </c>
      <c r="B1" s="582" t="s">
        <v>1355</v>
      </c>
      <c r="C1" s="581" t="s">
        <v>868</v>
      </c>
      <c r="D1" s="582" t="s">
        <v>1356</v>
      </c>
      <c r="E1" s="583" t="s">
        <v>1357</v>
      </c>
      <c r="F1" s="583" t="s">
        <v>1358</v>
      </c>
    </row>
    <row r="2" spans="1:27" ht="10.5" thickTop="1">
      <c r="A2" s="585" t="s">
        <v>1359</v>
      </c>
      <c r="B2" s="586">
        <v>1.042</v>
      </c>
      <c r="C2" s="587" t="s">
        <v>1359</v>
      </c>
      <c r="D2" s="588">
        <v>1.044</v>
      </c>
      <c r="E2" s="588">
        <v>1.034</v>
      </c>
      <c r="F2" s="588">
        <f>(D2*0.75)+(E2*0.25)</f>
        <v>1.0415000000000001</v>
      </c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</row>
    <row r="3" spans="1:27">
      <c r="A3" s="591" t="s">
        <v>1360</v>
      </c>
      <c r="B3" s="592">
        <v>1.0680000000000001</v>
      </c>
      <c r="C3" s="593" t="s">
        <v>1360</v>
      </c>
      <c r="D3" s="594">
        <v>1.0780000000000001</v>
      </c>
      <c r="E3" s="594">
        <v>1.0760000000000001</v>
      </c>
      <c r="F3" s="594">
        <f t="shared" ref="F3:F27" si="0">(D3*0.75)+(E3*0.25)</f>
        <v>1.0775000000000001</v>
      </c>
      <c r="O3" s="713"/>
      <c r="P3" s="713"/>
      <c r="Q3" s="713"/>
      <c r="R3" s="713"/>
      <c r="S3" s="590"/>
      <c r="T3" s="590"/>
      <c r="U3" s="590"/>
      <c r="V3" s="590"/>
      <c r="W3" s="590"/>
      <c r="X3" s="590"/>
      <c r="Y3" s="590"/>
      <c r="Z3" s="590"/>
      <c r="AA3" s="590"/>
    </row>
    <row r="4" spans="1:27">
      <c r="A4" s="585" t="s">
        <v>912</v>
      </c>
      <c r="B4" s="592">
        <v>1.1200000000000001</v>
      </c>
      <c r="C4" s="596" t="s">
        <v>912</v>
      </c>
      <c r="D4" s="594">
        <v>1.075</v>
      </c>
      <c r="E4" s="594">
        <v>1.0289999999999999</v>
      </c>
      <c r="F4" s="594">
        <f t="shared" si="0"/>
        <v>1.0634999999999999</v>
      </c>
    </row>
    <row r="5" spans="1:27">
      <c r="A5" s="591" t="s">
        <v>1369</v>
      </c>
      <c r="B5" s="592">
        <v>1.1020000000000001</v>
      </c>
      <c r="C5" s="593" t="s">
        <v>1369</v>
      </c>
      <c r="D5" s="594">
        <v>1.0900000000000001</v>
      </c>
      <c r="E5" s="594">
        <v>1.0880000000000001</v>
      </c>
      <c r="F5" s="594">
        <f t="shared" si="0"/>
        <v>1.0895000000000001</v>
      </c>
    </row>
    <row r="6" spans="1:27">
      <c r="A6" s="591" t="s">
        <v>914</v>
      </c>
      <c r="B6" s="592">
        <v>1.0740000000000001</v>
      </c>
      <c r="C6" s="593" t="s">
        <v>914</v>
      </c>
      <c r="D6" s="594">
        <v>1.083</v>
      </c>
      <c r="E6" s="594">
        <v>1.0660000000000001</v>
      </c>
      <c r="F6" s="594">
        <f t="shared" si="0"/>
        <v>1.0787499999999999</v>
      </c>
    </row>
    <row r="7" spans="1:27">
      <c r="A7" s="591" t="s">
        <v>917</v>
      </c>
      <c r="B7" s="592">
        <v>1.07</v>
      </c>
      <c r="C7" s="593" t="s">
        <v>917</v>
      </c>
      <c r="D7" s="594">
        <v>1.075</v>
      </c>
      <c r="E7" s="594">
        <v>1.081</v>
      </c>
      <c r="F7" s="594">
        <f t="shared" si="0"/>
        <v>1.0764999999999998</v>
      </c>
    </row>
    <row r="8" spans="1:27">
      <c r="A8" s="591" t="s">
        <v>750</v>
      </c>
      <c r="B8" s="592">
        <v>1.0649999999999999</v>
      </c>
      <c r="C8" s="593" t="s">
        <v>750</v>
      </c>
      <c r="D8" s="594">
        <v>1.0920000000000001</v>
      </c>
      <c r="E8" s="594">
        <v>1.081</v>
      </c>
      <c r="F8" s="594">
        <f t="shared" si="0"/>
        <v>1.0892500000000001</v>
      </c>
    </row>
    <row r="9" spans="1:27">
      <c r="A9" s="591" t="s">
        <v>751</v>
      </c>
      <c r="B9" s="592">
        <v>1.0740000000000001</v>
      </c>
      <c r="C9" s="593" t="s">
        <v>751</v>
      </c>
      <c r="D9" s="594">
        <v>1.069</v>
      </c>
      <c r="E9" s="594">
        <v>1.046</v>
      </c>
      <c r="F9" s="594">
        <f t="shared" si="0"/>
        <v>1.06325</v>
      </c>
    </row>
    <row r="10" spans="1:27">
      <c r="A10" s="591" t="s">
        <v>918</v>
      </c>
      <c r="B10" s="592">
        <v>1.111</v>
      </c>
      <c r="C10" s="593" t="s">
        <v>918</v>
      </c>
      <c r="D10" s="594">
        <v>1.109</v>
      </c>
      <c r="E10" s="594">
        <v>1.097</v>
      </c>
      <c r="F10" s="594">
        <f t="shared" si="0"/>
        <v>1.1059999999999999</v>
      </c>
    </row>
    <row r="11" spans="1:27">
      <c r="A11" s="591" t="s">
        <v>797</v>
      </c>
      <c r="B11" s="592">
        <v>1.2170000000000001</v>
      </c>
      <c r="C11" s="593" t="s">
        <v>797</v>
      </c>
      <c r="D11" s="594">
        <v>1.208</v>
      </c>
      <c r="E11" s="594">
        <v>1.0880000000000001</v>
      </c>
      <c r="F11" s="594">
        <f t="shared" si="0"/>
        <v>1.1779999999999999</v>
      </c>
    </row>
    <row r="12" spans="1:27">
      <c r="A12" s="591" t="s">
        <v>922</v>
      </c>
      <c r="B12" s="592">
        <v>1.1060000000000001</v>
      </c>
      <c r="C12" s="593" t="s">
        <v>922</v>
      </c>
      <c r="D12" s="594">
        <v>1.1120000000000001</v>
      </c>
      <c r="E12" s="594">
        <v>1.099</v>
      </c>
      <c r="F12" s="594">
        <f t="shared" si="0"/>
        <v>1.1087500000000001</v>
      </c>
    </row>
    <row r="13" spans="1:27">
      <c r="A13" s="591" t="s">
        <v>923</v>
      </c>
      <c r="B13" s="592">
        <v>1.073</v>
      </c>
      <c r="C13" s="593" t="s">
        <v>923</v>
      </c>
      <c r="D13" s="594">
        <v>1.0760000000000001</v>
      </c>
      <c r="E13" s="594">
        <v>1.042</v>
      </c>
      <c r="F13" s="594">
        <f t="shared" si="0"/>
        <v>1.0675000000000001</v>
      </c>
    </row>
    <row r="14" spans="1:27">
      <c r="A14" s="591" t="s">
        <v>924</v>
      </c>
      <c r="B14" s="592">
        <v>1.046</v>
      </c>
      <c r="C14" s="593" t="s">
        <v>924</v>
      </c>
      <c r="D14" s="594">
        <v>1.1140000000000001</v>
      </c>
      <c r="E14" s="594">
        <v>1.077</v>
      </c>
      <c r="F14" s="594">
        <f t="shared" si="0"/>
        <v>1.1047500000000001</v>
      </c>
    </row>
    <row r="15" spans="1:27">
      <c r="A15" s="591" t="s">
        <v>800</v>
      </c>
      <c r="B15" s="592">
        <v>1.121</v>
      </c>
      <c r="C15" s="593" t="s">
        <v>800</v>
      </c>
      <c r="D15" s="594">
        <v>1.119</v>
      </c>
      <c r="E15" s="594">
        <v>1.1140000000000001</v>
      </c>
      <c r="F15" s="594">
        <f t="shared" si="0"/>
        <v>1.11775</v>
      </c>
    </row>
    <row r="16" spans="1:27">
      <c r="A16" s="591" t="s">
        <v>927</v>
      </c>
      <c r="B16" s="592">
        <v>1.0820000000000001</v>
      </c>
      <c r="C16" s="593" t="s">
        <v>927</v>
      </c>
      <c r="D16" s="594">
        <v>1.0820000000000001</v>
      </c>
      <c r="E16" s="594">
        <v>1.0920000000000001</v>
      </c>
      <c r="F16" s="594">
        <f t="shared" si="0"/>
        <v>1.0845000000000002</v>
      </c>
    </row>
    <row r="17" spans="1:11">
      <c r="A17" s="591" t="s">
        <v>928</v>
      </c>
      <c r="B17" s="592">
        <v>1.133</v>
      </c>
      <c r="C17" s="593" t="s">
        <v>928</v>
      </c>
      <c r="D17" s="594">
        <v>1.0840000000000001</v>
      </c>
      <c r="E17" s="594">
        <v>1.095</v>
      </c>
      <c r="F17" s="594">
        <f t="shared" si="0"/>
        <v>1.0867500000000001</v>
      </c>
    </row>
    <row r="18" spans="1:11">
      <c r="A18" s="591" t="s">
        <v>753</v>
      </c>
      <c r="B18" s="592">
        <v>1.0529999999999999</v>
      </c>
      <c r="C18" s="593" t="s">
        <v>753</v>
      </c>
      <c r="D18" s="594">
        <v>1.0680000000000001</v>
      </c>
      <c r="E18" s="594">
        <v>1.0549999999999999</v>
      </c>
      <c r="F18" s="594">
        <f t="shared" si="0"/>
        <v>1.0647500000000001</v>
      </c>
    </row>
    <row r="19" spans="1:11">
      <c r="A19" s="591" t="s">
        <v>1313</v>
      </c>
      <c r="B19" s="592">
        <v>1.133</v>
      </c>
      <c r="C19" s="593" t="s">
        <v>1313</v>
      </c>
      <c r="D19" s="594">
        <v>1.117</v>
      </c>
      <c r="E19" s="594">
        <v>1.089</v>
      </c>
      <c r="F19" s="594">
        <f t="shared" si="0"/>
        <v>1.1099999999999999</v>
      </c>
    </row>
    <row r="20" spans="1:11">
      <c r="A20" s="591" t="s">
        <v>929</v>
      </c>
      <c r="B20" s="592">
        <v>1.165</v>
      </c>
      <c r="C20" s="593" t="s">
        <v>929</v>
      </c>
      <c r="D20" s="594">
        <v>1.1579999999999999</v>
      </c>
      <c r="E20" s="594">
        <v>1.2030000000000001</v>
      </c>
      <c r="F20" s="594">
        <f t="shared" si="0"/>
        <v>1.1692499999999999</v>
      </c>
      <c r="K20" s="601"/>
    </row>
    <row r="21" spans="1:11">
      <c r="A21" s="591" t="s">
        <v>754</v>
      </c>
      <c r="B21" s="592">
        <v>1.075</v>
      </c>
      <c r="C21" s="593" t="s">
        <v>754</v>
      </c>
      <c r="D21" s="594">
        <v>1.093</v>
      </c>
      <c r="E21" s="594">
        <v>1.0529999999999999</v>
      </c>
      <c r="F21" s="594">
        <f t="shared" si="0"/>
        <v>1.083</v>
      </c>
    </row>
    <row r="22" spans="1:11">
      <c r="A22" s="591" t="s">
        <v>1370</v>
      </c>
      <c r="B22" s="592">
        <v>1.093</v>
      </c>
      <c r="C22" s="593" t="s">
        <v>1370</v>
      </c>
      <c r="D22" s="594">
        <v>1.115</v>
      </c>
      <c r="E22" s="594">
        <v>1.0920000000000001</v>
      </c>
      <c r="F22" s="594">
        <f t="shared" si="0"/>
        <v>1.1092499999999998</v>
      </c>
    </row>
    <row r="23" spans="1:11">
      <c r="A23" s="591" t="s">
        <v>931</v>
      </c>
      <c r="B23" s="592">
        <v>1.087</v>
      </c>
      <c r="C23" s="593" t="s">
        <v>931</v>
      </c>
      <c r="D23" s="594">
        <v>1.1080000000000001</v>
      </c>
      <c r="E23" s="594">
        <v>1.113</v>
      </c>
      <c r="F23" s="594">
        <f t="shared" si="0"/>
        <v>1.1092500000000001</v>
      </c>
    </row>
    <row r="24" spans="1:11">
      <c r="A24" s="591" t="s">
        <v>1371</v>
      </c>
      <c r="B24" s="592">
        <v>1.123</v>
      </c>
      <c r="C24" s="593" t="s">
        <v>1371</v>
      </c>
      <c r="D24" s="594">
        <v>1.101</v>
      </c>
      <c r="E24" s="594">
        <v>1.081</v>
      </c>
      <c r="F24" s="594">
        <f t="shared" si="0"/>
        <v>1.0960000000000001</v>
      </c>
    </row>
    <row r="25" spans="1:11">
      <c r="A25" s="591" t="s">
        <v>933</v>
      </c>
      <c r="B25" s="592">
        <v>1.133</v>
      </c>
      <c r="C25" s="593" t="s">
        <v>933</v>
      </c>
      <c r="D25" s="594">
        <v>1.159</v>
      </c>
      <c r="E25" s="594">
        <v>1.175</v>
      </c>
      <c r="F25" s="594">
        <f t="shared" si="0"/>
        <v>1.163</v>
      </c>
    </row>
    <row r="26" spans="1:11">
      <c r="A26" s="591" t="s">
        <v>755</v>
      </c>
      <c r="B26" s="592">
        <v>1.143</v>
      </c>
      <c r="C26" s="593" t="s">
        <v>755</v>
      </c>
      <c r="D26" s="594">
        <v>1.175</v>
      </c>
      <c r="E26" s="594">
        <v>1.1060000000000001</v>
      </c>
      <c r="F26" s="594">
        <f t="shared" si="0"/>
        <v>1.1577500000000001</v>
      </c>
    </row>
    <row r="27" spans="1:11">
      <c r="A27" s="591" t="s">
        <v>1317</v>
      </c>
      <c r="B27" s="592">
        <v>1.0529999999999999</v>
      </c>
      <c r="C27" s="593" t="s">
        <v>1317</v>
      </c>
      <c r="D27" s="594">
        <v>1.113</v>
      </c>
      <c r="E27" s="594">
        <v>1.1040000000000001</v>
      </c>
      <c r="F27" s="594">
        <f t="shared" si="0"/>
        <v>1.1107499999999999</v>
      </c>
    </row>
    <row r="28" spans="1:11">
      <c r="A28" s="591" t="s">
        <v>935</v>
      </c>
      <c r="B28" s="592">
        <v>1.111</v>
      </c>
      <c r="C28" s="593" t="s">
        <v>935</v>
      </c>
      <c r="D28" s="594">
        <v>1.123</v>
      </c>
      <c r="E28" s="594">
        <v>1.1040000000000001</v>
      </c>
      <c r="F28" s="594">
        <f t="shared" ref="F28:F79" si="1">(D28*0.75)+(E28*0.25)</f>
        <v>1.11825</v>
      </c>
    </row>
    <row r="29" spans="1:11">
      <c r="A29" s="591" t="s">
        <v>936</v>
      </c>
      <c r="B29" s="592">
        <v>1.071</v>
      </c>
      <c r="C29" s="593" t="s">
        <v>936</v>
      </c>
      <c r="D29" s="594">
        <v>1.097</v>
      </c>
      <c r="E29" s="594">
        <v>1.1379999999999999</v>
      </c>
      <c r="F29" s="594">
        <f t="shared" si="1"/>
        <v>1.1072500000000001</v>
      </c>
    </row>
    <row r="30" spans="1:11">
      <c r="A30" s="591" t="s">
        <v>937</v>
      </c>
      <c r="B30" s="592">
        <v>1.089</v>
      </c>
      <c r="C30" s="593" t="s">
        <v>937</v>
      </c>
      <c r="D30" s="594">
        <v>1.085</v>
      </c>
      <c r="E30" s="594">
        <v>1.077</v>
      </c>
      <c r="F30" s="594">
        <f t="shared" si="1"/>
        <v>1.083</v>
      </c>
    </row>
    <row r="31" spans="1:11">
      <c r="A31" s="591" t="s">
        <v>799</v>
      </c>
      <c r="B31" s="592">
        <v>1.0820000000000001</v>
      </c>
      <c r="C31" s="593" t="s">
        <v>799</v>
      </c>
      <c r="D31" s="594">
        <v>1.083</v>
      </c>
      <c r="E31" s="594">
        <v>1.0649999999999999</v>
      </c>
      <c r="F31" s="594">
        <f t="shared" si="1"/>
        <v>1.0785</v>
      </c>
    </row>
    <row r="32" spans="1:11">
      <c r="A32" s="591" t="s">
        <v>940</v>
      </c>
      <c r="B32" s="592">
        <v>1.127</v>
      </c>
      <c r="C32" s="593" t="s">
        <v>940</v>
      </c>
      <c r="D32" s="594">
        <v>1.1599999999999999</v>
      </c>
      <c r="E32" s="594">
        <v>1.157</v>
      </c>
      <c r="F32" s="594">
        <f t="shared" si="1"/>
        <v>1.1592499999999999</v>
      </c>
    </row>
    <row r="33" spans="1:6">
      <c r="A33" s="591" t="s">
        <v>1318</v>
      </c>
      <c r="B33" s="592">
        <v>1.0249999999999999</v>
      </c>
      <c r="C33" s="593" t="s">
        <v>1318</v>
      </c>
      <c r="D33" s="594">
        <v>1.028</v>
      </c>
      <c r="E33" s="594">
        <v>1</v>
      </c>
      <c r="F33" s="594">
        <f t="shared" si="1"/>
        <v>1.0209999999999999</v>
      </c>
    </row>
    <row r="34" spans="1:6">
      <c r="A34" s="591" t="s">
        <v>942</v>
      </c>
      <c r="B34" s="592">
        <v>1.069</v>
      </c>
      <c r="C34" s="593" t="s">
        <v>942</v>
      </c>
      <c r="D34" s="594">
        <v>1.073</v>
      </c>
      <c r="E34" s="594">
        <v>1.0629999999999999</v>
      </c>
      <c r="F34" s="594">
        <f t="shared" si="1"/>
        <v>1.0705</v>
      </c>
    </row>
    <row r="35" spans="1:6">
      <c r="A35" s="591" t="s">
        <v>758</v>
      </c>
      <c r="B35" s="592">
        <v>1.073</v>
      </c>
      <c r="C35" s="593" t="s">
        <v>758</v>
      </c>
      <c r="D35" s="594">
        <v>1.0820000000000001</v>
      </c>
      <c r="E35" s="594">
        <v>1.0609999999999999</v>
      </c>
      <c r="F35" s="594">
        <f t="shared" si="1"/>
        <v>1.0767500000000001</v>
      </c>
    </row>
    <row r="36" spans="1:6">
      <c r="A36" s="591" t="s">
        <v>1372</v>
      </c>
      <c r="B36" s="592">
        <v>1.087</v>
      </c>
      <c r="C36" s="593" t="s">
        <v>1372</v>
      </c>
      <c r="D36" s="594">
        <v>1.0680000000000001</v>
      </c>
      <c r="E36" s="594">
        <v>1.1100000000000001</v>
      </c>
      <c r="F36" s="594">
        <f t="shared" si="1"/>
        <v>1.0785</v>
      </c>
    </row>
    <row r="37" spans="1:6">
      <c r="A37" s="591" t="s">
        <v>1373</v>
      </c>
      <c r="B37" s="592">
        <v>1.1140000000000001</v>
      </c>
      <c r="C37" s="593" t="s">
        <v>1373</v>
      </c>
      <c r="D37" s="594">
        <v>1.103</v>
      </c>
      <c r="E37" s="594">
        <v>1.0760000000000001</v>
      </c>
      <c r="F37" s="594">
        <f t="shared" si="1"/>
        <v>1.0962499999999999</v>
      </c>
    </row>
    <row r="38" spans="1:6">
      <c r="A38" s="591" t="s">
        <v>1374</v>
      </c>
      <c r="B38" s="592">
        <v>1.1379999999999999</v>
      </c>
      <c r="C38" s="593" t="s">
        <v>1374</v>
      </c>
      <c r="D38" s="594">
        <v>1.1259999999999999</v>
      </c>
      <c r="E38" s="594">
        <v>1.0920000000000001</v>
      </c>
      <c r="F38" s="594">
        <f t="shared" si="1"/>
        <v>1.1174999999999999</v>
      </c>
    </row>
    <row r="39" spans="1:6">
      <c r="A39" s="591" t="s">
        <v>1375</v>
      </c>
      <c r="B39" s="592">
        <v>1.0640000000000001</v>
      </c>
      <c r="C39" s="593" t="s">
        <v>1375</v>
      </c>
      <c r="D39" s="594">
        <v>1.0389999999999999</v>
      </c>
      <c r="E39" s="594">
        <v>1.042</v>
      </c>
      <c r="F39" s="594">
        <f t="shared" si="1"/>
        <v>1.03975</v>
      </c>
    </row>
    <row r="40" spans="1:6">
      <c r="A40" s="591" t="s">
        <v>949</v>
      </c>
      <c r="B40" s="592">
        <v>1.085</v>
      </c>
      <c r="C40" s="593" t="s">
        <v>949</v>
      </c>
      <c r="D40" s="594">
        <v>1.093</v>
      </c>
      <c r="E40" s="594">
        <v>1.0860000000000001</v>
      </c>
      <c r="F40" s="594">
        <f t="shared" si="1"/>
        <v>1.0912500000000001</v>
      </c>
    </row>
    <row r="41" spans="1:6">
      <c r="A41" s="591" t="s">
        <v>950</v>
      </c>
      <c r="B41" s="592">
        <v>1.161</v>
      </c>
      <c r="C41" s="593" t="s">
        <v>950</v>
      </c>
      <c r="D41" s="594">
        <v>1.1593</v>
      </c>
      <c r="E41" s="594">
        <v>1.1459999999999999</v>
      </c>
      <c r="F41" s="594">
        <f t="shared" si="1"/>
        <v>1.155975</v>
      </c>
    </row>
    <row r="42" spans="1:6">
      <c r="A42" s="591" t="s">
        <v>951</v>
      </c>
      <c r="B42" s="592">
        <v>1.1499999999999999</v>
      </c>
      <c r="C42" s="593" t="s">
        <v>951</v>
      </c>
      <c r="D42" s="594">
        <v>1.1459999999999999</v>
      </c>
      <c r="E42" s="594">
        <v>1.1339999999999999</v>
      </c>
      <c r="F42" s="594">
        <f t="shared" si="1"/>
        <v>1.1429999999999998</v>
      </c>
    </row>
    <row r="43" spans="1:6">
      <c r="A43" s="591" t="s">
        <v>952</v>
      </c>
      <c r="B43" s="592">
        <v>1.093</v>
      </c>
      <c r="C43" s="593" t="s">
        <v>952</v>
      </c>
      <c r="D43" s="594">
        <v>1.093</v>
      </c>
      <c r="E43" s="594">
        <v>1.0449999999999999</v>
      </c>
      <c r="F43" s="594">
        <f t="shared" si="1"/>
        <v>1.081</v>
      </c>
    </row>
    <row r="44" spans="1:6">
      <c r="A44" s="591" t="s">
        <v>760</v>
      </c>
      <c r="B44" s="592">
        <v>1.1020000000000001</v>
      </c>
      <c r="C44" s="593" t="s">
        <v>760</v>
      </c>
      <c r="D44" s="594">
        <v>1.1279999999999999</v>
      </c>
      <c r="E44" s="594">
        <v>1.1100000000000001</v>
      </c>
      <c r="F44" s="594">
        <f t="shared" si="1"/>
        <v>1.1234999999999999</v>
      </c>
    </row>
    <row r="45" spans="1:6">
      <c r="A45" s="591" t="s">
        <v>761</v>
      </c>
      <c r="B45" s="592">
        <v>1.097</v>
      </c>
      <c r="C45" s="593" t="s">
        <v>761</v>
      </c>
      <c r="D45" s="594">
        <v>1.149</v>
      </c>
      <c r="E45" s="594">
        <v>1.097</v>
      </c>
      <c r="F45" s="594">
        <f t="shared" si="1"/>
        <v>1.1360000000000001</v>
      </c>
    </row>
    <row r="46" spans="1:6">
      <c r="A46" s="591" t="s">
        <v>1376</v>
      </c>
      <c r="B46" s="592">
        <v>1.0880000000000001</v>
      </c>
      <c r="C46" s="593" t="s">
        <v>1376</v>
      </c>
      <c r="D46" s="594">
        <v>1.1000000000000001</v>
      </c>
      <c r="E46" s="594">
        <v>1.036</v>
      </c>
      <c r="F46" s="594">
        <f t="shared" si="1"/>
        <v>1.0840000000000001</v>
      </c>
    </row>
    <row r="47" spans="1:6">
      <c r="A47" s="591" t="s">
        <v>1326</v>
      </c>
      <c r="B47" s="592">
        <v>1.083</v>
      </c>
      <c r="C47" s="593" t="s">
        <v>1326</v>
      </c>
      <c r="D47" s="594">
        <v>1.081</v>
      </c>
      <c r="E47" s="594">
        <v>1.0860000000000001</v>
      </c>
      <c r="F47" s="594">
        <f t="shared" si="1"/>
        <v>1.0822499999999999</v>
      </c>
    </row>
    <row r="48" spans="1:6">
      <c r="A48" s="591" t="s">
        <v>959</v>
      </c>
      <c r="B48" s="592">
        <v>1.1020000000000001</v>
      </c>
      <c r="C48" s="593" t="s">
        <v>959</v>
      </c>
      <c r="D48" s="594">
        <v>1.105</v>
      </c>
      <c r="E48" s="594">
        <v>1.0780000000000001</v>
      </c>
      <c r="F48" s="594">
        <f t="shared" si="1"/>
        <v>1.0982499999999999</v>
      </c>
    </row>
    <row r="49" spans="1:6">
      <c r="A49" s="591" t="s">
        <v>1377</v>
      </c>
      <c r="B49" s="592">
        <v>1.1870000000000001</v>
      </c>
      <c r="C49" s="593" t="s">
        <v>1377</v>
      </c>
      <c r="D49" s="594">
        <v>1.163</v>
      </c>
      <c r="E49" s="594">
        <v>1.171</v>
      </c>
      <c r="F49" s="594">
        <f t="shared" si="1"/>
        <v>1.165</v>
      </c>
    </row>
    <row r="50" spans="1:6">
      <c r="A50" s="591" t="s">
        <v>961</v>
      </c>
      <c r="B50" s="592">
        <v>1.042</v>
      </c>
      <c r="C50" s="593" t="s">
        <v>961</v>
      </c>
      <c r="D50" s="594">
        <v>1.0489999999999999</v>
      </c>
      <c r="E50" s="594">
        <v>1.0369999999999999</v>
      </c>
      <c r="F50" s="594">
        <f t="shared" si="1"/>
        <v>1.0459999999999998</v>
      </c>
    </row>
    <row r="51" spans="1:6">
      <c r="A51" s="591" t="s">
        <v>1378</v>
      </c>
      <c r="B51" s="592">
        <v>1.1080000000000001</v>
      </c>
      <c r="C51" s="593" t="s">
        <v>1378</v>
      </c>
      <c r="D51" s="594">
        <v>1.107</v>
      </c>
      <c r="E51" s="594">
        <v>1.0860000000000001</v>
      </c>
      <c r="F51" s="594">
        <f t="shared" si="1"/>
        <v>1.10175</v>
      </c>
    </row>
    <row r="52" spans="1:6">
      <c r="A52" s="591" t="s">
        <v>763</v>
      </c>
      <c r="B52" s="592">
        <v>1.0649999999999999</v>
      </c>
      <c r="C52" s="593" t="s">
        <v>763</v>
      </c>
      <c r="D52" s="594">
        <v>1.0680000000000001</v>
      </c>
      <c r="E52" s="594">
        <v>1.0660000000000001</v>
      </c>
      <c r="F52" s="594">
        <f t="shared" si="1"/>
        <v>1.0675000000000001</v>
      </c>
    </row>
    <row r="53" spans="1:6">
      <c r="A53" s="591" t="s">
        <v>963</v>
      </c>
      <c r="B53" s="592">
        <v>1.1180000000000001</v>
      </c>
      <c r="C53" s="593" t="s">
        <v>963</v>
      </c>
      <c r="D53" s="594">
        <v>1.079</v>
      </c>
      <c r="E53" s="594">
        <v>1.02</v>
      </c>
      <c r="F53" s="594">
        <f t="shared" si="1"/>
        <v>1.0642499999999999</v>
      </c>
    </row>
    <row r="54" spans="1:6">
      <c r="A54" s="591" t="s">
        <v>1379</v>
      </c>
      <c r="B54" s="592">
        <v>1.1279999999999999</v>
      </c>
      <c r="C54" s="593" t="s">
        <v>1379</v>
      </c>
      <c r="D54" s="594">
        <v>1.123</v>
      </c>
      <c r="E54" s="594">
        <v>1.0780000000000001</v>
      </c>
      <c r="F54" s="594">
        <f t="shared" si="1"/>
        <v>1.11175</v>
      </c>
    </row>
    <row r="55" spans="1:6">
      <c r="A55" s="591" t="s">
        <v>764</v>
      </c>
      <c r="B55" s="592">
        <v>1.077</v>
      </c>
      <c r="C55" s="593" t="s">
        <v>764</v>
      </c>
      <c r="D55" s="594">
        <v>1.06</v>
      </c>
      <c r="E55" s="594">
        <v>1.109</v>
      </c>
      <c r="F55" s="594">
        <f t="shared" si="1"/>
        <v>1.0722499999999999</v>
      </c>
    </row>
    <row r="56" spans="1:6">
      <c r="A56" s="591" t="s">
        <v>765</v>
      </c>
      <c r="B56" s="592">
        <v>1.1060000000000001</v>
      </c>
      <c r="C56" s="593" t="s">
        <v>765</v>
      </c>
      <c r="D56" s="594">
        <v>1.1160000000000001</v>
      </c>
      <c r="E56" s="594">
        <v>1.111</v>
      </c>
      <c r="F56" s="594">
        <f t="shared" si="1"/>
        <v>1.1147500000000001</v>
      </c>
    </row>
    <row r="57" spans="1:6">
      <c r="A57" s="591" t="s">
        <v>965</v>
      </c>
      <c r="B57" s="592">
        <v>1.105</v>
      </c>
      <c r="C57" s="593" t="s">
        <v>965</v>
      </c>
      <c r="D57" s="594">
        <v>1.093</v>
      </c>
      <c r="E57" s="594">
        <v>1.1160000000000001</v>
      </c>
      <c r="F57" s="594">
        <f t="shared" si="1"/>
        <v>1.0987499999999999</v>
      </c>
    </row>
    <row r="58" spans="1:6">
      <c r="A58" s="591" t="s">
        <v>1380</v>
      </c>
      <c r="B58" s="592">
        <v>1.077</v>
      </c>
      <c r="C58" s="593" t="s">
        <v>1380</v>
      </c>
      <c r="D58" s="594">
        <v>1.1240000000000001</v>
      </c>
      <c r="E58" s="594">
        <v>1.0880000000000001</v>
      </c>
      <c r="F58" s="594">
        <f t="shared" si="1"/>
        <v>1.1150000000000002</v>
      </c>
    </row>
    <row r="59" spans="1:6">
      <c r="A59" s="591" t="s">
        <v>966</v>
      </c>
      <c r="B59" s="592">
        <v>1.1020000000000001</v>
      </c>
      <c r="C59" s="593" t="s">
        <v>966</v>
      </c>
      <c r="D59" s="594">
        <v>1.0720000000000001</v>
      </c>
      <c r="E59" s="594">
        <v>1.0349999999999999</v>
      </c>
      <c r="F59" s="594">
        <f t="shared" si="1"/>
        <v>1.0627500000000001</v>
      </c>
    </row>
    <row r="60" spans="1:6">
      <c r="A60" s="591" t="s">
        <v>967</v>
      </c>
      <c r="B60" s="592">
        <v>1.0609999999999999</v>
      </c>
      <c r="C60" s="593" t="s">
        <v>967</v>
      </c>
      <c r="D60" s="594">
        <v>1.0723</v>
      </c>
      <c r="E60" s="594">
        <v>1.0629999999999999</v>
      </c>
      <c r="F60" s="594">
        <f t="shared" si="1"/>
        <v>1.0699749999999999</v>
      </c>
    </row>
    <row r="61" spans="1:6">
      <c r="A61" s="591" t="s">
        <v>1381</v>
      </c>
      <c r="B61" s="592">
        <v>1.056</v>
      </c>
      <c r="C61" s="593" t="s">
        <v>1381</v>
      </c>
      <c r="D61" s="594">
        <v>1.0580000000000001</v>
      </c>
      <c r="E61" s="594">
        <v>1.08</v>
      </c>
      <c r="F61" s="594">
        <f t="shared" si="1"/>
        <v>1.0635000000000001</v>
      </c>
    </row>
    <row r="62" spans="1:6">
      <c r="A62" s="591" t="s">
        <v>969</v>
      </c>
      <c r="B62" s="592">
        <v>1.1000000000000001</v>
      </c>
      <c r="C62" s="593" t="s">
        <v>969</v>
      </c>
      <c r="D62" s="594">
        <v>1.0820000000000001</v>
      </c>
      <c r="E62" s="594">
        <v>1.0183</v>
      </c>
      <c r="F62" s="594">
        <f t="shared" si="1"/>
        <v>1.0660750000000001</v>
      </c>
    </row>
    <row r="63" spans="1:6">
      <c r="A63" s="591" t="s">
        <v>970</v>
      </c>
      <c r="B63" s="592">
        <v>1.073</v>
      </c>
      <c r="C63" s="593" t="s">
        <v>970</v>
      </c>
      <c r="D63" s="594">
        <v>1.069</v>
      </c>
      <c r="E63" s="594">
        <v>1.0389999999999999</v>
      </c>
      <c r="F63" s="594">
        <f t="shared" si="1"/>
        <v>1.0614999999999999</v>
      </c>
    </row>
    <row r="64" spans="1:6">
      <c r="A64" s="591" t="s">
        <v>971</v>
      </c>
      <c r="B64" s="592">
        <v>1.0269999999999999</v>
      </c>
      <c r="C64" s="593" t="s">
        <v>971</v>
      </c>
      <c r="D64" s="594">
        <v>1.0169999999999999</v>
      </c>
      <c r="E64" s="594">
        <v>1.04</v>
      </c>
      <c r="F64" s="594">
        <f t="shared" si="1"/>
        <v>1.0227499999999998</v>
      </c>
    </row>
    <row r="65" spans="1:6">
      <c r="A65" s="591" t="s">
        <v>1382</v>
      </c>
      <c r="B65" s="592">
        <v>1.087</v>
      </c>
      <c r="C65" s="593" t="s">
        <v>1382</v>
      </c>
      <c r="D65" s="594">
        <v>1.095</v>
      </c>
      <c r="E65" s="594">
        <v>1.073</v>
      </c>
      <c r="F65" s="594">
        <f t="shared" si="1"/>
        <v>1.0895000000000001</v>
      </c>
    </row>
    <row r="66" spans="1:6">
      <c r="A66" s="591" t="s">
        <v>1333</v>
      </c>
      <c r="B66" s="592">
        <v>1.101</v>
      </c>
      <c r="C66" s="593" t="s">
        <v>1333</v>
      </c>
      <c r="D66" s="594">
        <v>1.0980000000000001</v>
      </c>
      <c r="E66" s="594">
        <v>1.105</v>
      </c>
      <c r="F66" s="594">
        <f t="shared" si="1"/>
        <v>1.0997500000000002</v>
      </c>
    </row>
    <row r="67" spans="1:6">
      <c r="A67" s="591" t="s">
        <v>974</v>
      </c>
      <c r="B67" s="592">
        <v>1.0069999999999999</v>
      </c>
      <c r="C67" s="593" t="s">
        <v>974</v>
      </c>
      <c r="D67" s="594">
        <v>1</v>
      </c>
      <c r="E67" s="594">
        <v>1</v>
      </c>
      <c r="F67" s="594">
        <f t="shared" si="1"/>
        <v>1</v>
      </c>
    </row>
    <row r="68" spans="1:6">
      <c r="A68" s="591" t="s">
        <v>975</v>
      </c>
      <c r="B68" s="592">
        <v>1.1519999999999999</v>
      </c>
      <c r="C68" s="593" t="s">
        <v>975</v>
      </c>
      <c r="D68" s="594">
        <v>1.1040000000000001</v>
      </c>
      <c r="E68" s="594">
        <v>1.075</v>
      </c>
      <c r="F68" s="594">
        <f t="shared" si="1"/>
        <v>1.0967500000000001</v>
      </c>
    </row>
    <row r="69" spans="1:6">
      <c r="A69" s="591" t="s">
        <v>770</v>
      </c>
      <c r="B69" s="592">
        <v>1.109</v>
      </c>
      <c r="C69" s="593" t="s">
        <v>770</v>
      </c>
      <c r="D69" s="594">
        <v>1.1020000000000001</v>
      </c>
      <c r="E69" s="594">
        <v>1.115</v>
      </c>
      <c r="F69" s="594">
        <f t="shared" si="1"/>
        <v>1.1052500000000001</v>
      </c>
    </row>
    <row r="70" spans="1:6">
      <c r="A70" s="591" t="s">
        <v>1383</v>
      </c>
      <c r="B70" s="602">
        <v>1.0680000000000001</v>
      </c>
      <c r="C70" s="593" t="s">
        <v>1383</v>
      </c>
      <c r="D70" s="594">
        <v>1.1319999999999999</v>
      </c>
      <c r="E70" s="594">
        <v>1.119</v>
      </c>
      <c r="F70" s="594">
        <f t="shared" si="1"/>
        <v>1.1287499999999999</v>
      </c>
    </row>
    <row r="71" spans="1:6">
      <c r="A71" s="591" t="s">
        <v>1384</v>
      </c>
      <c r="B71" s="592">
        <v>1.0960000000000001</v>
      </c>
      <c r="C71" s="593" t="s">
        <v>1384</v>
      </c>
      <c r="D71" s="594">
        <v>1.1000000000000001</v>
      </c>
      <c r="E71" s="594">
        <v>1.079</v>
      </c>
      <c r="F71" s="594">
        <f t="shared" si="1"/>
        <v>1.0947500000000001</v>
      </c>
    </row>
    <row r="72" spans="1:6">
      <c r="A72" s="603" t="s">
        <v>801</v>
      </c>
      <c r="B72" s="592">
        <v>1.0269999999999999</v>
      </c>
      <c r="C72" s="603" t="s">
        <v>801</v>
      </c>
      <c r="D72" s="604">
        <v>1.0489999999999999</v>
      </c>
      <c r="E72" s="604">
        <v>1.0429999999999999</v>
      </c>
      <c r="F72" s="604">
        <f t="shared" si="1"/>
        <v>1.0474999999999999</v>
      </c>
    </row>
    <row r="73" spans="1:6">
      <c r="A73" s="591" t="s">
        <v>980</v>
      </c>
      <c r="B73" s="592">
        <v>1.1200000000000001</v>
      </c>
      <c r="C73" s="593" t="s">
        <v>980</v>
      </c>
      <c r="D73" s="594">
        <v>1.0900000000000001</v>
      </c>
      <c r="E73" s="594">
        <v>1.095</v>
      </c>
      <c r="F73" s="594">
        <f t="shared" si="1"/>
        <v>1.0912500000000001</v>
      </c>
    </row>
    <row r="74" spans="1:6">
      <c r="A74" s="591" t="s">
        <v>981</v>
      </c>
      <c r="B74" s="592">
        <v>1.083</v>
      </c>
      <c r="C74" s="593" t="s">
        <v>981</v>
      </c>
      <c r="D74" s="594">
        <v>1.0820000000000001</v>
      </c>
      <c r="E74" s="594">
        <v>1.0609999999999999</v>
      </c>
      <c r="F74" s="594">
        <f t="shared" si="1"/>
        <v>1.0767500000000001</v>
      </c>
    </row>
    <row r="75" spans="1:6">
      <c r="A75" s="591" t="s">
        <v>982</v>
      </c>
      <c r="B75" s="592">
        <v>1.163</v>
      </c>
      <c r="C75" s="593" t="s">
        <v>982</v>
      </c>
      <c r="D75" s="594">
        <v>1.1759999999999999</v>
      </c>
      <c r="E75" s="594">
        <v>1.135</v>
      </c>
      <c r="F75" s="594">
        <f t="shared" si="1"/>
        <v>1.1657499999999998</v>
      </c>
    </row>
    <row r="76" spans="1:6">
      <c r="A76" s="591" t="s">
        <v>802</v>
      </c>
      <c r="B76" s="592">
        <v>1.0820000000000001</v>
      </c>
      <c r="C76" s="593" t="s">
        <v>802</v>
      </c>
      <c r="D76" s="594">
        <v>1.0649999999999999</v>
      </c>
      <c r="E76" s="594">
        <v>1.0660000000000001</v>
      </c>
      <c r="F76" s="594">
        <f t="shared" si="1"/>
        <v>1.06525</v>
      </c>
    </row>
    <row r="77" spans="1:6">
      <c r="A77" s="591" t="s">
        <v>1386</v>
      </c>
      <c r="B77" s="592">
        <v>1.0129999999999999</v>
      </c>
      <c r="C77" s="593" t="s">
        <v>1386</v>
      </c>
      <c r="D77" s="594">
        <v>1.0269999999999999</v>
      </c>
      <c r="E77" s="594">
        <v>1.0349999999999999</v>
      </c>
      <c r="F77" s="594">
        <f t="shared" si="1"/>
        <v>1.0289999999999999</v>
      </c>
    </row>
    <row r="78" spans="1:6">
      <c r="A78" s="591" t="s">
        <v>1387</v>
      </c>
      <c r="B78" s="592">
        <v>1.1279999999999999</v>
      </c>
      <c r="C78" s="593" t="s">
        <v>1387</v>
      </c>
      <c r="D78" s="594">
        <v>1.1359999999999999</v>
      </c>
      <c r="E78" s="594">
        <v>1.087</v>
      </c>
      <c r="F78" s="594">
        <f t="shared" si="1"/>
        <v>1.1237499999999998</v>
      </c>
    </row>
    <row r="79" spans="1:6">
      <c r="A79" s="591" t="s">
        <v>803</v>
      </c>
      <c r="B79" s="592">
        <v>1.04</v>
      </c>
      <c r="C79" s="593" t="s">
        <v>803</v>
      </c>
      <c r="D79" s="594">
        <v>1</v>
      </c>
      <c r="E79" s="594">
        <v>1</v>
      </c>
      <c r="F79" s="594">
        <f t="shared" si="1"/>
        <v>1</v>
      </c>
    </row>
    <row r="80" spans="1:6">
      <c r="A80" s="591" t="s">
        <v>1388</v>
      </c>
      <c r="B80" s="592">
        <v>1.0409999999999999</v>
      </c>
      <c r="C80" s="593" t="s">
        <v>1388</v>
      </c>
      <c r="D80" s="594">
        <v>1.0649999999999999</v>
      </c>
      <c r="E80" s="594">
        <v>1.0529999999999999</v>
      </c>
      <c r="F80" s="594">
        <f t="shared" ref="F80:F138" si="2">(D80*0.75)+(E80*0.25)</f>
        <v>1.0619999999999998</v>
      </c>
    </row>
    <row r="81" spans="1:6">
      <c r="A81" s="591" t="s">
        <v>1389</v>
      </c>
      <c r="B81" s="592">
        <v>1.103</v>
      </c>
      <c r="C81" s="593" t="s">
        <v>1389</v>
      </c>
      <c r="D81" s="594">
        <v>1.1000000000000001</v>
      </c>
      <c r="E81" s="594">
        <v>1.0980000000000001</v>
      </c>
      <c r="F81" s="594">
        <f t="shared" si="2"/>
        <v>1.0995000000000001</v>
      </c>
    </row>
    <row r="82" spans="1:6">
      <c r="A82" s="591" t="s">
        <v>994</v>
      </c>
      <c r="B82" s="592">
        <v>1.26</v>
      </c>
      <c r="C82" s="593" t="s">
        <v>994</v>
      </c>
      <c r="D82" s="594">
        <v>1.254</v>
      </c>
      <c r="E82" s="594">
        <v>1.19</v>
      </c>
      <c r="F82" s="594">
        <f t="shared" si="2"/>
        <v>1.238</v>
      </c>
    </row>
    <row r="83" spans="1:6">
      <c r="A83" s="591" t="s">
        <v>995</v>
      </c>
      <c r="B83" s="592">
        <v>1.2030000000000001</v>
      </c>
      <c r="C83" s="593" t="s">
        <v>995</v>
      </c>
      <c r="D83" s="594">
        <v>1.1919999999999999</v>
      </c>
      <c r="E83" s="594">
        <v>1.149</v>
      </c>
      <c r="F83" s="594">
        <f t="shared" si="2"/>
        <v>1.1812499999999999</v>
      </c>
    </row>
    <row r="84" spans="1:6">
      <c r="A84" s="591" t="s">
        <v>996</v>
      </c>
      <c r="B84" s="592">
        <v>1.0760000000000001</v>
      </c>
      <c r="C84" s="593" t="s">
        <v>996</v>
      </c>
      <c r="D84" s="594">
        <v>1.0649999999999999</v>
      </c>
      <c r="E84" s="594">
        <v>1.069</v>
      </c>
      <c r="F84" s="594">
        <f t="shared" si="2"/>
        <v>1.0659999999999998</v>
      </c>
    </row>
    <row r="85" spans="1:6">
      <c r="A85" s="591" t="s">
        <v>997</v>
      </c>
      <c r="B85" s="592">
        <v>1.1259999999999999</v>
      </c>
      <c r="C85" s="593" t="s">
        <v>997</v>
      </c>
      <c r="D85" s="594">
        <v>1.119</v>
      </c>
      <c r="E85" s="594">
        <v>1.105</v>
      </c>
      <c r="F85" s="594">
        <f t="shared" si="2"/>
        <v>1.1154999999999999</v>
      </c>
    </row>
    <row r="86" spans="1:6">
      <c r="A86" s="591" t="s">
        <v>776</v>
      </c>
      <c r="B86" s="592">
        <v>1.1419999999999999</v>
      </c>
      <c r="C86" s="593" t="s">
        <v>776</v>
      </c>
      <c r="D86" s="594">
        <v>1.1579999999999999</v>
      </c>
      <c r="E86" s="594">
        <v>1.1499999999999999</v>
      </c>
      <c r="F86" s="594">
        <f t="shared" si="2"/>
        <v>1.1559999999999999</v>
      </c>
    </row>
    <row r="87" spans="1:6">
      <c r="A87" s="591" t="s">
        <v>998</v>
      </c>
      <c r="B87" s="592">
        <v>1.111</v>
      </c>
      <c r="C87" s="593" t="s">
        <v>998</v>
      </c>
      <c r="D87" s="594">
        <v>1.107</v>
      </c>
      <c r="E87" s="594">
        <v>1.06</v>
      </c>
      <c r="F87" s="594">
        <f t="shared" si="2"/>
        <v>1.0952500000000001</v>
      </c>
    </row>
    <row r="88" spans="1:6">
      <c r="A88" s="591" t="s">
        <v>999</v>
      </c>
      <c r="B88" s="592">
        <v>1.2210000000000001</v>
      </c>
      <c r="C88" s="593" t="s">
        <v>999</v>
      </c>
      <c r="D88" s="594">
        <v>1.1950000000000001</v>
      </c>
      <c r="E88" s="594">
        <v>1.173</v>
      </c>
      <c r="F88" s="594">
        <f t="shared" si="2"/>
        <v>1.1895</v>
      </c>
    </row>
    <row r="89" spans="1:6">
      <c r="A89" s="591" t="s">
        <v>1343</v>
      </c>
      <c r="B89" s="592">
        <v>1.105</v>
      </c>
      <c r="C89" s="593" t="s">
        <v>1343</v>
      </c>
      <c r="D89" s="594">
        <v>1.099</v>
      </c>
      <c r="E89" s="594">
        <v>1.0549999999999999</v>
      </c>
      <c r="F89" s="594">
        <f t="shared" si="2"/>
        <v>1.0879999999999999</v>
      </c>
    </row>
    <row r="90" spans="1:6">
      <c r="A90" s="591" t="s">
        <v>1391</v>
      </c>
      <c r="B90" s="592">
        <v>1.1060000000000001</v>
      </c>
      <c r="C90" s="593" t="s">
        <v>1391</v>
      </c>
      <c r="D90" s="594">
        <v>1.1140000000000001</v>
      </c>
      <c r="E90" s="594">
        <v>1.0429999999999999</v>
      </c>
      <c r="F90" s="594">
        <f t="shared" si="2"/>
        <v>1.0962500000000002</v>
      </c>
    </row>
    <row r="91" spans="1:6" ht="20">
      <c r="A91" s="613" t="s">
        <v>1004</v>
      </c>
      <c r="B91" s="610">
        <v>1.222</v>
      </c>
      <c r="C91" s="629" t="s">
        <v>1361</v>
      </c>
      <c r="D91" s="594">
        <v>1.004</v>
      </c>
      <c r="E91" s="594">
        <v>1</v>
      </c>
      <c r="F91" s="594">
        <f t="shared" si="2"/>
        <v>1.0030000000000001</v>
      </c>
    </row>
    <row r="92" spans="1:6" ht="20">
      <c r="A92" s="613" t="s">
        <v>1346</v>
      </c>
      <c r="B92" s="610">
        <v>1.0680000000000001</v>
      </c>
      <c r="C92" s="614" t="s">
        <v>1004</v>
      </c>
      <c r="D92" s="615">
        <v>1.1839999999999999</v>
      </c>
      <c r="E92" s="615">
        <v>1.143</v>
      </c>
      <c r="F92" s="615">
        <f t="shared" si="2"/>
        <v>1.1737499999999998</v>
      </c>
    </row>
    <row r="93" spans="1:6" ht="20">
      <c r="A93" s="613" t="s">
        <v>1005</v>
      </c>
      <c r="B93" s="610">
        <v>1</v>
      </c>
      <c r="C93" s="614" t="s">
        <v>1346</v>
      </c>
      <c r="D93" s="615">
        <v>1</v>
      </c>
      <c r="E93" s="615">
        <v>1</v>
      </c>
      <c r="F93" s="615">
        <f t="shared" si="2"/>
        <v>1</v>
      </c>
    </row>
    <row r="94" spans="1:6" ht="20">
      <c r="A94" s="613" t="s">
        <v>1181</v>
      </c>
      <c r="B94" s="610">
        <v>1.0620000000000001</v>
      </c>
      <c r="C94" s="614" t="s">
        <v>1005</v>
      </c>
      <c r="D94" s="615">
        <v>1.0129999999999999</v>
      </c>
      <c r="E94" s="615">
        <v>1</v>
      </c>
      <c r="F94" s="615">
        <f t="shared" si="2"/>
        <v>1.0097499999999999</v>
      </c>
    </row>
    <row r="95" spans="1:6" ht="20">
      <c r="A95" s="613" t="s">
        <v>1006</v>
      </c>
      <c r="B95" s="610">
        <v>1.111</v>
      </c>
      <c r="C95" s="614" t="s">
        <v>1181</v>
      </c>
      <c r="D95" s="615">
        <v>1.012</v>
      </c>
      <c r="E95" s="615">
        <v>1</v>
      </c>
      <c r="F95" s="615">
        <f t="shared" si="2"/>
        <v>1.0089999999999999</v>
      </c>
    </row>
    <row r="96" spans="1:6" ht="20">
      <c r="A96" s="613" t="s">
        <v>1182</v>
      </c>
      <c r="B96" s="610">
        <v>1.097</v>
      </c>
      <c r="C96" s="614" t="s">
        <v>1006</v>
      </c>
      <c r="D96" s="615">
        <v>1.1339999999999999</v>
      </c>
      <c r="E96" s="615">
        <v>1.08</v>
      </c>
      <c r="F96" s="615">
        <f t="shared" si="2"/>
        <v>1.1204999999999998</v>
      </c>
    </row>
    <row r="97" spans="1:6" ht="20">
      <c r="A97" s="613" t="s">
        <v>1347</v>
      </c>
      <c r="B97" s="610">
        <v>1.0680000000000001</v>
      </c>
      <c r="C97" s="614" t="s">
        <v>1182</v>
      </c>
      <c r="D97" s="615">
        <v>1.123</v>
      </c>
      <c r="E97" s="615">
        <v>1.171</v>
      </c>
      <c r="F97" s="615">
        <f t="shared" si="2"/>
        <v>1.135</v>
      </c>
    </row>
    <row r="98" spans="1:6">
      <c r="A98" s="613" t="s">
        <v>1183</v>
      </c>
      <c r="B98" s="610">
        <v>1.1000000000000001</v>
      </c>
      <c r="C98" s="614" t="s">
        <v>1347</v>
      </c>
      <c r="D98" s="615">
        <v>1</v>
      </c>
      <c r="E98" s="615">
        <v>1</v>
      </c>
      <c r="F98" s="615">
        <f t="shared" si="2"/>
        <v>1</v>
      </c>
    </row>
    <row r="99" spans="1:6" ht="20">
      <c r="A99" s="613" t="s">
        <v>1184</v>
      </c>
      <c r="B99" s="610">
        <v>1.143</v>
      </c>
      <c r="C99" s="614" t="s">
        <v>1183</v>
      </c>
      <c r="D99" s="615">
        <v>1.1040000000000001</v>
      </c>
      <c r="E99" s="615">
        <v>1.0900000000000001</v>
      </c>
      <c r="F99" s="615">
        <f t="shared" si="2"/>
        <v>1.1005</v>
      </c>
    </row>
    <row r="100" spans="1:6" ht="20">
      <c r="A100" s="613" t="s">
        <v>1186</v>
      </c>
      <c r="B100" s="610">
        <v>1.0029999999999999</v>
      </c>
      <c r="C100" s="614" t="s">
        <v>1184</v>
      </c>
      <c r="D100" s="615">
        <v>1.1559999999999999</v>
      </c>
      <c r="E100" s="615">
        <v>1.093</v>
      </c>
      <c r="F100" s="615">
        <f t="shared" si="2"/>
        <v>1.14025</v>
      </c>
    </row>
    <row r="101" spans="1:6" ht="20">
      <c r="A101" s="613" t="s">
        <v>1007</v>
      </c>
      <c r="B101" s="610">
        <v>1.0509999999999999</v>
      </c>
      <c r="C101" s="614" t="s">
        <v>1186</v>
      </c>
      <c r="D101" s="615">
        <v>1.0429999999999999</v>
      </c>
      <c r="E101" s="615">
        <v>1</v>
      </c>
      <c r="F101" s="615">
        <f t="shared" si="2"/>
        <v>1.0322499999999999</v>
      </c>
    </row>
    <row r="102" spans="1:6">
      <c r="A102" s="613" t="s">
        <v>1008</v>
      </c>
      <c r="B102" s="610">
        <v>1</v>
      </c>
      <c r="C102" s="614" t="s">
        <v>1007</v>
      </c>
      <c r="D102" s="615">
        <v>1.075</v>
      </c>
      <c r="E102" s="615">
        <v>1.0660000000000001</v>
      </c>
      <c r="F102" s="615">
        <f t="shared" si="2"/>
        <v>1.0727499999999999</v>
      </c>
    </row>
    <row r="103" spans="1:6">
      <c r="A103" s="613" t="s">
        <v>1009</v>
      </c>
      <c r="B103" s="610">
        <v>1</v>
      </c>
      <c r="C103" s="596" t="s">
        <v>1364</v>
      </c>
      <c r="D103" s="594">
        <v>1.123</v>
      </c>
      <c r="E103" s="594">
        <v>1.107</v>
      </c>
      <c r="F103" s="594">
        <f t="shared" si="2"/>
        <v>1.119</v>
      </c>
    </row>
    <row r="104" spans="1:6">
      <c r="A104" s="613" t="s">
        <v>1010</v>
      </c>
      <c r="B104" s="610">
        <v>1</v>
      </c>
      <c r="C104" s="614" t="s">
        <v>1008</v>
      </c>
      <c r="D104" s="615">
        <v>1.0169999999999999</v>
      </c>
      <c r="E104" s="615">
        <v>1.0069999999999999</v>
      </c>
      <c r="F104" s="615">
        <f t="shared" si="2"/>
        <v>1.0145</v>
      </c>
    </row>
    <row r="105" spans="1:6">
      <c r="A105" s="613" t="s">
        <v>1187</v>
      </c>
      <c r="B105" s="610">
        <v>1.085</v>
      </c>
      <c r="C105" s="614" t="s">
        <v>1009</v>
      </c>
      <c r="D105" s="615">
        <v>1</v>
      </c>
      <c r="E105" s="615">
        <v>1</v>
      </c>
      <c r="F105" s="615">
        <f t="shared" si="2"/>
        <v>1</v>
      </c>
    </row>
    <row r="106" spans="1:6">
      <c r="A106" s="613" t="s">
        <v>1392</v>
      </c>
      <c r="B106" s="610">
        <v>1.1160000000000001</v>
      </c>
      <c r="C106" s="614" t="s">
        <v>1010</v>
      </c>
      <c r="D106" s="615">
        <v>1.0249999999999999</v>
      </c>
      <c r="E106" s="615">
        <v>1.0049999999999999</v>
      </c>
      <c r="F106" s="615">
        <f t="shared" si="2"/>
        <v>1.02</v>
      </c>
    </row>
    <row r="107" spans="1:6" ht="20">
      <c r="A107" s="613" t="s">
        <v>1189</v>
      </c>
      <c r="B107" s="610">
        <v>1.0780000000000001</v>
      </c>
      <c r="C107" s="614" t="s">
        <v>1187</v>
      </c>
      <c r="D107" s="615">
        <v>1.0449999999999999</v>
      </c>
      <c r="E107" s="615">
        <v>1.0649999999999999</v>
      </c>
      <c r="F107" s="615">
        <f t="shared" si="2"/>
        <v>1.0499999999999998</v>
      </c>
    </row>
    <row r="108" spans="1:6">
      <c r="A108" s="613" t="s">
        <v>1348</v>
      </c>
      <c r="B108" s="610">
        <v>1.073</v>
      </c>
      <c r="C108" s="614" t="s">
        <v>1392</v>
      </c>
      <c r="D108" s="615">
        <v>1.054</v>
      </c>
      <c r="E108" s="615">
        <v>1.03</v>
      </c>
      <c r="F108" s="615">
        <f t="shared" si="2"/>
        <v>1.048</v>
      </c>
    </row>
    <row r="109" spans="1:6">
      <c r="A109" s="613" t="s">
        <v>1190</v>
      </c>
      <c r="B109" s="610">
        <v>1.087</v>
      </c>
      <c r="C109" s="596" t="s">
        <v>1188</v>
      </c>
      <c r="D109" s="594">
        <v>1.1659999999999999</v>
      </c>
      <c r="E109" s="594">
        <v>1.127</v>
      </c>
      <c r="F109" s="594">
        <f t="shared" si="2"/>
        <v>1.15625</v>
      </c>
    </row>
    <row r="110" spans="1:6" ht="20">
      <c r="A110" s="613" t="s">
        <v>1012</v>
      </c>
      <c r="B110" s="610">
        <v>1.0629999999999999</v>
      </c>
      <c r="C110" s="614" t="s">
        <v>1189</v>
      </c>
      <c r="D110" s="615">
        <v>1.1120000000000001</v>
      </c>
      <c r="E110" s="615">
        <v>1.1060000000000001</v>
      </c>
      <c r="F110" s="615">
        <f t="shared" si="2"/>
        <v>1.1105</v>
      </c>
    </row>
    <row r="111" spans="1:6">
      <c r="A111" s="613" t="s">
        <v>1013</v>
      </c>
      <c r="B111" s="610">
        <v>1.0620000000000001</v>
      </c>
      <c r="C111" s="614" t="s">
        <v>1348</v>
      </c>
      <c r="D111" s="615">
        <v>1</v>
      </c>
      <c r="E111" s="615">
        <v>1</v>
      </c>
      <c r="F111" s="615">
        <f t="shared" si="2"/>
        <v>1</v>
      </c>
    </row>
    <row r="112" spans="1:6">
      <c r="A112" s="613" t="s">
        <v>1014</v>
      </c>
      <c r="B112" s="610">
        <v>1.133</v>
      </c>
      <c r="C112" s="614" t="s">
        <v>1190</v>
      </c>
      <c r="D112" s="615">
        <v>1.097</v>
      </c>
      <c r="E112" s="615">
        <v>1.07</v>
      </c>
      <c r="F112" s="615">
        <f t="shared" si="2"/>
        <v>1.0902499999999999</v>
      </c>
    </row>
    <row r="113" spans="1:6" ht="20">
      <c r="A113" s="613" t="s">
        <v>1015</v>
      </c>
      <c r="B113" s="610">
        <v>1</v>
      </c>
      <c r="C113" s="614" t="s">
        <v>1012</v>
      </c>
      <c r="D113" s="615">
        <v>1.1020000000000001</v>
      </c>
      <c r="E113" s="615">
        <v>1.1140000000000001</v>
      </c>
      <c r="F113" s="615">
        <f t="shared" si="2"/>
        <v>1.105</v>
      </c>
    </row>
    <row r="114" spans="1:6" ht="20">
      <c r="A114" s="613" t="s">
        <v>1016</v>
      </c>
      <c r="B114" s="610">
        <v>1.1579999999999999</v>
      </c>
      <c r="C114" s="614" t="s">
        <v>1013</v>
      </c>
      <c r="D114" s="615">
        <v>1.0740000000000001</v>
      </c>
      <c r="E114" s="615">
        <v>1.07</v>
      </c>
      <c r="F114" s="615">
        <f t="shared" si="2"/>
        <v>1.0730000000000002</v>
      </c>
    </row>
    <row r="115" spans="1:6">
      <c r="A115" s="613" t="s">
        <v>1017</v>
      </c>
      <c r="B115" s="610">
        <v>1.0880000000000001</v>
      </c>
      <c r="C115" s="614" t="s">
        <v>1014</v>
      </c>
      <c r="D115" s="615">
        <v>1.115</v>
      </c>
      <c r="E115" s="615">
        <v>1.0669999999999999</v>
      </c>
      <c r="F115" s="615">
        <f t="shared" si="2"/>
        <v>1.103</v>
      </c>
    </row>
    <row r="116" spans="1:6">
      <c r="A116" s="613" t="s">
        <v>1018</v>
      </c>
      <c r="B116" s="610">
        <v>1.01</v>
      </c>
      <c r="C116" s="614" t="s">
        <v>1015</v>
      </c>
      <c r="D116" s="615">
        <v>1</v>
      </c>
      <c r="E116" s="615">
        <v>1</v>
      </c>
      <c r="F116" s="615">
        <f t="shared" si="2"/>
        <v>1</v>
      </c>
    </row>
    <row r="117" spans="1:6" ht="22">
      <c r="A117" s="613" t="s">
        <v>1393</v>
      </c>
      <c r="B117" s="610">
        <v>1</v>
      </c>
      <c r="C117" s="614" t="s">
        <v>1016</v>
      </c>
      <c r="D117" s="615">
        <v>1.1970000000000001</v>
      </c>
      <c r="E117" s="615">
        <v>1.1060000000000001</v>
      </c>
      <c r="F117" s="615">
        <f t="shared" si="2"/>
        <v>1.17425</v>
      </c>
    </row>
    <row r="118" spans="1:6" ht="20">
      <c r="A118" s="613" t="s">
        <v>1019</v>
      </c>
      <c r="B118" s="610">
        <v>1.167</v>
      </c>
      <c r="C118" s="614" t="s">
        <v>1017</v>
      </c>
      <c r="D118" s="615">
        <v>1.0169999999999999</v>
      </c>
      <c r="E118" s="615">
        <v>1.002</v>
      </c>
      <c r="F118" s="615">
        <f t="shared" si="2"/>
        <v>1.01325</v>
      </c>
    </row>
    <row r="119" spans="1:6" ht="20">
      <c r="A119" s="613" t="s">
        <v>1020</v>
      </c>
      <c r="B119" s="610">
        <v>1</v>
      </c>
      <c r="C119" s="614" t="s">
        <v>1018</v>
      </c>
      <c r="D119" s="615">
        <v>1.095</v>
      </c>
      <c r="E119" s="615">
        <v>1.097</v>
      </c>
      <c r="F119" s="615">
        <f t="shared" si="2"/>
        <v>1.0954999999999999</v>
      </c>
    </row>
    <row r="120" spans="1:6" ht="22">
      <c r="A120" s="613" t="s">
        <v>1021</v>
      </c>
      <c r="B120" s="610">
        <v>1</v>
      </c>
      <c r="C120" s="614" t="s">
        <v>1393</v>
      </c>
      <c r="D120" s="615">
        <v>1</v>
      </c>
      <c r="E120" s="615">
        <v>1</v>
      </c>
      <c r="F120" s="615">
        <f t="shared" si="2"/>
        <v>1</v>
      </c>
    </row>
    <row r="121" spans="1:6">
      <c r="A121" s="613" t="s">
        <v>1022</v>
      </c>
      <c r="B121" s="610">
        <v>1.1180000000000001</v>
      </c>
      <c r="C121" s="614" t="s">
        <v>1019</v>
      </c>
      <c r="D121" s="615">
        <v>1.127</v>
      </c>
      <c r="E121" s="615">
        <v>1.127</v>
      </c>
      <c r="F121" s="615">
        <f t="shared" si="2"/>
        <v>1.127</v>
      </c>
    </row>
    <row r="122" spans="1:6" ht="20">
      <c r="A122" s="613" t="s">
        <v>1023</v>
      </c>
      <c r="B122" s="610">
        <v>1.1020000000000001</v>
      </c>
      <c r="C122" s="614" t="s">
        <v>1020</v>
      </c>
      <c r="D122" s="615">
        <v>1</v>
      </c>
      <c r="E122" s="615">
        <v>1</v>
      </c>
      <c r="F122" s="615">
        <f t="shared" si="2"/>
        <v>1</v>
      </c>
    </row>
    <row r="123" spans="1:6" ht="20">
      <c r="A123" s="613" t="s">
        <v>1024</v>
      </c>
      <c r="B123" s="610">
        <v>1.1659999999999999</v>
      </c>
      <c r="C123" s="614" t="s">
        <v>1021</v>
      </c>
      <c r="D123" s="615">
        <v>1</v>
      </c>
      <c r="E123" s="615">
        <v>1</v>
      </c>
      <c r="F123" s="615">
        <f t="shared" si="2"/>
        <v>1</v>
      </c>
    </row>
    <row r="124" spans="1:6" ht="20">
      <c r="A124" s="613" t="s">
        <v>1025</v>
      </c>
      <c r="B124" s="610">
        <v>1.071</v>
      </c>
      <c r="C124" s="614" t="s">
        <v>1022</v>
      </c>
      <c r="D124" s="615">
        <v>1.153</v>
      </c>
      <c r="E124" s="615">
        <v>1.0529999999999999</v>
      </c>
      <c r="F124" s="615">
        <f t="shared" si="2"/>
        <v>1.1280000000000001</v>
      </c>
    </row>
    <row r="125" spans="1:6" ht="20">
      <c r="A125" s="613"/>
      <c r="B125" s="610"/>
      <c r="C125" s="614" t="s">
        <v>1023</v>
      </c>
      <c r="D125" s="615">
        <v>1.0920000000000001</v>
      </c>
      <c r="E125" s="615">
        <v>1.08</v>
      </c>
      <c r="F125" s="615">
        <f t="shared" si="2"/>
        <v>1.089</v>
      </c>
    </row>
    <row r="126" spans="1:6" ht="20">
      <c r="A126" s="613" t="s">
        <v>1026</v>
      </c>
      <c r="B126" s="610">
        <v>1.032</v>
      </c>
      <c r="C126" s="614" t="s">
        <v>1024</v>
      </c>
      <c r="D126" s="615">
        <v>1.149</v>
      </c>
      <c r="E126" s="615">
        <v>1.0960000000000001</v>
      </c>
      <c r="F126" s="615">
        <f t="shared" si="2"/>
        <v>1.13575</v>
      </c>
    </row>
    <row r="127" spans="1:6" ht="20">
      <c r="A127" s="613" t="s">
        <v>1027</v>
      </c>
      <c r="B127" s="610">
        <v>1.0349999999999999</v>
      </c>
      <c r="C127" s="614" t="s">
        <v>1025</v>
      </c>
      <c r="D127" s="615">
        <v>1.107</v>
      </c>
      <c r="E127" s="615">
        <v>1.077</v>
      </c>
      <c r="F127" s="615">
        <f t="shared" si="2"/>
        <v>1.0994999999999999</v>
      </c>
    </row>
    <row r="128" spans="1:6" ht="21">
      <c r="A128" s="613" t="s">
        <v>1028</v>
      </c>
      <c r="B128" s="610">
        <v>1.05</v>
      </c>
      <c r="C128" s="616" t="s">
        <v>1394</v>
      </c>
      <c r="D128" s="615">
        <v>1.1200000000000001</v>
      </c>
      <c r="E128" s="615">
        <v>1</v>
      </c>
      <c r="F128" s="615">
        <f>(D128*0.75)+(E128*0.25)</f>
        <v>1.0900000000000001</v>
      </c>
    </row>
    <row r="129" spans="1:6" ht="20">
      <c r="A129" s="613" t="s">
        <v>1352</v>
      </c>
      <c r="B129" s="610">
        <v>1</v>
      </c>
      <c r="C129" s="614" t="s">
        <v>1026</v>
      </c>
      <c r="D129" s="615">
        <v>1.079</v>
      </c>
      <c r="E129" s="615">
        <v>1.0940000000000001</v>
      </c>
      <c r="F129" s="615">
        <f t="shared" si="2"/>
        <v>1.0827500000000001</v>
      </c>
    </row>
    <row r="130" spans="1:6">
      <c r="A130" s="613" t="s">
        <v>1029</v>
      </c>
      <c r="B130" s="610">
        <v>1.075</v>
      </c>
      <c r="C130" s="614" t="s">
        <v>1027</v>
      </c>
      <c r="D130" s="615">
        <v>1</v>
      </c>
      <c r="E130" s="615">
        <v>1.0349999999999999</v>
      </c>
      <c r="F130" s="615">
        <f t="shared" si="2"/>
        <v>1.00875</v>
      </c>
    </row>
    <row r="131" spans="1:6" ht="20">
      <c r="A131" s="613"/>
      <c r="B131" s="610"/>
      <c r="C131" s="614" t="s">
        <v>1028</v>
      </c>
      <c r="D131" s="615">
        <v>1.1080000000000001</v>
      </c>
      <c r="E131" s="615">
        <v>1.091</v>
      </c>
      <c r="F131" s="615">
        <f t="shared" si="2"/>
        <v>1.10375</v>
      </c>
    </row>
    <row r="132" spans="1:6" ht="20">
      <c r="A132" s="613" t="s">
        <v>1030</v>
      </c>
      <c r="B132" s="610">
        <v>1.099</v>
      </c>
      <c r="C132" s="614" t="s">
        <v>1352</v>
      </c>
      <c r="D132" s="615">
        <v>1.044</v>
      </c>
      <c r="E132" s="615">
        <v>1.0649999999999999</v>
      </c>
      <c r="F132" s="615">
        <f t="shared" si="2"/>
        <v>1.04925</v>
      </c>
    </row>
    <row r="133" spans="1:6" ht="20">
      <c r="A133" s="613" t="s">
        <v>1031</v>
      </c>
      <c r="B133" s="610">
        <v>1.06</v>
      </c>
      <c r="C133" s="614" t="s">
        <v>1029</v>
      </c>
      <c r="D133" s="615">
        <v>1</v>
      </c>
      <c r="E133" s="615">
        <v>1</v>
      </c>
      <c r="F133" s="615">
        <f t="shared" si="2"/>
        <v>1</v>
      </c>
    </row>
    <row r="134" spans="1:6" ht="21">
      <c r="A134" s="613" t="s">
        <v>1354</v>
      </c>
      <c r="B134" s="610">
        <v>1.0840000000000001</v>
      </c>
      <c r="C134" s="616" t="s">
        <v>1395</v>
      </c>
      <c r="D134" s="615">
        <v>1.1200000000000001</v>
      </c>
      <c r="E134" s="615">
        <v>1</v>
      </c>
      <c r="F134" s="615">
        <f t="shared" si="2"/>
        <v>1.0900000000000001</v>
      </c>
    </row>
    <row r="135" spans="1:6" ht="20">
      <c r="A135" s="613" t="s">
        <v>1032</v>
      </c>
      <c r="B135" s="610">
        <v>1.05</v>
      </c>
      <c r="C135" s="614" t="s">
        <v>1030</v>
      </c>
      <c r="D135" s="615">
        <v>1.0549999999999999</v>
      </c>
      <c r="E135" s="615">
        <v>1.071</v>
      </c>
      <c r="F135" s="615">
        <f t="shared" si="2"/>
        <v>1.0589999999999999</v>
      </c>
    </row>
    <row r="136" spans="1:6" ht="20">
      <c r="A136" s="613" t="s">
        <v>1191</v>
      </c>
      <c r="B136" s="610">
        <v>1.0940000000000001</v>
      </c>
      <c r="C136" s="614" t="s">
        <v>1031</v>
      </c>
      <c r="D136" s="615">
        <v>1.0720000000000001</v>
      </c>
      <c r="E136" s="615">
        <v>1</v>
      </c>
      <c r="F136" s="615">
        <f t="shared" si="2"/>
        <v>1.054</v>
      </c>
    </row>
    <row r="137" spans="1:6" ht="20">
      <c r="A137" s="613" t="s">
        <v>1034</v>
      </c>
      <c r="B137" s="610">
        <v>1.1140000000000001</v>
      </c>
      <c r="C137" s="614" t="s">
        <v>1354</v>
      </c>
      <c r="D137" s="615">
        <v>1.095</v>
      </c>
      <c r="E137" s="615">
        <v>1.123</v>
      </c>
      <c r="F137" s="615">
        <f t="shared" si="2"/>
        <v>1.1020000000000001</v>
      </c>
    </row>
    <row r="138" spans="1:6" ht="20">
      <c r="A138" s="613" t="s">
        <v>1035</v>
      </c>
      <c r="B138" s="610">
        <v>1.093</v>
      </c>
      <c r="C138" s="614" t="s">
        <v>1032</v>
      </c>
      <c r="D138" s="615">
        <v>1.0169999999999999</v>
      </c>
      <c r="E138" s="615">
        <v>1</v>
      </c>
      <c r="F138" s="615">
        <f t="shared" si="2"/>
        <v>1.01275</v>
      </c>
    </row>
    <row r="139" spans="1:6">
      <c r="A139" s="613" t="s">
        <v>1036</v>
      </c>
      <c r="B139" s="610">
        <v>1.048</v>
      </c>
      <c r="C139" s="614" t="s">
        <v>1191</v>
      </c>
      <c r="D139" s="615">
        <v>1.115</v>
      </c>
      <c r="E139" s="615">
        <v>1.0649999999999999</v>
      </c>
      <c r="F139" s="615">
        <f t="shared" ref="F139:F147" si="3">(D139*0.75)+(E139*0.25)</f>
        <v>1.1025</v>
      </c>
    </row>
    <row r="140" spans="1:6" ht="20">
      <c r="A140" s="613" t="s">
        <v>1037</v>
      </c>
      <c r="B140" s="610">
        <v>1.0840000000000001</v>
      </c>
      <c r="C140" s="614" t="s">
        <v>1034</v>
      </c>
      <c r="D140" s="615">
        <v>1.0840000000000001</v>
      </c>
      <c r="E140" s="615">
        <v>1.0820000000000001</v>
      </c>
      <c r="F140" s="615">
        <f t="shared" si="3"/>
        <v>1.0835000000000001</v>
      </c>
    </row>
    <row r="141" spans="1:6">
      <c r="A141" s="613" t="s">
        <v>1192</v>
      </c>
      <c r="B141" s="610">
        <v>1</v>
      </c>
      <c r="C141" s="614" t="s">
        <v>1035</v>
      </c>
      <c r="D141" s="615">
        <v>1.0920000000000001</v>
      </c>
      <c r="E141" s="615">
        <v>1.153</v>
      </c>
      <c r="F141" s="615">
        <f t="shared" si="3"/>
        <v>1.1072500000000001</v>
      </c>
    </row>
    <row r="142" spans="1:6">
      <c r="A142" s="613" t="s">
        <v>1038</v>
      </c>
      <c r="B142" s="610">
        <v>1.085</v>
      </c>
      <c r="C142" s="596" t="s">
        <v>1367</v>
      </c>
      <c r="D142" s="594">
        <v>1.131</v>
      </c>
      <c r="E142" s="594">
        <v>1.123</v>
      </c>
      <c r="F142" s="594">
        <f t="shared" si="3"/>
        <v>1.129</v>
      </c>
    </row>
    <row r="143" spans="1:6" ht="20">
      <c r="A143" s="613" t="s">
        <v>1039</v>
      </c>
      <c r="B143" s="610">
        <v>1</v>
      </c>
      <c r="C143" s="614" t="s">
        <v>1036</v>
      </c>
      <c r="D143" s="615">
        <v>1</v>
      </c>
      <c r="E143" s="615">
        <v>1</v>
      </c>
      <c r="F143" s="615">
        <f t="shared" si="3"/>
        <v>1</v>
      </c>
    </row>
    <row r="144" spans="1:6">
      <c r="C144" s="614" t="s">
        <v>1037</v>
      </c>
      <c r="D144" s="615">
        <v>1.0669999999999999</v>
      </c>
      <c r="E144" s="615">
        <v>1.054</v>
      </c>
      <c r="F144" s="615">
        <f t="shared" si="3"/>
        <v>1.06375</v>
      </c>
    </row>
    <row r="145" spans="1:27" ht="20">
      <c r="C145" s="614" t="s">
        <v>1192</v>
      </c>
      <c r="D145" s="615">
        <v>1.0649999999999999</v>
      </c>
      <c r="E145" s="615">
        <v>1.0509999999999999</v>
      </c>
      <c r="F145" s="615">
        <f t="shared" si="3"/>
        <v>1.0614999999999999</v>
      </c>
    </row>
    <row r="146" spans="1:27">
      <c r="C146" s="614" t="s">
        <v>1038</v>
      </c>
      <c r="D146" s="615">
        <v>1.1060000000000001</v>
      </c>
      <c r="E146" s="615">
        <v>1.113</v>
      </c>
      <c r="F146" s="615">
        <f t="shared" si="3"/>
        <v>1.1077500000000002</v>
      </c>
    </row>
    <row r="147" spans="1:27" ht="20">
      <c r="C147" s="614" t="s">
        <v>1039</v>
      </c>
      <c r="D147" s="615">
        <v>1.0169999999999999</v>
      </c>
      <c r="E147" s="615">
        <v>1</v>
      </c>
      <c r="F147" s="615">
        <f t="shared" si="3"/>
        <v>1.01275</v>
      </c>
    </row>
    <row r="151" spans="1:27" s="619" customFormat="1">
      <c r="A151" s="622"/>
      <c r="B151" s="623"/>
      <c r="D151" s="620"/>
      <c r="E151" s="621"/>
      <c r="F151" s="621"/>
      <c r="G151" s="589"/>
      <c r="H151" s="589"/>
      <c r="I151" s="589"/>
      <c r="J151" s="589"/>
      <c r="K151" s="589"/>
      <c r="L151" s="589"/>
      <c r="M151" s="589"/>
      <c r="N151" s="589"/>
      <c r="O151" s="589"/>
      <c r="P151" s="589"/>
      <c r="Q151" s="589"/>
      <c r="R151" s="589"/>
      <c r="S151" s="589"/>
      <c r="T151" s="589"/>
      <c r="U151" s="589"/>
      <c r="V151" s="589"/>
      <c r="W151" s="589"/>
      <c r="X151" s="589"/>
      <c r="Y151" s="589"/>
      <c r="Z151" s="589"/>
      <c r="AA151" s="589"/>
    </row>
    <row r="152" spans="1:27" s="619" customFormat="1">
      <c r="A152" s="622"/>
      <c r="B152" s="623"/>
      <c r="D152" s="620"/>
      <c r="E152" s="621"/>
      <c r="F152" s="589"/>
      <c r="G152" s="589"/>
      <c r="H152" s="589"/>
      <c r="I152" s="589"/>
      <c r="J152" s="589"/>
      <c r="K152" s="589"/>
      <c r="L152" s="589"/>
      <c r="M152" s="589"/>
      <c r="N152" s="589"/>
      <c r="O152" s="589"/>
      <c r="P152" s="589"/>
      <c r="Q152" s="589"/>
      <c r="R152" s="589"/>
      <c r="S152" s="589"/>
      <c r="T152" s="589"/>
      <c r="U152" s="589"/>
      <c r="V152" s="589"/>
      <c r="W152" s="589"/>
      <c r="X152" s="589"/>
      <c r="Y152" s="589"/>
      <c r="Z152" s="589"/>
      <c r="AA152" s="589"/>
    </row>
    <row r="153" spans="1:27" s="619" customFormat="1">
      <c r="A153" s="622"/>
      <c r="B153" s="623"/>
      <c r="D153" s="620"/>
      <c r="E153" s="621"/>
      <c r="F153" s="621"/>
      <c r="G153" s="589"/>
      <c r="H153" s="589"/>
      <c r="I153" s="589"/>
      <c r="J153" s="589"/>
      <c r="K153" s="589"/>
      <c r="L153" s="589"/>
      <c r="M153" s="589"/>
      <c r="N153" s="589"/>
      <c r="O153" s="589"/>
      <c r="P153" s="589"/>
      <c r="Q153" s="589"/>
      <c r="R153" s="589"/>
      <c r="S153" s="589"/>
      <c r="T153" s="589"/>
      <c r="U153" s="589"/>
      <c r="V153" s="589"/>
      <c r="W153" s="589"/>
      <c r="X153" s="589"/>
      <c r="Y153" s="589"/>
      <c r="Z153" s="589"/>
      <c r="AA153" s="589"/>
    </row>
    <row r="154" spans="1:27" s="619" customFormat="1">
      <c r="A154" s="622"/>
      <c r="B154" s="623"/>
      <c r="D154" s="620"/>
      <c r="E154" s="621"/>
      <c r="F154" s="621"/>
      <c r="G154" s="589"/>
      <c r="H154" s="589"/>
      <c r="I154" s="589"/>
      <c r="J154" s="589"/>
      <c r="K154" s="589"/>
      <c r="L154" s="589"/>
      <c r="M154" s="589"/>
      <c r="N154" s="589"/>
      <c r="O154" s="589"/>
      <c r="P154" s="589"/>
      <c r="Q154" s="589"/>
      <c r="R154" s="589"/>
      <c r="S154" s="589"/>
      <c r="T154" s="589"/>
      <c r="U154" s="589"/>
      <c r="V154" s="589"/>
      <c r="W154" s="589"/>
      <c r="X154" s="589"/>
      <c r="Y154" s="589"/>
      <c r="Z154" s="589"/>
      <c r="AA154" s="589"/>
    </row>
    <row r="155" spans="1:27" s="619" customFormat="1">
      <c r="A155" s="622"/>
      <c r="B155" s="623"/>
      <c r="D155" s="620"/>
      <c r="E155" s="621"/>
      <c r="F155" s="621"/>
      <c r="G155" s="589"/>
      <c r="H155" s="589"/>
      <c r="I155" s="589"/>
      <c r="J155" s="589"/>
      <c r="K155" s="589"/>
      <c r="L155" s="589"/>
      <c r="M155" s="589"/>
      <c r="N155" s="589"/>
      <c r="O155" s="589"/>
      <c r="P155" s="589"/>
      <c r="Q155" s="589"/>
      <c r="R155" s="589"/>
      <c r="S155" s="589"/>
      <c r="T155" s="589"/>
      <c r="U155" s="589"/>
      <c r="V155" s="589"/>
      <c r="W155" s="589"/>
      <c r="X155" s="589"/>
      <c r="Y155" s="589"/>
      <c r="Z155" s="589"/>
      <c r="AA155" s="589"/>
    </row>
    <row r="156" spans="1:27" s="619" customFormat="1">
      <c r="A156" s="622"/>
      <c r="B156" s="623"/>
      <c r="D156" s="620"/>
      <c r="E156" s="621"/>
      <c r="F156" s="621"/>
      <c r="G156" s="589"/>
      <c r="H156" s="589"/>
      <c r="I156" s="589"/>
      <c r="J156" s="589"/>
      <c r="K156" s="589"/>
      <c r="L156" s="589"/>
      <c r="M156" s="589"/>
      <c r="N156" s="589"/>
      <c r="O156" s="589"/>
      <c r="P156" s="589"/>
      <c r="Q156" s="589"/>
      <c r="R156" s="589"/>
      <c r="S156" s="589"/>
      <c r="T156" s="589"/>
      <c r="U156" s="589"/>
      <c r="V156" s="589"/>
      <c r="W156" s="589"/>
      <c r="X156" s="589"/>
      <c r="Y156" s="589"/>
      <c r="Z156" s="589"/>
      <c r="AA156" s="589"/>
    </row>
    <row r="157" spans="1:27" s="619" customFormat="1">
      <c r="A157" s="622"/>
      <c r="B157" s="623"/>
      <c r="D157" s="620"/>
      <c r="E157" s="621"/>
      <c r="F157" s="621"/>
      <c r="G157" s="589"/>
      <c r="H157" s="589"/>
      <c r="I157" s="589"/>
      <c r="J157" s="589"/>
      <c r="K157" s="589"/>
      <c r="L157" s="589"/>
      <c r="M157" s="589"/>
      <c r="N157" s="589"/>
      <c r="O157" s="589"/>
      <c r="P157" s="589"/>
      <c r="Q157" s="589"/>
      <c r="R157" s="589"/>
      <c r="S157" s="589"/>
      <c r="T157" s="589"/>
      <c r="U157" s="589"/>
      <c r="V157" s="589"/>
      <c r="W157" s="589"/>
      <c r="X157" s="589"/>
      <c r="Y157" s="589"/>
      <c r="Z157" s="589"/>
      <c r="AA157" s="589"/>
    </row>
    <row r="158" spans="1:27" s="619" customFormat="1">
      <c r="A158" s="622"/>
      <c r="B158" s="623"/>
      <c r="D158" s="620"/>
      <c r="E158" s="621"/>
      <c r="F158" s="621"/>
      <c r="G158" s="589"/>
      <c r="H158" s="589"/>
      <c r="I158" s="589"/>
      <c r="J158" s="589"/>
      <c r="K158" s="589"/>
      <c r="L158" s="589"/>
      <c r="M158" s="589"/>
      <c r="N158" s="589"/>
      <c r="O158" s="589"/>
      <c r="P158" s="589"/>
      <c r="Q158" s="589"/>
      <c r="R158" s="589"/>
      <c r="S158" s="589"/>
      <c r="T158" s="589"/>
      <c r="U158" s="589"/>
      <c r="V158" s="589"/>
      <c r="W158" s="589"/>
      <c r="X158" s="589"/>
      <c r="Y158" s="589"/>
      <c r="Z158" s="589"/>
      <c r="AA158" s="589"/>
    </row>
    <row r="159" spans="1:27" s="619" customFormat="1">
      <c r="A159" s="622" t="s">
        <v>1042</v>
      </c>
      <c r="B159" s="623"/>
      <c r="D159" s="620"/>
      <c r="E159" s="621"/>
      <c r="F159" s="621"/>
      <c r="G159" s="589"/>
      <c r="H159" s="589"/>
      <c r="I159" s="589"/>
      <c r="J159" s="589"/>
      <c r="K159" s="589"/>
      <c r="L159" s="589"/>
      <c r="M159" s="589"/>
      <c r="N159" s="589"/>
      <c r="O159" s="589"/>
      <c r="P159" s="589"/>
      <c r="Q159" s="589"/>
      <c r="R159" s="589"/>
      <c r="S159" s="589"/>
      <c r="T159" s="589"/>
      <c r="U159" s="589"/>
      <c r="V159" s="589"/>
      <c r="W159" s="589"/>
      <c r="X159" s="589"/>
      <c r="Y159" s="589"/>
      <c r="Z159" s="589"/>
      <c r="AA159" s="589"/>
    </row>
    <row r="160" spans="1:27" s="619" customFormat="1">
      <c r="A160" s="624"/>
      <c r="B160" s="625"/>
      <c r="D160" s="620"/>
      <c r="E160" s="621"/>
      <c r="F160" s="621"/>
      <c r="G160" s="589"/>
      <c r="H160" s="589"/>
      <c r="I160" s="589"/>
      <c r="J160" s="589"/>
      <c r="K160" s="589"/>
      <c r="L160" s="589"/>
      <c r="M160" s="589"/>
      <c r="N160" s="589"/>
      <c r="O160" s="589"/>
      <c r="P160" s="589"/>
      <c r="Q160" s="589"/>
      <c r="R160" s="589"/>
      <c r="S160" s="589"/>
      <c r="T160" s="589"/>
      <c r="U160" s="589"/>
      <c r="V160" s="589"/>
      <c r="W160" s="589"/>
      <c r="X160" s="589"/>
      <c r="Y160" s="589"/>
      <c r="Z160" s="589"/>
      <c r="AA160" s="589"/>
    </row>
    <row r="161" spans="1:27" s="619" customFormat="1">
      <c r="A161" s="617"/>
      <c r="B161" s="625"/>
      <c r="D161" s="620"/>
      <c r="E161" s="621"/>
      <c r="F161" s="621"/>
      <c r="G161" s="589"/>
      <c r="H161" s="589"/>
      <c r="I161" s="589"/>
      <c r="J161" s="589"/>
      <c r="K161" s="589"/>
      <c r="L161" s="589"/>
      <c r="M161" s="589"/>
      <c r="N161" s="589"/>
      <c r="O161" s="589"/>
      <c r="P161" s="589"/>
      <c r="Q161" s="589"/>
      <c r="R161" s="589"/>
      <c r="S161" s="589"/>
      <c r="T161" s="589"/>
      <c r="U161" s="589"/>
      <c r="V161" s="589"/>
      <c r="W161" s="589"/>
      <c r="X161" s="589"/>
      <c r="Y161" s="589"/>
      <c r="Z161" s="589"/>
      <c r="AA161" s="589"/>
    </row>
    <row r="162" spans="1:27" s="619" customFormat="1">
      <c r="A162" s="617"/>
      <c r="B162" s="625"/>
      <c r="D162" s="620"/>
      <c r="E162" s="621"/>
      <c r="F162" s="621"/>
      <c r="G162" s="589"/>
      <c r="H162" s="589"/>
      <c r="I162" s="589"/>
      <c r="J162" s="589"/>
      <c r="K162" s="589"/>
      <c r="L162" s="589"/>
      <c r="M162" s="589"/>
      <c r="N162" s="589"/>
      <c r="O162" s="589"/>
      <c r="P162" s="589"/>
      <c r="Q162" s="589"/>
      <c r="R162" s="589"/>
      <c r="S162" s="589"/>
      <c r="T162" s="589"/>
      <c r="U162" s="589"/>
      <c r="V162" s="589"/>
      <c r="W162" s="589"/>
      <c r="X162" s="589"/>
      <c r="Y162" s="589"/>
      <c r="Z162" s="589"/>
      <c r="AA162" s="589"/>
    </row>
    <row r="163" spans="1:27" s="619" customFormat="1">
      <c r="A163" s="617"/>
      <c r="B163" s="625"/>
      <c r="D163" s="620"/>
      <c r="E163" s="621"/>
      <c r="F163" s="621"/>
      <c r="G163" s="589"/>
      <c r="H163" s="589"/>
      <c r="I163" s="589"/>
      <c r="J163" s="589"/>
      <c r="K163" s="589"/>
      <c r="L163" s="589"/>
      <c r="M163" s="589"/>
      <c r="N163" s="589"/>
      <c r="O163" s="589"/>
      <c r="P163" s="589"/>
      <c r="Q163" s="589"/>
      <c r="R163" s="589"/>
      <c r="S163" s="589"/>
      <c r="T163" s="589"/>
      <c r="U163" s="589"/>
      <c r="V163" s="589"/>
      <c r="W163" s="589"/>
      <c r="X163" s="589"/>
      <c r="Y163" s="589"/>
      <c r="Z163" s="589"/>
      <c r="AA163" s="589"/>
    </row>
    <row r="164" spans="1:27" s="619" customFormat="1">
      <c r="A164" s="617" t="s">
        <v>1042</v>
      </c>
      <c r="B164" s="625"/>
      <c r="D164" s="620"/>
      <c r="E164" s="621"/>
      <c r="F164" s="621"/>
      <c r="G164" s="589"/>
      <c r="H164" s="589"/>
      <c r="I164" s="589"/>
      <c r="J164" s="589"/>
      <c r="K164" s="589"/>
      <c r="L164" s="589"/>
      <c r="M164" s="589"/>
      <c r="N164" s="589"/>
      <c r="O164" s="589"/>
      <c r="P164" s="589"/>
      <c r="Q164" s="589"/>
      <c r="R164" s="589"/>
      <c r="S164" s="589"/>
      <c r="T164" s="589"/>
      <c r="U164" s="589"/>
      <c r="V164" s="589"/>
      <c r="W164" s="589"/>
      <c r="X164" s="589"/>
      <c r="Y164" s="589"/>
      <c r="Z164" s="589"/>
      <c r="AA164" s="589"/>
    </row>
    <row r="165" spans="1:27" s="619" customFormat="1">
      <c r="A165" s="617"/>
      <c r="B165" s="625"/>
      <c r="D165" s="620"/>
      <c r="E165" s="621"/>
      <c r="F165" s="621"/>
      <c r="G165" s="589"/>
      <c r="H165" s="589"/>
      <c r="I165" s="589"/>
      <c r="J165" s="589"/>
      <c r="K165" s="589"/>
      <c r="L165" s="589"/>
      <c r="M165" s="589"/>
      <c r="N165" s="589"/>
      <c r="O165" s="589"/>
      <c r="P165" s="589"/>
      <c r="Q165" s="589"/>
      <c r="R165" s="589"/>
      <c r="S165" s="589"/>
      <c r="T165" s="589"/>
      <c r="U165" s="589"/>
      <c r="V165" s="589"/>
      <c r="W165" s="589"/>
      <c r="X165" s="589"/>
      <c r="Y165" s="589"/>
      <c r="Z165" s="589"/>
      <c r="AA165" s="589"/>
    </row>
    <row r="166" spans="1:27" s="619" customFormat="1">
      <c r="B166" s="625"/>
      <c r="D166" s="620"/>
      <c r="E166" s="621"/>
      <c r="F166" s="621"/>
      <c r="G166" s="589"/>
      <c r="H166" s="589"/>
      <c r="I166" s="589"/>
      <c r="J166" s="589"/>
      <c r="K166" s="589"/>
      <c r="L166" s="589"/>
      <c r="M166" s="589"/>
      <c r="N166" s="589"/>
      <c r="O166" s="589"/>
      <c r="P166" s="589"/>
      <c r="Q166" s="589"/>
      <c r="R166" s="589"/>
      <c r="S166" s="589"/>
      <c r="T166" s="589"/>
      <c r="U166" s="589"/>
      <c r="V166" s="589"/>
      <c r="W166" s="589"/>
      <c r="X166" s="589"/>
      <c r="Y166" s="589"/>
      <c r="Z166" s="589"/>
      <c r="AA166" s="589"/>
    </row>
    <row r="167" spans="1:27" s="619" customFormat="1">
      <c r="A167" s="619" t="s">
        <v>1042</v>
      </c>
      <c r="B167" s="625"/>
      <c r="D167" s="620"/>
      <c r="E167" s="621"/>
      <c r="F167" s="621"/>
      <c r="G167" s="589"/>
      <c r="H167" s="589"/>
      <c r="I167" s="589"/>
      <c r="J167" s="589"/>
      <c r="K167" s="589"/>
      <c r="L167" s="589"/>
      <c r="M167" s="589"/>
      <c r="N167" s="589"/>
      <c r="O167" s="589"/>
      <c r="P167" s="589"/>
      <c r="Q167" s="589"/>
      <c r="R167" s="589"/>
      <c r="S167" s="589"/>
      <c r="T167" s="589"/>
      <c r="U167" s="589"/>
      <c r="V167" s="589"/>
      <c r="W167" s="589"/>
      <c r="X167" s="589"/>
      <c r="Y167" s="589"/>
      <c r="Z167" s="589"/>
      <c r="AA167" s="589"/>
    </row>
    <row r="168" spans="1:27" s="619" customFormat="1">
      <c r="B168" s="625"/>
      <c r="D168" s="620"/>
      <c r="E168" s="621"/>
      <c r="F168" s="621"/>
      <c r="G168" s="589"/>
      <c r="H168" s="589"/>
      <c r="I168" s="589"/>
      <c r="J168" s="589"/>
      <c r="K168" s="589"/>
      <c r="L168" s="589"/>
      <c r="M168" s="589"/>
      <c r="N168" s="589"/>
      <c r="O168" s="589"/>
      <c r="P168" s="589"/>
      <c r="Q168" s="589"/>
      <c r="R168" s="589"/>
      <c r="S168" s="589"/>
      <c r="T168" s="589"/>
      <c r="U168" s="589"/>
      <c r="V168" s="589"/>
      <c r="W168" s="589"/>
      <c r="X168" s="589"/>
      <c r="Y168" s="589"/>
      <c r="Z168" s="589"/>
      <c r="AA168" s="589"/>
    </row>
    <row r="169" spans="1:27" s="619" customFormat="1">
      <c r="A169" s="619" t="s">
        <v>1042</v>
      </c>
      <c r="B169" s="625"/>
      <c r="D169" s="620"/>
      <c r="E169" s="621"/>
      <c r="F169" s="621"/>
      <c r="G169" s="589"/>
      <c r="H169" s="589"/>
      <c r="I169" s="589"/>
      <c r="J169" s="589"/>
      <c r="K169" s="589"/>
      <c r="L169" s="589"/>
      <c r="M169" s="589"/>
      <c r="N169" s="589"/>
      <c r="O169" s="589"/>
      <c r="P169" s="589"/>
      <c r="Q169" s="589"/>
      <c r="R169" s="589"/>
      <c r="S169" s="589"/>
      <c r="T169" s="589"/>
      <c r="U169" s="589"/>
      <c r="V169" s="589"/>
      <c r="W169" s="589"/>
      <c r="X169" s="589"/>
      <c r="Y169" s="589"/>
      <c r="Z169" s="589"/>
      <c r="AA169" s="589"/>
    </row>
    <row r="170" spans="1:27" s="619" customFormat="1">
      <c r="B170" s="625"/>
      <c r="D170" s="620"/>
      <c r="E170" s="621"/>
      <c r="F170" s="621"/>
      <c r="G170" s="589"/>
      <c r="H170" s="589"/>
      <c r="I170" s="589"/>
      <c r="J170" s="589"/>
      <c r="K170" s="589"/>
      <c r="L170" s="589"/>
      <c r="M170" s="589"/>
      <c r="N170" s="589"/>
      <c r="O170" s="589"/>
      <c r="P170" s="589"/>
      <c r="Q170" s="589"/>
      <c r="R170" s="589"/>
      <c r="S170" s="589"/>
      <c r="T170" s="589"/>
      <c r="U170" s="589"/>
      <c r="V170" s="589"/>
      <c r="W170" s="589"/>
      <c r="X170" s="589"/>
      <c r="Y170" s="589"/>
      <c r="Z170" s="589"/>
      <c r="AA170" s="589"/>
    </row>
    <row r="171" spans="1:27" s="619" customFormat="1">
      <c r="B171" s="625"/>
      <c r="D171" s="620"/>
      <c r="E171" s="621"/>
      <c r="F171" s="621"/>
      <c r="G171" s="589"/>
      <c r="H171" s="589"/>
      <c r="I171" s="589"/>
      <c r="J171" s="589"/>
      <c r="K171" s="589"/>
      <c r="L171" s="589"/>
      <c r="M171" s="589"/>
      <c r="N171" s="589"/>
      <c r="O171" s="589"/>
      <c r="P171" s="589"/>
      <c r="Q171" s="589"/>
      <c r="R171" s="589"/>
      <c r="S171" s="589"/>
      <c r="T171" s="589"/>
      <c r="U171" s="589"/>
      <c r="V171" s="589"/>
      <c r="W171" s="589"/>
      <c r="X171" s="589"/>
      <c r="Y171" s="589"/>
      <c r="Z171" s="589"/>
      <c r="AA171" s="589"/>
    </row>
    <row r="172" spans="1:27" s="619" customFormat="1">
      <c r="B172" s="625"/>
      <c r="D172" s="620"/>
      <c r="E172" s="621"/>
      <c r="F172" s="621"/>
      <c r="G172" s="589"/>
      <c r="H172" s="589"/>
      <c r="I172" s="589"/>
      <c r="J172" s="589"/>
      <c r="K172" s="589"/>
      <c r="L172" s="589"/>
      <c r="M172" s="589"/>
      <c r="N172" s="589"/>
      <c r="O172" s="589"/>
      <c r="P172" s="589"/>
      <c r="Q172" s="589"/>
      <c r="R172" s="589"/>
      <c r="S172" s="589"/>
      <c r="T172" s="589"/>
      <c r="U172" s="589"/>
      <c r="V172" s="589"/>
      <c r="W172" s="589"/>
      <c r="X172" s="589"/>
      <c r="Y172" s="589"/>
      <c r="Z172" s="589"/>
      <c r="AA172" s="589"/>
    </row>
  </sheetData>
  <mergeCells count="1">
    <mergeCell ref="O3:R3"/>
  </mergeCells>
  <pageMargins left="0.25" right="0.25" top="0.75" bottom="0.75" header="0.3" footer="0.3"/>
  <pageSetup paperSize="5" fitToHeight="10" orientation="portrait" r:id="rId1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</sheetPr>
  <dimension ref="A1:CO180"/>
  <sheetViews>
    <sheetView view="pageBreakPreview" zoomScale="115" zoomScaleNormal="110" zoomScaleSheetLayoutView="115" workbookViewId="0">
      <pane ySplit="2" topLeftCell="A3" activePane="bottomLeft" state="frozen"/>
      <selection pane="bottomLeft" activeCell="AQ2" sqref="AQ2"/>
    </sheetView>
  </sheetViews>
  <sheetFormatPr defaultColWidth="9.33203125" defaultRowHeight="10"/>
  <cols>
    <col min="1" max="1" width="52.44140625" style="177" bestFit="1" customWidth="1"/>
    <col min="2" max="2" width="10" style="206" hidden="1" customWidth="1"/>
    <col min="3" max="3" width="13.6640625" style="208" hidden="1" customWidth="1"/>
    <col min="4" max="4" width="9.33203125" style="208" hidden="1" customWidth="1"/>
    <col min="5" max="5" width="10.33203125" style="177" hidden="1" customWidth="1"/>
    <col min="6" max="7" width="10.109375" style="177" hidden="1" customWidth="1"/>
    <col min="8" max="8" width="10.44140625" style="177" hidden="1" customWidth="1"/>
    <col min="9" max="9" width="9.6640625" style="177" hidden="1" customWidth="1"/>
    <col min="10" max="10" width="10.109375" style="177" hidden="1" customWidth="1"/>
    <col min="11" max="11" width="10.33203125" style="177" hidden="1" customWidth="1"/>
    <col min="12" max="12" width="10.44140625" style="177" hidden="1" customWidth="1"/>
    <col min="13" max="13" width="10" style="177" hidden="1" customWidth="1"/>
    <col min="14" max="14" width="10.109375" style="177" hidden="1" customWidth="1"/>
    <col min="15" max="15" width="10.33203125" style="177" hidden="1" customWidth="1"/>
    <col min="16" max="16" width="10.109375" style="177" hidden="1" customWidth="1"/>
    <col min="17" max="17" width="11.44140625" style="177" hidden="1" customWidth="1"/>
    <col min="18" max="18" width="11.44140625" style="177" customWidth="1"/>
    <col min="19" max="20" width="9.6640625" style="177" hidden="1" customWidth="1"/>
    <col min="21" max="21" width="10.44140625" style="177" hidden="1" customWidth="1"/>
    <col min="22" max="22" width="11.33203125" style="177" hidden="1" customWidth="1"/>
    <col min="23" max="23" width="12" style="177" hidden="1" customWidth="1"/>
    <col min="24" max="24" width="15.6640625" style="177" hidden="1" customWidth="1"/>
    <col min="25" max="25" width="11" style="177" hidden="1" customWidth="1"/>
    <col min="26" max="26" width="10" style="177" hidden="1" customWidth="1"/>
    <col min="27" max="27" width="18.109375" style="177" hidden="1" customWidth="1"/>
    <col min="28" max="28" width="11.6640625" style="177" hidden="1" customWidth="1"/>
    <col min="29" max="29" width="12" style="177" hidden="1" customWidth="1"/>
    <col min="30" max="30" width="12.44140625" style="177" hidden="1" customWidth="1"/>
    <col min="31" max="31" width="11.44140625" style="177" hidden="1" customWidth="1"/>
    <col min="32" max="33" width="12.6640625" style="177" hidden="1" customWidth="1"/>
    <col min="34" max="34" width="11.44140625" style="177" customWidth="1"/>
    <col min="35" max="35" width="11.33203125" style="177" customWidth="1"/>
    <col min="36" max="36" width="11.6640625" style="177" customWidth="1"/>
    <col min="37" max="37" width="11.109375" style="177" customWidth="1"/>
    <col min="38" max="38" width="16.109375" style="177" customWidth="1"/>
    <col min="39" max="39" width="11.109375" style="177" customWidth="1"/>
    <col min="40" max="40" width="11.6640625" style="177" customWidth="1"/>
    <col min="41" max="41" width="17.6640625" style="177" hidden="1" customWidth="1"/>
    <col min="42" max="42" width="20.6640625" style="177" customWidth="1"/>
    <col min="43" max="43" width="13.6640625" style="177" customWidth="1"/>
    <col min="44" max="44" width="17" style="177" customWidth="1"/>
    <col min="45" max="45" width="21.33203125" style="358" hidden="1" customWidth="1"/>
    <col min="46" max="46" width="24.6640625" style="358" hidden="1" customWidth="1"/>
    <col min="47" max="47" width="11.33203125" style="177" hidden="1" customWidth="1"/>
    <col min="48" max="48" width="10.6640625" style="177" hidden="1" customWidth="1"/>
    <col min="49" max="49" width="12.33203125" style="177" hidden="1" customWidth="1"/>
    <col min="50" max="50" width="9" style="177" hidden="1" customWidth="1"/>
    <col min="51" max="51" width="11.44140625" style="177" customWidth="1"/>
    <col min="52" max="52" width="20.6640625" style="177" hidden="1" customWidth="1"/>
    <col min="53" max="53" width="9.33203125" style="359" hidden="1" customWidth="1"/>
    <col min="54" max="54" width="10.6640625" style="358" customWidth="1"/>
    <col min="55" max="55" width="10.6640625" style="358" hidden="1" customWidth="1"/>
    <col min="56" max="56" width="11.33203125" style="358" hidden="1" customWidth="1"/>
    <col min="57" max="57" width="11.33203125" style="358" customWidth="1"/>
    <col min="58" max="58" width="25.6640625" style="358" hidden="1" customWidth="1"/>
    <col min="59" max="59" width="28" style="358" hidden="1" customWidth="1"/>
    <col min="60" max="63" width="24.109375" style="358" hidden="1" customWidth="1"/>
    <col min="64" max="64" width="32.6640625" style="358" hidden="1" customWidth="1"/>
    <col min="65" max="65" width="14.109375" style="177" hidden="1" customWidth="1"/>
    <col min="66" max="66" width="16.6640625" style="177" customWidth="1"/>
    <col min="67" max="67" width="14.6640625" style="177" hidden="1" customWidth="1"/>
    <col min="68" max="68" width="19.6640625" style="177" hidden="1" customWidth="1"/>
    <col min="69" max="69" width="15.6640625" style="177" hidden="1" customWidth="1"/>
    <col min="70" max="70" width="19.6640625" style="177" hidden="1" customWidth="1"/>
    <col min="71" max="71" width="18.44140625" style="177" hidden="1" customWidth="1"/>
    <col min="72" max="72" width="22" style="361" hidden="1" customWidth="1"/>
    <col min="73" max="73" width="22.33203125" style="191" hidden="1" customWidth="1"/>
    <col min="74" max="74" width="18.6640625" style="191" hidden="1" customWidth="1"/>
    <col min="75" max="75" width="30.109375" style="361" hidden="1" customWidth="1"/>
    <col min="76" max="76" width="23.109375" style="191" hidden="1" customWidth="1"/>
    <col min="77" max="77" width="26" style="191" hidden="1" customWidth="1"/>
    <col min="78" max="78" width="30.109375" style="361" hidden="1" customWidth="1"/>
    <col min="79" max="79" width="25.33203125" style="191" hidden="1" customWidth="1"/>
    <col min="80" max="80" width="15.6640625" style="191" hidden="1" customWidth="1"/>
    <col min="81" max="81" width="15.109375" style="191" hidden="1" customWidth="1"/>
    <col min="82" max="82" width="21.44140625" style="191" hidden="1" customWidth="1"/>
    <col min="83" max="83" width="33.44140625" style="191" hidden="1" customWidth="1"/>
    <col min="84" max="84" width="37.6640625" style="191" hidden="1" customWidth="1"/>
    <col min="85" max="86" width="33.44140625" style="191" hidden="1" customWidth="1"/>
    <col min="87" max="87" width="22.6640625" style="191" hidden="1" customWidth="1"/>
    <col min="88" max="88" width="2.109375" style="191" hidden="1" customWidth="1"/>
    <col min="89" max="89" width="18" style="177" hidden="1" customWidth="1"/>
    <col min="90" max="90" width="19.44140625" style="177" hidden="1" customWidth="1"/>
    <col min="91" max="91" width="17" style="177" hidden="1" customWidth="1"/>
    <col min="92" max="92" width="12.33203125" style="177" hidden="1" customWidth="1"/>
    <col min="93" max="93" width="52.6640625" style="177" customWidth="1"/>
    <col min="94" max="94" width="6.44140625" style="177" customWidth="1"/>
    <col min="95" max="107" width="9.33203125" style="177" customWidth="1"/>
    <col min="108" max="16384" width="9.33203125" style="177"/>
  </cols>
  <sheetData>
    <row r="1" spans="1:92" s="166" customFormat="1" ht="11.5">
      <c r="A1" s="248"/>
      <c r="B1" s="249" t="s">
        <v>824</v>
      </c>
      <c r="C1" s="250" t="s">
        <v>825</v>
      </c>
      <c r="D1" s="251" t="s">
        <v>826</v>
      </c>
      <c r="E1" s="248" t="s">
        <v>827</v>
      </c>
      <c r="F1" s="248" t="s">
        <v>827</v>
      </c>
      <c r="G1" s="248" t="s">
        <v>827</v>
      </c>
      <c r="H1" s="248" t="s">
        <v>827</v>
      </c>
      <c r="I1" s="248" t="s">
        <v>827</v>
      </c>
      <c r="J1" s="248" t="s">
        <v>827</v>
      </c>
      <c r="K1" s="248" t="s">
        <v>827</v>
      </c>
      <c r="L1" s="248" t="s">
        <v>827</v>
      </c>
      <c r="M1" s="248" t="s">
        <v>827</v>
      </c>
      <c r="N1" s="248" t="s">
        <v>827</v>
      </c>
      <c r="O1" s="248" t="s">
        <v>827</v>
      </c>
      <c r="P1" s="248" t="s">
        <v>827</v>
      </c>
      <c r="Q1" s="248" t="s">
        <v>732</v>
      </c>
      <c r="R1" s="248" t="s">
        <v>732</v>
      </c>
      <c r="S1" s="248" t="s">
        <v>828</v>
      </c>
      <c r="T1" s="248" t="s">
        <v>829</v>
      </c>
      <c r="U1" s="248" t="s">
        <v>830</v>
      </c>
      <c r="V1" s="248" t="s">
        <v>831</v>
      </c>
      <c r="W1" s="248" t="s">
        <v>832</v>
      </c>
      <c r="X1" s="248" t="s">
        <v>833</v>
      </c>
      <c r="Y1" s="248" t="s">
        <v>834</v>
      </c>
      <c r="Z1" s="248" t="s">
        <v>834</v>
      </c>
      <c r="AA1" s="248" t="s">
        <v>835</v>
      </c>
      <c r="AB1" s="252" t="s">
        <v>826</v>
      </c>
      <c r="AC1" s="248" t="s">
        <v>836</v>
      </c>
      <c r="AD1" s="248" t="s">
        <v>837</v>
      </c>
      <c r="AE1" s="248" t="s">
        <v>838</v>
      </c>
      <c r="AF1" s="248" t="s">
        <v>839</v>
      </c>
      <c r="AG1" s="248" t="s">
        <v>732</v>
      </c>
      <c r="AH1" s="248" t="s">
        <v>840</v>
      </c>
      <c r="AI1" s="248" t="s">
        <v>841</v>
      </c>
      <c r="AJ1" s="248" t="s">
        <v>842</v>
      </c>
      <c r="AK1" s="248" t="s">
        <v>843</v>
      </c>
      <c r="AL1" s="248" t="s">
        <v>844</v>
      </c>
      <c r="AM1" s="253" t="s">
        <v>833</v>
      </c>
      <c r="AN1" s="248" t="s">
        <v>834</v>
      </c>
      <c r="AO1" s="253" t="s">
        <v>835</v>
      </c>
      <c r="AP1" s="248" t="s">
        <v>845</v>
      </c>
      <c r="AQ1" s="254" t="s">
        <v>1085</v>
      </c>
      <c r="AR1" s="248" t="s">
        <v>846</v>
      </c>
      <c r="AS1" s="248" t="s">
        <v>847</v>
      </c>
      <c r="AT1" s="253" t="s">
        <v>848</v>
      </c>
      <c r="AU1" s="248" t="s">
        <v>849</v>
      </c>
      <c r="AV1" s="248" t="s">
        <v>850</v>
      </c>
      <c r="AW1" s="248" t="s">
        <v>739</v>
      </c>
      <c r="AX1" s="248" t="s">
        <v>851</v>
      </c>
      <c r="AY1" s="248" t="s">
        <v>732</v>
      </c>
      <c r="AZ1" s="248" t="s">
        <v>852</v>
      </c>
      <c r="BA1" s="255" t="s">
        <v>853</v>
      </c>
      <c r="BB1" s="253" t="s">
        <v>853</v>
      </c>
      <c r="BC1" s="253" t="s">
        <v>854</v>
      </c>
      <c r="BD1" s="253" t="s">
        <v>854</v>
      </c>
      <c r="BE1" s="253" t="s">
        <v>854</v>
      </c>
      <c r="BF1" s="248" t="s">
        <v>855</v>
      </c>
      <c r="BG1" s="253" t="s">
        <v>856</v>
      </c>
      <c r="BH1" s="248" t="s">
        <v>857</v>
      </c>
      <c r="BI1" s="253" t="s">
        <v>858</v>
      </c>
      <c r="BJ1" s="253" t="s">
        <v>857</v>
      </c>
      <c r="BK1" s="253" t="s">
        <v>857</v>
      </c>
      <c r="BL1" s="253" t="s">
        <v>859</v>
      </c>
      <c r="BM1" s="248" t="s">
        <v>860</v>
      </c>
      <c r="BN1" s="248" t="s">
        <v>861</v>
      </c>
      <c r="BO1" s="248" t="s">
        <v>862</v>
      </c>
      <c r="BP1" s="248" t="s">
        <v>863</v>
      </c>
      <c r="BQ1" s="256" t="s">
        <v>1086</v>
      </c>
      <c r="BR1" s="256" t="s">
        <v>863</v>
      </c>
      <c r="BS1" s="248" t="s">
        <v>864</v>
      </c>
      <c r="BT1" s="250" t="s">
        <v>1087</v>
      </c>
      <c r="BU1" s="248" t="s">
        <v>1088</v>
      </c>
      <c r="BV1" s="248" t="s">
        <v>864</v>
      </c>
      <c r="BW1" s="250" t="s">
        <v>1089</v>
      </c>
      <c r="BX1" s="248" t="s">
        <v>1088</v>
      </c>
      <c r="BY1" s="248" t="s">
        <v>864</v>
      </c>
      <c r="BZ1" s="250" t="s">
        <v>1090</v>
      </c>
      <c r="CA1" s="248" t="s">
        <v>1088</v>
      </c>
      <c r="CB1" s="257">
        <v>1</v>
      </c>
      <c r="CC1" s="257">
        <v>0.75</v>
      </c>
      <c r="CD1" s="257" t="s">
        <v>865</v>
      </c>
      <c r="CE1" s="256" t="s">
        <v>1091</v>
      </c>
      <c r="CF1" s="258" t="s">
        <v>1092</v>
      </c>
      <c r="CG1" s="258" t="s">
        <v>1093</v>
      </c>
      <c r="CH1" s="258" t="s">
        <v>1094</v>
      </c>
      <c r="CI1" s="259" t="s">
        <v>1095</v>
      </c>
      <c r="CJ1" s="259"/>
      <c r="CK1" s="256" t="s">
        <v>1096</v>
      </c>
      <c r="CL1" s="256" t="s">
        <v>866</v>
      </c>
      <c r="CM1" s="256" t="s">
        <v>1097</v>
      </c>
      <c r="CN1" s="260" t="s">
        <v>867</v>
      </c>
    </row>
    <row r="2" spans="1:92" s="166" customFormat="1" ht="11.5">
      <c r="A2" s="261" t="s">
        <v>868</v>
      </c>
      <c r="B2" s="262" t="s">
        <v>869</v>
      </c>
      <c r="C2" s="263" t="s">
        <v>870</v>
      </c>
      <c r="D2" s="264" t="s">
        <v>871</v>
      </c>
      <c r="E2" s="265">
        <v>1</v>
      </c>
      <c r="F2" s="265">
        <v>2</v>
      </c>
      <c r="G2" s="265">
        <v>3</v>
      </c>
      <c r="H2" s="265">
        <v>4</v>
      </c>
      <c r="I2" s="265">
        <v>5</v>
      </c>
      <c r="J2" s="265">
        <v>6</v>
      </c>
      <c r="K2" s="265">
        <v>7</v>
      </c>
      <c r="L2" s="265">
        <v>8</v>
      </c>
      <c r="M2" s="265">
        <v>9</v>
      </c>
      <c r="N2" s="265">
        <v>10</v>
      </c>
      <c r="O2" s="265">
        <v>11</v>
      </c>
      <c r="P2" s="265">
        <v>12</v>
      </c>
      <c r="Q2" s="266" t="s">
        <v>1177</v>
      </c>
      <c r="R2" s="266" t="s">
        <v>872</v>
      </c>
      <c r="S2" s="267" t="s">
        <v>872</v>
      </c>
      <c r="T2" s="267" t="s">
        <v>872</v>
      </c>
      <c r="U2" s="267" t="s">
        <v>873</v>
      </c>
      <c r="V2" s="266" t="s">
        <v>872</v>
      </c>
      <c r="W2" s="267" t="s">
        <v>874</v>
      </c>
      <c r="X2" s="265" t="s">
        <v>875</v>
      </c>
      <c r="Y2" s="265" t="s">
        <v>872</v>
      </c>
      <c r="Z2" s="265" t="s">
        <v>871</v>
      </c>
      <c r="AA2" s="265" t="s">
        <v>876</v>
      </c>
      <c r="AB2" s="268">
        <v>1.44</v>
      </c>
      <c r="AC2" s="265">
        <v>1.2</v>
      </c>
      <c r="AD2" s="269">
        <v>1.18</v>
      </c>
      <c r="AE2" s="270">
        <v>1.0449999999999999</v>
      </c>
      <c r="AF2" s="265">
        <v>1.25</v>
      </c>
      <c r="AG2" s="265" t="s">
        <v>1177</v>
      </c>
      <c r="AH2" s="265">
        <v>1</v>
      </c>
      <c r="AI2" s="265">
        <v>2</v>
      </c>
      <c r="AJ2" s="265">
        <v>2</v>
      </c>
      <c r="AK2" s="265">
        <v>0.7</v>
      </c>
      <c r="AL2" s="265">
        <v>25</v>
      </c>
      <c r="AM2" s="271">
        <v>0.05</v>
      </c>
      <c r="AN2" s="265">
        <v>0.5</v>
      </c>
      <c r="AO2" s="271">
        <v>0.06</v>
      </c>
      <c r="AP2" s="265" t="s">
        <v>877</v>
      </c>
      <c r="AQ2" s="265" t="s">
        <v>878</v>
      </c>
      <c r="AR2" s="265" t="s">
        <v>877</v>
      </c>
      <c r="AS2" s="265" t="s">
        <v>879</v>
      </c>
      <c r="AT2" s="272">
        <v>1.5</v>
      </c>
      <c r="AU2" s="265" t="s">
        <v>880</v>
      </c>
      <c r="AV2" s="265" t="s">
        <v>880</v>
      </c>
      <c r="AW2" s="265" t="s">
        <v>880</v>
      </c>
      <c r="AX2" s="265" t="s">
        <v>880</v>
      </c>
      <c r="AY2" s="265" t="s">
        <v>880</v>
      </c>
      <c r="AZ2" s="265" t="s">
        <v>881</v>
      </c>
      <c r="BA2" s="270" t="s">
        <v>882</v>
      </c>
      <c r="BB2" s="272" t="s">
        <v>883</v>
      </c>
      <c r="BC2" s="272">
        <v>1.5</v>
      </c>
      <c r="BD2" s="272">
        <v>0.5</v>
      </c>
      <c r="BE2" s="272" t="s">
        <v>883</v>
      </c>
      <c r="BF2" s="265" t="s">
        <v>884</v>
      </c>
      <c r="BG2" s="272">
        <v>0.1</v>
      </c>
      <c r="BH2" s="265" t="s">
        <v>885</v>
      </c>
      <c r="BI2" s="272">
        <v>0.1</v>
      </c>
      <c r="BJ2" s="272" t="s">
        <v>876</v>
      </c>
      <c r="BK2" s="272" t="s">
        <v>886</v>
      </c>
      <c r="BL2" s="273">
        <v>0.25</v>
      </c>
      <c r="BM2" s="265" t="s">
        <v>883</v>
      </c>
      <c r="BN2" s="265" t="s">
        <v>883</v>
      </c>
      <c r="BO2" s="265" t="s">
        <v>883</v>
      </c>
      <c r="BP2" s="274">
        <v>4084.26</v>
      </c>
      <c r="BQ2" s="275">
        <v>0.02</v>
      </c>
      <c r="BR2" s="276" t="s">
        <v>887</v>
      </c>
      <c r="BS2" s="274" t="s">
        <v>888</v>
      </c>
      <c r="BT2" s="277" t="s">
        <v>1098</v>
      </c>
      <c r="BU2" s="274" t="s">
        <v>888</v>
      </c>
      <c r="BV2" s="274" t="s">
        <v>889</v>
      </c>
      <c r="BW2" s="277" t="s">
        <v>1099</v>
      </c>
      <c r="BX2" s="274" t="s">
        <v>889</v>
      </c>
      <c r="BY2" s="274" t="s">
        <v>890</v>
      </c>
      <c r="BZ2" s="277" t="s">
        <v>890</v>
      </c>
      <c r="CA2" s="274" t="s">
        <v>890</v>
      </c>
      <c r="CB2" s="274" t="s">
        <v>891</v>
      </c>
      <c r="CC2" s="274" t="s">
        <v>891</v>
      </c>
      <c r="CD2" s="278" t="s">
        <v>892</v>
      </c>
      <c r="CE2" s="276" t="s">
        <v>893</v>
      </c>
      <c r="CF2" s="279">
        <v>10000000</v>
      </c>
      <c r="CG2" s="279">
        <v>9600000</v>
      </c>
      <c r="CH2" s="279" t="s">
        <v>1100</v>
      </c>
      <c r="CI2" s="280">
        <v>0.02</v>
      </c>
      <c r="CJ2" s="281"/>
      <c r="CK2" s="282" t="s">
        <v>894</v>
      </c>
      <c r="CL2" s="282" t="s">
        <v>894</v>
      </c>
      <c r="CM2" s="282" t="s">
        <v>895</v>
      </c>
      <c r="CN2" s="283" t="s">
        <v>896</v>
      </c>
    </row>
    <row r="3" spans="1:92" ht="11.25" customHeight="1">
      <c r="A3" s="319" t="s">
        <v>1121</v>
      </c>
      <c r="B3" s="194">
        <v>0</v>
      </c>
      <c r="C3" s="194">
        <v>0</v>
      </c>
      <c r="D3" s="194">
        <v>0</v>
      </c>
      <c r="E3" s="194">
        <v>0</v>
      </c>
      <c r="F3" s="194">
        <v>0</v>
      </c>
      <c r="G3" s="194">
        <v>0</v>
      </c>
      <c r="H3" s="194">
        <v>0</v>
      </c>
      <c r="I3" s="194">
        <v>0</v>
      </c>
      <c r="J3" s="194">
        <v>0</v>
      </c>
      <c r="K3" s="194">
        <v>0</v>
      </c>
      <c r="L3" s="194">
        <v>0</v>
      </c>
      <c r="M3" s="194">
        <v>57.5</v>
      </c>
      <c r="N3" s="194">
        <v>28</v>
      </c>
      <c r="O3" s="194">
        <v>17.5</v>
      </c>
      <c r="P3" s="194">
        <v>15.5</v>
      </c>
      <c r="Q3" s="194">
        <v>118.5</v>
      </c>
      <c r="R3" s="195">
        <v>118.5</v>
      </c>
      <c r="S3" s="194">
        <v>4</v>
      </c>
      <c r="T3" s="194">
        <v>3.5</v>
      </c>
      <c r="U3" s="194">
        <v>0</v>
      </c>
      <c r="V3" s="194">
        <v>10.5</v>
      </c>
      <c r="W3" s="194">
        <v>0.55000000000000004</v>
      </c>
      <c r="X3" s="194">
        <v>0</v>
      </c>
      <c r="Y3" s="194">
        <v>0</v>
      </c>
      <c r="Z3" s="194">
        <v>0</v>
      </c>
      <c r="AA3" s="194">
        <v>0</v>
      </c>
      <c r="AB3" s="306">
        <v>0</v>
      </c>
      <c r="AC3" s="306">
        <v>0</v>
      </c>
      <c r="AD3" s="306">
        <v>0</v>
      </c>
      <c r="AE3" s="306">
        <v>0</v>
      </c>
      <c r="AF3" s="306">
        <v>148.125</v>
      </c>
      <c r="AG3" s="306">
        <v>148.125</v>
      </c>
      <c r="AH3" s="306">
        <v>4</v>
      </c>
      <c r="AI3" s="306">
        <v>7</v>
      </c>
      <c r="AJ3" s="306">
        <v>0</v>
      </c>
      <c r="AK3" s="306">
        <v>7.35</v>
      </c>
      <c r="AL3" s="306">
        <v>13.75</v>
      </c>
      <c r="AM3" s="306">
        <v>0</v>
      </c>
      <c r="AN3" s="306">
        <v>0</v>
      </c>
      <c r="AO3" s="306">
        <v>0</v>
      </c>
      <c r="AP3" s="307">
        <v>180.22499999999999</v>
      </c>
      <c r="AQ3" s="308">
        <v>1</v>
      </c>
      <c r="AR3" s="308">
        <v>180.22499999999999</v>
      </c>
      <c r="AS3" s="312">
        <v>0</v>
      </c>
      <c r="AT3" s="306">
        <v>0</v>
      </c>
      <c r="AU3" s="310">
        <v>0</v>
      </c>
      <c r="AV3" s="310">
        <v>128.316</v>
      </c>
      <c r="AW3" s="306">
        <v>0</v>
      </c>
      <c r="AX3" s="310">
        <v>0</v>
      </c>
      <c r="AY3" s="307">
        <v>128.316</v>
      </c>
      <c r="AZ3" s="307">
        <v>0</v>
      </c>
      <c r="BA3" s="307">
        <v>7.4999999999999997E-2</v>
      </c>
      <c r="BB3" s="307">
        <v>8.8879999999999999</v>
      </c>
      <c r="BC3" s="307">
        <v>0</v>
      </c>
      <c r="BD3" s="307">
        <v>0</v>
      </c>
      <c r="BE3" s="307">
        <v>0</v>
      </c>
      <c r="BF3" s="311">
        <v>0</v>
      </c>
      <c r="BG3" s="307">
        <v>0</v>
      </c>
      <c r="BH3" s="311">
        <v>0</v>
      </c>
      <c r="BI3" s="307">
        <v>0</v>
      </c>
      <c r="BJ3" s="312">
        <v>0</v>
      </c>
      <c r="BK3" s="312">
        <v>0</v>
      </c>
      <c r="BL3" s="307">
        <v>0</v>
      </c>
      <c r="BM3" s="313">
        <v>317.42899999999997</v>
      </c>
      <c r="BN3" s="306">
        <v>0</v>
      </c>
      <c r="BO3" s="307">
        <v>317.42899999999997</v>
      </c>
      <c r="BP3" s="314">
        <v>1296462.57</v>
      </c>
      <c r="BQ3" s="314">
        <v>25929.251400000001</v>
      </c>
      <c r="BR3" s="314">
        <v>1270533.3186000001</v>
      </c>
      <c r="BS3" s="314">
        <v>0</v>
      </c>
      <c r="BT3" s="314">
        <v>0</v>
      </c>
      <c r="BU3" s="315">
        <v>0</v>
      </c>
      <c r="BV3" s="315">
        <v>0</v>
      </c>
      <c r="BW3" s="315">
        <v>0</v>
      </c>
      <c r="BX3" s="315">
        <v>0</v>
      </c>
      <c r="BY3" s="315">
        <v>0</v>
      </c>
      <c r="BZ3" s="315">
        <v>0</v>
      </c>
      <c r="CA3" s="314">
        <v>0</v>
      </c>
      <c r="CB3" s="314">
        <v>0</v>
      </c>
      <c r="CC3" s="314">
        <v>0</v>
      </c>
      <c r="CD3" s="314">
        <v>0</v>
      </c>
      <c r="CE3" s="314">
        <v>1270533.3186000001</v>
      </c>
      <c r="CF3" s="314">
        <v>5136.3673704072708</v>
      </c>
      <c r="CG3" s="314">
        <v>4930.9126755909801</v>
      </c>
      <c r="CH3" s="314">
        <v>1280600.5986459984</v>
      </c>
      <c r="CI3" s="314">
        <v>25929.251400000001</v>
      </c>
      <c r="CJ3" s="418"/>
      <c r="CK3" s="311">
        <v>118</v>
      </c>
      <c r="CL3" s="311">
        <v>84</v>
      </c>
      <c r="CM3" s="321">
        <v>234.404</v>
      </c>
      <c r="CN3" s="318">
        <v>10941</v>
      </c>
    </row>
    <row r="4" spans="1:92" ht="11.25" customHeight="1">
      <c r="A4" s="413" t="s">
        <v>1180</v>
      </c>
      <c r="B4" s="194">
        <v>0</v>
      </c>
      <c r="C4" s="194">
        <v>0</v>
      </c>
      <c r="D4" s="194">
        <v>0</v>
      </c>
      <c r="E4" s="194">
        <v>0</v>
      </c>
      <c r="F4" s="194">
        <v>0</v>
      </c>
      <c r="G4" s="194">
        <v>0</v>
      </c>
      <c r="H4" s="194">
        <v>0</v>
      </c>
      <c r="I4" s="194">
        <v>0</v>
      </c>
      <c r="J4" s="194">
        <v>0</v>
      </c>
      <c r="K4" s="194">
        <v>0</v>
      </c>
      <c r="L4" s="194">
        <v>0</v>
      </c>
      <c r="M4" s="194">
        <v>137</v>
      </c>
      <c r="N4" s="194">
        <v>113.5</v>
      </c>
      <c r="O4" s="194">
        <v>81</v>
      </c>
      <c r="P4" s="194">
        <v>54.5</v>
      </c>
      <c r="Q4" s="194">
        <v>386</v>
      </c>
      <c r="R4" s="195">
        <v>386</v>
      </c>
      <c r="S4" s="194">
        <v>21</v>
      </c>
      <c r="T4" s="194">
        <v>13</v>
      </c>
      <c r="U4" s="194">
        <v>0</v>
      </c>
      <c r="V4" s="194">
        <v>32.5</v>
      </c>
      <c r="W4" s="194">
        <v>1.99</v>
      </c>
      <c r="X4" s="194">
        <v>0</v>
      </c>
      <c r="Y4" s="194">
        <v>0</v>
      </c>
      <c r="Z4" s="194">
        <v>0</v>
      </c>
      <c r="AA4" s="194">
        <v>0</v>
      </c>
      <c r="AB4" s="306">
        <v>0</v>
      </c>
      <c r="AC4" s="306">
        <v>0</v>
      </c>
      <c r="AD4" s="306">
        <v>0</v>
      </c>
      <c r="AE4" s="306">
        <v>0</v>
      </c>
      <c r="AF4" s="306">
        <v>482.5</v>
      </c>
      <c r="AG4" s="306">
        <v>482.5</v>
      </c>
      <c r="AH4" s="306">
        <v>21</v>
      </c>
      <c r="AI4" s="306">
        <v>26</v>
      </c>
      <c r="AJ4" s="306">
        <v>0</v>
      </c>
      <c r="AK4" s="306">
        <v>22.75</v>
      </c>
      <c r="AL4" s="306">
        <v>49.75</v>
      </c>
      <c r="AM4" s="306">
        <v>0</v>
      </c>
      <c r="AN4" s="306">
        <v>0</v>
      </c>
      <c r="AO4" s="306">
        <v>0</v>
      </c>
      <c r="AP4" s="307">
        <v>602</v>
      </c>
      <c r="AQ4" s="308">
        <v>1.089</v>
      </c>
      <c r="AR4" s="308">
        <v>655.57799999999997</v>
      </c>
      <c r="AS4" s="312">
        <v>0</v>
      </c>
      <c r="AT4" s="306">
        <v>0</v>
      </c>
      <c r="AU4" s="310">
        <v>0</v>
      </c>
      <c r="AV4" s="310">
        <v>67.584000000000003</v>
      </c>
      <c r="AW4" s="306">
        <v>0</v>
      </c>
      <c r="AX4" s="310">
        <v>0</v>
      </c>
      <c r="AY4" s="307">
        <v>67.584000000000003</v>
      </c>
      <c r="AZ4" s="307">
        <v>0</v>
      </c>
      <c r="BA4" s="307">
        <v>7.4999999999999997E-2</v>
      </c>
      <c r="BB4" s="307">
        <v>28.95</v>
      </c>
      <c r="BC4" s="307">
        <v>17.07</v>
      </c>
      <c r="BD4" s="307">
        <v>7.5</v>
      </c>
      <c r="BE4" s="307">
        <v>24.57</v>
      </c>
      <c r="BF4" s="311">
        <v>0</v>
      </c>
      <c r="BG4" s="307">
        <v>0</v>
      </c>
      <c r="BH4" s="311">
        <v>0</v>
      </c>
      <c r="BI4" s="307">
        <v>0</v>
      </c>
      <c r="BJ4" s="312">
        <v>0</v>
      </c>
      <c r="BK4" s="312">
        <v>0</v>
      </c>
      <c r="BL4" s="307">
        <v>0</v>
      </c>
      <c r="BM4" s="313">
        <v>776.68200000000013</v>
      </c>
      <c r="BN4" s="306">
        <v>0</v>
      </c>
      <c r="BO4" s="307">
        <v>776.68200000000002</v>
      </c>
      <c r="BP4" s="314">
        <v>3172171.23</v>
      </c>
      <c r="BQ4" s="314">
        <v>63443.424599999998</v>
      </c>
      <c r="BR4" s="314">
        <v>3108727.8054</v>
      </c>
      <c r="BS4" s="314">
        <v>0</v>
      </c>
      <c r="BT4" s="314">
        <v>0</v>
      </c>
      <c r="BU4" s="315">
        <v>0</v>
      </c>
      <c r="BV4" s="315">
        <v>0</v>
      </c>
      <c r="BW4" s="315">
        <v>0</v>
      </c>
      <c r="BX4" s="315">
        <v>0</v>
      </c>
      <c r="BY4" s="315">
        <v>0</v>
      </c>
      <c r="BZ4" s="315">
        <v>0</v>
      </c>
      <c r="CA4" s="314">
        <v>0</v>
      </c>
      <c r="CB4" s="314">
        <v>0</v>
      </c>
      <c r="CC4" s="314">
        <v>0</v>
      </c>
      <c r="CD4" s="314">
        <v>0</v>
      </c>
      <c r="CE4" s="314">
        <v>3108727.8054</v>
      </c>
      <c r="CF4" s="314">
        <v>12567.610647731</v>
      </c>
      <c r="CG4" s="314">
        <v>12064.90622182176</v>
      </c>
      <c r="CH4" s="314">
        <v>3133360.3222695529</v>
      </c>
      <c r="CI4" s="314">
        <v>63443.424599999998</v>
      </c>
      <c r="CJ4" s="408"/>
      <c r="CK4" s="311">
        <v>347</v>
      </c>
      <c r="CL4" s="311">
        <v>362</v>
      </c>
      <c r="CM4" s="321">
        <v>737.29100000000005</v>
      </c>
      <c r="CN4" s="318">
        <v>8218</v>
      </c>
    </row>
    <row r="5" spans="1:92" ht="11.25" customHeight="1">
      <c r="A5" s="167" t="s">
        <v>897</v>
      </c>
      <c r="B5" s="168">
        <v>120</v>
      </c>
      <c r="C5" s="168">
        <v>540.5</v>
      </c>
      <c r="D5" s="169">
        <v>600.5</v>
      </c>
      <c r="E5" s="168">
        <v>518.5</v>
      </c>
      <c r="F5" s="168">
        <v>513.5</v>
      </c>
      <c r="G5" s="168">
        <v>512</v>
      </c>
      <c r="H5" s="168">
        <v>482.5</v>
      </c>
      <c r="I5" s="168">
        <v>430.5</v>
      </c>
      <c r="J5" s="168">
        <v>441</v>
      </c>
      <c r="K5" s="168">
        <v>436</v>
      </c>
      <c r="L5" s="168">
        <v>443</v>
      </c>
      <c r="M5" s="168">
        <v>395</v>
      </c>
      <c r="N5" s="168">
        <v>400.5</v>
      </c>
      <c r="O5" s="168">
        <v>342.5</v>
      </c>
      <c r="P5" s="168">
        <v>417</v>
      </c>
      <c r="Q5" s="168">
        <v>5332</v>
      </c>
      <c r="R5" s="169">
        <v>5932.5</v>
      </c>
      <c r="S5" s="168">
        <v>134.5</v>
      </c>
      <c r="T5" s="168">
        <v>76.5</v>
      </c>
      <c r="U5" s="168">
        <v>114.5</v>
      </c>
      <c r="V5" s="168">
        <v>799</v>
      </c>
      <c r="W5" s="168">
        <v>26.74</v>
      </c>
      <c r="X5" s="168">
        <v>2997.5</v>
      </c>
      <c r="Y5" s="168">
        <v>0</v>
      </c>
      <c r="Z5" s="168">
        <v>0</v>
      </c>
      <c r="AA5" s="168">
        <v>604</v>
      </c>
      <c r="AB5" s="170">
        <v>864.72</v>
      </c>
      <c r="AC5" s="171">
        <v>622.20000000000005</v>
      </c>
      <c r="AD5" s="171">
        <v>1210.0899999999999</v>
      </c>
      <c r="AE5" s="171">
        <v>1414.93</v>
      </c>
      <c r="AF5" s="171">
        <v>3042.5</v>
      </c>
      <c r="AG5" s="171">
        <v>6289.72</v>
      </c>
      <c r="AH5" s="171">
        <v>134.5</v>
      </c>
      <c r="AI5" s="171">
        <v>153</v>
      </c>
      <c r="AJ5" s="171">
        <v>229</v>
      </c>
      <c r="AK5" s="171">
        <v>559.29999999999995</v>
      </c>
      <c r="AL5" s="171">
        <v>668.5</v>
      </c>
      <c r="AM5" s="171">
        <v>149.875</v>
      </c>
      <c r="AN5" s="171">
        <v>0</v>
      </c>
      <c r="AO5" s="171">
        <v>36.24</v>
      </c>
      <c r="AP5" s="170">
        <v>9084.8549999999996</v>
      </c>
      <c r="AQ5" s="172">
        <v>1.05</v>
      </c>
      <c r="AR5" s="171">
        <v>9539.098</v>
      </c>
      <c r="AS5" s="173">
        <v>1</v>
      </c>
      <c r="AT5" s="170">
        <v>1.5</v>
      </c>
      <c r="AU5" s="172">
        <v>39.024000000000001</v>
      </c>
      <c r="AV5" s="172">
        <v>0</v>
      </c>
      <c r="AW5" s="170">
        <v>0</v>
      </c>
      <c r="AX5" s="172">
        <v>0</v>
      </c>
      <c r="AY5" s="171">
        <v>39.024000000000001</v>
      </c>
      <c r="AZ5" s="174">
        <v>0</v>
      </c>
      <c r="BA5" s="178">
        <v>6.5000000000000002E-2</v>
      </c>
      <c r="BB5" s="171">
        <v>385.613</v>
      </c>
      <c r="BC5" s="170">
        <v>0</v>
      </c>
      <c r="BD5" s="170">
        <v>0</v>
      </c>
      <c r="BE5" s="170">
        <v>0</v>
      </c>
      <c r="BF5" s="173">
        <v>0</v>
      </c>
      <c r="BG5" s="171">
        <v>0</v>
      </c>
      <c r="BH5" s="175">
        <v>4.5</v>
      </c>
      <c r="BI5" s="171">
        <v>0.45</v>
      </c>
      <c r="BJ5" s="175">
        <v>2</v>
      </c>
      <c r="BK5" s="175">
        <v>4</v>
      </c>
      <c r="BL5" s="171">
        <v>1</v>
      </c>
      <c r="BM5" s="170">
        <v>9966.6849999999995</v>
      </c>
      <c r="BN5" s="170">
        <v>0</v>
      </c>
      <c r="BO5" s="171">
        <v>9966.6849999999995</v>
      </c>
      <c r="BP5" s="284">
        <v>40706532.880000003</v>
      </c>
      <c r="BQ5" s="285"/>
      <c r="BR5" s="284">
        <v>40706532.880000003</v>
      </c>
      <c r="BS5" s="284">
        <v>57601.07</v>
      </c>
      <c r="BT5" s="284">
        <v>272725.98</v>
      </c>
      <c r="BU5" s="176">
        <v>330327.05</v>
      </c>
      <c r="BV5" s="176">
        <v>0</v>
      </c>
      <c r="BW5" s="284">
        <v>845721.41</v>
      </c>
      <c r="BX5" s="176">
        <v>845721.41</v>
      </c>
      <c r="BY5" s="176">
        <v>0</v>
      </c>
      <c r="BZ5" s="176">
        <v>209714.97</v>
      </c>
      <c r="CA5" s="284">
        <v>209714.97</v>
      </c>
      <c r="CB5" s="284">
        <v>1385763.43</v>
      </c>
      <c r="CC5" s="284">
        <v>1039322.5725</v>
      </c>
      <c r="CD5" s="176">
        <v>0</v>
      </c>
      <c r="CE5" s="284">
        <v>39667210.307500005</v>
      </c>
      <c r="CF5" s="284">
        <v>160362.07922751125</v>
      </c>
      <c r="CG5" s="284">
        <v>153947.5960584108</v>
      </c>
      <c r="CH5" s="284">
        <v>39981519.982785933</v>
      </c>
      <c r="CI5" s="285"/>
      <c r="CJ5" s="410"/>
      <c r="CK5" s="169">
        <v>5946</v>
      </c>
      <c r="CL5" s="169">
        <v>5957</v>
      </c>
      <c r="CM5" s="178">
        <v>10019.013000000001</v>
      </c>
      <c r="CN5" s="179">
        <v>6862</v>
      </c>
    </row>
    <row r="6" spans="1:92" ht="11.25" customHeight="1">
      <c r="A6" s="319" t="s">
        <v>1004</v>
      </c>
      <c r="B6" s="194">
        <v>0</v>
      </c>
      <c r="C6" s="194">
        <v>0</v>
      </c>
      <c r="D6" s="194">
        <v>0</v>
      </c>
      <c r="E6" s="194">
        <v>0</v>
      </c>
      <c r="F6" s="194">
        <v>0</v>
      </c>
      <c r="G6" s="194">
        <v>0</v>
      </c>
      <c r="H6" s="194">
        <v>0</v>
      </c>
      <c r="I6" s="194">
        <v>0</v>
      </c>
      <c r="J6" s="194">
        <v>60.5</v>
      </c>
      <c r="K6" s="194">
        <v>61</v>
      </c>
      <c r="L6" s="194">
        <v>66</v>
      </c>
      <c r="M6" s="194">
        <v>55</v>
      </c>
      <c r="N6" s="194">
        <v>33.5</v>
      </c>
      <c r="O6" s="194">
        <v>41.5</v>
      </c>
      <c r="P6" s="194">
        <v>37</v>
      </c>
      <c r="Q6" s="194">
        <v>354.5</v>
      </c>
      <c r="R6" s="195">
        <v>354.5</v>
      </c>
      <c r="S6" s="194">
        <v>0</v>
      </c>
      <c r="T6" s="194">
        <v>0</v>
      </c>
      <c r="U6" s="194">
        <v>0</v>
      </c>
      <c r="V6" s="194">
        <v>153.5</v>
      </c>
      <c r="W6" s="194">
        <v>0.01</v>
      </c>
      <c r="X6" s="194">
        <v>0</v>
      </c>
      <c r="Y6" s="194">
        <v>0</v>
      </c>
      <c r="Z6" s="194">
        <v>0</v>
      </c>
      <c r="AA6" s="194">
        <v>0</v>
      </c>
      <c r="AB6" s="306">
        <v>0</v>
      </c>
      <c r="AC6" s="306">
        <v>0</v>
      </c>
      <c r="AD6" s="306">
        <v>0</v>
      </c>
      <c r="AE6" s="306">
        <v>63.222999999999999</v>
      </c>
      <c r="AF6" s="306">
        <v>367.5</v>
      </c>
      <c r="AG6" s="306">
        <v>430.72300000000001</v>
      </c>
      <c r="AH6" s="306">
        <v>0</v>
      </c>
      <c r="AI6" s="306">
        <v>0</v>
      </c>
      <c r="AJ6" s="306">
        <v>0</v>
      </c>
      <c r="AK6" s="306">
        <v>107.45</v>
      </c>
      <c r="AL6" s="306">
        <v>0.25</v>
      </c>
      <c r="AM6" s="306">
        <v>0</v>
      </c>
      <c r="AN6" s="306">
        <v>0</v>
      </c>
      <c r="AO6" s="306">
        <v>0</v>
      </c>
      <c r="AP6" s="307">
        <v>538.423</v>
      </c>
      <c r="AQ6" s="308">
        <v>1.218</v>
      </c>
      <c r="AR6" s="308">
        <v>655.79899999999998</v>
      </c>
      <c r="AS6" s="312">
        <v>1</v>
      </c>
      <c r="AT6" s="306">
        <v>1.5</v>
      </c>
      <c r="AU6" s="310">
        <v>0</v>
      </c>
      <c r="AV6" s="310">
        <v>64.519000000000005</v>
      </c>
      <c r="AW6" s="306">
        <v>0</v>
      </c>
      <c r="AX6" s="310">
        <v>0</v>
      </c>
      <c r="AY6" s="307">
        <v>64.519000000000005</v>
      </c>
      <c r="AZ6" s="307">
        <v>0</v>
      </c>
      <c r="BA6" s="307">
        <v>7.4999999999999997E-2</v>
      </c>
      <c r="BB6" s="307">
        <v>26.588000000000001</v>
      </c>
      <c r="BC6" s="307">
        <v>9.4949999999999992</v>
      </c>
      <c r="BD6" s="307">
        <v>5</v>
      </c>
      <c r="BE6" s="307">
        <v>14.494999999999999</v>
      </c>
      <c r="BF6" s="311">
        <v>0</v>
      </c>
      <c r="BG6" s="307">
        <v>0</v>
      </c>
      <c r="BH6" s="311">
        <v>0</v>
      </c>
      <c r="BI6" s="307">
        <v>0</v>
      </c>
      <c r="BJ6" s="312">
        <v>0</v>
      </c>
      <c r="BK6" s="312">
        <v>0</v>
      </c>
      <c r="BL6" s="307">
        <v>0</v>
      </c>
      <c r="BM6" s="313">
        <v>762.90099999999995</v>
      </c>
      <c r="BN6" s="306">
        <v>0</v>
      </c>
      <c r="BO6" s="307">
        <v>762.90099999999995</v>
      </c>
      <c r="BP6" s="314">
        <v>3115886.04</v>
      </c>
      <c r="BQ6" s="314">
        <v>62317.720800000003</v>
      </c>
      <c r="BR6" s="314">
        <v>3053568.3192000003</v>
      </c>
      <c r="BS6" s="314">
        <v>0</v>
      </c>
      <c r="BT6" s="314">
        <v>0</v>
      </c>
      <c r="BU6" s="315">
        <v>0</v>
      </c>
      <c r="BV6" s="315">
        <v>0</v>
      </c>
      <c r="BW6" s="315">
        <v>0</v>
      </c>
      <c r="BX6" s="315">
        <v>0</v>
      </c>
      <c r="BY6" s="315">
        <v>0</v>
      </c>
      <c r="BZ6" s="315">
        <v>0</v>
      </c>
      <c r="CA6" s="314">
        <v>0</v>
      </c>
      <c r="CB6" s="314">
        <v>0</v>
      </c>
      <c r="CC6" s="314">
        <v>0</v>
      </c>
      <c r="CD6" s="314">
        <v>0</v>
      </c>
      <c r="CE6" s="314">
        <v>3053568.3192000003</v>
      </c>
      <c r="CF6" s="314">
        <v>12344.618160294072</v>
      </c>
      <c r="CG6" s="314">
        <v>11850.83343388231</v>
      </c>
      <c r="CH6" s="314">
        <v>3077763.7707941765</v>
      </c>
      <c r="CI6" s="314">
        <v>62317.720800000003</v>
      </c>
      <c r="CJ6" s="320"/>
      <c r="CK6" s="311">
        <v>357</v>
      </c>
      <c r="CL6" s="311">
        <v>367</v>
      </c>
      <c r="CM6" s="321">
        <v>746.63800000000003</v>
      </c>
      <c r="CN6" s="318">
        <v>8790</v>
      </c>
    </row>
    <row r="7" spans="1:92" ht="11.25" customHeight="1">
      <c r="A7" s="319" t="s">
        <v>1005</v>
      </c>
      <c r="B7" s="194">
        <v>0</v>
      </c>
      <c r="C7" s="194">
        <v>0</v>
      </c>
      <c r="D7" s="194">
        <v>0</v>
      </c>
      <c r="E7" s="194">
        <v>31.5</v>
      </c>
      <c r="F7" s="194">
        <v>32.5</v>
      </c>
      <c r="G7" s="194">
        <v>25</v>
      </c>
      <c r="H7" s="194">
        <v>42</v>
      </c>
      <c r="I7" s="194">
        <v>49</v>
      </c>
      <c r="J7" s="194">
        <v>65.5</v>
      </c>
      <c r="K7" s="194">
        <v>41.5</v>
      </c>
      <c r="L7" s="194">
        <v>36</v>
      </c>
      <c r="M7" s="194">
        <v>35.5</v>
      </c>
      <c r="N7" s="194">
        <v>23.5</v>
      </c>
      <c r="O7" s="194">
        <v>8.5</v>
      </c>
      <c r="P7" s="194">
        <v>11</v>
      </c>
      <c r="Q7" s="194">
        <v>401.5</v>
      </c>
      <c r="R7" s="195">
        <v>401.5</v>
      </c>
      <c r="S7" s="194">
        <v>10.5</v>
      </c>
      <c r="T7" s="194">
        <v>2.5</v>
      </c>
      <c r="U7" s="194">
        <v>0</v>
      </c>
      <c r="V7" s="194">
        <v>63</v>
      </c>
      <c r="W7" s="194">
        <v>0.7</v>
      </c>
      <c r="X7" s="194">
        <v>245.5</v>
      </c>
      <c r="Y7" s="194">
        <v>0</v>
      </c>
      <c r="Z7" s="194">
        <v>0</v>
      </c>
      <c r="AA7" s="194">
        <v>0</v>
      </c>
      <c r="AB7" s="306">
        <v>0</v>
      </c>
      <c r="AC7" s="306">
        <v>37.799999999999997</v>
      </c>
      <c r="AD7" s="306">
        <v>67.849999999999994</v>
      </c>
      <c r="AE7" s="306">
        <v>163.54300000000001</v>
      </c>
      <c r="AF7" s="306">
        <v>195</v>
      </c>
      <c r="AG7" s="306">
        <v>464.19299999999998</v>
      </c>
      <c r="AH7" s="306">
        <v>10.5</v>
      </c>
      <c r="AI7" s="306">
        <v>5</v>
      </c>
      <c r="AJ7" s="306">
        <v>0</v>
      </c>
      <c r="AK7" s="306">
        <v>44.1</v>
      </c>
      <c r="AL7" s="306">
        <v>17.5</v>
      </c>
      <c r="AM7" s="306">
        <v>12.275</v>
      </c>
      <c r="AN7" s="306">
        <v>0</v>
      </c>
      <c r="AO7" s="306">
        <v>0</v>
      </c>
      <c r="AP7" s="307">
        <v>553.56799999999998</v>
      </c>
      <c r="AQ7" s="308">
        <v>1</v>
      </c>
      <c r="AR7" s="308">
        <v>553.56799999999998</v>
      </c>
      <c r="AS7" s="312">
        <v>0</v>
      </c>
      <c r="AT7" s="306">
        <v>0</v>
      </c>
      <c r="AU7" s="310">
        <v>0</v>
      </c>
      <c r="AV7" s="310">
        <v>17.870999999999999</v>
      </c>
      <c r="AW7" s="306">
        <v>0</v>
      </c>
      <c r="AX7" s="310">
        <v>0</v>
      </c>
      <c r="AY7" s="307">
        <v>17.870999999999999</v>
      </c>
      <c r="AZ7" s="307">
        <v>0</v>
      </c>
      <c r="BA7" s="307">
        <v>7.4999999999999997E-2</v>
      </c>
      <c r="BB7" s="307">
        <v>30.113</v>
      </c>
      <c r="BC7" s="307">
        <v>188.13</v>
      </c>
      <c r="BD7" s="307">
        <v>65.5</v>
      </c>
      <c r="BE7" s="307">
        <v>253.63</v>
      </c>
      <c r="BF7" s="311">
        <v>0</v>
      </c>
      <c r="BG7" s="307">
        <v>0</v>
      </c>
      <c r="BH7" s="311">
        <v>0</v>
      </c>
      <c r="BI7" s="307">
        <v>0</v>
      </c>
      <c r="BJ7" s="312">
        <v>0</v>
      </c>
      <c r="BK7" s="312">
        <v>0</v>
      </c>
      <c r="BL7" s="307">
        <v>0</v>
      </c>
      <c r="BM7" s="313">
        <v>855.1819999999999</v>
      </c>
      <c r="BN7" s="306">
        <v>0</v>
      </c>
      <c r="BO7" s="307">
        <v>855.18200000000002</v>
      </c>
      <c r="BP7" s="314">
        <v>3492785.64</v>
      </c>
      <c r="BQ7" s="314">
        <v>69855.712800000008</v>
      </c>
      <c r="BR7" s="314">
        <v>3422929.9272000003</v>
      </c>
      <c r="BS7" s="314">
        <v>0</v>
      </c>
      <c r="BT7" s="314">
        <v>0</v>
      </c>
      <c r="BU7" s="315">
        <v>0</v>
      </c>
      <c r="BV7" s="315">
        <v>0</v>
      </c>
      <c r="BW7" s="315">
        <v>0</v>
      </c>
      <c r="BX7" s="315">
        <v>0</v>
      </c>
      <c r="BY7" s="315">
        <v>0</v>
      </c>
      <c r="BZ7" s="315">
        <v>0</v>
      </c>
      <c r="CA7" s="314">
        <v>0</v>
      </c>
      <c r="CB7" s="314">
        <v>0</v>
      </c>
      <c r="CC7" s="314">
        <v>0</v>
      </c>
      <c r="CD7" s="314">
        <v>0</v>
      </c>
      <c r="CE7" s="314">
        <v>3422929.9272000003</v>
      </c>
      <c r="CF7" s="314">
        <v>13837.831194095388</v>
      </c>
      <c r="CG7" s="314">
        <v>13284.317946331574</v>
      </c>
      <c r="CH7" s="314">
        <v>3450052.0763404272</v>
      </c>
      <c r="CI7" s="314">
        <v>69855.712800000008</v>
      </c>
      <c r="CJ7" s="324"/>
      <c r="CK7" s="311">
        <v>427</v>
      </c>
      <c r="CL7" s="311">
        <v>558</v>
      </c>
      <c r="CM7" s="321">
        <v>808.93</v>
      </c>
      <c r="CN7" s="318">
        <v>8699</v>
      </c>
    </row>
    <row r="8" spans="1:92" ht="11.25" customHeight="1">
      <c r="A8" s="414" t="s">
        <v>1181</v>
      </c>
      <c r="B8" s="194">
        <v>0</v>
      </c>
      <c r="C8" s="194">
        <v>9.5</v>
      </c>
      <c r="D8" s="194">
        <v>9.5</v>
      </c>
      <c r="E8" s="194">
        <v>9.5</v>
      </c>
      <c r="F8" s="194">
        <v>10.5</v>
      </c>
      <c r="G8" s="194">
        <v>10</v>
      </c>
      <c r="H8" s="194">
        <v>9</v>
      </c>
      <c r="I8" s="194">
        <v>13</v>
      </c>
      <c r="J8" s="194">
        <v>11</v>
      </c>
      <c r="K8" s="194">
        <v>12</v>
      </c>
      <c r="L8" s="194">
        <v>7</v>
      </c>
      <c r="M8" s="194">
        <v>1</v>
      </c>
      <c r="N8" s="194">
        <v>1.5</v>
      </c>
      <c r="O8" s="194">
        <v>2</v>
      </c>
      <c r="P8" s="194">
        <v>0</v>
      </c>
      <c r="Q8" s="194">
        <v>86.5</v>
      </c>
      <c r="R8" s="195">
        <v>96</v>
      </c>
      <c r="S8" s="194">
        <v>4</v>
      </c>
      <c r="T8" s="194">
        <v>49</v>
      </c>
      <c r="U8" s="194">
        <v>0</v>
      </c>
      <c r="V8" s="194">
        <v>4</v>
      </c>
      <c r="W8" s="194">
        <v>6.91</v>
      </c>
      <c r="X8" s="194">
        <v>72.5</v>
      </c>
      <c r="Y8" s="194">
        <v>96</v>
      </c>
      <c r="Z8" s="194">
        <v>48</v>
      </c>
      <c r="AA8" s="194">
        <v>0</v>
      </c>
      <c r="AB8" s="306">
        <v>13.68</v>
      </c>
      <c r="AC8" s="306">
        <v>11.4</v>
      </c>
      <c r="AD8" s="306">
        <v>24.19</v>
      </c>
      <c r="AE8" s="306">
        <v>34.484999999999999</v>
      </c>
      <c r="AF8" s="306">
        <v>29.375</v>
      </c>
      <c r="AG8" s="306">
        <v>99.45</v>
      </c>
      <c r="AH8" s="306">
        <v>4</v>
      </c>
      <c r="AI8" s="306">
        <v>98</v>
      </c>
      <c r="AJ8" s="306">
        <v>0</v>
      </c>
      <c r="AK8" s="306">
        <v>2.8</v>
      </c>
      <c r="AL8" s="306">
        <v>172.75</v>
      </c>
      <c r="AM8" s="306">
        <v>3.625</v>
      </c>
      <c r="AN8" s="306">
        <v>24</v>
      </c>
      <c r="AO8" s="306">
        <v>0</v>
      </c>
      <c r="AP8" s="307">
        <v>418.30500000000001</v>
      </c>
      <c r="AQ8" s="308">
        <v>1.0780000000000001</v>
      </c>
      <c r="AR8" s="308">
        <v>450.93299999999999</v>
      </c>
      <c r="AS8" s="312">
        <v>1</v>
      </c>
      <c r="AT8" s="306">
        <v>1.5</v>
      </c>
      <c r="AU8" s="310">
        <v>0</v>
      </c>
      <c r="AV8" s="310">
        <v>67.510000000000005</v>
      </c>
      <c r="AW8" s="306">
        <v>0</v>
      </c>
      <c r="AX8" s="310">
        <v>0</v>
      </c>
      <c r="AY8" s="307">
        <v>67.510000000000005</v>
      </c>
      <c r="AZ8" s="307">
        <v>0</v>
      </c>
      <c r="BA8" s="307">
        <v>7.4999999999999997E-2</v>
      </c>
      <c r="BB8" s="307">
        <v>7.2</v>
      </c>
      <c r="BC8" s="307">
        <v>0</v>
      </c>
      <c r="BD8" s="307">
        <v>0</v>
      </c>
      <c r="BE8" s="307">
        <v>0</v>
      </c>
      <c r="BF8" s="311">
        <v>0</v>
      </c>
      <c r="BG8" s="307">
        <v>0</v>
      </c>
      <c r="BH8" s="311">
        <v>0</v>
      </c>
      <c r="BI8" s="307">
        <v>0</v>
      </c>
      <c r="BJ8" s="312">
        <v>0</v>
      </c>
      <c r="BK8" s="312">
        <v>0</v>
      </c>
      <c r="BL8" s="307">
        <v>0</v>
      </c>
      <c r="BM8" s="313">
        <v>527.14300000000003</v>
      </c>
      <c r="BN8" s="306">
        <v>0</v>
      </c>
      <c r="BO8" s="307">
        <v>527.14300000000003</v>
      </c>
      <c r="BP8" s="314">
        <v>2152989.0699999998</v>
      </c>
      <c r="BQ8" s="314">
        <v>43059.7814</v>
      </c>
      <c r="BR8" s="314">
        <v>2109929.2885999996</v>
      </c>
      <c r="BS8" s="314">
        <v>0</v>
      </c>
      <c r="BT8" s="314">
        <v>0</v>
      </c>
      <c r="BU8" s="315">
        <v>0</v>
      </c>
      <c r="BV8" s="315">
        <v>0</v>
      </c>
      <c r="BW8" s="315">
        <v>0</v>
      </c>
      <c r="BX8" s="315">
        <v>0</v>
      </c>
      <c r="BY8" s="315">
        <v>0</v>
      </c>
      <c r="BZ8" s="315">
        <v>0</v>
      </c>
      <c r="CA8" s="314">
        <v>0</v>
      </c>
      <c r="CB8" s="314">
        <v>0</v>
      </c>
      <c r="CC8" s="314">
        <v>0</v>
      </c>
      <c r="CD8" s="314">
        <v>0</v>
      </c>
      <c r="CE8" s="314">
        <v>2109929.2885999996</v>
      </c>
      <c r="CF8" s="314">
        <v>8529.7817799641489</v>
      </c>
      <c r="CG8" s="314">
        <v>8188.5905087655819</v>
      </c>
      <c r="CH8" s="314">
        <v>2126647.6608887292</v>
      </c>
      <c r="CI8" s="314">
        <v>43059.7814</v>
      </c>
      <c r="CJ8" s="320"/>
      <c r="CK8" s="311">
        <v>97</v>
      </c>
      <c r="CL8" s="311">
        <v>97</v>
      </c>
      <c r="CM8" s="321">
        <v>507.43400000000003</v>
      </c>
      <c r="CN8" s="318">
        <v>22427</v>
      </c>
    </row>
    <row r="9" spans="1:92" ht="11.25" customHeight="1">
      <c r="A9" s="182" t="s">
        <v>911</v>
      </c>
      <c r="B9" s="183">
        <v>933.5</v>
      </c>
      <c r="C9" s="183">
        <v>6730</v>
      </c>
      <c r="D9" s="183">
        <v>7196.75</v>
      </c>
      <c r="E9" s="183">
        <v>6826.5</v>
      </c>
      <c r="F9" s="183">
        <v>7184.5</v>
      </c>
      <c r="G9" s="183">
        <v>7545.5</v>
      </c>
      <c r="H9" s="183">
        <v>7563.5</v>
      </c>
      <c r="I9" s="183">
        <v>7372</v>
      </c>
      <c r="J9" s="183">
        <v>6687</v>
      </c>
      <c r="K9" s="183">
        <v>6532.5</v>
      </c>
      <c r="L9" s="183">
        <v>6618</v>
      </c>
      <c r="M9" s="183">
        <v>8011.5</v>
      </c>
      <c r="N9" s="183">
        <v>7029</v>
      </c>
      <c r="O9" s="183">
        <v>5838.5</v>
      </c>
      <c r="P9" s="183">
        <v>5526.5</v>
      </c>
      <c r="Q9" s="183">
        <v>82735</v>
      </c>
      <c r="R9" s="183">
        <v>89931.75</v>
      </c>
      <c r="S9" s="183">
        <v>2981.5</v>
      </c>
      <c r="T9" s="183">
        <v>4836</v>
      </c>
      <c r="U9" s="183">
        <v>651</v>
      </c>
      <c r="V9" s="183">
        <v>12699.5</v>
      </c>
      <c r="W9" s="183">
        <v>471.29</v>
      </c>
      <c r="X9" s="183">
        <v>49472</v>
      </c>
      <c r="Y9" s="183">
        <v>11994</v>
      </c>
      <c r="Z9" s="183">
        <v>4703.25</v>
      </c>
      <c r="AA9" s="183">
        <v>11469</v>
      </c>
      <c r="AB9" s="295">
        <v>10363.320000000002</v>
      </c>
      <c r="AC9" s="295">
        <v>8191.8000000000011</v>
      </c>
      <c r="AD9" s="295">
        <v>17381.400000000001</v>
      </c>
      <c r="AE9" s="295">
        <v>22595.515999999996</v>
      </c>
      <c r="AF9" s="295">
        <v>49445</v>
      </c>
      <c r="AG9" s="295">
        <v>97613.716000000015</v>
      </c>
      <c r="AH9" s="295">
        <v>2981.5</v>
      </c>
      <c r="AI9" s="295">
        <v>9672</v>
      </c>
      <c r="AJ9" s="295">
        <v>1302</v>
      </c>
      <c r="AK9" s="295">
        <v>8889.65</v>
      </c>
      <c r="AL9" s="295">
        <v>11782.25</v>
      </c>
      <c r="AM9" s="295">
        <v>2473.6000000000004</v>
      </c>
      <c r="AN9" s="295">
        <v>2351.625</v>
      </c>
      <c r="AO9" s="295">
        <v>688.14</v>
      </c>
      <c r="AP9" s="295">
        <v>148117.80099999998</v>
      </c>
      <c r="AQ9" s="295">
        <f>AR9/AP9</f>
        <v>1.0666276702285096</v>
      </c>
      <c r="AR9" s="295">
        <v>157986.54499999998</v>
      </c>
      <c r="AS9" s="183">
        <v>374</v>
      </c>
      <c r="AT9" s="295">
        <v>561</v>
      </c>
      <c r="AU9" s="295">
        <v>132.89600000000002</v>
      </c>
      <c r="AV9" s="295">
        <v>2013.2750000000001</v>
      </c>
      <c r="AW9" s="295">
        <v>0</v>
      </c>
      <c r="AX9" s="295">
        <v>0</v>
      </c>
      <c r="AY9" s="295">
        <v>2146.1710000000003</v>
      </c>
      <c r="AZ9" s="295">
        <v>0</v>
      </c>
      <c r="BA9" s="295">
        <v>1.9499999999999993</v>
      </c>
      <c r="BB9" s="295">
        <v>6744.8879999999963</v>
      </c>
      <c r="BC9" s="295">
        <v>439.73999999999995</v>
      </c>
      <c r="BD9" s="295">
        <v>166.5</v>
      </c>
      <c r="BE9" s="295">
        <v>606.2399999999999</v>
      </c>
      <c r="BF9" s="183">
        <v>105.5</v>
      </c>
      <c r="BG9" s="295">
        <v>10.55</v>
      </c>
      <c r="BH9" s="183">
        <v>69.5</v>
      </c>
      <c r="BI9" s="295">
        <v>6.95</v>
      </c>
      <c r="BJ9" s="183">
        <v>2</v>
      </c>
      <c r="BK9" s="183">
        <v>2.5</v>
      </c>
      <c r="BL9" s="295">
        <v>0.625</v>
      </c>
      <c r="BM9" s="295">
        <v>168062.96899999995</v>
      </c>
      <c r="BN9" s="295">
        <v>50.500999999999998</v>
      </c>
      <c r="BO9" s="295">
        <v>168113.46999999994</v>
      </c>
      <c r="BP9" s="296">
        <v>686619120.9799999</v>
      </c>
      <c r="BQ9" s="296">
        <v>0</v>
      </c>
      <c r="BR9" s="296">
        <v>686619120.9799999</v>
      </c>
      <c r="BS9" s="296">
        <v>1320404.22</v>
      </c>
      <c r="BT9" s="296">
        <v>3879215.35</v>
      </c>
      <c r="BU9" s="296">
        <v>5199619.57</v>
      </c>
      <c r="BV9" s="296">
        <v>0</v>
      </c>
      <c r="BW9" s="296">
        <v>121816.99</v>
      </c>
      <c r="BX9" s="296">
        <v>121816.99</v>
      </c>
      <c r="BY9" s="296">
        <v>0</v>
      </c>
      <c r="BZ9" s="296">
        <v>28196.9</v>
      </c>
      <c r="CA9" s="296">
        <v>28196.9</v>
      </c>
      <c r="CB9" s="296">
        <v>5349633.4600000009</v>
      </c>
      <c r="CC9" s="296">
        <v>4012225.0950000007</v>
      </c>
      <c r="CD9" s="296">
        <v>0</v>
      </c>
      <c r="CE9" s="296">
        <v>682606895.88499987</v>
      </c>
      <c r="CF9" s="296">
        <v>2759565.4010097887</v>
      </c>
      <c r="CG9" s="296">
        <v>2649182.7849693978</v>
      </c>
      <c r="CH9" s="296">
        <v>688015644.07097912</v>
      </c>
      <c r="CI9" s="296">
        <v>0</v>
      </c>
      <c r="CJ9" s="405"/>
      <c r="CK9" s="183">
        <v>90492</v>
      </c>
      <c r="CL9" s="183">
        <v>89260.5</v>
      </c>
      <c r="CM9" s="295">
        <v>166044.489</v>
      </c>
      <c r="CN9" s="183">
        <v>249993</v>
      </c>
    </row>
    <row r="10" spans="1:92" ht="11.25" customHeight="1">
      <c r="A10" s="319" t="s">
        <v>1006</v>
      </c>
      <c r="B10" s="194">
        <v>0</v>
      </c>
      <c r="C10" s="194">
        <v>0</v>
      </c>
      <c r="D10" s="194">
        <v>0</v>
      </c>
      <c r="E10" s="194">
        <v>0</v>
      </c>
      <c r="F10" s="194">
        <v>0</v>
      </c>
      <c r="G10" s="194">
        <v>0</v>
      </c>
      <c r="H10" s="194">
        <v>0</v>
      </c>
      <c r="I10" s="194">
        <v>0</v>
      </c>
      <c r="J10" s="194">
        <v>30</v>
      </c>
      <c r="K10" s="194">
        <v>19</v>
      </c>
      <c r="L10" s="194">
        <v>18.5</v>
      </c>
      <c r="M10" s="194">
        <v>25.5</v>
      </c>
      <c r="N10" s="194">
        <v>18</v>
      </c>
      <c r="O10" s="194">
        <v>28.5</v>
      </c>
      <c r="P10" s="194">
        <v>17.5</v>
      </c>
      <c r="Q10" s="194">
        <v>157</v>
      </c>
      <c r="R10" s="195">
        <v>157</v>
      </c>
      <c r="S10" s="194">
        <v>0.5</v>
      </c>
      <c r="T10" s="194">
        <v>1</v>
      </c>
      <c r="U10" s="194">
        <v>0</v>
      </c>
      <c r="V10" s="194">
        <v>35</v>
      </c>
      <c r="W10" s="194">
        <v>1.42</v>
      </c>
      <c r="X10" s="194">
        <v>0</v>
      </c>
      <c r="Y10" s="194">
        <v>0</v>
      </c>
      <c r="Z10" s="194">
        <v>0</v>
      </c>
      <c r="AA10" s="194">
        <v>0</v>
      </c>
      <c r="AB10" s="306">
        <v>0</v>
      </c>
      <c r="AC10" s="306">
        <v>0</v>
      </c>
      <c r="AD10" s="306">
        <v>0</v>
      </c>
      <c r="AE10" s="306">
        <v>31.35</v>
      </c>
      <c r="AF10" s="306">
        <v>158.75</v>
      </c>
      <c r="AG10" s="306">
        <v>190.1</v>
      </c>
      <c r="AH10" s="306">
        <v>0.5</v>
      </c>
      <c r="AI10" s="306">
        <v>2</v>
      </c>
      <c r="AJ10" s="306">
        <v>0</v>
      </c>
      <c r="AK10" s="306">
        <v>24.5</v>
      </c>
      <c r="AL10" s="306">
        <v>35.5</v>
      </c>
      <c r="AM10" s="306">
        <v>0</v>
      </c>
      <c r="AN10" s="306">
        <v>0</v>
      </c>
      <c r="AO10" s="306">
        <v>0</v>
      </c>
      <c r="AP10" s="307">
        <v>252.6</v>
      </c>
      <c r="AQ10" s="308">
        <v>1.123</v>
      </c>
      <c r="AR10" s="308">
        <v>283.67</v>
      </c>
      <c r="AS10" s="312">
        <v>0</v>
      </c>
      <c r="AT10" s="306">
        <v>0</v>
      </c>
      <c r="AU10" s="310">
        <v>0</v>
      </c>
      <c r="AV10" s="310">
        <v>152.07900000000001</v>
      </c>
      <c r="AW10" s="306">
        <v>0</v>
      </c>
      <c r="AX10" s="310">
        <v>0</v>
      </c>
      <c r="AY10" s="307">
        <v>152.07900000000001</v>
      </c>
      <c r="AZ10" s="307">
        <v>0</v>
      </c>
      <c r="BA10" s="307">
        <v>6.2E-2</v>
      </c>
      <c r="BB10" s="307">
        <v>9.734</v>
      </c>
      <c r="BC10" s="307">
        <v>3.51</v>
      </c>
      <c r="BD10" s="307">
        <v>2</v>
      </c>
      <c r="BE10" s="307">
        <v>5.51</v>
      </c>
      <c r="BF10" s="311">
        <v>0</v>
      </c>
      <c r="BG10" s="307">
        <v>0</v>
      </c>
      <c r="BH10" s="311">
        <v>0</v>
      </c>
      <c r="BI10" s="307">
        <v>0</v>
      </c>
      <c r="BJ10" s="312">
        <v>0</v>
      </c>
      <c r="BK10" s="312">
        <v>0</v>
      </c>
      <c r="BL10" s="307">
        <v>0</v>
      </c>
      <c r="BM10" s="313">
        <v>450.99299999999999</v>
      </c>
      <c r="BN10" s="306">
        <v>8.6609999999999996</v>
      </c>
      <c r="BO10" s="307">
        <v>459.654</v>
      </c>
      <c r="BP10" s="314">
        <v>1877346.45</v>
      </c>
      <c r="BQ10" s="314">
        <v>37546.928999999996</v>
      </c>
      <c r="BR10" s="314">
        <v>1839799.5209999999</v>
      </c>
      <c r="BS10" s="314">
        <v>0</v>
      </c>
      <c r="BT10" s="314">
        <v>0</v>
      </c>
      <c r="BU10" s="315">
        <v>0</v>
      </c>
      <c r="BV10" s="315">
        <v>0</v>
      </c>
      <c r="BW10" s="315">
        <v>0</v>
      </c>
      <c r="BX10" s="315">
        <v>0</v>
      </c>
      <c r="BY10" s="315">
        <v>0</v>
      </c>
      <c r="BZ10" s="315">
        <v>0</v>
      </c>
      <c r="CA10" s="314">
        <v>0</v>
      </c>
      <c r="CB10" s="314">
        <v>0</v>
      </c>
      <c r="CC10" s="314">
        <v>0</v>
      </c>
      <c r="CD10" s="314">
        <v>0</v>
      </c>
      <c r="CE10" s="314">
        <v>1839799.5209999999</v>
      </c>
      <c r="CF10" s="314">
        <v>7437.7319267535231</v>
      </c>
      <c r="CG10" s="314">
        <v>7140.2226496833828</v>
      </c>
      <c r="CH10" s="314">
        <v>1854377.4755764368</v>
      </c>
      <c r="CI10" s="314">
        <v>37546.928999999996</v>
      </c>
      <c r="CJ10" s="320"/>
      <c r="CK10" s="311">
        <v>162</v>
      </c>
      <c r="CL10" s="311">
        <v>166</v>
      </c>
      <c r="CM10" s="321">
        <v>459.654</v>
      </c>
      <c r="CN10" s="318">
        <v>11958</v>
      </c>
    </row>
    <row r="11" spans="1:92" ht="11.25" customHeight="1">
      <c r="A11" s="192" t="s">
        <v>1182</v>
      </c>
      <c r="B11" s="194">
        <v>0</v>
      </c>
      <c r="C11" s="194">
        <v>0</v>
      </c>
      <c r="D11" s="194">
        <v>0</v>
      </c>
      <c r="E11" s="194">
        <v>0</v>
      </c>
      <c r="F11" s="194">
        <v>0</v>
      </c>
      <c r="G11" s="194">
        <v>0</v>
      </c>
      <c r="H11" s="194">
        <v>0</v>
      </c>
      <c r="I11" s="194">
        <v>0</v>
      </c>
      <c r="J11" s="194">
        <v>0</v>
      </c>
      <c r="K11" s="194">
        <v>0</v>
      </c>
      <c r="L11" s="194">
        <v>0</v>
      </c>
      <c r="M11" s="194">
        <v>38.5</v>
      </c>
      <c r="N11" s="194">
        <v>56</v>
      </c>
      <c r="O11" s="194">
        <v>53.5</v>
      </c>
      <c r="P11" s="194">
        <v>33</v>
      </c>
      <c r="Q11" s="194">
        <v>181</v>
      </c>
      <c r="R11" s="195">
        <v>181</v>
      </c>
      <c r="S11" s="194">
        <v>4.5</v>
      </c>
      <c r="T11" s="194">
        <v>0</v>
      </c>
      <c r="U11" s="194">
        <v>0</v>
      </c>
      <c r="V11" s="194">
        <v>34</v>
      </c>
      <c r="W11" s="194">
        <v>0.21</v>
      </c>
      <c r="X11" s="194">
        <v>0</v>
      </c>
      <c r="Y11" s="194">
        <v>0</v>
      </c>
      <c r="Z11" s="194">
        <v>0</v>
      </c>
      <c r="AA11" s="194">
        <v>0</v>
      </c>
      <c r="AB11" s="306">
        <v>0</v>
      </c>
      <c r="AC11" s="306">
        <v>0</v>
      </c>
      <c r="AD11" s="306">
        <v>0</v>
      </c>
      <c r="AE11" s="306">
        <v>0</v>
      </c>
      <c r="AF11" s="306">
        <v>226.25</v>
      </c>
      <c r="AG11" s="306">
        <v>226.25</v>
      </c>
      <c r="AH11" s="306">
        <v>4.5</v>
      </c>
      <c r="AI11" s="306">
        <v>0</v>
      </c>
      <c r="AJ11" s="306">
        <v>0</v>
      </c>
      <c r="AK11" s="306">
        <v>23.8</v>
      </c>
      <c r="AL11" s="306">
        <v>5.25</v>
      </c>
      <c r="AM11" s="306">
        <v>0</v>
      </c>
      <c r="AN11" s="306">
        <v>0</v>
      </c>
      <c r="AO11" s="306">
        <v>0</v>
      </c>
      <c r="AP11" s="307">
        <v>259.8</v>
      </c>
      <c r="AQ11" s="308">
        <v>1.0840000000000001</v>
      </c>
      <c r="AR11" s="308">
        <v>281.62299999999999</v>
      </c>
      <c r="AS11" s="312">
        <v>0</v>
      </c>
      <c r="AT11" s="306">
        <v>0</v>
      </c>
      <c r="AU11" s="310">
        <v>0</v>
      </c>
      <c r="AV11" s="310">
        <v>157.791</v>
      </c>
      <c r="AW11" s="306">
        <v>0</v>
      </c>
      <c r="AX11" s="310">
        <v>0</v>
      </c>
      <c r="AY11" s="307">
        <v>157.791</v>
      </c>
      <c r="AZ11" s="307">
        <v>0</v>
      </c>
      <c r="BA11" s="307">
        <v>6.6000000000000003E-2</v>
      </c>
      <c r="BB11" s="307">
        <v>11.946</v>
      </c>
      <c r="BC11" s="307">
        <v>0</v>
      </c>
      <c r="BD11" s="307">
        <v>0</v>
      </c>
      <c r="BE11" s="307">
        <v>0</v>
      </c>
      <c r="BF11" s="311">
        <v>0</v>
      </c>
      <c r="BG11" s="307">
        <v>0</v>
      </c>
      <c r="BH11" s="311">
        <v>0</v>
      </c>
      <c r="BI11" s="307">
        <v>0</v>
      </c>
      <c r="BJ11" s="312">
        <v>0</v>
      </c>
      <c r="BK11" s="312">
        <v>0</v>
      </c>
      <c r="BL11" s="307">
        <v>0</v>
      </c>
      <c r="BM11" s="313">
        <v>451.36</v>
      </c>
      <c r="BN11" s="306">
        <v>34.209000000000003</v>
      </c>
      <c r="BO11" s="307">
        <v>485.56900000000002</v>
      </c>
      <c r="BP11" s="314">
        <v>1983190.04</v>
      </c>
      <c r="BQ11" s="314">
        <v>39663.800800000005</v>
      </c>
      <c r="BR11" s="314">
        <v>1943526.2392</v>
      </c>
      <c r="BS11" s="314">
        <v>0</v>
      </c>
      <c r="BT11" s="314">
        <v>0</v>
      </c>
      <c r="BU11" s="315">
        <v>0</v>
      </c>
      <c r="BV11" s="315">
        <v>0</v>
      </c>
      <c r="BW11" s="315">
        <v>0</v>
      </c>
      <c r="BX11" s="315">
        <v>0</v>
      </c>
      <c r="BY11" s="315">
        <v>0</v>
      </c>
      <c r="BZ11" s="315">
        <v>0</v>
      </c>
      <c r="CA11" s="314">
        <v>0</v>
      </c>
      <c r="CB11" s="314">
        <v>0</v>
      </c>
      <c r="CC11" s="314">
        <v>0</v>
      </c>
      <c r="CD11" s="314">
        <v>0</v>
      </c>
      <c r="CE11" s="314">
        <v>1943526.2392</v>
      </c>
      <c r="CF11" s="314">
        <v>7857.0664872898651</v>
      </c>
      <c r="CG11" s="314">
        <v>7542.7838277982701</v>
      </c>
      <c r="CH11" s="314">
        <v>1958926.0895150881</v>
      </c>
      <c r="CI11" s="314">
        <v>39663.800800000005</v>
      </c>
      <c r="CJ11" s="320"/>
      <c r="CK11" s="311">
        <v>189</v>
      </c>
      <c r="CL11" s="311">
        <v>187</v>
      </c>
      <c r="CM11" s="321">
        <v>485.56900000000002</v>
      </c>
      <c r="CN11" s="318">
        <v>10957</v>
      </c>
    </row>
    <row r="12" spans="1:92" ht="11.25" customHeight="1">
      <c r="A12" s="414" t="s">
        <v>1183</v>
      </c>
      <c r="B12" s="194">
        <v>0</v>
      </c>
      <c r="C12" s="194">
        <v>0</v>
      </c>
      <c r="D12" s="194">
        <v>0</v>
      </c>
      <c r="E12" s="194">
        <v>0</v>
      </c>
      <c r="F12" s="194">
        <v>0</v>
      </c>
      <c r="G12" s="194">
        <v>0</v>
      </c>
      <c r="H12" s="194">
        <v>0</v>
      </c>
      <c r="I12" s="194">
        <v>0</v>
      </c>
      <c r="J12" s="194">
        <v>0</v>
      </c>
      <c r="K12" s="194">
        <v>0</v>
      </c>
      <c r="L12" s="194">
        <v>0</v>
      </c>
      <c r="M12" s="194">
        <v>80.5</v>
      </c>
      <c r="N12" s="194">
        <v>84</v>
      </c>
      <c r="O12" s="194">
        <v>70.5</v>
      </c>
      <c r="P12" s="194">
        <v>64</v>
      </c>
      <c r="Q12" s="194">
        <v>299</v>
      </c>
      <c r="R12" s="195">
        <v>299</v>
      </c>
      <c r="S12" s="194">
        <v>13</v>
      </c>
      <c r="T12" s="194">
        <v>16.5</v>
      </c>
      <c r="U12" s="194">
        <v>0</v>
      </c>
      <c r="V12" s="194">
        <v>39.5</v>
      </c>
      <c r="W12" s="194">
        <v>7.18</v>
      </c>
      <c r="X12" s="194">
        <v>0</v>
      </c>
      <c r="Y12" s="194">
        <v>0</v>
      </c>
      <c r="Z12" s="194">
        <v>0</v>
      </c>
      <c r="AA12" s="194">
        <v>0</v>
      </c>
      <c r="AB12" s="306">
        <v>0</v>
      </c>
      <c r="AC12" s="306">
        <v>0</v>
      </c>
      <c r="AD12" s="306">
        <v>0</v>
      </c>
      <c r="AE12" s="306">
        <v>0</v>
      </c>
      <c r="AF12" s="306">
        <v>373.75</v>
      </c>
      <c r="AG12" s="306">
        <v>373.75</v>
      </c>
      <c r="AH12" s="306">
        <v>13</v>
      </c>
      <c r="AI12" s="306">
        <v>33</v>
      </c>
      <c r="AJ12" s="306">
        <v>0</v>
      </c>
      <c r="AK12" s="306">
        <v>27.65</v>
      </c>
      <c r="AL12" s="306">
        <v>179.5</v>
      </c>
      <c r="AM12" s="306">
        <v>0</v>
      </c>
      <c r="AN12" s="306">
        <v>0</v>
      </c>
      <c r="AO12" s="306">
        <v>0</v>
      </c>
      <c r="AP12" s="307">
        <v>626.9</v>
      </c>
      <c r="AQ12" s="308">
        <v>1.056</v>
      </c>
      <c r="AR12" s="308">
        <v>662.00599999999997</v>
      </c>
      <c r="AS12" s="312">
        <v>1</v>
      </c>
      <c r="AT12" s="306">
        <v>1.5</v>
      </c>
      <c r="AU12" s="310">
        <v>0</v>
      </c>
      <c r="AV12" s="310">
        <v>140.679</v>
      </c>
      <c r="AW12" s="306">
        <v>0</v>
      </c>
      <c r="AX12" s="310">
        <v>0</v>
      </c>
      <c r="AY12" s="307">
        <v>140.679</v>
      </c>
      <c r="AZ12" s="307">
        <v>0</v>
      </c>
      <c r="BA12" s="307">
        <v>7.4999999999999997E-2</v>
      </c>
      <c r="BB12" s="307">
        <v>22.425000000000001</v>
      </c>
      <c r="BC12" s="307">
        <v>0</v>
      </c>
      <c r="BD12" s="307">
        <v>0</v>
      </c>
      <c r="BE12" s="307">
        <v>0</v>
      </c>
      <c r="BF12" s="311">
        <v>0</v>
      </c>
      <c r="BG12" s="307">
        <v>0</v>
      </c>
      <c r="BH12" s="311">
        <v>0</v>
      </c>
      <c r="BI12" s="307">
        <v>0</v>
      </c>
      <c r="BJ12" s="312">
        <v>0</v>
      </c>
      <c r="BK12" s="312">
        <v>0</v>
      </c>
      <c r="BL12" s="307">
        <v>0</v>
      </c>
      <c r="BM12" s="313">
        <v>826.6099999999999</v>
      </c>
      <c r="BN12" s="306">
        <v>0</v>
      </c>
      <c r="BO12" s="307">
        <v>826.61</v>
      </c>
      <c r="BP12" s="314">
        <v>3376090.16</v>
      </c>
      <c r="BQ12" s="314">
        <v>67521.803200000009</v>
      </c>
      <c r="BR12" s="314">
        <v>3308568.3568000002</v>
      </c>
      <c r="BS12" s="314">
        <v>0</v>
      </c>
      <c r="BT12" s="314">
        <v>0</v>
      </c>
      <c r="BU12" s="315">
        <v>0</v>
      </c>
      <c r="BV12" s="315">
        <v>0</v>
      </c>
      <c r="BW12" s="315">
        <v>0</v>
      </c>
      <c r="BX12" s="315">
        <v>0</v>
      </c>
      <c r="BY12" s="315">
        <v>0</v>
      </c>
      <c r="BZ12" s="315">
        <v>0</v>
      </c>
      <c r="CA12" s="314">
        <v>0</v>
      </c>
      <c r="CB12" s="314">
        <v>0</v>
      </c>
      <c r="CC12" s="314">
        <v>0</v>
      </c>
      <c r="CD12" s="314">
        <v>0</v>
      </c>
      <c r="CE12" s="314">
        <v>3308568.3568000002</v>
      </c>
      <c r="CF12" s="314">
        <v>13375.503264530855</v>
      </c>
      <c r="CG12" s="314">
        <v>12840.483133949621</v>
      </c>
      <c r="CH12" s="314">
        <v>3334784.343198481</v>
      </c>
      <c r="CI12" s="314">
        <v>67521.803200000009</v>
      </c>
      <c r="CJ12" s="324"/>
      <c r="CK12" s="311">
        <v>301</v>
      </c>
      <c r="CL12" s="311">
        <v>289</v>
      </c>
      <c r="CM12" s="321">
        <v>712.08100000000002</v>
      </c>
      <c r="CN12" s="318">
        <v>11291</v>
      </c>
    </row>
    <row r="13" spans="1:92" ht="11.25" customHeight="1">
      <c r="A13" s="167" t="s">
        <v>912</v>
      </c>
      <c r="B13" s="168">
        <v>15.5</v>
      </c>
      <c r="C13" s="168">
        <v>10.5</v>
      </c>
      <c r="D13" s="169">
        <v>18.25</v>
      </c>
      <c r="E13" s="168">
        <v>10</v>
      </c>
      <c r="F13" s="168">
        <v>12</v>
      </c>
      <c r="G13" s="168">
        <v>10</v>
      </c>
      <c r="H13" s="168">
        <v>11.5</v>
      </c>
      <c r="I13" s="168">
        <v>11</v>
      </c>
      <c r="J13" s="168">
        <v>13</v>
      </c>
      <c r="K13" s="168">
        <v>14</v>
      </c>
      <c r="L13" s="168">
        <v>11.5</v>
      </c>
      <c r="M13" s="168">
        <v>6</v>
      </c>
      <c r="N13" s="168">
        <v>24</v>
      </c>
      <c r="O13" s="168">
        <v>13.5</v>
      </c>
      <c r="P13" s="168">
        <v>16.5</v>
      </c>
      <c r="Q13" s="168">
        <v>153</v>
      </c>
      <c r="R13" s="169">
        <v>171.25</v>
      </c>
      <c r="S13" s="168">
        <v>8</v>
      </c>
      <c r="T13" s="168">
        <v>0</v>
      </c>
      <c r="U13" s="168">
        <v>15.5</v>
      </c>
      <c r="V13" s="168">
        <v>35</v>
      </c>
      <c r="W13" s="168">
        <v>0.68</v>
      </c>
      <c r="X13" s="168">
        <v>78</v>
      </c>
      <c r="Y13" s="168">
        <v>0</v>
      </c>
      <c r="Z13" s="168">
        <v>0</v>
      </c>
      <c r="AA13" s="168">
        <v>0</v>
      </c>
      <c r="AB13" s="170">
        <v>26.28</v>
      </c>
      <c r="AC13" s="171">
        <v>12</v>
      </c>
      <c r="AD13" s="171">
        <v>25.96</v>
      </c>
      <c r="AE13" s="171">
        <v>37.097999999999999</v>
      </c>
      <c r="AF13" s="171">
        <v>106.875</v>
      </c>
      <c r="AG13" s="171">
        <v>181.93299999999999</v>
      </c>
      <c r="AH13" s="171">
        <v>8</v>
      </c>
      <c r="AI13" s="171">
        <v>0</v>
      </c>
      <c r="AJ13" s="171">
        <v>31</v>
      </c>
      <c r="AK13" s="171">
        <v>24.5</v>
      </c>
      <c r="AL13" s="171">
        <v>17</v>
      </c>
      <c r="AM13" s="171">
        <v>3.9</v>
      </c>
      <c r="AN13" s="171">
        <v>0</v>
      </c>
      <c r="AO13" s="171">
        <v>0</v>
      </c>
      <c r="AP13" s="170">
        <v>292.61299999999994</v>
      </c>
      <c r="AQ13" s="172">
        <v>1.1339999999999999</v>
      </c>
      <c r="AR13" s="171">
        <v>331.82299999999998</v>
      </c>
      <c r="AS13" s="173">
        <v>0</v>
      </c>
      <c r="AT13" s="170">
        <v>0</v>
      </c>
      <c r="AU13" s="172">
        <v>59.6</v>
      </c>
      <c r="AV13" s="172">
        <v>101.919</v>
      </c>
      <c r="AW13" s="170">
        <v>24.588000000000001</v>
      </c>
      <c r="AX13" s="172">
        <v>0</v>
      </c>
      <c r="AY13" s="171">
        <v>186.107</v>
      </c>
      <c r="AZ13" s="174">
        <v>28.75</v>
      </c>
      <c r="BA13" s="178">
        <v>7.6999999999999999E-2</v>
      </c>
      <c r="BB13" s="171">
        <v>13.186</v>
      </c>
      <c r="BC13" s="170">
        <v>0</v>
      </c>
      <c r="BD13" s="170">
        <v>0</v>
      </c>
      <c r="BE13" s="170">
        <v>0</v>
      </c>
      <c r="BF13" s="173">
        <v>0</v>
      </c>
      <c r="BG13" s="171">
        <v>0</v>
      </c>
      <c r="BH13" s="175">
        <v>0</v>
      </c>
      <c r="BI13" s="171">
        <v>0</v>
      </c>
      <c r="BJ13" s="175">
        <v>0</v>
      </c>
      <c r="BK13" s="175">
        <v>0</v>
      </c>
      <c r="BL13" s="171">
        <v>0</v>
      </c>
      <c r="BM13" s="170">
        <v>559.86599999999999</v>
      </c>
      <c r="BN13" s="170">
        <v>0</v>
      </c>
      <c r="BO13" s="171">
        <v>559.86599999999999</v>
      </c>
      <c r="BP13" s="284">
        <v>2286638.31</v>
      </c>
      <c r="BQ13" s="285"/>
      <c r="BR13" s="284">
        <v>2286638.31</v>
      </c>
      <c r="BS13" s="284">
        <v>1542.38</v>
      </c>
      <c r="BT13" s="284">
        <v>13851.66</v>
      </c>
      <c r="BU13" s="176">
        <v>15394.04</v>
      </c>
      <c r="BV13" s="176">
        <v>0</v>
      </c>
      <c r="BW13" s="176">
        <v>0</v>
      </c>
      <c r="BX13" s="176">
        <v>0</v>
      </c>
      <c r="BY13" s="176">
        <v>0</v>
      </c>
      <c r="BZ13" s="176">
        <v>9524.0499999999993</v>
      </c>
      <c r="CA13" s="284">
        <v>9524.0499999999993</v>
      </c>
      <c r="CB13" s="284">
        <v>24918.09</v>
      </c>
      <c r="CC13" s="284">
        <v>18688.567500000001</v>
      </c>
      <c r="CD13" s="176">
        <v>0</v>
      </c>
      <c r="CE13" s="284">
        <v>2267949.7425000002</v>
      </c>
      <c r="CF13" s="284">
        <v>9168.6088704360973</v>
      </c>
      <c r="CG13" s="284">
        <v>8801.864515618654</v>
      </c>
      <c r="CH13" s="284">
        <v>2285920.2158860546</v>
      </c>
      <c r="CI13" s="285"/>
      <c r="CJ13" s="288"/>
      <c r="CK13" s="169">
        <v>171</v>
      </c>
      <c r="CL13" s="169">
        <v>163.5</v>
      </c>
      <c r="CM13" s="178">
        <v>522.697</v>
      </c>
      <c r="CN13" s="179">
        <v>13353</v>
      </c>
    </row>
    <row r="14" spans="1:92" ht="11.25" customHeight="1">
      <c r="A14" s="324" t="s">
        <v>1126</v>
      </c>
      <c r="B14" s="194">
        <v>0</v>
      </c>
      <c r="C14" s="194">
        <v>0</v>
      </c>
      <c r="D14" s="194">
        <v>0</v>
      </c>
      <c r="E14" s="194">
        <v>0</v>
      </c>
      <c r="F14" s="194">
        <v>0</v>
      </c>
      <c r="G14" s="194">
        <v>0</v>
      </c>
      <c r="H14" s="194">
        <v>0</v>
      </c>
      <c r="I14" s="194">
        <v>0</v>
      </c>
      <c r="J14" s="194">
        <v>0</v>
      </c>
      <c r="K14" s="194">
        <v>25.5</v>
      </c>
      <c r="L14" s="194">
        <v>13.5</v>
      </c>
      <c r="M14" s="194">
        <v>17</v>
      </c>
      <c r="N14" s="194">
        <v>14.5</v>
      </c>
      <c r="O14" s="194">
        <v>16.5</v>
      </c>
      <c r="P14" s="194">
        <v>22</v>
      </c>
      <c r="Q14" s="194">
        <v>109</v>
      </c>
      <c r="R14" s="195">
        <v>109</v>
      </c>
      <c r="S14" s="194">
        <v>3.5</v>
      </c>
      <c r="T14" s="194">
        <v>0</v>
      </c>
      <c r="U14" s="194">
        <v>0</v>
      </c>
      <c r="V14" s="194">
        <v>5.5</v>
      </c>
      <c r="W14" s="194">
        <v>0.08</v>
      </c>
      <c r="X14" s="194">
        <v>0</v>
      </c>
      <c r="Y14" s="194">
        <v>0</v>
      </c>
      <c r="Z14" s="194">
        <v>0</v>
      </c>
      <c r="AA14" s="194">
        <v>0</v>
      </c>
      <c r="AB14" s="306">
        <v>0</v>
      </c>
      <c r="AC14" s="306">
        <v>0</v>
      </c>
      <c r="AD14" s="306">
        <v>0</v>
      </c>
      <c r="AE14" s="306">
        <v>0</v>
      </c>
      <c r="AF14" s="306">
        <v>136.25</v>
      </c>
      <c r="AG14" s="306">
        <v>136.25</v>
      </c>
      <c r="AH14" s="306">
        <v>3.5</v>
      </c>
      <c r="AI14" s="306">
        <v>0</v>
      </c>
      <c r="AJ14" s="306">
        <v>0</v>
      </c>
      <c r="AK14" s="306">
        <v>3.85</v>
      </c>
      <c r="AL14" s="306">
        <v>2</v>
      </c>
      <c r="AM14" s="306">
        <v>0</v>
      </c>
      <c r="AN14" s="306">
        <v>0</v>
      </c>
      <c r="AO14" s="306">
        <v>0</v>
      </c>
      <c r="AP14" s="307">
        <v>145.6</v>
      </c>
      <c r="AQ14" s="308">
        <v>1.1419999999999999</v>
      </c>
      <c r="AR14" s="308">
        <v>166.27500000000001</v>
      </c>
      <c r="AS14" s="312">
        <v>0</v>
      </c>
      <c r="AT14" s="306">
        <v>0</v>
      </c>
      <c r="AU14" s="310">
        <v>0</v>
      </c>
      <c r="AV14" s="310">
        <v>124.279</v>
      </c>
      <c r="AW14" s="306">
        <v>0</v>
      </c>
      <c r="AX14" s="310">
        <v>0</v>
      </c>
      <c r="AY14" s="307">
        <v>124.279</v>
      </c>
      <c r="AZ14" s="307">
        <v>0</v>
      </c>
      <c r="BA14" s="307">
        <v>0.107</v>
      </c>
      <c r="BB14" s="307">
        <v>11.663</v>
      </c>
      <c r="BC14" s="307">
        <v>0</v>
      </c>
      <c r="BD14" s="307">
        <v>0</v>
      </c>
      <c r="BE14" s="307">
        <v>0</v>
      </c>
      <c r="BF14" s="311">
        <v>0</v>
      </c>
      <c r="BG14" s="307">
        <v>0</v>
      </c>
      <c r="BH14" s="311">
        <v>0</v>
      </c>
      <c r="BI14" s="307">
        <v>0</v>
      </c>
      <c r="BJ14" s="312">
        <v>0</v>
      </c>
      <c r="BK14" s="312">
        <v>0</v>
      </c>
      <c r="BL14" s="307">
        <v>0</v>
      </c>
      <c r="BM14" s="313">
        <v>302.21699999999998</v>
      </c>
      <c r="BN14" s="306">
        <v>0</v>
      </c>
      <c r="BO14" s="307">
        <v>302.21699999999998</v>
      </c>
      <c r="BP14" s="314">
        <v>1234332.8</v>
      </c>
      <c r="BQ14" s="314">
        <v>24686.656000000003</v>
      </c>
      <c r="BR14" s="314">
        <v>1209646.1440000001</v>
      </c>
      <c r="BS14" s="314">
        <v>0</v>
      </c>
      <c r="BT14" s="314">
        <v>0</v>
      </c>
      <c r="BU14" s="315">
        <v>0</v>
      </c>
      <c r="BV14" s="315">
        <v>0</v>
      </c>
      <c r="BW14" s="315">
        <v>0</v>
      </c>
      <c r="BX14" s="315">
        <v>0</v>
      </c>
      <c r="BY14" s="315">
        <v>0</v>
      </c>
      <c r="BZ14" s="315">
        <v>0</v>
      </c>
      <c r="CA14" s="314">
        <v>0</v>
      </c>
      <c r="CB14" s="314">
        <v>0</v>
      </c>
      <c r="CC14" s="314">
        <v>0</v>
      </c>
      <c r="CD14" s="314">
        <v>0</v>
      </c>
      <c r="CE14" s="314">
        <v>1209646.1440000001</v>
      </c>
      <c r="CF14" s="314">
        <v>4890.2196367639399</v>
      </c>
      <c r="CG14" s="314">
        <v>4694.6108512933824</v>
      </c>
      <c r="CH14" s="314">
        <v>1219230.9744880574</v>
      </c>
      <c r="CI14" s="314">
        <v>24686.656000000003</v>
      </c>
      <c r="CJ14" s="320"/>
      <c r="CK14" s="311">
        <v>99</v>
      </c>
      <c r="CL14" s="311">
        <v>95</v>
      </c>
      <c r="CM14" s="321">
        <v>271.82400000000001</v>
      </c>
      <c r="CN14" s="318">
        <v>11324</v>
      </c>
    </row>
    <row r="15" spans="1:92" ht="11.25" customHeight="1">
      <c r="A15" s="180" t="s">
        <v>913</v>
      </c>
      <c r="B15" s="168">
        <v>81</v>
      </c>
      <c r="C15" s="168">
        <v>274</v>
      </c>
      <c r="D15" s="169">
        <v>314.5</v>
      </c>
      <c r="E15" s="168">
        <v>319.5</v>
      </c>
      <c r="F15" s="168">
        <v>332</v>
      </c>
      <c r="G15" s="168">
        <v>319</v>
      </c>
      <c r="H15" s="168">
        <v>309</v>
      </c>
      <c r="I15" s="168">
        <v>282.5</v>
      </c>
      <c r="J15" s="168">
        <v>304.5</v>
      </c>
      <c r="K15" s="168">
        <v>264.5</v>
      </c>
      <c r="L15" s="168">
        <v>312</v>
      </c>
      <c r="M15" s="168">
        <v>261</v>
      </c>
      <c r="N15" s="168">
        <v>317.5</v>
      </c>
      <c r="O15" s="168">
        <v>271</v>
      </c>
      <c r="P15" s="168">
        <v>257.5</v>
      </c>
      <c r="Q15" s="168">
        <v>3550</v>
      </c>
      <c r="R15" s="169">
        <v>3864.5</v>
      </c>
      <c r="S15" s="168">
        <v>34.5</v>
      </c>
      <c r="T15" s="168">
        <v>31.5</v>
      </c>
      <c r="U15" s="168">
        <v>66.5</v>
      </c>
      <c r="V15" s="168">
        <v>460.5</v>
      </c>
      <c r="W15" s="168">
        <v>21.17</v>
      </c>
      <c r="X15" s="168">
        <v>2109.5</v>
      </c>
      <c r="Y15" s="168">
        <v>391.5</v>
      </c>
      <c r="Z15" s="168">
        <v>94.91</v>
      </c>
      <c r="AA15" s="168">
        <v>296</v>
      </c>
      <c r="AB15" s="170">
        <v>452.88</v>
      </c>
      <c r="AC15" s="171">
        <v>383.4</v>
      </c>
      <c r="AD15" s="171">
        <v>768.18</v>
      </c>
      <c r="AE15" s="171">
        <v>936.32</v>
      </c>
      <c r="AF15" s="171">
        <v>2104.375</v>
      </c>
      <c r="AG15" s="171">
        <v>4192.2749999999996</v>
      </c>
      <c r="AH15" s="171">
        <v>34.5</v>
      </c>
      <c r="AI15" s="171">
        <v>63</v>
      </c>
      <c r="AJ15" s="171">
        <v>133</v>
      </c>
      <c r="AK15" s="171">
        <v>322.35000000000002</v>
      </c>
      <c r="AL15" s="171">
        <v>529.25</v>
      </c>
      <c r="AM15" s="171">
        <v>105.47499999999999</v>
      </c>
      <c r="AN15" s="171">
        <v>47.454999999999998</v>
      </c>
      <c r="AO15" s="171">
        <v>17.760000000000002</v>
      </c>
      <c r="AP15" s="170">
        <v>5897.9450000000006</v>
      </c>
      <c r="AQ15" s="172">
        <v>1.1120000000000001</v>
      </c>
      <c r="AR15" s="171">
        <v>6558.5150000000003</v>
      </c>
      <c r="AS15" s="173">
        <v>1</v>
      </c>
      <c r="AT15" s="170">
        <v>1.5</v>
      </c>
      <c r="AU15" s="172">
        <v>48.473999999999997</v>
      </c>
      <c r="AV15" s="172">
        <v>0</v>
      </c>
      <c r="AW15" s="170">
        <v>19.635999999999999</v>
      </c>
      <c r="AX15" s="172">
        <v>0</v>
      </c>
      <c r="AY15" s="171">
        <v>68.11</v>
      </c>
      <c r="AZ15" s="174">
        <v>0</v>
      </c>
      <c r="BA15" s="178">
        <v>0.05</v>
      </c>
      <c r="BB15" s="171">
        <v>193.22499999999999</v>
      </c>
      <c r="BC15" s="170">
        <v>0</v>
      </c>
      <c r="BD15" s="170">
        <v>0</v>
      </c>
      <c r="BE15" s="170">
        <v>0</v>
      </c>
      <c r="BF15" s="173">
        <v>0</v>
      </c>
      <c r="BG15" s="171">
        <v>0</v>
      </c>
      <c r="BH15" s="175">
        <v>0</v>
      </c>
      <c r="BI15" s="171">
        <v>0</v>
      </c>
      <c r="BJ15" s="175">
        <v>0</v>
      </c>
      <c r="BK15" s="175">
        <v>0</v>
      </c>
      <c r="BL15" s="171">
        <v>0</v>
      </c>
      <c r="BM15" s="170">
        <v>6821.35</v>
      </c>
      <c r="BN15" s="170">
        <v>0</v>
      </c>
      <c r="BO15" s="171">
        <v>6821.35</v>
      </c>
      <c r="BP15" s="284">
        <v>27860166.949999999</v>
      </c>
      <c r="BQ15" s="285"/>
      <c r="BR15" s="284">
        <v>27860166.949999999</v>
      </c>
      <c r="BS15" s="284">
        <v>132021.59</v>
      </c>
      <c r="BT15" s="284">
        <v>627459.26</v>
      </c>
      <c r="BU15" s="176">
        <v>759480.85</v>
      </c>
      <c r="BV15" s="176">
        <v>0</v>
      </c>
      <c r="BW15" s="176">
        <v>0</v>
      </c>
      <c r="BX15" s="176">
        <v>0</v>
      </c>
      <c r="BY15" s="176">
        <v>0</v>
      </c>
      <c r="BZ15" s="176">
        <v>12162.66</v>
      </c>
      <c r="CA15" s="284">
        <v>12162.66</v>
      </c>
      <c r="CB15" s="284">
        <v>771643.51</v>
      </c>
      <c r="CC15" s="284">
        <v>578732.63250000007</v>
      </c>
      <c r="CD15" s="176">
        <v>0</v>
      </c>
      <c r="CE15" s="284">
        <v>27281434.317499999</v>
      </c>
      <c r="CF15" s="284">
        <v>110290.27495376708</v>
      </c>
      <c r="CG15" s="284">
        <v>105878.66395561639</v>
      </c>
      <c r="CH15" s="284">
        <v>27497603.256409384</v>
      </c>
      <c r="CI15" s="285"/>
      <c r="CJ15" s="293"/>
      <c r="CK15" s="169">
        <v>3899.5</v>
      </c>
      <c r="CL15" s="169">
        <v>3816.5</v>
      </c>
      <c r="CM15" s="178">
        <v>6721.62</v>
      </c>
      <c r="CN15" s="179">
        <v>7209</v>
      </c>
    </row>
    <row r="16" spans="1:92" ht="11.25" customHeight="1">
      <c r="A16" s="414" t="s">
        <v>1184</v>
      </c>
      <c r="B16" s="194">
        <v>0</v>
      </c>
      <c r="C16" s="194">
        <v>0</v>
      </c>
      <c r="D16" s="194">
        <v>0</v>
      </c>
      <c r="E16" s="194">
        <v>0</v>
      </c>
      <c r="F16" s="194">
        <v>0</v>
      </c>
      <c r="G16" s="194">
        <v>0</v>
      </c>
      <c r="H16" s="194">
        <v>0</v>
      </c>
      <c r="I16" s="194">
        <v>0</v>
      </c>
      <c r="J16" s="194">
        <v>74</v>
      </c>
      <c r="K16" s="194">
        <v>75</v>
      </c>
      <c r="L16" s="194">
        <v>75</v>
      </c>
      <c r="M16" s="194">
        <v>69</v>
      </c>
      <c r="N16" s="194">
        <v>71.5</v>
      </c>
      <c r="O16" s="194">
        <v>49</v>
      </c>
      <c r="P16" s="194">
        <v>45</v>
      </c>
      <c r="Q16" s="194">
        <v>458.5</v>
      </c>
      <c r="R16" s="195">
        <v>458.5</v>
      </c>
      <c r="S16" s="194">
        <v>0.5</v>
      </c>
      <c r="T16" s="194">
        <v>0</v>
      </c>
      <c r="U16" s="194">
        <v>0</v>
      </c>
      <c r="V16" s="194">
        <v>102.5</v>
      </c>
      <c r="W16" s="194">
        <v>1.56</v>
      </c>
      <c r="X16" s="194">
        <v>0</v>
      </c>
      <c r="Y16" s="194">
        <v>0</v>
      </c>
      <c r="Z16" s="194">
        <v>0</v>
      </c>
      <c r="AA16" s="194">
        <v>0</v>
      </c>
      <c r="AB16" s="306">
        <v>0</v>
      </c>
      <c r="AC16" s="306">
        <v>0</v>
      </c>
      <c r="AD16" s="306">
        <v>0</v>
      </c>
      <c r="AE16" s="306">
        <v>77.33</v>
      </c>
      <c r="AF16" s="306">
        <v>480.625</v>
      </c>
      <c r="AG16" s="306">
        <v>557.95500000000004</v>
      </c>
      <c r="AH16" s="306">
        <v>0.5</v>
      </c>
      <c r="AI16" s="306">
        <v>0</v>
      </c>
      <c r="AJ16" s="306">
        <v>0</v>
      </c>
      <c r="AK16" s="306">
        <v>71.75</v>
      </c>
      <c r="AL16" s="306">
        <v>39</v>
      </c>
      <c r="AM16" s="306">
        <v>0</v>
      </c>
      <c r="AN16" s="306">
        <v>0</v>
      </c>
      <c r="AO16" s="306">
        <v>0</v>
      </c>
      <c r="AP16" s="307">
        <v>669.20500000000004</v>
      </c>
      <c r="AQ16" s="308">
        <v>1.103</v>
      </c>
      <c r="AR16" s="308">
        <v>738.13300000000004</v>
      </c>
      <c r="AS16" s="312">
        <v>0</v>
      </c>
      <c r="AT16" s="306">
        <v>0</v>
      </c>
      <c r="AU16" s="310">
        <v>0</v>
      </c>
      <c r="AV16" s="310">
        <v>0</v>
      </c>
      <c r="AW16" s="306">
        <v>0</v>
      </c>
      <c r="AX16" s="310">
        <v>0</v>
      </c>
      <c r="AY16" s="307">
        <v>0</v>
      </c>
      <c r="AZ16" s="307">
        <v>0</v>
      </c>
      <c r="BA16" s="307">
        <v>4.3999999999999997E-2</v>
      </c>
      <c r="BB16" s="307">
        <v>20.173999999999999</v>
      </c>
      <c r="BC16" s="307">
        <v>61.305</v>
      </c>
      <c r="BD16" s="307">
        <v>23</v>
      </c>
      <c r="BE16" s="307">
        <v>84.305000000000007</v>
      </c>
      <c r="BF16" s="311">
        <v>0</v>
      </c>
      <c r="BG16" s="307">
        <v>0</v>
      </c>
      <c r="BH16" s="311">
        <v>0</v>
      </c>
      <c r="BI16" s="307">
        <v>0</v>
      </c>
      <c r="BJ16" s="312">
        <v>0</v>
      </c>
      <c r="BK16" s="312">
        <v>0</v>
      </c>
      <c r="BL16" s="307">
        <v>0</v>
      </c>
      <c r="BM16" s="313">
        <v>842.61200000000008</v>
      </c>
      <c r="BN16" s="306">
        <v>0</v>
      </c>
      <c r="BO16" s="307">
        <v>842.61199999999997</v>
      </c>
      <c r="BP16" s="314">
        <v>3441446.49</v>
      </c>
      <c r="BQ16" s="314">
        <v>68828.929800000013</v>
      </c>
      <c r="BR16" s="314">
        <v>3372617.5602000002</v>
      </c>
      <c r="BS16" s="314">
        <v>0</v>
      </c>
      <c r="BT16" s="314">
        <v>0</v>
      </c>
      <c r="BU16" s="315">
        <v>0</v>
      </c>
      <c r="BV16" s="315">
        <v>0</v>
      </c>
      <c r="BW16" s="315">
        <v>0</v>
      </c>
      <c r="BX16" s="315">
        <v>0</v>
      </c>
      <c r="BY16" s="315">
        <v>0</v>
      </c>
      <c r="BZ16" s="315">
        <v>0</v>
      </c>
      <c r="CA16" s="314">
        <v>0</v>
      </c>
      <c r="CB16" s="314">
        <v>0</v>
      </c>
      <c r="CC16" s="314">
        <v>0</v>
      </c>
      <c r="CD16" s="314">
        <v>0</v>
      </c>
      <c r="CE16" s="314">
        <v>3372617.5602000002</v>
      </c>
      <c r="CF16" s="314">
        <v>13634.434088011221</v>
      </c>
      <c r="CG16" s="314">
        <v>13089.056724490772</v>
      </c>
      <c r="CH16" s="314">
        <v>3399341.0510125021</v>
      </c>
      <c r="CI16" s="314">
        <v>68828.929800000013</v>
      </c>
      <c r="CJ16" s="195"/>
      <c r="CK16" s="311">
        <v>467</v>
      </c>
      <c r="CL16" s="311">
        <v>513</v>
      </c>
      <c r="CM16" s="321">
        <v>857.50400000000002</v>
      </c>
      <c r="CN16" s="318">
        <v>7506</v>
      </c>
    </row>
    <row r="17" spans="1:92" ht="11.25" customHeight="1">
      <c r="A17" s="184" t="s">
        <v>916</v>
      </c>
      <c r="B17" s="183">
        <v>27</v>
      </c>
      <c r="C17" s="183">
        <v>214.5</v>
      </c>
      <c r="D17" s="183">
        <v>228</v>
      </c>
      <c r="E17" s="183">
        <v>226</v>
      </c>
      <c r="F17" s="183">
        <v>253.5</v>
      </c>
      <c r="G17" s="183">
        <v>261</v>
      </c>
      <c r="H17" s="183">
        <v>251.5</v>
      </c>
      <c r="I17" s="183">
        <v>247</v>
      </c>
      <c r="J17" s="183">
        <v>249</v>
      </c>
      <c r="K17" s="183">
        <v>231</v>
      </c>
      <c r="L17" s="183">
        <v>244</v>
      </c>
      <c r="M17" s="183">
        <v>261.5</v>
      </c>
      <c r="N17" s="183">
        <v>237</v>
      </c>
      <c r="O17" s="183">
        <v>245.5</v>
      </c>
      <c r="P17" s="183">
        <v>225.5</v>
      </c>
      <c r="Q17" s="183">
        <v>2932.5</v>
      </c>
      <c r="R17" s="183">
        <v>3160.5</v>
      </c>
      <c r="S17" s="183">
        <v>132</v>
      </c>
      <c r="T17" s="183">
        <v>58.5</v>
      </c>
      <c r="U17" s="183">
        <v>27</v>
      </c>
      <c r="V17" s="183">
        <v>394</v>
      </c>
      <c r="W17" s="183">
        <v>15.64</v>
      </c>
      <c r="X17" s="183">
        <v>1475</v>
      </c>
      <c r="Y17" s="183">
        <v>0</v>
      </c>
      <c r="Z17" s="183">
        <v>0</v>
      </c>
      <c r="AA17" s="183">
        <v>0</v>
      </c>
      <c r="AB17" s="295">
        <v>328.32</v>
      </c>
      <c r="AC17" s="295">
        <v>271.2</v>
      </c>
      <c r="AD17" s="295">
        <v>607.1099999999999</v>
      </c>
      <c r="AE17" s="295">
        <v>781.13799999999992</v>
      </c>
      <c r="AF17" s="295">
        <v>1805.625</v>
      </c>
      <c r="AG17" s="295">
        <v>3465.0729999999999</v>
      </c>
      <c r="AH17" s="295">
        <v>132</v>
      </c>
      <c r="AI17" s="295">
        <v>117</v>
      </c>
      <c r="AJ17" s="295">
        <v>54</v>
      </c>
      <c r="AK17" s="295">
        <v>275.8</v>
      </c>
      <c r="AL17" s="295">
        <v>391</v>
      </c>
      <c r="AM17" s="295">
        <v>73.75</v>
      </c>
      <c r="AN17" s="295">
        <v>0</v>
      </c>
      <c r="AO17" s="295">
        <v>0</v>
      </c>
      <c r="AP17" s="295">
        <v>4836.9430000000002</v>
      </c>
      <c r="AQ17" s="295">
        <f>AR17/AP17</f>
        <v>1.0718083715272229</v>
      </c>
      <c r="AR17" s="295">
        <v>5184.2759999999998</v>
      </c>
      <c r="AS17" s="183">
        <v>1</v>
      </c>
      <c r="AT17" s="295">
        <v>1.5</v>
      </c>
      <c r="AU17" s="295">
        <v>24.439</v>
      </c>
      <c r="AV17" s="295">
        <v>0</v>
      </c>
      <c r="AW17" s="295">
        <v>99.495999999999995</v>
      </c>
      <c r="AX17" s="295">
        <v>0</v>
      </c>
      <c r="AY17" s="295">
        <v>123.935</v>
      </c>
      <c r="AZ17" s="295">
        <v>0</v>
      </c>
      <c r="BA17" s="295">
        <v>9.4E-2</v>
      </c>
      <c r="BB17" s="295">
        <v>148.54399999999998</v>
      </c>
      <c r="BC17" s="295">
        <v>0</v>
      </c>
      <c r="BD17" s="295">
        <v>0</v>
      </c>
      <c r="BE17" s="295">
        <v>0</v>
      </c>
      <c r="BF17" s="183">
        <v>2</v>
      </c>
      <c r="BG17" s="295">
        <v>0.2</v>
      </c>
      <c r="BH17" s="183">
        <v>7</v>
      </c>
      <c r="BI17" s="295">
        <v>0.7</v>
      </c>
      <c r="BJ17" s="183">
        <v>5</v>
      </c>
      <c r="BK17" s="183">
        <v>7.5</v>
      </c>
      <c r="BL17" s="295">
        <v>1.875</v>
      </c>
      <c r="BM17" s="295">
        <v>5461.03</v>
      </c>
      <c r="BN17" s="295">
        <v>5.1120000000000001</v>
      </c>
      <c r="BO17" s="295">
        <v>5466.1419999999998</v>
      </c>
      <c r="BP17" s="296">
        <v>22325145.120000001</v>
      </c>
      <c r="BQ17" s="296">
        <v>0</v>
      </c>
      <c r="BR17" s="296">
        <v>22325145.120000001</v>
      </c>
      <c r="BS17" s="296">
        <v>37274.160000000003</v>
      </c>
      <c r="BT17" s="296">
        <v>198663.53</v>
      </c>
      <c r="BU17" s="296">
        <v>235937.69</v>
      </c>
      <c r="BV17" s="296">
        <v>0</v>
      </c>
      <c r="BW17" s="296">
        <v>0</v>
      </c>
      <c r="BX17" s="296">
        <v>0</v>
      </c>
      <c r="BY17" s="296">
        <v>0</v>
      </c>
      <c r="BZ17" s="296">
        <v>0</v>
      </c>
      <c r="CA17" s="296">
        <v>0</v>
      </c>
      <c r="CB17" s="296">
        <v>235937.69</v>
      </c>
      <c r="CC17" s="296">
        <v>176953.26750000002</v>
      </c>
      <c r="CD17" s="296">
        <v>0</v>
      </c>
      <c r="CE17" s="296">
        <v>22148191.852500003</v>
      </c>
      <c r="CF17" s="296">
        <v>89538.18705837219</v>
      </c>
      <c r="CG17" s="296">
        <v>85956.659576037287</v>
      </c>
      <c r="CH17" s="296">
        <v>22323686.699134409</v>
      </c>
      <c r="CI17" s="296">
        <v>0</v>
      </c>
      <c r="CJ17" s="405"/>
      <c r="CK17" s="183">
        <v>3189.5</v>
      </c>
      <c r="CL17" s="183">
        <v>3082.5</v>
      </c>
      <c r="CM17" s="295">
        <v>5365.25</v>
      </c>
      <c r="CN17" s="183">
        <v>14534</v>
      </c>
    </row>
    <row r="18" spans="1:92" ht="11.25" customHeight="1">
      <c r="A18" s="180" t="s">
        <v>917</v>
      </c>
      <c r="B18" s="168">
        <v>53.5</v>
      </c>
      <c r="C18" s="168">
        <v>325</v>
      </c>
      <c r="D18" s="168">
        <v>351.75</v>
      </c>
      <c r="E18" s="168">
        <v>294.5</v>
      </c>
      <c r="F18" s="168">
        <v>344.5</v>
      </c>
      <c r="G18" s="168">
        <v>325</v>
      </c>
      <c r="H18" s="168">
        <v>336</v>
      </c>
      <c r="I18" s="168">
        <v>304</v>
      </c>
      <c r="J18" s="168">
        <v>305</v>
      </c>
      <c r="K18" s="168">
        <v>270.5</v>
      </c>
      <c r="L18" s="168">
        <v>274</v>
      </c>
      <c r="M18" s="168">
        <v>294.5</v>
      </c>
      <c r="N18" s="168">
        <v>287.5</v>
      </c>
      <c r="O18" s="168">
        <v>261</v>
      </c>
      <c r="P18" s="168">
        <v>281.5</v>
      </c>
      <c r="Q18" s="168">
        <v>3578</v>
      </c>
      <c r="R18" s="169">
        <v>3929.75</v>
      </c>
      <c r="S18" s="168">
        <v>126.5</v>
      </c>
      <c r="T18" s="168">
        <v>72</v>
      </c>
      <c r="U18" s="168">
        <v>43.5</v>
      </c>
      <c r="V18" s="168">
        <v>574.5</v>
      </c>
      <c r="W18" s="168">
        <v>28.43</v>
      </c>
      <c r="X18" s="168">
        <v>2234</v>
      </c>
      <c r="Y18" s="168">
        <v>238</v>
      </c>
      <c r="Z18" s="168">
        <v>88.92</v>
      </c>
      <c r="AA18" s="168">
        <v>462</v>
      </c>
      <c r="AB18" s="170">
        <v>506.52</v>
      </c>
      <c r="AC18" s="171">
        <v>353.4</v>
      </c>
      <c r="AD18" s="171">
        <v>790.01</v>
      </c>
      <c r="AE18" s="171">
        <v>987.52499999999998</v>
      </c>
      <c r="AF18" s="171">
        <v>2086.25</v>
      </c>
      <c r="AG18" s="171">
        <v>4217.1849999999995</v>
      </c>
      <c r="AH18" s="171">
        <v>126.5</v>
      </c>
      <c r="AI18" s="171">
        <v>144</v>
      </c>
      <c r="AJ18" s="171">
        <v>87</v>
      </c>
      <c r="AK18" s="171">
        <v>402.15</v>
      </c>
      <c r="AL18" s="171">
        <v>710.75</v>
      </c>
      <c r="AM18" s="171">
        <v>111.7</v>
      </c>
      <c r="AN18" s="171">
        <v>44.46</v>
      </c>
      <c r="AO18" s="171">
        <v>27.72</v>
      </c>
      <c r="AP18" s="170">
        <v>6377.9849999999988</v>
      </c>
      <c r="AQ18" s="172">
        <v>1.0740000000000001</v>
      </c>
      <c r="AR18" s="171">
        <v>6849.9560000000001</v>
      </c>
      <c r="AS18" s="173">
        <v>5</v>
      </c>
      <c r="AT18" s="170">
        <v>7.5</v>
      </c>
      <c r="AU18" s="172">
        <v>14.569000000000001</v>
      </c>
      <c r="AV18" s="172">
        <v>0</v>
      </c>
      <c r="AW18" s="170">
        <v>10.352</v>
      </c>
      <c r="AX18" s="172">
        <v>0</v>
      </c>
      <c r="AY18" s="171">
        <v>24.920999999999999</v>
      </c>
      <c r="AZ18" s="174">
        <v>0</v>
      </c>
      <c r="BA18" s="178">
        <v>8.7999999999999995E-2</v>
      </c>
      <c r="BB18" s="171">
        <v>345.81799999999998</v>
      </c>
      <c r="BC18" s="170">
        <v>0</v>
      </c>
      <c r="BD18" s="170">
        <v>0</v>
      </c>
      <c r="BE18" s="170">
        <v>0</v>
      </c>
      <c r="BF18" s="173">
        <v>0</v>
      </c>
      <c r="BG18" s="171">
        <v>0</v>
      </c>
      <c r="BH18" s="175">
        <v>1</v>
      </c>
      <c r="BI18" s="171">
        <v>0.1</v>
      </c>
      <c r="BJ18" s="175">
        <v>0</v>
      </c>
      <c r="BK18" s="175">
        <v>0</v>
      </c>
      <c r="BL18" s="171">
        <v>0</v>
      </c>
      <c r="BM18" s="170">
        <v>7228.295000000001</v>
      </c>
      <c r="BN18" s="170">
        <v>0</v>
      </c>
      <c r="BO18" s="171">
        <v>7228.2950000000001</v>
      </c>
      <c r="BP18" s="284">
        <v>29522236.140000001</v>
      </c>
      <c r="BQ18" s="285"/>
      <c r="BR18" s="284">
        <v>29522236.140000001</v>
      </c>
      <c r="BS18" s="284">
        <v>46400.59</v>
      </c>
      <c r="BT18" s="284">
        <v>164100.32999999999</v>
      </c>
      <c r="BU18" s="176">
        <v>210500.91999999998</v>
      </c>
      <c r="BV18" s="176">
        <v>0</v>
      </c>
      <c r="BW18" s="284">
        <v>0</v>
      </c>
      <c r="BX18" s="176">
        <v>0</v>
      </c>
      <c r="BY18" s="176">
        <v>0</v>
      </c>
      <c r="BZ18" s="176">
        <v>3229.59</v>
      </c>
      <c r="CA18" s="284">
        <v>3229.59</v>
      </c>
      <c r="CB18" s="284">
        <v>213730.50999999998</v>
      </c>
      <c r="CC18" s="284">
        <v>160297.88249999998</v>
      </c>
      <c r="CD18" s="176">
        <v>0</v>
      </c>
      <c r="CE18" s="284">
        <v>29361938.2575</v>
      </c>
      <c r="CF18" s="284">
        <v>118701.09928633549</v>
      </c>
      <c r="CG18" s="284">
        <v>113953.05531488206</v>
      </c>
      <c r="CH18" s="284">
        <v>29594592.41210122</v>
      </c>
      <c r="CI18" s="285"/>
      <c r="CJ18" s="292"/>
      <c r="CK18" s="169">
        <v>3899</v>
      </c>
      <c r="CL18" s="169">
        <v>3863</v>
      </c>
      <c r="CM18" s="178">
        <v>7123.6589999999997</v>
      </c>
      <c r="CN18" s="179">
        <v>7512</v>
      </c>
    </row>
    <row r="19" spans="1:92" ht="11.25" customHeight="1">
      <c r="A19" s="180" t="s">
        <v>750</v>
      </c>
      <c r="B19" s="168">
        <v>36</v>
      </c>
      <c r="C19" s="168">
        <v>237</v>
      </c>
      <c r="D19" s="168">
        <v>255</v>
      </c>
      <c r="E19" s="168">
        <v>262</v>
      </c>
      <c r="F19" s="168">
        <v>271</v>
      </c>
      <c r="G19" s="168">
        <v>266.5</v>
      </c>
      <c r="H19" s="168">
        <v>231.5</v>
      </c>
      <c r="I19" s="168">
        <v>251.5</v>
      </c>
      <c r="J19" s="168">
        <v>211.5</v>
      </c>
      <c r="K19" s="168">
        <v>213</v>
      </c>
      <c r="L19" s="168">
        <v>222.5</v>
      </c>
      <c r="M19" s="168">
        <v>208.5</v>
      </c>
      <c r="N19" s="168">
        <v>207.5</v>
      </c>
      <c r="O19" s="168">
        <v>207.5</v>
      </c>
      <c r="P19" s="168">
        <v>172</v>
      </c>
      <c r="Q19" s="168">
        <v>2725</v>
      </c>
      <c r="R19" s="169">
        <v>2980</v>
      </c>
      <c r="S19" s="168">
        <v>69</v>
      </c>
      <c r="T19" s="168">
        <v>38</v>
      </c>
      <c r="U19" s="168">
        <v>33.5</v>
      </c>
      <c r="V19" s="168">
        <v>390.5</v>
      </c>
      <c r="W19" s="168">
        <v>18.850000000000001</v>
      </c>
      <c r="X19" s="168">
        <v>1731</v>
      </c>
      <c r="Y19" s="168">
        <v>983</v>
      </c>
      <c r="Z19" s="168">
        <v>300.58</v>
      </c>
      <c r="AA19" s="168">
        <v>960</v>
      </c>
      <c r="AB19" s="170">
        <v>367.2</v>
      </c>
      <c r="AC19" s="171">
        <v>314.39999999999998</v>
      </c>
      <c r="AD19" s="171">
        <v>634.25</v>
      </c>
      <c r="AE19" s="171">
        <v>725.75300000000004</v>
      </c>
      <c r="AF19" s="171">
        <v>1538.75</v>
      </c>
      <c r="AG19" s="171">
        <v>3213.1530000000002</v>
      </c>
      <c r="AH19" s="171">
        <v>69</v>
      </c>
      <c r="AI19" s="171">
        <v>76</v>
      </c>
      <c r="AJ19" s="171">
        <v>67</v>
      </c>
      <c r="AK19" s="171">
        <v>273.35000000000002</v>
      </c>
      <c r="AL19" s="171">
        <v>471.25</v>
      </c>
      <c r="AM19" s="171">
        <v>86.55</v>
      </c>
      <c r="AN19" s="171">
        <v>150.29</v>
      </c>
      <c r="AO19" s="171">
        <v>57.6</v>
      </c>
      <c r="AP19" s="170">
        <v>4831.3940000000011</v>
      </c>
      <c r="AQ19" s="172">
        <v>1.0669999999999999</v>
      </c>
      <c r="AR19" s="171">
        <v>5155.0969999999998</v>
      </c>
      <c r="AS19" s="173">
        <v>10</v>
      </c>
      <c r="AT19" s="170">
        <v>15</v>
      </c>
      <c r="AU19" s="172">
        <v>182.83</v>
      </c>
      <c r="AV19" s="172">
        <v>0</v>
      </c>
      <c r="AW19" s="170">
        <v>113.985</v>
      </c>
      <c r="AX19" s="172">
        <v>0</v>
      </c>
      <c r="AY19" s="171">
        <v>296.815</v>
      </c>
      <c r="AZ19" s="174">
        <v>0</v>
      </c>
      <c r="BA19" s="178">
        <v>0.1</v>
      </c>
      <c r="BB19" s="171">
        <v>298</v>
      </c>
      <c r="BC19" s="170">
        <v>0</v>
      </c>
      <c r="BD19" s="170">
        <v>0</v>
      </c>
      <c r="BE19" s="170">
        <v>0</v>
      </c>
      <c r="BF19" s="173">
        <v>0</v>
      </c>
      <c r="BG19" s="171">
        <v>0</v>
      </c>
      <c r="BH19" s="175">
        <v>0</v>
      </c>
      <c r="BI19" s="171">
        <v>0</v>
      </c>
      <c r="BJ19" s="175">
        <v>0</v>
      </c>
      <c r="BK19" s="175">
        <v>0</v>
      </c>
      <c r="BL19" s="171">
        <v>0</v>
      </c>
      <c r="BM19" s="170">
        <v>5764.9119999999994</v>
      </c>
      <c r="BN19" s="170">
        <v>0</v>
      </c>
      <c r="BO19" s="171">
        <v>5764.9120000000003</v>
      </c>
      <c r="BP19" s="284">
        <v>23545399.489999998</v>
      </c>
      <c r="BQ19" s="285"/>
      <c r="BR19" s="284">
        <v>23545399.489999998</v>
      </c>
      <c r="BS19" s="284">
        <v>41283.01</v>
      </c>
      <c r="BT19" s="284">
        <v>120771.85</v>
      </c>
      <c r="BU19" s="176">
        <v>162054.86000000002</v>
      </c>
      <c r="BV19" s="176">
        <v>0</v>
      </c>
      <c r="BW19" s="284">
        <v>4317509.41</v>
      </c>
      <c r="BX19" s="176">
        <v>4317509.41</v>
      </c>
      <c r="BY19" s="176">
        <v>0</v>
      </c>
      <c r="BZ19" s="176">
        <v>19924.43</v>
      </c>
      <c r="CA19" s="284">
        <v>19924.43</v>
      </c>
      <c r="CB19" s="284">
        <v>4499488.7</v>
      </c>
      <c r="CC19" s="284">
        <v>3374616.5250000004</v>
      </c>
      <c r="CD19" s="176">
        <v>0</v>
      </c>
      <c r="CE19" s="284">
        <v>20170782.964999996</v>
      </c>
      <c r="CF19" s="284">
        <v>81544.143660202943</v>
      </c>
      <c r="CG19" s="284">
        <v>78282.37791379483</v>
      </c>
      <c r="CH19" s="284">
        <v>20330609.486573994</v>
      </c>
      <c r="CI19" s="285"/>
      <c r="CJ19" s="293"/>
      <c r="CK19" s="169">
        <v>3008.5</v>
      </c>
      <c r="CL19" s="169">
        <v>2917</v>
      </c>
      <c r="CM19" s="178">
        <v>5494.7389999999996</v>
      </c>
      <c r="CN19" s="179">
        <v>7901</v>
      </c>
    </row>
    <row r="20" spans="1:92" ht="11.25" customHeight="1">
      <c r="A20" s="180" t="s">
        <v>751</v>
      </c>
      <c r="B20" s="168">
        <v>51.5</v>
      </c>
      <c r="C20" s="168">
        <v>196</v>
      </c>
      <c r="D20" s="168">
        <v>221.75</v>
      </c>
      <c r="E20" s="168">
        <v>225.5</v>
      </c>
      <c r="F20" s="168">
        <v>239.5</v>
      </c>
      <c r="G20" s="168">
        <v>268.5</v>
      </c>
      <c r="H20" s="168">
        <v>208.5</v>
      </c>
      <c r="I20" s="168">
        <v>227.5</v>
      </c>
      <c r="J20" s="168">
        <v>216</v>
      </c>
      <c r="K20" s="168">
        <v>198</v>
      </c>
      <c r="L20" s="168">
        <v>218</v>
      </c>
      <c r="M20" s="168">
        <v>277</v>
      </c>
      <c r="N20" s="168">
        <v>210</v>
      </c>
      <c r="O20" s="168">
        <v>230.5</v>
      </c>
      <c r="P20" s="168">
        <v>186.5</v>
      </c>
      <c r="Q20" s="168">
        <v>2705.5</v>
      </c>
      <c r="R20" s="169">
        <v>2927.25</v>
      </c>
      <c r="S20" s="168">
        <v>23.5</v>
      </c>
      <c r="T20" s="168">
        <v>49</v>
      </c>
      <c r="U20" s="168">
        <v>50.5</v>
      </c>
      <c r="V20" s="168">
        <v>496</v>
      </c>
      <c r="W20" s="168">
        <v>14.1</v>
      </c>
      <c r="X20" s="168">
        <v>1581.5</v>
      </c>
      <c r="Y20" s="168">
        <v>410.5</v>
      </c>
      <c r="Z20" s="168">
        <v>86.42</v>
      </c>
      <c r="AA20" s="168">
        <v>0</v>
      </c>
      <c r="AB20" s="170">
        <v>319.32</v>
      </c>
      <c r="AC20" s="171">
        <v>270.60000000000002</v>
      </c>
      <c r="AD20" s="171">
        <v>599.44000000000005</v>
      </c>
      <c r="AE20" s="171">
        <v>681.34</v>
      </c>
      <c r="AF20" s="171">
        <v>1650</v>
      </c>
      <c r="AG20" s="171">
        <v>3201.38</v>
      </c>
      <c r="AH20" s="171">
        <v>23.5</v>
      </c>
      <c r="AI20" s="171">
        <v>98</v>
      </c>
      <c r="AJ20" s="171">
        <v>101</v>
      </c>
      <c r="AK20" s="171">
        <v>347.2</v>
      </c>
      <c r="AL20" s="171">
        <v>352.5</v>
      </c>
      <c r="AM20" s="171">
        <v>79.075000000000003</v>
      </c>
      <c r="AN20" s="171">
        <v>43.21</v>
      </c>
      <c r="AO20" s="171">
        <v>0</v>
      </c>
      <c r="AP20" s="170">
        <v>4565.1849999999995</v>
      </c>
      <c r="AQ20" s="172">
        <v>1.073</v>
      </c>
      <c r="AR20" s="171">
        <v>4898.4440000000004</v>
      </c>
      <c r="AS20" s="173">
        <v>3</v>
      </c>
      <c r="AT20" s="170">
        <v>4.5</v>
      </c>
      <c r="AU20" s="172">
        <v>22.248999999999999</v>
      </c>
      <c r="AV20" s="172">
        <v>0</v>
      </c>
      <c r="AW20" s="170">
        <v>117.758</v>
      </c>
      <c r="AX20" s="172">
        <v>0</v>
      </c>
      <c r="AY20" s="171">
        <v>140.00700000000001</v>
      </c>
      <c r="AZ20" s="174">
        <v>0</v>
      </c>
      <c r="BA20" s="178">
        <v>7.0999999999999994E-2</v>
      </c>
      <c r="BB20" s="171">
        <v>207.83500000000001</v>
      </c>
      <c r="BC20" s="170">
        <v>0</v>
      </c>
      <c r="BD20" s="170">
        <v>0</v>
      </c>
      <c r="BE20" s="170">
        <v>0</v>
      </c>
      <c r="BF20" s="173">
        <v>0</v>
      </c>
      <c r="BG20" s="171">
        <v>0</v>
      </c>
      <c r="BH20" s="175">
        <v>0</v>
      </c>
      <c r="BI20" s="171">
        <v>0</v>
      </c>
      <c r="BJ20" s="175">
        <v>0</v>
      </c>
      <c r="BK20" s="175">
        <v>0</v>
      </c>
      <c r="BL20" s="171">
        <v>0</v>
      </c>
      <c r="BM20" s="170">
        <v>5250.7860000000001</v>
      </c>
      <c r="BN20" s="170">
        <v>0</v>
      </c>
      <c r="BO20" s="171">
        <v>5250.7860000000001</v>
      </c>
      <c r="BP20" s="284">
        <v>21445575.23</v>
      </c>
      <c r="BQ20" s="285"/>
      <c r="BR20" s="284">
        <v>21445575.23</v>
      </c>
      <c r="BS20" s="284">
        <v>49531.54</v>
      </c>
      <c r="BT20" s="284">
        <v>301788.19</v>
      </c>
      <c r="BU20" s="176">
        <v>351319.73</v>
      </c>
      <c r="BV20" s="176">
        <v>0</v>
      </c>
      <c r="BW20" s="284">
        <v>681917.34</v>
      </c>
      <c r="BX20" s="176">
        <v>681917.34</v>
      </c>
      <c r="BY20" s="176">
        <v>0</v>
      </c>
      <c r="BZ20" s="176">
        <v>0</v>
      </c>
      <c r="CA20" s="284">
        <v>0</v>
      </c>
      <c r="CB20" s="284">
        <v>1033237.07</v>
      </c>
      <c r="CC20" s="284">
        <v>774927.80249999999</v>
      </c>
      <c r="CD20" s="176">
        <v>0</v>
      </c>
      <c r="CE20" s="284">
        <v>20670647.427500002</v>
      </c>
      <c r="CF20" s="284">
        <v>83564.938768229171</v>
      </c>
      <c r="CG20" s="284">
        <v>80222.341217500012</v>
      </c>
      <c r="CH20" s="284">
        <v>20834434.707485732</v>
      </c>
      <c r="CI20" s="285"/>
      <c r="CJ20" s="292"/>
      <c r="CK20" s="169">
        <v>2939.5</v>
      </c>
      <c r="CL20" s="169">
        <v>2876</v>
      </c>
      <c r="CM20" s="178">
        <v>5216.3239999999996</v>
      </c>
      <c r="CN20" s="179">
        <v>7326</v>
      </c>
    </row>
    <row r="21" spans="1:92" ht="11.25" customHeight="1">
      <c r="A21" s="180" t="s">
        <v>918</v>
      </c>
      <c r="B21" s="168">
        <v>3.5</v>
      </c>
      <c r="C21" s="168">
        <v>32</v>
      </c>
      <c r="D21" s="168">
        <v>33.75</v>
      </c>
      <c r="E21" s="168">
        <v>25</v>
      </c>
      <c r="F21" s="168">
        <v>41</v>
      </c>
      <c r="G21" s="168">
        <v>33.5</v>
      </c>
      <c r="H21" s="168">
        <v>32.5</v>
      </c>
      <c r="I21" s="168">
        <v>40</v>
      </c>
      <c r="J21" s="168">
        <v>39</v>
      </c>
      <c r="K21" s="168">
        <v>54.5</v>
      </c>
      <c r="L21" s="168">
        <v>35.5</v>
      </c>
      <c r="M21" s="168">
        <v>49.5</v>
      </c>
      <c r="N21" s="168">
        <v>37.5</v>
      </c>
      <c r="O21" s="168">
        <v>37.5</v>
      </c>
      <c r="P21" s="168">
        <v>28.5</v>
      </c>
      <c r="Q21" s="168">
        <v>454</v>
      </c>
      <c r="R21" s="169">
        <v>487.75</v>
      </c>
      <c r="S21" s="168">
        <v>3</v>
      </c>
      <c r="T21" s="168">
        <v>3.5</v>
      </c>
      <c r="U21" s="168">
        <v>1.5</v>
      </c>
      <c r="V21" s="168">
        <v>60.5</v>
      </c>
      <c r="W21" s="168">
        <v>2.46</v>
      </c>
      <c r="X21" s="168">
        <v>204</v>
      </c>
      <c r="Y21" s="168">
        <v>0</v>
      </c>
      <c r="Z21" s="168">
        <v>0</v>
      </c>
      <c r="AA21" s="168">
        <v>0</v>
      </c>
      <c r="AB21" s="170">
        <v>48.6</v>
      </c>
      <c r="AC21" s="171">
        <v>30</v>
      </c>
      <c r="AD21" s="171">
        <v>87.91</v>
      </c>
      <c r="AE21" s="171">
        <v>116.518</v>
      </c>
      <c r="AF21" s="171">
        <v>303.75</v>
      </c>
      <c r="AG21" s="171">
        <v>538.178</v>
      </c>
      <c r="AH21" s="171">
        <v>3</v>
      </c>
      <c r="AI21" s="171">
        <v>7</v>
      </c>
      <c r="AJ21" s="171">
        <v>3</v>
      </c>
      <c r="AK21" s="171">
        <v>42.35</v>
      </c>
      <c r="AL21" s="171">
        <v>61.5</v>
      </c>
      <c r="AM21" s="171">
        <v>10.199999999999999</v>
      </c>
      <c r="AN21" s="171">
        <v>0</v>
      </c>
      <c r="AO21" s="171">
        <v>0</v>
      </c>
      <c r="AP21" s="170">
        <v>713.82800000000009</v>
      </c>
      <c r="AQ21" s="172">
        <v>1.1100000000000001</v>
      </c>
      <c r="AR21" s="171">
        <v>792.34900000000005</v>
      </c>
      <c r="AS21" s="173">
        <v>0</v>
      </c>
      <c r="AT21" s="170">
        <v>0</v>
      </c>
      <c r="AU21" s="172">
        <v>46.999000000000002</v>
      </c>
      <c r="AV21" s="172">
        <v>151.16399999999999</v>
      </c>
      <c r="AW21" s="170">
        <v>64.241</v>
      </c>
      <c r="AX21" s="172">
        <v>0</v>
      </c>
      <c r="AY21" s="171">
        <v>262.404</v>
      </c>
      <c r="AZ21" s="174">
        <v>0</v>
      </c>
      <c r="BA21" s="178">
        <v>7.1999999999999995E-2</v>
      </c>
      <c r="BB21" s="171">
        <v>35.118000000000002</v>
      </c>
      <c r="BC21" s="170">
        <v>16.484999999999999</v>
      </c>
      <c r="BD21" s="170">
        <v>8</v>
      </c>
      <c r="BE21" s="170">
        <v>24.484999999999999</v>
      </c>
      <c r="BF21" s="173">
        <v>0</v>
      </c>
      <c r="BG21" s="171">
        <v>0</v>
      </c>
      <c r="BH21" s="175">
        <v>0</v>
      </c>
      <c r="BI21" s="171">
        <v>0</v>
      </c>
      <c r="BJ21" s="175">
        <v>0.5</v>
      </c>
      <c r="BK21" s="175">
        <v>0.5</v>
      </c>
      <c r="BL21" s="171">
        <v>0.125</v>
      </c>
      <c r="BM21" s="170">
        <v>1114.481</v>
      </c>
      <c r="BN21" s="170">
        <v>0</v>
      </c>
      <c r="BO21" s="171">
        <v>1114.481</v>
      </c>
      <c r="BP21" s="284">
        <v>4551830.17</v>
      </c>
      <c r="BQ21" s="285"/>
      <c r="BR21" s="284">
        <v>4551830.17</v>
      </c>
      <c r="BS21" s="284">
        <v>14582.05</v>
      </c>
      <c r="BT21" s="284">
        <v>94419.55</v>
      </c>
      <c r="BU21" s="176">
        <v>109001.60000000001</v>
      </c>
      <c r="BV21" s="176">
        <v>0</v>
      </c>
      <c r="BW21" s="284">
        <v>0</v>
      </c>
      <c r="BX21" s="176">
        <v>0</v>
      </c>
      <c r="BY21" s="176">
        <v>0</v>
      </c>
      <c r="BZ21" s="176">
        <v>21992.720000000001</v>
      </c>
      <c r="CA21" s="284">
        <v>21992.720000000001</v>
      </c>
      <c r="CB21" s="284">
        <v>130994.32</v>
      </c>
      <c r="CC21" s="284">
        <v>98245.74</v>
      </c>
      <c r="CD21" s="176">
        <v>0</v>
      </c>
      <c r="CE21" s="284">
        <v>4453584.43</v>
      </c>
      <c r="CF21" s="284">
        <v>18004.443813257949</v>
      </c>
      <c r="CG21" s="284">
        <v>17284.26606072763</v>
      </c>
      <c r="CH21" s="284">
        <v>4488873.1398739852</v>
      </c>
      <c r="CI21" s="285"/>
      <c r="CJ21" s="293"/>
      <c r="CK21" s="169">
        <v>485</v>
      </c>
      <c r="CL21" s="169">
        <v>501</v>
      </c>
      <c r="CM21" s="178">
        <v>1114.2180000000001</v>
      </c>
      <c r="CN21" s="179">
        <v>9332</v>
      </c>
    </row>
    <row r="22" spans="1:92" ht="11.25" customHeight="1">
      <c r="A22" s="414" t="s">
        <v>1185</v>
      </c>
      <c r="B22" s="194">
        <v>0</v>
      </c>
      <c r="C22" s="194">
        <v>14</v>
      </c>
      <c r="D22" s="194">
        <v>14</v>
      </c>
      <c r="E22" s="194">
        <v>14.5</v>
      </c>
      <c r="F22" s="194">
        <v>8.5</v>
      </c>
      <c r="G22" s="194">
        <v>12.5</v>
      </c>
      <c r="H22" s="194">
        <v>11.5</v>
      </c>
      <c r="I22" s="194">
        <v>9</v>
      </c>
      <c r="J22" s="194">
        <v>14</v>
      </c>
      <c r="K22" s="194">
        <v>11</v>
      </c>
      <c r="L22" s="194">
        <v>11</v>
      </c>
      <c r="M22" s="194">
        <v>0</v>
      </c>
      <c r="N22" s="194">
        <v>0</v>
      </c>
      <c r="O22" s="194">
        <v>0</v>
      </c>
      <c r="P22" s="194">
        <v>0</v>
      </c>
      <c r="Q22" s="194">
        <v>92</v>
      </c>
      <c r="R22" s="195">
        <v>106</v>
      </c>
      <c r="S22" s="194">
        <v>10</v>
      </c>
      <c r="T22" s="194">
        <v>2</v>
      </c>
      <c r="U22" s="194">
        <v>0</v>
      </c>
      <c r="V22" s="194">
        <v>12</v>
      </c>
      <c r="W22" s="194">
        <v>1.1000000000000001</v>
      </c>
      <c r="X22" s="194">
        <v>84</v>
      </c>
      <c r="Y22" s="194">
        <v>91</v>
      </c>
      <c r="Z22" s="194">
        <v>45.5</v>
      </c>
      <c r="AA22" s="194">
        <v>0</v>
      </c>
      <c r="AB22" s="306">
        <v>20.16</v>
      </c>
      <c r="AC22" s="306">
        <v>17.399999999999999</v>
      </c>
      <c r="AD22" s="306">
        <v>24.78</v>
      </c>
      <c r="AE22" s="306">
        <v>36.052999999999997</v>
      </c>
      <c r="AF22" s="306">
        <v>27.5</v>
      </c>
      <c r="AG22" s="306">
        <v>105.733</v>
      </c>
      <c r="AH22" s="306">
        <v>10</v>
      </c>
      <c r="AI22" s="306">
        <v>4</v>
      </c>
      <c r="AJ22" s="306">
        <v>0</v>
      </c>
      <c r="AK22" s="306">
        <v>8.4</v>
      </c>
      <c r="AL22" s="306">
        <v>27.5</v>
      </c>
      <c r="AM22" s="306">
        <v>4.2</v>
      </c>
      <c r="AN22" s="306">
        <v>22.75</v>
      </c>
      <c r="AO22" s="306">
        <v>0</v>
      </c>
      <c r="AP22" s="307">
        <v>202.74299999999999</v>
      </c>
      <c r="AQ22" s="308">
        <v>1.1160000000000001</v>
      </c>
      <c r="AR22" s="308">
        <v>226.261</v>
      </c>
      <c r="AS22" s="312">
        <v>0</v>
      </c>
      <c r="AT22" s="306">
        <v>0</v>
      </c>
      <c r="AU22" s="310">
        <v>49.82</v>
      </c>
      <c r="AV22" s="310">
        <v>0</v>
      </c>
      <c r="AW22" s="306">
        <v>0</v>
      </c>
      <c r="AX22" s="310">
        <v>0</v>
      </c>
      <c r="AY22" s="307">
        <v>49.82</v>
      </c>
      <c r="AZ22" s="307">
        <v>0</v>
      </c>
      <c r="BA22" s="307">
        <v>8.4000000000000005E-2</v>
      </c>
      <c r="BB22" s="307">
        <v>8.9039999999999999</v>
      </c>
      <c r="BC22" s="307">
        <v>2.91</v>
      </c>
      <c r="BD22" s="307">
        <v>1.5</v>
      </c>
      <c r="BE22" s="307">
        <v>4.41</v>
      </c>
      <c r="BF22" s="311">
        <v>0</v>
      </c>
      <c r="BG22" s="307">
        <v>0</v>
      </c>
      <c r="BH22" s="311">
        <v>0</v>
      </c>
      <c r="BI22" s="307">
        <v>0</v>
      </c>
      <c r="BJ22" s="312">
        <v>0</v>
      </c>
      <c r="BK22" s="312">
        <v>0</v>
      </c>
      <c r="BL22" s="307">
        <v>0</v>
      </c>
      <c r="BM22" s="313">
        <v>289.39500000000004</v>
      </c>
      <c r="BN22" s="306">
        <v>0</v>
      </c>
      <c r="BO22" s="307">
        <v>289.39499999999998</v>
      </c>
      <c r="BP22" s="314">
        <v>1181964.42</v>
      </c>
      <c r="BQ22" s="314">
        <v>23639.288399999998</v>
      </c>
      <c r="BR22" s="314">
        <v>1158325.1316</v>
      </c>
      <c r="BS22" s="314">
        <v>0</v>
      </c>
      <c r="BT22" s="314">
        <v>0</v>
      </c>
      <c r="BU22" s="315">
        <v>0</v>
      </c>
      <c r="BV22" s="315">
        <v>0</v>
      </c>
      <c r="BW22" s="315">
        <v>0</v>
      </c>
      <c r="BX22" s="315">
        <v>0</v>
      </c>
      <c r="BY22" s="315">
        <v>0</v>
      </c>
      <c r="BZ22" s="315">
        <v>0</v>
      </c>
      <c r="CA22" s="314">
        <v>0</v>
      </c>
      <c r="CB22" s="314">
        <v>0</v>
      </c>
      <c r="CC22" s="314">
        <v>0</v>
      </c>
      <c r="CD22" s="314">
        <v>0</v>
      </c>
      <c r="CE22" s="314">
        <v>1158325.1316</v>
      </c>
      <c r="CF22" s="314">
        <v>4682.7448939542892</v>
      </c>
      <c r="CG22" s="314">
        <v>4495.435098196117</v>
      </c>
      <c r="CH22" s="314">
        <v>1167503.3115921505</v>
      </c>
      <c r="CI22" s="314">
        <v>23639.288399999998</v>
      </c>
      <c r="CJ22" s="320"/>
      <c r="CK22" s="311">
        <v>103</v>
      </c>
      <c r="CL22" s="311">
        <v>106</v>
      </c>
      <c r="CM22" s="321">
        <v>282.065</v>
      </c>
      <c r="CN22" s="318">
        <v>11151</v>
      </c>
    </row>
    <row r="23" spans="1:92" ht="11.25" customHeight="1">
      <c r="A23" s="182" t="s">
        <v>921</v>
      </c>
      <c r="B23" s="183">
        <v>159.5</v>
      </c>
      <c r="C23" s="183">
        <v>637</v>
      </c>
      <c r="D23" s="183">
        <v>716.75</v>
      </c>
      <c r="E23" s="183">
        <v>593</v>
      </c>
      <c r="F23" s="183">
        <v>597</v>
      </c>
      <c r="G23" s="183">
        <v>600</v>
      </c>
      <c r="H23" s="183">
        <v>527</v>
      </c>
      <c r="I23" s="183">
        <v>484.5</v>
      </c>
      <c r="J23" s="183">
        <v>514</v>
      </c>
      <c r="K23" s="183">
        <v>500.5</v>
      </c>
      <c r="L23" s="183">
        <v>531</v>
      </c>
      <c r="M23" s="183">
        <v>497.5</v>
      </c>
      <c r="N23" s="183">
        <v>446.5</v>
      </c>
      <c r="O23" s="183">
        <v>423.5</v>
      </c>
      <c r="P23" s="183">
        <v>397</v>
      </c>
      <c r="Q23" s="183">
        <v>6111.5</v>
      </c>
      <c r="R23" s="183">
        <v>6828.25</v>
      </c>
      <c r="S23" s="183">
        <v>189</v>
      </c>
      <c r="T23" s="183">
        <v>103</v>
      </c>
      <c r="U23" s="183">
        <v>145.5</v>
      </c>
      <c r="V23" s="183">
        <v>865.5</v>
      </c>
      <c r="W23" s="183">
        <v>31.53</v>
      </c>
      <c r="X23" s="183">
        <v>3429</v>
      </c>
      <c r="Y23" s="183">
        <v>303.5</v>
      </c>
      <c r="Z23" s="183">
        <v>111</v>
      </c>
      <c r="AA23" s="183">
        <v>898</v>
      </c>
      <c r="AB23" s="295">
        <v>1032.1199999999999</v>
      </c>
      <c r="AC23" s="295">
        <v>711.6</v>
      </c>
      <c r="AD23" s="295">
        <v>1412.46</v>
      </c>
      <c r="AE23" s="295">
        <v>1594.1479999999999</v>
      </c>
      <c r="AF23" s="295">
        <v>3495</v>
      </c>
      <c r="AG23" s="295">
        <v>7213.2079999999996</v>
      </c>
      <c r="AH23" s="295">
        <v>189</v>
      </c>
      <c r="AI23" s="295">
        <v>206</v>
      </c>
      <c r="AJ23" s="295">
        <v>291</v>
      </c>
      <c r="AK23" s="295">
        <v>605.84999999999991</v>
      </c>
      <c r="AL23" s="295">
        <v>788.25</v>
      </c>
      <c r="AM23" s="295">
        <v>171.45</v>
      </c>
      <c r="AN23" s="295">
        <v>55.5</v>
      </c>
      <c r="AO23" s="295">
        <v>53.88</v>
      </c>
      <c r="AP23" s="295">
        <v>10606.257999999998</v>
      </c>
      <c r="AQ23" s="295">
        <f>AR23/AP23</f>
        <v>1.1936250277901974</v>
      </c>
      <c r="AR23" s="295">
        <v>12659.895</v>
      </c>
      <c r="AS23" s="183">
        <v>1</v>
      </c>
      <c r="AT23" s="295">
        <v>1.5</v>
      </c>
      <c r="AU23" s="295">
        <v>0</v>
      </c>
      <c r="AV23" s="295">
        <v>312.31600000000003</v>
      </c>
      <c r="AW23" s="295">
        <v>0</v>
      </c>
      <c r="AX23" s="295">
        <v>0</v>
      </c>
      <c r="AY23" s="295">
        <v>312.31600000000003</v>
      </c>
      <c r="AZ23" s="295">
        <v>0</v>
      </c>
      <c r="BA23" s="295">
        <v>0.17699999999999999</v>
      </c>
      <c r="BB23" s="295">
        <v>402.86699999999996</v>
      </c>
      <c r="BC23" s="295">
        <v>587.97800000000007</v>
      </c>
      <c r="BD23" s="295">
        <v>232.25</v>
      </c>
      <c r="BE23" s="295">
        <v>820.22800000000007</v>
      </c>
      <c r="BF23" s="183">
        <v>2.5</v>
      </c>
      <c r="BG23" s="295">
        <v>0.25</v>
      </c>
      <c r="BH23" s="183">
        <v>0</v>
      </c>
      <c r="BI23" s="295">
        <v>0</v>
      </c>
      <c r="BJ23" s="183">
        <v>0</v>
      </c>
      <c r="BK23" s="183">
        <v>0</v>
      </c>
      <c r="BL23" s="295">
        <v>0</v>
      </c>
      <c r="BM23" s="295">
        <v>14197.055999999999</v>
      </c>
      <c r="BN23" s="295">
        <v>0</v>
      </c>
      <c r="BO23" s="295">
        <v>14197.055999999999</v>
      </c>
      <c r="BP23" s="296">
        <v>57984467.939999998</v>
      </c>
      <c r="BQ23" s="296">
        <v>0</v>
      </c>
      <c r="BR23" s="296">
        <v>57984467.939999998</v>
      </c>
      <c r="BS23" s="296">
        <v>159423.78</v>
      </c>
      <c r="BT23" s="296">
        <v>1123285.95</v>
      </c>
      <c r="BU23" s="296">
        <v>1282709.73</v>
      </c>
      <c r="BV23" s="296">
        <v>0</v>
      </c>
      <c r="BW23" s="296">
        <v>0</v>
      </c>
      <c r="BX23" s="296">
        <v>0</v>
      </c>
      <c r="BY23" s="296">
        <v>0</v>
      </c>
      <c r="BZ23" s="296">
        <v>23109.54</v>
      </c>
      <c r="CA23" s="296">
        <v>23109.54</v>
      </c>
      <c r="CB23" s="296">
        <v>1305819.27</v>
      </c>
      <c r="CC23" s="296">
        <v>979364.45250000001</v>
      </c>
      <c r="CD23" s="296">
        <v>0</v>
      </c>
      <c r="CE23" s="296">
        <v>57005103.487499997</v>
      </c>
      <c r="CF23" s="296">
        <v>230453.73876737049</v>
      </c>
      <c r="CG23" s="296">
        <v>221235.58921667567</v>
      </c>
      <c r="CH23" s="296">
        <v>57456792.815484039</v>
      </c>
      <c r="CI23" s="296">
        <v>0</v>
      </c>
      <c r="CJ23" s="183"/>
      <c r="CK23" s="183">
        <v>6787</v>
      </c>
      <c r="CL23" s="183">
        <v>7251.5</v>
      </c>
      <c r="CM23" s="295">
        <v>14173.729000000001</v>
      </c>
      <c r="CN23" s="183">
        <v>31839</v>
      </c>
    </row>
    <row r="24" spans="1:92" ht="11.25" customHeight="1">
      <c r="A24" s="180" t="s">
        <v>922</v>
      </c>
      <c r="B24" s="168">
        <v>0</v>
      </c>
      <c r="C24" s="168">
        <v>7</v>
      </c>
      <c r="D24" s="168">
        <v>7</v>
      </c>
      <c r="E24" s="168">
        <v>8</v>
      </c>
      <c r="F24" s="168">
        <v>14</v>
      </c>
      <c r="G24" s="168">
        <v>16.5</v>
      </c>
      <c r="H24" s="168">
        <v>6.5</v>
      </c>
      <c r="I24" s="168">
        <v>8.5</v>
      </c>
      <c r="J24" s="168">
        <v>10</v>
      </c>
      <c r="K24" s="168">
        <v>14.5</v>
      </c>
      <c r="L24" s="168">
        <v>14</v>
      </c>
      <c r="M24" s="168">
        <v>14</v>
      </c>
      <c r="N24" s="168">
        <v>12.5</v>
      </c>
      <c r="O24" s="168">
        <v>7.5</v>
      </c>
      <c r="P24" s="168">
        <v>12</v>
      </c>
      <c r="Q24" s="168">
        <v>138</v>
      </c>
      <c r="R24" s="169">
        <v>145</v>
      </c>
      <c r="S24" s="168">
        <v>1</v>
      </c>
      <c r="T24" s="168">
        <v>1</v>
      </c>
      <c r="U24" s="168">
        <v>0</v>
      </c>
      <c r="V24" s="168">
        <v>11</v>
      </c>
      <c r="W24" s="168">
        <v>0.92</v>
      </c>
      <c r="X24" s="168">
        <v>52</v>
      </c>
      <c r="Y24" s="168">
        <v>0</v>
      </c>
      <c r="Z24" s="168">
        <v>0</v>
      </c>
      <c r="AA24" s="168">
        <v>65</v>
      </c>
      <c r="AB24" s="170">
        <v>10.08</v>
      </c>
      <c r="AC24" s="171">
        <v>9.6</v>
      </c>
      <c r="AD24" s="171">
        <v>35.99</v>
      </c>
      <c r="AE24" s="171">
        <v>26.125</v>
      </c>
      <c r="AF24" s="171">
        <v>93.125</v>
      </c>
      <c r="AG24" s="171">
        <v>164.84</v>
      </c>
      <c r="AH24" s="171">
        <v>1</v>
      </c>
      <c r="AI24" s="171">
        <v>2</v>
      </c>
      <c r="AJ24" s="171">
        <v>0</v>
      </c>
      <c r="AK24" s="171">
        <v>7.7</v>
      </c>
      <c r="AL24" s="171">
        <v>23</v>
      </c>
      <c r="AM24" s="171">
        <v>2.6</v>
      </c>
      <c r="AN24" s="171">
        <v>0</v>
      </c>
      <c r="AO24" s="171">
        <v>3.9</v>
      </c>
      <c r="AP24" s="170">
        <v>215.12</v>
      </c>
      <c r="AQ24" s="172">
        <v>1.1160000000000001</v>
      </c>
      <c r="AR24" s="171">
        <v>240.07400000000001</v>
      </c>
      <c r="AS24" s="173">
        <v>0</v>
      </c>
      <c r="AT24" s="170">
        <v>0</v>
      </c>
      <c r="AU24" s="172">
        <v>74.435000000000002</v>
      </c>
      <c r="AV24" s="172">
        <v>68.64</v>
      </c>
      <c r="AW24" s="170">
        <v>20.962</v>
      </c>
      <c r="AX24" s="172">
        <v>0</v>
      </c>
      <c r="AY24" s="171">
        <v>164.03699999999998</v>
      </c>
      <c r="AZ24" s="174">
        <v>55</v>
      </c>
      <c r="BA24" s="178">
        <v>9.1999999999999998E-2</v>
      </c>
      <c r="BB24" s="171">
        <v>13.34</v>
      </c>
      <c r="BC24" s="170">
        <v>3.0529999999999999</v>
      </c>
      <c r="BD24" s="170">
        <v>1.75</v>
      </c>
      <c r="BE24" s="170">
        <v>4.8029999999999999</v>
      </c>
      <c r="BF24" s="173">
        <v>0</v>
      </c>
      <c r="BG24" s="171">
        <v>0</v>
      </c>
      <c r="BH24" s="175">
        <v>0</v>
      </c>
      <c r="BI24" s="171">
        <v>0</v>
      </c>
      <c r="BJ24" s="175">
        <v>0</v>
      </c>
      <c r="BK24" s="175">
        <v>0</v>
      </c>
      <c r="BL24" s="171">
        <v>0</v>
      </c>
      <c r="BM24" s="170">
        <v>477.25399999999996</v>
      </c>
      <c r="BN24" s="170">
        <v>0.121</v>
      </c>
      <c r="BO24" s="171">
        <v>477.375</v>
      </c>
      <c r="BP24" s="284">
        <v>1949723.62</v>
      </c>
      <c r="BQ24" s="285"/>
      <c r="BR24" s="284">
        <v>1949723.62</v>
      </c>
      <c r="BS24" s="284">
        <v>6553.75</v>
      </c>
      <c r="BT24" s="284">
        <v>19758.34</v>
      </c>
      <c r="BU24" s="176">
        <v>26312.09</v>
      </c>
      <c r="BV24" s="176">
        <v>0</v>
      </c>
      <c r="BW24" s="176">
        <v>0</v>
      </c>
      <c r="BX24" s="176">
        <v>0</v>
      </c>
      <c r="BY24" s="176">
        <v>0</v>
      </c>
      <c r="BZ24" s="176">
        <v>6431</v>
      </c>
      <c r="CA24" s="284">
        <v>6431</v>
      </c>
      <c r="CB24" s="284">
        <v>32743.09</v>
      </c>
      <c r="CC24" s="284">
        <v>24557.317500000001</v>
      </c>
      <c r="CD24" s="176">
        <v>0</v>
      </c>
      <c r="CE24" s="284">
        <v>1925166.3025000002</v>
      </c>
      <c r="CF24" s="284">
        <v>7782.8430266312062</v>
      </c>
      <c r="CG24" s="284">
        <v>7471.5293055659586</v>
      </c>
      <c r="CH24" s="284">
        <v>1940420.6748321974</v>
      </c>
      <c r="CI24" s="285"/>
      <c r="CJ24" s="288"/>
      <c r="CK24" s="169">
        <v>143</v>
      </c>
      <c r="CL24" s="169">
        <v>146.5</v>
      </c>
      <c r="CM24" s="178">
        <v>477.375</v>
      </c>
      <c r="CN24" s="179">
        <v>13446</v>
      </c>
    </row>
    <row r="25" spans="1:92" ht="11.25" customHeight="1">
      <c r="A25" s="180" t="s">
        <v>923</v>
      </c>
      <c r="B25" s="168">
        <v>70.5</v>
      </c>
      <c r="C25" s="168">
        <v>421</v>
      </c>
      <c r="D25" s="168">
        <v>456.25</v>
      </c>
      <c r="E25" s="168">
        <v>448</v>
      </c>
      <c r="F25" s="168">
        <v>457.5</v>
      </c>
      <c r="G25" s="168">
        <v>476.5</v>
      </c>
      <c r="H25" s="168">
        <v>459.5</v>
      </c>
      <c r="I25" s="168">
        <v>501.5</v>
      </c>
      <c r="J25" s="168">
        <v>463.5</v>
      </c>
      <c r="K25" s="168">
        <v>433</v>
      </c>
      <c r="L25" s="168">
        <v>420.5</v>
      </c>
      <c r="M25" s="168">
        <v>583</v>
      </c>
      <c r="N25" s="168">
        <v>450</v>
      </c>
      <c r="O25" s="168">
        <v>419.5</v>
      </c>
      <c r="P25" s="168">
        <v>348.5</v>
      </c>
      <c r="Q25" s="168">
        <v>5461</v>
      </c>
      <c r="R25" s="169">
        <v>5917.25</v>
      </c>
      <c r="S25" s="168">
        <v>64.5</v>
      </c>
      <c r="T25" s="168">
        <v>93</v>
      </c>
      <c r="U25" s="168">
        <v>70.5</v>
      </c>
      <c r="V25" s="168">
        <v>1001.5</v>
      </c>
      <c r="W25" s="168">
        <v>26.22</v>
      </c>
      <c r="X25" s="168">
        <v>3010.5</v>
      </c>
      <c r="Y25" s="168">
        <v>1876.5</v>
      </c>
      <c r="Z25" s="168">
        <v>420.75</v>
      </c>
      <c r="AA25" s="168">
        <v>2005</v>
      </c>
      <c r="AB25" s="170">
        <v>657</v>
      </c>
      <c r="AC25" s="171">
        <v>537.6</v>
      </c>
      <c r="AD25" s="171">
        <v>1102.1199999999999</v>
      </c>
      <c r="AE25" s="171">
        <v>1488.6030000000001</v>
      </c>
      <c r="AF25" s="171">
        <v>3318.125</v>
      </c>
      <c r="AG25" s="171">
        <v>6446.4480000000003</v>
      </c>
      <c r="AH25" s="171">
        <v>64.5</v>
      </c>
      <c r="AI25" s="171">
        <v>186</v>
      </c>
      <c r="AJ25" s="171">
        <v>141</v>
      </c>
      <c r="AK25" s="171">
        <v>701.05</v>
      </c>
      <c r="AL25" s="171">
        <v>655.5</v>
      </c>
      <c r="AM25" s="171">
        <v>150.52500000000001</v>
      </c>
      <c r="AN25" s="171">
        <v>210.375</v>
      </c>
      <c r="AO25" s="171">
        <v>120.3</v>
      </c>
      <c r="AP25" s="170">
        <v>9332.6979999999985</v>
      </c>
      <c r="AQ25" s="172">
        <v>1.091</v>
      </c>
      <c r="AR25" s="171">
        <v>10181.974</v>
      </c>
      <c r="AS25" s="173">
        <v>3</v>
      </c>
      <c r="AT25" s="170">
        <v>4.5</v>
      </c>
      <c r="AU25" s="172">
        <v>77.858999999999995</v>
      </c>
      <c r="AV25" s="172">
        <v>157.5</v>
      </c>
      <c r="AW25" s="170">
        <v>0</v>
      </c>
      <c r="AX25" s="172">
        <v>0</v>
      </c>
      <c r="AY25" s="171">
        <v>235.35899999999998</v>
      </c>
      <c r="AZ25" s="174">
        <v>0</v>
      </c>
      <c r="BA25" s="178">
        <v>0.1</v>
      </c>
      <c r="BB25" s="171">
        <v>591.72500000000002</v>
      </c>
      <c r="BC25" s="170">
        <v>0</v>
      </c>
      <c r="BD25" s="170">
        <v>0</v>
      </c>
      <c r="BE25" s="170">
        <v>0</v>
      </c>
      <c r="BF25" s="173">
        <v>0</v>
      </c>
      <c r="BG25" s="171">
        <v>0</v>
      </c>
      <c r="BH25" s="175">
        <v>0</v>
      </c>
      <c r="BI25" s="171">
        <v>0</v>
      </c>
      <c r="BJ25" s="175">
        <v>0.5</v>
      </c>
      <c r="BK25" s="175">
        <v>0.5</v>
      </c>
      <c r="BL25" s="171">
        <v>0.125</v>
      </c>
      <c r="BM25" s="170">
        <v>11013.683000000001</v>
      </c>
      <c r="BN25" s="170">
        <v>0</v>
      </c>
      <c r="BO25" s="171">
        <v>11013.683000000001</v>
      </c>
      <c r="BP25" s="284">
        <v>44982744.93</v>
      </c>
      <c r="BQ25" s="285"/>
      <c r="BR25" s="284">
        <v>44982744.93</v>
      </c>
      <c r="BS25" s="284">
        <v>150225.94</v>
      </c>
      <c r="BT25" s="284">
        <v>245946.04</v>
      </c>
      <c r="BU25" s="176">
        <v>396171.98</v>
      </c>
      <c r="BV25" s="176">
        <v>0</v>
      </c>
      <c r="BW25" s="284">
        <v>22844050.210000001</v>
      </c>
      <c r="BX25" s="176">
        <v>22844050.210000001</v>
      </c>
      <c r="BY25" s="176">
        <v>0</v>
      </c>
      <c r="BZ25" s="176">
        <v>0</v>
      </c>
      <c r="CA25" s="284">
        <v>0</v>
      </c>
      <c r="CB25" s="284">
        <v>23240222.190000001</v>
      </c>
      <c r="CC25" s="284">
        <v>17430166.642500002</v>
      </c>
      <c r="CD25" s="176">
        <v>0</v>
      </c>
      <c r="CE25" s="284">
        <v>27552578.287499998</v>
      </c>
      <c r="CF25" s="284">
        <v>111386.42490890976</v>
      </c>
      <c r="CG25" s="284">
        <v>106930.96791255337</v>
      </c>
      <c r="CH25" s="284">
        <v>27770895.680321462</v>
      </c>
      <c r="CI25" s="285"/>
      <c r="CJ25" s="292"/>
      <c r="CK25" s="169">
        <v>5924</v>
      </c>
      <c r="CL25" s="169">
        <v>5735</v>
      </c>
      <c r="CM25" s="178">
        <v>10751.001</v>
      </c>
      <c r="CN25" s="179">
        <v>7602</v>
      </c>
    </row>
    <row r="26" spans="1:92" ht="11.25" customHeight="1">
      <c r="A26" s="192" t="s">
        <v>1186</v>
      </c>
      <c r="B26" s="194">
        <v>0</v>
      </c>
      <c r="C26" s="194">
        <v>0</v>
      </c>
      <c r="D26" s="194">
        <v>0</v>
      </c>
      <c r="E26" s="194">
        <v>0</v>
      </c>
      <c r="F26" s="194">
        <v>0</v>
      </c>
      <c r="G26" s="194">
        <v>0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4">
        <v>85</v>
      </c>
      <c r="N26" s="194">
        <v>44.5</v>
      </c>
      <c r="O26" s="194">
        <v>43.5</v>
      </c>
      <c r="P26" s="194">
        <v>29.5</v>
      </c>
      <c r="Q26" s="194">
        <v>202.5</v>
      </c>
      <c r="R26" s="195">
        <v>202.5</v>
      </c>
      <c r="S26" s="194">
        <v>11</v>
      </c>
      <c r="T26" s="194">
        <v>3</v>
      </c>
      <c r="U26" s="194">
        <v>0</v>
      </c>
      <c r="V26" s="194">
        <v>17</v>
      </c>
      <c r="W26" s="194">
        <v>1.34</v>
      </c>
      <c r="X26" s="194">
        <v>0</v>
      </c>
      <c r="Y26" s="194">
        <v>0</v>
      </c>
      <c r="Z26" s="194">
        <v>0</v>
      </c>
      <c r="AA26" s="194">
        <v>0</v>
      </c>
      <c r="AB26" s="306">
        <v>0</v>
      </c>
      <c r="AC26" s="306">
        <v>0</v>
      </c>
      <c r="AD26" s="306">
        <v>0</v>
      </c>
      <c r="AE26" s="306">
        <v>0</v>
      </c>
      <c r="AF26" s="306">
        <v>253.125</v>
      </c>
      <c r="AG26" s="306">
        <v>253.125</v>
      </c>
      <c r="AH26" s="306">
        <v>11</v>
      </c>
      <c r="AI26" s="306">
        <v>6</v>
      </c>
      <c r="AJ26" s="306">
        <v>0</v>
      </c>
      <c r="AK26" s="306">
        <v>11.9</v>
      </c>
      <c r="AL26" s="306">
        <v>33.5</v>
      </c>
      <c r="AM26" s="306">
        <v>0</v>
      </c>
      <c r="AN26" s="306">
        <v>0</v>
      </c>
      <c r="AO26" s="306">
        <v>0</v>
      </c>
      <c r="AP26" s="307">
        <v>315.52499999999998</v>
      </c>
      <c r="AQ26" s="308">
        <v>1.0549999999999999</v>
      </c>
      <c r="AR26" s="308">
        <v>332.87900000000002</v>
      </c>
      <c r="AS26" s="312">
        <v>1</v>
      </c>
      <c r="AT26" s="306">
        <v>1.5</v>
      </c>
      <c r="AU26" s="310">
        <v>0</v>
      </c>
      <c r="AV26" s="310">
        <v>159.471</v>
      </c>
      <c r="AW26" s="306">
        <v>0</v>
      </c>
      <c r="AX26" s="310">
        <v>0</v>
      </c>
      <c r="AY26" s="307">
        <v>159.471</v>
      </c>
      <c r="AZ26" s="307">
        <v>0</v>
      </c>
      <c r="BA26" s="307">
        <v>7.4999999999999997E-2</v>
      </c>
      <c r="BB26" s="307">
        <v>15.188000000000001</v>
      </c>
      <c r="BC26" s="307">
        <v>0</v>
      </c>
      <c r="BD26" s="307">
        <v>0</v>
      </c>
      <c r="BE26" s="307">
        <v>0</v>
      </c>
      <c r="BF26" s="311">
        <v>0</v>
      </c>
      <c r="BG26" s="307">
        <v>0</v>
      </c>
      <c r="BH26" s="311">
        <v>0</v>
      </c>
      <c r="BI26" s="307">
        <v>0</v>
      </c>
      <c r="BJ26" s="312">
        <v>0</v>
      </c>
      <c r="BK26" s="312">
        <v>0</v>
      </c>
      <c r="BL26" s="307">
        <v>0</v>
      </c>
      <c r="BM26" s="313">
        <v>509.03800000000001</v>
      </c>
      <c r="BN26" s="306">
        <v>0</v>
      </c>
      <c r="BO26" s="307">
        <v>509.03800000000001</v>
      </c>
      <c r="BP26" s="314">
        <v>2079043.54</v>
      </c>
      <c r="BQ26" s="314">
        <v>41580.870800000004</v>
      </c>
      <c r="BR26" s="314">
        <v>2037462.6692000001</v>
      </c>
      <c r="BS26" s="314">
        <v>0</v>
      </c>
      <c r="BT26" s="314">
        <v>0</v>
      </c>
      <c r="BU26" s="315">
        <v>0</v>
      </c>
      <c r="BV26" s="315">
        <v>0</v>
      </c>
      <c r="BW26" s="315">
        <v>0</v>
      </c>
      <c r="BX26" s="315">
        <v>0</v>
      </c>
      <c r="BY26" s="315">
        <v>0</v>
      </c>
      <c r="BZ26" s="315">
        <v>0</v>
      </c>
      <c r="CA26" s="314">
        <v>0</v>
      </c>
      <c r="CB26" s="314">
        <v>0</v>
      </c>
      <c r="CC26" s="314">
        <v>0</v>
      </c>
      <c r="CD26" s="314">
        <v>0</v>
      </c>
      <c r="CE26" s="314">
        <v>2037462.6692000001</v>
      </c>
      <c r="CF26" s="314">
        <v>8236.82198593055</v>
      </c>
      <c r="CG26" s="314">
        <v>7907.3491064933269</v>
      </c>
      <c r="CH26" s="314">
        <v>2053606.840292424</v>
      </c>
      <c r="CI26" s="314">
        <v>41580.870800000004</v>
      </c>
      <c r="CJ26" s="325"/>
      <c r="CK26" s="311">
        <v>204</v>
      </c>
      <c r="CL26" s="311">
        <v>204</v>
      </c>
      <c r="CM26" s="321">
        <v>524.45799999999997</v>
      </c>
      <c r="CN26" s="318">
        <v>10267</v>
      </c>
    </row>
    <row r="27" spans="1:92" ht="11.25" customHeight="1">
      <c r="A27" s="180" t="s">
        <v>924</v>
      </c>
      <c r="B27" s="168">
        <v>0</v>
      </c>
      <c r="C27" s="168">
        <v>28.5</v>
      </c>
      <c r="D27" s="168">
        <v>28.5</v>
      </c>
      <c r="E27" s="168">
        <v>27.5</v>
      </c>
      <c r="F27" s="168">
        <v>30</v>
      </c>
      <c r="G27" s="168">
        <v>36.5</v>
      </c>
      <c r="H27" s="168">
        <v>27</v>
      </c>
      <c r="I27" s="168">
        <v>31</v>
      </c>
      <c r="J27" s="168">
        <v>20</v>
      </c>
      <c r="K27" s="168">
        <v>29.5</v>
      </c>
      <c r="L27" s="168">
        <v>33</v>
      </c>
      <c r="M27" s="168">
        <v>31</v>
      </c>
      <c r="N27" s="168">
        <v>26</v>
      </c>
      <c r="O27" s="168">
        <v>34.5</v>
      </c>
      <c r="P27" s="168">
        <v>24</v>
      </c>
      <c r="Q27" s="168">
        <v>350</v>
      </c>
      <c r="R27" s="169">
        <v>378.5</v>
      </c>
      <c r="S27" s="168">
        <v>0.5</v>
      </c>
      <c r="T27" s="168">
        <v>4</v>
      </c>
      <c r="U27" s="168">
        <v>0</v>
      </c>
      <c r="V27" s="168">
        <v>68.5</v>
      </c>
      <c r="W27" s="168">
        <v>2.78</v>
      </c>
      <c r="X27" s="168">
        <v>189</v>
      </c>
      <c r="Y27" s="168">
        <v>218.5</v>
      </c>
      <c r="Z27" s="168">
        <v>44.58</v>
      </c>
      <c r="AA27" s="168">
        <v>210</v>
      </c>
      <c r="AB27" s="170">
        <v>41.04</v>
      </c>
      <c r="AC27" s="171">
        <v>33</v>
      </c>
      <c r="AD27" s="171">
        <v>78.47</v>
      </c>
      <c r="AE27" s="171">
        <v>81.510000000000005</v>
      </c>
      <c r="AF27" s="171">
        <v>222.5</v>
      </c>
      <c r="AG27" s="171">
        <v>415.48</v>
      </c>
      <c r="AH27" s="171">
        <v>0.5</v>
      </c>
      <c r="AI27" s="171">
        <v>8</v>
      </c>
      <c r="AJ27" s="171">
        <v>0</v>
      </c>
      <c r="AK27" s="171">
        <v>47.95</v>
      </c>
      <c r="AL27" s="171">
        <v>69.5</v>
      </c>
      <c r="AM27" s="171">
        <v>9.4499999999999993</v>
      </c>
      <c r="AN27" s="171">
        <v>22.29</v>
      </c>
      <c r="AO27" s="171">
        <v>12.6</v>
      </c>
      <c r="AP27" s="170">
        <v>626.81000000000006</v>
      </c>
      <c r="AQ27" s="172">
        <v>1.079</v>
      </c>
      <c r="AR27" s="171">
        <v>676.32799999999997</v>
      </c>
      <c r="AS27" s="173">
        <v>0</v>
      </c>
      <c r="AT27" s="170">
        <v>0</v>
      </c>
      <c r="AU27" s="172">
        <v>125.773</v>
      </c>
      <c r="AV27" s="172">
        <v>150</v>
      </c>
      <c r="AW27" s="170">
        <v>51.402999999999999</v>
      </c>
      <c r="AX27" s="172">
        <v>0</v>
      </c>
      <c r="AY27" s="171">
        <v>327.17600000000004</v>
      </c>
      <c r="AZ27" s="174">
        <v>0</v>
      </c>
      <c r="BA27" s="178">
        <v>5.6000000000000001E-2</v>
      </c>
      <c r="BB27" s="171">
        <v>21.196000000000002</v>
      </c>
      <c r="BC27" s="170">
        <v>0</v>
      </c>
      <c r="BD27" s="170">
        <v>0</v>
      </c>
      <c r="BE27" s="170">
        <v>0</v>
      </c>
      <c r="BF27" s="173">
        <v>0</v>
      </c>
      <c r="BG27" s="171">
        <v>0</v>
      </c>
      <c r="BH27" s="175">
        <v>0</v>
      </c>
      <c r="BI27" s="171">
        <v>0</v>
      </c>
      <c r="BJ27" s="175">
        <v>0</v>
      </c>
      <c r="BK27" s="175">
        <v>0</v>
      </c>
      <c r="BL27" s="171">
        <v>0</v>
      </c>
      <c r="BM27" s="170">
        <v>1024.7</v>
      </c>
      <c r="BN27" s="170">
        <v>0</v>
      </c>
      <c r="BO27" s="171">
        <v>1024.7</v>
      </c>
      <c r="BP27" s="284">
        <v>4185141.22</v>
      </c>
      <c r="BQ27" s="285"/>
      <c r="BR27" s="284">
        <v>4185141.22</v>
      </c>
      <c r="BS27" s="284">
        <v>5776.84</v>
      </c>
      <c r="BT27" s="284">
        <v>41893.51</v>
      </c>
      <c r="BU27" s="176">
        <v>47670.350000000006</v>
      </c>
      <c r="BV27" s="176">
        <v>0</v>
      </c>
      <c r="BW27" s="284">
        <v>0</v>
      </c>
      <c r="BX27" s="176">
        <v>0</v>
      </c>
      <c r="BY27" s="176">
        <v>0</v>
      </c>
      <c r="BZ27" s="176">
        <v>57014.99</v>
      </c>
      <c r="CA27" s="284">
        <v>57014.99</v>
      </c>
      <c r="CB27" s="284">
        <v>104685.34</v>
      </c>
      <c r="CC27" s="284">
        <v>78514.005000000005</v>
      </c>
      <c r="CD27" s="176">
        <v>0</v>
      </c>
      <c r="CE27" s="284">
        <v>4106627.2150000003</v>
      </c>
      <c r="CF27" s="284">
        <v>16601.804707329527</v>
      </c>
      <c r="CG27" s="284">
        <v>15937.732519036346</v>
      </c>
      <c r="CH27" s="284">
        <v>4139166.7522263662</v>
      </c>
      <c r="CI27" s="285"/>
      <c r="CJ27" s="292"/>
      <c r="CK27" s="169">
        <v>376</v>
      </c>
      <c r="CL27" s="169">
        <v>369</v>
      </c>
      <c r="CM27" s="178">
        <v>994.12800000000004</v>
      </c>
      <c r="CN27" s="179">
        <v>11057</v>
      </c>
    </row>
    <row r="28" spans="1:92" ht="11.25" customHeight="1">
      <c r="A28" s="182" t="s">
        <v>926</v>
      </c>
      <c r="B28" s="183">
        <v>6.5</v>
      </c>
      <c r="C28" s="183">
        <v>23</v>
      </c>
      <c r="D28" s="183">
        <v>26.25</v>
      </c>
      <c r="E28" s="183">
        <v>27.5</v>
      </c>
      <c r="F28" s="183">
        <v>38</v>
      </c>
      <c r="G28" s="183">
        <v>28</v>
      </c>
      <c r="H28" s="183">
        <v>30.5</v>
      </c>
      <c r="I28" s="183">
        <v>39.5</v>
      </c>
      <c r="J28" s="183">
        <v>41.5</v>
      </c>
      <c r="K28" s="183">
        <v>38.5</v>
      </c>
      <c r="L28" s="183">
        <v>26</v>
      </c>
      <c r="M28" s="183">
        <v>32</v>
      </c>
      <c r="N28" s="183">
        <v>37.5</v>
      </c>
      <c r="O28" s="183">
        <v>35</v>
      </c>
      <c r="P28" s="183">
        <v>31.5</v>
      </c>
      <c r="Q28" s="183">
        <v>405.5</v>
      </c>
      <c r="R28" s="183">
        <v>431.75</v>
      </c>
      <c r="S28" s="183">
        <v>6</v>
      </c>
      <c r="T28" s="183">
        <v>3</v>
      </c>
      <c r="U28" s="183">
        <v>4</v>
      </c>
      <c r="V28" s="183">
        <v>43</v>
      </c>
      <c r="W28" s="183">
        <v>2.91</v>
      </c>
      <c r="X28" s="183">
        <v>228</v>
      </c>
      <c r="Y28" s="183">
        <v>0</v>
      </c>
      <c r="Z28" s="183">
        <v>0</v>
      </c>
      <c r="AA28" s="183">
        <v>57</v>
      </c>
      <c r="AB28" s="295">
        <v>37.799999999999997</v>
      </c>
      <c r="AC28" s="295">
        <v>33</v>
      </c>
      <c r="AD28" s="295">
        <v>77.88</v>
      </c>
      <c r="AE28" s="295">
        <v>116.518</v>
      </c>
      <c r="AF28" s="295">
        <v>250.625</v>
      </c>
      <c r="AG28" s="295">
        <v>478.02300000000002</v>
      </c>
      <c r="AH28" s="295">
        <v>6</v>
      </c>
      <c r="AI28" s="295">
        <v>6</v>
      </c>
      <c r="AJ28" s="295">
        <v>8</v>
      </c>
      <c r="AK28" s="295">
        <v>30.1</v>
      </c>
      <c r="AL28" s="295">
        <v>72.75</v>
      </c>
      <c r="AM28" s="295">
        <v>11.4</v>
      </c>
      <c r="AN28" s="295">
        <v>0</v>
      </c>
      <c r="AO28" s="295">
        <v>3.42</v>
      </c>
      <c r="AP28" s="295">
        <v>653.49299999999994</v>
      </c>
      <c r="AQ28" s="295">
        <f>AR28/AP28</f>
        <v>1.1020515904531496</v>
      </c>
      <c r="AR28" s="295">
        <v>720.18299999999999</v>
      </c>
      <c r="AS28" s="183">
        <v>0</v>
      </c>
      <c r="AT28" s="295">
        <v>0</v>
      </c>
      <c r="AU28" s="295">
        <v>175.767</v>
      </c>
      <c r="AV28" s="295">
        <v>180.309</v>
      </c>
      <c r="AW28" s="295">
        <v>57.771999999999998</v>
      </c>
      <c r="AX28" s="295">
        <v>0</v>
      </c>
      <c r="AY28" s="295">
        <v>413.84800000000001</v>
      </c>
      <c r="AZ28" s="295">
        <v>0</v>
      </c>
      <c r="BA28" s="295">
        <v>0.112</v>
      </c>
      <c r="BB28" s="295">
        <v>24.177999999999997</v>
      </c>
      <c r="BC28" s="295">
        <v>10.005000000000001</v>
      </c>
      <c r="BD28" s="295">
        <v>5.25</v>
      </c>
      <c r="BE28" s="295">
        <v>15.255000000000001</v>
      </c>
      <c r="BF28" s="183">
        <v>0</v>
      </c>
      <c r="BG28" s="295">
        <v>0</v>
      </c>
      <c r="BH28" s="183">
        <v>5.5</v>
      </c>
      <c r="BI28" s="295">
        <v>0.55000000000000004</v>
      </c>
      <c r="BJ28" s="183">
        <v>2</v>
      </c>
      <c r="BK28" s="183">
        <v>2</v>
      </c>
      <c r="BL28" s="295">
        <v>0.5</v>
      </c>
      <c r="BM28" s="295">
        <v>1174.5139999999999</v>
      </c>
      <c r="BN28" s="295">
        <v>0</v>
      </c>
      <c r="BO28" s="295">
        <v>1174.5140000000001</v>
      </c>
      <c r="BP28" s="296">
        <v>4797020.55</v>
      </c>
      <c r="BQ28" s="296">
        <v>0</v>
      </c>
      <c r="BR28" s="296">
        <v>4797020.55</v>
      </c>
      <c r="BS28" s="296">
        <v>22911.439999999999</v>
      </c>
      <c r="BT28" s="296">
        <v>152818.54999999999</v>
      </c>
      <c r="BU28" s="296">
        <v>175729.99</v>
      </c>
      <c r="BV28" s="296">
        <v>0</v>
      </c>
      <c r="BW28" s="296">
        <v>0</v>
      </c>
      <c r="BX28" s="296">
        <v>0</v>
      </c>
      <c r="BY28" s="296">
        <v>0</v>
      </c>
      <c r="BZ28" s="296">
        <v>9318.76</v>
      </c>
      <c r="CA28" s="296">
        <v>9318.76</v>
      </c>
      <c r="CB28" s="296">
        <v>185048.75</v>
      </c>
      <c r="CC28" s="296">
        <v>138786.5625</v>
      </c>
      <c r="CD28" s="296">
        <v>0</v>
      </c>
      <c r="CE28" s="296">
        <v>4658233.9874999998</v>
      </c>
      <c r="CF28" s="296">
        <v>18831.777732111455</v>
      </c>
      <c r="CG28" s="296">
        <v>18078.506622826997</v>
      </c>
      <c r="CH28" s="296">
        <v>4695144.271854938</v>
      </c>
      <c r="CI28" s="296">
        <v>0</v>
      </c>
      <c r="CJ28" s="405"/>
      <c r="CK28" s="183">
        <v>427.5</v>
      </c>
      <c r="CL28" s="183">
        <v>437</v>
      </c>
      <c r="CM28" s="295">
        <v>1165.462</v>
      </c>
      <c r="CN28" s="183">
        <v>23696</v>
      </c>
    </row>
    <row r="29" spans="1:92" ht="11.25" customHeight="1">
      <c r="A29" s="180" t="s">
        <v>927</v>
      </c>
      <c r="B29" s="168">
        <v>9.5</v>
      </c>
      <c r="C29" s="168">
        <v>39</v>
      </c>
      <c r="D29" s="168">
        <v>43.75</v>
      </c>
      <c r="E29" s="168">
        <v>37.5</v>
      </c>
      <c r="F29" s="168">
        <v>36.5</v>
      </c>
      <c r="G29" s="168">
        <v>37.5</v>
      </c>
      <c r="H29" s="168">
        <v>46</v>
      </c>
      <c r="I29" s="168">
        <v>35</v>
      </c>
      <c r="J29" s="168">
        <v>39.5</v>
      </c>
      <c r="K29" s="168">
        <v>38</v>
      </c>
      <c r="L29" s="168">
        <v>32.5</v>
      </c>
      <c r="M29" s="168">
        <v>34.5</v>
      </c>
      <c r="N29" s="168">
        <v>49</v>
      </c>
      <c r="O29" s="168">
        <v>20.5</v>
      </c>
      <c r="P29" s="168">
        <v>23</v>
      </c>
      <c r="Q29" s="168">
        <v>429.5</v>
      </c>
      <c r="R29" s="169">
        <v>473.25</v>
      </c>
      <c r="S29" s="168">
        <v>9.5</v>
      </c>
      <c r="T29" s="168">
        <v>0</v>
      </c>
      <c r="U29" s="168">
        <v>5</v>
      </c>
      <c r="V29" s="168">
        <v>68.5</v>
      </c>
      <c r="W29" s="168">
        <v>3.72</v>
      </c>
      <c r="X29" s="168">
        <v>271</v>
      </c>
      <c r="Y29" s="168">
        <v>0</v>
      </c>
      <c r="Z29" s="168">
        <v>0</v>
      </c>
      <c r="AA29" s="168">
        <v>0</v>
      </c>
      <c r="AB29" s="170">
        <v>63</v>
      </c>
      <c r="AC29" s="171">
        <v>45</v>
      </c>
      <c r="AD29" s="171">
        <v>87.32</v>
      </c>
      <c r="AE29" s="171">
        <v>125.923</v>
      </c>
      <c r="AF29" s="171">
        <v>246.875</v>
      </c>
      <c r="AG29" s="171">
        <v>505.11799999999999</v>
      </c>
      <c r="AH29" s="171">
        <v>9.5</v>
      </c>
      <c r="AI29" s="171">
        <v>0</v>
      </c>
      <c r="AJ29" s="171">
        <v>10</v>
      </c>
      <c r="AK29" s="171">
        <v>47.95</v>
      </c>
      <c r="AL29" s="171">
        <v>93</v>
      </c>
      <c r="AM29" s="171">
        <v>13.55</v>
      </c>
      <c r="AN29" s="171">
        <v>0</v>
      </c>
      <c r="AO29" s="171">
        <v>0</v>
      </c>
      <c r="AP29" s="170">
        <v>742.11799999999994</v>
      </c>
      <c r="AQ29" s="172">
        <v>1.0980000000000001</v>
      </c>
      <c r="AR29" s="171">
        <v>814.846</v>
      </c>
      <c r="AS29" s="173">
        <v>0</v>
      </c>
      <c r="AT29" s="170">
        <v>0</v>
      </c>
      <c r="AU29" s="172">
        <v>98.067999999999998</v>
      </c>
      <c r="AV29" s="172">
        <v>138.684</v>
      </c>
      <c r="AW29" s="170">
        <v>62.588999999999999</v>
      </c>
      <c r="AX29" s="172">
        <v>0</v>
      </c>
      <c r="AY29" s="171">
        <v>299.34100000000001</v>
      </c>
      <c r="AZ29" s="174">
        <v>0</v>
      </c>
      <c r="BA29" s="178">
        <v>4.5999999999999999E-2</v>
      </c>
      <c r="BB29" s="171">
        <v>21.77</v>
      </c>
      <c r="BC29" s="170">
        <v>2.6480000000000001</v>
      </c>
      <c r="BD29" s="170">
        <v>3.25</v>
      </c>
      <c r="BE29" s="170">
        <v>5.8979999999999997</v>
      </c>
      <c r="BF29" s="173">
        <v>0</v>
      </c>
      <c r="BG29" s="171">
        <v>0</v>
      </c>
      <c r="BH29" s="175">
        <v>2.5</v>
      </c>
      <c r="BI29" s="171">
        <v>0.25</v>
      </c>
      <c r="BJ29" s="175">
        <v>0</v>
      </c>
      <c r="BK29" s="175">
        <v>0</v>
      </c>
      <c r="BL29" s="171">
        <v>0</v>
      </c>
      <c r="BM29" s="170">
        <v>1142.1049999999998</v>
      </c>
      <c r="BN29" s="170">
        <v>0</v>
      </c>
      <c r="BO29" s="171">
        <v>1142.105</v>
      </c>
      <c r="BP29" s="284">
        <v>4664653.7699999996</v>
      </c>
      <c r="BQ29" s="285"/>
      <c r="BR29" s="284">
        <v>4664653.7699999996</v>
      </c>
      <c r="BS29" s="284">
        <v>11090.01</v>
      </c>
      <c r="BT29" s="284">
        <v>64478.69</v>
      </c>
      <c r="BU29" s="176">
        <v>75568.7</v>
      </c>
      <c r="BV29" s="176">
        <v>0</v>
      </c>
      <c r="BW29" s="284">
        <v>0</v>
      </c>
      <c r="BX29" s="176">
        <v>0</v>
      </c>
      <c r="BY29" s="176">
        <v>0</v>
      </c>
      <c r="BZ29" s="176">
        <v>0</v>
      </c>
      <c r="CA29" s="284">
        <v>0</v>
      </c>
      <c r="CB29" s="284">
        <v>75568.7</v>
      </c>
      <c r="CC29" s="284">
        <v>56676.524999999994</v>
      </c>
      <c r="CD29" s="176">
        <v>0</v>
      </c>
      <c r="CE29" s="284">
        <v>4607977.2449999992</v>
      </c>
      <c r="CF29" s="284">
        <v>18628.60549841954</v>
      </c>
      <c r="CG29" s="284">
        <v>17883.461278482759</v>
      </c>
      <c r="CH29" s="284">
        <v>4644489.3117769007</v>
      </c>
      <c r="CI29" s="285"/>
      <c r="CJ29" s="292"/>
      <c r="CK29" s="169">
        <v>467</v>
      </c>
      <c r="CL29" s="169">
        <v>473.5</v>
      </c>
      <c r="CM29" s="178">
        <v>1156.6179999999999</v>
      </c>
      <c r="CN29" s="179">
        <v>9857</v>
      </c>
    </row>
    <row r="30" spans="1:92" ht="11.25" customHeight="1">
      <c r="A30" s="180" t="s">
        <v>928</v>
      </c>
      <c r="B30" s="168">
        <v>0</v>
      </c>
      <c r="C30" s="168">
        <v>21</v>
      </c>
      <c r="D30" s="168">
        <v>21</v>
      </c>
      <c r="E30" s="168">
        <v>20</v>
      </c>
      <c r="F30" s="168">
        <v>22</v>
      </c>
      <c r="G30" s="168">
        <v>16.5</v>
      </c>
      <c r="H30" s="168">
        <v>25</v>
      </c>
      <c r="I30" s="168">
        <v>21</v>
      </c>
      <c r="J30" s="168">
        <v>18</v>
      </c>
      <c r="K30" s="168">
        <v>22</v>
      </c>
      <c r="L30" s="168">
        <v>30</v>
      </c>
      <c r="M30" s="168">
        <v>38.5</v>
      </c>
      <c r="N30" s="168">
        <v>29</v>
      </c>
      <c r="O30" s="168">
        <v>36.5</v>
      </c>
      <c r="P30" s="168">
        <v>23.5</v>
      </c>
      <c r="Q30" s="168">
        <v>302</v>
      </c>
      <c r="R30" s="169">
        <v>323</v>
      </c>
      <c r="S30" s="168">
        <v>11.5</v>
      </c>
      <c r="T30" s="168">
        <v>3</v>
      </c>
      <c r="U30" s="168">
        <v>0</v>
      </c>
      <c r="V30" s="168">
        <v>34.5</v>
      </c>
      <c r="W30" s="168">
        <v>2.42</v>
      </c>
      <c r="X30" s="168">
        <v>125.5</v>
      </c>
      <c r="Y30" s="168">
        <v>0</v>
      </c>
      <c r="Z30" s="168">
        <v>0</v>
      </c>
      <c r="AA30" s="168">
        <v>0</v>
      </c>
      <c r="AB30" s="170">
        <v>30.24</v>
      </c>
      <c r="AC30" s="171">
        <v>24</v>
      </c>
      <c r="AD30" s="171">
        <v>45.43</v>
      </c>
      <c r="AE30" s="171">
        <v>66.88</v>
      </c>
      <c r="AF30" s="171">
        <v>224.375</v>
      </c>
      <c r="AG30" s="171">
        <v>360.685</v>
      </c>
      <c r="AH30" s="171">
        <v>11.5</v>
      </c>
      <c r="AI30" s="171">
        <v>6</v>
      </c>
      <c r="AJ30" s="171">
        <v>0</v>
      </c>
      <c r="AK30" s="171">
        <v>24.15</v>
      </c>
      <c r="AL30" s="171">
        <v>60.5</v>
      </c>
      <c r="AM30" s="171">
        <v>6.2750000000000004</v>
      </c>
      <c r="AN30" s="171">
        <v>0</v>
      </c>
      <c r="AO30" s="171">
        <v>0</v>
      </c>
      <c r="AP30" s="170">
        <v>499.34999999999997</v>
      </c>
      <c r="AQ30" s="172">
        <v>1.1499999999999999</v>
      </c>
      <c r="AR30" s="171">
        <v>574.25300000000004</v>
      </c>
      <c r="AS30" s="173">
        <v>0</v>
      </c>
      <c r="AT30" s="170">
        <v>0</v>
      </c>
      <c r="AU30" s="172">
        <v>91.343999999999994</v>
      </c>
      <c r="AV30" s="172">
        <v>134.4</v>
      </c>
      <c r="AW30" s="170">
        <v>44.537999999999997</v>
      </c>
      <c r="AX30" s="172">
        <v>0</v>
      </c>
      <c r="AY30" s="171">
        <v>270.28199999999998</v>
      </c>
      <c r="AZ30" s="174">
        <v>0</v>
      </c>
      <c r="BA30" s="178">
        <v>7.8E-2</v>
      </c>
      <c r="BB30" s="171">
        <v>25.193999999999999</v>
      </c>
      <c r="BC30" s="170">
        <v>76.238</v>
      </c>
      <c r="BD30" s="170">
        <v>27.25</v>
      </c>
      <c r="BE30" s="170">
        <v>103.488</v>
      </c>
      <c r="BF30" s="173">
        <v>0</v>
      </c>
      <c r="BG30" s="171">
        <v>0</v>
      </c>
      <c r="BH30" s="175">
        <v>5</v>
      </c>
      <c r="BI30" s="171">
        <v>0.5</v>
      </c>
      <c r="BJ30" s="175">
        <v>1</v>
      </c>
      <c r="BK30" s="175">
        <v>1</v>
      </c>
      <c r="BL30" s="171">
        <v>0.25</v>
      </c>
      <c r="BM30" s="170">
        <v>973.9670000000001</v>
      </c>
      <c r="BN30" s="170">
        <v>0</v>
      </c>
      <c r="BO30" s="171">
        <v>973.96699999999998</v>
      </c>
      <c r="BP30" s="284">
        <v>3977934.46</v>
      </c>
      <c r="BQ30" s="285"/>
      <c r="BR30" s="284">
        <v>3977934.46</v>
      </c>
      <c r="BS30" s="284">
        <v>6001.32</v>
      </c>
      <c r="BT30" s="284">
        <v>49136.42</v>
      </c>
      <c r="BU30" s="176">
        <v>55137.74</v>
      </c>
      <c r="BV30" s="176">
        <v>0</v>
      </c>
      <c r="BW30" s="284">
        <v>0</v>
      </c>
      <c r="BX30" s="176">
        <v>0</v>
      </c>
      <c r="BY30" s="176">
        <v>0</v>
      </c>
      <c r="BZ30" s="176">
        <v>12937.77</v>
      </c>
      <c r="CA30" s="284">
        <v>12937.77</v>
      </c>
      <c r="CB30" s="284">
        <v>68075.509999999995</v>
      </c>
      <c r="CC30" s="284">
        <v>51056.632499999992</v>
      </c>
      <c r="CD30" s="176">
        <v>0</v>
      </c>
      <c r="CE30" s="284">
        <v>3926877.8275000001</v>
      </c>
      <c r="CF30" s="284">
        <v>15875.134359303524</v>
      </c>
      <c r="CG30" s="284">
        <v>15240.128984931383</v>
      </c>
      <c r="CH30" s="284">
        <v>3957993.0908442349</v>
      </c>
      <c r="CI30" s="285"/>
      <c r="CJ30" s="292"/>
      <c r="CK30" s="169">
        <v>313</v>
      </c>
      <c r="CL30" s="169">
        <v>367.5</v>
      </c>
      <c r="CM30" s="178">
        <v>908.69</v>
      </c>
      <c r="CN30" s="179">
        <v>12316</v>
      </c>
    </row>
    <row r="31" spans="1:92" ht="11.25" customHeight="1">
      <c r="A31" s="180" t="s">
        <v>753</v>
      </c>
      <c r="B31" s="168">
        <v>192</v>
      </c>
      <c r="C31" s="168">
        <v>701</v>
      </c>
      <c r="D31" s="168">
        <v>797</v>
      </c>
      <c r="E31" s="168">
        <v>658.5</v>
      </c>
      <c r="F31" s="168">
        <v>705.5</v>
      </c>
      <c r="G31" s="168">
        <v>671.5</v>
      </c>
      <c r="H31" s="168">
        <v>680</v>
      </c>
      <c r="I31" s="168">
        <v>674</v>
      </c>
      <c r="J31" s="168">
        <v>632.5</v>
      </c>
      <c r="K31" s="168">
        <v>609</v>
      </c>
      <c r="L31" s="168">
        <v>589.5</v>
      </c>
      <c r="M31" s="168">
        <v>569</v>
      </c>
      <c r="N31" s="168">
        <v>558.5</v>
      </c>
      <c r="O31" s="168">
        <v>544.5</v>
      </c>
      <c r="P31" s="168">
        <v>504.5</v>
      </c>
      <c r="Q31" s="168">
        <v>7397</v>
      </c>
      <c r="R31" s="169">
        <v>8194</v>
      </c>
      <c r="S31" s="168">
        <v>132</v>
      </c>
      <c r="T31" s="168">
        <v>93.5</v>
      </c>
      <c r="U31" s="168">
        <v>190</v>
      </c>
      <c r="V31" s="168">
        <v>1384</v>
      </c>
      <c r="W31" s="168">
        <v>48.2</v>
      </c>
      <c r="X31" s="168">
        <v>4709.5</v>
      </c>
      <c r="Y31" s="168">
        <v>509.5</v>
      </c>
      <c r="Z31" s="168">
        <v>229.84</v>
      </c>
      <c r="AA31" s="168">
        <v>0</v>
      </c>
      <c r="AB31" s="170">
        <v>1147.68</v>
      </c>
      <c r="AC31" s="171">
        <v>790.2</v>
      </c>
      <c r="AD31" s="171">
        <v>1624.86</v>
      </c>
      <c r="AE31" s="171">
        <v>2075.893</v>
      </c>
      <c r="AF31" s="171">
        <v>4218.75</v>
      </c>
      <c r="AG31" s="171">
        <v>8709.7029999999995</v>
      </c>
      <c r="AH31" s="171">
        <v>132</v>
      </c>
      <c r="AI31" s="171">
        <v>187</v>
      </c>
      <c r="AJ31" s="171">
        <v>380</v>
      </c>
      <c r="AK31" s="171">
        <v>968.8</v>
      </c>
      <c r="AL31" s="171">
        <v>1205</v>
      </c>
      <c r="AM31" s="171">
        <v>235.47499999999999</v>
      </c>
      <c r="AN31" s="171">
        <v>114.92</v>
      </c>
      <c r="AO31" s="171">
        <v>0</v>
      </c>
      <c r="AP31" s="170">
        <v>13080.578</v>
      </c>
      <c r="AQ31" s="172">
        <v>1.0489999999999999</v>
      </c>
      <c r="AR31" s="171">
        <v>13721.526</v>
      </c>
      <c r="AS31" s="173">
        <v>3</v>
      </c>
      <c r="AT31" s="170">
        <v>4.5</v>
      </c>
      <c r="AU31" s="172">
        <v>0</v>
      </c>
      <c r="AV31" s="172">
        <v>0</v>
      </c>
      <c r="AW31" s="170">
        <v>0</v>
      </c>
      <c r="AX31" s="172">
        <v>0</v>
      </c>
      <c r="AY31" s="171">
        <v>0</v>
      </c>
      <c r="AZ31" s="174">
        <v>0</v>
      </c>
      <c r="BA31" s="178">
        <v>6.9000000000000006E-2</v>
      </c>
      <c r="BB31" s="171">
        <v>565.38599999999997</v>
      </c>
      <c r="BC31" s="170">
        <v>0</v>
      </c>
      <c r="BD31" s="170">
        <v>0</v>
      </c>
      <c r="BE31" s="170">
        <v>0</v>
      </c>
      <c r="BF31" s="173">
        <v>4</v>
      </c>
      <c r="BG31" s="171">
        <v>0.4</v>
      </c>
      <c r="BH31" s="175">
        <v>15</v>
      </c>
      <c r="BI31" s="171">
        <v>1.5</v>
      </c>
      <c r="BJ31" s="175">
        <v>14.5</v>
      </c>
      <c r="BK31" s="175">
        <v>17</v>
      </c>
      <c r="BL31" s="171">
        <v>4.25</v>
      </c>
      <c r="BM31" s="170">
        <v>14297.562</v>
      </c>
      <c r="BN31" s="170">
        <v>0</v>
      </c>
      <c r="BO31" s="171">
        <v>14297.562</v>
      </c>
      <c r="BP31" s="284">
        <v>58394960.57</v>
      </c>
      <c r="BQ31" s="285"/>
      <c r="BR31" s="284">
        <v>58394960.57</v>
      </c>
      <c r="BS31" s="284">
        <v>98763.96</v>
      </c>
      <c r="BT31" s="284">
        <v>347783.86</v>
      </c>
      <c r="BU31" s="176">
        <v>446547.82</v>
      </c>
      <c r="BV31" s="176">
        <v>0</v>
      </c>
      <c r="BW31" s="284">
        <v>226514.76</v>
      </c>
      <c r="BX31" s="176">
        <v>226514.76</v>
      </c>
      <c r="BY31" s="176">
        <v>0</v>
      </c>
      <c r="BZ31" s="176">
        <v>0</v>
      </c>
      <c r="CA31" s="284">
        <v>0</v>
      </c>
      <c r="CB31" s="284">
        <v>673062.58000000007</v>
      </c>
      <c r="CC31" s="284">
        <v>504796.93500000006</v>
      </c>
      <c r="CD31" s="176">
        <v>0</v>
      </c>
      <c r="CE31" s="284">
        <v>57890163.634999998</v>
      </c>
      <c r="CF31" s="284">
        <v>234031.75911198932</v>
      </c>
      <c r="CG31" s="284">
        <v>224670.48874750972</v>
      </c>
      <c r="CH31" s="284">
        <v>58348865.882859498</v>
      </c>
      <c r="CI31" s="285"/>
      <c r="CJ31" s="292"/>
      <c r="CK31" s="169">
        <v>8263</v>
      </c>
      <c r="CL31" s="169">
        <v>8062</v>
      </c>
      <c r="CM31" s="178">
        <v>13870.011</v>
      </c>
      <c r="CN31" s="179">
        <v>7127</v>
      </c>
    </row>
    <row r="32" spans="1:92" ht="11.25" customHeight="1">
      <c r="A32" s="180" t="s">
        <v>1114</v>
      </c>
      <c r="B32" s="168">
        <v>30.5</v>
      </c>
      <c r="C32" s="168">
        <v>103</v>
      </c>
      <c r="D32" s="168">
        <v>118.25</v>
      </c>
      <c r="E32" s="168">
        <v>97</v>
      </c>
      <c r="F32" s="168">
        <v>98</v>
      </c>
      <c r="G32" s="168">
        <v>101.5</v>
      </c>
      <c r="H32" s="168">
        <v>81</v>
      </c>
      <c r="I32" s="168">
        <v>88.5</v>
      </c>
      <c r="J32" s="168">
        <v>94</v>
      </c>
      <c r="K32" s="168">
        <v>87</v>
      </c>
      <c r="L32" s="168">
        <v>88.5</v>
      </c>
      <c r="M32" s="168">
        <v>99.5</v>
      </c>
      <c r="N32" s="168">
        <v>98.5</v>
      </c>
      <c r="O32" s="168">
        <v>76.5</v>
      </c>
      <c r="P32" s="168">
        <v>78</v>
      </c>
      <c r="Q32" s="168">
        <v>1088</v>
      </c>
      <c r="R32" s="169">
        <v>1206.25</v>
      </c>
      <c r="S32" s="168">
        <v>34.5</v>
      </c>
      <c r="T32" s="168">
        <v>17.5</v>
      </c>
      <c r="U32" s="168">
        <v>30.5</v>
      </c>
      <c r="V32" s="168">
        <v>122.5</v>
      </c>
      <c r="W32" s="168">
        <v>13.62</v>
      </c>
      <c r="X32" s="168">
        <v>663</v>
      </c>
      <c r="Y32" s="168">
        <v>973</v>
      </c>
      <c r="Z32" s="168">
        <v>315.91000000000003</v>
      </c>
      <c r="AA32" s="168">
        <v>688</v>
      </c>
      <c r="AB32" s="170">
        <v>170.28</v>
      </c>
      <c r="AC32" s="171">
        <v>116.4</v>
      </c>
      <c r="AD32" s="171">
        <v>235.41</v>
      </c>
      <c r="AE32" s="171">
        <v>275.358</v>
      </c>
      <c r="AF32" s="171">
        <v>660</v>
      </c>
      <c r="AG32" s="171">
        <v>1287.1680000000001</v>
      </c>
      <c r="AH32" s="171">
        <v>34.5</v>
      </c>
      <c r="AI32" s="171">
        <v>35</v>
      </c>
      <c r="AJ32" s="171">
        <v>61</v>
      </c>
      <c r="AK32" s="171">
        <v>85.75</v>
      </c>
      <c r="AL32" s="171">
        <v>340.5</v>
      </c>
      <c r="AM32" s="171">
        <v>33.15</v>
      </c>
      <c r="AN32" s="171">
        <v>157.95500000000001</v>
      </c>
      <c r="AO32" s="171">
        <v>41.28</v>
      </c>
      <c r="AP32" s="170">
        <v>2246.5830000000005</v>
      </c>
      <c r="AQ32" s="172">
        <v>1.119</v>
      </c>
      <c r="AR32" s="171">
        <v>2513.9259999999999</v>
      </c>
      <c r="AS32" s="173">
        <v>1</v>
      </c>
      <c r="AT32" s="170">
        <v>1.5</v>
      </c>
      <c r="AU32" s="172">
        <v>106.26900000000001</v>
      </c>
      <c r="AV32" s="172">
        <v>93.436000000000007</v>
      </c>
      <c r="AW32" s="170">
        <v>126.374</v>
      </c>
      <c r="AX32" s="172">
        <v>0</v>
      </c>
      <c r="AY32" s="171">
        <v>326.07900000000001</v>
      </c>
      <c r="AZ32" s="174">
        <v>0</v>
      </c>
      <c r="BA32" s="178">
        <v>7.6999999999999999E-2</v>
      </c>
      <c r="BB32" s="171">
        <v>92.881</v>
      </c>
      <c r="BC32" s="170">
        <v>0</v>
      </c>
      <c r="BD32" s="170">
        <v>0</v>
      </c>
      <c r="BE32" s="170">
        <v>0</v>
      </c>
      <c r="BF32" s="173">
        <v>0.5</v>
      </c>
      <c r="BG32" s="171">
        <v>0.05</v>
      </c>
      <c r="BH32" s="175">
        <v>1</v>
      </c>
      <c r="BI32" s="171">
        <v>0.1</v>
      </c>
      <c r="BJ32" s="175">
        <v>0</v>
      </c>
      <c r="BK32" s="175">
        <v>0</v>
      </c>
      <c r="BL32" s="171">
        <v>0</v>
      </c>
      <c r="BM32" s="170">
        <v>2934.5360000000001</v>
      </c>
      <c r="BN32" s="170">
        <v>0</v>
      </c>
      <c r="BO32" s="171">
        <v>2934.5360000000001</v>
      </c>
      <c r="BP32" s="284">
        <v>11985408</v>
      </c>
      <c r="BQ32" s="285"/>
      <c r="BR32" s="284">
        <v>11985408</v>
      </c>
      <c r="BS32" s="284">
        <v>6448.18</v>
      </c>
      <c r="BT32" s="284">
        <v>89968.29</v>
      </c>
      <c r="BU32" s="176">
        <v>96416.47</v>
      </c>
      <c r="BV32" s="176">
        <v>0</v>
      </c>
      <c r="BW32" s="284">
        <v>0</v>
      </c>
      <c r="BX32" s="176">
        <v>0</v>
      </c>
      <c r="BY32" s="176">
        <v>0</v>
      </c>
      <c r="BZ32" s="176">
        <v>112356.89</v>
      </c>
      <c r="CA32" s="284">
        <v>112356.89</v>
      </c>
      <c r="CB32" s="284">
        <v>208773.36</v>
      </c>
      <c r="CC32" s="284">
        <v>156580.01999999999</v>
      </c>
      <c r="CD32" s="176">
        <v>0</v>
      </c>
      <c r="CE32" s="284">
        <v>11828827.98</v>
      </c>
      <c r="CF32" s="284">
        <v>47820.238302432619</v>
      </c>
      <c r="CG32" s="284">
        <v>45907.428770335318</v>
      </c>
      <c r="CH32" s="284">
        <v>11922555.647072768</v>
      </c>
      <c r="CI32" s="285"/>
      <c r="CJ32" s="406"/>
      <c r="CK32" s="169">
        <v>1207</v>
      </c>
      <c r="CL32" s="169">
        <v>1185.5</v>
      </c>
      <c r="CM32" s="178">
        <v>2848.1260000000002</v>
      </c>
      <c r="CN32" s="179">
        <v>9936</v>
      </c>
    </row>
    <row r="33" spans="1:92" ht="11.25" customHeight="1">
      <c r="A33" s="319" t="s">
        <v>1007</v>
      </c>
      <c r="B33" s="194">
        <v>2.5</v>
      </c>
      <c r="C33" s="194">
        <v>25</v>
      </c>
      <c r="D33" s="194">
        <v>26.25</v>
      </c>
      <c r="E33" s="194">
        <v>29.5</v>
      </c>
      <c r="F33" s="194">
        <v>26</v>
      </c>
      <c r="G33" s="194">
        <v>41</v>
      </c>
      <c r="H33" s="194">
        <v>29.5</v>
      </c>
      <c r="I33" s="194">
        <v>18</v>
      </c>
      <c r="J33" s="194">
        <v>16</v>
      </c>
      <c r="K33" s="194">
        <v>14.5</v>
      </c>
      <c r="L33" s="194">
        <v>0</v>
      </c>
      <c r="M33" s="194">
        <v>0</v>
      </c>
      <c r="N33" s="194">
        <v>0</v>
      </c>
      <c r="O33" s="194">
        <v>0</v>
      </c>
      <c r="P33" s="194">
        <v>0</v>
      </c>
      <c r="Q33" s="194">
        <v>174.5</v>
      </c>
      <c r="R33" s="195">
        <v>200.75</v>
      </c>
      <c r="S33" s="194">
        <v>0</v>
      </c>
      <c r="T33" s="194">
        <v>1</v>
      </c>
      <c r="U33" s="194">
        <v>1.5</v>
      </c>
      <c r="V33" s="194">
        <v>36.5</v>
      </c>
      <c r="W33" s="194">
        <v>0.54</v>
      </c>
      <c r="X33" s="194">
        <v>184.5</v>
      </c>
      <c r="Y33" s="194">
        <v>0</v>
      </c>
      <c r="Z33" s="194">
        <v>0</v>
      </c>
      <c r="AA33" s="194">
        <v>0</v>
      </c>
      <c r="AB33" s="306">
        <v>37.799999999999997</v>
      </c>
      <c r="AC33" s="306">
        <v>35.4</v>
      </c>
      <c r="AD33" s="306">
        <v>79.06</v>
      </c>
      <c r="AE33" s="306">
        <v>66.358000000000004</v>
      </c>
      <c r="AF33" s="306">
        <v>18.125</v>
      </c>
      <c r="AG33" s="306">
        <v>198.94300000000001</v>
      </c>
      <c r="AH33" s="306">
        <v>0</v>
      </c>
      <c r="AI33" s="306">
        <v>2</v>
      </c>
      <c r="AJ33" s="306">
        <v>3</v>
      </c>
      <c r="AK33" s="306">
        <v>25.55</v>
      </c>
      <c r="AL33" s="306">
        <v>13.5</v>
      </c>
      <c r="AM33" s="306">
        <v>9.2249999999999996</v>
      </c>
      <c r="AN33" s="306">
        <v>0</v>
      </c>
      <c r="AO33" s="306">
        <v>0</v>
      </c>
      <c r="AP33" s="307">
        <v>290.01800000000003</v>
      </c>
      <c r="AQ33" s="308">
        <v>1.014</v>
      </c>
      <c r="AR33" s="308">
        <v>294.07799999999997</v>
      </c>
      <c r="AS33" s="312">
        <v>1</v>
      </c>
      <c r="AT33" s="306">
        <v>1.5</v>
      </c>
      <c r="AU33" s="310">
        <v>1.4890000000000001</v>
      </c>
      <c r="AV33" s="310">
        <v>0</v>
      </c>
      <c r="AW33" s="306">
        <v>0</v>
      </c>
      <c r="AX33" s="310">
        <v>0</v>
      </c>
      <c r="AY33" s="307">
        <v>1.4890000000000001</v>
      </c>
      <c r="AZ33" s="307">
        <v>0</v>
      </c>
      <c r="BA33" s="307">
        <v>7.4999999999999997E-2</v>
      </c>
      <c r="BB33" s="307">
        <v>15.055999999999999</v>
      </c>
      <c r="BC33" s="307">
        <v>1.395</v>
      </c>
      <c r="BD33" s="307">
        <v>1.5</v>
      </c>
      <c r="BE33" s="307">
        <v>2.895</v>
      </c>
      <c r="BF33" s="311">
        <v>0</v>
      </c>
      <c r="BG33" s="307">
        <v>0</v>
      </c>
      <c r="BH33" s="311">
        <v>0</v>
      </c>
      <c r="BI33" s="307">
        <v>0</v>
      </c>
      <c r="BJ33" s="312">
        <v>0</v>
      </c>
      <c r="BK33" s="312">
        <v>0</v>
      </c>
      <c r="BL33" s="307">
        <v>0</v>
      </c>
      <c r="BM33" s="313">
        <v>315.01799999999992</v>
      </c>
      <c r="BN33" s="306">
        <v>0</v>
      </c>
      <c r="BO33" s="307">
        <v>315.01799999999997</v>
      </c>
      <c r="BP33" s="314">
        <v>1286615.42</v>
      </c>
      <c r="BQ33" s="314">
        <v>25732.308399999998</v>
      </c>
      <c r="BR33" s="314">
        <v>1260883.1115999999</v>
      </c>
      <c r="BS33" s="314">
        <v>0</v>
      </c>
      <c r="BT33" s="314">
        <v>0</v>
      </c>
      <c r="BU33" s="315">
        <v>0</v>
      </c>
      <c r="BV33" s="315">
        <v>0</v>
      </c>
      <c r="BW33" s="315">
        <v>0</v>
      </c>
      <c r="BX33" s="315">
        <v>0</v>
      </c>
      <c r="BY33" s="315">
        <v>0</v>
      </c>
      <c r="BZ33" s="315">
        <v>0</v>
      </c>
      <c r="CA33" s="314">
        <v>0</v>
      </c>
      <c r="CB33" s="314">
        <v>0</v>
      </c>
      <c r="CC33" s="314">
        <v>0</v>
      </c>
      <c r="CD33" s="314">
        <v>0</v>
      </c>
      <c r="CE33" s="314">
        <v>1260883.1115999999</v>
      </c>
      <c r="CF33" s="314">
        <v>5097.3546128299304</v>
      </c>
      <c r="CG33" s="314">
        <v>4893.4604283167328</v>
      </c>
      <c r="CH33" s="314">
        <v>1270873.9266411467</v>
      </c>
      <c r="CI33" s="314">
        <v>25732.308399999998</v>
      </c>
      <c r="CJ33" s="323"/>
      <c r="CK33" s="311">
        <v>204</v>
      </c>
      <c r="CL33" s="311">
        <v>207</v>
      </c>
      <c r="CM33" s="321">
        <v>317.22000000000003</v>
      </c>
      <c r="CN33" s="318">
        <v>6409</v>
      </c>
    </row>
    <row r="34" spans="1:92" ht="11.25" customHeight="1">
      <c r="A34" s="180" t="s">
        <v>929</v>
      </c>
      <c r="B34" s="168">
        <v>0</v>
      </c>
      <c r="C34" s="168">
        <v>1</v>
      </c>
      <c r="D34" s="168">
        <v>1</v>
      </c>
      <c r="E34" s="168">
        <v>6</v>
      </c>
      <c r="F34" s="168">
        <v>11</v>
      </c>
      <c r="G34" s="168">
        <v>1</v>
      </c>
      <c r="H34" s="168">
        <v>9.5</v>
      </c>
      <c r="I34" s="168">
        <v>5.5</v>
      </c>
      <c r="J34" s="168">
        <v>4</v>
      </c>
      <c r="K34" s="168">
        <v>6</v>
      </c>
      <c r="L34" s="168">
        <v>3.5</v>
      </c>
      <c r="M34" s="168">
        <v>5</v>
      </c>
      <c r="N34" s="168">
        <v>10</v>
      </c>
      <c r="O34" s="168">
        <v>3.5</v>
      </c>
      <c r="P34" s="168">
        <v>9</v>
      </c>
      <c r="Q34" s="168">
        <v>74</v>
      </c>
      <c r="R34" s="169">
        <v>75</v>
      </c>
      <c r="S34" s="168">
        <v>0.5</v>
      </c>
      <c r="T34" s="168">
        <v>1</v>
      </c>
      <c r="U34" s="168">
        <v>0</v>
      </c>
      <c r="V34" s="168">
        <v>11</v>
      </c>
      <c r="W34" s="168">
        <v>0.67</v>
      </c>
      <c r="X34" s="168">
        <v>38</v>
      </c>
      <c r="Y34" s="168">
        <v>0</v>
      </c>
      <c r="Z34" s="168">
        <v>0</v>
      </c>
      <c r="AA34" s="168">
        <v>0</v>
      </c>
      <c r="AB34" s="170">
        <v>1.44</v>
      </c>
      <c r="AC34" s="171">
        <v>7.2</v>
      </c>
      <c r="AD34" s="171">
        <v>14.16</v>
      </c>
      <c r="AE34" s="171">
        <v>19.855</v>
      </c>
      <c r="AF34" s="171">
        <v>46.25</v>
      </c>
      <c r="AG34" s="171">
        <v>87.465000000000003</v>
      </c>
      <c r="AH34" s="171">
        <v>0.5</v>
      </c>
      <c r="AI34" s="171">
        <v>2</v>
      </c>
      <c r="AJ34" s="171">
        <v>0</v>
      </c>
      <c r="AK34" s="171">
        <v>7.7</v>
      </c>
      <c r="AL34" s="171">
        <v>16.75</v>
      </c>
      <c r="AM34" s="171">
        <v>1.9</v>
      </c>
      <c r="AN34" s="171">
        <v>0</v>
      </c>
      <c r="AO34" s="171">
        <v>0</v>
      </c>
      <c r="AP34" s="170">
        <v>117.75500000000001</v>
      </c>
      <c r="AQ34" s="172">
        <v>1.145</v>
      </c>
      <c r="AR34" s="171">
        <v>134.82900000000001</v>
      </c>
      <c r="AS34" s="173">
        <v>0</v>
      </c>
      <c r="AT34" s="170">
        <v>0</v>
      </c>
      <c r="AU34" s="172">
        <v>30.78</v>
      </c>
      <c r="AV34" s="172">
        <v>58.398000000000003</v>
      </c>
      <c r="AW34" s="170">
        <v>11.039</v>
      </c>
      <c r="AX34" s="172">
        <v>0</v>
      </c>
      <c r="AY34" s="171">
        <v>100.217</v>
      </c>
      <c r="AZ34" s="174">
        <v>125</v>
      </c>
      <c r="BA34" s="178">
        <v>2.9000000000000001E-2</v>
      </c>
      <c r="BB34" s="171">
        <v>2.1749999999999998</v>
      </c>
      <c r="BC34" s="170">
        <v>0</v>
      </c>
      <c r="BD34" s="170">
        <v>0</v>
      </c>
      <c r="BE34" s="170">
        <v>0</v>
      </c>
      <c r="BF34" s="173">
        <v>0</v>
      </c>
      <c r="BG34" s="171">
        <v>0</v>
      </c>
      <c r="BH34" s="175">
        <v>0</v>
      </c>
      <c r="BI34" s="171">
        <v>0</v>
      </c>
      <c r="BJ34" s="175">
        <v>0</v>
      </c>
      <c r="BK34" s="175">
        <v>0</v>
      </c>
      <c r="BL34" s="171">
        <v>0</v>
      </c>
      <c r="BM34" s="170">
        <v>362.221</v>
      </c>
      <c r="BN34" s="170">
        <v>0</v>
      </c>
      <c r="BO34" s="171">
        <v>362.221</v>
      </c>
      <c r="BP34" s="284">
        <v>1479404.74</v>
      </c>
      <c r="BQ34" s="285"/>
      <c r="BR34" s="284">
        <v>1479404.74</v>
      </c>
      <c r="BS34" s="284">
        <v>4678.74</v>
      </c>
      <c r="BT34" s="284">
        <v>24913.18</v>
      </c>
      <c r="BU34" s="176">
        <v>29591.919999999998</v>
      </c>
      <c r="BV34" s="176">
        <v>0</v>
      </c>
      <c r="BW34" s="284">
        <v>0</v>
      </c>
      <c r="BX34" s="176">
        <v>0</v>
      </c>
      <c r="BY34" s="176">
        <v>0</v>
      </c>
      <c r="BZ34" s="176">
        <v>2941.14</v>
      </c>
      <c r="CA34" s="284">
        <v>2941.14</v>
      </c>
      <c r="CB34" s="284">
        <v>32533.059999999998</v>
      </c>
      <c r="CC34" s="284">
        <v>24399.794999999998</v>
      </c>
      <c r="CD34" s="176">
        <v>0</v>
      </c>
      <c r="CE34" s="284">
        <v>1455004.9450000001</v>
      </c>
      <c r="CF34" s="284">
        <v>5882.1282479346592</v>
      </c>
      <c r="CG34" s="284">
        <v>5646.8431180172729</v>
      </c>
      <c r="CH34" s="284">
        <v>1466533.916365952</v>
      </c>
      <c r="CI34" s="285"/>
      <c r="CJ34" s="292"/>
      <c r="CK34" s="169">
        <v>78</v>
      </c>
      <c r="CL34" s="169">
        <v>67</v>
      </c>
      <c r="CM34" s="178">
        <v>345.49200000000002</v>
      </c>
      <c r="CN34" s="179">
        <v>19725</v>
      </c>
    </row>
    <row r="35" spans="1:92" ht="11.25" customHeight="1">
      <c r="A35" s="192" t="s">
        <v>1130</v>
      </c>
      <c r="B35" s="194">
        <v>0</v>
      </c>
      <c r="C35" s="194">
        <v>0</v>
      </c>
      <c r="D35" s="194">
        <v>0</v>
      </c>
      <c r="E35" s="194">
        <v>0</v>
      </c>
      <c r="F35" s="194">
        <v>0</v>
      </c>
      <c r="G35" s="194">
        <v>0</v>
      </c>
      <c r="H35" s="194">
        <v>0</v>
      </c>
      <c r="I35" s="194">
        <v>0</v>
      </c>
      <c r="J35" s="194">
        <v>115.5</v>
      </c>
      <c r="K35" s="194">
        <v>116.5</v>
      </c>
      <c r="L35" s="194">
        <v>114</v>
      </c>
      <c r="M35" s="194">
        <v>110</v>
      </c>
      <c r="N35" s="194">
        <v>104.5</v>
      </c>
      <c r="O35" s="194">
        <v>80</v>
      </c>
      <c r="P35" s="194">
        <v>58</v>
      </c>
      <c r="Q35" s="194">
        <v>698.5</v>
      </c>
      <c r="R35" s="195">
        <v>698.5</v>
      </c>
      <c r="S35" s="194">
        <v>1</v>
      </c>
      <c r="T35" s="194">
        <v>1</v>
      </c>
      <c r="U35" s="194">
        <v>0</v>
      </c>
      <c r="V35" s="194">
        <v>165.5</v>
      </c>
      <c r="W35" s="194">
        <v>0.37</v>
      </c>
      <c r="X35" s="194">
        <v>0</v>
      </c>
      <c r="Y35" s="194">
        <v>0</v>
      </c>
      <c r="Z35" s="194">
        <v>0</v>
      </c>
      <c r="AA35" s="194">
        <v>0</v>
      </c>
      <c r="AB35" s="306">
        <v>0</v>
      </c>
      <c r="AC35" s="306">
        <v>0</v>
      </c>
      <c r="AD35" s="306">
        <v>0</v>
      </c>
      <c r="AE35" s="306">
        <v>120.69799999999999</v>
      </c>
      <c r="AF35" s="306">
        <v>728.75</v>
      </c>
      <c r="AG35" s="306">
        <v>849.44799999999998</v>
      </c>
      <c r="AH35" s="306">
        <v>1</v>
      </c>
      <c r="AI35" s="306">
        <v>2</v>
      </c>
      <c r="AJ35" s="306">
        <v>0</v>
      </c>
      <c r="AK35" s="306">
        <v>115.85</v>
      </c>
      <c r="AL35" s="306">
        <v>9.25</v>
      </c>
      <c r="AM35" s="306">
        <v>0</v>
      </c>
      <c r="AN35" s="306">
        <v>0</v>
      </c>
      <c r="AO35" s="306">
        <v>0</v>
      </c>
      <c r="AP35" s="307">
        <v>977.548</v>
      </c>
      <c r="AQ35" s="308">
        <v>1.0880000000000001</v>
      </c>
      <c r="AR35" s="308">
        <v>1063.5719999999999</v>
      </c>
      <c r="AS35" s="312">
        <v>0</v>
      </c>
      <c r="AT35" s="306">
        <v>0</v>
      </c>
      <c r="AU35" s="310">
        <v>0</v>
      </c>
      <c r="AV35" s="310">
        <v>0</v>
      </c>
      <c r="AW35" s="306">
        <v>0</v>
      </c>
      <c r="AX35" s="310">
        <v>0</v>
      </c>
      <c r="AY35" s="307">
        <v>0</v>
      </c>
      <c r="AZ35" s="307">
        <v>0</v>
      </c>
      <c r="BA35" s="307">
        <v>7.4999999999999997E-2</v>
      </c>
      <c r="BB35" s="307">
        <v>52.387999999999998</v>
      </c>
      <c r="BC35" s="307">
        <v>32.475000000000001</v>
      </c>
      <c r="BD35" s="307">
        <v>14.5</v>
      </c>
      <c r="BE35" s="307">
        <v>46.975000000000001</v>
      </c>
      <c r="BF35" s="311">
        <v>0</v>
      </c>
      <c r="BG35" s="307">
        <v>0</v>
      </c>
      <c r="BH35" s="311">
        <v>0</v>
      </c>
      <c r="BI35" s="307">
        <v>0</v>
      </c>
      <c r="BJ35" s="312">
        <v>0</v>
      </c>
      <c r="BK35" s="312">
        <v>0</v>
      </c>
      <c r="BL35" s="307">
        <v>0</v>
      </c>
      <c r="BM35" s="313">
        <v>1162.9349999999997</v>
      </c>
      <c r="BN35" s="306">
        <v>0</v>
      </c>
      <c r="BO35" s="307">
        <v>1162.9349999999999</v>
      </c>
      <c r="BP35" s="314">
        <v>4749728.9000000004</v>
      </c>
      <c r="BQ35" s="314">
        <v>94994.578000000009</v>
      </c>
      <c r="BR35" s="314">
        <v>4654734.3220000006</v>
      </c>
      <c r="BS35" s="314">
        <v>0</v>
      </c>
      <c r="BT35" s="314">
        <v>0</v>
      </c>
      <c r="BU35" s="315">
        <v>0</v>
      </c>
      <c r="BV35" s="315">
        <v>0</v>
      </c>
      <c r="BW35" s="315">
        <v>0</v>
      </c>
      <c r="BX35" s="315">
        <v>0</v>
      </c>
      <c r="BY35" s="315">
        <v>0</v>
      </c>
      <c r="BZ35" s="315">
        <v>0</v>
      </c>
      <c r="CA35" s="314">
        <v>0</v>
      </c>
      <c r="CB35" s="314">
        <v>0</v>
      </c>
      <c r="CC35" s="314">
        <v>0</v>
      </c>
      <c r="CD35" s="314">
        <v>0</v>
      </c>
      <c r="CE35" s="314">
        <v>4654734.3220000006</v>
      </c>
      <c r="CF35" s="314">
        <v>18817.629683084811</v>
      </c>
      <c r="CG35" s="314">
        <v>18064.924495761421</v>
      </c>
      <c r="CH35" s="314">
        <v>4691616.8761788467</v>
      </c>
      <c r="CI35" s="314">
        <v>94994.578000000009</v>
      </c>
      <c r="CJ35" s="323"/>
      <c r="CK35" s="311">
        <v>706</v>
      </c>
      <c r="CL35" s="311">
        <v>735</v>
      </c>
      <c r="CM35" s="321">
        <v>1171.5709999999999</v>
      </c>
      <c r="CN35" s="318">
        <v>6800</v>
      </c>
    </row>
    <row r="36" spans="1:92" ht="11.25" customHeight="1">
      <c r="A36" s="180" t="s">
        <v>754</v>
      </c>
      <c r="B36" s="168">
        <v>8.5</v>
      </c>
      <c r="C36" s="168">
        <v>30</v>
      </c>
      <c r="D36" s="168">
        <v>34.25</v>
      </c>
      <c r="E36" s="168">
        <v>32.5</v>
      </c>
      <c r="F36" s="168">
        <v>33.5</v>
      </c>
      <c r="G36" s="168">
        <v>36.5</v>
      </c>
      <c r="H36" s="168">
        <v>29.5</v>
      </c>
      <c r="I36" s="168">
        <v>39</v>
      </c>
      <c r="J36" s="168">
        <v>37.5</v>
      </c>
      <c r="K36" s="168">
        <v>35.5</v>
      </c>
      <c r="L36" s="168">
        <v>30</v>
      </c>
      <c r="M36" s="168">
        <v>73</v>
      </c>
      <c r="N36" s="168">
        <v>55</v>
      </c>
      <c r="O36" s="168">
        <v>58</v>
      </c>
      <c r="P36" s="168">
        <v>44.5</v>
      </c>
      <c r="Q36" s="168">
        <v>504.5</v>
      </c>
      <c r="R36" s="169">
        <v>538.75</v>
      </c>
      <c r="S36" s="168">
        <v>13.5</v>
      </c>
      <c r="T36" s="168">
        <v>8</v>
      </c>
      <c r="U36" s="168">
        <v>6</v>
      </c>
      <c r="V36" s="168">
        <v>82</v>
      </c>
      <c r="W36" s="168">
        <v>8.68</v>
      </c>
      <c r="X36" s="168">
        <v>238.5</v>
      </c>
      <c r="Y36" s="168">
        <v>434.5</v>
      </c>
      <c r="Z36" s="168">
        <v>95.83</v>
      </c>
      <c r="AA36" s="168">
        <v>200</v>
      </c>
      <c r="AB36" s="170">
        <v>49.32</v>
      </c>
      <c r="AC36" s="171">
        <v>39</v>
      </c>
      <c r="AD36" s="171">
        <v>82.6</v>
      </c>
      <c r="AE36" s="171">
        <v>110.77</v>
      </c>
      <c r="AF36" s="171">
        <v>370</v>
      </c>
      <c r="AG36" s="171">
        <v>602.37</v>
      </c>
      <c r="AH36" s="171">
        <v>13.5</v>
      </c>
      <c r="AI36" s="171">
        <v>16</v>
      </c>
      <c r="AJ36" s="171">
        <v>12</v>
      </c>
      <c r="AK36" s="171">
        <v>57.4</v>
      </c>
      <c r="AL36" s="171">
        <v>217</v>
      </c>
      <c r="AM36" s="171">
        <v>11.925000000000001</v>
      </c>
      <c r="AN36" s="171">
        <v>47.914999999999999</v>
      </c>
      <c r="AO36" s="171">
        <v>12</v>
      </c>
      <c r="AP36" s="170">
        <v>1039.4299999999998</v>
      </c>
      <c r="AQ36" s="172">
        <v>1.08</v>
      </c>
      <c r="AR36" s="171">
        <v>1122.5840000000001</v>
      </c>
      <c r="AS36" s="173">
        <v>4</v>
      </c>
      <c r="AT36" s="170">
        <v>6</v>
      </c>
      <c r="AU36" s="172">
        <v>50.418999999999997</v>
      </c>
      <c r="AV36" s="172">
        <v>158.911</v>
      </c>
      <c r="AW36" s="170">
        <v>69.927999999999997</v>
      </c>
      <c r="AX36" s="172">
        <v>0</v>
      </c>
      <c r="AY36" s="171">
        <v>279.25799999999998</v>
      </c>
      <c r="AZ36" s="174">
        <v>0</v>
      </c>
      <c r="BA36" s="178">
        <v>0.16</v>
      </c>
      <c r="BB36" s="171">
        <v>86.2</v>
      </c>
      <c r="BC36" s="170">
        <v>12.885</v>
      </c>
      <c r="BD36" s="170">
        <v>7</v>
      </c>
      <c r="BE36" s="170">
        <v>19.884999999999998</v>
      </c>
      <c r="BF36" s="173">
        <v>0</v>
      </c>
      <c r="BG36" s="171">
        <v>0</v>
      </c>
      <c r="BH36" s="175">
        <v>0</v>
      </c>
      <c r="BI36" s="171">
        <v>0</v>
      </c>
      <c r="BJ36" s="175">
        <v>0</v>
      </c>
      <c r="BK36" s="175">
        <v>0</v>
      </c>
      <c r="BL36" s="171">
        <v>0</v>
      </c>
      <c r="BM36" s="170">
        <v>1513.9270000000001</v>
      </c>
      <c r="BN36" s="170">
        <v>0</v>
      </c>
      <c r="BO36" s="171">
        <v>1513.9269999999999</v>
      </c>
      <c r="BP36" s="284">
        <v>6183271.4900000002</v>
      </c>
      <c r="BQ36" s="285"/>
      <c r="BR36" s="284">
        <v>6183271.4900000002</v>
      </c>
      <c r="BS36" s="284">
        <v>5418.84</v>
      </c>
      <c r="BT36" s="284">
        <v>52116.85</v>
      </c>
      <c r="BU36" s="176">
        <v>57535.69</v>
      </c>
      <c r="BV36" s="176">
        <v>0</v>
      </c>
      <c r="BW36" s="284">
        <v>1090718.8</v>
      </c>
      <c r="BX36" s="176">
        <v>1090718.8</v>
      </c>
      <c r="BY36" s="176">
        <v>0</v>
      </c>
      <c r="BZ36" s="176">
        <v>3695.27</v>
      </c>
      <c r="CA36" s="284">
        <v>3695.27</v>
      </c>
      <c r="CB36" s="284">
        <v>1151949.76</v>
      </c>
      <c r="CC36" s="284">
        <v>863962.32000000007</v>
      </c>
      <c r="CD36" s="176">
        <v>0</v>
      </c>
      <c r="CE36" s="284">
        <v>5319309.17</v>
      </c>
      <c r="CF36" s="284">
        <v>21504.297174986485</v>
      </c>
      <c r="CG36" s="284">
        <v>20644.125287987023</v>
      </c>
      <c r="CH36" s="284">
        <v>5361457.5924629737</v>
      </c>
      <c r="CI36" s="285"/>
      <c r="CJ36" s="406"/>
      <c r="CK36" s="169">
        <v>527</v>
      </c>
      <c r="CL36" s="169">
        <v>541</v>
      </c>
      <c r="CM36" s="178">
        <v>1496.1110000000001</v>
      </c>
      <c r="CN36" s="179">
        <v>11477</v>
      </c>
    </row>
    <row r="37" spans="1:92" ht="11.25" customHeight="1">
      <c r="A37" s="184" t="s">
        <v>930</v>
      </c>
      <c r="B37" s="183">
        <v>93.5</v>
      </c>
      <c r="C37" s="183">
        <v>359.5</v>
      </c>
      <c r="D37" s="183">
        <v>406.25</v>
      </c>
      <c r="E37" s="183">
        <v>400.5</v>
      </c>
      <c r="F37" s="183">
        <v>458.5</v>
      </c>
      <c r="G37" s="183">
        <v>460</v>
      </c>
      <c r="H37" s="183">
        <v>422</v>
      </c>
      <c r="I37" s="183">
        <v>368</v>
      </c>
      <c r="J37" s="183">
        <v>408</v>
      </c>
      <c r="K37" s="183">
        <v>411</v>
      </c>
      <c r="L37" s="183">
        <v>397.5</v>
      </c>
      <c r="M37" s="183">
        <v>441.5</v>
      </c>
      <c r="N37" s="183">
        <v>408</v>
      </c>
      <c r="O37" s="183">
        <v>373</v>
      </c>
      <c r="P37" s="183">
        <v>352.5</v>
      </c>
      <c r="Q37" s="183">
        <v>4900.5</v>
      </c>
      <c r="R37" s="183">
        <v>5306.75</v>
      </c>
      <c r="S37" s="183">
        <v>103.5</v>
      </c>
      <c r="T37" s="183">
        <v>111.5</v>
      </c>
      <c r="U37" s="183">
        <v>80</v>
      </c>
      <c r="V37" s="183">
        <v>472</v>
      </c>
      <c r="W37" s="183">
        <v>22.8</v>
      </c>
      <c r="X37" s="183">
        <v>2780.5</v>
      </c>
      <c r="Y37" s="183">
        <v>1547</v>
      </c>
      <c r="Z37" s="183">
        <v>720.75</v>
      </c>
      <c r="AA37" s="183">
        <v>2524</v>
      </c>
      <c r="AB37" s="295">
        <v>585</v>
      </c>
      <c r="AC37" s="295">
        <v>480.6</v>
      </c>
      <c r="AD37" s="295">
        <v>1083.83</v>
      </c>
      <c r="AE37" s="295">
        <v>1251.9100000000001</v>
      </c>
      <c r="AF37" s="295">
        <v>2979.375</v>
      </c>
      <c r="AG37" s="295">
        <v>5795.7150000000001</v>
      </c>
      <c r="AH37" s="295">
        <v>103.5</v>
      </c>
      <c r="AI37" s="295">
        <v>223</v>
      </c>
      <c r="AJ37" s="295">
        <v>160</v>
      </c>
      <c r="AK37" s="295">
        <v>330.40000000000003</v>
      </c>
      <c r="AL37" s="295">
        <v>570</v>
      </c>
      <c r="AM37" s="295">
        <v>139.02500000000001</v>
      </c>
      <c r="AN37" s="295">
        <v>360.375</v>
      </c>
      <c r="AO37" s="295">
        <v>151.44</v>
      </c>
      <c r="AP37" s="295">
        <v>8418.4549999999981</v>
      </c>
      <c r="AQ37" s="295">
        <f>AR37/AP37</f>
        <v>1.0837872269911759</v>
      </c>
      <c r="AR37" s="295">
        <v>9123.8139999999985</v>
      </c>
      <c r="AS37" s="183">
        <v>2</v>
      </c>
      <c r="AT37" s="295">
        <v>3</v>
      </c>
      <c r="AU37" s="295">
        <v>24.795000000000002</v>
      </c>
      <c r="AV37" s="295">
        <v>146.07599999999999</v>
      </c>
      <c r="AW37" s="295">
        <v>0</v>
      </c>
      <c r="AX37" s="295">
        <v>0</v>
      </c>
      <c r="AY37" s="295">
        <v>170.87099999999998</v>
      </c>
      <c r="AZ37" s="295">
        <v>0</v>
      </c>
      <c r="BA37" s="295">
        <v>0.186</v>
      </c>
      <c r="BB37" s="295">
        <v>493.52799999999996</v>
      </c>
      <c r="BC37" s="295">
        <v>36.615000000000002</v>
      </c>
      <c r="BD37" s="295">
        <v>13</v>
      </c>
      <c r="BE37" s="295">
        <v>49.615000000000002</v>
      </c>
      <c r="BF37" s="183">
        <v>0</v>
      </c>
      <c r="BG37" s="295">
        <v>0</v>
      </c>
      <c r="BH37" s="183">
        <v>0</v>
      </c>
      <c r="BI37" s="295">
        <v>0</v>
      </c>
      <c r="BJ37" s="183">
        <v>0</v>
      </c>
      <c r="BK37" s="183">
        <v>0</v>
      </c>
      <c r="BL37" s="295">
        <v>0</v>
      </c>
      <c r="BM37" s="295">
        <v>9840.8279999999977</v>
      </c>
      <c r="BN37" s="295">
        <v>0</v>
      </c>
      <c r="BO37" s="295">
        <v>9840.8279999999995</v>
      </c>
      <c r="BP37" s="296">
        <v>40192500.169999994</v>
      </c>
      <c r="BQ37" s="296">
        <v>0</v>
      </c>
      <c r="BR37" s="296">
        <v>40192500.169999994</v>
      </c>
      <c r="BS37" s="296">
        <v>57099.32</v>
      </c>
      <c r="BT37" s="296">
        <v>231783.55</v>
      </c>
      <c r="BU37" s="296">
        <v>288882.87</v>
      </c>
      <c r="BV37" s="296">
        <v>0</v>
      </c>
      <c r="BW37" s="296">
        <v>0</v>
      </c>
      <c r="BX37" s="296">
        <v>0</v>
      </c>
      <c r="BY37" s="296">
        <v>0</v>
      </c>
      <c r="BZ37" s="296">
        <v>0</v>
      </c>
      <c r="CA37" s="296">
        <v>0</v>
      </c>
      <c r="CB37" s="296">
        <v>288882.87</v>
      </c>
      <c r="CC37" s="296">
        <v>216662.1525</v>
      </c>
      <c r="CD37" s="296">
        <v>0</v>
      </c>
      <c r="CE37" s="296">
        <v>39975838.017499991</v>
      </c>
      <c r="CF37" s="296">
        <v>161609.7641768475</v>
      </c>
      <c r="CG37" s="296">
        <v>155145.37360977358</v>
      </c>
      <c r="CH37" s="296">
        <v>40292593.155286618</v>
      </c>
      <c r="CI37" s="296">
        <v>0</v>
      </c>
      <c r="CJ37" s="405"/>
      <c r="CK37" s="183">
        <v>5344</v>
      </c>
      <c r="CL37" s="183">
        <v>5305.5</v>
      </c>
      <c r="CM37" s="295">
        <v>9768.5779999999995</v>
      </c>
      <c r="CN37" s="183">
        <v>19530</v>
      </c>
    </row>
    <row r="38" spans="1:92" ht="11.25" customHeight="1">
      <c r="A38" s="180" t="s">
        <v>931</v>
      </c>
      <c r="B38" s="168">
        <v>2</v>
      </c>
      <c r="C38" s="168">
        <v>3</v>
      </c>
      <c r="D38" s="168">
        <v>4</v>
      </c>
      <c r="E38" s="168">
        <v>9</v>
      </c>
      <c r="F38" s="168">
        <v>5</v>
      </c>
      <c r="G38" s="168">
        <v>7.5</v>
      </c>
      <c r="H38" s="168">
        <v>5.5</v>
      </c>
      <c r="I38" s="168">
        <v>10</v>
      </c>
      <c r="J38" s="168">
        <v>7.5</v>
      </c>
      <c r="K38" s="168">
        <v>6</v>
      </c>
      <c r="L38" s="168">
        <v>11</v>
      </c>
      <c r="M38" s="168">
        <v>10.5</v>
      </c>
      <c r="N38" s="168">
        <v>4</v>
      </c>
      <c r="O38" s="168">
        <v>10</v>
      </c>
      <c r="P38" s="168">
        <v>7</v>
      </c>
      <c r="Q38" s="168">
        <v>93</v>
      </c>
      <c r="R38" s="169">
        <v>97</v>
      </c>
      <c r="S38" s="168">
        <v>0</v>
      </c>
      <c r="T38" s="168">
        <v>0</v>
      </c>
      <c r="U38" s="168">
        <v>0</v>
      </c>
      <c r="V38" s="168">
        <v>10.5</v>
      </c>
      <c r="W38" s="168">
        <v>0.44</v>
      </c>
      <c r="X38" s="168">
        <v>47.5</v>
      </c>
      <c r="Y38" s="168">
        <v>0</v>
      </c>
      <c r="Z38" s="168">
        <v>0</v>
      </c>
      <c r="AA38" s="168">
        <v>0</v>
      </c>
      <c r="AB38" s="170">
        <v>5.76</v>
      </c>
      <c r="AC38" s="171">
        <v>10.8</v>
      </c>
      <c r="AD38" s="171">
        <v>14.75</v>
      </c>
      <c r="AE38" s="171">
        <v>24.035</v>
      </c>
      <c r="AF38" s="171">
        <v>60.625</v>
      </c>
      <c r="AG38" s="171">
        <v>110.21000000000001</v>
      </c>
      <c r="AH38" s="171">
        <v>0</v>
      </c>
      <c r="AI38" s="171">
        <v>0</v>
      </c>
      <c r="AJ38" s="171">
        <v>0</v>
      </c>
      <c r="AK38" s="171">
        <v>7.35</v>
      </c>
      <c r="AL38" s="171">
        <v>11</v>
      </c>
      <c r="AM38" s="171">
        <v>2.375</v>
      </c>
      <c r="AN38" s="171">
        <v>0</v>
      </c>
      <c r="AO38" s="171">
        <v>0</v>
      </c>
      <c r="AP38" s="170">
        <v>136.69499999999999</v>
      </c>
      <c r="AQ38" s="172">
        <v>1.0569999999999999</v>
      </c>
      <c r="AR38" s="171">
        <v>144.48699999999999</v>
      </c>
      <c r="AS38" s="173">
        <v>0</v>
      </c>
      <c r="AT38" s="170">
        <v>0</v>
      </c>
      <c r="AU38" s="172">
        <v>36.219000000000001</v>
      </c>
      <c r="AV38" s="172">
        <v>73.477999999999994</v>
      </c>
      <c r="AW38" s="170">
        <v>14.196999999999999</v>
      </c>
      <c r="AX38" s="172">
        <v>0</v>
      </c>
      <c r="AY38" s="171">
        <v>123.89400000000001</v>
      </c>
      <c r="AZ38" s="174">
        <v>103</v>
      </c>
      <c r="BA38" s="178">
        <v>4.7E-2</v>
      </c>
      <c r="BB38" s="171">
        <v>4.5590000000000002</v>
      </c>
      <c r="BC38" s="170">
        <v>0</v>
      </c>
      <c r="BD38" s="170">
        <v>0</v>
      </c>
      <c r="BE38" s="170">
        <v>0</v>
      </c>
      <c r="BF38" s="173">
        <v>0</v>
      </c>
      <c r="BG38" s="171">
        <v>0</v>
      </c>
      <c r="BH38" s="175">
        <v>0</v>
      </c>
      <c r="BI38" s="171">
        <v>0</v>
      </c>
      <c r="BJ38" s="175">
        <v>0</v>
      </c>
      <c r="BK38" s="175">
        <v>0</v>
      </c>
      <c r="BL38" s="171">
        <v>0</v>
      </c>
      <c r="BM38" s="170">
        <v>375.94</v>
      </c>
      <c r="BN38" s="170">
        <v>0</v>
      </c>
      <c r="BO38" s="171">
        <v>375.94</v>
      </c>
      <c r="BP38" s="284">
        <v>1535436.7</v>
      </c>
      <c r="BQ38" s="285"/>
      <c r="BR38" s="284">
        <v>1535436.7</v>
      </c>
      <c r="BS38" s="284">
        <v>5226.3599999999997</v>
      </c>
      <c r="BT38" s="284">
        <v>10991.17</v>
      </c>
      <c r="BU38" s="176">
        <v>16217.529999999999</v>
      </c>
      <c r="BV38" s="176">
        <v>0</v>
      </c>
      <c r="BW38" s="284">
        <v>0</v>
      </c>
      <c r="BX38" s="176">
        <v>0</v>
      </c>
      <c r="BY38" s="176">
        <v>0</v>
      </c>
      <c r="BZ38" s="176">
        <v>0</v>
      </c>
      <c r="CA38" s="284">
        <v>0</v>
      </c>
      <c r="CB38" s="284">
        <v>16217.529999999999</v>
      </c>
      <c r="CC38" s="284">
        <v>12163.147499999999</v>
      </c>
      <c r="CD38" s="176">
        <v>0</v>
      </c>
      <c r="CE38" s="284">
        <v>1523273.5525</v>
      </c>
      <c r="CF38" s="284">
        <v>6158.1167976662991</v>
      </c>
      <c r="CG38" s="284">
        <v>5911.7921257596472</v>
      </c>
      <c r="CH38" s="284">
        <v>1535343.4614234259</v>
      </c>
      <c r="CI38" s="285"/>
      <c r="CJ38" s="292"/>
      <c r="CK38" s="169">
        <v>97</v>
      </c>
      <c r="CL38" s="169">
        <v>91</v>
      </c>
      <c r="CM38" s="178">
        <v>367.43099999999998</v>
      </c>
      <c r="CN38" s="179">
        <v>15829</v>
      </c>
    </row>
    <row r="39" spans="1:92" ht="11.25" customHeight="1">
      <c r="A39" s="180" t="s">
        <v>932</v>
      </c>
      <c r="B39" s="168">
        <v>7.5</v>
      </c>
      <c r="C39" s="168">
        <v>72</v>
      </c>
      <c r="D39" s="168">
        <v>75.75</v>
      </c>
      <c r="E39" s="168">
        <v>61.5</v>
      </c>
      <c r="F39" s="168">
        <v>84.5</v>
      </c>
      <c r="G39" s="168">
        <v>75.5</v>
      </c>
      <c r="H39" s="168">
        <v>76</v>
      </c>
      <c r="I39" s="168">
        <v>77.5</v>
      </c>
      <c r="J39" s="168">
        <v>77</v>
      </c>
      <c r="K39" s="168">
        <v>76.5</v>
      </c>
      <c r="L39" s="168">
        <v>92.5</v>
      </c>
      <c r="M39" s="168">
        <v>71.5</v>
      </c>
      <c r="N39" s="168">
        <v>88.5</v>
      </c>
      <c r="O39" s="168">
        <v>67.5</v>
      </c>
      <c r="P39" s="168">
        <v>55.5</v>
      </c>
      <c r="Q39" s="168">
        <v>904</v>
      </c>
      <c r="R39" s="169">
        <v>979.75</v>
      </c>
      <c r="S39" s="168">
        <v>8.5</v>
      </c>
      <c r="T39" s="168">
        <v>3</v>
      </c>
      <c r="U39" s="168">
        <v>7.5</v>
      </c>
      <c r="V39" s="168">
        <v>136</v>
      </c>
      <c r="W39" s="168">
        <v>5.51</v>
      </c>
      <c r="X39" s="168">
        <v>447</v>
      </c>
      <c r="Y39" s="168">
        <v>308</v>
      </c>
      <c r="Z39" s="168">
        <v>103.09</v>
      </c>
      <c r="AA39" s="168">
        <v>476</v>
      </c>
      <c r="AB39" s="170">
        <v>109.08</v>
      </c>
      <c r="AC39" s="171">
        <v>73.8</v>
      </c>
      <c r="AD39" s="171">
        <v>188.8</v>
      </c>
      <c r="AE39" s="171">
        <v>240.87299999999999</v>
      </c>
      <c r="AF39" s="171">
        <v>565</v>
      </c>
      <c r="AG39" s="171">
        <v>1068.473</v>
      </c>
      <c r="AH39" s="171">
        <v>8.5</v>
      </c>
      <c r="AI39" s="171">
        <v>6</v>
      </c>
      <c r="AJ39" s="171">
        <v>15</v>
      </c>
      <c r="AK39" s="171">
        <v>95.2</v>
      </c>
      <c r="AL39" s="171">
        <v>137.75</v>
      </c>
      <c r="AM39" s="171">
        <v>22.35</v>
      </c>
      <c r="AN39" s="171">
        <v>51.545000000000002</v>
      </c>
      <c r="AO39" s="171">
        <v>28.56</v>
      </c>
      <c r="AP39" s="170">
        <v>1542.4579999999999</v>
      </c>
      <c r="AQ39" s="172">
        <v>1.1180000000000001</v>
      </c>
      <c r="AR39" s="171">
        <v>1724.4680000000001</v>
      </c>
      <c r="AS39" s="173">
        <v>0</v>
      </c>
      <c r="AT39" s="170">
        <v>0</v>
      </c>
      <c r="AU39" s="172">
        <v>0</v>
      </c>
      <c r="AV39" s="172">
        <v>135.036</v>
      </c>
      <c r="AW39" s="170">
        <v>110.96599999999999</v>
      </c>
      <c r="AX39" s="172">
        <v>0</v>
      </c>
      <c r="AY39" s="171">
        <v>246.00200000000001</v>
      </c>
      <c r="AZ39" s="174">
        <v>0</v>
      </c>
      <c r="BA39" s="178">
        <v>5.7000000000000002E-2</v>
      </c>
      <c r="BB39" s="171">
        <v>55.845999999999997</v>
      </c>
      <c r="BC39" s="170">
        <v>0</v>
      </c>
      <c r="BD39" s="170">
        <v>0</v>
      </c>
      <c r="BE39" s="170">
        <v>0</v>
      </c>
      <c r="BF39" s="173">
        <v>0</v>
      </c>
      <c r="BG39" s="171">
        <v>0</v>
      </c>
      <c r="BH39" s="175">
        <v>0</v>
      </c>
      <c r="BI39" s="171">
        <v>0</v>
      </c>
      <c r="BJ39" s="175">
        <v>0</v>
      </c>
      <c r="BK39" s="175">
        <v>0</v>
      </c>
      <c r="BL39" s="171">
        <v>0</v>
      </c>
      <c r="BM39" s="170">
        <v>2026.316</v>
      </c>
      <c r="BN39" s="170">
        <v>0</v>
      </c>
      <c r="BO39" s="171">
        <v>2026.316</v>
      </c>
      <c r="BP39" s="284">
        <v>8276001.3899999997</v>
      </c>
      <c r="BQ39" s="285"/>
      <c r="BR39" s="284">
        <v>8276001.3899999997</v>
      </c>
      <c r="BS39" s="284">
        <v>7232.53</v>
      </c>
      <c r="BT39" s="284">
        <v>22534.9</v>
      </c>
      <c r="BU39" s="176">
        <v>29767.43</v>
      </c>
      <c r="BV39" s="176">
        <v>0</v>
      </c>
      <c r="BW39" s="284">
        <v>0</v>
      </c>
      <c r="BX39" s="176">
        <v>0</v>
      </c>
      <c r="BY39" s="176">
        <v>0</v>
      </c>
      <c r="BZ39" s="176">
        <v>1612.56</v>
      </c>
      <c r="CA39" s="284">
        <v>1612.56</v>
      </c>
      <c r="CB39" s="284">
        <v>31379.99</v>
      </c>
      <c r="CC39" s="284">
        <v>23534.9925</v>
      </c>
      <c r="CD39" s="176">
        <v>0</v>
      </c>
      <c r="CE39" s="284">
        <v>8252466.3975</v>
      </c>
      <c r="CF39" s="284">
        <v>33362.131090122391</v>
      </c>
      <c r="CG39" s="284">
        <v>32027.645846517495</v>
      </c>
      <c r="CH39" s="284">
        <v>8317856.17443664</v>
      </c>
      <c r="CI39" s="285"/>
      <c r="CJ39" s="292"/>
      <c r="CK39" s="169">
        <v>987.5</v>
      </c>
      <c r="CL39" s="169">
        <v>948.5</v>
      </c>
      <c r="CM39" s="178">
        <v>1946.9459999999999</v>
      </c>
      <c r="CN39" s="179">
        <v>8447</v>
      </c>
    </row>
    <row r="40" spans="1:92" ht="11.25" customHeight="1">
      <c r="A40" s="180" t="s">
        <v>933</v>
      </c>
      <c r="B40" s="168">
        <v>12.5</v>
      </c>
      <c r="C40" s="168">
        <v>21</v>
      </c>
      <c r="D40" s="168">
        <v>27.25</v>
      </c>
      <c r="E40" s="168">
        <v>19</v>
      </c>
      <c r="F40" s="168">
        <v>17.5</v>
      </c>
      <c r="G40" s="168">
        <v>13.5</v>
      </c>
      <c r="H40" s="168">
        <v>20.5</v>
      </c>
      <c r="I40" s="168">
        <v>15.5</v>
      </c>
      <c r="J40" s="168">
        <v>18</v>
      </c>
      <c r="K40" s="168">
        <v>15</v>
      </c>
      <c r="L40" s="168">
        <v>15</v>
      </c>
      <c r="M40" s="168">
        <v>22.5</v>
      </c>
      <c r="N40" s="168">
        <v>22.5</v>
      </c>
      <c r="O40" s="168">
        <v>20.5</v>
      </c>
      <c r="P40" s="168">
        <v>17</v>
      </c>
      <c r="Q40" s="168">
        <v>216.5</v>
      </c>
      <c r="R40" s="169">
        <v>243.75</v>
      </c>
      <c r="S40" s="168">
        <v>1</v>
      </c>
      <c r="T40" s="168">
        <v>2</v>
      </c>
      <c r="U40" s="168">
        <v>12.5</v>
      </c>
      <c r="V40" s="168">
        <v>28.5</v>
      </c>
      <c r="W40" s="168">
        <v>1.01</v>
      </c>
      <c r="X40" s="168">
        <v>125</v>
      </c>
      <c r="Y40" s="168">
        <v>0</v>
      </c>
      <c r="Z40" s="168">
        <v>0</v>
      </c>
      <c r="AA40" s="168">
        <v>0</v>
      </c>
      <c r="AB40" s="170">
        <v>39.24</v>
      </c>
      <c r="AC40" s="171">
        <v>22.8</v>
      </c>
      <c r="AD40" s="171">
        <v>36.58</v>
      </c>
      <c r="AE40" s="171">
        <v>56.43</v>
      </c>
      <c r="AF40" s="171">
        <v>140.625</v>
      </c>
      <c r="AG40" s="171">
        <v>256.435</v>
      </c>
      <c r="AH40" s="171">
        <v>1</v>
      </c>
      <c r="AI40" s="171">
        <v>4</v>
      </c>
      <c r="AJ40" s="171">
        <v>25</v>
      </c>
      <c r="AK40" s="171">
        <v>19.95</v>
      </c>
      <c r="AL40" s="171">
        <v>25.25</v>
      </c>
      <c r="AM40" s="171">
        <v>6.25</v>
      </c>
      <c r="AN40" s="171">
        <v>0</v>
      </c>
      <c r="AO40" s="171">
        <v>0</v>
      </c>
      <c r="AP40" s="170">
        <v>377.125</v>
      </c>
      <c r="AQ40" s="172">
        <v>1.111</v>
      </c>
      <c r="AR40" s="171">
        <v>418.98599999999999</v>
      </c>
      <c r="AS40" s="173">
        <v>0</v>
      </c>
      <c r="AT40" s="170">
        <v>0</v>
      </c>
      <c r="AU40" s="172">
        <v>47.354999999999997</v>
      </c>
      <c r="AV40" s="172">
        <v>128.67099999999999</v>
      </c>
      <c r="AW40" s="170">
        <v>34.334000000000003</v>
      </c>
      <c r="AX40" s="172">
        <v>0</v>
      </c>
      <c r="AY40" s="171">
        <v>210.35999999999999</v>
      </c>
      <c r="AZ40" s="174">
        <v>0</v>
      </c>
      <c r="BA40" s="178">
        <v>3.5999999999999997E-2</v>
      </c>
      <c r="BB40" s="171">
        <v>8.7750000000000004</v>
      </c>
      <c r="BC40" s="170">
        <v>0</v>
      </c>
      <c r="BD40" s="170">
        <v>0</v>
      </c>
      <c r="BE40" s="170">
        <v>0</v>
      </c>
      <c r="BF40" s="173">
        <v>0</v>
      </c>
      <c r="BG40" s="171">
        <v>0</v>
      </c>
      <c r="BH40" s="175">
        <v>0</v>
      </c>
      <c r="BI40" s="171">
        <v>0</v>
      </c>
      <c r="BJ40" s="175">
        <v>0</v>
      </c>
      <c r="BK40" s="175">
        <v>0</v>
      </c>
      <c r="BL40" s="171">
        <v>0</v>
      </c>
      <c r="BM40" s="170">
        <v>638.12099999999998</v>
      </c>
      <c r="BN40" s="170">
        <v>0</v>
      </c>
      <c r="BO40" s="171">
        <v>638.12099999999998</v>
      </c>
      <c r="BP40" s="284">
        <v>2606252.08</v>
      </c>
      <c r="BQ40" s="285"/>
      <c r="BR40" s="284">
        <v>2606252.08</v>
      </c>
      <c r="BS40" s="284">
        <v>2042.59</v>
      </c>
      <c r="BT40" s="284">
        <v>12301.42</v>
      </c>
      <c r="BU40" s="176">
        <v>14344.01</v>
      </c>
      <c r="BV40" s="176">
        <v>0</v>
      </c>
      <c r="BW40" s="284">
        <v>0</v>
      </c>
      <c r="BX40" s="176">
        <v>0</v>
      </c>
      <c r="BY40" s="176">
        <v>0</v>
      </c>
      <c r="BZ40" s="176">
        <v>0</v>
      </c>
      <c r="CA40" s="284">
        <v>0</v>
      </c>
      <c r="CB40" s="284">
        <v>14344.01</v>
      </c>
      <c r="CC40" s="284">
        <v>10758.0075</v>
      </c>
      <c r="CD40" s="176">
        <v>0</v>
      </c>
      <c r="CE40" s="284">
        <v>2595494.0725000002</v>
      </c>
      <c r="CF40" s="284">
        <v>10492.767776262932</v>
      </c>
      <c r="CG40" s="284">
        <v>10073.057065212415</v>
      </c>
      <c r="CH40" s="284">
        <v>2616059.8973414758</v>
      </c>
      <c r="CI40" s="285"/>
      <c r="CJ40" s="292"/>
      <c r="CK40" s="169">
        <v>243</v>
      </c>
      <c r="CL40" s="169">
        <v>238</v>
      </c>
      <c r="CM40" s="178">
        <v>618.87599999999998</v>
      </c>
      <c r="CN40" s="179">
        <v>10692</v>
      </c>
    </row>
    <row r="41" spans="1:92" ht="11.25" customHeight="1">
      <c r="A41" s="319" t="s">
        <v>1008</v>
      </c>
      <c r="B41" s="194">
        <v>0</v>
      </c>
      <c r="C41" s="194">
        <v>4</v>
      </c>
      <c r="D41" s="194">
        <v>4</v>
      </c>
      <c r="E41" s="194">
        <v>7</v>
      </c>
      <c r="F41" s="194">
        <v>5.5</v>
      </c>
      <c r="G41" s="194">
        <v>7</v>
      </c>
      <c r="H41" s="194">
        <v>0</v>
      </c>
      <c r="I41" s="194">
        <v>0</v>
      </c>
      <c r="J41" s="194">
        <v>0</v>
      </c>
      <c r="K41" s="194">
        <v>0</v>
      </c>
      <c r="L41" s="194">
        <v>0</v>
      </c>
      <c r="M41" s="194">
        <v>0</v>
      </c>
      <c r="N41" s="194">
        <v>0</v>
      </c>
      <c r="O41" s="194">
        <v>0</v>
      </c>
      <c r="P41" s="194">
        <v>0</v>
      </c>
      <c r="Q41" s="194">
        <v>19.5</v>
      </c>
      <c r="R41" s="195">
        <v>23.5</v>
      </c>
      <c r="S41" s="194">
        <v>0</v>
      </c>
      <c r="T41" s="194">
        <v>0</v>
      </c>
      <c r="U41" s="194">
        <v>0</v>
      </c>
      <c r="V41" s="194">
        <v>2</v>
      </c>
      <c r="W41" s="194">
        <v>0</v>
      </c>
      <c r="X41" s="194">
        <v>23.5</v>
      </c>
      <c r="Y41" s="194">
        <v>23.5</v>
      </c>
      <c r="Z41" s="194">
        <v>11.75</v>
      </c>
      <c r="AA41" s="194">
        <v>0</v>
      </c>
      <c r="AB41" s="306">
        <v>5.76</v>
      </c>
      <c r="AC41" s="306">
        <v>8.4</v>
      </c>
      <c r="AD41" s="306">
        <v>14.75</v>
      </c>
      <c r="AE41" s="306">
        <v>0</v>
      </c>
      <c r="AF41" s="306">
        <v>0</v>
      </c>
      <c r="AG41" s="306">
        <v>23.15</v>
      </c>
      <c r="AH41" s="306">
        <v>0</v>
      </c>
      <c r="AI41" s="306">
        <v>0</v>
      </c>
      <c r="AJ41" s="306">
        <v>0</v>
      </c>
      <c r="AK41" s="306">
        <v>1.4</v>
      </c>
      <c r="AL41" s="306">
        <v>0</v>
      </c>
      <c r="AM41" s="306">
        <v>1.175</v>
      </c>
      <c r="AN41" s="306">
        <v>5.875</v>
      </c>
      <c r="AO41" s="306">
        <v>0</v>
      </c>
      <c r="AP41" s="307">
        <v>37.36</v>
      </c>
      <c r="AQ41" s="308">
        <v>1.3320000000000001</v>
      </c>
      <c r="AR41" s="308">
        <v>49.764000000000003</v>
      </c>
      <c r="AS41" s="312">
        <v>0</v>
      </c>
      <c r="AT41" s="306">
        <v>0</v>
      </c>
      <c r="AU41" s="310">
        <v>20.739000000000001</v>
      </c>
      <c r="AV41" s="310">
        <v>0</v>
      </c>
      <c r="AW41" s="306">
        <v>0</v>
      </c>
      <c r="AX41" s="310">
        <v>0</v>
      </c>
      <c r="AY41" s="307">
        <v>20.739000000000001</v>
      </c>
      <c r="AZ41" s="307">
        <v>0</v>
      </c>
      <c r="BA41" s="307">
        <v>0.1</v>
      </c>
      <c r="BB41" s="307">
        <v>2.35</v>
      </c>
      <c r="BC41" s="307">
        <v>1.095</v>
      </c>
      <c r="BD41" s="307">
        <v>0.5</v>
      </c>
      <c r="BE41" s="307">
        <v>1.595</v>
      </c>
      <c r="BF41" s="311">
        <v>0</v>
      </c>
      <c r="BG41" s="307">
        <v>0</v>
      </c>
      <c r="BH41" s="311">
        <v>0</v>
      </c>
      <c r="BI41" s="307">
        <v>0</v>
      </c>
      <c r="BJ41" s="312">
        <v>0</v>
      </c>
      <c r="BK41" s="312">
        <v>0</v>
      </c>
      <c r="BL41" s="307">
        <v>0</v>
      </c>
      <c r="BM41" s="313">
        <v>74.447999999999993</v>
      </c>
      <c r="BN41" s="306">
        <v>1.69</v>
      </c>
      <c r="BO41" s="307">
        <v>76.138000000000005</v>
      </c>
      <c r="BP41" s="314">
        <v>310967.39</v>
      </c>
      <c r="BQ41" s="314">
        <v>6219.3478000000005</v>
      </c>
      <c r="BR41" s="314">
        <v>304748.04220000003</v>
      </c>
      <c r="BS41" s="314">
        <v>0</v>
      </c>
      <c r="BT41" s="314">
        <v>0</v>
      </c>
      <c r="BU41" s="315">
        <v>0</v>
      </c>
      <c r="BV41" s="315">
        <v>0</v>
      </c>
      <c r="BW41" s="315">
        <v>0</v>
      </c>
      <c r="BX41" s="315">
        <v>0</v>
      </c>
      <c r="BY41" s="315">
        <v>0</v>
      </c>
      <c r="BZ41" s="315">
        <v>0</v>
      </c>
      <c r="CA41" s="314">
        <v>0</v>
      </c>
      <c r="CB41" s="314">
        <v>0</v>
      </c>
      <c r="CC41" s="314">
        <v>0</v>
      </c>
      <c r="CD41" s="314">
        <v>0</v>
      </c>
      <c r="CE41" s="314">
        <v>304748.04220000003</v>
      </c>
      <c r="CF41" s="314">
        <v>1232.000670298343</v>
      </c>
      <c r="CG41" s="314">
        <v>1182.7206434864092</v>
      </c>
      <c r="CH41" s="314">
        <v>307162.7635137848</v>
      </c>
      <c r="CI41" s="314">
        <v>6219.3478000000005</v>
      </c>
      <c r="CJ41" s="323"/>
      <c r="CK41" s="311">
        <v>26</v>
      </c>
      <c r="CL41" s="311">
        <v>27</v>
      </c>
      <c r="CM41" s="321">
        <v>76.138000000000005</v>
      </c>
      <c r="CN41" s="318">
        <v>13233</v>
      </c>
    </row>
    <row r="42" spans="1:92" ht="11.25" customHeight="1">
      <c r="A42" s="180" t="s">
        <v>755</v>
      </c>
      <c r="B42" s="168">
        <v>9</v>
      </c>
      <c r="C42" s="168">
        <v>51.5</v>
      </c>
      <c r="D42" s="168">
        <v>56</v>
      </c>
      <c r="E42" s="168">
        <v>60</v>
      </c>
      <c r="F42" s="168">
        <v>61</v>
      </c>
      <c r="G42" s="168">
        <v>47.5</v>
      </c>
      <c r="H42" s="168">
        <v>52.5</v>
      </c>
      <c r="I42" s="168">
        <v>64.5</v>
      </c>
      <c r="J42" s="168">
        <v>50</v>
      </c>
      <c r="K42" s="168">
        <v>48.5</v>
      </c>
      <c r="L42" s="168">
        <v>56</v>
      </c>
      <c r="M42" s="168">
        <v>48.5</v>
      </c>
      <c r="N42" s="168">
        <v>53.5</v>
      </c>
      <c r="O42" s="168">
        <v>39.5</v>
      </c>
      <c r="P42" s="168">
        <v>44.5</v>
      </c>
      <c r="Q42" s="168">
        <v>626</v>
      </c>
      <c r="R42" s="169">
        <v>682</v>
      </c>
      <c r="S42" s="168">
        <v>7.5</v>
      </c>
      <c r="T42" s="168">
        <v>12.5</v>
      </c>
      <c r="U42" s="168">
        <v>7.5</v>
      </c>
      <c r="V42" s="168">
        <v>82.5</v>
      </c>
      <c r="W42" s="168">
        <v>4.41</v>
      </c>
      <c r="X42" s="168">
        <v>387</v>
      </c>
      <c r="Y42" s="168">
        <v>385</v>
      </c>
      <c r="Z42" s="168">
        <v>79.17</v>
      </c>
      <c r="AA42" s="168">
        <v>287</v>
      </c>
      <c r="AB42" s="170">
        <v>80.64</v>
      </c>
      <c r="AC42" s="171">
        <v>72</v>
      </c>
      <c r="AD42" s="171">
        <v>128.03</v>
      </c>
      <c r="AE42" s="171">
        <v>174.51499999999999</v>
      </c>
      <c r="AF42" s="171">
        <v>363.125</v>
      </c>
      <c r="AG42" s="171">
        <v>737.67</v>
      </c>
      <c r="AH42" s="171">
        <v>7.5</v>
      </c>
      <c r="AI42" s="171">
        <v>25</v>
      </c>
      <c r="AJ42" s="171">
        <v>15</v>
      </c>
      <c r="AK42" s="171">
        <v>57.75</v>
      </c>
      <c r="AL42" s="171">
        <v>110.25</v>
      </c>
      <c r="AM42" s="171">
        <v>19.350000000000001</v>
      </c>
      <c r="AN42" s="171">
        <v>39.585000000000001</v>
      </c>
      <c r="AO42" s="171">
        <v>17.22</v>
      </c>
      <c r="AP42" s="170">
        <v>1109.9650000000001</v>
      </c>
      <c r="AQ42" s="172">
        <v>1.1359999999999999</v>
      </c>
      <c r="AR42" s="171">
        <v>1260.92</v>
      </c>
      <c r="AS42" s="173">
        <v>0</v>
      </c>
      <c r="AT42" s="170">
        <v>0</v>
      </c>
      <c r="AU42" s="172">
        <v>0</v>
      </c>
      <c r="AV42" s="172">
        <v>133.10400000000001</v>
      </c>
      <c r="AW42" s="170">
        <v>84.858000000000004</v>
      </c>
      <c r="AX42" s="172">
        <v>0</v>
      </c>
      <c r="AY42" s="171">
        <v>217.96200000000002</v>
      </c>
      <c r="AZ42" s="174">
        <v>0</v>
      </c>
      <c r="BA42" s="178">
        <v>7.3999999999999996E-2</v>
      </c>
      <c r="BB42" s="171">
        <v>50.468000000000004</v>
      </c>
      <c r="BC42" s="170">
        <v>0</v>
      </c>
      <c r="BD42" s="170">
        <v>0</v>
      </c>
      <c r="BE42" s="170">
        <v>0</v>
      </c>
      <c r="BF42" s="173">
        <v>0</v>
      </c>
      <c r="BG42" s="171">
        <v>0</v>
      </c>
      <c r="BH42" s="175">
        <v>0</v>
      </c>
      <c r="BI42" s="171">
        <v>0</v>
      </c>
      <c r="BJ42" s="175">
        <v>0</v>
      </c>
      <c r="BK42" s="175">
        <v>0</v>
      </c>
      <c r="BL42" s="171">
        <v>0</v>
      </c>
      <c r="BM42" s="170">
        <v>1529.3500000000001</v>
      </c>
      <c r="BN42" s="170">
        <v>0</v>
      </c>
      <c r="BO42" s="171">
        <v>1529.35</v>
      </c>
      <c r="BP42" s="284">
        <v>6246263.0300000003</v>
      </c>
      <c r="BQ42" s="285"/>
      <c r="BR42" s="284">
        <v>6246263.0300000003</v>
      </c>
      <c r="BS42" s="284">
        <v>16051.88</v>
      </c>
      <c r="BT42" s="284">
        <v>138421.75</v>
      </c>
      <c r="BU42" s="176">
        <v>154473.63</v>
      </c>
      <c r="BV42" s="176">
        <v>0</v>
      </c>
      <c r="BW42" s="284">
        <v>3444487.48</v>
      </c>
      <c r="BX42" s="176">
        <v>3444487.48</v>
      </c>
      <c r="BY42" s="176">
        <v>0</v>
      </c>
      <c r="BZ42" s="176">
        <v>106072.6</v>
      </c>
      <c r="CA42" s="284">
        <v>106072.6</v>
      </c>
      <c r="CB42" s="284">
        <v>3705033.71</v>
      </c>
      <c r="CC42" s="284">
        <v>2778775.2824999997</v>
      </c>
      <c r="CD42" s="176">
        <v>0</v>
      </c>
      <c r="CE42" s="284">
        <v>3467487.7475000005</v>
      </c>
      <c r="CF42" s="284">
        <v>14017.964474297421</v>
      </c>
      <c r="CG42" s="284">
        <v>13457.245895325525</v>
      </c>
      <c r="CH42" s="284">
        <v>3494962.9578696238</v>
      </c>
      <c r="CI42" s="285"/>
      <c r="CJ42" s="292"/>
      <c r="CK42" s="169">
        <v>684.5</v>
      </c>
      <c r="CL42" s="169">
        <v>686.5</v>
      </c>
      <c r="CM42" s="178">
        <v>1606.34</v>
      </c>
      <c r="CN42" s="179">
        <v>9159</v>
      </c>
    </row>
    <row r="43" spans="1:92" ht="11.25" customHeight="1">
      <c r="A43" s="319" t="s">
        <v>1009</v>
      </c>
      <c r="B43" s="194">
        <v>0</v>
      </c>
      <c r="C43" s="194">
        <v>0</v>
      </c>
      <c r="D43" s="194">
        <v>0</v>
      </c>
      <c r="E43" s="194">
        <v>0</v>
      </c>
      <c r="F43" s="194">
        <v>0</v>
      </c>
      <c r="G43" s="194">
        <v>0</v>
      </c>
      <c r="H43" s="194">
        <v>0</v>
      </c>
      <c r="I43" s="194">
        <v>0</v>
      </c>
      <c r="J43" s="194">
        <v>5</v>
      </c>
      <c r="K43" s="194">
        <v>10</v>
      </c>
      <c r="L43" s="194">
        <v>8</v>
      </c>
      <c r="M43" s="194">
        <v>0</v>
      </c>
      <c r="N43" s="194">
        <v>0</v>
      </c>
      <c r="O43" s="194">
        <v>0</v>
      </c>
      <c r="P43" s="194">
        <v>0</v>
      </c>
      <c r="Q43" s="194">
        <v>23</v>
      </c>
      <c r="R43" s="195">
        <v>23</v>
      </c>
      <c r="S43" s="194">
        <v>0</v>
      </c>
      <c r="T43" s="194">
        <v>0</v>
      </c>
      <c r="U43" s="194">
        <v>0</v>
      </c>
      <c r="V43" s="194">
        <v>3</v>
      </c>
      <c r="W43" s="194">
        <v>0</v>
      </c>
      <c r="X43" s="194">
        <v>0</v>
      </c>
      <c r="Y43" s="194">
        <v>10</v>
      </c>
      <c r="Z43" s="194">
        <v>1.67</v>
      </c>
      <c r="AA43" s="194">
        <v>0</v>
      </c>
      <c r="AB43" s="306">
        <v>0</v>
      </c>
      <c r="AC43" s="306">
        <v>0</v>
      </c>
      <c r="AD43" s="306">
        <v>0</v>
      </c>
      <c r="AE43" s="306">
        <v>5.2249999999999996</v>
      </c>
      <c r="AF43" s="306">
        <v>22.5</v>
      </c>
      <c r="AG43" s="306">
        <v>27.725000000000001</v>
      </c>
      <c r="AH43" s="306">
        <v>0</v>
      </c>
      <c r="AI43" s="306">
        <v>0</v>
      </c>
      <c r="AJ43" s="306">
        <v>0</v>
      </c>
      <c r="AK43" s="306">
        <v>2.1</v>
      </c>
      <c r="AL43" s="306">
        <v>0</v>
      </c>
      <c r="AM43" s="306">
        <v>0</v>
      </c>
      <c r="AN43" s="306">
        <v>0.83499999999999996</v>
      </c>
      <c r="AO43" s="306">
        <v>0</v>
      </c>
      <c r="AP43" s="307">
        <v>30.660000000000004</v>
      </c>
      <c r="AQ43" s="308">
        <v>1</v>
      </c>
      <c r="AR43" s="308">
        <v>30.66</v>
      </c>
      <c r="AS43" s="312">
        <v>0</v>
      </c>
      <c r="AT43" s="306">
        <v>0</v>
      </c>
      <c r="AU43" s="310">
        <v>20.355</v>
      </c>
      <c r="AV43" s="310">
        <v>0</v>
      </c>
      <c r="AW43" s="306">
        <v>0</v>
      </c>
      <c r="AX43" s="310">
        <v>0</v>
      </c>
      <c r="AY43" s="307">
        <v>20.355</v>
      </c>
      <c r="AZ43" s="307">
        <v>0</v>
      </c>
      <c r="BA43" s="307">
        <v>0.126</v>
      </c>
      <c r="BB43" s="307">
        <v>2.8980000000000001</v>
      </c>
      <c r="BC43" s="307">
        <v>10.08</v>
      </c>
      <c r="BD43" s="307">
        <v>3.5</v>
      </c>
      <c r="BE43" s="307">
        <v>13.58</v>
      </c>
      <c r="BF43" s="311">
        <v>0</v>
      </c>
      <c r="BG43" s="307">
        <v>0</v>
      </c>
      <c r="BH43" s="311">
        <v>0</v>
      </c>
      <c r="BI43" s="307">
        <v>0</v>
      </c>
      <c r="BJ43" s="312">
        <v>0</v>
      </c>
      <c r="BK43" s="312">
        <v>0</v>
      </c>
      <c r="BL43" s="307">
        <v>0</v>
      </c>
      <c r="BM43" s="313">
        <v>67.493000000000009</v>
      </c>
      <c r="BN43" s="306">
        <v>0</v>
      </c>
      <c r="BO43" s="307">
        <v>67.492999999999995</v>
      </c>
      <c r="BP43" s="314">
        <v>275658.96000000002</v>
      </c>
      <c r="BQ43" s="314">
        <v>5513.1792000000005</v>
      </c>
      <c r="BR43" s="314">
        <v>270145.78080000001</v>
      </c>
      <c r="BS43" s="314">
        <v>0</v>
      </c>
      <c r="BT43" s="314">
        <v>0</v>
      </c>
      <c r="BU43" s="315">
        <v>0</v>
      </c>
      <c r="BV43" s="315">
        <v>0</v>
      </c>
      <c r="BW43" s="315">
        <v>0</v>
      </c>
      <c r="BX43" s="315">
        <v>0</v>
      </c>
      <c r="BY43" s="315">
        <v>0</v>
      </c>
      <c r="BZ43" s="315">
        <v>0</v>
      </c>
      <c r="CA43" s="314">
        <v>0</v>
      </c>
      <c r="CB43" s="314">
        <v>0</v>
      </c>
      <c r="CC43" s="314">
        <v>0</v>
      </c>
      <c r="CD43" s="314">
        <v>0</v>
      </c>
      <c r="CE43" s="314">
        <v>270145.78080000001</v>
      </c>
      <c r="CF43" s="314">
        <v>1092.1145895514771</v>
      </c>
      <c r="CG43" s="314">
        <v>1048.4300059694181</v>
      </c>
      <c r="CH43" s="314">
        <v>272286.32539552089</v>
      </c>
      <c r="CI43" s="314">
        <v>5513.1792000000005</v>
      </c>
      <c r="CJ43" s="323"/>
      <c r="CK43" s="311">
        <v>21</v>
      </c>
      <c r="CL43" s="311">
        <v>28</v>
      </c>
      <c r="CM43" s="321">
        <v>66.192999999999998</v>
      </c>
      <c r="CN43" s="318">
        <v>11985</v>
      </c>
    </row>
    <row r="44" spans="1:92" ht="11.25" customHeight="1">
      <c r="A44" s="180" t="s">
        <v>934</v>
      </c>
      <c r="B44" s="168">
        <v>2.5</v>
      </c>
      <c r="C44" s="168">
        <v>5</v>
      </c>
      <c r="D44" s="168">
        <v>6.25</v>
      </c>
      <c r="E44" s="168">
        <v>7</v>
      </c>
      <c r="F44" s="168">
        <v>7.5</v>
      </c>
      <c r="G44" s="168">
        <v>10</v>
      </c>
      <c r="H44" s="168">
        <v>5.5</v>
      </c>
      <c r="I44" s="168">
        <v>15</v>
      </c>
      <c r="J44" s="168">
        <v>9</v>
      </c>
      <c r="K44" s="168">
        <v>6</v>
      </c>
      <c r="L44" s="168">
        <v>12.5</v>
      </c>
      <c r="M44" s="168">
        <v>13.5</v>
      </c>
      <c r="N44" s="168">
        <v>10</v>
      </c>
      <c r="O44" s="168">
        <v>11.5</v>
      </c>
      <c r="P44" s="168">
        <v>9</v>
      </c>
      <c r="Q44" s="168">
        <v>116.5</v>
      </c>
      <c r="R44" s="169">
        <v>122.75</v>
      </c>
      <c r="S44" s="168">
        <v>0</v>
      </c>
      <c r="T44" s="168">
        <v>0</v>
      </c>
      <c r="U44" s="168">
        <v>1.5</v>
      </c>
      <c r="V44" s="168">
        <v>10</v>
      </c>
      <c r="W44" s="168">
        <v>0.44</v>
      </c>
      <c r="X44" s="168">
        <v>59</v>
      </c>
      <c r="Y44" s="168">
        <v>0</v>
      </c>
      <c r="Z44" s="168">
        <v>0</v>
      </c>
      <c r="AA44" s="168">
        <v>0</v>
      </c>
      <c r="AB44" s="170">
        <v>9</v>
      </c>
      <c r="AC44" s="171">
        <v>8.4</v>
      </c>
      <c r="AD44" s="171">
        <v>20.65</v>
      </c>
      <c r="AE44" s="171">
        <v>30.827999999999999</v>
      </c>
      <c r="AF44" s="171">
        <v>78.125</v>
      </c>
      <c r="AG44" s="171">
        <v>138.00299999999999</v>
      </c>
      <c r="AH44" s="171">
        <v>0</v>
      </c>
      <c r="AI44" s="171">
        <v>0</v>
      </c>
      <c r="AJ44" s="171">
        <v>3</v>
      </c>
      <c r="AK44" s="171">
        <v>7</v>
      </c>
      <c r="AL44" s="171">
        <v>11</v>
      </c>
      <c r="AM44" s="171">
        <v>2.95</v>
      </c>
      <c r="AN44" s="171">
        <v>0</v>
      </c>
      <c r="AO44" s="171">
        <v>0</v>
      </c>
      <c r="AP44" s="170">
        <v>170.95299999999997</v>
      </c>
      <c r="AQ44" s="172">
        <v>1.07</v>
      </c>
      <c r="AR44" s="171">
        <v>182.92</v>
      </c>
      <c r="AS44" s="173">
        <v>0</v>
      </c>
      <c r="AT44" s="170">
        <v>0</v>
      </c>
      <c r="AU44" s="172">
        <v>41.594999999999999</v>
      </c>
      <c r="AV44" s="172">
        <v>85.938000000000002</v>
      </c>
      <c r="AW44" s="170">
        <v>17.847000000000001</v>
      </c>
      <c r="AX44" s="172">
        <v>0</v>
      </c>
      <c r="AY44" s="171">
        <v>145.38</v>
      </c>
      <c r="AZ44" s="174">
        <v>77.25</v>
      </c>
      <c r="BA44" s="178">
        <v>4.1000000000000002E-2</v>
      </c>
      <c r="BB44" s="171">
        <v>5.0330000000000004</v>
      </c>
      <c r="BC44" s="170">
        <v>27.248000000000001</v>
      </c>
      <c r="BD44" s="170">
        <v>9.75</v>
      </c>
      <c r="BE44" s="170">
        <v>36.998000000000005</v>
      </c>
      <c r="BF44" s="173">
        <v>0</v>
      </c>
      <c r="BG44" s="171">
        <v>0</v>
      </c>
      <c r="BH44" s="175">
        <v>0</v>
      </c>
      <c r="BI44" s="171">
        <v>0</v>
      </c>
      <c r="BJ44" s="175">
        <v>0</v>
      </c>
      <c r="BK44" s="175">
        <v>0</v>
      </c>
      <c r="BL44" s="171">
        <v>0</v>
      </c>
      <c r="BM44" s="170">
        <v>447.58099999999996</v>
      </c>
      <c r="BN44" s="170">
        <v>0</v>
      </c>
      <c r="BO44" s="171">
        <v>447.58100000000002</v>
      </c>
      <c r="BP44" s="284">
        <v>1828037.18</v>
      </c>
      <c r="BQ44" s="285"/>
      <c r="BR44" s="284">
        <v>1828037.18</v>
      </c>
      <c r="BS44" s="284">
        <v>2618.39</v>
      </c>
      <c r="BT44" s="284">
        <v>8432.3799999999992</v>
      </c>
      <c r="BU44" s="176">
        <v>11050.769999999999</v>
      </c>
      <c r="BV44" s="176">
        <v>0</v>
      </c>
      <c r="BW44" s="284">
        <v>0</v>
      </c>
      <c r="BX44" s="176">
        <v>0</v>
      </c>
      <c r="BY44" s="176">
        <v>0</v>
      </c>
      <c r="BZ44" s="176">
        <v>0</v>
      </c>
      <c r="CA44" s="284">
        <v>0</v>
      </c>
      <c r="CB44" s="284">
        <v>11050.769999999999</v>
      </c>
      <c r="CC44" s="284">
        <v>8288.0774999999994</v>
      </c>
      <c r="CD44" s="176">
        <v>0</v>
      </c>
      <c r="CE44" s="284">
        <v>1819749.1025</v>
      </c>
      <c r="CF44" s="284">
        <v>7356.6743788413678</v>
      </c>
      <c r="CG44" s="284">
        <v>7062.4074036877128</v>
      </c>
      <c r="CH44" s="284">
        <v>1834168.1842825292</v>
      </c>
      <c r="CI44" s="285"/>
      <c r="CJ44" s="292"/>
      <c r="CK44" s="169">
        <v>114</v>
      </c>
      <c r="CL44" s="169">
        <v>133.5</v>
      </c>
      <c r="CM44" s="178">
        <v>424.22199999999998</v>
      </c>
      <c r="CN44" s="179">
        <v>14892</v>
      </c>
    </row>
    <row r="45" spans="1:92" ht="11.25" customHeight="1">
      <c r="A45" s="186" t="s">
        <v>935</v>
      </c>
      <c r="B45" s="168">
        <v>79.5</v>
      </c>
      <c r="C45" s="168">
        <v>295</v>
      </c>
      <c r="D45" s="168">
        <v>334.75</v>
      </c>
      <c r="E45" s="168">
        <v>303.5</v>
      </c>
      <c r="F45" s="168">
        <v>300</v>
      </c>
      <c r="G45" s="168">
        <v>319</v>
      </c>
      <c r="H45" s="168">
        <v>313.5</v>
      </c>
      <c r="I45" s="168">
        <v>305.5</v>
      </c>
      <c r="J45" s="168">
        <v>308.5</v>
      </c>
      <c r="K45" s="168">
        <v>254.5</v>
      </c>
      <c r="L45" s="168">
        <v>241.5</v>
      </c>
      <c r="M45" s="168">
        <v>251</v>
      </c>
      <c r="N45" s="168">
        <v>228</v>
      </c>
      <c r="O45" s="168">
        <v>249</v>
      </c>
      <c r="P45" s="168">
        <v>217.5</v>
      </c>
      <c r="Q45" s="168">
        <v>3291.5</v>
      </c>
      <c r="R45" s="169">
        <v>3626.25</v>
      </c>
      <c r="S45" s="168">
        <v>30</v>
      </c>
      <c r="T45" s="168">
        <v>60</v>
      </c>
      <c r="U45" s="168">
        <v>68.5</v>
      </c>
      <c r="V45" s="168">
        <v>437</v>
      </c>
      <c r="W45" s="168">
        <v>21.68</v>
      </c>
      <c r="X45" s="168">
        <v>2144</v>
      </c>
      <c r="Y45" s="168">
        <v>1973</v>
      </c>
      <c r="Z45" s="168">
        <v>377.42</v>
      </c>
      <c r="AA45" s="168">
        <v>2403</v>
      </c>
      <c r="AB45" s="170">
        <v>482.04</v>
      </c>
      <c r="AC45" s="171">
        <v>364.2</v>
      </c>
      <c r="AD45" s="171">
        <v>730.42</v>
      </c>
      <c r="AE45" s="171">
        <v>969.23800000000006</v>
      </c>
      <c r="AF45" s="171">
        <v>1801.875</v>
      </c>
      <c r="AG45" s="171">
        <v>3865.7330000000002</v>
      </c>
      <c r="AH45" s="171">
        <v>30</v>
      </c>
      <c r="AI45" s="171">
        <v>120</v>
      </c>
      <c r="AJ45" s="171">
        <v>137</v>
      </c>
      <c r="AK45" s="171">
        <v>305.89999999999998</v>
      </c>
      <c r="AL45" s="171">
        <v>542</v>
      </c>
      <c r="AM45" s="171">
        <v>107.2</v>
      </c>
      <c r="AN45" s="171">
        <v>188.71</v>
      </c>
      <c r="AO45" s="171">
        <v>144.18</v>
      </c>
      <c r="AP45" s="170">
        <v>5922.7629999999999</v>
      </c>
      <c r="AQ45" s="172">
        <v>1.1040000000000001</v>
      </c>
      <c r="AR45" s="171">
        <v>6538.73</v>
      </c>
      <c r="AS45" s="173">
        <v>1</v>
      </c>
      <c r="AT45" s="170">
        <v>1.5</v>
      </c>
      <c r="AU45" s="172">
        <v>262.59199999999998</v>
      </c>
      <c r="AV45" s="172">
        <v>0</v>
      </c>
      <c r="AW45" s="170">
        <v>50.823999999999998</v>
      </c>
      <c r="AX45" s="172">
        <v>0</v>
      </c>
      <c r="AY45" s="171">
        <v>313.416</v>
      </c>
      <c r="AZ45" s="174">
        <v>0</v>
      </c>
      <c r="BA45" s="178">
        <v>8.4000000000000005E-2</v>
      </c>
      <c r="BB45" s="171">
        <v>304.60500000000002</v>
      </c>
      <c r="BC45" s="170">
        <v>0</v>
      </c>
      <c r="BD45" s="170">
        <v>0</v>
      </c>
      <c r="BE45" s="170">
        <v>0</v>
      </c>
      <c r="BF45" s="173">
        <v>0</v>
      </c>
      <c r="BG45" s="171">
        <v>0</v>
      </c>
      <c r="BH45" s="175">
        <v>0</v>
      </c>
      <c r="BI45" s="171">
        <v>0</v>
      </c>
      <c r="BJ45" s="175">
        <v>0</v>
      </c>
      <c r="BK45" s="175">
        <v>0</v>
      </c>
      <c r="BL45" s="171">
        <v>0</v>
      </c>
      <c r="BM45" s="170">
        <v>7158.2510000000002</v>
      </c>
      <c r="BN45" s="170">
        <v>0</v>
      </c>
      <c r="BO45" s="171">
        <v>7158.2510000000002</v>
      </c>
      <c r="BP45" s="284">
        <v>29236158.23</v>
      </c>
      <c r="BQ45" s="285"/>
      <c r="BR45" s="284">
        <v>29236158.23</v>
      </c>
      <c r="BS45" s="284">
        <v>17121.919999999998</v>
      </c>
      <c r="BT45" s="284">
        <v>91297.71</v>
      </c>
      <c r="BU45" s="176">
        <v>108419.63</v>
      </c>
      <c r="BV45" s="176">
        <v>0</v>
      </c>
      <c r="BW45" s="284">
        <v>101268.55</v>
      </c>
      <c r="BX45" s="176">
        <v>101268.55</v>
      </c>
      <c r="BY45" s="176">
        <v>0</v>
      </c>
      <c r="BZ45" s="176">
        <v>58280.59</v>
      </c>
      <c r="CA45" s="284">
        <v>58280.59</v>
      </c>
      <c r="CB45" s="284">
        <v>267968.77</v>
      </c>
      <c r="CC45" s="284">
        <v>200976.57750000001</v>
      </c>
      <c r="CD45" s="176">
        <v>0</v>
      </c>
      <c r="CE45" s="284">
        <v>29035181.6525</v>
      </c>
      <c r="CF45" s="284">
        <v>117380.12490540667</v>
      </c>
      <c r="CG45" s="284">
        <v>112684.91990919042</v>
      </c>
      <c r="CH45" s="284">
        <v>29265246.697314598</v>
      </c>
      <c r="CI45" s="285"/>
      <c r="CJ45" s="406"/>
      <c r="CK45" s="169">
        <v>3687</v>
      </c>
      <c r="CL45" s="169">
        <v>3555</v>
      </c>
      <c r="CM45" s="178">
        <v>7066.9790000000003</v>
      </c>
      <c r="CN45" s="179">
        <v>8062</v>
      </c>
    </row>
    <row r="46" spans="1:92" ht="11.25" customHeight="1">
      <c r="A46" s="180" t="s">
        <v>936</v>
      </c>
      <c r="B46" s="168">
        <v>12.5</v>
      </c>
      <c r="C46" s="168">
        <v>46</v>
      </c>
      <c r="D46" s="168">
        <v>52.25</v>
      </c>
      <c r="E46" s="168">
        <v>44.5</v>
      </c>
      <c r="F46" s="168">
        <v>47</v>
      </c>
      <c r="G46" s="168">
        <v>44</v>
      </c>
      <c r="H46" s="168">
        <v>44</v>
      </c>
      <c r="I46" s="168">
        <v>48</v>
      </c>
      <c r="J46" s="168">
        <v>49</v>
      </c>
      <c r="K46" s="168">
        <v>49.5</v>
      </c>
      <c r="L46" s="168">
        <v>46</v>
      </c>
      <c r="M46" s="168">
        <v>55</v>
      </c>
      <c r="N46" s="168">
        <v>45.5</v>
      </c>
      <c r="O46" s="168">
        <v>52</v>
      </c>
      <c r="P46" s="168">
        <v>46</v>
      </c>
      <c r="Q46" s="168">
        <v>570.5</v>
      </c>
      <c r="R46" s="169">
        <v>622.75</v>
      </c>
      <c r="S46" s="168">
        <v>13</v>
      </c>
      <c r="T46" s="168">
        <v>5.5</v>
      </c>
      <c r="U46" s="168">
        <v>8.5</v>
      </c>
      <c r="V46" s="168">
        <v>104.5</v>
      </c>
      <c r="W46" s="168">
        <v>6.85</v>
      </c>
      <c r="X46" s="168">
        <v>322.5</v>
      </c>
      <c r="Y46" s="168">
        <v>0</v>
      </c>
      <c r="Z46" s="168">
        <v>0</v>
      </c>
      <c r="AA46" s="168">
        <v>470</v>
      </c>
      <c r="AB46" s="170">
        <v>75.239999999999995</v>
      </c>
      <c r="AC46" s="171">
        <v>53.4</v>
      </c>
      <c r="AD46" s="171">
        <v>107.38</v>
      </c>
      <c r="AE46" s="171">
        <v>147.345</v>
      </c>
      <c r="AF46" s="171">
        <v>367.5</v>
      </c>
      <c r="AG46" s="171">
        <v>675.625</v>
      </c>
      <c r="AH46" s="171">
        <v>13</v>
      </c>
      <c r="AI46" s="171">
        <v>11</v>
      </c>
      <c r="AJ46" s="171">
        <v>17</v>
      </c>
      <c r="AK46" s="171">
        <v>73.150000000000006</v>
      </c>
      <c r="AL46" s="171">
        <v>171.25</v>
      </c>
      <c r="AM46" s="171">
        <v>16.125</v>
      </c>
      <c r="AN46" s="171">
        <v>0</v>
      </c>
      <c r="AO46" s="171">
        <v>28.2</v>
      </c>
      <c r="AP46" s="170">
        <v>1080.5899999999999</v>
      </c>
      <c r="AQ46" s="172">
        <v>1.0620000000000001</v>
      </c>
      <c r="AR46" s="171">
        <v>1147.587</v>
      </c>
      <c r="AS46" s="173">
        <v>2</v>
      </c>
      <c r="AT46" s="170">
        <v>3</v>
      </c>
      <c r="AU46" s="172">
        <v>119.53700000000001</v>
      </c>
      <c r="AV46" s="172">
        <v>159.63900000000001</v>
      </c>
      <c r="AW46" s="170">
        <v>78.869</v>
      </c>
      <c r="AX46" s="172">
        <v>0</v>
      </c>
      <c r="AY46" s="171">
        <v>358.04500000000007</v>
      </c>
      <c r="AZ46" s="174">
        <v>0</v>
      </c>
      <c r="BA46" s="178">
        <v>7.1999999999999995E-2</v>
      </c>
      <c r="BB46" s="171">
        <v>44.838000000000001</v>
      </c>
      <c r="BC46" s="170">
        <v>0</v>
      </c>
      <c r="BD46" s="170">
        <v>0</v>
      </c>
      <c r="BE46" s="170">
        <v>0</v>
      </c>
      <c r="BF46" s="173">
        <v>0</v>
      </c>
      <c r="BG46" s="171">
        <v>0</v>
      </c>
      <c r="BH46" s="175">
        <v>1</v>
      </c>
      <c r="BI46" s="171">
        <v>0.1</v>
      </c>
      <c r="BJ46" s="175">
        <v>0</v>
      </c>
      <c r="BK46" s="175">
        <v>0</v>
      </c>
      <c r="BL46" s="171">
        <v>0</v>
      </c>
      <c r="BM46" s="170">
        <v>1553.57</v>
      </c>
      <c r="BN46" s="170">
        <v>0</v>
      </c>
      <c r="BO46" s="171">
        <v>1553.57</v>
      </c>
      <c r="BP46" s="284">
        <v>6345183.8099999996</v>
      </c>
      <c r="BQ46" s="285"/>
      <c r="BR46" s="284">
        <v>6345183.8099999996</v>
      </c>
      <c r="BS46" s="300">
        <v>8363.6200000000008</v>
      </c>
      <c r="BT46" s="284">
        <v>33451.69</v>
      </c>
      <c r="BU46" s="176">
        <v>41815.310000000005</v>
      </c>
      <c r="BV46" s="176">
        <v>0</v>
      </c>
      <c r="BW46" s="284">
        <v>0</v>
      </c>
      <c r="BX46" s="176">
        <v>0</v>
      </c>
      <c r="BY46" s="301">
        <v>1757.19</v>
      </c>
      <c r="BZ46" s="176">
        <v>18512.48</v>
      </c>
      <c r="CA46" s="284">
        <v>20269.669999999998</v>
      </c>
      <c r="CB46" s="284">
        <v>62084.98</v>
      </c>
      <c r="CC46" s="284">
        <v>46563.735000000001</v>
      </c>
      <c r="CD46" s="176">
        <v>0</v>
      </c>
      <c r="CE46" s="284">
        <v>6298620.0749999993</v>
      </c>
      <c r="CF46" s="284">
        <v>25463.343745657039</v>
      </c>
      <c r="CG46" s="284">
        <v>24444.809995830758</v>
      </c>
      <c r="CH46" s="284">
        <v>6348528.2287414875</v>
      </c>
      <c r="CI46" s="285"/>
      <c r="CJ46" s="406"/>
      <c r="CK46" s="169">
        <v>629.5</v>
      </c>
      <c r="CL46" s="169">
        <v>609</v>
      </c>
      <c r="CM46" s="178">
        <v>1560.2809999999999</v>
      </c>
      <c r="CN46" s="179">
        <v>10189</v>
      </c>
    </row>
    <row r="47" spans="1:92" ht="11.25" customHeight="1">
      <c r="A47" s="197" t="s">
        <v>1010</v>
      </c>
      <c r="B47" s="194">
        <v>0</v>
      </c>
      <c r="C47" s="194">
        <v>40</v>
      </c>
      <c r="D47" s="194">
        <v>40</v>
      </c>
      <c r="E47" s="194">
        <v>42</v>
      </c>
      <c r="F47" s="194">
        <v>41</v>
      </c>
      <c r="G47" s="194">
        <v>38</v>
      </c>
      <c r="H47" s="194">
        <v>38.5</v>
      </c>
      <c r="I47" s="194">
        <v>47.5</v>
      </c>
      <c r="J47" s="194">
        <v>41.5</v>
      </c>
      <c r="K47" s="194">
        <v>40</v>
      </c>
      <c r="L47" s="194">
        <v>47.5</v>
      </c>
      <c r="M47" s="194">
        <v>23.5</v>
      </c>
      <c r="N47" s="194">
        <v>24</v>
      </c>
      <c r="O47" s="194">
        <v>15</v>
      </c>
      <c r="P47" s="194">
        <v>12</v>
      </c>
      <c r="Q47" s="194">
        <v>410.5</v>
      </c>
      <c r="R47" s="195">
        <v>450.5</v>
      </c>
      <c r="S47" s="194">
        <v>2.5</v>
      </c>
      <c r="T47" s="194">
        <v>5</v>
      </c>
      <c r="U47" s="194">
        <v>0</v>
      </c>
      <c r="V47" s="194">
        <v>38.5</v>
      </c>
      <c r="W47" s="194">
        <v>0.54</v>
      </c>
      <c r="X47" s="194">
        <v>247</v>
      </c>
      <c r="Y47" s="194">
        <v>0</v>
      </c>
      <c r="Z47" s="194">
        <v>0</v>
      </c>
      <c r="AA47" s="194">
        <v>0</v>
      </c>
      <c r="AB47" s="306">
        <v>57.6</v>
      </c>
      <c r="AC47" s="306">
        <v>50.4</v>
      </c>
      <c r="AD47" s="306">
        <v>93.22</v>
      </c>
      <c r="AE47" s="306">
        <v>133.238</v>
      </c>
      <c r="AF47" s="306">
        <v>202.5</v>
      </c>
      <c r="AG47" s="306">
        <v>479.358</v>
      </c>
      <c r="AH47" s="306">
        <v>2.5</v>
      </c>
      <c r="AI47" s="306">
        <v>10</v>
      </c>
      <c r="AJ47" s="306">
        <v>0</v>
      </c>
      <c r="AK47" s="306">
        <v>26.95</v>
      </c>
      <c r="AL47" s="306">
        <v>13.5</v>
      </c>
      <c r="AM47" s="306">
        <v>12.35</v>
      </c>
      <c r="AN47" s="306">
        <v>0</v>
      </c>
      <c r="AO47" s="306">
        <v>0</v>
      </c>
      <c r="AP47" s="307">
        <v>602.25800000000004</v>
      </c>
      <c r="AQ47" s="308">
        <v>1</v>
      </c>
      <c r="AR47" s="308">
        <v>602.25800000000004</v>
      </c>
      <c r="AS47" s="312">
        <v>0</v>
      </c>
      <c r="AT47" s="306">
        <v>0</v>
      </c>
      <c r="AU47" s="310">
        <v>0</v>
      </c>
      <c r="AV47" s="310">
        <v>0</v>
      </c>
      <c r="AW47" s="306">
        <v>0</v>
      </c>
      <c r="AX47" s="310">
        <v>0</v>
      </c>
      <c r="AY47" s="307">
        <v>0</v>
      </c>
      <c r="AZ47" s="307">
        <v>0</v>
      </c>
      <c r="BA47" s="307">
        <v>6.8000000000000005E-2</v>
      </c>
      <c r="BB47" s="307">
        <v>30.634</v>
      </c>
      <c r="BC47" s="307">
        <v>31.71</v>
      </c>
      <c r="BD47" s="307">
        <v>13</v>
      </c>
      <c r="BE47" s="307">
        <v>44.71</v>
      </c>
      <c r="BF47" s="311">
        <v>0</v>
      </c>
      <c r="BG47" s="307">
        <v>0</v>
      </c>
      <c r="BH47" s="311">
        <v>0</v>
      </c>
      <c r="BI47" s="307">
        <v>0</v>
      </c>
      <c r="BJ47" s="312">
        <v>0</v>
      </c>
      <c r="BK47" s="312">
        <v>0</v>
      </c>
      <c r="BL47" s="307">
        <v>0</v>
      </c>
      <c r="BM47" s="313">
        <v>677.60200000000009</v>
      </c>
      <c r="BN47" s="306">
        <v>0</v>
      </c>
      <c r="BO47" s="307">
        <v>677.60199999999998</v>
      </c>
      <c r="BP47" s="314">
        <v>2767502.74</v>
      </c>
      <c r="BQ47" s="314">
        <v>55350.054800000005</v>
      </c>
      <c r="BR47" s="314">
        <v>2712152.6852000002</v>
      </c>
      <c r="BS47" s="314">
        <v>0</v>
      </c>
      <c r="BT47" s="314">
        <v>0</v>
      </c>
      <c r="BU47" s="315">
        <v>0</v>
      </c>
      <c r="BV47" s="315">
        <v>0</v>
      </c>
      <c r="BW47" s="315">
        <v>0</v>
      </c>
      <c r="BX47" s="315">
        <v>0</v>
      </c>
      <c r="BY47" s="315">
        <v>0</v>
      </c>
      <c r="BZ47" s="315">
        <v>0</v>
      </c>
      <c r="CA47" s="314">
        <v>0</v>
      </c>
      <c r="CB47" s="314">
        <v>0</v>
      </c>
      <c r="CC47" s="314">
        <v>0</v>
      </c>
      <c r="CD47" s="314">
        <v>0</v>
      </c>
      <c r="CE47" s="314">
        <v>2712152.6852000002</v>
      </c>
      <c r="CF47" s="314">
        <v>10964.381926775346</v>
      </c>
      <c r="CG47" s="314">
        <v>10525.806649704333</v>
      </c>
      <c r="CH47" s="314">
        <v>2733642.8737764801</v>
      </c>
      <c r="CI47" s="314">
        <v>55350.054800000005</v>
      </c>
      <c r="CJ47" s="326"/>
      <c r="CK47" s="311">
        <v>460</v>
      </c>
      <c r="CL47" s="311">
        <v>486</v>
      </c>
      <c r="CM47" s="321">
        <v>683.04300000000001</v>
      </c>
      <c r="CN47" s="318">
        <v>6143</v>
      </c>
    </row>
    <row r="48" spans="1:92" ht="11.25" customHeight="1">
      <c r="A48" s="180" t="s">
        <v>937</v>
      </c>
      <c r="B48" s="168">
        <v>23</v>
      </c>
      <c r="C48" s="168">
        <v>60</v>
      </c>
      <c r="D48" s="168">
        <v>71.5</v>
      </c>
      <c r="E48" s="168">
        <v>58</v>
      </c>
      <c r="F48" s="168">
        <v>63.5</v>
      </c>
      <c r="G48" s="168">
        <v>61</v>
      </c>
      <c r="H48" s="168">
        <v>61</v>
      </c>
      <c r="I48" s="168">
        <v>65</v>
      </c>
      <c r="J48" s="168">
        <v>50.5</v>
      </c>
      <c r="K48" s="168">
        <v>66</v>
      </c>
      <c r="L48" s="168">
        <v>60</v>
      </c>
      <c r="M48" s="168">
        <v>45.5</v>
      </c>
      <c r="N48" s="168">
        <v>69.5</v>
      </c>
      <c r="O48" s="168">
        <v>41.5</v>
      </c>
      <c r="P48" s="168">
        <v>44.5</v>
      </c>
      <c r="Q48" s="168">
        <v>686</v>
      </c>
      <c r="R48" s="169">
        <v>757.5</v>
      </c>
      <c r="S48" s="168">
        <v>10</v>
      </c>
      <c r="T48" s="168">
        <v>9</v>
      </c>
      <c r="U48" s="168">
        <v>23</v>
      </c>
      <c r="V48" s="168">
        <v>86</v>
      </c>
      <c r="W48" s="168">
        <v>1.97</v>
      </c>
      <c r="X48" s="168">
        <v>419</v>
      </c>
      <c r="Y48" s="168">
        <v>48</v>
      </c>
      <c r="Z48" s="168">
        <v>16</v>
      </c>
      <c r="AA48" s="168">
        <v>0</v>
      </c>
      <c r="AB48" s="170">
        <v>102.96</v>
      </c>
      <c r="AC48" s="171">
        <v>69.599999999999994</v>
      </c>
      <c r="AD48" s="171">
        <v>146.91</v>
      </c>
      <c r="AE48" s="171">
        <v>184.44300000000001</v>
      </c>
      <c r="AF48" s="171">
        <v>408.75</v>
      </c>
      <c r="AG48" s="171">
        <v>809.70299999999997</v>
      </c>
      <c r="AH48" s="171">
        <v>10</v>
      </c>
      <c r="AI48" s="171">
        <v>18</v>
      </c>
      <c r="AJ48" s="171">
        <v>46</v>
      </c>
      <c r="AK48" s="171">
        <v>60.2</v>
      </c>
      <c r="AL48" s="171">
        <v>49.25</v>
      </c>
      <c r="AM48" s="171">
        <v>20.95</v>
      </c>
      <c r="AN48" s="171">
        <v>8</v>
      </c>
      <c r="AO48" s="171">
        <v>0</v>
      </c>
      <c r="AP48" s="170">
        <v>1125.0630000000001</v>
      </c>
      <c r="AQ48" s="172">
        <v>1.0680000000000001</v>
      </c>
      <c r="AR48" s="171">
        <v>1201.567</v>
      </c>
      <c r="AS48" s="173">
        <v>0</v>
      </c>
      <c r="AT48" s="170">
        <v>0</v>
      </c>
      <c r="AU48" s="172">
        <v>22.248999999999999</v>
      </c>
      <c r="AV48" s="172">
        <v>159.71100000000001</v>
      </c>
      <c r="AW48" s="170">
        <v>92.106999999999999</v>
      </c>
      <c r="AX48" s="172">
        <v>0</v>
      </c>
      <c r="AY48" s="171">
        <v>274.06700000000001</v>
      </c>
      <c r="AZ48" s="174">
        <v>0</v>
      </c>
      <c r="BA48" s="178">
        <v>5.6000000000000001E-2</v>
      </c>
      <c r="BB48" s="171">
        <v>42.42</v>
      </c>
      <c r="BC48" s="170">
        <v>19.792999999999999</v>
      </c>
      <c r="BD48" s="170">
        <v>10.5</v>
      </c>
      <c r="BE48" s="170">
        <v>30.292999999999999</v>
      </c>
      <c r="BF48" s="173">
        <v>0</v>
      </c>
      <c r="BG48" s="171">
        <v>0</v>
      </c>
      <c r="BH48" s="175">
        <v>0</v>
      </c>
      <c r="BI48" s="171">
        <v>0</v>
      </c>
      <c r="BJ48" s="175">
        <v>0</v>
      </c>
      <c r="BK48" s="175">
        <v>0</v>
      </c>
      <c r="BL48" s="171">
        <v>0</v>
      </c>
      <c r="BM48" s="170">
        <v>1548.347</v>
      </c>
      <c r="BN48" s="170">
        <v>0</v>
      </c>
      <c r="BO48" s="171">
        <v>1548.347</v>
      </c>
      <c r="BP48" s="284">
        <v>6323851.7199999997</v>
      </c>
      <c r="BQ48" s="285"/>
      <c r="BR48" s="284">
        <v>6323851.7199999997</v>
      </c>
      <c r="BS48" s="284">
        <v>29589.45</v>
      </c>
      <c r="BT48" s="284">
        <v>311072.56</v>
      </c>
      <c r="BU48" s="176">
        <v>340662.01</v>
      </c>
      <c r="BV48" s="176">
        <v>0</v>
      </c>
      <c r="BW48" s="284">
        <v>0</v>
      </c>
      <c r="BX48" s="176">
        <v>0</v>
      </c>
      <c r="BY48" s="176">
        <v>0</v>
      </c>
      <c r="BZ48" s="176">
        <v>0</v>
      </c>
      <c r="CA48" s="284">
        <v>0</v>
      </c>
      <c r="CB48" s="284">
        <v>340662.01</v>
      </c>
      <c r="CC48" s="284">
        <v>255496.50750000001</v>
      </c>
      <c r="CD48" s="176">
        <v>0</v>
      </c>
      <c r="CE48" s="284">
        <v>6068355.2124999994</v>
      </c>
      <c r="CF48" s="284">
        <v>24532.455189661072</v>
      </c>
      <c r="CG48" s="284">
        <v>23551.15698207463</v>
      </c>
      <c r="CH48" s="284">
        <v>6116438.8246717351</v>
      </c>
      <c r="CI48" s="285"/>
      <c r="CJ48" s="292"/>
      <c r="CK48" s="169">
        <v>759.5</v>
      </c>
      <c r="CL48" s="169">
        <v>780.5</v>
      </c>
      <c r="CM48" s="178">
        <v>1559.203</v>
      </c>
      <c r="CN48" s="179">
        <v>8348</v>
      </c>
    </row>
    <row r="49" spans="1:92" ht="11.25" customHeight="1">
      <c r="A49" s="415" t="s">
        <v>1187</v>
      </c>
      <c r="B49" s="194">
        <v>0</v>
      </c>
      <c r="C49" s="194">
        <v>0</v>
      </c>
      <c r="D49" s="194">
        <v>0</v>
      </c>
      <c r="E49" s="194">
        <v>0</v>
      </c>
      <c r="F49" s="194">
        <v>0</v>
      </c>
      <c r="G49" s="194">
        <v>0</v>
      </c>
      <c r="H49" s="194">
        <v>0</v>
      </c>
      <c r="I49" s="194">
        <v>0</v>
      </c>
      <c r="J49" s="194">
        <v>0</v>
      </c>
      <c r="K49" s="194">
        <v>0</v>
      </c>
      <c r="L49" s="194">
        <v>0</v>
      </c>
      <c r="M49" s="194">
        <v>41.5</v>
      </c>
      <c r="N49" s="194">
        <v>53.5</v>
      </c>
      <c r="O49" s="194">
        <v>45</v>
      </c>
      <c r="P49" s="194">
        <v>42</v>
      </c>
      <c r="Q49" s="194">
        <v>182</v>
      </c>
      <c r="R49" s="195">
        <v>182</v>
      </c>
      <c r="S49" s="194">
        <v>0</v>
      </c>
      <c r="T49" s="194">
        <v>0</v>
      </c>
      <c r="U49" s="194">
        <v>0</v>
      </c>
      <c r="V49" s="194">
        <v>33.5</v>
      </c>
      <c r="W49" s="194">
        <v>0.3</v>
      </c>
      <c r="X49" s="194">
        <v>0</v>
      </c>
      <c r="Y49" s="194">
        <v>0</v>
      </c>
      <c r="Z49" s="194">
        <v>0</v>
      </c>
      <c r="AA49" s="194">
        <v>0</v>
      </c>
      <c r="AB49" s="306">
        <v>0</v>
      </c>
      <c r="AC49" s="306">
        <v>0</v>
      </c>
      <c r="AD49" s="306">
        <v>0</v>
      </c>
      <c r="AE49" s="306">
        <v>0</v>
      </c>
      <c r="AF49" s="306">
        <v>227.5</v>
      </c>
      <c r="AG49" s="306">
        <v>227.5</v>
      </c>
      <c r="AH49" s="306">
        <v>0</v>
      </c>
      <c r="AI49" s="306">
        <v>0</v>
      </c>
      <c r="AJ49" s="306">
        <v>0</v>
      </c>
      <c r="AK49" s="306">
        <v>23.45</v>
      </c>
      <c r="AL49" s="306">
        <v>7.5</v>
      </c>
      <c r="AM49" s="306">
        <v>0</v>
      </c>
      <c r="AN49" s="306">
        <v>0</v>
      </c>
      <c r="AO49" s="306">
        <v>0</v>
      </c>
      <c r="AP49" s="307">
        <v>258.45</v>
      </c>
      <c r="AQ49" s="308">
        <v>1.0740000000000001</v>
      </c>
      <c r="AR49" s="308">
        <v>277.57499999999999</v>
      </c>
      <c r="AS49" s="312">
        <v>3</v>
      </c>
      <c r="AT49" s="306">
        <v>4.5</v>
      </c>
      <c r="AU49" s="310">
        <v>0</v>
      </c>
      <c r="AV49" s="310">
        <v>158.70400000000001</v>
      </c>
      <c r="AW49" s="306">
        <v>0</v>
      </c>
      <c r="AX49" s="310">
        <v>0</v>
      </c>
      <c r="AY49" s="307">
        <v>158.70400000000001</v>
      </c>
      <c r="AZ49" s="307">
        <v>0</v>
      </c>
      <c r="BA49" s="307">
        <v>7.4999999999999997E-2</v>
      </c>
      <c r="BB49" s="307">
        <v>13.65</v>
      </c>
      <c r="BC49" s="307">
        <v>65.13</v>
      </c>
      <c r="BD49" s="307">
        <v>23</v>
      </c>
      <c r="BE49" s="307">
        <v>88.13</v>
      </c>
      <c r="BF49" s="311">
        <v>0</v>
      </c>
      <c r="BG49" s="307">
        <v>0</v>
      </c>
      <c r="BH49" s="311">
        <v>0</v>
      </c>
      <c r="BI49" s="307">
        <v>0</v>
      </c>
      <c r="BJ49" s="312">
        <v>0</v>
      </c>
      <c r="BK49" s="312">
        <v>0</v>
      </c>
      <c r="BL49" s="307">
        <v>0</v>
      </c>
      <c r="BM49" s="313">
        <v>542.55899999999997</v>
      </c>
      <c r="BN49" s="306">
        <v>27.167000000000002</v>
      </c>
      <c r="BO49" s="307">
        <v>569.726</v>
      </c>
      <c r="BP49" s="314">
        <v>2326909.11</v>
      </c>
      <c r="BQ49" s="314">
        <v>46538.182199999996</v>
      </c>
      <c r="BR49" s="314">
        <v>2280370.9277999997</v>
      </c>
      <c r="BS49" s="314">
        <v>0</v>
      </c>
      <c r="BT49" s="314">
        <v>0</v>
      </c>
      <c r="BU49" s="315">
        <v>0</v>
      </c>
      <c r="BV49" s="315">
        <v>0</v>
      </c>
      <c r="BW49" s="315">
        <v>0</v>
      </c>
      <c r="BX49" s="315">
        <v>0</v>
      </c>
      <c r="BY49" s="315">
        <v>0</v>
      </c>
      <c r="BZ49" s="315">
        <v>0</v>
      </c>
      <c r="CA49" s="314">
        <v>0</v>
      </c>
      <c r="CB49" s="314">
        <v>0</v>
      </c>
      <c r="CC49" s="314">
        <v>0</v>
      </c>
      <c r="CD49" s="314">
        <v>0</v>
      </c>
      <c r="CE49" s="314">
        <v>2280370.9277999997</v>
      </c>
      <c r="CF49" s="314">
        <v>9218.8238234347336</v>
      </c>
      <c r="CG49" s="314">
        <v>8850.070870497344</v>
      </c>
      <c r="CH49" s="314">
        <v>2298439.8224939317</v>
      </c>
      <c r="CI49" s="314">
        <v>46538.182199999996</v>
      </c>
      <c r="CJ49" s="326"/>
      <c r="CK49" s="311">
        <v>212</v>
      </c>
      <c r="CL49" s="311">
        <v>258</v>
      </c>
      <c r="CM49" s="321">
        <v>569.726</v>
      </c>
      <c r="CN49" s="318">
        <v>12785</v>
      </c>
    </row>
    <row r="50" spans="1:92" ht="11.25" customHeight="1">
      <c r="A50" s="182" t="s">
        <v>939</v>
      </c>
      <c r="B50" s="183">
        <v>172.5</v>
      </c>
      <c r="C50" s="183">
        <v>848.5</v>
      </c>
      <c r="D50" s="183">
        <v>934.75</v>
      </c>
      <c r="E50" s="183">
        <v>830</v>
      </c>
      <c r="F50" s="183">
        <v>893.5</v>
      </c>
      <c r="G50" s="183">
        <v>941.5</v>
      </c>
      <c r="H50" s="183">
        <v>861</v>
      </c>
      <c r="I50" s="183">
        <v>852.5</v>
      </c>
      <c r="J50" s="183">
        <v>871</v>
      </c>
      <c r="K50" s="183">
        <v>908.5</v>
      </c>
      <c r="L50" s="183">
        <v>875.5</v>
      </c>
      <c r="M50" s="183">
        <v>934</v>
      </c>
      <c r="N50" s="183">
        <v>897</v>
      </c>
      <c r="O50" s="183">
        <v>740.5</v>
      </c>
      <c r="P50" s="183">
        <v>789</v>
      </c>
      <c r="Q50" s="183">
        <v>10394</v>
      </c>
      <c r="R50" s="183">
        <v>11328.75</v>
      </c>
      <c r="S50" s="183">
        <v>77</v>
      </c>
      <c r="T50" s="183">
        <v>154.5</v>
      </c>
      <c r="U50" s="183">
        <v>153.5</v>
      </c>
      <c r="V50" s="183">
        <v>1911</v>
      </c>
      <c r="W50" s="183">
        <v>31.59</v>
      </c>
      <c r="X50" s="183">
        <v>5224.5</v>
      </c>
      <c r="Y50" s="183">
        <v>1642.5</v>
      </c>
      <c r="Z50" s="183">
        <v>380.66</v>
      </c>
      <c r="AA50" s="183">
        <v>1432</v>
      </c>
      <c r="AB50" s="295">
        <v>1346.04</v>
      </c>
      <c r="AC50" s="295">
        <v>996</v>
      </c>
      <c r="AD50" s="295">
        <v>2165.3000000000002</v>
      </c>
      <c r="AE50" s="295">
        <v>2700.8030000000003</v>
      </c>
      <c r="AF50" s="295">
        <v>6430.625</v>
      </c>
      <c r="AG50" s="295">
        <v>12292.727999999999</v>
      </c>
      <c r="AH50" s="295">
        <v>77</v>
      </c>
      <c r="AI50" s="295">
        <v>309</v>
      </c>
      <c r="AJ50" s="295">
        <v>307</v>
      </c>
      <c r="AK50" s="295">
        <v>1337.6999999999998</v>
      </c>
      <c r="AL50" s="295">
        <v>789.75</v>
      </c>
      <c r="AM50" s="295">
        <v>261.22500000000002</v>
      </c>
      <c r="AN50" s="295">
        <v>190.33</v>
      </c>
      <c r="AO50" s="295">
        <v>85.92</v>
      </c>
      <c r="AP50" s="295">
        <v>16996.693000000003</v>
      </c>
      <c r="AQ50" s="295">
        <f>AR50/AP50</f>
        <v>1.076158403284686</v>
      </c>
      <c r="AR50" s="295">
        <v>18291.134000000002</v>
      </c>
      <c r="AS50" s="183">
        <v>11</v>
      </c>
      <c r="AT50" s="295">
        <v>16.5</v>
      </c>
      <c r="AU50" s="295">
        <v>0</v>
      </c>
      <c r="AV50" s="295">
        <v>95.991</v>
      </c>
      <c r="AW50" s="295">
        <v>0</v>
      </c>
      <c r="AX50" s="295">
        <v>0</v>
      </c>
      <c r="AY50" s="295">
        <v>95.991</v>
      </c>
      <c r="AZ50" s="295">
        <v>0</v>
      </c>
      <c r="BA50" s="295">
        <v>0.14199999999999999</v>
      </c>
      <c r="BB50" s="295">
        <v>804.34100000000001</v>
      </c>
      <c r="BC50" s="295">
        <v>0</v>
      </c>
      <c r="BD50" s="295">
        <v>0</v>
      </c>
      <c r="BE50" s="295">
        <v>0</v>
      </c>
      <c r="BF50" s="183">
        <v>3.5</v>
      </c>
      <c r="BG50" s="295">
        <v>0.35</v>
      </c>
      <c r="BH50" s="183">
        <v>10.5</v>
      </c>
      <c r="BI50" s="295">
        <v>1.05</v>
      </c>
      <c r="BJ50" s="183">
        <v>16.5</v>
      </c>
      <c r="BK50" s="183">
        <v>27.5</v>
      </c>
      <c r="BL50" s="295">
        <v>6.875</v>
      </c>
      <c r="BM50" s="295">
        <v>19216.241000000002</v>
      </c>
      <c r="BN50" s="295">
        <v>0</v>
      </c>
      <c r="BO50" s="295">
        <v>19216.241000000002</v>
      </c>
      <c r="BP50" s="296">
        <v>78484124.469999999</v>
      </c>
      <c r="BQ50" s="296">
        <v>0</v>
      </c>
      <c r="BR50" s="296">
        <v>78484124.469999999</v>
      </c>
      <c r="BS50" s="296">
        <v>127725.02</v>
      </c>
      <c r="BT50" s="296">
        <v>457861.66</v>
      </c>
      <c r="BU50" s="296">
        <v>585586.67999999993</v>
      </c>
      <c r="BV50" s="296">
        <v>0</v>
      </c>
      <c r="BW50" s="296">
        <v>0</v>
      </c>
      <c r="BX50" s="296">
        <v>0</v>
      </c>
      <c r="BY50" s="296">
        <v>0</v>
      </c>
      <c r="BZ50" s="296">
        <v>0</v>
      </c>
      <c r="CA50" s="296">
        <v>0</v>
      </c>
      <c r="CB50" s="296">
        <v>585586.67999999993</v>
      </c>
      <c r="CC50" s="296">
        <v>439190.00999999995</v>
      </c>
      <c r="CD50" s="296">
        <v>0</v>
      </c>
      <c r="CE50" s="296">
        <v>78044934.459999993</v>
      </c>
      <c r="CF50" s="296">
        <v>315511.17071658821</v>
      </c>
      <c r="CG50" s="296">
        <v>302890.72388792469</v>
      </c>
      <c r="CH50" s="296">
        <v>78663336.354604512</v>
      </c>
      <c r="CI50" s="296">
        <v>0</v>
      </c>
      <c r="CJ50" s="405"/>
      <c r="CK50" s="183">
        <v>11415.5</v>
      </c>
      <c r="CL50" s="183">
        <v>11467</v>
      </c>
      <c r="CM50" s="295">
        <v>19563.361000000001</v>
      </c>
      <c r="CN50" s="183">
        <v>13246</v>
      </c>
    </row>
    <row r="51" spans="1:92" ht="11.25" customHeight="1">
      <c r="A51" s="180" t="s">
        <v>940</v>
      </c>
      <c r="B51" s="168">
        <v>9</v>
      </c>
      <c r="C51" s="168">
        <v>16</v>
      </c>
      <c r="D51" s="168">
        <v>20.5</v>
      </c>
      <c r="E51" s="168">
        <v>14</v>
      </c>
      <c r="F51" s="168">
        <v>18</v>
      </c>
      <c r="G51" s="168">
        <v>14</v>
      </c>
      <c r="H51" s="168">
        <v>12</v>
      </c>
      <c r="I51" s="168">
        <v>17.5</v>
      </c>
      <c r="J51" s="168">
        <v>17</v>
      </c>
      <c r="K51" s="168">
        <v>17.5</v>
      </c>
      <c r="L51" s="168">
        <v>12.5</v>
      </c>
      <c r="M51" s="168">
        <v>19</v>
      </c>
      <c r="N51" s="168">
        <v>17.5</v>
      </c>
      <c r="O51" s="168">
        <v>12</v>
      </c>
      <c r="P51" s="168">
        <v>17</v>
      </c>
      <c r="Q51" s="168">
        <v>188</v>
      </c>
      <c r="R51" s="169">
        <v>208.5</v>
      </c>
      <c r="S51" s="168">
        <v>1</v>
      </c>
      <c r="T51" s="168">
        <v>0</v>
      </c>
      <c r="U51" s="168">
        <v>6.5</v>
      </c>
      <c r="V51" s="168">
        <v>31</v>
      </c>
      <c r="W51" s="168">
        <v>0.53</v>
      </c>
      <c r="X51" s="168">
        <v>108.5</v>
      </c>
      <c r="Y51" s="168">
        <v>24.5</v>
      </c>
      <c r="Z51" s="168">
        <v>8.17</v>
      </c>
      <c r="AA51" s="168">
        <v>125</v>
      </c>
      <c r="AB51" s="170">
        <v>29.52</v>
      </c>
      <c r="AC51" s="171">
        <v>16.8</v>
      </c>
      <c r="AD51" s="171">
        <v>37.76</v>
      </c>
      <c r="AE51" s="171">
        <v>48.593000000000004</v>
      </c>
      <c r="AF51" s="171">
        <v>119.375</v>
      </c>
      <c r="AG51" s="171">
        <v>222.52800000000002</v>
      </c>
      <c r="AH51" s="171">
        <v>1</v>
      </c>
      <c r="AI51" s="171">
        <v>0</v>
      </c>
      <c r="AJ51" s="171">
        <v>13</v>
      </c>
      <c r="AK51" s="171">
        <v>21.7</v>
      </c>
      <c r="AL51" s="171">
        <v>13.25</v>
      </c>
      <c r="AM51" s="171">
        <v>5.4249999999999998</v>
      </c>
      <c r="AN51" s="171">
        <v>4.085</v>
      </c>
      <c r="AO51" s="171">
        <v>7.5</v>
      </c>
      <c r="AP51" s="170">
        <v>318.00799999999998</v>
      </c>
      <c r="AQ51" s="172">
        <v>1.1200000000000001</v>
      </c>
      <c r="AR51" s="171">
        <v>356.16899999999998</v>
      </c>
      <c r="AS51" s="173">
        <v>0</v>
      </c>
      <c r="AT51" s="170">
        <v>0</v>
      </c>
      <c r="AU51" s="172">
        <v>90.054000000000002</v>
      </c>
      <c r="AV51" s="172">
        <v>88.097999999999999</v>
      </c>
      <c r="AW51" s="170">
        <v>29.645</v>
      </c>
      <c r="AX51" s="172">
        <v>0</v>
      </c>
      <c r="AY51" s="171">
        <v>207.797</v>
      </c>
      <c r="AZ51" s="174">
        <v>0</v>
      </c>
      <c r="BA51" s="178">
        <v>5.7000000000000002E-2</v>
      </c>
      <c r="BB51" s="171">
        <v>11.885</v>
      </c>
      <c r="BC51" s="170">
        <v>10.305</v>
      </c>
      <c r="BD51" s="170">
        <v>4.5</v>
      </c>
      <c r="BE51" s="170">
        <v>14.805</v>
      </c>
      <c r="BF51" s="173">
        <v>0</v>
      </c>
      <c r="BG51" s="171">
        <v>0</v>
      </c>
      <c r="BH51" s="175">
        <v>0</v>
      </c>
      <c r="BI51" s="171">
        <v>0</v>
      </c>
      <c r="BJ51" s="175">
        <v>0</v>
      </c>
      <c r="BK51" s="175">
        <v>0</v>
      </c>
      <c r="BL51" s="171">
        <v>0</v>
      </c>
      <c r="BM51" s="170">
        <v>590.65599999999995</v>
      </c>
      <c r="BN51" s="170">
        <v>0</v>
      </c>
      <c r="BO51" s="171">
        <v>590.65599999999995</v>
      </c>
      <c r="BP51" s="284">
        <v>2412392.67</v>
      </c>
      <c r="BQ51" s="285"/>
      <c r="BR51" s="284">
        <v>2412392.67</v>
      </c>
      <c r="BS51" s="284">
        <v>878.66</v>
      </c>
      <c r="BT51" s="284">
        <v>7087.17</v>
      </c>
      <c r="BU51" s="176">
        <v>7965.83</v>
      </c>
      <c r="BV51" s="176">
        <v>0</v>
      </c>
      <c r="BW51" s="176">
        <v>0</v>
      </c>
      <c r="BX51" s="176">
        <v>0</v>
      </c>
      <c r="BY51" s="176">
        <v>0</v>
      </c>
      <c r="BZ51" s="176">
        <v>0</v>
      </c>
      <c r="CA51" s="284">
        <v>0</v>
      </c>
      <c r="CB51" s="284">
        <v>7965.83</v>
      </c>
      <c r="CC51" s="284">
        <v>5974.3724999999995</v>
      </c>
      <c r="CD51" s="176">
        <v>0</v>
      </c>
      <c r="CE51" s="284">
        <v>2406418.2974999999</v>
      </c>
      <c r="CF51" s="284">
        <v>9728.393771246996</v>
      </c>
      <c r="CG51" s="284">
        <v>9339.2580203971156</v>
      </c>
      <c r="CH51" s="284">
        <v>2425485.9492916442</v>
      </c>
      <c r="CI51" s="285"/>
      <c r="CJ51" s="292"/>
      <c r="CK51" s="169">
        <v>204</v>
      </c>
      <c r="CL51" s="169">
        <v>213</v>
      </c>
      <c r="CM51" s="178">
        <v>579.42899999999997</v>
      </c>
      <c r="CN51" s="179">
        <v>11570</v>
      </c>
    </row>
    <row r="52" spans="1:92" ht="11.25" customHeight="1">
      <c r="A52" s="180" t="s">
        <v>941</v>
      </c>
      <c r="B52" s="168">
        <v>9.5</v>
      </c>
      <c r="C52" s="168">
        <v>29.5</v>
      </c>
      <c r="D52" s="168">
        <v>34.25</v>
      </c>
      <c r="E52" s="168">
        <v>21</v>
      </c>
      <c r="F52" s="168">
        <v>30</v>
      </c>
      <c r="G52" s="168">
        <v>18</v>
      </c>
      <c r="H52" s="168">
        <v>16.5</v>
      </c>
      <c r="I52" s="168">
        <v>22</v>
      </c>
      <c r="J52" s="168">
        <v>19</v>
      </c>
      <c r="K52" s="168">
        <v>19</v>
      </c>
      <c r="L52" s="168">
        <v>27.5</v>
      </c>
      <c r="M52" s="168">
        <v>24</v>
      </c>
      <c r="N52" s="168">
        <v>18</v>
      </c>
      <c r="O52" s="168">
        <v>23</v>
      </c>
      <c r="P52" s="168">
        <v>20.5</v>
      </c>
      <c r="Q52" s="168">
        <v>258.5</v>
      </c>
      <c r="R52" s="169">
        <v>292.75</v>
      </c>
      <c r="S52" s="168">
        <v>9</v>
      </c>
      <c r="T52" s="168">
        <v>1</v>
      </c>
      <c r="U52" s="168">
        <v>3.5</v>
      </c>
      <c r="V52" s="168">
        <v>75</v>
      </c>
      <c r="W52" s="168">
        <v>1.68</v>
      </c>
      <c r="X52" s="168">
        <v>136.5</v>
      </c>
      <c r="Y52" s="168">
        <v>0</v>
      </c>
      <c r="Z52" s="168">
        <v>0</v>
      </c>
      <c r="AA52" s="168">
        <v>0</v>
      </c>
      <c r="AB52" s="170">
        <v>49.32</v>
      </c>
      <c r="AC52" s="171">
        <v>25.2</v>
      </c>
      <c r="AD52" s="171">
        <v>56.64</v>
      </c>
      <c r="AE52" s="171">
        <v>60.088000000000001</v>
      </c>
      <c r="AF52" s="171">
        <v>165</v>
      </c>
      <c r="AG52" s="171">
        <v>306.928</v>
      </c>
      <c r="AH52" s="171">
        <v>9</v>
      </c>
      <c r="AI52" s="171">
        <v>2</v>
      </c>
      <c r="AJ52" s="171">
        <v>7</v>
      </c>
      <c r="AK52" s="171">
        <v>52.5</v>
      </c>
      <c r="AL52" s="171">
        <v>42</v>
      </c>
      <c r="AM52" s="171">
        <v>6.8250000000000002</v>
      </c>
      <c r="AN52" s="171">
        <v>0</v>
      </c>
      <c r="AO52" s="171">
        <v>0</v>
      </c>
      <c r="AP52" s="170">
        <v>475.57299999999998</v>
      </c>
      <c r="AQ52" s="172">
        <v>1.079</v>
      </c>
      <c r="AR52" s="171">
        <v>513.14300000000003</v>
      </c>
      <c r="AS52" s="173">
        <v>0</v>
      </c>
      <c r="AT52" s="170">
        <v>0</v>
      </c>
      <c r="AU52" s="172">
        <v>87.573999999999998</v>
      </c>
      <c r="AV52" s="172">
        <v>100.95099999999999</v>
      </c>
      <c r="AW52" s="170">
        <v>40.698999999999998</v>
      </c>
      <c r="AX52" s="172">
        <v>0</v>
      </c>
      <c r="AY52" s="171">
        <v>229.22399999999999</v>
      </c>
      <c r="AZ52" s="174">
        <v>0</v>
      </c>
      <c r="BA52" s="178">
        <v>6.5000000000000002E-2</v>
      </c>
      <c r="BB52" s="171">
        <v>19.029</v>
      </c>
      <c r="BC52" s="170">
        <v>0</v>
      </c>
      <c r="BD52" s="170">
        <v>0</v>
      </c>
      <c r="BE52" s="170">
        <v>0</v>
      </c>
      <c r="BF52" s="173">
        <v>0</v>
      </c>
      <c r="BG52" s="171">
        <v>0</v>
      </c>
      <c r="BH52" s="175">
        <v>0</v>
      </c>
      <c r="BI52" s="171">
        <v>0</v>
      </c>
      <c r="BJ52" s="175">
        <v>0</v>
      </c>
      <c r="BK52" s="175">
        <v>0</v>
      </c>
      <c r="BL52" s="171">
        <v>0</v>
      </c>
      <c r="BM52" s="170">
        <v>761.39599999999996</v>
      </c>
      <c r="BN52" s="170">
        <v>0</v>
      </c>
      <c r="BO52" s="171">
        <v>761.39599999999996</v>
      </c>
      <c r="BP52" s="284">
        <v>3109739.23</v>
      </c>
      <c r="BQ52" s="285"/>
      <c r="BR52" s="284">
        <v>3109739.23</v>
      </c>
      <c r="BS52" s="284">
        <v>20829.45</v>
      </c>
      <c r="BT52" s="284">
        <v>3533.93</v>
      </c>
      <c r="BU52" s="176">
        <v>24363.38</v>
      </c>
      <c r="BV52" s="176">
        <v>0</v>
      </c>
      <c r="BW52" s="176">
        <v>0</v>
      </c>
      <c r="BX52" s="176">
        <v>0</v>
      </c>
      <c r="BY52" s="176">
        <v>0</v>
      </c>
      <c r="BZ52" s="176">
        <v>0</v>
      </c>
      <c r="CA52" s="284">
        <v>0</v>
      </c>
      <c r="CB52" s="284">
        <v>24363.38</v>
      </c>
      <c r="CC52" s="284">
        <v>18272.535</v>
      </c>
      <c r="CD52" s="176">
        <v>0</v>
      </c>
      <c r="CE52" s="284">
        <v>3091466.6949999998</v>
      </c>
      <c r="CF52" s="284">
        <v>12497.829396867581</v>
      </c>
      <c r="CG52" s="284">
        <v>11997.916220992878</v>
      </c>
      <c r="CH52" s="284">
        <v>3115962.4406178603</v>
      </c>
      <c r="CI52" s="285"/>
      <c r="CJ52" s="292"/>
      <c r="CK52" s="169">
        <v>298.5</v>
      </c>
      <c r="CL52" s="169">
        <v>281</v>
      </c>
      <c r="CM52" s="178">
        <v>726.99400000000003</v>
      </c>
      <c r="CN52" s="179">
        <v>10623</v>
      </c>
    </row>
    <row r="53" spans="1:92" ht="11.25" customHeight="1">
      <c r="A53" s="180" t="s">
        <v>942</v>
      </c>
      <c r="B53" s="168">
        <v>255</v>
      </c>
      <c r="C53" s="168">
        <v>1014</v>
      </c>
      <c r="D53" s="168">
        <v>1141.5</v>
      </c>
      <c r="E53" s="168">
        <v>992.5</v>
      </c>
      <c r="F53" s="168">
        <v>1032.5</v>
      </c>
      <c r="G53" s="168">
        <v>1042</v>
      </c>
      <c r="H53" s="168">
        <v>1047.5</v>
      </c>
      <c r="I53" s="168">
        <v>1036.5</v>
      </c>
      <c r="J53" s="168">
        <v>1063</v>
      </c>
      <c r="K53" s="168">
        <v>987.5</v>
      </c>
      <c r="L53" s="168">
        <v>1078</v>
      </c>
      <c r="M53" s="168">
        <v>1011</v>
      </c>
      <c r="N53" s="168">
        <v>962</v>
      </c>
      <c r="O53" s="168">
        <v>940</v>
      </c>
      <c r="P53" s="168">
        <v>985.5</v>
      </c>
      <c r="Q53" s="168">
        <v>12178</v>
      </c>
      <c r="R53" s="169">
        <v>13319.5</v>
      </c>
      <c r="S53" s="168">
        <v>492.5</v>
      </c>
      <c r="T53" s="168">
        <v>320.5</v>
      </c>
      <c r="U53" s="168">
        <v>247.5</v>
      </c>
      <c r="V53" s="168">
        <v>1287.5</v>
      </c>
      <c r="W53" s="168">
        <v>63.5</v>
      </c>
      <c r="X53" s="168">
        <v>7224.5</v>
      </c>
      <c r="Y53" s="168">
        <v>3417</v>
      </c>
      <c r="Z53" s="168">
        <v>1672</v>
      </c>
      <c r="AA53" s="168">
        <v>7831</v>
      </c>
      <c r="AB53" s="170">
        <v>1643.76</v>
      </c>
      <c r="AC53" s="171">
        <v>1191</v>
      </c>
      <c r="AD53" s="171">
        <v>2447.91</v>
      </c>
      <c r="AE53" s="171">
        <v>3288.6149999999998</v>
      </c>
      <c r="AF53" s="171">
        <v>7455</v>
      </c>
      <c r="AG53" s="171">
        <v>14382.525</v>
      </c>
      <c r="AH53" s="171">
        <v>492.5</v>
      </c>
      <c r="AI53" s="171">
        <v>641</v>
      </c>
      <c r="AJ53" s="171">
        <v>495</v>
      </c>
      <c r="AK53" s="171">
        <v>901.25</v>
      </c>
      <c r="AL53" s="171">
        <v>1587.5</v>
      </c>
      <c r="AM53" s="171">
        <v>361.22500000000002</v>
      </c>
      <c r="AN53" s="171">
        <v>836</v>
      </c>
      <c r="AO53" s="171">
        <v>469.86</v>
      </c>
      <c r="AP53" s="170">
        <v>21810.62</v>
      </c>
      <c r="AQ53" s="172">
        <v>1.0629999999999999</v>
      </c>
      <c r="AR53" s="171">
        <v>23184.688999999998</v>
      </c>
      <c r="AS53" s="173">
        <v>12</v>
      </c>
      <c r="AT53" s="170">
        <v>18</v>
      </c>
      <c r="AU53" s="172">
        <v>0</v>
      </c>
      <c r="AV53" s="172">
        <v>158.15100000000001</v>
      </c>
      <c r="AW53" s="170">
        <v>0</v>
      </c>
      <c r="AX53" s="172">
        <v>0</v>
      </c>
      <c r="AY53" s="171">
        <v>158.15100000000001</v>
      </c>
      <c r="AZ53" s="174">
        <v>0</v>
      </c>
      <c r="BA53" s="178">
        <v>0.107</v>
      </c>
      <c r="BB53" s="171">
        <v>1425.1869999999999</v>
      </c>
      <c r="BC53" s="170">
        <v>0</v>
      </c>
      <c r="BD53" s="170">
        <v>0</v>
      </c>
      <c r="BE53" s="170">
        <v>0</v>
      </c>
      <c r="BF53" s="173">
        <v>0</v>
      </c>
      <c r="BG53" s="171">
        <v>0</v>
      </c>
      <c r="BH53" s="175">
        <v>0</v>
      </c>
      <c r="BI53" s="171">
        <v>0</v>
      </c>
      <c r="BJ53" s="175">
        <v>0</v>
      </c>
      <c r="BK53" s="175">
        <v>0</v>
      </c>
      <c r="BL53" s="171">
        <v>0</v>
      </c>
      <c r="BM53" s="170">
        <v>24786.027000000002</v>
      </c>
      <c r="BN53" s="170">
        <v>0</v>
      </c>
      <c r="BO53" s="171">
        <v>24786.026999999998</v>
      </c>
      <c r="BP53" s="284">
        <v>101232578.64</v>
      </c>
      <c r="BQ53" s="285"/>
      <c r="BR53" s="284">
        <v>101232578.64</v>
      </c>
      <c r="BS53" s="284">
        <v>88033.19</v>
      </c>
      <c r="BT53" s="284">
        <v>295362.62</v>
      </c>
      <c r="BU53" s="176">
        <v>383395.81</v>
      </c>
      <c r="BV53" s="176">
        <v>0</v>
      </c>
      <c r="BW53" s="176">
        <v>0</v>
      </c>
      <c r="BX53" s="176">
        <v>0</v>
      </c>
      <c r="BY53" s="176">
        <v>0</v>
      </c>
      <c r="BZ53" s="176">
        <v>0</v>
      </c>
      <c r="CA53" s="284">
        <v>0</v>
      </c>
      <c r="CB53" s="284">
        <v>383395.81</v>
      </c>
      <c r="CC53" s="284">
        <v>287546.85749999998</v>
      </c>
      <c r="CD53" s="176">
        <v>0</v>
      </c>
      <c r="CE53" s="284">
        <v>100945031.7825</v>
      </c>
      <c r="CF53" s="284">
        <v>408089.07555740653</v>
      </c>
      <c r="CG53" s="284">
        <v>391765.51253511029</v>
      </c>
      <c r="CH53" s="284">
        <v>101744886.37059252</v>
      </c>
      <c r="CI53" s="285"/>
      <c r="CJ53" s="288"/>
      <c r="CK53" s="169">
        <v>13364.5</v>
      </c>
      <c r="CL53" s="169">
        <v>13133</v>
      </c>
      <c r="CM53" s="178">
        <v>24358.661</v>
      </c>
      <c r="CN53" s="179">
        <v>7600</v>
      </c>
    </row>
    <row r="54" spans="1:92" ht="11.25" customHeight="1">
      <c r="A54" s="182" t="s">
        <v>944</v>
      </c>
      <c r="B54" s="183">
        <v>124</v>
      </c>
      <c r="C54" s="183">
        <v>816</v>
      </c>
      <c r="D54" s="183">
        <v>878</v>
      </c>
      <c r="E54" s="183">
        <v>796.5</v>
      </c>
      <c r="F54" s="183">
        <v>830</v>
      </c>
      <c r="G54" s="183">
        <v>839.5</v>
      </c>
      <c r="H54" s="183">
        <v>837</v>
      </c>
      <c r="I54" s="183">
        <v>814</v>
      </c>
      <c r="J54" s="183">
        <v>821.5</v>
      </c>
      <c r="K54" s="183">
        <v>827</v>
      </c>
      <c r="L54" s="183">
        <v>826.5</v>
      </c>
      <c r="M54" s="183">
        <v>984.5</v>
      </c>
      <c r="N54" s="183">
        <v>940.5</v>
      </c>
      <c r="O54" s="183">
        <v>899.5</v>
      </c>
      <c r="P54" s="183">
        <v>799</v>
      </c>
      <c r="Q54" s="183">
        <v>10215.5</v>
      </c>
      <c r="R54" s="183">
        <v>11093.5</v>
      </c>
      <c r="S54" s="183">
        <v>342</v>
      </c>
      <c r="T54" s="183">
        <v>400.5</v>
      </c>
      <c r="U54" s="183">
        <v>119.5</v>
      </c>
      <c r="V54" s="183">
        <v>1256.5</v>
      </c>
      <c r="W54" s="183">
        <v>40.369999999999997</v>
      </c>
      <c r="X54" s="183">
        <v>4931.5</v>
      </c>
      <c r="Y54" s="183">
        <v>2164</v>
      </c>
      <c r="Z54" s="183">
        <v>398.66</v>
      </c>
      <c r="AA54" s="183">
        <v>3871</v>
      </c>
      <c r="AB54" s="295">
        <v>1264.32</v>
      </c>
      <c r="AC54" s="295">
        <v>955.8</v>
      </c>
      <c r="AD54" s="295">
        <v>1970.01</v>
      </c>
      <c r="AE54" s="295">
        <v>2583.7629999999999</v>
      </c>
      <c r="AF54" s="295">
        <v>6596.25</v>
      </c>
      <c r="AG54" s="295">
        <v>12105.823</v>
      </c>
      <c r="AH54" s="295">
        <v>342</v>
      </c>
      <c r="AI54" s="295">
        <v>801</v>
      </c>
      <c r="AJ54" s="295">
        <v>239</v>
      </c>
      <c r="AK54" s="295">
        <v>879.55</v>
      </c>
      <c r="AL54" s="295">
        <v>1009.25</v>
      </c>
      <c r="AM54" s="295">
        <v>246.57499999999999</v>
      </c>
      <c r="AN54" s="295">
        <v>199.33</v>
      </c>
      <c r="AO54" s="295">
        <v>232.26</v>
      </c>
      <c r="AP54" s="295">
        <v>17319.108000000004</v>
      </c>
      <c r="AQ54" s="295">
        <f>AR54/AP54</f>
        <v>1.0667522830852487</v>
      </c>
      <c r="AR54" s="295">
        <v>18475.198</v>
      </c>
      <c r="AS54" s="183">
        <v>19</v>
      </c>
      <c r="AT54" s="295">
        <v>28.5</v>
      </c>
      <c r="AU54" s="295">
        <v>214.73099999999999</v>
      </c>
      <c r="AV54" s="295">
        <v>958.06700000000001</v>
      </c>
      <c r="AW54" s="295">
        <v>0</v>
      </c>
      <c r="AX54" s="295">
        <v>0</v>
      </c>
      <c r="AY54" s="295">
        <v>1172.798</v>
      </c>
      <c r="AZ54" s="295">
        <v>0</v>
      </c>
      <c r="BA54" s="295">
        <v>0.252</v>
      </c>
      <c r="BB54" s="295">
        <v>1397.7809999999999</v>
      </c>
      <c r="BC54" s="295">
        <v>1.5</v>
      </c>
      <c r="BD54" s="295">
        <v>1</v>
      </c>
      <c r="BE54" s="295">
        <v>2.5</v>
      </c>
      <c r="BF54" s="183">
        <v>7.5</v>
      </c>
      <c r="BG54" s="295">
        <v>0.75</v>
      </c>
      <c r="BH54" s="183">
        <v>0</v>
      </c>
      <c r="BI54" s="295">
        <v>0</v>
      </c>
      <c r="BJ54" s="183">
        <v>0.5</v>
      </c>
      <c r="BK54" s="183">
        <v>0.5</v>
      </c>
      <c r="BL54" s="295">
        <v>0.125</v>
      </c>
      <c r="BM54" s="295">
        <v>21077.652000000002</v>
      </c>
      <c r="BN54" s="295">
        <v>4.7949999999999999</v>
      </c>
      <c r="BO54" s="295">
        <v>21082.447</v>
      </c>
      <c r="BP54" s="296">
        <v>86106194.989999995</v>
      </c>
      <c r="BQ54" s="296">
        <v>0</v>
      </c>
      <c r="BR54" s="296">
        <v>86106194.989999995</v>
      </c>
      <c r="BS54" s="296">
        <v>95468.47</v>
      </c>
      <c r="BT54" s="296">
        <v>273578.98</v>
      </c>
      <c r="BU54" s="296">
        <v>369047.44999999995</v>
      </c>
      <c r="BV54" s="296">
        <v>0</v>
      </c>
      <c r="BW54" s="296">
        <v>29269347.719999999</v>
      </c>
      <c r="BX54" s="296">
        <v>29269347.719999999</v>
      </c>
      <c r="BY54" s="296">
        <v>0</v>
      </c>
      <c r="BZ54" s="296">
        <v>133882.64000000001</v>
      </c>
      <c r="CA54" s="296">
        <v>133882.64000000001</v>
      </c>
      <c r="CB54" s="296">
        <v>29772277.809999999</v>
      </c>
      <c r="CC54" s="296">
        <v>22329208.357499998</v>
      </c>
      <c r="CD54" s="296">
        <v>0</v>
      </c>
      <c r="CE54" s="296">
        <v>63776986.632499993</v>
      </c>
      <c r="CF54" s="296">
        <v>257830.33654169427</v>
      </c>
      <c r="CG54" s="296">
        <v>247517.12308002647</v>
      </c>
      <c r="CH54" s="296">
        <v>64282334.09212172</v>
      </c>
      <c r="CI54" s="296">
        <v>0</v>
      </c>
      <c r="CJ54" s="405"/>
      <c r="CK54" s="183">
        <v>11144.5</v>
      </c>
      <c r="CL54" s="183">
        <v>11122.5</v>
      </c>
      <c r="CM54" s="295">
        <v>21001.18</v>
      </c>
      <c r="CN54" s="183">
        <v>21083</v>
      </c>
    </row>
    <row r="55" spans="1:92" ht="11.25" customHeight="1">
      <c r="A55" s="324" t="s">
        <v>1011</v>
      </c>
      <c r="B55" s="194">
        <v>0</v>
      </c>
      <c r="C55" s="194">
        <v>0</v>
      </c>
      <c r="D55" s="194">
        <v>0</v>
      </c>
      <c r="E55" s="194">
        <v>0</v>
      </c>
      <c r="F55" s="194">
        <v>0</v>
      </c>
      <c r="G55" s="194">
        <v>0</v>
      </c>
      <c r="H55" s="194">
        <v>0</v>
      </c>
      <c r="I55" s="194">
        <v>0</v>
      </c>
      <c r="J55" s="194">
        <v>0</v>
      </c>
      <c r="K55" s="194">
        <v>0</v>
      </c>
      <c r="L55" s="194">
        <v>0</v>
      </c>
      <c r="M55" s="194">
        <v>50</v>
      </c>
      <c r="N55" s="194">
        <v>39.5</v>
      </c>
      <c r="O55" s="194">
        <v>40</v>
      </c>
      <c r="P55" s="194">
        <v>37.5</v>
      </c>
      <c r="Q55" s="194">
        <v>167</v>
      </c>
      <c r="R55" s="195">
        <v>167</v>
      </c>
      <c r="S55" s="194">
        <v>9.5</v>
      </c>
      <c r="T55" s="194">
        <v>7</v>
      </c>
      <c r="U55" s="194">
        <v>0</v>
      </c>
      <c r="V55" s="194">
        <v>16</v>
      </c>
      <c r="W55" s="194">
        <v>0.4</v>
      </c>
      <c r="X55" s="194">
        <v>0</v>
      </c>
      <c r="Y55" s="194">
        <v>0</v>
      </c>
      <c r="Z55" s="194">
        <v>0</v>
      </c>
      <c r="AA55" s="194">
        <v>0</v>
      </c>
      <c r="AB55" s="306">
        <v>0</v>
      </c>
      <c r="AC55" s="306">
        <v>0</v>
      </c>
      <c r="AD55" s="306">
        <v>0</v>
      </c>
      <c r="AE55" s="306">
        <v>0</v>
      </c>
      <c r="AF55" s="306">
        <v>208.75</v>
      </c>
      <c r="AG55" s="306">
        <v>208.75</v>
      </c>
      <c r="AH55" s="306">
        <v>9.5</v>
      </c>
      <c r="AI55" s="306">
        <v>14</v>
      </c>
      <c r="AJ55" s="306">
        <v>0</v>
      </c>
      <c r="AK55" s="306">
        <v>11.2</v>
      </c>
      <c r="AL55" s="306">
        <v>10</v>
      </c>
      <c r="AM55" s="306">
        <v>0</v>
      </c>
      <c r="AN55" s="306">
        <v>0</v>
      </c>
      <c r="AO55" s="306">
        <v>0</v>
      </c>
      <c r="AP55" s="307">
        <v>253.45</v>
      </c>
      <c r="AQ55" s="308">
        <v>1.1120000000000001</v>
      </c>
      <c r="AR55" s="308">
        <v>281.83600000000001</v>
      </c>
      <c r="AS55" s="312">
        <v>1</v>
      </c>
      <c r="AT55" s="306">
        <v>1.5</v>
      </c>
      <c r="AU55" s="310">
        <v>0</v>
      </c>
      <c r="AV55" s="310">
        <v>150.19900000000001</v>
      </c>
      <c r="AW55" s="306">
        <v>0</v>
      </c>
      <c r="AX55" s="310">
        <v>0</v>
      </c>
      <c r="AY55" s="307">
        <v>150.19900000000001</v>
      </c>
      <c r="AZ55" s="307">
        <v>0</v>
      </c>
      <c r="BA55" s="307">
        <v>7.4999999999999997E-2</v>
      </c>
      <c r="BB55" s="307">
        <v>12.525</v>
      </c>
      <c r="BC55" s="307">
        <v>0</v>
      </c>
      <c r="BD55" s="307">
        <v>0</v>
      </c>
      <c r="BE55" s="307">
        <v>0</v>
      </c>
      <c r="BF55" s="311">
        <v>0</v>
      </c>
      <c r="BG55" s="307">
        <v>0</v>
      </c>
      <c r="BH55" s="311">
        <v>0</v>
      </c>
      <c r="BI55" s="307">
        <v>0</v>
      </c>
      <c r="BJ55" s="312">
        <v>0</v>
      </c>
      <c r="BK55" s="312">
        <v>0</v>
      </c>
      <c r="BL55" s="307">
        <v>0</v>
      </c>
      <c r="BM55" s="313">
        <v>446.06</v>
      </c>
      <c r="BN55" s="306">
        <v>15.984</v>
      </c>
      <c r="BO55" s="307">
        <v>462.04399999999998</v>
      </c>
      <c r="BP55" s="314">
        <v>1887107.83</v>
      </c>
      <c r="BQ55" s="314">
        <v>37742.156600000002</v>
      </c>
      <c r="BR55" s="314">
        <v>1849365.6734</v>
      </c>
      <c r="BS55" s="314">
        <v>0</v>
      </c>
      <c r="BT55" s="314">
        <v>0</v>
      </c>
      <c r="BU55" s="315">
        <v>0</v>
      </c>
      <c r="BV55" s="315">
        <v>0</v>
      </c>
      <c r="BW55" s="315">
        <v>0</v>
      </c>
      <c r="BX55" s="315">
        <v>0</v>
      </c>
      <c r="BY55" s="315">
        <v>0</v>
      </c>
      <c r="BZ55" s="315">
        <v>0</v>
      </c>
      <c r="CA55" s="314">
        <v>0</v>
      </c>
      <c r="CB55" s="314">
        <v>0</v>
      </c>
      <c r="CC55" s="314">
        <v>0</v>
      </c>
      <c r="CD55" s="314">
        <v>0</v>
      </c>
      <c r="CE55" s="314">
        <v>1849365.6734</v>
      </c>
      <c r="CF55" s="314">
        <v>7476.4048779688801</v>
      </c>
      <c r="CG55" s="314">
        <v>7177.3486828501245</v>
      </c>
      <c r="CH55" s="314">
        <v>1864019.4269608189</v>
      </c>
      <c r="CI55" s="314">
        <v>37742.156600000002</v>
      </c>
      <c r="CJ55" s="327"/>
      <c r="CK55" s="311">
        <v>173</v>
      </c>
      <c r="CL55" s="311">
        <v>170</v>
      </c>
      <c r="CM55" s="321">
        <v>462.04399999999998</v>
      </c>
      <c r="CN55" s="318">
        <v>11300</v>
      </c>
    </row>
    <row r="56" spans="1:92" ht="11.25" customHeight="1">
      <c r="A56" s="180" t="s">
        <v>945</v>
      </c>
      <c r="B56" s="168">
        <v>4.5</v>
      </c>
      <c r="C56" s="168">
        <v>13</v>
      </c>
      <c r="D56" s="168">
        <v>15.25</v>
      </c>
      <c r="E56" s="168">
        <v>11.5</v>
      </c>
      <c r="F56" s="168">
        <v>11</v>
      </c>
      <c r="G56" s="168">
        <v>9.5</v>
      </c>
      <c r="H56" s="168">
        <v>11</v>
      </c>
      <c r="I56" s="168">
        <v>7.5</v>
      </c>
      <c r="J56" s="168">
        <v>10</v>
      </c>
      <c r="K56" s="168">
        <v>9</v>
      </c>
      <c r="L56" s="168">
        <v>13</v>
      </c>
      <c r="M56" s="168">
        <v>7.5</v>
      </c>
      <c r="N56" s="168">
        <v>6</v>
      </c>
      <c r="O56" s="168">
        <v>11</v>
      </c>
      <c r="P56" s="168">
        <v>8</v>
      </c>
      <c r="Q56" s="168">
        <v>115</v>
      </c>
      <c r="R56" s="169">
        <v>130.25</v>
      </c>
      <c r="S56" s="168">
        <v>2.5</v>
      </c>
      <c r="T56" s="168">
        <v>0</v>
      </c>
      <c r="U56" s="168">
        <v>2.5</v>
      </c>
      <c r="V56" s="168">
        <v>24</v>
      </c>
      <c r="W56" s="168">
        <v>0.56999999999999995</v>
      </c>
      <c r="X56" s="168">
        <v>71</v>
      </c>
      <c r="Y56" s="168">
        <v>0</v>
      </c>
      <c r="Z56" s="168">
        <v>0</v>
      </c>
      <c r="AA56" s="168">
        <v>0</v>
      </c>
      <c r="AB56" s="170">
        <v>21.96</v>
      </c>
      <c r="AC56" s="171">
        <v>13.8</v>
      </c>
      <c r="AD56" s="171">
        <v>24.19</v>
      </c>
      <c r="AE56" s="171">
        <v>29.783000000000001</v>
      </c>
      <c r="AF56" s="171">
        <v>68.125</v>
      </c>
      <c r="AG56" s="171">
        <v>135.898</v>
      </c>
      <c r="AH56" s="171">
        <v>2.5</v>
      </c>
      <c r="AI56" s="171">
        <v>0</v>
      </c>
      <c r="AJ56" s="171">
        <v>5</v>
      </c>
      <c r="AK56" s="171">
        <v>16.8</v>
      </c>
      <c r="AL56" s="171">
        <v>14.25</v>
      </c>
      <c r="AM56" s="171">
        <v>3.55</v>
      </c>
      <c r="AN56" s="171">
        <v>0</v>
      </c>
      <c r="AO56" s="171">
        <v>0</v>
      </c>
      <c r="AP56" s="170">
        <v>199.95800000000003</v>
      </c>
      <c r="AQ56" s="172">
        <v>1.0900000000000001</v>
      </c>
      <c r="AR56" s="171">
        <v>217.95400000000001</v>
      </c>
      <c r="AS56" s="173">
        <v>0</v>
      </c>
      <c r="AT56" s="170">
        <v>0</v>
      </c>
      <c r="AU56" s="172">
        <v>64.875</v>
      </c>
      <c r="AV56" s="172">
        <v>54.438000000000002</v>
      </c>
      <c r="AW56" s="170">
        <v>18.901</v>
      </c>
      <c r="AX56" s="172">
        <v>0</v>
      </c>
      <c r="AY56" s="171">
        <v>138.214</v>
      </c>
      <c r="AZ56" s="174">
        <v>69.75</v>
      </c>
      <c r="BA56" s="178">
        <v>3.5999999999999997E-2</v>
      </c>
      <c r="BB56" s="171">
        <v>4.6890000000000001</v>
      </c>
      <c r="BC56" s="170">
        <v>3.278</v>
      </c>
      <c r="BD56" s="170">
        <v>1.75</v>
      </c>
      <c r="BE56" s="170">
        <v>5.0280000000000005</v>
      </c>
      <c r="BF56" s="173">
        <v>0</v>
      </c>
      <c r="BG56" s="171">
        <v>0</v>
      </c>
      <c r="BH56" s="175">
        <v>0</v>
      </c>
      <c r="BI56" s="171">
        <v>0</v>
      </c>
      <c r="BJ56" s="175">
        <v>0</v>
      </c>
      <c r="BK56" s="175">
        <v>0</v>
      </c>
      <c r="BL56" s="171">
        <v>0</v>
      </c>
      <c r="BM56" s="170">
        <v>435.63500000000005</v>
      </c>
      <c r="BN56" s="170">
        <v>0</v>
      </c>
      <c r="BO56" s="171">
        <v>435.63499999999999</v>
      </c>
      <c r="BP56" s="284">
        <v>1779246.61</v>
      </c>
      <c r="BQ56" s="285"/>
      <c r="BR56" s="284">
        <v>1779246.61</v>
      </c>
      <c r="BS56" s="284">
        <v>793.37</v>
      </c>
      <c r="BT56" s="284">
        <v>69535.600000000006</v>
      </c>
      <c r="BU56" s="176">
        <v>70328.97</v>
      </c>
      <c r="BV56" s="176">
        <v>0</v>
      </c>
      <c r="BW56" s="176">
        <v>0</v>
      </c>
      <c r="BX56" s="176">
        <v>0</v>
      </c>
      <c r="BY56" s="176">
        <v>0</v>
      </c>
      <c r="BZ56" s="176">
        <v>0</v>
      </c>
      <c r="CA56" s="284">
        <v>0</v>
      </c>
      <c r="CB56" s="284">
        <v>70328.97</v>
      </c>
      <c r="CC56" s="284">
        <v>52746.727500000001</v>
      </c>
      <c r="CD56" s="176">
        <v>0</v>
      </c>
      <c r="CE56" s="284">
        <v>1726499.8825000001</v>
      </c>
      <c r="CF56" s="284">
        <v>6979.697054506657</v>
      </c>
      <c r="CG56" s="284">
        <v>6700.5091723263904</v>
      </c>
      <c r="CH56" s="284">
        <v>1740180.0887268332</v>
      </c>
      <c r="CI56" s="285"/>
      <c r="CJ56" s="292"/>
      <c r="CK56" s="169">
        <v>128</v>
      </c>
      <c r="CL56" s="169">
        <v>131.5</v>
      </c>
      <c r="CM56" s="178">
        <v>432.09500000000003</v>
      </c>
      <c r="CN56" s="179">
        <v>13660</v>
      </c>
    </row>
    <row r="57" spans="1:92" ht="11.25" customHeight="1">
      <c r="A57" s="180" t="s">
        <v>946</v>
      </c>
      <c r="B57" s="168">
        <v>98</v>
      </c>
      <c r="C57" s="168">
        <v>295.5</v>
      </c>
      <c r="D57" s="168">
        <v>344.5</v>
      </c>
      <c r="E57" s="168">
        <v>301.5</v>
      </c>
      <c r="F57" s="168">
        <v>277.5</v>
      </c>
      <c r="G57" s="168">
        <v>308.5</v>
      </c>
      <c r="H57" s="168">
        <v>294</v>
      </c>
      <c r="I57" s="168">
        <v>256</v>
      </c>
      <c r="J57" s="168">
        <v>254</v>
      </c>
      <c r="K57" s="168">
        <v>259</v>
      </c>
      <c r="L57" s="168">
        <v>243.5</v>
      </c>
      <c r="M57" s="168">
        <v>344</v>
      </c>
      <c r="N57" s="168">
        <v>292.5</v>
      </c>
      <c r="O57" s="168">
        <v>237</v>
      </c>
      <c r="P57" s="168">
        <v>237</v>
      </c>
      <c r="Q57" s="168">
        <v>3304.5</v>
      </c>
      <c r="R57" s="169">
        <v>3649</v>
      </c>
      <c r="S57" s="168">
        <v>199</v>
      </c>
      <c r="T57" s="168">
        <v>12.5</v>
      </c>
      <c r="U57" s="168">
        <v>82.5</v>
      </c>
      <c r="V57" s="168">
        <v>336</v>
      </c>
      <c r="W57" s="168">
        <v>15.36</v>
      </c>
      <c r="X57" s="168">
        <v>1980</v>
      </c>
      <c r="Y57" s="168">
        <v>250</v>
      </c>
      <c r="Z57" s="168">
        <v>45</v>
      </c>
      <c r="AA57" s="168">
        <v>1757</v>
      </c>
      <c r="AB57" s="170">
        <v>496.08</v>
      </c>
      <c r="AC57" s="171">
        <v>361.8</v>
      </c>
      <c r="AD57" s="171">
        <v>691.48</v>
      </c>
      <c r="AE57" s="171">
        <v>840.18</v>
      </c>
      <c r="AF57" s="171">
        <v>2016.25</v>
      </c>
      <c r="AG57" s="171">
        <v>3909.71</v>
      </c>
      <c r="AH57" s="171">
        <v>199</v>
      </c>
      <c r="AI57" s="171">
        <v>25</v>
      </c>
      <c r="AJ57" s="171">
        <v>165</v>
      </c>
      <c r="AK57" s="171">
        <v>235.2</v>
      </c>
      <c r="AL57" s="171">
        <v>384</v>
      </c>
      <c r="AM57" s="171">
        <v>99</v>
      </c>
      <c r="AN57" s="171">
        <v>22.5</v>
      </c>
      <c r="AO57" s="171">
        <v>105.42</v>
      </c>
      <c r="AP57" s="170">
        <v>5640.91</v>
      </c>
      <c r="AQ57" s="172">
        <v>1.1180000000000001</v>
      </c>
      <c r="AR57" s="171">
        <v>6306.5370000000003</v>
      </c>
      <c r="AS57" s="173">
        <v>2</v>
      </c>
      <c r="AT57" s="170">
        <v>3</v>
      </c>
      <c r="AU57" s="172">
        <v>175.15799999999999</v>
      </c>
      <c r="AV57" s="172">
        <v>141.50399999999999</v>
      </c>
      <c r="AW57" s="170">
        <v>48.03</v>
      </c>
      <c r="AX57" s="172">
        <v>0</v>
      </c>
      <c r="AY57" s="171">
        <v>364.69200000000001</v>
      </c>
      <c r="AZ57" s="174">
        <v>0</v>
      </c>
      <c r="BA57" s="178">
        <v>0.09</v>
      </c>
      <c r="BB57" s="171">
        <v>328.41</v>
      </c>
      <c r="BC57" s="170">
        <v>0</v>
      </c>
      <c r="BD57" s="170">
        <v>0</v>
      </c>
      <c r="BE57" s="170">
        <v>0</v>
      </c>
      <c r="BF57" s="173">
        <v>0</v>
      </c>
      <c r="BG57" s="171">
        <v>0</v>
      </c>
      <c r="BH57" s="175">
        <v>0</v>
      </c>
      <c r="BI57" s="171">
        <v>0</v>
      </c>
      <c r="BJ57" s="175">
        <v>0</v>
      </c>
      <c r="BK57" s="175">
        <v>0</v>
      </c>
      <c r="BL57" s="171">
        <v>0</v>
      </c>
      <c r="BM57" s="170">
        <v>7002.6390000000001</v>
      </c>
      <c r="BN57" s="170">
        <v>0</v>
      </c>
      <c r="BO57" s="171">
        <v>7002.6390000000001</v>
      </c>
      <c r="BP57" s="284">
        <v>28600598.359999999</v>
      </c>
      <c r="BQ57" s="285"/>
      <c r="BR57" s="284">
        <v>28600598.359999999</v>
      </c>
      <c r="BS57" s="284">
        <v>22958.09</v>
      </c>
      <c r="BT57" s="284">
        <v>111869.33</v>
      </c>
      <c r="BU57" s="176">
        <v>134827.42000000001</v>
      </c>
      <c r="BV57" s="176">
        <v>0</v>
      </c>
      <c r="BW57" s="284">
        <v>3366922.18</v>
      </c>
      <c r="BX57" s="176">
        <v>3366922.18</v>
      </c>
      <c r="BY57" s="176">
        <v>0</v>
      </c>
      <c r="BZ57" s="176">
        <v>227403.73</v>
      </c>
      <c r="CA57" s="284">
        <v>227403.73</v>
      </c>
      <c r="CB57" s="284">
        <v>3729153.33</v>
      </c>
      <c r="CC57" s="284">
        <v>2796864.9975000001</v>
      </c>
      <c r="CD57" s="176">
        <v>0</v>
      </c>
      <c r="CE57" s="284">
        <v>25803733.362500001</v>
      </c>
      <c r="CF57" s="284">
        <v>104316.39386197084</v>
      </c>
      <c r="CG57" s="284">
        <v>100143.73810749201</v>
      </c>
      <c r="CH57" s="284">
        <v>26008193.494469464</v>
      </c>
      <c r="CI57" s="285"/>
      <c r="CJ57" s="292"/>
      <c r="CK57" s="169">
        <v>3682</v>
      </c>
      <c r="CL57" s="169">
        <v>3489.5</v>
      </c>
      <c r="CM57" s="178">
        <v>6774.4440000000004</v>
      </c>
      <c r="CN57" s="179">
        <v>7838</v>
      </c>
    </row>
    <row r="58" spans="1:92" ht="11.25" customHeight="1">
      <c r="A58" s="180" t="s">
        <v>947</v>
      </c>
      <c r="B58" s="168">
        <v>16</v>
      </c>
      <c r="C58" s="168">
        <v>14.5</v>
      </c>
      <c r="D58" s="168">
        <v>22.5</v>
      </c>
      <c r="E58" s="168">
        <v>29.5</v>
      </c>
      <c r="F58" s="168">
        <v>27.5</v>
      </c>
      <c r="G58" s="168">
        <v>32.5</v>
      </c>
      <c r="H58" s="168">
        <v>37</v>
      </c>
      <c r="I58" s="168">
        <v>27.5</v>
      </c>
      <c r="J58" s="168">
        <v>28.5</v>
      </c>
      <c r="K58" s="168">
        <v>42</v>
      </c>
      <c r="L58" s="168">
        <v>32</v>
      </c>
      <c r="M58" s="168">
        <v>43.5</v>
      </c>
      <c r="N58" s="168">
        <v>31</v>
      </c>
      <c r="O58" s="168">
        <v>30</v>
      </c>
      <c r="P58" s="168">
        <v>31</v>
      </c>
      <c r="Q58" s="168">
        <v>392</v>
      </c>
      <c r="R58" s="169">
        <v>414.5</v>
      </c>
      <c r="S58" s="168">
        <v>3</v>
      </c>
      <c r="T58" s="168">
        <v>6.5</v>
      </c>
      <c r="U58" s="168">
        <v>16</v>
      </c>
      <c r="V58" s="168">
        <v>61.5</v>
      </c>
      <c r="W58" s="168">
        <v>1.99</v>
      </c>
      <c r="X58" s="168">
        <v>168.5</v>
      </c>
      <c r="Y58" s="168">
        <v>56.5</v>
      </c>
      <c r="Z58" s="168">
        <v>17.670000000000002</v>
      </c>
      <c r="AA58" s="168">
        <v>202</v>
      </c>
      <c r="AB58" s="170">
        <v>32.4</v>
      </c>
      <c r="AC58" s="171">
        <v>35.4</v>
      </c>
      <c r="AD58" s="171">
        <v>70.8</v>
      </c>
      <c r="AE58" s="171">
        <v>97.185000000000002</v>
      </c>
      <c r="AF58" s="171">
        <v>261.875</v>
      </c>
      <c r="AG58" s="171">
        <v>465.26</v>
      </c>
      <c r="AH58" s="171">
        <v>3</v>
      </c>
      <c r="AI58" s="171">
        <v>13</v>
      </c>
      <c r="AJ58" s="171">
        <v>32</v>
      </c>
      <c r="AK58" s="171">
        <v>43.05</v>
      </c>
      <c r="AL58" s="171">
        <v>49.75</v>
      </c>
      <c r="AM58" s="171">
        <v>8.4250000000000007</v>
      </c>
      <c r="AN58" s="171">
        <v>8.8350000000000009</v>
      </c>
      <c r="AO58" s="171">
        <v>12.12</v>
      </c>
      <c r="AP58" s="170">
        <v>667.83999999999992</v>
      </c>
      <c r="AQ58" s="172">
        <v>1.113</v>
      </c>
      <c r="AR58" s="171">
        <v>743.30600000000004</v>
      </c>
      <c r="AS58" s="173">
        <v>0</v>
      </c>
      <c r="AT58" s="170">
        <v>0</v>
      </c>
      <c r="AU58" s="172">
        <v>77.888000000000005</v>
      </c>
      <c r="AV58" s="172">
        <v>140.4</v>
      </c>
      <c r="AW58" s="170">
        <v>55.731999999999999</v>
      </c>
      <c r="AX58" s="172">
        <v>0</v>
      </c>
      <c r="AY58" s="171">
        <v>274.02</v>
      </c>
      <c r="AZ58" s="174">
        <v>0</v>
      </c>
      <c r="BA58" s="178">
        <v>8.2000000000000003E-2</v>
      </c>
      <c r="BB58" s="171">
        <v>33.988999999999997</v>
      </c>
      <c r="BC58" s="170">
        <v>0</v>
      </c>
      <c r="BD58" s="170">
        <v>0</v>
      </c>
      <c r="BE58" s="170">
        <v>0</v>
      </c>
      <c r="BF58" s="173">
        <v>0</v>
      </c>
      <c r="BG58" s="171">
        <v>0</v>
      </c>
      <c r="BH58" s="175">
        <v>0</v>
      </c>
      <c r="BI58" s="171">
        <v>0</v>
      </c>
      <c r="BJ58" s="175">
        <v>0</v>
      </c>
      <c r="BK58" s="175">
        <v>0</v>
      </c>
      <c r="BL58" s="171">
        <v>0</v>
      </c>
      <c r="BM58" s="170">
        <v>1051.3150000000001</v>
      </c>
      <c r="BN58" s="170">
        <v>0</v>
      </c>
      <c r="BO58" s="171">
        <v>1051.3150000000001</v>
      </c>
      <c r="BP58" s="284">
        <v>4293843.8</v>
      </c>
      <c r="BQ58" s="285"/>
      <c r="BR58" s="284">
        <v>4293843.8</v>
      </c>
      <c r="BS58" s="284">
        <v>2949.16</v>
      </c>
      <c r="BT58" s="284">
        <v>13896.53</v>
      </c>
      <c r="BU58" s="176">
        <v>16845.690000000002</v>
      </c>
      <c r="BV58" s="176">
        <v>0</v>
      </c>
      <c r="BW58" s="284">
        <v>0</v>
      </c>
      <c r="BX58" s="176">
        <v>0</v>
      </c>
      <c r="BY58" s="176">
        <v>0</v>
      </c>
      <c r="BZ58" s="176">
        <v>723.4</v>
      </c>
      <c r="CA58" s="284">
        <v>723.4</v>
      </c>
      <c r="CB58" s="284">
        <v>17569.090000000004</v>
      </c>
      <c r="CC58" s="284">
        <v>13176.817500000003</v>
      </c>
      <c r="CD58" s="176">
        <v>0</v>
      </c>
      <c r="CE58" s="284">
        <v>4280666.9824999999</v>
      </c>
      <c r="CF58" s="284">
        <v>17305.392854018424</v>
      </c>
      <c r="CG58" s="284">
        <v>16613.177139857686</v>
      </c>
      <c r="CH58" s="284">
        <v>4314585.5524938758</v>
      </c>
      <c r="CI58" s="285"/>
      <c r="CJ58" s="292"/>
      <c r="CK58" s="169">
        <v>426</v>
      </c>
      <c r="CL58" s="169">
        <v>425.5</v>
      </c>
      <c r="CM58" s="178">
        <v>1066.8679999999999</v>
      </c>
      <c r="CN58" s="179">
        <v>10359</v>
      </c>
    </row>
    <row r="59" spans="1:92" ht="11.25" customHeight="1">
      <c r="A59" s="180" t="s">
        <v>948</v>
      </c>
      <c r="B59" s="168">
        <v>15</v>
      </c>
      <c r="C59" s="168">
        <v>95</v>
      </c>
      <c r="D59" s="168">
        <v>102.5</v>
      </c>
      <c r="E59" s="168">
        <v>92</v>
      </c>
      <c r="F59" s="168">
        <v>96</v>
      </c>
      <c r="G59" s="168">
        <v>98</v>
      </c>
      <c r="H59" s="168">
        <v>95.5</v>
      </c>
      <c r="I59" s="168">
        <v>92</v>
      </c>
      <c r="J59" s="168">
        <v>89.5</v>
      </c>
      <c r="K59" s="168">
        <v>105</v>
      </c>
      <c r="L59" s="168">
        <v>109</v>
      </c>
      <c r="M59" s="168">
        <v>93.5</v>
      </c>
      <c r="N59" s="168">
        <v>100.5</v>
      </c>
      <c r="O59" s="168">
        <v>91</v>
      </c>
      <c r="P59" s="168">
        <v>95</v>
      </c>
      <c r="Q59" s="168">
        <v>1157</v>
      </c>
      <c r="R59" s="169">
        <v>1259.5</v>
      </c>
      <c r="S59" s="168">
        <v>0.5</v>
      </c>
      <c r="T59" s="168">
        <v>9.5</v>
      </c>
      <c r="U59" s="168">
        <v>12.5</v>
      </c>
      <c r="V59" s="168">
        <v>116</v>
      </c>
      <c r="W59" s="168">
        <v>4.0199999999999996</v>
      </c>
      <c r="X59" s="168">
        <v>568.5</v>
      </c>
      <c r="Y59" s="168">
        <v>412.5</v>
      </c>
      <c r="Z59" s="168">
        <v>168.17</v>
      </c>
      <c r="AA59" s="168">
        <v>641</v>
      </c>
      <c r="AB59" s="170">
        <v>147.6</v>
      </c>
      <c r="AC59" s="171">
        <v>110.4</v>
      </c>
      <c r="AD59" s="171">
        <v>228.92</v>
      </c>
      <c r="AE59" s="171">
        <v>289.46499999999997</v>
      </c>
      <c r="AF59" s="171">
        <v>742.5</v>
      </c>
      <c r="AG59" s="171">
        <v>1371.2849999999999</v>
      </c>
      <c r="AH59" s="171">
        <v>0.5</v>
      </c>
      <c r="AI59" s="171">
        <v>19</v>
      </c>
      <c r="AJ59" s="171">
        <v>25</v>
      </c>
      <c r="AK59" s="171">
        <v>81.2</v>
      </c>
      <c r="AL59" s="171">
        <v>100.5</v>
      </c>
      <c r="AM59" s="171">
        <v>28.425000000000001</v>
      </c>
      <c r="AN59" s="171">
        <v>84.084999999999994</v>
      </c>
      <c r="AO59" s="171">
        <v>38.46</v>
      </c>
      <c r="AP59" s="170">
        <v>1896.0549999999998</v>
      </c>
      <c r="AQ59" s="172">
        <v>1.05</v>
      </c>
      <c r="AR59" s="171">
        <v>1990.8579999999999</v>
      </c>
      <c r="AS59" s="173">
        <v>0</v>
      </c>
      <c r="AT59" s="170">
        <v>0</v>
      </c>
      <c r="AU59" s="172">
        <v>42.969000000000001</v>
      </c>
      <c r="AV59" s="172">
        <v>40.975000000000001</v>
      </c>
      <c r="AW59" s="170">
        <v>129.43700000000001</v>
      </c>
      <c r="AX59" s="172">
        <v>0</v>
      </c>
      <c r="AY59" s="171">
        <v>213.38100000000003</v>
      </c>
      <c r="AZ59" s="174">
        <v>0</v>
      </c>
      <c r="BA59" s="178">
        <v>0.11</v>
      </c>
      <c r="BB59" s="171">
        <v>138.54499999999999</v>
      </c>
      <c r="BC59" s="170">
        <v>0</v>
      </c>
      <c r="BD59" s="170">
        <v>0</v>
      </c>
      <c r="BE59" s="170">
        <v>0</v>
      </c>
      <c r="BF59" s="173">
        <v>0</v>
      </c>
      <c r="BG59" s="171">
        <v>0</v>
      </c>
      <c r="BH59" s="175">
        <v>0</v>
      </c>
      <c r="BI59" s="171">
        <v>0</v>
      </c>
      <c r="BJ59" s="175">
        <v>0</v>
      </c>
      <c r="BK59" s="175">
        <v>0</v>
      </c>
      <c r="BL59" s="171">
        <v>0</v>
      </c>
      <c r="BM59" s="170">
        <v>2342.7840000000001</v>
      </c>
      <c r="BN59" s="170">
        <v>0</v>
      </c>
      <c r="BO59" s="171">
        <v>2342.7840000000001</v>
      </c>
      <c r="BP59" s="284">
        <v>9568538.9800000004</v>
      </c>
      <c r="BQ59" s="285"/>
      <c r="BR59" s="284">
        <v>9568538.9800000004</v>
      </c>
      <c r="BS59" s="284">
        <v>5554.8</v>
      </c>
      <c r="BT59" s="284">
        <v>33404.74</v>
      </c>
      <c r="BU59" s="176">
        <v>38959.54</v>
      </c>
      <c r="BV59" s="176">
        <v>0</v>
      </c>
      <c r="BW59" s="284">
        <v>0</v>
      </c>
      <c r="BX59" s="176">
        <v>0</v>
      </c>
      <c r="BY59" s="176">
        <v>0</v>
      </c>
      <c r="BZ59" s="176">
        <v>0</v>
      </c>
      <c r="CA59" s="284">
        <v>0</v>
      </c>
      <c r="CB59" s="284">
        <v>38959.54</v>
      </c>
      <c r="CC59" s="284">
        <v>29219.654999999999</v>
      </c>
      <c r="CD59" s="176">
        <v>0</v>
      </c>
      <c r="CE59" s="284">
        <v>9539319.3250000011</v>
      </c>
      <c r="CF59" s="284">
        <v>38564.47351637797</v>
      </c>
      <c r="CG59" s="284">
        <v>37021.89457572285</v>
      </c>
      <c r="CH59" s="284">
        <v>9614905.6930921022</v>
      </c>
      <c r="CI59" s="285"/>
      <c r="CJ59" s="292"/>
      <c r="CK59" s="169">
        <v>1274</v>
      </c>
      <c r="CL59" s="169">
        <v>1237</v>
      </c>
      <c r="CM59" s="178">
        <v>2286.5390000000002</v>
      </c>
      <c r="CN59" s="179">
        <v>7597</v>
      </c>
    </row>
    <row r="60" spans="1:92" ht="11.25" customHeight="1">
      <c r="A60" s="414" t="s">
        <v>1188</v>
      </c>
      <c r="B60" s="194">
        <v>0</v>
      </c>
      <c r="C60" s="194">
        <v>0</v>
      </c>
      <c r="D60" s="194">
        <v>0</v>
      </c>
      <c r="E60" s="194">
        <v>0</v>
      </c>
      <c r="F60" s="194">
        <v>0</v>
      </c>
      <c r="G60" s="194">
        <v>0</v>
      </c>
      <c r="H60" s="194">
        <v>0</v>
      </c>
      <c r="I60" s="194">
        <v>0</v>
      </c>
      <c r="J60" s="194">
        <v>0</v>
      </c>
      <c r="K60" s="194">
        <v>0</v>
      </c>
      <c r="L60" s="194">
        <v>0</v>
      </c>
      <c r="M60" s="194">
        <v>51</v>
      </c>
      <c r="N60" s="194">
        <v>57.5</v>
      </c>
      <c r="O60" s="194">
        <v>43.5</v>
      </c>
      <c r="P60" s="194">
        <v>43.5</v>
      </c>
      <c r="Q60" s="194">
        <v>195.5</v>
      </c>
      <c r="R60" s="195">
        <v>195.5</v>
      </c>
      <c r="S60" s="194">
        <v>9</v>
      </c>
      <c r="T60" s="194">
        <v>4</v>
      </c>
      <c r="U60" s="194">
        <v>0</v>
      </c>
      <c r="V60" s="194">
        <v>10.5</v>
      </c>
      <c r="W60" s="194">
        <v>1.01</v>
      </c>
      <c r="X60" s="194">
        <v>0</v>
      </c>
      <c r="Y60" s="194">
        <v>0</v>
      </c>
      <c r="Z60" s="194">
        <v>0</v>
      </c>
      <c r="AA60" s="194">
        <v>0</v>
      </c>
      <c r="AB60" s="306">
        <v>0</v>
      </c>
      <c r="AC60" s="306">
        <v>0</v>
      </c>
      <c r="AD60" s="306">
        <v>0</v>
      </c>
      <c r="AE60" s="306">
        <v>0</v>
      </c>
      <c r="AF60" s="306">
        <v>244.375</v>
      </c>
      <c r="AG60" s="306">
        <v>244.375</v>
      </c>
      <c r="AH60" s="306">
        <v>9</v>
      </c>
      <c r="AI60" s="306">
        <v>8</v>
      </c>
      <c r="AJ60" s="306">
        <v>0</v>
      </c>
      <c r="AK60" s="306">
        <v>7.35</v>
      </c>
      <c r="AL60" s="306">
        <v>25.25</v>
      </c>
      <c r="AM60" s="306">
        <v>0</v>
      </c>
      <c r="AN60" s="306">
        <v>0</v>
      </c>
      <c r="AO60" s="306">
        <v>0</v>
      </c>
      <c r="AP60" s="307">
        <v>293.97500000000002</v>
      </c>
      <c r="AQ60" s="308">
        <v>1.153</v>
      </c>
      <c r="AR60" s="308">
        <v>338.95299999999997</v>
      </c>
      <c r="AS60" s="312">
        <v>0</v>
      </c>
      <c r="AT60" s="306">
        <v>0</v>
      </c>
      <c r="AU60" s="310">
        <v>0</v>
      </c>
      <c r="AV60" s="310">
        <v>158.77500000000001</v>
      </c>
      <c r="AW60" s="306">
        <v>0</v>
      </c>
      <c r="AX60" s="310">
        <v>0</v>
      </c>
      <c r="AY60" s="307">
        <v>158.77500000000001</v>
      </c>
      <c r="AZ60" s="307">
        <v>0</v>
      </c>
      <c r="BA60" s="307">
        <v>7.4999999999999997E-2</v>
      </c>
      <c r="BB60" s="307">
        <v>14.663</v>
      </c>
      <c r="BC60" s="307">
        <v>0</v>
      </c>
      <c r="BD60" s="307">
        <v>0</v>
      </c>
      <c r="BE60" s="307">
        <v>0</v>
      </c>
      <c r="BF60" s="311">
        <v>0</v>
      </c>
      <c r="BG60" s="307">
        <v>0</v>
      </c>
      <c r="BH60" s="311">
        <v>0</v>
      </c>
      <c r="BI60" s="307">
        <v>0</v>
      </c>
      <c r="BJ60" s="312">
        <v>0</v>
      </c>
      <c r="BK60" s="312">
        <v>0</v>
      </c>
      <c r="BL60" s="307">
        <v>0</v>
      </c>
      <c r="BM60" s="313">
        <v>512.39099999999996</v>
      </c>
      <c r="BN60" s="306">
        <v>0</v>
      </c>
      <c r="BO60" s="307">
        <v>512.39099999999996</v>
      </c>
      <c r="BP60" s="314">
        <v>2092738.07</v>
      </c>
      <c r="BQ60" s="314">
        <v>41854.761400000003</v>
      </c>
      <c r="BR60" s="314">
        <v>2050883.3086000001</v>
      </c>
      <c r="BS60" s="314">
        <v>0</v>
      </c>
      <c r="BT60" s="314">
        <v>0</v>
      </c>
      <c r="BU60" s="315">
        <v>0</v>
      </c>
      <c r="BV60" s="315">
        <v>0</v>
      </c>
      <c r="BW60" s="315">
        <v>0</v>
      </c>
      <c r="BX60" s="315">
        <v>0</v>
      </c>
      <c r="BY60" s="315">
        <v>0</v>
      </c>
      <c r="BZ60" s="315">
        <v>0</v>
      </c>
      <c r="CA60" s="314">
        <v>0</v>
      </c>
      <c r="CB60" s="314">
        <v>0</v>
      </c>
      <c r="CC60" s="314">
        <v>0</v>
      </c>
      <c r="CD60" s="314">
        <v>0</v>
      </c>
      <c r="CE60" s="314">
        <v>2050883.3086000001</v>
      </c>
      <c r="CF60" s="314">
        <v>8291.077418114035</v>
      </c>
      <c r="CG60" s="314">
        <v>7959.4343213894745</v>
      </c>
      <c r="CH60" s="314">
        <v>2067133.8203395037</v>
      </c>
      <c r="CI60" s="314">
        <v>41854.761400000003</v>
      </c>
      <c r="CJ60" s="327"/>
      <c r="CK60" s="311">
        <v>192</v>
      </c>
      <c r="CL60" s="311">
        <v>180</v>
      </c>
      <c r="CM60" s="321">
        <v>479.428</v>
      </c>
      <c r="CN60" s="318">
        <v>10705</v>
      </c>
    </row>
    <row r="61" spans="1:92" ht="11.25" customHeight="1">
      <c r="A61" s="180" t="s">
        <v>949</v>
      </c>
      <c r="B61" s="168">
        <v>113</v>
      </c>
      <c r="C61" s="168">
        <v>739.5</v>
      </c>
      <c r="D61" s="168">
        <v>796</v>
      </c>
      <c r="E61" s="168">
        <v>756</v>
      </c>
      <c r="F61" s="168">
        <v>813</v>
      </c>
      <c r="G61" s="168">
        <v>806.5</v>
      </c>
      <c r="H61" s="168">
        <v>841.5</v>
      </c>
      <c r="I61" s="168">
        <v>780</v>
      </c>
      <c r="J61" s="168">
        <v>724.5</v>
      </c>
      <c r="K61" s="168">
        <v>698</v>
      </c>
      <c r="L61" s="168">
        <v>727</v>
      </c>
      <c r="M61" s="168">
        <v>667.5</v>
      </c>
      <c r="N61" s="168">
        <v>686</v>
      </c>
      <c r="O61" s="168">
        <v>651</v>
      </c>
      <c r="P61" s="168">
        <v>618</v>
      </c>
      <c r="Q61" s="168">
        <v>8769</v>
      </c>
      <c r="R61" s="169">
        <v>9565</v>
      </c>
      <c r="S61" s="168">
        <v>253.5</v>
      </c>
      <c r="T61" s="168">
        <v>186.5</v>
      </c>
      <c r="U61" s="168">
        <v>66.5</v>
      </c>
      <c r="V61" s="168">
        <v>970.5</v>
      </c>
      <c r="W61" s="168">
        <v>46.18</v>
      </c>
      <c r="X61" s="168">
        <v>5461</v>
      </c>
      <c r="Y61" s="168">
        <v>439</v>
      </c>
      <c r="Z61" s="168">
        <v>182</v>
      </c>
      <c r="AA61" s="168">
        <v>1994</v>
      </c>
      <c r="AB61" s="170">
        <v>1146.24</v>
      </c>
      <c r="AC61" s="171">
        <v>907.2</v>
      </c>
      <c r="AD61" s="171">
        <v>1911.01</v>
      </c>
      <c r="AE61" s="171">
        <v>2451.5700000000002</v>
      </c>
      <c r="AF61" s="171">
        <v>5059.375</v>
      </c>
      <c r="AG61" s="171">
        <v>10329.155000000001</v>
      </c>
      <c r="AH61" s="171">
        <v>253.5</v>
      </c>
      <c r="AI61" s="171">
        <v>373</v>
      </c>
      <c r="AJ61" s="171">
        <v>133</v>
      </c>
      <c r="AK61" s="171">
        <v>679.35</v>
      </c>
      <c r="AL61" s="171">
        <v>1154.5</v>
      </c>
      <c r="AM61" s="171">
        <v>273.05</v>
      </c>
      <c r="AN61" s="171">
        <v>91</v>
      </c>
      <c r="AO61" s="171">
        <v>119.64</v>
      </c>
      <c r="AP61" s="170">
        <v>14552.434999999999</v>
      </c>
      <c r="AQ61" s="172">
        <v>1.0780000000000001</v>
      </c>
      <c r="AR61" s="171">
        <v>15687.525</v>
      </c>
      <c r="AS61" s="173">
        <v>9</v>
      </c>
      <c r="AT61" s="170">
        <v>13.5</v>
      </c>
      <c r="AU61" s="172">
        <v>48.798999999999999</v>
      </c>
      <c r="AV61" s="172">
        <v>0</v>
      </c>
      <c r="AW61" s="170">
        <v>0</v>
      </c>
      <c r="AX61" s="172">
        <v>0</v>
      </c>
      <c r="AY61" s="171">
        <v>48.798999999999999</v>
      </c>
      <c r="AZ61" s="174">
        <v>0</v>
      </c>
      <c r="BA61" s="178">
        <v>6.9000000000000006E-2</v>
      </c>
      <c r="BB61" s="171">
        <v>659.98500000000001</v>
      </c>
      <c r="BC61" s="170">
        <v>111.36</v>
      </c>
      <c r="BD61" s="170">
        <v>86.25</v>
      </c>
      <c r="BE61" s="170">
        <v>197.61</v>
      </c>
      <c r="BF61" s="173">
        <v>0</v>
      </c>
      <c r="BG61" s="171">
        <v>0</v>
      </c>
      <c r="BH61" s="175">
        <v>2.5</v>
      </c>
      <c r="BI61" s="171">
        <v>0.25</v>
      </c>
      <c r="BJ61" s="175">
        <v>1.5</v>
      </c>
      <c r="BK61" s="175">
        <v>1.5</v>
      </c>
      <c r="BL61" s="171">
        <v>0.375</v>
      </c>
      <c r="BM61" s="170">
        <v>16608.044000000002</v>
      </c>
      <c r="BN61" s="170">
        <v>0</v>
      </c>
      <c r="BO61" s="171">
        <v>16608.044000000002</v>
      </c>
      <c r="BP61" s="284">
        <v>67831569.790000007</v>
      </c>
      <c r="BQ61" s="285"/>
      <c r="BR61" s="284">
        <v>67831569.790000007</v>
      </c>
      <c r="BS61" s="284">
        <v>73295.399999999994</v>
      </c>
      <c r="BT61" s="284">
        <v>577216.05000000005</v>
      </c>
      <c r="BU61" s="176">
        <v>650511.45000000007</v>
      </c>
      <c r="BV61" s="176">
        <v>0</v>
      </c>
      <c r="BW61" s="284">
        <v>0</v>
      </c>
      <c r="BX61" s="176">
        <v>0</v>
      </c>
      <c r="BY61" s="176">
        <v>0</v>
      </c>
      <c r="BZ61" s="176">
        <v>0</v>
      </c>
      <c r="CA61" s="284">
        <v>0</v>
      </c>
      <c r="CB61" s="284">
        <v>650511.45000000007</v>
      </c>
      <c r="CC61" s="284">
        <v>487883.58750000002</v>
      </c>
      <c r="CD61" s="176">
        <v>0</v>
      </c>
      <c r="CE61" s="284">
        <v>67343686.202500001</v>
      </c>
      <c r="CF61" s="284">
        <v>272249.38327049656</v>
      </c>
      <c r="CG61" s="284">
        <v>261359.40793967672</v>
      </c>
      <c r="CH61" s="284">
        <v>67877294.993710175</v>
      </c>
      <c r="CI61" s="285"/>
      <c r="CJ61" s="292"/>
      <c r="CK61" s="169">
        <v>9653.5</v>
      </c>
      <c r="CL61" s="169">
        <v>9826</v>
      </c>
      <c r="CM61" s="178">
        <v>16861.633000000002</v>
      </c>
      <c r="CN61" s="179">
        <v>7092</v>
      </c>
    </row>
    <row r="62" spans="1:92" ht="11.25" customHeight="1">
      <c r="A62" s="180" t="s">
        <v>950</v>
      </c>
      <c r="B62" s="168">
        <v>0</v>
      </c>
      <c r="C62" s="168">
        <v>5.5</v>
      </c>
      <c r="D62" s="168">
        <v>5.5</v>
      </c>
      <c r="E62" s="168">
        <v>5.5</v>
      </c>
      <c r="F62" s="168">
        <v>11</v>
      </c>
      <c r="G62" s="168">
        <v>9</v>
      </c>
      <c r="H62" s="168">
        <v>12.5</v>
      </c>
      <c r="I62" s="168">
        <v>9</v>
      </c>
      <c r="J62" s="168">
        <v>10</v>
      </c>
      <c r="K62" s="168">
        <v>10</v>
      </c>
      <c r="L62" s="168">
        <v>14</v>
      </c>
      <c r="M62" s="168">
        <v>11</v>
      </c>
      <c r="N62" s="168">
        <v>10.5</v>
      </c>
      <c r="O62" s="168">
        <v>12.5</v>
      </c>
      <c r="P62" s="168">
        <v>13</v>
      </c>
      <c r="Q62" s="168">
        <v>128</v>
      </c>
      <c r="R62" s="169">
        <v>133.5</v>
      </c>
      <c r="S62" s="168">
        <v>2.5</v>
      </c>
      <c r="T62" s="168">
        <v>0</v>
      </c>
      <c r="U62" s="168">
        <v>0</v>
      </c>
      <c r="V62" s="168">
        <v>17.5</v>
      </c>
      <c r="W62" s="168">
        <v>1.2</v>
      </c>
      <c r="X62" s="168">
        <v>62.5</v>
      </c>
      <c r="Y62" s="168">
        <v>0</v>
      </c>
      <c r="Z62" s="168">
        <v>0</v>
      </c>
      <c r="AA62" s="168">
        <v>69</v>
      </c>
      <c r="AB62" s="170">
        <v>7.92</v>
      </c>
      <c r="AC62" s="171">
        <v>6.6</v>
      </c>
      <c r="AD62" s="171">
        <v>23.6</v>
      </c>
      <c r="AE62" s="171">
        <v>32.917999999999999</v>
      </c>
      <c r="AF62" s="171">
        <v>88.75</v>
      </c>
      <c r="AG62" s="171">
        <v>151.86799999999999</v>
      </c>
      <c r="AH62" s="171">
        <v>2.5</v>
      </c>
      <c r="AI62" s="171">
        <v>0</v>
      </c>
      <c r="AJ62" s="171">
        <v>0</v>
      </c>
      <c r="AK62" s="171">
        <v>12.25</v>
      </c>
      <c r="AL62" s="171">
        <v>30</v>
      </c>
      <c r="AM62" s="171">
        <v>3.125</v>
      </c>
      <c r="AN62" s="171">
        <v>0</v>
      </c>
      <c r="AO62" s="171">
        <v>4.1399999999999997</v>
      </c>
      <c r="AP62" s="170">
        <v>211.80299999999997</v>
      </c>
      <c r="AQ62" s="172">
        <v>1.1970000000000001</v>
      </c>
      <c r="AR62" s="171">
        <v>253.52799999999999</v>
      </c>
      <c r="AS62" s="173">
        <v>0</v>
      </c>
      <c r="AT62" s="170">
        <v>0</v>
      </c>
      <c r="AU62" s="172">
        <v>42</v>
      </c>
      <c r="AV62" s="172">
        <v>93.436000000000007</v>
      </c>
      <c r="AW62" s="170">
        <v>19.356999999999999</v>
      </c>
      <c r="AX62" s="172">
        <v>0</v>
      </c>
      <c r="AY62" s="171">
        <v>154.79300000000001</v>
      </c>
      <c r="AZ62" s="174">
        <v>66.5</v>
      </c>
      <c r="BA62" s="178">
        <v>0.10100000000000001</v>
      </c>
      <c r="BB62" s="171">
        <v>13.484</v>
      </c>
      <c r="BC62" s="170">
        <v>0</v>
      </c>
      <c r="BD62" s="170">
        <v>0</v>
      </c>
      <c r="BE62" s="170">
        <v>0</v>
      </c>
      <c r="BF62" s="173">
        <v>0</v>
      </c>
      <c r="BG62" s="171">
        <v>0</v>
      </c>
      <c r="BH62" s="175">
        <v>0</v>
      </c>
      <c r="BI62" s="171">
        <v>0</v>
      </c>
      <c r="BJ62" s="175">
        <v>0</v>
      </c>
      <c r="BK62" s="175">
        <v>0</v>
      </c>
      <c r="BL62" s="171">
        <v>0</v>
      </c>
      <c r="BM62" s="170">
        <v>488.30500000000001</v>
      </c>
      <c r="BN62" s="170">
        <v>0</v>
      </c>
      <c r="BO62" s="171">
        <v>488.30500000000001</v>
      </c>
      <c r="BP62" s="284">
        <v>1994364.58</v>
      </c>
      <c r="BQ62" s="285"/>
      <c r="BR62" s="284">
        <v>1994364.58</v>
      </c>
      <c r="BS62" s="284">
        <v>138.81</v>
      </c>
      <c r="BT62" s="284">
        <v>15394.92</v>
      </c>
      <c r="BU62" s="176">
        <v>15533.73</v>
      </c>
      <c r="BV62" s="176">
        <v>0</v>
      </c>
      <c r="BW62" s="284">
        <v>0</v>
      </c>
      <c r="BX62" s="176">
        <v>0</v>
      </c>
      <c r="BY62" s="176">
        <v>0</v>
      </c>
      <c r="BZ62" s="176">
        <v>5706.7</v>
      </c>
      <c r="CA62" s="284">
        <v>5706.7</v>
      </c>
      <c r="CB62" s="284">
        <v>21240.43</v>
      </c>
      <c r="CC62" s="284">
        <v>15930.3225</v>
      </c>
      <c r="CD62" s="176">
        <v>0</v>
      </c>
      <c r="CE62" s="284">
        <v>1978434.2575000001</v>
      </c>
      <c r="CF62" s="284">
        <v>7998.1886472024216</v>
      </c>
      <c r="CG62" s="284">
        <v>7678.2611013143242</v>
      </c>
      <c r="CH62" s="284">
        <v>1994110.7072485168</v>
      </c>
      <c r="CI62" s="285"/>
      <c r="CJ62" s="292"/>
      <c r="CK62" s="169">
        <v>137</v>
      </c>
      <c r="CL62" s="169">
        <v>130</v>
      </c>
      <c r="CM62" s="178">
        <v>487.14</v>
      </c>
      <c r="CN62" s="179">
        <v>14939</v>
      </c>
    </row>
    <row r="63" spans="1:92" ht="11.25" customHeight="1">
      <c r="A63" s="192" t="s">
        <v>1189</v>
      </c>
      <c r="B63" s="194">
        <v>0</v>
      </c>
      <c r="C63" s="194">
        <v>79.5</v>
      </c>
      <c r="D63" s="194">
        <v>79.5</v>
      </c>
      <c r="E63" s="194">
        <v>82.5</v>
      </c>
      <c r="F63" s="194">
        <v>66</v>
      </c>
      <c r="G63" s="194">
        <v>80</v>
      </c>
      <c r="H63" s="194">
        <v>91</v>
      </c>
      <c r="I63" s="194">
        <v>50.5</v>
      </c>
      <c r="J63" s="194">
        <v>0</v>
      </c>
      <c r="K63" s="194">
        <v>0</v>
      </c>
      <c r="L63" s="194">
        <v>0</v>
      </c>
      <c r="M63" s="194">
        <v>0</v>
      </c>
      <c r="N63" s="194">
        <v>0</v>
      </c>
      <c r="O63" s="194">
        <v>0</v>
      </c>
      <c r="P63" s="194">
        <v>0</v>
      </c>
      <c r="Q63" s="194">
        <v>370</v>
      </c>
      <c r="R63" s="195">
        <v>449.5</v>
      </c>
      <c r="S63" s="194">
        <v>0</v>
      </c>
      <c r="T63" s="194">
        <v>0</v>
      </c>
      <c r="U63" s="194">
        <v>0</v>
      </c>
      <c r="V63" s="194">
        <v>45</v>
      </c>
      <c r="W63" s="194">
        <v>0.84</v>
      </c>
      <c r="X63" s="194">
        <v>449.5</v>
      </c>
      <c r="Y63" s="194">
        <v>0</v>
      </c>
      <c r="Z63" s="194">
        <v>0</v>
      </c>
      <c r="AA63" s="194">
        <v>0</v>
      </c>
      <c r="AB63" s="306">
        <v>114.48</v>
      </c>
      <c r="AC63" s="306">
        <v>99</v>
      </c>
      <c r="AD63" s="306">
        <v>172.28</v>
      </c>
      <c r="AE63" s="306">
        <v>147.86799999999999</v>
      </c>
      <c r="AF63" s="306">
        <v>0</v>
      </c>
      <c r="AG63" s="306">
        <v>419.14799999999997</v>
      </c>
      <c r="AH63" s="306">
        <v>0</v>
      </c>
      <c r="AI63" s="306">
        <v>0</v>
      </c>
      <c r="AJ63" s="306">
        <v>0</v>
      </c>
      <c r="AK63" s="306">
        <v>31.5</v>
      </c>
      <c r="AL63" s="306">
        <v>21</v>
      </c>
      <c r="AM63" s="306">
        <v>22.475000000000001</v>
      </c>
      <c r="AN63" s="306">
        <v>0</v>
      </c>
      <c r="AO63" s="306">
        <v>0</v>
      </c>
      <c r="AP63" s="307">
        <v>608.60299999999995</v>
      </c>
      <c r="AQ63" s="308">
        <v>1.1060000000000001</v>
      </c>
      <c r="AR63" s="308">
        <v>673.11500000000001</v>
      </c>
      <c r="AS63" s="312">
        <v>2</v>
      </c>
      <c r="AT63" s="306">
        <v>3</v>
      </c>
      <c r="AU63" s="310">
        <v>0</v>
      </c>
      <c r="AV63" s="310">
        <v>0</v>
      </c>
      <c r="AW63" s="306">
        <v>0</v>
      </c>
      <c r="AX63" s="310">
        <v>0</v>
      </c>
      <c r="AY63" s="307">
        <v>0</v>
      </c>
      <c r="AZ63" s="307">
        <v>0</v>
      </c>
      <c r="BA63" s="307">
        <v>7.4999999999999997E-2</v>
      </c>
      <c r="BB63" s="307">
        <v>33.713000000000001</v>
      </c>
      <c r="BC63" s="307">
        <v>14.768000000000001</v>
      </c>
      <c r="BD63" s="307">
        <v>7.25</v>
      </c>
      <c r="BE63" s="307">
        <v>22.018000000000001</v>
      </c>
      <c r="BF63" s="311">
        <v>0</v>
      </c>
      <c r="BG63" s="307">
        <v>0</v>
      </c>
      <c r="BH63" s="311">
        <v>0</v>
      </c>
      <c r="BI63" s="307">
        <v>0</v>
      </c>
      <c r="BJ63" s="312">
        <v>0</v>
      </c>
      <c r="BK63" s="312">
        <v>0</v>
      </c>
      <c r="BL63" s="307">
        <v>0</v>
      </c>
      <c r="BM63" s="313">
        <v>731.846</v>
      </c>
      <c r="BN63" s="306">
        <v>0</v>
      </c>
      <c r="BO63" s="307">
        <v>731.846</v>
      </c>
      <c r="BP63" s="314">
        <v>2989049.34</v>
      </c>
      <c r="BQ63" s="314">
        <v>59780.986799999999</v>
      </c>
      <c r="BR63" s="314">
        <v>2929268.3531999998</v>
      </c>
      <c r="BS63" s="314">
        <v>0</v>
      </c>
      <c r="BT63" s="314">
        <v>0</v>
      </c>
      <c r="BU63" s="315">
        <v>0</v>
      </c>
      <c r="BV63" s="315">
        <v>0</v>
      </c>
      <c r="BW63" s="315">
        <v>0</v>
      </c>
      <c r="BX63" s="315">
        <v>0</v>
      </c>
      <c r="BY63" s="315">
        <v>0</v>
      </c>
      <c r="BZ63" s="315">
        <v>0</v>
      </c>
      <c r="CA63" s="314">
        <v>0</v>
      </c>
      <c r="CB63" s="314">
        <v>0</v>
      </c>
      <c r="CC63" s="314">
        <v>0</v>
      </c>
      <c r="CD63" s="314">
        <v>0</v>
      </c>
      <c r="CE63" s="314">
        <v>2929268.3531999998</v>
      </c>
      <c r="CF63" s="314">
        <v>11842.112417108492</v>
      </c>
      <c r="CG63" s="314">
        <v>11368.427920424152</v>
      </c>
      <c r="CH63" s="314">
        <v>2952478.8935375325</v>
      </c>
      <c r="CI63" s="314">
        <v>59780.986799999999</v>
      </c>
      <c r="CJ63" s="323"/>
      <c r="CK63" s="311">
        <v>451</v>
      </c>
      <c r="CL63" s="311">
        <v>465.5</v>
      </c>
      <c r="CM63" s="321">
        <v>729.51099999999997</v>
      </c>
      <c r="CN63" s="318">
        <v>6650</v>
      </c>
    </row>
    <row r="64" spans="1:92" ht="11.25" customHeight="1">
      <c r="A64" s="180" t="s">
        <v>951</v>
      </c>
      <c r="B64" s="168">
        <v>0</v>
      </c>
      <c r="C64" s="168">
        <v>5.5</v>
      </c>
      <c r="D64" s="168">
        <v>5.5</v>
      </c>
      <c r="E64" s="168">
        <v>1</v>
      </c>
      <c r="F64" s="168">
        <v>3.5</v>
      </c>
      <c r="G64" s="168">
        <v>1</v>
      </c>
      <c r="H64" s="168">
        <v>2.5</v>
      </c>
      <c r="I64" s="168">
        <v>2</v>
      </c>
      <c r="J64" s="168">
        <v>2</v>
      </c>
      <c r="K64" s="168">
        <v>5</v>
      </c>
      <c r="L64" s="168">
        <v>1</v>
      </c>
      <c r="M64" s="168">
        <v>9</v>
      </c>
      <c r="N64" s="168">
        <v>15.5</v>
      </c>
      <c r="O64" s="168">
        <v>8.5</v>
      </c>
      <c r="P64" s="168">
        <v>11.5</v>
      </c>
      <c r="Q64" s="168">
        <v>62.5</v>
      </c>
      <c r="R64" s="169">
        <v>68</v>
      </c>
      <c r="S64" s="168">
        <v>0</v>
      </c>
      <c r="T64" s="168">
        <v>0</v>
      </c>
      <c r="U64" s="168">
        <v>0</v>
      </c>
      <c r="V64" s="168">
        <v>13.5</v>
      </c>
      <c r="W64" s="168">
        <v>0.27</v>
      </c>
      <c r="X64" s="168">
        <v>16</v>
      </c>
      <c r="Y64" s="168">
        <v>0</v>
      </c>
      <c r="Z64" s="168">
        <v>0</v>
      </c>
      <c r="AA64" s="168">
        <v>0</v>
      </c>
      <c r="AB64" s="170">
        <v>7.92</v>
      </c>
      <c r="AC64" s="171">
        <v>1.2</v>
      </c>
      <c r="AD64" s="171">
        <v>5.31</v>
      </c>
      <c r="AE64" s="171">
        <v>6.7930000000000001</v>
      </c>
      <c r="AF64" s="171">
        <v>63.125</v>
      </c>
      <c r="AG64" s="171">
        <v>76.427999999999997</v>
      </c>
      <c r="AH64" s="171">
        <v>0</v>
      </c>
      <c r="AI64" s="171">
        <v>0</v>
      </c>
      <c r="AJ64" s="171">
        <v>0</v>
      </c>
      <c r="AK64" s="171">
        <v>9.4499999999999993</v>
      </c>
      <c r="AL64" s="171">
        <v>6.75</v>
      </c>
      <c r="AM64" s="171">
        <v>0.8</v>
      </c>
      <c r="AN64" s="171">
        <v>0</v>
      </c>
      <c r="AO64" s="171">
        <v>0</v>
      </c>
      <c r="AP64" s="170">
        <v>101.348</v>
      </c>
      <c r="AQ64" s="172">
        <v>1.127</v>
      </c>
      <c r="AR64" s="171">
        <v>114.21899999999999</v>
      </c>
      <c r="AS64" s="173">
        <v>0</v>
      </c>
      <c r="AT64" s="170">
        <v>0</v>
      </c>
      <c r="AU64" s="172">
        <v>29.844000000000001</v>
      </c>
      <c r="AV64" s="172">
        <v>58.398000000000003</v>
      </c>
      <c r="AW64" s="170">
        <v>10.026999999999999</v>
      </c>
      <c r="AX64" s="172">
        <v>0</v>
      </c>
      <c r="AY64" s="171">
        <v>98.269000000000005</v>
      </c>
      <c r="AZ64" s="174">
        <v>132</v>
      </c>
      <c r="BA64" s="178">
        <v>6.4000000000000001E-2</v>
      </c>
      <c r="BB64" s="171">
        <v>4.3520000000000003</v>
      </c>
      <c r="BC64" s="170">
        <v>22.132999999999999</v>
      </c>
      <c r="BD64" s="170">
        <v>7.75</v>
      </c>
      <c r="BE64" s="170">
        <v>29.882999999999999</v>
      </c>
      <c r="BF64" s="173">
        <v>0</v>
      </c>
      <c r="BG64" s="171">
        <v>0</v>
      </c>
      <c r="BH64" s="175">
        <v>0</v>
      </c>
      <c r="BI64" s="171">
        <v>0</v>
      </c>
      <c r="BJ64" s="175">
        <v>0</v>
      </c>
      <c r="BK64" s="175">
        <v>0</v>
      </c>
      <c r="BL64" s="171">
        <v>0</v>
      </c>
      <c r="BM64" s="170">
        <v>378.72299999999996</v>
      </c>
      <c r="BN64" s="170">
        <v>0</v>
      </c>
      <c r="BO64" s="171">
        <v>378.72300000000001</v>
      </c>
      <c r="BP64" s="284">
        <v>1546803.2</v>
      </c>
      <c r="BQ64" s="285"/>
      <c r="BR64" s="284">
        <v>1546803.2</v>
      </c>
      <c r="BS64" s="284">
        <v>1719.01</v>
      </c>
      <c r="BT64" s="284">
        <v>4105.43</v>
      </c>
      <c r="BU64" s="176">
        <v>5824.4400000000005</v>
      </c>
      <c r="BV64" s="176">
        <v>0</v>
      </c>
      <c r="BW64" s="284">
        <v>0</v>
      </c>
      <c r="BX64" s="176">
        <v>0</v>
      </c>
      <c r="BY64" s="176">
        <v>0</v>
      </c>
      <c r="BZ64" s="176">
        <v>0</v>
      </c>
      <c r="CA64" s="284">
        <v>0</v>
      </c>
      <c r="CB64" s="284">
        <v>5824.4400000000005</v>
      </c>
      <c r="CC64" s="284">
        <v>4368.33</v>
      </c>
      <c r="CD64" s="176">
        <v>0</v>
      </c>
      <c r="CE64" s="284">
        <v>1542434.8699999999</v>
      </c>
      <c r="CF64" s="284">
        <v>6235.5799893356525</v>
      </c>
      <c r="CG64" s="284">
        <v>5986.1567897622263</v>
      </c>
      <c r="CH64" s="284">
        <v>1554656.6067790978</v>
      </c>
      <c r="CI64" s="285"/>
      <c r="CJ64" s="292"/>
      <c r="CK64" s="169">
        <v>59</v>
      </c>
      <c r="CL64" s="169">
        <v>74.5</v>
      </c>
      <c r="CM64" s="178">
        <v>363.54899999999998</v>
      </c>
      <c r="CN64" s="179">
        <v>22747</v>
      </c>
    </row>
    <row r="65" spans="1:93" ht="11.25" customHeight="1">
      <c r="A65" s="414" t="s">
        <v>1190</v>
      </c>
      <c r="B65" s="194">
        <v>0</v>
      </c>
      <c r="C65" s="194">
        <v>21</v>
      </c>
      <c r="D65" s="194">
        <v>21</v>
      </c>
      <c r="E65" s="194">
        <v>20</v>
      </c>
      <c r="F65" s="194">
        <v>23</v>
      </c>
      <c r="G65" s="194">
        <v>23</v>
      </c>
      <c r="H65" s="194">
        <v>24</v>
      </c>
      <c r="I65" s="194">
        <v>24</v>
      </c>
      <c r="J65" s="194">
        <v>22.5</v>
      </c>
      <c r="K65" s="194">
        <v>24.5</v>
      </c>
      <c r="L65" s="194">
        <v>18</v>
      </c>
      <c r="M65" s="194">
        <v>0</v>
      </c>
      <c r="N65" s="194">
        <v>0</v>
      </c>
      <c r="O65" s="194">
        <v>0</v>
      </c>
      <c r="P65" s="194">
        <v>0</v>
      </c>
      <c r="Q65" s="194">
        <v>179</v>
      </c>
      <c r="R65" s="195">
        <v>200</v>
      </c>
      <c r="S65" s="194">
        <v>1</v>
      </c>
      <c r="T65" s="194">
        <v>2</v>
      </c>
      <c r="U65" s="194">
        <v>0</v>
      </c>
      <c r="V65" s="194">
        <v>48.5</v>
      </c>
      <c r="W65" s="194">
        <v>0.49</v>
      </c>
      <c r="X65" s="194">
        <v>154</v>
      </c>
      <c r="Y65" s="194">
        <v>0</v>
      </c>
      <c r="Z65" s="194">
        <v>0</v>
      </c>
      <c r="AA65" s="194">
        <v>0</v>
      </c>
      <c r="AB65" s="306">
        <v>30.24</v>
      </c>
      <c r="AC65" s="306">
        <v>24</v>
      </c>
      <c r="AD65" s="306">
        <v>54.28</v>
      </c>
      <c r="AE65" s="306">
        <v>73.673000000000002</v>
      </c>
      <c r="AF65" s="306">
        <v>53.125</v>
      </c>
      <c r="AG65" s="306">
        <v>205.078</v>
      </c>
      <c r="AH65" s="306">
        <v>1</v>
      </c>
      <c r="AI65" s="306">
        <v>4</v>
      </c>
      <c r="AJ65" s="306">
        <v>0</v>
      </c>
      <c r="AK65" s="306">
        <v>33.950000000000003</v>
      </c>
      <c r="AL65" s="306">
        <v>12.25</v>
      </c>
      <c r="AM65" s="306">
        <v>7.7</v>
      </c>
      <c r="AN65" s="306">
        <v>0</v>
      </c>
      <c r="AO65" s="306">
        <v>0</v>
      </c>
      <c r="AP65" s="307">
        <v>294.21800000000002</v>
      </c>
      <c r="AQ65" s="308">
        <v>1.0209999999999999</v>
      </c>
      <c r="AR65" s="308">
        <v>300.39699999999999</v>
      </c>
      <c r="AS65" s="312">
        <v>1</v>
      </c>
      <c r="AT65" s="306">
        <v>1.5</v>
      </c>
      <c r="AU65" s="310">
        <v>2.9550000000000001</v>
      </c>
      <c r="AV65" s="310">
        <v>0</v>
      </c>
      <c r="AW65" s="306">
        <v>0</v>
      </c>
      <c r="AX65" s="310">
        <v>0</v>
      </c>
      <c r="AY65" s="307">
        <v>2.9550000000000001</v>
      </c>
      <c r="AZ65" s="307">
        <v>0</v>
      </c>
      <c r="BA65" s="307">
        <v>6.6000000000000003E-2</v>
      </c>
      <c r="BB65" s="307">
        <v>13.2</v>
      </c>
      <c r="BC65" s="307">
        <v>0</v>
      </c>
      <c r="BD65" s="307">
        <v>0</v>
      </c>
      <c r="BE65" s="307">
        <v>0</v>
      </c>
      <c r="BF65" s="311">
        <v>0</v>
      </c>
      <c r="BG65" s="307">
        <v>0</v>
      </c>
      <c r="BH65" s="311">
        <v>0</v>
      </c>
      <c r="BI65" s="307">
        <v>0</v>
      </c>
      <c r="BJ65" s="312">
        <v>0</v>
      </c>
      <c r="BK65" s="312">
        <v>0</v>
      </c>
      <c r="BL65" s="307">
        <v>0</v>
      </c>
      <c r="BM65" s="313">
        <v>318.05199999999996</v>
      </c>
      <c r="BN65" s="306">
        <v>12.121</v>
      </c>
      <c r="BO65" s="307">
        <v>330.173</v>
      </c>
      <c r="BP65" s="314">
        <v>1348512.38</v>
      </c>
      <c r="BQ65" s="314">
        <v>26970.247599999999</v>
      </c>
      <c r="BR65" s="314">
        <v>1321542.1324</v>
      </c>
      <c r="BS65" s="314">
        <v>0</v>
      </c>
      <c r="BT65" s="314">
        <v>0</v>
      </c>
      <c r="BU65" s="315">
        <v>0</v>
      </c>
      <c r="BV65" s="315">
        <v>0</v>
      </c>
      <c r="BW65" s="315">
        <v>0</v>
      </c>
      <c r="BX65" s="315">
        <v>0</v>
      </c>
      <c r="BY65" s="315">
        <v>0</v>
      </c>
      <c r="BZ65" s="315">
        <v>0</v>
      </c>
      <c r="CA65" s="314">
        <v>0</v>
      </c>
      <c r="CB65" s="314">
        <v>0</v>
      </c>
      <c r="CC65" s="314">
        <v>0</v>
      </c>
      <c r="CD65" s="314">
        <v>0</v>
      </c>
      <c r="CE65" s="314">
        <v>1321542.1324</v>
      </c>
      <c r="CF65" s="314">
        <v>5342.5799922802626</v>
      </c>
      <c r="CG65" s="314">
        <v>5128.8767925890525</v>
      </c>
      <c r="CH65" s="314">
        <v>1332013.5891848693</v>
      </c>
      <c r="CI65" s="314">
        <v>26970.247599999999</v>
      </c>
      <c r="CJ65" s="325"/>
      <c r="CK65" s="311">
        <v>200</v>
      </c>
      <c r="CL65" s="311">
        <v>200</v>
      </c>
      <c r="CM65" s="321">
        <v>330.173</v>
      </c>
      <c r="CN65" s="318">
        <v>6743</v>
      </c>
    </row>
    <row r="66" spans="1:93" ht="11.25" customHeight="1">
      <c r="A66" s="180" t="s">
        <v>952</v>
      </c>
      <c r="B66" s="168">
        <v>9</v>
      </c>
      <c r="C66" s="168">
        <v>43</v>
      </c>
      <c r="D66" s="168">
        <v>47.5</v>
      </c>
      <c r="E66" s="168">
        <v>34</v>
      </c>
      <c r="F66" s="168">
        <v>38.5</v>
      </c>
      <c r="G66" s="168">
        <v>31.5</v>
      </c>
      <c r="H66" s="168">
        <v>38.5</v>
      </c>
      <c r="I66" s="168">
        <v>39</v>
      </c>
      <c r="J66" s="168">
        <v>42</v>
      </c>
      <c r="K66" s="168">
        <v>30</v>
      </c>
      <c r="L66" s="168">
        <v>35.5</v>
      </c>
      <c r="M66" s="168">
        <v>25</v>
      </c>
      <c r="N66" s="168">
        <v>27.5</v>
      </c>
      <c r="O66" s="168">
        <v>32</v>
      </c>
      <c r="P66" s="168">
        <v>24.5</v>
      </c>
      <c r="Q66" s="168">
        <v>398</v>
      </c>
      <c r="R66" s="169">
        <v>445.5</v>
      </c>
      <c r="S66" s="168">
        <v>5</v>
      </c>
      <c r="T66" s="168">
        <v>6</v>
      </c>
      <c r="U66" s="168">
        <v>5.5</v>
      </c>
      <c r="V66" s="168">
        <v>48</v>
      </c>
      <c r="W66" s="168">
        <v>0.95</v>
      </c>
      <c r="X66" s="168">
        <v>266</v>
      </c>
      <c r="Y66" s="168">
        <v>0</v>
      </c>
      <c r="Z66" s="168">
        <v>0</v>
      </c>
      <c r="AA66" s="168">
        <v>0</v>
      </c>
      <c r="AB66" s="170">
        <v>68.400000000000006</v>
      </c>
      <c r="AC66" s="171">
        <v>40.799999999999997</v>
      </c>
      <c r="AD66" s="171">
        <v>82.6</v>
      </c>
      <c r="AE66" s="171">
        <v>124.878</v>
      </c>
      <c r="AF66" s="171">
        <v>218.125</v>
      </c>
      <c r="AG66" s="171">
        <v>466.40300000000002</v>
      </c>
      <c r="AH66" s="171">
        <v>5</v>
      </c>
      <c r="AI66" s="171">
        <v>12</v>
      </c>
      <c r="AJ66" s="171">
        <v>11</v>
      </c>
      <c r="AK66" s="171">
        <v>33.6</v>
      </c>
      <c r="AL66" s="171">
        <v>23.75</v>
      </c>
      <c r="AM66" s="171">
        <v>13.3</v>
      </c>
      <c r="AN66" s="171">
        <v>0</v>
      </c>
      <c r="AO66" s="171">
        <v>0</v>
      </c>
      <c r="AP66" s="170">
        <v>633.45299999999997</v>
      </c>
      <c r="AQ66" s="172">
        <v>1.054</v>
      </c>
      <c r="AR66" s="171">
        <v>667.65899999999999</v>
      </c>
      <c r="AS66" s="173">
        <v>0</v>
      </c>
      <c r="AT66" s="170">
        <v>0</v>
      </c>
      <c r="AU66" s="172">
        <v>43.338999999999999</v>
      </c>
      <c r="AV66" s="172">
        <v>124.65600000000001</v>
      </c>
      <c r="AW66" s="170">
        <v>59.381999999999998</v>
      </c>
      <c r="AX66" s="172">
        <v>0</v>
      </c>
      <c r="AY66" s="171">
        <v>227.37700000000001</v>
      </c>
      <c r="AZ66" s="174">
        <v>0</v>
      </c>
      <c r="BA66" s="178">
        <v>5.7000000000000002E-2</v>
      </c>
      <c r="BB66" s="171">
        <v>25.393999999999998</v>
      </c>
      <c r="BC66" s="170">
        <v>45.368000000000002</v>
      </c>
      <c r="BD66" s="170">
        <v>17.5</v>
      </c>
      <c r="BE66" s="170">
        <v>62.868000000000002</v>
      </c>
      <c r="BF66" s="173">
        <v>0</v>
      </c>
      <c r="BG66" s="171">
        <v>0</v>
      </c>
      <c r="BH66" s="175">
        <v>0</v>
      </c>
      <c r="BI66" s="171">
        <v>0</v>
      </c>
      <c r="BJ66" s="175">
        <v>0</v>
      </c>
      <c r="BK66" s="175">
        <v>0</v>
      </c>
      <c r="BL66" s="171">
        <v>0</v>
      </c>
      <c r="BM66" s="170">
        <v>983.29800000000012</v>
      </c>
      <c r="BN66" s="170">
        <v>0</v>
      </c>
      <c r="BO66" s="171">
        <v>983.298</v>
      </c>
      <c r="BP66" s="284">
        <v>4016044.69</v>
      </c>
      <c r="BQ66" s="285"/>
      <c r="BR66" s="284">
        <v>4016044.69</v>
      </c>
      <c r="BS66" s="284">
        <v>47886.77</v>
      </c>
      <c r="BT66" s="284">
        <v>747050.67</v>
      </c>
      <c r="BU66" s="176">
        <v>794937.44000000006</v>
      </c>
      <c r="BV66" s="176">
        <v>0</v>
      </c>
      <c r="BW66" s="284">
        <v>0</v>
      </c>
      <c r="BX66" s="176">
        <v>0</v>
      </c>
      <c r="BY66" s="176">
        <v>0</v>
      </c>
      <c r="BZ66" s="176">
        <v>0</v>
      </c>
      <c r="CA66" s="284">
        <v>0</v>
      </c>
      <c r="CB66" s="284">
        <v>794937.44000000006</v>
      </c>
      <c r="CC66" s="284">
        <v>596203.08000000007</v>
      </c>
      <c r="CD66" s="176">
        <v>0</v>
      </c>
      <c r="CE66" s="284">
        <v>3419841.61</v>
      </c>
      <c r="CF66" s="284">
        <v>13825.346097118139</v>
      </c>
      <c r="CG66" s="284">
        <v>13272.332253233413</v>
      </c>
      <c r="CH66" s="284">
        <v>3446939.2883503516</v>
      </c>
      <c r="CI66" s="285"/>
      <c r="CJ66" s="288"/>
      <c r="CK66" s="169">
        <v>440.5</v>
      </c>
      <c r="CL66" s="169">
        <v>475.5</v>
      </c>
      <c r="CM66" s="178">
        <v>987.976</v>
      </c>
      <c r="CN66" s="179">
        <v>9015</v>
      </c>
    </row>
    <row r="67" spans="1:93" ht="11.25" customHeight="1">
      <c r="A67" s="184" t="s">
        <v>954</v>
      </c>
      <c r="B67" s="183">
        <v>0</v>
      </c>
      <c r="C67" s="183">
        <v>26</v>
      </c>
      <c r="D67" s="183">
        <v>26</v>
      </c>
      <c r="E67" s="183">
        <v>25</v>
      </c>
      <c r="F67" s="183">
        <v>18.5</v>
      </c>
      <c r="G67" s="183">
        <v>14</v>
      </c>
      <c r="H67" s="183">
        <v>20</v>
      </c>
      <c r="I67" s="183">
        <v>24.5</v>
      </c>
      <c r="J67" s="183">
        <v>21.5</v>
      </c>
      <c r="K67" s="183">
        <v>19.5</v>
      </c>
      <c r="L67" s="183">
        <v>21</v>
      </c>
      <c r="M67" s="183">
        <v>16.5</v>
      </c>
      <c r="N67" s="183">
        <v>16</v>
      </c>
      <c r="O67" s="183">
        <v>14</v>
      </c>
      <c r="P67" s="183">
        <v>13.5</v>
      </c>
      <c r="Q67" s="183">
        <v>224</v>
      </c>
      <c r="R67" s="183">
        <v>250</v>
      </c>
      <c r="S67" s="183">
        <v>2</v>
      </c>
      <c r="T67" s="183">
        <v>1</v>
      </c>
      <c r="U67" s="183">
        <v>0</v>
      </c>
      <c r="V67" s="183">
        <v>31</v>
      </c>
      <c r="W67" s="183">
        <v>1.33</v>
      </c>
      <c r="X67" s="183">
        <v>149</v>
      </c>
      <c r="Y67" s="183">
        <v>60</v>
      </c>
      <c r="Z67" s="183">
        <v>15.34</v>
      </c>
      <c r="AA67" s="183">
        <v>181</v>
      </c>
      <c r="AB67" s="295">
        <v>37.44</v>
      </c>
      <c r="AC67" s="295">
        <v>30</v>
      </c>
      <c r="AD67" s="295">
        <v>38.35</v>
      </c>
      <c r="AE67" s="295">
        <v>68.97</v>
      </c>
      <c r="AF67" s="295">
        <v>125.625</v>
      </c>
      <c r="AG67" s="295">
        <v>262.94499999999999</v>
      </c>
      <c r="AH67" s="295">
        <v>2</v>
      </c>
      <c r="AI67" s="295">
        <v>2</v>
      </c>
      <c r="AJ67" s="295">
        <v>0</v>
      </c>
      <c r="AK67" s="295">
        <v>21.7</v>
      </c>
      <c r="AL67" s="295">
        <v>33.25</v>
      </c>
      <c r="AM67" s="295">
        <v>7.45</v>
      </c>
      <c r="AN67" s="295">
        <v>7.67</v>
      </c>
      <c r="AO67" s="295">
        <v>10.86</v>
      </c>
      <c r="AP67" s="295">
        <v>385.315</v>
      </c>
      <c r="AQ67" s="295">
        <f>AR67/AP67</f>
        <v>1.1558205623969999</v>
      </c>
      <c r="AR67" s="295">
        <v>445.35500000000002</v>
      </c>
      <c r="AS67" s="183">
        <v>0</v>
      </c>
      <c r="AT67" s="295">
        <v>0</v>
      </c>
      <c r="AU67" s="295">
        <v>134.87799999999999</v>
      </c>
      <c r="AV67" s="295">
        <v>84</v>
      </c>
      <c r="AW67" s="295">
        <v>35.155999999999999</v>
      </c>
      <c r="AX67" s="295">
        <v>0</v>
      </c>
      <c r="AY67" s="295">
        <v>254.03399999999999</v>
      </c>
      <c r="AZ67" s="295">
        <v>0</v>
      </c>
      <c r="BA67" s="295">
        <v>0.19400000000000001</v>
      </c>
      <c r="BB67" s="295">
        <v>24.251000000000001</v>
      </c>
      <c r="BC67" s="295">
        <v>4.1399999999999997</v>
      </c>
      <c r="BD67" s="295">
        <v>1.5</v>
      </c>
      <c r="BE67" s="295">
        <v>5.64</v>
      </c>
      <c r="BF67" s="183">
        <v>0</v>
      </c>
      <c r="BG67" s="295">
        <v>0</v>
      </c>
      <c r="BH67" s="183">
        <v>0</v>
      </c>
      <c r="BI67" s="295">
        <v>0</v>
      </c>
      <c r="BJ67" s="183">
        <v>0</v>
      </c>
      <c r="BK67" s="183">
        <v>0</v>
      </c>
      <c r="BL67" s="295">
        <v>0</v>
      </c>
      <c r="BM67" s="295">
        <v>729.28</v>
      </c>
      <c r="BN67" s="295">
        <v>0</v>
      </c>
      <c r="BO67" s="295">
        <v>729.28</v>
      </c>
      <c r="BP67" s="296">
        <v>2978569.13</v>
      </c>
      <c r="BQ67" s="296">
        <v>0</v>
      </c>
      <c r="BR67" s="296">
        <v>2978569.13</v>
      </c>
      <c r="BS67" s="296">
        <v>17787.28</v>
      </c>
      <c r="BT67" s="296">
        <v>95181.75</v>
      </c>
      <c r="BU67" s="296">
        <v>112969.03</v>
      </c>
      <c r="BV67" s="296">
        <v>0</v>
      </c>
      <c r="BW67" s="296">
        <v>243187.91</v>
      </c>
      <c r="BX67" s="296">
        <v>243187.91</v>
      </c>
      <c r="BY67" s="296">
        <v>0</v>
      </c>
      <c r="BZ67" s="296">
        <v>33838.160000000003</v>
      </c>
      <c r="CA67" s="296">
        <v>33838.160000000003</v>
      </c>
      <c r="CB67" s="296">
        <v>389995.1</v>
      </c>
      <c r="CC67" s="296">
        <v>292496.32499999995</v>
      </c>
      <c r="CD67" s="296">
        <v>0</v>
      </c>
      <c r="CE67" s="296">
        <v>2686072.8049999997</v>
      </c>
      <c r="CF67" s="296">
        <v>10858.949157935393</v>
      </c>
      <c r="CG67" s="296">
        <v>10424.591191617979</v>
      </c>
      <c r="CH67" s="296">
        <v>2707356.3453495535</v>
      </c>
      <c r="CI67" s="296">
        <v>0</v>
      </c>
      <c r="CJ67" s="405"/>
      <c r="CK67" s="183">
        <v>251</v>
      </c>
      <c r="CL67" s="183">
        <v>219</v>
      </c>
      <c r="CM67" s="295">
        <v>651.10299999999995</v>
      </c>
      <c r="CN67" s="183">
        <v>24728</v>
      </c>
    </row>
    <row r="68" spans="1:93" ht="11.25" customHeight="1">
      <c r="A68" s="182" t="s">
        <v>956</v>
      </c>
      <c r="B68" s="183">
        <v>5.5</v>
      </c>
      <c r="C68" s="183">
        <v>27</v>
      </c>
      <c r="D68" s="183">
        <v>29.75</v>
      </c>
      <c r="E68" s="183">
        <v>31.5</v>
      </c>
      <c r="F68" s="183">
        <v>29.5</v>
      </c>
      <c r="G68" s="183">
        <v>24</v>
      </c>
      <c r="H68" s="183">
        <v>40</v>
      </c>
      <c r="I68" s="183">
        <v>43.5</v>
      </c>
      <c r="J68" s="183">
        <v>32.5</v>
      </c>
      <c r="K68" s="183">
        <v>29</v>
      </c>
      <c r="L68" s="183">
        <v>37.5</v>
      </c>
      <c r="M68" s="183">
        <v>24</v>
      </c>
      <c r="N68" s="183">
        <v>21</v>
      </c>
      <c r="O68" s="183">
        <v>22.5</v>
      </c>
      <c r="P68" s="183">
        <v>20</v>
      </c>
      <c r="Q68" s="183">
        <v>355</v>
      </c>
      <c r="R68" s="183">
        <v>384.75</v>
      </c>
      <c r="S68" s="183">
        <v>0.5</v>
      </c>
      <c r="T68" s="183">
        <v>1</v>
      </c>
      <c r="U68" s="183">
        <v>3</v>
      </c>
      <c r="V68" s="183">
        <v>51.5</v>
      </c>
      <c r="W68" s="183">
        <v>2.52</v>
      </c>
      <c r="X68" s="183">
        <v>215</v>
      </c>
      <c r="Y68" s="183">
        <v>93.5</v>
      </c>
      <c r="Z68" s="183">
        <v>26.17</v>
      </c>
      <c r="AA68" s="183">
        <v>110</v>
      </c>
      <c r="AB68" s="295">
        <v>42.84</v>
      </c>
      <c r="AC68" s="295">
        <v>37.799999999999997</v>
      </c>
      <c r="AD68" s="295">
        <v>63.129999999999995</v>
      </c>
      <c r="AE68" s="295">
        <v>121.221</v>
      </c>
      <c r="AF68" s="295">
        <v>192.5</v>
      </c>
      <c r="AG68" s="295">
        <v>414.65100000000001</v>
      </c>
      <c r="AH68" s="295">
        <v>0.5</v>
      </c>
      <c r="AI68" s="295">
        <v>2</v>
      </c>
      <c r="AJ68" s="295">
        <v>6</v>
      </c>
      <c r="AK68" s="295">
        <v>36.049999999999997</v>
      </c>
      <c r="AL68" s="295">
        <v>63</v>
      </c>
      <c r="AM68" s="295">
        <v>10.75</v>
      </c>
      <c r="AN68" s="295">
        <v>13.085000000000001</v>
      </c>
      <c r="AO68" s="295">
        <v>6.6</v>
      </c>
      <c r="AP68" s="295">
        <v>595.476</v>
      </c>
      <c r="AQ68" s="295">
        <f>AR68/AP68</f>
        <v>1.1063015134111198</v>
      </c>
      <c r="AR68" s="295">
        <v>658.77599999999995</v>
      </c>
      <c r="AS68" s="183">
        <v>1</v>
      </c>
      <c r="AT68" s="295">
        <v>1.5</v>
      </c>
      <c r="AU68" s="295">
        <v>144.833</v>
      </c>
      <c r="AV68" s="295">
        <v>109.375</v>
      </c>
      <c r="AW68" s="295">
        <v>52.161000000000001</v>
      </c>
      <c r="AX68" s="295">
        <v>0</v>
      </c>
      <c r="AY68" s="295">
        <v>306.36899999999997</v>
      </c>
      <c r="AZ68" s="295">
        <v>0</v>
      </c>
      <c r="BA68" s="295">
        <v>0.17799999999999999</v>
      </c>
      <c r="BB68" s="295">
        <v>34.242999999999995</v>
      </c>
      <c r="BC68" s="295">
        <v>7.6349999999999998</v>
      </c>
      <c r="BD68" s="295">
        <v>3</v>
      </c>
      <c r="BE68" s="295">
        <v>10.635</v>
      </c>
      <c r="BF68" s="183">
        <v>0</v>
      </c>
      <c r="BG68" s="295">
        <v>0</v>
      </c>
      <c r="BH68" s="183">
        <v>0</v>
      </c>
      <c r="BI68" s="295">
        <v>0</v>
      </c>
      <c r="BJ68" s="183">
        <v>0</v>
      </c>
      <c r="BK68" s="183">
        <v>0</v>
      </c>
      <c r="BL68" s="295">
        <v>0</v>
      </c>
      <c r="BM68" s="295">
        <v>1011.523</v>
      </c>
      <c r="BN68" s="295">
        <v>0</v>
      </c>
      <c r="BO68" s="295">
        <v>1011.523</v>
      </c>
      <c r="BP68" s="296">
        <v>4131322.92</v>
      </c>
      <c r="BQ68" s="296">
        <v>0</v>
      </c>
      <c r="BR68" s="296">
        <v>4131322.92</v>
      </c>
      <c r="BS68" s="296">
        <v>5712.57</v>
      </c>
      <c r="BT68" s="296">
        <v>24911.03</v>
      </c>
      <c r="BU68" s="296">
        <v>30623.599999999999</v>
      </c>
      <c r="BV68" s="296">
        <v>0</v>
      </c>
      <c r="BW68" s="296">
        <v>1060984.93</v>
      </c>
      <c r="BX68" s="296">
        <v>1060984.93</v>
      </c>
      <c r="BY68" s="296">
        <v>0</v>
      </c>
      <c r="BZ68" s="296">
        <v>2561.42</v>
      </c>
      <c r="CA68" s="296">
        <v>2561.42</v>
      </c>
      <c r="CB68" s="296">
        <v>1094169.95</v>
      </c>
      <c r="CC68" s="296">
        <v>820627.46249999991</v>
      </c>
      <c r="CD68" s="296">
        <v>0</v>
      </c>
      <c r="CE68" s="296">
        <v>3310695.4575</v>
      </c>
      <c r="CF68" s="296">
        <v>13384.102464936783</v>
      </c>
      <c r="CG68" s="296">
        <v>12848.738366339312</v>
      </c>
      <c r="CH68" s="296">
        <v>3336928.2983312765</v>
      </c>
      <c r="CI68" s="296">
        <v>0</v>
      </c>
      <c r="CJ68" s="405"/>
      <c r="CK68" s="183">
        <v>376</v>
      </c>
      <c r="CL68" s="183">
        <v>375</v>
      </c>
      <c r="CM68" s="295">
        <v>972.81899999999996</v>
      </c>
      <c r="CN68" s="183">
        <v>20816</v>
      </c>
    </row>
    <row r="69" spans="1:93" ht="11.25" customHeight="1">
      <c r="A69" s="319" t="s">
        <v>1012</v>
      </c>
      <c r="B69" s="194">
        <v>0</v>
      </c>
      <c r="C69" s="194">
        <v>0</v>
      </c>
      <c r="D69" s="194">
        <v>0</v>
      </c>
      <c r="E69" s="194">
        <v>0</v>
      </c>
      <c r="F69" s="194">
        <v>0</v>
      </c>
      <c r="G69" s="194">
        <v>0</v>
      </c>
      <c r="H69" s="194">
        <v>0</v>
      </c>
      <c r="I69" s="194">
        <v>0</v>
      </c>
      <c r="J69" s="194">
        <v>54.5</v>
      </c>
      <c r="K69" s="194">
        <v>56.5</v>
      </c>
      <c r="L69" s="194">
        <v>57.5</v>
      </c>
      <c r="M69" s="194">
        <v>0</v>
      </c>
      <c r="N69" s="194">
        <v>0</v>
      </c>
      <c r="O69" s="194">
        <v>0</v>
      </c>
      <c r="P69" s="194">
        <v>0</v>
      </c>
      <c r="Q69" s="194">
        <v>168.5</v>
      </c>
      <c r="R69" s="195">
        <v>168.5</v>
      </c>
      <c r="S69" s="194">
        <v>3.5</v>
      </c>
      <c r="T69" s="194">
        <v>1</v>
      </c>
      <c r="U69" s="194">
        <v>0</v>
      </c>
      <c r="V69" s="194">
        <v>31</v>
      </c>
      <c r="W69" s="194">
        <v>0.46</v>
      </c>
      <c r="X69" s="194">
        <v>0</v>
      </c>
      <c r="Y69" s="194">
        <v>167.5</v>
      </c>
      <c r="Z69" s="194">
        <v>83.75</v>
      </c>
      <c r="AA69" s="194">
        <v>0</v>
      </c>
      <c r="AB69" s="306">
        <v>0</v>
      </c>
      <c r="AC69" s="306">
        <v>0</v>
      </c>
      <c r="AD69" s="306">
        <v>0</v>
      </c>
      <c r="AE69" s="306">
        <v>56.953000000000003</v>
      </c>
      <c r="AF69" s="306">
        <v>142.5</v>
      </c>
      <c r="AG69" s="306">
        <v>199.453</v>
      </c>
      <c r="AH69" s="306">
        <v>3.5</v>
      </c>
      <c r="AI69" s="306">
        <v>2</v>
      </c>
      <c r="AJ69" s="306">
        <v>0</v>
      </c>
      <c r="AK69" s="306">
        <v>21.7</v>
      </c>
      <c r="AL69" s="306">
        <v>11.5</v>
      </c>
      <c r="AM69" s="306">
        <v>0</v>
      </c>
      <c r="AN69" s="306">
        <v>41.875</v>
      </c>
      <c r="AO69" s="306">
        <v>0</v>
      </c>
      <c r="AP69" s="307">
        <v>280.02800000000002</v>
      </c>
      <c r="AQ69" s="308">
        <v>1.0589999999999999</v>
      </c>
      <c r="AR69" s="308">
        <v>296.55</v>
      </c>
      <c r="AS69" s="312">
        <v>0</v>
      </c>
      <c r="AT69" s="306">
        <v>0</v>
      </c>
      <c r="AU69" s="310">
        <v>29.52</v>
      </c>
      <c r="AV69" s="310">
        <v>0</v>
      </c>
      <c r="AW69" s="306">
        <v>0</v>
      </c>
      <c r="AX69" s="310">
        <v>0</v>
      </c>
      <c r="AY69" s="307">
        <v>29.52</v>
      </c>
      <c r="AZ69" s="307">
        <v>0</v>
      </c>
      <c r="BA69" s="307">
        <v>6.6000000000000003E-2</v>
      </c>
      <c r="BB69" s="307">
        <v>11.121</v>
      </c>
      <c r="BC69" s="307">
        <v>0</v>
      </c>
      <c r="BD69" s="307">
        <v>0</v>
      </c>
      <c r="BE69" s="307">
        <v>0</v>
      </c>
      <c r="BF69" s="311">
        <v>0</v>
      </c>
      <c r="BG69" s="307">
        <v>0</v>
      </c>
      <c r="BH69" s="311">
        <v>0</v>
      </c>
      <c r="BI69" s="307">
        <v>0</v>
      </c>
      <c r="BJ69" s="312">
        <v>0</v>
      </c>
      <c r="BK69" s="312">
        <v>0</v>
      </c>
      <c r="BL69" s="307">
        <v>0</v>
      </c>
      <c r="BM69" s="313">
        <v>337.19099999999997</v>
      </c>
      <c r="BN69" s="306">
        <v>0</v>
      </c>
      <c r="BO69" s="307">
        <v>337.19099999999997</v>
      </c>
      <c r="BP69" s="314">
        <v>1377175.71</v>
      </c>
      <c r="BQ69" s="314">
        <v>27543.514200000001</v>
      </c>
      <c r="BR69" s="314">
        <v>1349632.1957999999</v>
      </c>
      <c r="BS69" s="314">
        <v>0</v>
      </c>
      <c r="BT69" s="314">
        <v>0</v>
      </c>
      <c r="BU69" s="315">
        <v>0</v>
      </c>
      <c r="BV69" s="315">
        <v>0</v>
      </c>
      <c r="BW69" s="315">
        <v>0</v>
      </c>
      <c r="BX69" s="315">
        <v>0</v>
      </c>
      <c r="BY69" s="315">
        <v>0</v>
      </c>
      <c r="BZ69" s="315">
        <v>0</v>
      </c>
      <c r="CA69" s="314">
        <v>0</v>
      </c>
      <c r="CB69" s="314">
        <v>0</v>
      </c>
      <c r="CC69" s="314">
        <v>0</v>
      </c>
      <c r="CD69" s="314">
        <v>0</v>
      </c>
      <c r="CE69" s="314">
        <v>1349632.1957999999</v>
      </c>
      <c r="CF69" s="314">
        <v>5456.1393007755451</v>
      </c>
      <c r="CG69" s="314">
        <v>5237.8937287445233</v>
      </c>
      <c r="CH69" s="314">
        <v>1360326.2288295198</v>
      </c>
      <c r="CI69" s="314">
        <v>27543.514200000001</v>
      </c>
      <c r="CJ69" s="325"/>
      <c r="CK69" s="311">
        <v>174</v>
      </c>
      <c r="CL69" s="311">
        <v>171</v>
      </c>
      <c r="CM69" s="321">
        <v>299.73399999999998</v>
      </c>
      <c r="CN69" s="318">
        <v>8173</v>
      </c>
    </row>
    <row r="70" spans="1:93" s="187" customFormat="1" ht="11.25" customHeight="1">
      <c r="A70" s="200" t="s">
        <v>1013</v>
      </c>
      <c r="B70" s="194">
        <v>0</v>
      </c>
      <c r="C70" s="194">
        <v>70.5</v>
      </c>
      <c r="D70" s="194">
        <v>70.5</v>
      </c>
      <c r="E70" s="194">
        <v>63.5</v>
      </c>
      <c r="F70" s="194">
        <v>53</v>
      </c>
      <c r="G70" s="194">
        <v>47</v>
      </c>
      <c r="H70" s="194">
        <v>44</v>
      </c>
      <c r="I70" s="194">
        <v>30</v>
      </c>
      <c r="J70" s="194">
        <v>28.5</v>
      </c>
      <c r="K70" s="194">
        <v>22</v>
      </c>
      <c r="L70" s="194">
        <v>18.5</v>
      </c>
      <c r="M70" s="194">
        <v>0</v>
      </c>
      <c r="N70" s="194">
        <v>0</v>
      </c>
      <c r="O70" s="194">
        <v>0</v>
      </c>
      <c r="P70" s="194">
        <v>0</v>
      </c>
      <c r="Q70" s="194">
        <v>306.5</v>
      </c>
      <c r="R70" s="195">
        <v>377</v>
      </c>
      <c r="S70" s="194">
        <v>15.5</v>
      </c>
      <c r="T70" s="194">
        <v>0.5</v>
      </c>
      <c r="U70" s="194">
        <v>0</v>
      </c>
      <c r="V70" s="194">
        <v>32</v>
      </c>
      <c r="W70" s="194">
        <v>1.92</v>
      </c>
      <c r="X70" s="194">
        <v>336.5</v>
      </c>
      <c r="Y70" s="194">
        <v>355.5</v>
      </c>
      <c r="Z70" s="194">
        <v>177.75</v>
      </c>
      <c r="AA70" s="194">
        <v>48</v>
      </c>
      <c r="AB70" s="306">
        <v>101.52</v>
      </c>
      <c r="AC70" s="306">
        <v>76.2</v>
      </c>
      <c r="AD70" s="306">
        <v>118</v>
      </c>
      <c r="AE70" s="306">
        <v>107.113</v>
      </c>
      <c r="AF70" s="306">
        <v>50.625</v>
      </c>
      <c r="AG70" s="306">
        <v>351.93799999999999</v>
      </c>
      <c r="AH70" s="306">
        <v>15.5</v>
      </c>
      <c r="AI70" s="306">
        <v>1</v>
      </c>
      <c r="AJ70" s="306">
        <v>0</v>
      </c>
      <c r="AK70" s="306">
        <v>22.4</v>
      </c>
      <c r="AL70" s="306">
        <v>48</v>
      </c>
      <c r="AM70" s="306">
        <v>16.824999999999999</v>
      </c>
      <c r="AN70" s="306">
        <v>88.875</v>
      </c>
      <c r="AO70" s="306">
        <v>2.88</v>
      </c>
      <c r="AP70" s="307">
        <v>648.93799999999999</v>
      </c>
      <c r="AQ70" s="308">
        <v>1.097</v>
      </c>
      <c r="AR70" s="308">
        <v>711.88499999999999</v>
      </c>
      <c r="AS70" s="312">
        <v>0</v>
      </c>
      <c r="AT70" s="306">
        <v>0</v>
      </c>
      <c r="AU70" s="310">
        <v>0</v>
      </c>
      <c r="AV70" s="310">
        <v>0</v>
      </c>
      <c r="AW70" s="306">
        <v>0</v>
      </c>
      <c r="AX70" s="310">
        <v>0</v>
      </c>
      <c r="AY70" s="307">
        <v>0</v>
      </c>
      <c r="AZ70" s="307">
        <v>0</v>
      </c>
      <c r="BA70" s="307">
        <v>7.4999999999999997E-2</v>
      </c>
      <c r="BB70" s="307">
        <v>28.274999999999999</v>
      </c>
      <c r="BC70" s="307">
        <v>0</v>
      </c>
      <c r="BD70" s="307">
        <v>0</v>
      </c>
      <c r="BE70" s="307">
        <v>0</v>
      </c>
      <c r="BF70" s="311">
        <v>0</v>
      </c>
      <c r="BG70" s="307">
        <v>0</v>
      </c>
      <c r="BH70" s="311">
        <v>0</v>
      </c>
      <c r="BI70" s="307">
        <v>0</v>
      </c>
      <c r="BJ70" s="312">
        <v>0</v>
      </c>
      <c r="BK70" s="312">
        <v>0</v>
      </c>
      <c r="BL70" s="307">
        <v>0</v>
      </c>
      <c r="BM70" s="313">
        <v>740.16</v>
      </c>
      <c r="BN70" s="306">
        <v>0</v>
      </c>
      <c r="BO70" s="307">
        <v>740.16</v>
      </c>
      <c r="BP70" s="314">
        <v>3023005.88</v>
      </c>
      <c r="BQ70" s="314">
        <v>60460.117599999998</v>
      </c>
      <c r="BR70" s="314">
        <v>2962545.7623999999</v>
      </c>
      <c r="BS70" s="314">
        <v>0</v>
      </c>
      <c r="BT70" s="314">
        <v>0</v>
      </c>
      <c r="BU70" s="315">
        <v>0</v>
      </c>
      <c r="BV70" s="315">
        <v>0</v>
      </c>
      <c r="BW70" s="315">
        <v>0</v>
      </c>
      <c r="BX70" s="315">
        <v>0</v>
      </c>
      <c r="BY70" s="315">
        <v>0</v>
      </c>
      <c r="BZ70" s="315">
        <v>0</v>
      </c>
      <c r="CA70" s="314">
        <v>0</v>
      </c>
      <c r="CB70" s="314">
        <v>0</v>
      </c>
      <c r="CC70" s="314">
        <v>0</v>
      </c>
      <c r="CD70" s="314">
        <v>0</v>
      </c>
      <c r="CE70" s="314">
        <v>2962545.7623999999</v>
      </c>
      <c r="CF70" s="314">
        <v>11976.642536298845</v>
      </c>
      <c r="CG70" s="314">
        <v>11497.57683484689</v>
      </c>
      <c r="CH70" s="314">
        <v>2986019.9817711455</v>
      </c>
      <c r="CI70" s="314">
        <v>60460.117599999998</v>
      </c>
      <c r="CJ70" s="328"/>
      <c r="CK70" s="311">
        <v>394</v>
      </c>
      <c r="CL70" s="311">
        <v>350</v>
      </c>
      <c r="CM70" s="321">
        <v>672.49300000000005</v>
      </c>
      <c r="CN70" s="318">
        <v>8019</v>
      </c>
      <c r="CO70" s="177"/>
    </row>
    <row r="71" spans="1:93" s="187" customFormat="1" ht="11.25" customHeight="1">
      <c r="A71" s="319" t="s">
        <v>1015</v>
      </c>
      <c r="B71" s="194">
        <v>0</v>
      </c>
      <c r="C71" s="194">
        <v>15</v>
      </c>
      <c r="D71" s="194">
        <v>15</v>
      </c>
      <c r="E71" s="194">
        <v>14.5</v>
      </c>
      <c r="F71" s="194">
        <v>16.5</v>
      </c>
      <c r="G71" s="194">
        <v>12.5</v>
      </c>
      <c r="H71" s="194">
        <v>15</v>
      </c>
      <c r="I71" s="194">
        <v>15</v>
      </c>
      <c r="J71" s="194">
        <v>12</v>
      </c>
      <c r="K71" s="194">
        <v>4.5</v>
      </c>
      <c r="L71" s="194">
        <v>12</v>
      </c>
      <c r="M71" s="194">
        <v>0</v>
      </c>
      <c r="N71" s="194">
        <v>0</v>
      </c>
      <c r="O71" s="194">
        <v>0</v>
      </c>
      <c r="P71" s="194">
        <v>0</v>
      </c>
      <c r="Q71" s="194">
        <v>102</v>
      </c>
      <c r="R71" s="195">
        <v>117</v>
      </c>
      <c r="S71" s="194">
        <v>2.5</v>
      </c>
      <c r="T71" s="194">
        <v>1</v>
      </c>
      <c r="U71" s="194">
        <v>0</v>
      </c>
      <c r="V71" s="194">
        <v>28</v>
      </c>
      <c r="W71" s="194">
        <v>1.43</v>
      </c>
      <c r="X71" s="194">
        <v>100.5</v>
      </c>
      <c r="Y71" s="194">
        <v>58.5</v>
      </c>
      <c r="Z71" s="194">
        <v>13.25</v>
      </c>
      <c r="AA71" s="194">
        <v>0</v>
      </c>
      <c r="AB71" s="306">
        <v>21.6</v>
      </c>
      <c r="AC71" s="306">
        <v>17.399999999999999</v>
      </c>
      <c r="AD71" s="306">
        <v>34.22</v>
      </c>
      <c r="AE71" s="306">
        <v>43.89</v>
      </c>
      <c r="AF71" s="306">
        <v>20.625</v>
      </c>
      <c r="AG71" s="306">
        <v>116.13499999999999</v>
      </c>
      <c r="AH71" s="306">
        <v>2.5</v>
      </c>
      <c r="AI71" s="306">
        <v>2</v>
      </c>
      <c r="AJ71" s="306">
        <v>0</v>
      </c>
      <c r="AK71" s="306">
        <v>19.600000000000001</v>
      </c>
      <c r="AL71" s="306">
        <v>35.75</v>
      </c>
      <c r="AM71" s="306">
        <v>5.0250000000000004</v>
      </c>
      <c r="AN71" s="306">
        <v>6.625</v>
      </c>
      <c r="AO71" s="306">
        <v>0</v>
      </c>
      <c r="AP71" s="307">
        <v>209.23499999999999</v>
      </c>
      <c r="AQ71" s="308">
        <v>1</v>
      </c>
      <c r="AR71" s="308">
        <v>209.23500000000001</v>
      </c>
      <c r="AS71" s="312">
        <v>0</v>
      </c>
      <c r="AT71" s="306">
        <v>0</v>
      </c>
      <c r="AU71" s="310">
        <v>49.088999999999999</v>
      </c>
      <c r="AV71" s="310">
        <v>0</v>
      </c>
      <c r="AW71" s="306">
        <v>0</v>
      </c>
      <c r="AX71" s="310">
        <v>0</v>
      </c>
      <c r="AY71" s="307">
        <v>49.088999999999999</v>
      </c>
      <c r="AZ71" s="307">
        <v>0</v>
      </c>
      <c r="BA71" s="307">
        <v>8.4000000000000005E-2</v>
      </c>
      <c r="BB71" s="307">
        <v>9.8279999999999994</v>
      </c>
      <c r="BC71" s="307">
        <v>0</v>
      </c>
      <c r="BD71" s="307">
        <v>0</v>
      </c>
      <c r="BE71" s="307">
        <v>0</v>
      </c>
      <c r="BF71" s="311">
        <v>0</v>
      </c>
      <c r="BG71" s="307">
        <v>0</v>
      </c>
      <c r="BH71" s="311">
        <v>0</v>
      </c>
      <c r="BI71" s="307">
        <v>0</v>
      </c>
      <c r="BJ71" s="312">
        <v>0</v>
      </c>
      <c r="BK71" s="312">
        <v>0</v>
      </c>
      <c r="BL71" s="307">
        <v>0</v>
      </c>
      <c r="BM71" s="313">
        <v>268.15199999999999</v>
      </c>
      <c r="BN71" s="306">
        <v>0</v>
      </c>
      <c r="BO71" s="307">
        <v>268.15199999999999</v>
      </c>
      <c r="BP71" s="314">
        <v>1095202.49</v>
      </c>
      <c r="BQ71" s="314">
        <v>21904.049800000001</v>
      </c>
      <c r="BR71" s="314">
        <v>1073298.4402000001</v>
      </c>
      <c r="BS71" s="314">
        <v>0</v>
      </c>
      <c r="BT71" s="314">
        <v>0</v>
      </c>
      <c r="BU71" s="315">
        <v>0</v>
      </c>
      <c r="BV71" s="315">
        <v>0</v>
      </c>
      <c r="BW71" s="315">
        <v>0</v>
      </c>
      <c r="BX71" s="315">
        <v>0</v>
      </c>
      <c r="BY71" s="315">
        <v>0</v>
      </c>
      <c r="BZ71" s="315">
        <v>0</v>
      </c>
      <c r="CA71" s="314">
        <v>0</v>
      </c>
      <c r="CB71" s="314">
        <v>0</v>
      </c>
      <c r="CC71" s="314">
        <v>0</v>
      </c>
      <c r="CD71" s="314">
        <v>0</v>
      </c>
      <c r="CE71" s="314">
        <v>1073298.4402000001</v>
      </c>
      <c r="CF71" s="314">
        <v>4339.0086715922662</v>
      </c>
      <c r="CG71" s="314">
        <v>4165.4483247285752</v>
      </c>
      <c r="CH71" s="314">
        <v>1081802.8971963208</v>
      </c>
      <c r="CI71" s="314">
        <v>21904.049800000001</v>
      </c>
      <c r="CJ71" s="407"/>
      <c r="CK71" s="311">
        <v>121</v>
      </c>
      <c r="CL71" s="311">
        <v>101</v>
      </c>
      <c r="CM71" s="321">
        <v>243.214</v>
      </c>
      <c r="CN71" s="318">
        <v>9361</v>
      </c>
      <c r="CO71" s="177"/>
    </row>
    <row r="72" spans="1:93" ht="11.25" customHeight="1">
      <c r="A72" s="180" t="s">
        <v>957</v>
      </c>
      <c r="B72" s="168">
        <v>2</v>
      </c>
      <c r="C72" s="168">
        <v>3.5</v>
      </c>
      <c r="D72" s="168">
        <v>4.5</v>
      </c>
      <c r="E72" s="168">
        <v>5</v>
      </c>
      <c r="F72" s="168">
        <v>10</v>
      </c>
      <c r="G72" s="168">
        <v>3</v>
      </c>
      <c r="H72" s="168">
        <v>4</v>
      </c>
      <c r="I72" s="168">
        <v>9</v>
      </c>
      <c r="J72" s="168">
        <v>11.5</v>
      </c>
      <c r="K72" s="168">
        <v>10</v>
      </c>
      <c r="L72" s="168">
        <v>11.5</v>
      </c>
      <c r="M72" s="168">
        <v>7</v>
      </c>
      <c r="N72" s="168">
        <v>4</v>
      </c>
      <c r="O72" s="168">
        <v>9</v>
      </c>
      <c r="P72" s="168">
        <v>4.5</v>
      </c>
      <c r="Q72" s="168">
        <v>88.5</v>
      </c>
      <c r="R72" s="169">
        <v>93</v>
      </c>
      <c r="S72" s="168">
        <v>0</v>
      </c>
      <c r="T72" s="168">
        <v>2</v>
      </c>
      <c r="U72" s="168">
        <v>2</v>
      </c>
      <c r="V72" s="168">
        <v>16</v>
      </c>
      <c r="W72" s="168">
        <v>1.1200000000000001</v>
      </c>
      <c r="X72" s="168">
        <v>46</v>
      </c>
      <c r="Y72" s="168">
        <v>0</v>
      </c>
      <c r="Z72" s="168">
        <v>0</v>
      </c>
      <c r="AA72" s="168">
        <v>74</v>
      </c>
      <c r="AB72" s="170">
        <v>6.48</v>
      </c>
      <c r="AC72" s="171">
        <v>6</v>
      </c>
      <c r="AD72" s="171">
        <v>15.34</v>
      </c>
      <c r="AE72" s="171">
        <v>25.603000000000002</v>
      </c>
      <c r="AF72" s="171">
        <v>57.5</v>
      </c>
      <c r="AG72" s="171">
        <v>104.443</v>
      </c>
      <c r="AH72" s="171">
        <v>0</v>
      </c>
      <c r="AI72" s="171">
        <v>4</v>
      </c>
      <c r="AJ72" s="171">
        <v>4</v>
      </c>
      <c r="AK72" s="171">
        <v>11.2</v>
      </c>
      <c r="AL72" s="171">
        <v>28</v>
      </c>
      <c r="AM72" s="171">
        <v>2.2999999999999998</v>
      </c>
      <c r="AN72" s="171">
        <v>0</v>
      </c>
      <c r="AO72" s="171">
        <v>4.4400000000000004</v>
      </c>
      <c r="AP72" s="170">
        <v>164.863</v>
      </c>
      <c r="AQ72" s="172">
        <v>1.0880000000000001</v>
      </c>
      <c r="AR72" s="171">
        <v>179.37100000000001</v>
      </c>
      <c r="AS72" s="173">
        <v>0</v>
      </c>
      <c r="AT72" s="170">
        <v>0</v>
      </c>
      <c r="AU72" s="172">
        <v>54.744</v>
      </c>
      <c r="AV72" s="172">
        <v>42.997999999999998</v>
      </c>
      <c r="AW72" s="170">
        <v>13.625999999999999</v>
      </c>
      <c r="AX72" s="172">
        <v>0</v>
      </c>
      <c r="AY72" s="171">
        <v>111.36799999999999</v>
      </c>
      <c r="AZ72" s="174">
        <v>107</v>
      </c>
      <c r="BA72" s="178">
        <v>8.7999999999999995E-2</v>
      </c>
      <c r="BB72" s="171">
        <v>8.1839999999999993</v>
      </c>
      <c r="BC72" s="170">
        <v>0</v>
      </c>
      <c r="BD72" s="170">
        <v>0</v>
      </c>
      <c r="BE72" s="170">
        <v>0</v>
      </c>
      <c r="BF72" s="173">
        <v>0</v>
      </c>
      <c r="BG72" s="171">
        <v>0</v>
      </c>
      <c r="BH72" s="175">
        <v>0</v>
      </c>
      <c r="BI72" s="171">
        <v>0</v>
      </c>
      <c r="BJ72" s="175">
        <v>0</v>
      </c>
      <c r="BK72" s="175">
        <v>0</v>
      </c>
      <c r="BL72" s="171">
        <v>0</v>
      </c>
      <c r="BM72" s="170">
        <v>405.92300000000006</v>
      </c>
      <c r="BN72" s="170">
        <v>9.4130000000000003</v>
      </c>
      <c r="BO72" s="171">
        <v>415.33600000000001</v>
      </c>
      <c r="BP72" s="284">
        <v>1696340.21</v>
      </c>
      <c r="BQ72" s="285"/>
      <c r="BR72" s="284">
        <v>1696340.21</v>
      </c>
      <c r="BS72" s="284">
        <v>3703.5</v>
      </c>
      <c r="BT72" s="284">
        <v>19311.509999999998</v>
      </c>
      <c r="BU72" s="176">
        <v>23015.01</v>
      </c>
      <c r="BV72" s="176">
        <v>0</v>
      </c>
      <c r="BW72" s="284">
        <v>0</v>
      </c>
      <c r="BX72" s="176">
        <v>0</v>
      </c>
      <c r="BY72" s="176">
        <v>0</v>
      </c>
      <c r="BZ72" s="176">
        <v>157.26</v>
      </c>
      <c r="CA72" s="284">
        <v>157.26</v>
      </c>
      <c r="CB72" s="284">
        <v>23172.269999999997</v>
      </c>
      <c r="CC72" s="284">
        <v>17379.202499999999</v>
      </c>
      <c r="CD72" s="176">
        <v>0</v>
      </c>
      <c r="CE72" s="284">
        <v>1678961.0075000001</v>
      </c>
      <c r="CF72" s="284">
        <v>6787.5123059438019</v>
      </c>
      <c r="CG72" s="284">
        <v>6516.0118137060499</v>
      </c>
      <c r="CH72" s="284">
        <v>1692264.5316196498</v>
      </c>
      <c r="CI72" s="285"/>
      <c r="CJ72" s="292"/>
      <c r="CK72" s="169">
        <v>92</v>
      </c>
      <c r="CL72" s="169">
        <v>92.5</v>
      </c>
      <c r="CM72" s="178">
        <v>415.33600000000001</v>
      </c>
      <c r="CN72" s="179">
        <v>18240</v>
      </c>
    </row>
    <row r="73" spans="1:93" ht="11.25" customHeight="1">
      <c r="A73" s="180" t="s">
        <v>958</v>
      </c>
      <c r="B73" s="168">
        <v>400.5</v>
      </c>
      <c r="C73" s="168">
        <v>1892</v>
      </c>
      <c r="D73" s="168">
        <v>2092.25</v>
      </c>
      <c r="E73" s="168">
        <v>1831</v>
      </c>
      <c r="F73" s="168">
        <v>1991</v>
      </c>
      <c r="G73" s="168">
        <v>1888.5</v>
      </c>
      <c r="H73" s="168">
        <v>1986</v>
      </c>
      <c r="I73" s="168">
        <v>1893.5</v>
      </c>
      <c r="J73" s="168">
        <v>1830.5</v>
      </c>
      <c r="K73" s="168">
        <v>1870</v>
      </c>
      <c r="L73" s="168">
        <v>1807.5</v>
      </c>
      <c r="M73" s="168">
        <v>2060.5</v>
      </c>
      <c r="N73" s="168">
        <v>1817.5</v>
      </c>
      <c r="O73" s="168">
        <v>1621.5</v>
      </c>
      <c r="P73" s="168">
        <v>1544.5</v>
      </c>
      <c r="Q73" s="168">
        <v>22142</v>
      </c>
      <c r="R73" s="169">
        <v>24234.25</v>
      </c>
      <c r="S73" s="168">
        <v>926</v>
      </c>
      <c r="T73" s="168">
        <v>508</v>
      </c>
      <c r="U73" s="168">
        <v>358.5</v>
      </c>
      <c r="V73" s="168">
        <v>3456.5</v>
      </c>
      <c r="W73" s="168">
        <v>132.69999999999999</v>
      </c>
      <c r="X73" s="168">
        <v>11319.5</v>
      </c>
      <c r="Y73" s="168">
        <v>2789.56</v>
      </c>
      <c r="Z73" s="168">
        <v>1333.83</v>
      </c>
      <c r="AA73" s="168">
        <v>6305</v>
      </c>
      <c r="AB73" s="170">
        <v>3012.84</v>
      </c>
      <c r="AC73" s="171">
        <v>2197.1999999999998</v>
      </c>
      <c r="AD73" s="171">
        <v>4577.8100000000004</v>
      </c>
      <c r="AE73" s="171">
        <v>5966.95</v>
      </c>
      <c r="AF73" s="171">
        <v>13401.875</v>
      </c>
      <c r="AG73" s="171">
        <v>26143.834999999999</v>
      </c>
      <c r="AH73" s="171">
        <v>926</v>
      </c>
      <c r="AI73" s="171">
        <v>1016</v>
      </c>
      <c r="AJ73" s="171">
        <v>717</v>
      </c>
      <c r="AK73" s="171">
        <v>2419.5500000000002</v>
      </c>
      <c r="AL73" s="171">
        <v>3317.5</v>
      </c>
      <c r="AM73" s="171">
        <v>565.97500000000002</v>
      </c>
      <c r="AN73" s="171">
        <v>666.91499999999996</v>
      </c>
      <c r="AO73" s="171">
        <v>378.3</v>
      </c>
      <c r="AP73" s="170">
        <v>39163.914999999994</v>
      </c>
      <c r="AQ73" s="172">
        <v>1.08</v>
      </c>
      <c r="AR73" s="171">
        <v>42297.027999999998</v>
      </c>
      <c r="AS73" s="173">
        <v>31</v>
      </c>
      <c r="AT73" s="170">
        <v>46.5</v>
      </c>
      <c r="AU73" s="172">
        <v>0</v>
      </c>
      <c r="AV73" s="172">
        <v>176.68799999999999</v>
      </c>
      <c r="AW73" s="170">
        <v>0</v>
      </c>
      <c r="AX73" s="172">
        <v>0</v>
      </c>
      <c r="AY73" s="171">
        <v>176.68799999999999</v>
      </c>
      <c r="AZ73" s="174">
        <v>0</v>
      </c>
      <c r="BA73" s="178">
        <v>6.6000000000000003E-2</v>
      </c>
      <c r="BB73" s="171">
        <v>1599.461</v>
      </c>
      <c r="BC73" s="170">
        <v>0</v>
      </c>
      <c r="BD73" s="170">
        <v>0</v>
      </c>
      <c r="BE73" s="170">
        <v>0</v>
      </c>
      <c r="BF73" s="173">
        <v>0</v>
      </c>
      <c r="BG73" s="171">
        <v>0</v>
      </c>
      <c r="BH73" s="175">
        <v>0</v>
      </c>
      <c r="BI73" s="171">
        <v>0</v>
      </c>
      <c r="BJ73" s="175">
        <v>0</v>
      </c>
      <c r="BK73" s="175">
        <v>0</v>
      </c>
      <c r="BL73" s="171">
        <v>0</v>
      </c>
      <c r="BM73" s="170">
        <v>44119.677000000003</v>
      </c>
      <c r="BN73" s="170">
        <v>0</v>
      </c>
      <c r="BO73" s="171">
        <v>44119.677000000003</v>
      </c>
      <c r="BP73" s="284">
        <v>180196231.97999999</v>
      </c>
      <c r="BQ73" s="285"/>
      <c r="BR73" s="284">
        <v>180196231.97999999</v>
      </c>
      <c r="BS73" s="284">
        <v>282180.93</v>
      </c>
      <c r="BT73" s="284">
        <v>990442.23</v>
      </c>
      <c r="BU73" s="176">
        <v>1272623.1599999999</v>
      </c>
      <c r="BV73" s="176">
        <v>0</v>
      </c>
      <c r="BW73" s="284">
        <v>0</v>
      </c>
      <c r="BX73" s="176">
        <v>0</v>
      </c>
      <c r="BY73" s="176">
        <v>0</v>
      </c>
      <c r="BZ73" s="176">
        <v>0</v>
      </c>
      <c r="CA73" s="284">
        <v>0</v>
      </c>
      <c r="CB73" s="284">
        <v>1272623.1599999999</v>
      </c>
      <c r="CC73" s="284">
        <v>954467.36999999988</v>
      </c>
      <c r="CD73" s="176">
        <v>0</v>
      </c>
      <c r="CE73" s="284">
        <v>179241764.60999998</v>
      </c>
      <c r="CF73" s="284">
        <v>724618.18803106248</v>
      </c>
      <c r="CG73" s="284">
        <v>695633.46050981991</v>
      </c>
      <c r="CH73" s="284">
        <v>180662016.25854084</v>
      </c>
      <c r="CI73" s="285"/>
      <c r="CJ73" s="169"/>
      <c r="CK73" s="169">
        <v>24325.5</v>
      </c>
      <c r="CL73" s="169">
        <v>24105.5</v>
      </c>
      <c r="CM73" s="178">
        <v>43580.415999999997</v>
      </c>
      <c r="CN73" s="179">
        <v>7436</v>
      </c>
    </row>
    <row r="74" spans="1:93" ht="11.25" customHeight="1">
      <c r="A74" s="192" t="s">
        <v>1014</v>
      </c>
      <c r="B74" s="194">
        <v>0</v>
      </c>
      <c r="C74" s="194">
        <v>0</v>
      </c>
      <c r="D74" s="194">
        <v>0</v>
      </c>
      <c r="E74" s="194">
        <v>0</v>
      </c>
      <c r="F74" s="194">
        <v>0</v>
      </c>
      <c r="G74" s="194">
        <v>0</v>
      </c>
      <c r="H74" s="194">
        <v>0</v>
      </c>
      <c r="I74" s="194">
        <v>0</v>
      </c>
      <c r="J74" s="194">
        <v>0</v>
      </c>
      <c r="K74" s="194">
        <v>0</v>
      </c>
      <c r="L74" s="194">
        <v>0</v>
      </c>
      <c r="M74" s="194">
        <v>60.5</v>
      </c>
      <c r="N74" s="194">
        <v>33.5</v>
      </c>
      <c r="O74" s="194">
        <v>29</v>
      </c>
      <c r="P74" s="194">
        <v>35</v>
      </c>
      <c r="Q74" s="194">
        <v>158</v>
      </c>
      <c r="R74" s="195">
        <v>158</v>
      </c>
      <c r="S74" s="194">
        <v>10</v>
      </c>
      <c r="T74" s="194">
        <v>0</v>
      </c>
      <c r="U74" s="194">
        <v>0</v>
      </c>
      <c r="V74" s="194">
        <v>26.5</v>
      </c>
      <c r="W74" s="194">
        <v>0.45</v>
      </c>
      <c r="X74" s="194">
        <v>0</v>
      </c>
      <c r="Y74" s="194">
        <v>0</v>
      </c>
      <c r="Z74" s="194">
        <v>0</v>
      </c>
      <c r="AA74" s="194">
        <v>0</v>
      </c>
      <c r="AB74" s="306">
        <v>0</v>
      </c>
      <c r="AC74" s="306">
        <v>0</v>
      </c>
      <c r="AD74" s="306">
        <v>0</v>
      </c>
      <c r="AE74" s="306">
        <v>0</v>
      </c>
      <c r="AF74" s="306">
        <v>197.5</v>
      </c>
      <c r="AG74" s="306">
        <v>197.5</v>
      </c>
      <c r="AH74" s="306">
        <v>10</v>
      </c>
      <c r="AI74" s="306">
        <v>0</v>
      </c>
      <c r="AJ74" s="306">
        <v>0</v>
      </c>
      <c r="AK74" s="306">
        <v>18.55</v>
      </c>
      <c r="AL74" s="306">
        <v>11.25</v>
      </c>
      <c r="AM74" s="306">
        <v>0</v>
      </c>
      <c r="AN74" s="306">
        <v>0</v>
      </c>
      <c r="AO74" s="306">
        <v>0</v>
      </c>
      <c r="AP74" s="307">
        <v>237.3</v>
      </c>
      <c r="AQ74" s="308">
        <v>1.105</v>
      </c>
      <c r="AR74" s="308">
        <v>262.21699999999998</v>
      </c>
      <c r="AS74" s="312">
        <v>0</v>
      </c>
      <c r="AT74" s="306">
        <v>0</v>
      </c>
      <c r="AU74" s="310">
        <v>0</v>
      </c>
      <c r="AV74" s="310">
        <v>149.184</v>
      </c>
      <c r="AW74" s="306">
        <v>0</v>
      </c>
      <c r="AX74" s="310">
        <v>0</v>
      </c>
      <c r="AY74" s="307">
        <v>149.184</v>
      </c>
      <c r="AZ74" s="307">
        <v>0</v>
      </c>
      <c r="BA74" s="307">
        <v>6.6000000000000003E-2</v>
      </c>
      <c r="BB74" s="307">
        <v>10.428000000000001</v>
      </c>
      <c r="BC74" s="307">
        <v>0</v>
      </c>
      <c r="BD74" s="307">
        <v>0</v>
      </c>
      <c r="BE74" s="307">
        <v>0</v>
      </c>
      <c r="BF74" s="311">
        <v>0</v>
      </c>
      <c r="BG74" s="307">
        <v>0</v>
      </c>
      <c r="BH74" s="311">
        <v>0</v>
      </c>
      <c r="BI74" s="307">
        <v>0</v>
      </c>
      <c r="BJ74" s="312">
        <v>0</v>
      </c>
      <c r="BK74" s="312">
        <v>0</v>
      </c>
      <c r="BL74" s="307">
        <v>0</v>
      </c>
      <c r="BM74" s="313">
        <v>421.82899999999995</v>
      </c>
      <c r="BN74" s="306">
        <v>11.599</v>
      </c>
      <c r="BO74" s="307">
        <v>433.428</v>
      </c>
      <c r="BP74" s="314">
        <v>1770232.64</v>
      </c>
      <c r="BQ74" s="314">
        <v>35404.652799999996</v>
      </c>
      <c r="BR74" s="314">
        <v>1734827.9871999999</v>
      </c>
      <c r="BS74" s="314">
        <v>0</v>
      </c>
      <c r="BT74" s="314">
        <v>0</v>
      </c>
      <c r="BU74" s="315">
        <v>0</v>
      </c>
      <c r="BV74" s="315">
        <v>0</v>
      </c>
      <c r="BW74" s="315">
        <v>0</v>
      </c>
      <c r="BX74" s="315">
        <v>0</v>
      </c>
      <c r="BY74" s="315">
        <v>0</v>
      </c>
      <c r="BZ74" s="315">
        <v>0</v>
      </c>
      <c r="CA74" s="314">
        <v>0</v>
      </c>
      <c r="CB74" s="314">
        <v>0</v>
      </c>
      <c r="CC74" s="314">
        <v>0</v>
      </c>
      <c r="CD74" s="314">
        <v>0</v>
      </c>
      <c r="CE74" s="314">
        <v>1734827.9871999999</v>
      </c>
      <c r="CF74" s="314">
        <v>7013.3649675099523</v>
      </c>
      <c r="CG74" s="314">
        <v>6732.8303688095548</v>
      </c>
      <c r="CH74" s="314">
        <v>1748574.1825363194</v>
      </c>
      <c r="CI74" s="314">
        <v>35404.652799999996</v>
      </c>
      <c r="CJ74" s="412"/>
      <c r="CK74" s="311">
        <v>162</v>
      </c>
      <c r="CL74" s="311">
        <v>157</v>
      </c>
      <c r="CM74" s="321">
        <v>433.428</v>
      </c>
      <c r="CN74" s="319">
        <v>11204</v>
      </c>
    </row>
    <row r="75" spans="1:93" ht="11.25" customHeight="1">
      <c r="A75" s="180" t="s">
        <v>959</v>
      </c>
      <c r="B75" s="168">
        <v>12</v>
      </c>
      <c r="C75" s="168">
        <v>127.5</v>
      </c>
      <c r="D75" s="168">
        <v>133.5</v>
      </c>
      <c r="E75" s="168">
        <v>112</v>
      </c>
      <c r="F75" s="168">
        <v>117.5</v>
      </c>
      <c r="G75" s="168">
        <v>135.5</v>
      </c>
      <c r="H75" s="168">
        <v>136.5</v>
      </c>
      <c r="I75" s="168">
        <v>118.5</v>
      </c>
      <c r="J75" s="168">
        <v>131</v>
      </c>
      <c r="K75" s="168">
        <v>130.5</v>
      </c>
      <c r="L75" s="168">
        <v>124.5</v>
      </c>
      <c r="M75" s="168">
        <v>129.5</v>
      </c>
      <c r="N75" s="168">
        <v>118.5</v>
      </c>
      <c r="O75" s="168">
        <v>103</v>
      </c>
      <c r="P75" s="168">
        <v>94</v>
      </c>
      <c r="Q75" s="168">
        <v>1451</v>
      </c>
      <c r="R75" s="169">
        <v>1584.5</v>
      </c>
      <c r="S75" s="168">
        <v>27.5</v>
      </c>
      <c r="T75" s="168">
        <v>18.5</v>
      </c>
      <c r="U75" s="168">
        <v>9</v>
      </c>
      <c r="V75" s="168">
        <v>167.5</v>
      </c>
      <c r="W75" s="168">
        <v>11.06</v>
      </c>
      <c r="X75" s="168">
        <v>878.5</v>
      </c>
      <c r="Y75" s="168">
        <v>1098</v>
      </c>
      <c r="Z75" s="168">
        <v>252.92</v>
      </c>
      <c r="AA75" s="168">
        <v>324</v>
      </c>
      <c r="AB75" s="170">
        <v>192.24</v>
      </c>
      <c r="AC75" s="171">
        <v>134.4</v>
      </c>
      <c r="AD75" s="171">
        <v>298.54000000000002</v>
      </c>
      <c r="AE75" s="171">
        <v>403.37</v>
      </c>
      <c r="AF75" s="171">
        <v>875</v>
      </c>
      <c r="AG75" s="171">
        <v>1711.31</v>
      </c>
      <c r="AH75" s="171">
        <v>27.5</v>
      </c>
      <c r="AI75" s="171">
        <v>37</v>
      </c>
      <c r="AJ75" s="171">
        <v>18</v>
      </c>
      <c r="AK75" s="171">
        <v>117.25</v>
      </c>
      <c r="AL75" s="171">
        <v>276.5</v>
      </c>
      <c r="AM75" s="171">
        <v>43.924999999999997</v>
      </c>
      <c r="AN75" s="171">
        <v>126.46</v>
      </c>
      <c r="AO75" s="171">
        <v>19.440000000000001</v>
      </c>
      <c r="AP75" s="170">
        <v>2569.625</v>
      </c>
      <c r="AQ75" s="172">
        <v>1.121</v>
      </c>
      <c r="AR75" s="171">
        <v>2880.55</v>
      </c>
      <c r="AS75" s="173">
        <v>1</v>
      </c>
      <c r="AT75" s="170">
        <v>1.5</v>
      </c>
      <c r="AU75" s="172">
        <v>231.928</v>
      </c>
      <c r="AV75" s="172">
        <v>0</v>
      </c>
      <c r="AW75" s="170">
        <v>143.52600000000001</v>
      </c>
      <c r="AX75" s="172">
        <v>0</v>
      </c>
      <c r="AY75" s="171">
        <v>375.45400000000001</v>
      </c>
      <c r="AZ75" s="174">
        <v>0</v>
      </c>
      <c r="BA75" s="178">
        <v>0.08</v>
      </c>
      <c r="BB75" s="171">
        <v>126.76</v>
      </c>
      <c r="BC75" s="170">
        <v>0</v>
      </c>
      <c r="BD75" s="170">
        <v>0</v>
      </c>
      <c r="BE75" s="170">
        <v>0</v>
      </c>
      <c r="BF75" s="173">
        <v>0</v>
      </c>
      <c r="BG75" s="171">
        <v>0</v>
      </c>
      <c r="BH75" s="175">
        <v>0</v>
      </c>
      <c r="BI75" s="171">
        <v>0</v>
      </c>
      <c r="BJ75" s="175">
        <v>0</v>
      </c>
      <c r="BK75" s="175">
        <v>0</v>
      </c>
      <c r="BL75" s="171">
        <v>0</v>
      </c>
      <c r="BM75" s="170">
        <v>3384.2640000000006</v>
      </c>
      <c r="BN75" s="170">
        <v>0</v>
      </c>
      <c r="BO75" s="171">
        <v>3384.2640000000001</v>
      </c>
      <c r="BP75" s="284">
        <v>13822214.08</v>
      </c>
      <c r="BQ75" s="285"/>
      <c r="BR75" s="284">
        <v>13822214.08</v>
      </c>
      <c r="BS75" s="284">
        <v>12786.36</v>
      </c>
      <c r="BT75" s="284">
        <v>70057.33</v>
      </c>
      <c r="BU75" s="176">
        <v>82843.69</v>
      </c>
      <c r="BV75" s="176">
        <v>0</v>
      </c>
      <c r="BW75" s="284">
        <v>0</v>
      </c>
      <c r="BX75" s="176">
        <v>0</v>
      </c>
      <c r="BY75" s="176">
        <v>0</v>
      </c>
      <c r="BZ75" s="176">
        <v>74128.87</v>
      </c>
      <c r="CA75" s="284">
        <v>74128.87</v>
      </c>
      <c r="CB75" s="284">
        <v>156972.56</v>
      </c>
      <c r="CC75" s="284">
        <v>117729.42</v>
      </c>
      <c r="CD75" s="176">
        <v>0</v>
      </c>
      <c r="CE75" s="284">
        <v>13704484.66</v>
      </c>
      <c r="CF75" s="284">
        <v>55402.92946700137</v>
      </c>
      <c r="CG75" s="284">
        <v>53186.812288321315</v>
      </c>
      <c r="CH75" s="284">
        <v>13813074.401755324</v>
      </c>
      <c r="CI75" s="285"/>
      <c r="CJ75" s="292"/>
      <c r="CK75" s="169">
        <v>1578.5</v>
      </c>
      <c r="CL75" s="169">
        <v>1542</v>
      </c>
      <c r="CM75" s="178">
        <v>3191.288</v>
      </c>
      <c r="CN75" s="179">
        <v>8723</v>
      </c>
    </row>
    <row r="76" spans="1:93" ht="11.25" customHeight="1">
      <c r="A76" s="180" t="s">
        <v>960</v>
      </c>
      <c r="B76" s="168">
        <v>4</v>
      </c>
      <c r="C76" s="168">
        <v>13</v>
      </c>
      <c r="D76" s="168">
        <v>15</v>
      </c>
      <c r="E76" s="168">
        <v>16</v>
      </c>
      <c r="F76" s="168">
        <v>25.5</v>
      </c>
      <c r="G76" s="168">
        <v>25</v>
      </c>
      <c r="H76" s="168">
        <v>26</v>
      </c>
      <c r="I76" s="168">
        <v>21</v>
      </c>
      <c r="J76" s="168">
        <v>26.5</v>
      </c>
      <c r="K76" s="168">
        <v>22</v>
      </c>
      <c r="L76" s="168">
        <v>25</v>
      </c>
      <c r="M76" s="168">
        <v>29</v>
      </c>
      <c r="N76" s="168">
        <v>24</v>
      </c>
      <c r="O76" s="168">
        <v>23</v>
      </c>
      <c r="P76" s="168">
        <v>42.5</v>
      </c>
      <c r="Q76" s="168">
        <v>305.5</v>
      </c>
      <c r="R76" s="169">
        <v>320.5</v>
      </c>
      <c r="S76" s="168">
        <v>8</v>
      </c>
      <c r="T76" s="168">
        <v>0</v>
      </c>
      <c r="U76" s="168">
        <v>3</v>
      </c>
      <c r="V76" s="168">
        <v>37</v>
      </c>
      <c r="W76" s="168">
        <v>0.99</v>
      </c>
      <c r="X76" s="168">
        <v>152</v>
      </c>
      <c r="Y76" s="168">
        <v>0</v>
      </c>
      <c r="Z76" s="168">
        <v>0</v>
      </c>
      <c r="AA76" s="168">
        <v>107</v>
      </c>
      <c r="AB76" s="170">
        <v>21.6</v>
      </c>
      <c r="AC76" s="171">
        <v>19.2</v>
      </c>
      <c r="AD76" s="171">
        <v>59.59</v>
      </c>
      <c r="AE76" s="171">
        <v>76.808000000000007</v>
      </c>
      <c r="AF76" s="171">
        <v>206.875</v>
      </c>
      <c r="AG76" s="171">
        <v>362.47300000000001</v>
      </c>
      <c r="AH76" s="171">
        <v>8</v>
      </c>
      <c r="AI76" s="171">
        <v>0</v>
      </c>
      <c r="AJ76" s="171">
        <v>6</v>
      </c>
      <c r="AK76" s="171">
        <v>25.9</v>
      </c>
      <c r="AL76" s="171">
        <v>24.75</v>
      </c>
      <c r="AM76" s="171">
        <v>7.6</v>
      </c>
      <c r="AN76" s="171">
        <v>0</v>
      </c>
      <c r="AO76" s="171">
        <v>6.42</v>
      </c>
      <c r="AP76" s="170">
        <v>462.74300000000005</v>
      </c>
      <c r="AQ76" s="172">
        <v>1.1459999999999999</v>
      </c>
      <c r="AR76" s="171">
        <v>530.303</v>
      </c>
      <c r="AS76" s="173">
        <v>1</v>
      </c>
      <c r="AT76" s="170">
        <v>1.5</v>
      </c>
      <c r="AU76" s="172">
        <v>93.177999999999997</v>
      </c>
      <c r="AV76" s="172">
        <v>131.43899999999999</v>
      </c>
      <c r="AW76" s="170">
        <v>44.222999999999999</v>
      </c>
      <c r="AX76" s="172">
        <v>0</v>
      </c>
      <c r="AY76" s="171">
        <v>268.83999999999997</v>
      </c>
      <c r="AZ76" s="174">
        <v>0</v>
      </c>
      <c r="BA76" s="178">
        <v>0.04</v>
      </c>
      <c r="BB76" s="171">
        <v>12.82</v>
      </c>
      <c r="BC76" s="170">
        <v>0</v>
      </c>
      <c r="BD76" s="170">
        <v>0</v>
      </c>
      <c r="BE76" s="170">
        <v>0</v>
      </c>
      <c r="BF76" s="173">
        <v>0.5</v>
      </c>
      <c r="BG76" s="171">
        <v>0.05</v>
      </c>
      <c r="BH76" s="175">
        <v>1</v>
      </c>
      <c r="BI76" s="171">
        <v>0.1</v>
      </c>
      <c r="BJ76" s="175">
        <v>0</v>
      </c>
      <c r="BK76" s="175">
        <v>0</v>
      </c>
      <c r="BL76" s="171">
        <v>0</v>
      </c>
      <c r="BM76" s="170">
        <v>813.61300000000006</v>
      </c>
      <c r="BN76" s="170">
        <v>0</v>
      </c>
      <c r="BO76" s="171">
        <v>813.61300000000006</v>
      </c>
      <c r="BP76" s="284">
        <v>3323007.03</v>
      </c>
      <c r="BQ76" s="285"/>
      <c r="BR76" s="284">
        <v>3323007.03</v>
      </c>
      <c r="BS76" s="284">
        <v>6437.35</v>
      </c>
      <c r="BT76" s="284">
        <v>26213.06</v>
      </c>
      <c r="BU76" s="176">
        <v>32650.410000000003</v>
      </c>
      <c r="BV76" s="176">
        <v>0</v>
      </c>
      <c r="BW76" s="284">
        <v>0</v>
      </c>
      <c r="BX76" s="176">
        <v>0</v>
      </c>
      <c r="BY76" s="176">
        <v>0</v>
      </c>
      <c r="BZ76" s="176">
        <v>0</v>
      </c>
      <c r="CA76" s="284">
        <v>0</v>
      </c>
      <c r="CB76" s="284">
        <v>32650.410000000003</v>
      </c>
      <c r="CC76" s="284">
        <v>24487.807500000003</v>
      </c>
      <c r="CD76" s="176">
        <v>0</v>
      </c>
      <c r="CE76" s="284">
        <v>3298519.2224999997</v>
      </c>
      <c r="CF76" s="284">
        <v>13334.877769108007</v>
      </c>
      <c r="CG76" s="284">
        <v>12801.482658343686</v>
      </c>
      <c r="CH76" s="284">
        <v>3324655.5829274515</v>
      </c>
      <c r="CI76" s="285"/>
      <c r="CJ76" s="292"/>
      <c r="CK76" s="169">
        <v>314</v>
      </c>
      <c r="CL76" s="169">
        <v>303</v>
      </c>
      <c r="CM76" s="178">
        <v>783.03499999999997</v>
      </c>
      <c r="CN76" s="179">
        <v>10368</v>
      </c>
    </row>
    <row r="77" spans="1:93" ht="11.25" customHeight="1">
      <c r="A77" s="180" t="s">
        <v>961</v>
      </c>
      <c r="B77" s="168">
        <v>29.5</v>
      </c>
      <c r="C77" s="168">
        <v>39</v>
      </c>
      <c r="D77" s="168">
        <v>53.75</v>
      </c>
      <c r="E77" s="168">
        <v>35</v>
      </c>
      <c r="F77" s="168">
        <v>48</v>
      </c>
      <c r="G77" s="168">
        <v>53.5</v>
      </c>
      <c r="H77" s="168">
        <v>32</v>
      </c>
      <c r="I77" s="168">
        <v>34</v>
      </c>
      <c r="J77" s="168">
        <v>41</v>
      </c>
      <c r="K77" s="168">
        <v>29</v>
      </c>
      <c r="L77" s="168">
        <v>31</v>
      </c>
      <c r="M77" s="168">
        <v>38</v>
      </c>
      <c r="N77" s="168">
        <v>30.5</v>
      </c>
      <c r="O77" s="168">
        <v>22</v>
      </c>
      <c r="P77" s="168">
        <v>35.5</v>
      </c>
      <c r="Q77" s="168">
        <v>429.5</v>
      </c>
      <c r="R77" s="169">
        <v>483.25</v>
      </c>
      <c r="S77" s="168">
        <v>6</v>
      </c>
      <c r="T77" s="168">
        <v>3</v>
      </c>
      <c r="U77" s="168">
        <v>29.5</v>
      </c>
      <c r="V77" s="168">
        <v>59.5</v>
      </c>
      <c r="W77" s="168">
        <v>2.04</v>
      </c>
      <c r="X77" s="168">
        <v>282.5</v>
      </c>
      <c r="Y77" s="168">
        <v>0</v>
      </c>
      <c r="Z77" s="168">
        <v>0</v>
      </c>
      <c r="AA77" s="168">
        <v>376</v>
      </c>
      <c r="AB77" s="170">
        <v>77.400000000000006</v>
      </c>
      <c r="AC77" s="171">
        <v>42</v>
      </c>
      <c r="AD77" s="171">
        <v>119.77</v>
      </c>
      <c r="AE77" s="171">
        <v>111.815</v>
      </c>
      <c r="AF77" s="171">
        <v>232.5</v>
      </c>
      <c r="AG77" s="171">
        <v>506.08499999999998</v>
      </c>
      <c r="AH77" s="171">
        <v>6</v>
      </c>
      <c r="AI77" s="171">
        <v>6</v>
      </c>
      <c r="AJ77" s="171">
        <v>59</v>
      </c>
      <c r="AK77" s="171">
        <v>41.65</v>
      </c>
      <c r="AL77" s="171">
        <v>51</v>
      </c>
      <c r="AM77" s="171">
        <v>14.125</v>
      </c>
      <c r="AN77" s="171">
        <v>0</v>
      </c>
      <c r="AO77" s="171">
        <v>22.56</v>
      </c>
      <c r="AP77" s="170">
        <v>783.81999999999994</v>
      </c>
      <c r="AQ77" s="172">
        <v>1.046</v>
      </c>
      <c r="AR77" s="171">
        <v>819.87599999999998</v>
      </c>
      <c r="AS77" s="173">
        <v>0</v>
      </c>
      <c r="AT77" s="170">
        <v>0</v>
      </c>
      <c r="AU77" s="172">
        <v>88.62</v>
      </c>
      <c r="AV77" s="172">
        <v>133.756</v>
      </c>
      <c r="AW77" s="170">
        <v>63.73</v>
      </c>
      <c r="AX77" s="172">
        <v>0</v>
      </c>
      <c r="AY77" s="171">
        <v>286.10599999999999</v>
      </c>
      <c r="AZ77" s="174">
        <v>0</v>
      </c>
      <c r="BA77" s="178">
        <v>6.8000000000000005E-2</v>
      </c>
      <c r="BB77" s="171">
        <v>32.860999999999997</v>
      </c>
      <c r="BC77" s="170">
        <v>4.0279999999999996</v>
      </c>
      <c r="BD77" s="170">
        <v>3.75</v>
      </c>
      <c r="BE77" s="170">
        <v>7.7779999999999996</v>
      </c>
      <c r="BF77" s="173">
        <v>0</v>
      </c>
      <c r="BG77" s="171">
        <v>0</v>
      </c>
      <c r="BH77" s="175">
        <v>0</v>
      </c>
      <c r="BI77" s="171">
        <v>0</v>
      </c>
      <c r="BJ77" s="175">
        <v>0</v>
      </c>
      <c r="BK77" s="175">
        <v>0</v>
      </c>
      <c r="BL77" s="171">
        <v>0</v>
      </c>
      <c r="BM77" s="170">
        <v>1146.6210000000001</v>
      </c>
      <c r="BN77" s="170">
        <v>0</v>
      </c>
      <c r="BO77" s="171">
        <v>1146.6210000000001</v>
      </c>
      <c r="BP77" s="284">
        <v>4683098.29</v>
      </c>
      <c r="BQ77" s="285"/>
      <c r="BR77" s="284">
        <v>4683098.29</v>
      </c>
      <c r="BS77" s="284">
        <v>21058.51</v>
      </c>
      <c r="BT77" s="284">
        <v>45558.85</v>
      </c>
      <c r="BU77" s="176">
        <v>66617.36</v>
      </c>
      <c r="BV77" s="176">
        <v>0</v>
      </c>
      <c r="BW77" s="284">
        <v>0</v>
      </c>
      <c r="BX77" s="176">
        <v>0</v>
      </c>
      <c r="BY77" s="176">
        <v>0</v>
      </c>
      <c r="BZ77" s="176">
        <v>28047.89</v>
      </c>
      <c r="CA77" s="284">
        <v>28047.89</v>
      </c>
      <c r="CB77" s="284">
        <v>94665.25</v>
      </c>
      <c r="CC77" s="284">
        <v>70998.9375</v>
      </c>
      <c r="CD77" s="176">
        <v>0</v>
      </c>
      <c r="CE77" s="284">
        <v>4612099.3525</v>
      </c>
      <c r="CF77" s="284">
        <v>18645.269885059668</v>
      </c>
      <c r="CG77" s="284">
        <v>17899.459089657281</v>
      </c>
      <c r="CH77" s="284">
        <v>4648644.0814747168</v>
      </c>
      <c r="CI77" s="285"/>
      <c r="CJ77" s="406"/>
      <c r="CK77" s="169">
        <v>474</v>
      </c>
      <c r="CL77" s="169">
        <v>481.5</v>
      </c>
      <c r="CM77" s="178">
        <v>1125.8219999999999</v>
      </c>
      <c r="CN77" s="179">
        <v>9691</v>
      </c>
    </row>
    <row r="78" spans="1:93" ht="11.25" customHeight="1">
      <c r="A78" s="180" t="s">
        <v>962</v>
      </c>
      <c r="B78" s="168">
        <v>58.5</v>
      </c>
      <c r="C78" s="168">
        <v>241.5</v>
      </c>
      <c r="D78" s="168">
        <v>270.75</v>
      </c>
      <c r="E78" s="168">
        <v>250</v>
      </c>
      <c r="F78" s="168">
        <v>275.5</v>
      </c>
      <c r="G78" s="168">
        <v>279</v>
      </c>
      <c r="H78" s="168">
        <v>276.5</v>
      </c>
      <c r="I78" s="168">
        <v>277</v>
      </c>
      <c r="J78" s="168">
        <v>298.5</v>
      </c>
      <c r="K78" s="168">
        <v>321</v>
      </c>
      <c r="L78" s="168">
        <v>270.5</v>
      </c>
      <c r="M78" s="168">
        <v>305.5</v>
      </c>
      <c r="N78" s="168">
        <v>283</v>
      </c>
      <c r="O78" s="168">
        <v>269.5</v>
      </c>
      <c r="P78" s="168">
        <v>269.5</v>
      </c>
      <c r="Q78" s="168">
        <v>3375.5</v>
      </c>
      <c r="R78" s="169">
        <v>3646.25</v>
      </c>
      <c r="S78" s="168">
        <v>90</v>
      </c>
      <c r="T78" s="168">
        <v>59</v>
      </c>
      <c r="U78" s="168">
        <v>57</v>
      </c>
      <c r="V78" s="168">
        <v>842.5</v>
      </c>
      <c r="W78" s="168">
        <v>20.84</v>
      </c>
      <c r="X78" s="168">
        <v>1898</v>
      </c>
      <c r="Y78" s="168">
        <v>0</v>
      </c>
      <c r="Z78" s="168">
        <v>0</v>
      </c>
      <c r="AA78" s="168">
        <v>0</v>
      </c>
      <c r="AB78" s="170">
        <v>389.88</v>
      </c>
      <c r="AC78" s="171">
        <v>300</v>
      </c>
      <c r="AD78" s="171">
        <v>654.30999999999995</v>
      </c>
      <c r="AE78" s="171">
        <v>890.34</v>
      </c>
      <c r="AF78" s="171">
        <v>2148.75</v>
      </c>
      <c r="AG78" s="171">
        <v>3993.4</v>
      </c>
      <c r="AH78" s="171">
        <v>90</v>
      </c>
      <c r="AI78" s="171">
        <v>118</v>
      </c>
      <c r="AJ78" s="171">
        <v>114</v>
      </c>
      <c r="AK78" s="171">
        <v>589.75</v>
      </c>
      <c r="AL78" s="171">
        <v>521</v>
      </c>
      <c r="AM78" s="171">
        <v>94.9</v>
      </c>
      <c r="AN78" s="171">
        <v>0</v>
      </c>
      <c r="AO78" s="171">
        <v>0</v>
      </c>
      <c r="AP78" s="170">
        <v>5910.9299999999994</v>
      </c>
      <c r="AQ78" s="172">
        <v>1.111</v>
      </c>
      <c r="AR78" s="171">
        <v>6567.0429999999997</v>
      </c>
      <c r="AS78" s="173">
        <v>28</v>
      </c>
      <c r="AT78" s="170">
        <v>42</v>
      </c>
      <c r="AU78" s="172">
        <v>0</v>
      </c>
      <c r="AV78" s="172">
        <v>131.77600000000001</v>
      </c>
      <c r="AW78" s="170">
        <v>48.37</v>
      </c>
      <c r="AX78" s="172">
        <v>0</v>
      </c>
      <c r="AY78" s="171">
        <v>180.14600000000002</v>
      </c>
      <c r="AZ78" s="174">
        <v>0</v>
      </c>
      <c r="BA78" s="178">
        <v>1.6E-2</v>
      </c>
      <c r="BB78" s="171">
        <v>58.34</v>
      </c>
      <c r="BC78" s="170">
        <v>0</v>
      </c>
      <c r="BD78" s="170">
        <v>0</v>
      </c>
      <c r="BE78" s="170">
        <v>0</v>
      </c>
      <c r="BF78" s="173">
        <v>0</v>
      </c>
      <c r="BG78" s="171">
        <v>0</v>
      </c>
      <c r="BH78" s="175">
        <v>0</v>
      </c>
      <c r="BI78" s="171">
        <v>0</v>
      </c>
      <c r="BJ78" s="175">
        <v>3</v>
      </c>
      <c r="BK78" s="175">
        <v>6</v>
      </c>
      <c r="BL78" s="171">
        <v>1.5</v>
      </c>
      <c r="BM78" s="170">
        <v>6849.0289999999995</v>
      </c>
      <c r="BN78" s="170">
        <v>0</v>
      </c>
      <c r="BO78" s="171">
        <v>6849.0290000000005</v>
      </c>
      <c r="BP78" s="284">
        <v>27973215.18</v>
      </c>
      <c r="BQ78" s="285"/>
      <c r="BR78" s="284">
        <v>27973215.18</v>
      </c>
      <c r="BS78" s="284">
        <v>66702.95</v>
      </c>
      <c r="BT78" s="284">
        <v>236598.29</v>
      </c>
      <c r="BU78" s="176">
        <v>303301.24</v>
      </c>
      <c r="BV78" s="176">
        <v>0</v>
      </c>
      <c r="BW78" s="284">
        <v>397159.76</v>
      </c>
      <c r="BX78" s="176">
        <v>397159.76</v>
      </c>
      <c r="BY78" s="176">
        <v>0</v>
      </c>
      <c r="BZ78" s="176">
        <v>4505.88</v>
      </c>
      <c r="CA78" s="284">
        <v>4505.88</v>
      </c>
      <c r="CB78" s="284">
        <v>704966.88</v>
      </c>
      <c r="CC78" s="284">
        <v>528725.16</v>
      </c>
      <c r="CD78" s="176">
        <v>0</v>
      </c>
      <c r="CE78" s="284">
        <v>27444490.02</v>
      </c>
      <c r="CF78" s="284">
        <v>110949.45797369975</v>
      </c>
      <c r="CG78" s="284">
        <v>106511.47965475176</v>
      </c>
      <c r="CH78" s="284">
        <v>27661950.957628451</v>
      </c>
      <c r="CI78" s="285"/>
      <c r="CJ78" s="292"/>
      <c r="CK78" s="169">
        <v>3634.5</v>
      </c>
      <c r="CL78" s="169">
        <v>3662.5</v>
      </c>
      <c r="CM78" s="178">
        <v>6989.39</v>
      </c>
      <c r="CN78" s="179">
        <v>7672</v>
      </c>
    </row>
    <row r="79" spans="1:93" ht="11.25" customHeight="1">
      <c r="A79" s="180" t="s">
        <v>763</v>
      </c>
      <c r="B79" s="168">
        <v>65.5</v>
      </c>
      <c r="C79" s="168">
        <v>609.5</v>
      </c>
      <c r="D79" s="168">
        <v>642.25</v>
      </c>
      <c r="E79" s="168">
        <v>641.5</v>
      </c>
      <c r="F79" s="168">
        <v>642</v>
      </c>
      <c r="G79" s="168">
        <v>720</v>
      </c>
      <c r="H79" s="168">
        <v>660</v>
      </c>
      <c r="I79" s="168">
        <v>673</v>
      </c>
      <c r="J79" s="168">
        <v>645.5</v>
      </c>
      <c r="K79" s="168">
        <v>615.5</v>
      </c>
      <c r="L79" s="168">
        <v>627</v>
      </c>
      <c r="M79" s="168">
        <v>656</v>
      </c>
      <c r="N79" s="168">
        <v>647.5</v>
      </c>
      <c r="O79" s="168">
        <v>537</v>
      </c>
      <c r="P79" s="168">
        <v>551</v>
      </c>
      <c r="Q79" s="168">
        <v>7616</v>
      </c>
      <c r="R79" s="169">
        <v>8258.25</v>
      </c>
      <c r="S79" s="168">
        <v>125.5</v>
      </c>
      <c r="T79" s="168">
        <v>74</v>
      </c>
      <c r="U79" s="168">
        <v>50.5</v>
      </c>
      <c r="V79" s="168">
        <v>1042</v>
      </c>
      <c r="W79" s="168">
        <v>42.46</v>
      </c>
      <c r="X79" s="168">
        <v>4566.5</v>
      </c>
      <c r="Y79" s="168">
        <v>307.5</v>
      </c>
      <c r="Z79" s="168">
        <v>131.75</v>
      </c>
      <c r="AA79" s="168">
        <v>2014</v>
      </c>
      <c r="AB79" s="170">
        <v>924.84</v>
      </c>
      <c r="AC79" s="171">
        <v>769.8</v>
      </c>
      <c r="AD79" s="171">
        <v>1607.16</v>
      </c>
      <c r="AE79" s="171">
        <v>2067.5329999999999</v>
      </c>
      <c r="AF79" s="171">
        <v>4542.5</v>
      </c>
      <c r="AG79" s="171">
        <v>8986.9930000000004</v>
      </c>
      <c r="AH79" s="171">
        <v>125.5</v>
      </c>
      <c r="AI79" s="171">
        <v>148</v>
      </c>
      <c r="AJ79" s="171">
        <v>101</v>
      </c>
      <c r="AK79" s="171">
        <v>729.4</v>
      </c>
      <c r="AL79" s="171">
        <v>1061.5</v>
      </c>
      <c r="AM79" s="171">
        <v>228.32499999999999</v>
      </c>
      <c r="AN79" s="171">
        <v>65.875</v>
      </c>
      <c r="AO79" s="171">
        <v>120.84</v>
      </c>
      <c r="AP79" s="170">
        <v>12492.273000000001</v>
      </c>
      <c r="AQ79" s="172">
        <v>1.0580000000000001</v>
      </c>
      <c r="AR79" s="171">
        <v>13216.825000000001</v>
      </c>
      <c r="AS79" s="173">
        <v>5</v>
      </c>
      <c r="AT79" s="170">
        <v>7.5</v>
      </c>
      <c r="AU79" s="172">
        <v>0</v>
      </c>
      <c r="AV79" s="172">
        <v>0</v>
      </c>
      <c r="AW79" s="170">
        <v>0</v>
      </c>
      <c r="AX79" s="172">
        <v>0</v>
      </c>
      <c r="AY79" s="171">
        <v>0</v>
      </c>
      <c r="AZ79" s="174">
        <v>0</v>
      </c>
      <c r="BA79" s="178">
        <v>6.7000000000000004E-2</v>
      </c>
      <c r="BB79" s="171">
        <v>553.303</v>
      </c>
      <c r="BC79" s="170">
        <v>0</v>
      </c>
      <c r="BD79" s="170">
        <v>0</v>
      </c>
      <c r="BE79" s="170">
        <v>0</v>
      </c>
      <c r="BF79" s="173">
        <v>4</v>
      </c>
      <c r="BG79" s="171">
        <v>0.4</v>
      </c>
      <c r="BH79" s="175">
        <v>9</v>
      </c>
      <c r="BI79" s="171">
        <v>0.9</v>
      </c>
      <c r="BJ79" s="175">
        <v>1</v>
      </c>
      <c r="BK79" s="175">
        <v>2</v>
      </c>
      <c r="BL79" s="171">
        <v>0.5</v>
      </c>
      <c r="BM79" s="170">
        <v>13779.428</v>
      </c>
      <c r="BN79" s="170">
        <v>0</v>
      </c>
      <c r="BO79" s="171">
        <v>13779.428</v>
      </c>
      <c r="BP79" s="284">
        <v>56278766.600000001</v>
      </c>
      <c r="BQ79" s="285"/>
      <c r="BR79" s="284">
        <v>56278766.600000001</v>
      </c>
      <c r="BS79" s="284">
        <v>52408.639999999999</v>
      </c>
      <c r="BT79" s="284">
        <v>162516.20000000001</v>
      </c>
      <c r="BU79" s="176">
        <v>214924.84000000003</v>
      </c>
      <c r="BV79" s="176">
        <v>0</v>
      </c>
      <c r="BW79" s="284">
        <v>223224.03</v>
      </c>
      <c r="BX79" s="176">
        <v>223224.03</v>
      </c>
      <c r="BY79" s="176">
        <v>0</v>
      </c>
      <c r="BZ79" s="176">
        <v>6995.48</v>
      </c>
      <c r="CA79" s="284">
        <v>6995.48</v>
      </c>
      <c r="CB79" s="284">
        <v>445144.35</v>
      </c>
      <c r="CC79" s="284">
        <v>333858.26249999995</v>
      </c>
      <c r="CD79" s="176">
        <v>0</v>
      </c>
      <c r="CE79" s="284">
        <v>55944908.337499999</v>
      </c>
      <c r="CF79" s="284">
        <v>226167.70258476608</v>
      </c>
      <c r="CG79" s="284">
        <v>217120.99448137544</v>
      </c>
      <c r="CH79" s="284">
        <v>56388197.034566142</v>
      </c>
      <c r="CI79" s="285"/>
      <c r="CJ79" s="292"/>
      <c r="CK79" s="169">
        <v>8314</v>
      </c>
      <c r="CL79" s="169">
        <v>8367.5</v>
      </c>
      <c r="CM79" s="178">
        <v>14373.132</v>
      </c>
      <c r="CN79" s="179">
        <v>6815</v>
      </c>
    </row>
    <row r="80" spans="1:93" ht="11.25" customHeight="1">
      <c r="A80" s="180" t="s">
        <v>963</v>
      </c>
      <c r="B80" s="168">
        <v>6.5</v>
      </c>
      <c r="C80" s="168">
        <v>30.5</v>
      </c>
      <c r="D80" s="168">
        <v>33.75</v>
      </c>
      <c r="E80" s="168">
        <v>38.5</v>
      </c>
      <c r="F80" s="168">
        <v>36</v>
      </c>
      <c r="G80" s="168">
        <v>44</v>
      </c>
      <c r="H80" s="168">
        <v>39.5</v>
      </c>
      <c r="I80" s="168">
        <v>40.5</v>
      </c>
      <c r="J80" s="168">
        <v>39</v>
      </c>
      <c r="K80" s="168">
        <v>50</v>
      </c>
      <c r="L80" s="168">
        <v>35</v>
      </c>
      <c r="M80" s="168">
        <v>49.5</v>
      </c>
      <c r="N80" s="168">
        <v>49.5</v>
      </c>
      <c r="O80" s="168">
        <v>32.5</v>
      </c>
      <c r="P80" s="168">
        <v>45.5</v>
      </c>
      <c r="Q80" s="168">
        <v>499.5</v>
      </c>
      <c r="R80" s="169">
        <v>533.25</v>
      </c>
      <c r="S80" s="168">
        <v>8</v>
      </c>
      <c r="T80" s="168">
        <v>8.5</v>
      </c>
      <c r="U80" s="168">
        <v>4.5</v>
      </c>
      <c r="V80" s="168">
        <v>66</v>
      </c>
      <c r="W80" s="168">
        <v>3.04</v>
      </c>
      <c r="X80" s="168">
        <v>267</v>
      </c>
      <c r="Y80" s="168">
        <v>143</v>
      </c>
      <c r="Z80" s="168">
        <v>33.92</v>
      </c>
      <c r="AA80" s="168">
        <v>266</v>
      </c>
      <c r="AB80" s="170">
        <v>48.6</v>
      </c>
      <c r="AC80" s="171">
        <v>46.2</v>
      </c>
      <c r="AD80" s="171">
        <v>94.4</v>
      </c>
      <c r="AE80" s="171">
        <v>124.355</v>
      </c>
      <c r="AF80" s="171">
        <v>327.5</v>
      </c>
      <c r="AG80" s="171">
        <v>592.45500000000004</v>
      </c>
      <c r="AH80" s="171">
        <v>8</v>
      </c>
      <c r="AI80" s="171">
        <v>17</v>
      </c>
      <c r="AJ80" s="171">
        <v>9</v>
      </c>
      <c r="AK80" s="171">
        <v>46.2</v>
      </c>
      <c r="AL80" s="171">
        <v>76</v>
      </c>
      <c r="AM80" s="171">
        <v>13.35</v>
      </c>
      <c r="AN80" s="171">
        <v>16.96</v>
      </c>
      <c r="AO80" s="171">
        <v>15.96</v>
      </c>
      <c r="AP80" s="170">
        <v>843.5250000000002</v>
      </c>
      <c r="AQ80" s="172">
        <v>1.1579999999999999</v>
      </c>
      <c r="AR80" s="171">
        <v>976.80200000000002</v>
      </c>
      <c r="AS80" s="173">
        <v>0</v>
      </c>
      <c r="AT80" s="170">
        <v>0</v>
      </c>
      <c r="AU80" s="172">
        <v>48.798999999999999</v>
      </c>
      <c r="AV80" s="172">
        <v>157.29599999999999</v>
      </c>
      <c r="AW80" s="170">
        <v>69.323999999999998</v>
      </c>
      <c r="AX80" s="172">
        <v>0</v>
      </c>
      <c r="AY80" s="171">
        <v>275.41899999999998</v>
      </c>
      <c r="AZ80" s="174">
        <v>0</v>
      </c>
      <c r="BA80" s="178">
        <v>0.06</v>
      </c>
      <c r="BB80" s="171">
        <v>31.995000000000001</v>
      </c>
      <c r="BC80" s="170">
        <v>0</v>
      </c>
      <c r="BD80" s="170">
        <v>0</v>
      </c>
      <c r="BE80" s="170">
        <v>0</v>
      </c>
      <c r="BF80" s="173">
        <v>0</v>
      </c>
      <c r="BG80" s="171">
        <v>0</v>
      </c>
      <c r="BH80" s="175">
        <v>0</v>
      </c>
      <c r="BI80" s="171">
        <v>0</v>
      </c>
      <c r="BJ80" s="175">
        <v>0</v>
      </c>
      <c r="BK80" s="175">
        <v>0</v>
      </c>
      <c r="BL80" s="171">
        <v>0</v>
      </c>
      <c r="BM80" s="170">
        <v>1284.2159999999999</v>
      </c>
      <c r="BN80" s="170">
        <v>0</v>
      </c>
      <c r="BO80" s="171">
        <v>1284.2159999999999</v>
      </c>
      <c r="BP80" s="284">
        <v>5245072.04</v>
      </c>
      <c r="BQ80" s="285"/>
      <c r="BR80" s="284">
        <v>5245072.04</v>
      </c>
      <c r="BS80" s="284">
        <v>8626.51</v>
      </c>
      <c r="BT80" s="284">
        <v>93957.77</v>
      </c>
      <c r="BU80" s="176">
        <v>102584.28</v>
      </c>
      <c r="BV80" s="176">
        <v>0</v>
      </c>
      <c r="BW80" s="284">
        <v>0</v>
      </c>
      <c r="BX80" s="176">
        <v>0</v>
      </c>
      <c r="BY80" s="176">
        <v>0</v>
      </c>
      <c r="BZ80" s="176">
        <v>1698.6</v>
      </c>
      <c r="CA80" s="284">
        <v>1698.6</v>
      </c>
      <c r="CB80" s="284">
        <v>104282.88</v>
      </c>
      <c r="CC80" s="284">
        <v>78212.160000000003</v>
      </c>
      <c r="CD80" s="176">
        <v>0</v>
      </c>
      <c r="CE80" s="284">
        <v>5166859.88</v>
      </c>
      <c r="CF80" s="284">
        <v>20887.992551302486</v>
      </c>
      <c r="CG80" s="284">
        <v>20052.472849250385</v>
      </c>
      <c r="CH80" s="284">
        <v>5207800.3454005532</v>
      </c>
      <c r="CI80" s="285"/>
      <c r="CJ80" s="406"/>
      <c r="CK80" s="169">
        <v>555</v>
      </c>
      <c r="CL80" s="169">
        <v>533</v>
      </c>
      <c r="CM80" s="178">
        <v>1266.982</v>
      </c>
      <c r="CN80" s="179">
        <v>9836</v>
      </c>
    </row>
    <row r="81" spans="1:93" ht="11.25" customHeight="1">
      <c r="A81" s="180" t="s">
        <v>964</v>
      </c>
      <c r="B81" s="168">
        <v>214.5</v>
      </c>
      <c r="C81" s="168">
        <v>246.5</v>
      </c>
      <c r="D81" s="168">
        <v>353.75</v>
      </c>
      <c r="E81" s="168">
        <v>314</v>
      </c>
      <c r="F81" s="168">
        <v>247.5</v>
      </c>
      <c r="G81" s="168">
        <v>315</v>
      </c>
      <c r="H81" s="168">
        <v>315.5</v>
      </c>
      <c r="I81" s="168">
        <v>263</v>
      </c>
      <c r="J81" s="168">
        <v>310</v>
      </c>
      <c r="K81" s="168">
        <v>253.5</v>
      </c>
      <c r="L81" s="168">
        <v>249.5</v>
      </c>
      <c r="M81" s="168">
        <v>289.5</v>
      </c>
      <c r="N81" s="168">
        <v>234.5</v>
      </c>
      <c r="O81" s="168">
        <v>213</v>
      </c>
      <c r="P81" s="168">
        <v>239</v>
      </c>
      <c r="Q81" s="168">
        <v>3244</v>
      </c>
      <c r="R81" s="169">
        <v>3597.75</v>
      </c>
      <c r="S81" s="168">
        <v>107</v>
      </c>
      <c r="T81" s="168">
        <v>61</v>
      </c>
      <c r="U81" s="168">
        <v>214.5</v>
      </c>
      <c r="V81" s="168">
        <v>403.5</v>
      </c>
      <c r="W81" s="168">
        <v>28.72</v>
      </c>
      <c r="X81" s="168">
        <v>2010.5</v>
      </c>
      <c r="Y81" s="168">
        <v>397</v>
      </c>
      <c r="Z81" s="168">
        <v>179.92</v>
      </c>
      <c r="AA81" s="168">
        <v>0</v>
      </c>
      <c r="AB81" s="170">
        <v>509.4</v>
      </c>
      <c r="AC81" s="171">
        <v>376.8</v>
      </c>
      <c r="AD81" s="171">
        <v>663.75</v>
      </c>
      <c r="AE81" s="171">
        <v>928.48299999999995</v>
      </c>
      <c r="AF81" s="171">
        <v>1848.75</v>
      </c>
      <c r="AG81" s="171">
        <v>3817.7829999999999</v>
      </c>
      <c r="AH81" s="171">
        <v>107</v>
      </c>
      <c r="AI81" s="171">
        <v>122</v>
      </c>
      <c r="AJ81" s="171">
        <v>429</v>
      </c>
      <c r="AK81" s="171">
        <v>282.45</v>
      </c>
      <c r="AL81" s="171">
        <v>718</v>
      </c>
      <c r="AM81" s="171">
        <v>100.52500000000001</v>
      </c>
      <c r="AN81" s="171">
        <v>89.96</v>
      </c>
      <c r="AO81" s="171">
        <v>0</v>
      </c>
      <c r="AP81" s="170">
        <v>6176.1179999999986</v>
      </c>
      <c r="AQ81" s="172">
        <v>1.077</v>
      </c>
      <c r="AR81" s="171">
        <v>6651.6790000000001</v>
      </c>
      <c r="AS81" s="173">
        <v>0</v>
      </c>
      <c r="AT81" s="170">
        <v>0</v>
      </c>
      <c r="AU81" s="172">
        <v>0</v>
      </c>
      <c r="AV81" s="172">
        <v>147.679</v>
      </c>
      <c r="AW81" s="170">
        <v>54.27</v>
      </c>
      <c r="AX81" s="172">
        <v>0</v>
      </c>
      <c r="AY81" s="171">
        <v>201.94900000000001</v>
      </c>
      <c r="AZ81" s="174">
        <v>0</v>
      </c>
      <c r="BA81" s="178">
        <v>6.7000000000000004E-2</v>
      </c>
      <c r="BB81" s="171">
        <v>241.04900000000001</v>
      </c>
      <c r="BC81" s="170">
        <v>0</v>
      </c>
      <c r="BD81" s="170">
        <v>0</v>
      </c>
      <c r="BE81" s="170">
        <v>0</v>
      </c>
      <c r="BF81" s="173">
        <v>0</v>
      </c>
      <c r="BG81" s="171">
        <v>0</v>
      </c>
      <c r="BH81" s="175">
        <v>0</v>
      </c>
      <c r="BI81" s="171">
        <v>0</v>
      </c>
      <c r="BJ81" s="175">
        <v>0</v>
      </c>
      <c r="BK81" s="175">
        <v>0</v>
      </c>
      <c r="BL81" s="171">
        <v>0</v>
      </c>
      <c r="BM81" s="170">
        <v>7094.6769999999997</v>
      </c>
      <c r="BN81" s="170">
        <v>0</v>
      </c>
      <c r="BO81" s="171">
        <v>7094.6769999999997</v>
      </c>
      <c r="BP81" s="284">
        <v>28976505.48</v>
      </c>
      <c r="BQ81" s="285"/>
      <c r="BR81" s="284">
        <v>28976505.48</v>
      </c>
      <c r="BS81" s="284">
        <v>30504.48</v>
      </c>
      <c r="BT81" s="284">
        <v>272520.37</v>
      </c>
      <c r="BU81" s="176">
        <v>303024.84999999998</v>
      </c>
      <c r="BV81" s="176">
        <v>0</v>
      </c>
      <c r="BW81" s="284">
        <v>0</v>
      </c>
      <c r="BX81" s="176">
        <v>0</v>
      </c>
      <c r="BY81" s="176">
        <v>0</v>
      </c>
      <c r="BZ81" s="176">
        <v>0</v>
      </c>
      <c r="CA81" s="284">
        <v>0</v>
      </c>
      <c r="CB81" s="284">
        <v>303024.84999999998</v>
      </c>
      <c r="CC81" s="284">
        <v>227268.63749999998</v>
      </c>
      <c r="CD81" s="176">
        <v>0</v>
      </c>
      <c r="CE81" s="284">
        <v>28749236.842500001</v>
      </c>
      <c r="CF81" s="284">
        <v>116224.13980031737</v>
      </c>
      <c r="CG81" s="284">
        <v>111575.17420830467</v>
      </c>
      <c r="CH81" s="284">
        <v>28977036.156508625</v>
      </c>
      <c r="CI81" s="285"/>
      <c r="CJ81" s="292"/>
      <c r="CK81" s="169">
        <v>3611.5</v>
      </c>
      <c r="CL81" s="169">
        <v>3532.5</v>
      </c>
      <c r="CM81" s="178">
        <v>7047.0550000000003</v>
      </c>
      <c r="CN81" s="179">
        <v>8054</v>
      </c>
    </row>
    <row r="82" spans="1:93" ht="11.25" customHeight="1">
      <c r="A82" s="180" t="s">
        <v>764</v>
      </c>
      <c r="B82" s="168">
        <v>10</v>
      </c>
      <c r="C82" s="168">
        <v>26</v>
      </c>
      <c r="D82" s="168">
        <v>31</v>
      </c>
      <c r="E82" s="168">
        <v>16</v>
      </c>
      <c r="F82" s="168">
        <v>21.5</v>
      </c>
      <c r="G82" s="168">
        <v>24</v>
      </c>
      <c r="H82" s="168">
        <v>23</v>
      </c>
      <c r="I82" s="168">
        <v>24</v>
      </c>
      <c r="J82" s="168">
        <v>28.5</v>
      </c>
      <c r="K82" s="168">
        <v>34</v>
      </c>
      <c r="L82" s="168">
        <v>17</v>
      </c>
      <c r="M82" s="168">
        <v>35</v>
      </c>
      <c r="N82" s="168">
        <v>24.5</v>
      </c>
      <c r="O82" s="168">
        <v>25.5</v>
      </c>
      <c r="P82" s="168">
        <v>23</v>
      </c>
      <c r="Q82" s="168">
        <v>296</v>
      </c>
      <c r="R82" s="169">
        <v>327</v>
      </c>
      <c r="S82" s="168">
        <v>7</v>
      </c>
      <c r="T82" s="168">
        <v>1.5</v>
      </c>
      <c r="U82" s="168">
        <v>5.5</v>
      </c>
      <c r="V82" s="168">
        <v>56</v>
      </c>
      <c r="W82" s="168">
        <v>3.35</v>
      </c>
      <c r="X82" s="168">
        <v>134</v>
      </c>
      <c r="Y82" s="168">
        <v>45.5</v>
      </c>
      <c r="Z82" s="168">
        <v>9.83</v>
      </c>
      <c r="AA82" s="168">
        <v>235</v>
      </c>
      <c r="AB82" s="170">
        <v>44.64</v>
      </c>
      <c r="AC82" s="171">
        <v>19.2</v>
      </c>
      <c r="AD82" s="171">
        <v>53.69</v>
      </c>
      <c r="AE82" s="171">
        <v>78.897999999999996</v>
      </c>
      <c r="AF82" s="171">
        <v>198.75</v>
      </c>
      <c r="AG82" s="171">
        <v>350.53800000000001</v>
      </c>
      <c r="AH82" s="171">
        <v>7</v>
      </c>
      <c r="AI82" s="171">
        <v>3</v>
      </c>
      <c r="AJ82" s="171">
        <v>11</v>
      </c>
      <c r="AK82" s="171">
        <v>39.200000000000003</v>
      </c>
      <c r="AL82" s="171">
        <v>83.75</v>
      </c>
      <c r="AM82" s="171">
        <v>6.7</v>
      </c>
      <c r="AN82" s="171">
        <v>4.915</v>
      </c>
      <c r="AO82" s="171">
        <v>14.1</v>
      </c>
      <c r="AP82" s="170">
        <v>564.84299999999996</v>
      </c>
      <c r="AQ82" s="172">
        <v>1.0980000000000001</v>
      </c>
      <c r="AR82" s="171">
        <v>620.19799999999998</v>
      </c>
      <c r="AS82" s="173">
        <v>1</v>
      </c>
      <c r="AT82" s="170">
        <v>1.5</v>
      </c>
      <c r="AU82" s="172">
        <v>92.194000000000003</v>
      </c>
      <c r="AV82" s="172">
        <v>125.404</v>
      </c>
      <c r="AW82" s="170">
        <v>45.04</v>
      </c>
      <c r="AX82" s="172">
        <v>0</v>
      </c>
      <c r="AY82" s="171">
        <v>262.63800000000003</v>
      </c>
      <c r="AZ82" s="174">
        <v>0</v>
      </c>
      <c r="BA82" s="178">
        <v>0.113</v>
      </c>
      <c r="BB82" s="171">
        <v>36.951000000000001</v>
      </c>
      <c r="BC82" s="170">
        <v>0</v>
      </c>
      <c r="BD82" s="170">
        <v>0</v>
      </c>
      <c r="BE82" s="170">
        <v>0</v>
      </c>
      <c r="BF82" s="173">
        <v>0</v>
      </c>
      <c r="BG82" s="171">
        <v>0</v>
      </c>
      <c r="BH82" s="175">
        <v>0</v>
      </c>
      <c r="BI82" s="171">
        <v>0</v>
      </c>
      <c r="BJ82" s="175">
        <v>0</v>
      </c>
      <c r="BK82" s="175">
        <v>0</v>
      </c>
      <c r="BL82" s="171">
        <v>0</v>
      </c>
      <c r="BM82" s="170">
        <v>921.28700000000003</v>
      </c>
      <c r="BN82" s="170">
        <v>0</v>
      </c>
      <c r="BO82" s="171">
        <v>921.28700000000003</v>
      </c>
      <c r="BP82" s="284">
        <v>3762775.64</v>
      </c>
      <c r="BQ82" s="285"/>
      <c r="BR82" s="284">
        <v>3762775.64</v>
      </c>
      <c r="BS82" s="284">
        <v>1099.26</v>
      </c>
      <c r="BT82" s="284">
        <v>9047.52</v>
      </c>
      <c r="BU82" s="176">
        <v>10146.780000000001</v>
      </c>
      <c r="BV82" s="176">
        <v>0</v>
      </c>
      <c r="BW82" s="284">
        <v>463725.19</v>
      </c>
      <c r="BX82" s="176">
        <v>463725.19</v>
      </c>
      <c r="BY82" s="176">
        <v>0</v>
      </c>
      <c r="BZ82" s="176">
        <v>50169.54</v>
      </c>
      <c r="CA82" s="284">
        <v>50169.54</v>
      </c>
      <c r="CB82" s="284">
        <v>524041.51</v>
      </c>
      <c r="CC82" s="284">
        <v>393031.13250000001</v>
      </c>
      <c r="CD82" s="176">
        <v>0</v>
      </c>
      <c r="CE82" s="284">
        <v>3369744.5075000003</v>
      </c>
      <c r="CF82" s="284">
        <v>13622.819237833186</v>
      </c>
      <c r="CG82" s="284">
        <v>13077.906468319859</v>
      </c>
      <c r="CH82" s="284">
        <v>3396445.2332061534</v>
      </c>
      <c r="CI82" s="285"/>
      <c r="CJ82" s="406"/>
      <c r="CK82" s="169">
        <v>341.5</v>
      </c>
      <c r="CL82" s="169">
        <v>318</v>
      </c>
      <c r="CM82" s="178">
        <v>879.72400000000005</v>
      </c>
      <c r="CN82" s="179">
        <v>11507</v>
      </c>
    </row>
    <row r="83" spans="1:93" ht="11.25" customHeight="1">
      <c r="A83" s="324" t="s">
        <v>1016</v>
      </c>
      <c r="B83" s="194">
        <v>0</v>
      </c>
      <c r="C83" s="194">
        <v>0</v>
      </c>
      <c r="D83" s="194">
        <v>0</v>
      </c>
      <c r="E83" s="194">
        <v>0</v>
      </c>
      <c r="F83" s="194">
        <v>0</v>
      </c>
      <c r="G83" s="194">
        <v>0</v>
      </c>
      <c r="H83" s="194">
        <v>0</v>
      </c>
      <c r="I83" s="194">
        <v>0</v>
      </c>
      <c r="J83" s="194">
        <v>0</v>
      </c>
      <c r="K83" s="194">
        <v>0</v>
      </c>
      <c r="L83" s="194">
        <v>0</v>
      </c>
      <c r="M83" s="194">
        <v>0</v>
      </c>
      <c r="N83" s="194">
        <v>66</v>
      </c>
      <c r="O83" s="194">
        <v>70</v>
      </c>
      <c r="P83" s="194">
        <v>68</v>
      </c>
      <c r="Q83" s="194">
        <v>204</v>
      </c>
      <c r="R83" s="195">
        <v>204</v>
      </c>
      <c r="S83" s="194">
        <v>0</v>
      </c>
      <c r="T83" s="194">
        <v>0</v>
      </c>
      <c r="U83" s="194">
        <v>0</v>
      </c>
      <c r="V83" s="194">
        <v>22.5</v>
      </c>
      <c r="W83" s="194">
        <v>0.12</v>
      </c>
      <c r="X83" s="194">
        <v>0</v>
      </c>
      <c r="Y83" s="194">
        <v>0</v>
      </c>
      <c r="Z83" s="194">
        <v>0</v>
      </c>
      <c r="AA83" s="194">
        <v>0</v>
      </c>
      <c r="AB83" s="306">
        <v>0</v>
      </c>
      <c r="AC83" s="306">
        <v>0</v>
      </c>
      <c r="AD83" s="306">
        <v>0</v>
      </c>
      <c r="AE83" s="306">
        <v>0</v>
      </c>
      <c r="AF83" s="306">
        <v>255</v>
      </c>
      <c r="AG83" s="306">
        <v>255</v>
      </c>
      <c r="AH83" s="306">
        <v>0</v>
      </c>
      <c r="AI83" s="306">
        <v>0</v>
      </c>
      <c r="AJ83" s="306">
        <v>0</v>
      </c>
      <c r="AK83" s="306">
        <v>15.75</v>
      </c>
      <c r="AL83" s="306">
        <v>3</v>
      </c>
      <c r="AM83" s="306">
        <v>0</v>
      </c>
      <c r="AN83" s="306">
        <v>0</v>
      </c>
      <c r="AO83" s="306">
        <v>0</v>
      </c>
      <c r="AP83" s="307">
        <v>273.75</v>
      </c>
      <c r="AQ83" s="308">
        <v>1.1160000000000001</v>
      </c>
      <c r="AR83" s="308">
        <v>305.505</v>
      </c>
      <c r="AS83" s="312">
        <v>0</v>
      </c>
      <c r="AT83" s="306">
        <v>0</v>
      </c>
      <c r="AU83" s="310">
        <v>0</v>
      </c>
      <c r="AV83" s="310">
        <v>159.93600000000001</v>
      </c>
      <c r="AW83" s="306">
        <v>0</v>
      </c>
      <c r="AX83" s="310">
        <v>0</v>
      </c>
      <c r="AY83" s="307">
        <v>159.93600000000001</v>
      </c>
      <c r="AZ83" s="307">
        <v>0</v>
      </c>
      <c r="BA83" s="307">
        <v>7.6999999999999999E-2</v>
      </c>
      <c r="BB83" s="307">
        <v>15.708</v>
      </c>
      <c r="BC83" s="307">
        <v>0</v>
      </c>
      <c r="BD83" s="307">
        <v>0</v>
      </c>
      <c r="BE83" s="307">
        <v>0</v>
      </c>
      <c r="BF83" s="311">
        <v>0</v>
      </c>
      <c r="BG83" s="307">
        <v>0</v>
      </c>
      <c r="BH83" s="311">
        <v>0</v>
      </c>
      <c r="BI83" s="307">
        <v>0</v>
      </c>
      <c r="BJ83" s="312">
        <v>0</v>
      </c>
      <c r="BK83" s="312">
        <v>0</v>
      </c>
      <c r="BL83" s="307">
        <v>0</v>
      </c>
      <c r="BM83" s="313">
        <v>481.14900000000006</v>
      </c>
      <c r="BN83" s="306">
        <v>0</v>
      </c>
      <c r="BO83" s="307">
        <v>481.149</v>
      </c>
      <c r="BP83" s="314">
        <v>1965137.61</v>
      </c>
      <c r="BQ83" s="314">
        <v>39302.752200000003</v>
      </c>
      <c r="BR83" s="314">
        <v>1925834.8578000001</v>
      </c>
      <c r="BS83" s="314">
        <v>0</v>
      </c>
      <c r="BT83" s="314">
        <v>0</v>
      </c>
      <c r="BU83" s="315">
        <v>0</v>
      </c>
      <c r="BV83" s="315">
        <v>0</v>
      </c>
      <c r="BW83" s="315">
        <v>0</v>
      </c>
      <c r="BX83" s="315">
        <v>0</v>
      </c>
      <c r="BY83" s="315">
        <v>0</v>
      </c>
      <c r="BZ83" s="315">
        <v>0</v>
      </c>
      <c r="CA83" s="314">
        <v>0</v>
      </c>
      <c r="CB83" s="314">
        <v>0</v>
      </c>
      <c r="CC83" s="314">
        <v>0</v>
      </c>
      <c r="CD83" s="314">
        <v>0</v>
      </c>
      <c r="CE83" s="314">
        <v>1925834.8578000001</v>
      </c>
      <c r="CF83" s="314">
        <v>7785.5457858410282</v>
      </c>
      <c r="CG83" s="314">
        <v>7474.1239544073869</v>
      </c>
      <c r="CH83" s="314">
        <v>1941094.5275402486</v>
      </c>
      <c r="CI83" s="314">
        <v>39302.752200000003</v>
      </c>
      <c r="CJ83" s="323"/>
      <c r="CK83" s="311">
        <v>204</v>
      </c>
      <c r="CL83" s="311">
        <v>205</v>
      </c>
      <c r="CM83" s="321">
        <v>482.02699999999999</v>
      </c>
      <c r="CN83" s="318">
        <v>9633</v>
      </c>
    </row>
    <row r="84" spans="1:93" ht="11.25" customHeight="1">
      <c r="A84" s="180" t="s">
        <v>765</v>
      </c>
      <c r="B84" s="168">
        <v>0</v>
      </c>
      <c r="C84" s="168">
        <v>5</v>
      </c>
      <c r="D84" s="168">
        <v>5</v>
      </c>
      <c r="E84" s="168">
        <v>10</v>
      </c>
      <c r="F84" s="168">
        <v>10</v>
      </c>
      <c r="G84" s="168">
        <v>5</v>
      </c>
      <c r="H84" s="168">
        <v>12</v>
      </c>
      <c r="I84" s="168">
        <v>11</v>
      </c>
      <c r="J84" s="168">
        <v>12</v>
      </c>
      <c r="K84" s="168">
        <v>10</v>
      </c>
      <c r="L84" s="168">
        <v>14.5</v>
      </c>
      <c r="M84" s="168">
        <v>8</v>
      </c>
      <c r="N84" s="168">
        <v>5</v>
      </c>
      <c r="O84" s="168">
        <v>7</v>
      </c>
      <c r="P84" s="168">
        <v>6</v>
      </c>
      <c r="Q84" s="168">
        <v>110.5</v>
      </c>
      <c r="R84" s="169">
        <v>115.5</v>
      </c>
      <c r="S84" s="168">
        <v>0</v>
      </c>
      <c r="T84" s="168">
        <v>2</v>
      </c>
      <c r="U84" s="168">
        <v>0</v>
      </c>
      <c r="V84" s="168">
        <v>10.5</v>
      </c>
      <c r="W84" s="168">
        <v>0.96</v>
      </c>
      <c r="X84" s="168">
        <v>65</v>
      </c>
      <c r="Y84" s="168">
        <v>0</v>
      </c>
      <c r="Z84" s="168">
        <v>0</v>
      </c>
      <c r="AA84" s="168">
        <v>0</v>
      </c>
      <c r="AB84" s="170">
        <v>7.2</v>
      </c>
      <c r="AC84" s="171">
        <v>12</v>
      </c>
      <c r="AD84" s="171">
        <v>17.7</v>
      </c>
      <c r="AE84" s="171">
        <v>36.575000000000003</v>
      </c>
      <c r="AF84" s="171">
        <v>63.125</v>
      </c>
      <c r="AG84" s="171">
        <v>129.4</v>
      </c>
      <c r="AH84" s="171">
        <v>0</v>
      </c>
      <c r="AI84" s="171">
        <v>4</v>
      </c>
      <c r="AJ84" s="171">
        <v>0</v>
      </c>
      <c r="AK84" s="171">
        <v>7.35</v>
      </c>
      <c r="AL84" s="171">
        <v>24</v>
      </c>
      <c r="AM84" s="171">
        <v>3.25</v>
      </c>
      <c r="AN84" s="171">
        <v>0</v>
      </c>
      <c r="AO84" s="171">
        <v>0</v>
      </c>
      <c r="AP84" s="170">
        <v>175.2</v>
      </c>
      <c r="AQ84" s="172">
        <v>1.0980000000000001</v>
      </c>
      <c r="AR84" s="171">
        <v>192.37</v>
      </c>
      <c r="AS84" s="173">
        <v>0</v>
      </c>
      <c r="AT84" s="170">
        <v>0</v>
      </c>
      <c r="AU84" s="172">
        <v>64.653999999999996</v>
      </c>
      <c r="AV84" s="172">
        <v>45.24</v>
      </c>
      <c r="AW84" s="170">
        <v>16.824999999999999</v>
      </c>
      <c r="AX84" s="172">
        <v>0</v>
      </c>
      <c r="AY84" s="171">
        <v>126.71900000000001</v>
      </c>
      <c r="AZ84" s="174">
        <v>84.5</v>
      </c>
      <c r="BA84" s="178">
        <v>4.2999999999999997E-2</v>
      </c>
      <c r="BB84" s="171">
        <v>4.9669999999999996</v>
      </c>
      <c r="BC84" s="170">
        <v>0</v>
      </c>
      <c r="BD84" s="170">
        <v>0</v>
      </c>
      <c r="BE84" s="170">
        <v>0</v>
      </c>
      <c r="BF84" s="173">
        <v>0</v>
      </c>
      <c r="BG84" s="171">
        <v>0</v>
      </c>
      <c r="BH84" s="175">
        <v>0</v>
      </c>
      <c r="BI84" s="171">
        <v>0</v>
      </c>
      <c r="BJ84" s="175">
        <v>0</v>
      </c>
      <c r="BK84" s="175">
        <v>0</v>
      </c>
      <c r="BL84" s="171">
        <v>0</v>
      </c>
      <c r="BM84" s="170">
        <v>408.55599999999998</v>
      </c>
      <c r="BN84" s="170">
        <v>0</v>
      </c>
      <c r="BO84" s="171">
        <v>408.55599999999998</v>
      </c>
      <c r="BP84" s="284">
        <v>1668648.93</v>
      </c>
      <c r="BQ84" s="285"/>
      <c r="BR84" s="284">
        <v>1668648.93</v>
      </c>
      <c r="BS84" s="284">
        <v>3216.19</v>
      </c>
      <c r="BT84" s="284">
        <v>5534.47</v>
      </c>
      <c r="BU84" s="176">
        <v>8750.66</v>
      </c>
      <c r="BV84" s="176">
        <v>0</v>
      </c>
      <c r="BW84" s="284">
        <v>519.97</v>
      </c>
      <c r="BX84" s="176">
        <v>519.97</v>
      </c>
      <c r="BY84" s="176">
        <v>0</v>
      </c>
      <c r="BZ84" s="176">
        <v>2409.65</v>
      </c>
      <c r="CA84" s="284">
        <v>2409.65</v>
      </c>
      <c r="CB84" s="284">
        <v>11680.279999999999</v>
      </c>
      <c r="CC84" s="284">
        <v>8760.2099999999991</v>
      </c>
      <c r="CD84" s="176">
        <v>0</v>
      </c>
      <c r="CE84" s="284">
        <v>1659888.72</v>
      </c>
      <c r="CF84" s="284">
        <v>6710.4090346167886</v>
      </c>
      <c r="CG84" s="284">
        <v>6441.9926732321173</v>
      </c>
      <c r="CH84" s="284">
        <v>1673041.121707849</v>
      </c>
      <c r="CI84" s="285"/>
      <c r="CJ84" s="292"/>
      <c r="CK84" s="169">
        <v>114</v>
      </c>
      <c r="CL84" s="169">
        <v>113</v>
      </c>
      <c r="CM84" s="178">
        <v>405.43299999999999</v>
      </c>
      <c r="CN84" s="179">
        <v>14447</v>
      </c>
    </row>
    <row r="85" spans="1:93" ht="11.25" customHeight="1">
      <c r="A85" s="319" t="s">
        <v>1017</v>
      </c>
      <c r="B85" s="194">
        <v>0</v>
      </c>
      <c r="C85" s="194">
        <v>38</v>
      </c>
      <c r="D85" s="194">
        <v>38</v>
      </c>
      <c r="E85" s="194">
        <v>39</v>
      </c>
      <c r="F85" s="194">
        <v>40</v>
      </c>
      <c r="G85" s="194">
        <v>39.5</v>
      </c>
      <c r="H85" s="194">
        <v>39</v>
      </c>
      <c r="I85" s="194">
        <v>44</v>
      </c>
      <c r="J85" s="194">
        <v>42</v>
      </c>
      <c r="K85" s="194">
        <v>43.5</v>
      </c>
      <c r="L85" s="194">
        <v>42.5</v>
      </c>
      <c r="M85" s="194">
        <v>47</v>
      </c>
      <c r="N85" s="194">
        <v>44.5</v>
      </c>
      <c r="O85" s="194">
        <v>31.5</v>
      </c>
      <c r="P85" s="194">
        <v>37</v>
      </c>
      <c r="Q85" s="194">
        <v>489.5</v>
      </c>
      <c r="R85" s="195">
        <v>527.5</v>
      </c>
      <c r="S85" s="194">
        <v>2</v>
      </c>
      <c r="T85" s="194">
        <v>0</v>
      </c>
      <c r="U85" s="194">
        <v>0</v>
      </c>
      <c r="V85" s="194">
        <v>95</v>
      </c>
      <c r="W85" s="194">
        <v>1.48</v>
      </c>
      <c r="X85" s="194">
        <v>281.5</v>
      </c>
      <c r="Y85" s="194">
        <v>0</v>
      </c>
      <c r="Z85" s="194">
        <v>0</v>
      </c>
      <c r="AA85" s="194">
        <v>0</v>
      </c>
      <c r="AB85" s="306">
        <v>54.72</v>
      </c>
      <c r="AC85" s="306">
        <v>46.8</v>
      </c>
      <c r="AD85" s="306">
        <v>93.81</v>
      </c>
      <c r="AE85" s="306">
        <v>130.625</v>
      </c>
      <c r="AF85" s="306">
        <v>307.5</v>
      </c>
      <c r="AG85" s="306">
        <v>578.73500000000001</v>
      </c>
      <c r="AH85" s="306">
        <v>2</v>
      </c>
      <c r="AI85" s="306">
        <v>0</v>
      </c>
      <c r="AJ85" s="306">
        <v>0</v>
      </c>
      <c r="AK85" s="306">
        <v>66.5</v>
      </c>
      <c r="AL85" s="306">
        <v>37</v>
      </c>
      <c r="AM85" s="306">
        <v>14.074999999999999</v>
      </c>
      <c r="AN85" s="306">
        <v>0</v>
      </c>
      <c r="AO85" s="306">
        <v>0</v>
      </c>
      <c r="AP85" s="307">
        <v>753.03000000000009</v>
      </c>
      <c r="AQ85" s="308">
        <v>1.04</v>
      </c>
      <c r="AR85" s="308">
        <v>783.15099999999995</v>
      </c>
      <c r="AS85" s="312">
        <v>0</v>
      </c>
      <c r="AT85" s="306">
        <v>0</v>
      </c>
      <c r="AU85" s="310">
        <v>0</v>
      </c>
      <c r="AV85" s="310">
        <v>0</v>
      </c>
      <c r="AW85" s="306">
        <v>0</v>
      </c>
      <c r="AX85" s="310">
        <v>0</v>
      </c>
      <c r="AY85" s="307">
        <v>0</v>
      </c>
      <c r="AZ85" s="307">
        <v>0</v>
      </c>
      <c r="BA85" s="307">
        <v>8.4000000000000005E-2</v>
      </c>
      <c r="BB85" s="307">
        <v>44.31</v>
      </c>
      <c r="BC85" s="307">
        <v>11.34</v>
      </c>
      <c r="BD85" s="307">
        <v>6.5</v>
      </c>
      <c r="BE85" s="307">
        <v>17.84</v>
      </c>
      <c r="BF85" s="311">
        <v>0</v>
      </c>
      <c r="BG85" s="307">
        <v>0</v>
      </c>
      <c r="BH85" s="311">
        <v>0</v>
      </c>
      <c r="BI85" s="307">
        <v>0</v>
      </c>
      <c r="BJ85" s="312">
        <v>0</v>
      </c>
      <c r="BK85" s="312">
        <v>0</v>
      </c>
      <c r="BL85" s="307">
        <v>0</v>
      </c>
      <c r="BM85" s="313">
        <v>845.30100000000004</v>
      </c>
      <c r="BN85" s="306">
        <v>0</v>
      </c>
      <c r="BO85" s="307">
        <v>845.30100000000004</v>
      </c>
      <c r="BP85" s="314">
        <v>3452429.06</v>
      </c>
      <c r="BQ85" s="314">
        <v>69048.581200000001</v>
      </c>
      <c r="BR85" s="314">
        <v>3383380.4788000002</v>
      </c>
      <c r="BS85" s="314">
        <v>0</v>
      </c>
      <c r="BT85" s="314">
        <v>0</v>
      </c>
      <c r="BU85" s="315">
        <v>0</v>
      </c>
      <c r="BV85" s="315">
        <v>0</v>
      </c>
      <c r="BW85" s="315">
        <v>82202.740000000005</v>
      </c>
      <c r="BX85" s="315">
        <v>82202.740000000005</v>
      </c>
      <c r="BY85" s="315">
        <v>0</v>
      </c>
      <c r="BZ85" s="315">
        <v>0</v>
      </c>
      <c r="CA85" s="314">
        <v>0</v>
      </c>
      <c r="CB85" s="314">
        <v>82202.740000000005</v>
      </c>
      <c r="CC85" s="314">
        <v>61652.055000000008</v>
      </c>
      <c r="CD85" s="314">
        <v>0</v>
      </c>
      <c r="CE85" s="314">
        <v>3321728.4238</v>
      </c>
      <c r="CF85" s="314">
        <v>13428.705284298157</v>
      </c>
      <c r="CG85" s="314">
        <v>12891.557072926231</v>
      </c>
      <c r="CH85" s="314">
        <v>3348048.6861572242</v>
      </c>
      <c r="CI85" s="314">
        <v>69048.581200000001</v>
      </c>
      <c r="CJ85" s="323"/>
      <c r="CK85" s="311">
        <v>531</v>
      </c>
      <c r="CL85" s="311">
        <v>544</v>
      </c>
      <c r="CM85" s="321">
        <v>843.91700000000003</v>
      </c>
      <c r="CN85" s="318">
        <v>6545</v>
      </c>
    </row>
    <row r="86" spans="1:93" ht="11.25" customHeight="1">
      <c r="A86" s="192" t="s">
        <v>1018</v>
      </c>
      <c r="B86" s="194">
        <v>0</v>
      </c>
      <c r="C86" s="194">
        <v>0</v>
      </c>
      <c r="D86" s="194">
        <v>0</v>
      </c>
      <c r="E86" s="194">
        <v>0</v>
      </c>
      <c r="F86" s="194">
        <v>0</v>
      </c>
      <c r="G86" s="194">
        <v>0</v>
      </c>
      <c r="H86" s="194">
        <v>0</v>
      </c>
      <c r="I86" s="194">
        <v>0</v>
      </c>
      <c r="J86" s="194">
        <v>33</v>
      </c>
      <c r="K86" s="194">
        <v>43</v>
      </c>
      <c r="L86" s="194">
        <v>35</v>
      </c>
      <c r="M86" s="194">
        <v>28</v>
      </c>
      <c r="N86" s="194">
        <v>44</v>
      </c>
      <c r="O86" s="194">
        <v>32</v>
      </c>
      <c r="P86" s="194">
        <v>28</v>
      </c>
      <c r="Q86" s="194">
        <v>243</v>
      </c>
      <c r="R86" s="195">
        <v>243</v>
      </c>
      <c r="S86" s="194">
        <v>7.5</v>
      </c>
      <c r="T86" s="194">
        <v>0</v>
      </c>
      <c r="U86" s="194">
        <v>0</v>
      </c>
      <c r="V86" s="194">
        <v>68.5</v>
      </c>
      <c r="W86" s="194">
        <v>1.1200000000000001</v>
      </c>
      <c r="X86" s="194">
        <v>0</v>
      </c>
      <c r="Y86" s="194">
        <v>0</v>
      </c>
      <c r="Z86" s="194">
        <v>0</v>
      </c>
      <c r="AA86" s="194">
        <v>0</v>
      </c>
      <c r="AB86" s="306">
        <v>0</v>
      </c>
      <c r="AC86" s="306">
        <v>0</v>
      </c>
      <c r="AD86" s="306">
        <v>0</v>
      </c>
      <c r="AE86" s="306">
        <v>34.484999999999999</v>
      </c>
      <c r="AF86" s="306">
        <v>262.5</v>
      </c>
      <c r="AG86" s="306">
        <v>296.98500000000001</v>
      </c>
      <c r="AH86" s="306">
        <v>7.5</v>
      </c>
      <c r="AI86" s="306">
        <v>0</v>
      </c>
      <c r="AJ86" s="306">
        <v>0</v>
      </c>
      <c r="AK86" s="306">
        <v>47.95</v>
      </c>
      <c r="AL86" s="306">
        <v>28</v>
      </c>
      <c r="AM86" s="306">
        <v>0</v>
      </c>
      <c r="AN86" s="306">
        <v>0</v>
      </c>
      <c r="AO86" s="306">
        <v>0</v>
      </c>
      <c r="AP86" s="307">
        <v>380.435</v>
      </c>
      <c r="AQ86" s="308">
        <v>1</v>
      </c>
      <c r="AR86" s="308">
        <v>380.435</v>
      </c>
      <c r="AS86" s="312">
        <v>1</v>
      </c>
      <c r="AT86" s="306">
        <v>1.5</v>
      </c>
      <c r="AU86" s="310">
        <v>0</v>
      </c>
      <c r="AV86" s="310">
        <v>154.959</v>
      </c>
      <c r="AW86" s="306">
        <v>0</v>
      </c>
      <c r="AX86" s="310">
        <v>0</v>
      </c>
      <c r="AY86" s="307">
        <v>154.959</v>
      </c>
      <c r="AZ86" s="307">
        <v>0</v>
      </c>
      <c r="BA86" s="307">
        <v>7.4999999999999997E-2</v>
      </c>
      <c r="BB86" s="307">
        <v>18.225000000000001</v>
      </c>
      <c r="BC86" s="307">
        <v>0</v>
      </c>
      <c r="BD86" s="307">
        <v>0</v>
      </c>
      <c r="BE86" s="307">
        <v>0</v>
      </c>
      <c r="BF86" s="311">
        <v>0</v>
      </c>
      <c r="BG86" s="307">
        <v>0</v>
      </c>
      <c r="BH86" s="311">
        <v>0</v>
      </c>
      <c r="BI86" s="307">
        <v>0</v>
      </c>
      <c r="BJ86" s="312">
        <v>0</v>
      </c>
      <c r="BK86" s="312">
        <v>0</v>
      </c>
      <c r="BL86" s="307">
        <v>0</v>
      </c>
      <c r="BM86" s="313">
        <v>555.11900000000003</v>
      </c>
      <c r="BN86" s="306">
        <v>0</v>
      </c>
      <c r="BO86" s="307">
        <v>555.11900000000003</v>
      </c>
      <c r="BP86" s="314">
        <v>2267250.33</v>
      </c>
      <c r="BQ86" s="314">
        <v>45345.006600000001</v>
      </c>
      <c r="BR86" s="314">
        <v>2221905.3234000001</v>
      </c>
      <c r="BS86" s="314">
        <v>0</v>
      </c>
      <c r="BT86" s="314">
        <v>0</v>
      </c>
      <c r="BU86" s="315">
        <v>0</v>
      </c>
      <c r="BV86" s="315">
        <v>0</v>
      </c>
      <c r="BW86" s="315">
        <v>0</v>
      </c>
      <c r="BX86" s="315">
        <v>0</v>
      </c>
      <c r="BY86" s="315">
        <v>0</v>
      </c>
      <c r="BZ86" s="315">
        <v>0</v>
      </c>
      <c r="CA86" s="314">
        <v>0</v>
      </c>
      <c r="CB86" s="314">
        <v>0</v>
      </c>
      <c r="CC86" s="314">
        <v>0</v>
      </c>
      <c r="CD86" s="314">
        <v>0</v>
      </c>
      <c r="CE86" s="314">
        <v>2221905.3234000001</v>
      </c>
      <c r="CF86" s="314">
        <v>8982.4657379480814</v>
      </c>
      <c r="CG86" s="314">
        <v>8623.1671084301597</v>
      </c>
      <c r="CH86" s="314">
        <v>2239510.9562463784</v>
      </c>
      <c r="CI86" s="314">
        <v>45345.006600000001</v>
      </c>
      <c r="CJ86" s="323"/>
      <c r="CK86" s="311">
        <v>259</v>
      </c>
      <c r="CL86" s="311">
        <v>247</v>
      </c>
      <c r="CM86" s="321">
        <v>580.91399999999999</v>
      </c>
      <c r="CN86" s="318">
        <v>9330</v>
      </c>
    </row>
    <row r="87" spans="1:93" ht="11.25" customHeight="1">
      <c r="A87" s="180" t="s">
        <v>965</v>
      </c>
      <c r="B87" s="168">
        <v>15.5</v>
      </c>
      <c r="C87" s="168">
        <v>17</v>
      </c>
      <c r="D87" s="168">
        <v>24.75</v>
      </c>
      <c r="E87" s="168">
        <v>16.5</v>
      </c>
      <c r="F87" s="168">
        <v>21.5</v>
      </c>
      <c r="G87" s="168">
        <v>20</v>
      </c>
      <c r="H87" s="168">
        <v>23</v>
      </c>
      <c r="I87" s="168">
        <v>12.5</v>
      </c>
      <c r="J87" s="168">
        <v>14.5</v>
      </c>
      <c r="K87" s="168">
        <v>12.5</v>
      </c>
      <c r="L87" s="168">
        <v>15.5</v>
      </c>
      <c r="M87" s="168">
        <v>14</v>
      </c>
      <c r="N87" s="168">
        <v>9.5</v>
      </c>
      <c r="O87" s="168">
        <v>15.5</v>
      </c>
      <c r="P87" s="168">
        <v>11</v>
      </c>
      <c r="Q87" s="168">
        <v>186</v>
      </c>
      <c r="R87" s="169">
        <v>210.75</v>
      </c>
      <c r="S87" s="168">
        <v>0</v>
      </c>
      <c r="T87" s="168">
        <v>1</v>
      </c>
      <c r="U87" s="168">
        <v>4.5</v>
      </c>
      <c r="V87" s="168">
        <v>41.5</v>
      </c>
      <c r="W87" s="168">
        <v>0.36</v>
      </c>
      <c r="X87" s="168">
        <v>125</v>
      </c>
      <c r="Y87" s="168">
        <v>0</v>
      </c>
      <c r="Z87" s="168">
        <v>0</v>
      </c>
      <c r="AA87" s="168">
        <v>0</v>
      </c>
      <c r="AB87" s="170">
        <v>35.64</v>
      </c>
      <c r="AC87" s="171">
        <v>19.8</v>
      </c>
      <c r="AD87" s="171">
        <v>48.97</v>
      </c>
      <c r="AE87" s="171">
        <v>52.25</v>
      </c>
      <c r="AF87" s="171">
        <v>97.5</v>
      </c>
      <c r="AG87" s="171">
        <v>218.51999999999998</v>
      </c>
      <c r="AH87" s="171">
        <v>0</v>
      </c>
      <c r="AI87" s="171">
        <v>2</v>
      </c>
      <c r="AJ87" s="171">
        <v>9</v>
      </c>
      <c r="AK87" s="171">
        <v>29.05</v>
      </c>
      <c r="AL87" s="171">
        <v>9</v>
      </c>
      <c r="AM87" s="171">
        <v>6.25</v>
      </c>
      <c r="AN87" s="171">
        <v>0</v>
      </c>
      <c r="AO87" s="171">
        <v>0</v>
      </c>
      <c r="AP87" s="170">
        <v>309.45999999999998</v>
      </c>
      <c r="AQ87" s="172">
        <v>1.0469999999999999</v>
      </c>
      <c r="AR87" s="171">
        <v>324.005</v>
      </c>
      <c r="AS87" s="173">
        <v>0</v>
      </c>
      <c r="AT87" s="170">
        <v>0</v>
      </c>
      <c r="AU87" s="172">
        <v>71.2</v>
      </c>
      <c r="AV87" s="172">
        <v>75</v>
      </c>
      <c r="AW87" s="170">
        <v>29.946999999999999</v>
      </c>
      <c r="AX87" s="172">
        <v>0</v>
      </c>
      <c r="AY87" s="171">
        <v>176.14699999999999</v>
      </c>
      <c r="AZ87" s="174">
        <v>0</v>
      </c>
      <c r="BA87" s="178">
        <v>5.8999999999999997E-2</v>
      </c>
      <c r="BB87" s="171">
        <v>12.433999999999999</v>
      </c>
      <c r="BC87" s="170">
        <v>28.103000000000002</v>
      </c>
      <c r="BD87" s="170">
        <v>10.5</v>
      </c>
      <c r="BE87" s="170">
        <v>38.603000000000002</v>
      </c>
      <c r="BF87" s="173">
        <v>0</v>
      </c>
      <c r="BG87" s="171">
        <v>0</v>
      </c>
      <c r="BH87" s="175">
        <v>0</v>
      </c>
      <c r="BI87" s="171">
        <v>0</v>
      </c>
      <c r="BJ87" s="175">
        <v>0</v>
      </c>
      <c r="BK87" s="175">
        <v>0</v>
      </c>
      <c r="BL87" s="171">
        <v>0</v>
      </c>
      <c r="BM87" s="170">
        <v>551.18899999999996</v>
      </c>
      <c r="BN87" s="170">
        <v>0</v>
      </c>
      <c r="BO87" s="171">
        <v>551.18899999999996</v>
      </c>
      <c r="BP87" s="284">
        <v>2251199.19</v>
      </c>
      <c r="BQ87" s="285"/>
      <c r="BR87" s="284">
        <v>2251199.19</v>
      </c>
      <c r="BS87" s="284">
        <v>4310.3500000000004</v>
      </c>
      <c r="BT87" s="284">
        <v>12007.3</v>
      </c>
      <c r="BU87" s="176">
        <v>16317.65</v>
      </c>
      <c r="BV87" s="176">
        <v>0</v>
      </c>
      <c r="BW87" s="284">
        <v>0</v>
      </c>
      <c r="BX87" s="176">
        <v>0</v>
      </c>
      <c r="BY87" s="176">
        <v>0</v>
      </c>
      <c r="BZ87" s="176">
        <v>0</v>
      </c>
      <c r="CA87" s="284">
        <v>0</v>
      </c>
      <c r="CB87" s="284">
        <v>16317.65</v>
      </c>
      <c r="CC87" s="284">
        <v>12238.237499999999</v>
      </c>
      <c r="CD87" s="176">
        <v>0</v>
      </c>
      <c r="CE87" s="284">
        <v>2238960.9525000001</v>
      </c>
      <c r="CF87" s="284">
        <v>9051.4162924188149</v>
      </c>
      <c r="CG87" s="284">
        <v>8689.3596407220612</v>
      </c>
      <c r="CH87" s="284">
        <v>2256701.728433141</v>
      </c>
      <c r="CI87" s="285"/>
      <c r="CJ87" s="292"/>
      <c r="CK87" s="169">
        <v>205.5</v>
      </c>
      <c r="CL87" s="169">
        <v>226.5</v>
      </c>
      <c r="CM87" s="178">
        <v>529.64300000000003</v>
      </c>
      <c r="CN87" s="179">
        <v>10682</v>
      </c>
    </row>
    <row r="88" spans="1:93" s="191" customFormat="1" ht="11.25" customHeight="1">
      <c r="A88" s="180" t="s">
        <v>1117</v>
      </c>
      <c r="B88" s="168">
        <v>2</v>
      </c>
      <c r="C88" s="168">
        <v>8</v>
      </c>
      <c r="D88" s="168">
        <v>9</v>
      </c>
      <c r="E88" s="168">
        <v>17.5</v>
      </c>
      <c r="F88" s="168">
        <v>9</v>
      </c>
      <c r="G88" s="168">
        <v>15</v>
      </c>
      <c r="H88" s="168">
        <v>19</v>
      </c>
      <c r="I88" s="168">
        <v>19.5</v>
      </c>
      <c r="J88" s="168">
        <v>18</v>
      </c>
      <c r="K88" s="168">
        <v>21.5</v>
      </c>
      <c r="L88" s="168">
        <v>18.5</v>
      </c>
      <c r="M88" s="168">
        <v>28.5</v>
      </c>
      <c r="N88" s="168">
        <v>16</v>
      </c>
      <c r="O88" s="168">
        <v>22</v>
      </c>
      <c r="P88" s="168">
        <v>31.5</v>
      </c>
      <c r="Q88" s="168">
        <v>236</v>
      </c>
      <c r="R88" s="169">
        <v>245</v>
      </c>
      <c r="S88" s="168">
        <v>1</v>
      </c>
      <c r="T88" s="168">
        <v>5</v>
      </c>
      <c r="U88" s="168">
        <v>2</v>
      </c>
      <c r="V88" s="168">
        <v>22</v>
      </c>
      <c r="W88" s="168">
        <v>1.39</v>
      </c>
      <c r="X88" s="168">
        <v>105</v>
      </c>
      <c r="Y88" s="168">
        <v>194.5</v>
      </c>
      <c r="Z88" s="168">
        <v>40.25</v>
      </c>
      <c r="AA88" s="168">
        <v>0</v>
      </c>
      <c r="AB88" s="170">
        <v>12.96</v>
      </c>
      <c r="AC88" s="171">
        <v>21</v>
      </c>
      <c r="AD88" s="171">
        <v>28.32</v>
      </c>
      <c r="AE88" s="171">
        <v>59.042999999999999</v>
      </c>
      <c r="AF88" s="171">
        <v>172.5</v>
      </c>
      <c r="AG88" s="171">
        <v>280.863</v>
      </c>
      <c r="AH88" s="171">
        <v>1</v>
      </c>
      <c r="AI88" s="171">
        <v>10</v>
      </c>
      <c r="AJ88" s="171">
        <v>4</v>
      </c>
      <c r="AK88" s="171">
        <v>15.4</v>
      </c>
      <c r="AL88" s="171">
        <v>34.75</v>
      </c>
      <c r="AM88" s="171">
        <v>5.25</v>
      </c>
      <c r="AN88" s="171">
        <v>20.125</v>
      </c>
      <c r="AO88" s="171">
        <v>0</v>
      </c>
      <c r="AP88" s="170">
        <v>384.34799999999996</v>
      </c>
      <c r="AQ88" s="172">
        <v>1.071</v>
      </c>
      <c r="AR88" s="171">
        <v>411.637</v>
      </c>
      <c r="AS88" s="173">
        <v>0</v>
      </c>
      <c r="AT88" s="170">
        <v>0</v>
      </c>
      <c r="AU88" s="172">
        <v>107.098</v>
      </c>
      <c r="AV88" s="172">
        <v>117.56399999999999</v>
      </c>
      <c r="AW88" s="170">
        <v>34.499000000000002</v>
      </c>
      <c r="AX88" s="172">
        <v>0</v>
      </c>
      <c r="AY88" s="171">
        <v>259.161</v>
      </c>
      <c r="AZ88" s="174">
        <v>0</v>
      </c>
      <c r="BA88" s="178">
        <v>8.2000000000000003E-2</v>
      </c>
      <c r="BB88" s="171">
        <v>20.09</v>
      </c>
      <c r="BC88" s="170">
        <v>0</v>
      </c>
      <c r="BD88" s="170">
        <v>0</v>
      </c>
      <c r="BE88" s="170">
        <v>0</v>
      </c>
      <c r="BF88" s="173">
        <v>0</v>
      </c>
      <c r="BG88" s="171">
        <v>0</v>
      </c>
      <c r="BH88" s="175">
        <v>1</v>
      </c>
      <c r="BI88" s="171">
        <v>0.1</v>
      </c>
      <c r="BJ88" s="175">
        <v>0</v>
      </c>
      <c r="BK88" s="175">
        <v>0</v>
      </c>
      <c r="BL88" s="171">
        <v>0</v>
      </c>
      <c r="BM88" s="170">
        <v>690.98800000000006</v>
      </c>
      <c r="BN88" s="170">
        <v>0</v>
      </c>
      <c r="BO88" s="171">
        <v>690.98800000000006</v>
      </c>
      <c r="BP88" s="284">
        <v>2822174.65</v>
      </c>
      <c r="BQ88" s="285"/>
      <c r="BR88" s="284">
        <v>2822174.65</v>
      </c>
      <c r="BS88" s="284">
        <v>2551.1999999999998</v>
      </c>
      <c r="BT88" s="284">
        <v>34302.35</v>
      </c>
      <c r="BU88" s="176">
        <v>36853.549999999996</v>
      </c>
      <c r="BV88" s="176">
        <v>0</v>
      </c>
      <c r="BW88" s="284">
        <v>0</v>
      </c>
      <c r="BX88" s="176">
        <v>0</v>
      </c>
      <c r="BY88" s="176">
        <v>0</v>
      </c>
      <c r="BZ88" s="176">
        <v>15651.44</v>
      </c>
      <c r="CA88" s="284">
        <v>15651.44</v>
      </c>
      <c r="CB88" s="284">
        <v>52504.99</v>
      </c>
      <c r="CC88" s="284">
        <v>39378.7425</v>
      </c>
      <c r="CD88" s="176">
        <v>0</v>
      </c>
      <c r="CE88" s="284">
        <v>2782795.9074999997</v>
      </c>
      <c r="CF88" s="284">
        <v>11249.970298721364</v>
      </c>
      <c r="CG88" s="284">
        <v>10799.971486772509</v>
      </c>
      <c r="CH88" s="284">
        <v>2804845.8492854936</v>
      </c>
      <c r="CI88" s="285"/>
      <c r="CJ88" s="292"/>
      <c r="CK88" s="169">
        <v>248.5</v>
      </c>
      <c r="CL88" s="169">
        <v>243</v>
      </c>
      <c r="CM88" s="178">
        <v>680.96799999999996</v>
      </c>
      <c r="CN88" s="179">
        <v>11519</v>
      </c>
      <c r="CO88" s="177"/>
    </row>
    <row r="89" spans="1:93" s="191" customFormat="1" ht="11.25" customHeight="1">
      <c r="A89" s="197" t="s">
        <v>1135</v>
      </c>
      <c r="B89" s="194">
        <v>0</v>
      </c>
      <c r="C89" s="194">
        <v>59.5</v>
      </c>
      <c r="D89" s="194">
        <v>59.5</v>
      </c>
      <c r="E89" s="194">
        <v>60</v>
      </c>
      <c r="F89" s="194">
        <v>84.5</v>
      </c>
      <c r="G89" s="194">
        <v>0</v>
      </c>
      <c r="H89" s="194">
        <v>0</v>
      </c>
      <c r="I89" s="194">
        <v>0</v>
      </c>
      <c r="J89" s="194">
        <v>119.5</v>
      </c>
      <c r="K89" s="194">
        <v>120.5</v>
      </c>
      <c r="L89" s="194">
        <v>119</v>
      </c>
      <c r="M89" s="194">
        <v>79.5</v>
      </c>
      <c r="N89" s="194">
        <v>65.5</v>
      </c>
      <c r="O89" s="194">
        <v>51</v>
      </c>
      <c r="P89" s="194">
        <v>0</v>
      </c>
      <c r="Q89" s="193">
        <v>699.5</v>
      </c>
      <c r="R89" s="198">
        <v>759</v>
      </c>
      <c r="S89" s="194">
        <v>70</v>
      </c>
      <c r="T89" s="194">
        <v>36</v>
      </c>
      <c r="U89" s="194">
        <v>0</v>
      </c>
      <c r="V89" s="194">
        <v>65.5</v>
      </c>
      <c r="W89" s="194">
        <v>1.74</v>
      </c>
      <c r="X89" s="194">
        <v>204</v>
      </c>
      <c r="Y89" s="194">
        <v>0</v>
      </c>
      <c r="Z89" s="194">
        <v>0</v>
      </c>
      <c r="AA89" s="194">
        <v>0</v>
      </c>
      <c r="AB89" s="331">
        <v>85.68</v>
      </c>
      <c r="AC89" s="331">
        <v>72</v>
      </c>
      <c r="AD89" s="331">
        <v>99.71</v>
      </c>
      <c r="AE89" s="331">
        <v>124.878</v>
      </c>
      <c r="AF89" s="331">
        <v>544.375</v>
      </c>
      <c r="AG89" s="331">
        <v>840.96299999999997</v>
      </c>
      <c r="AH89" s="331">
        <v>70</v>
      </c>
      <c r="AI89" s="331">
        <v>72</v>
      </c>
      <c r="AJ89" s="331">
        <v>0</v>
      </c>
      <c r="AK89" s="331">
        <v>45.85</v>
      </c>
      <c r="AL89" s="331">
        <v>43.5</v>
      </c>
      <c r="AM89" s="331">
        <v>10.199999999999999</v>
      </c>
      <c r="AN89" s="306">
        <v>0</v>
      </c>
      <c r="AO89" s="331">
        <v>0</v>
      </c>
      <c r="AP89" s="307">
        <v>1168.193</v>
      </c>
      <c r="AQ89" s="308">
        <v>1</v>
      </c>
      <c r="AR89" s="308">
        <v>1168.193</v>
      </c>
      <c r="AS89" s="312">
        <v>0</v>
      </c>
      <c r="AT89" s="331">
        <v>0</v>
      </c>
      <c r="AU89" s="310">
        <v>0</v>
      </c>
      <c r="AV89" s="310">
        <v>0</v>
      </c>
      <c r="AW89" s="331">
        <v>0</v>
      </c>
      <c r="AX89" s="332">
        <v>0</v>
      </c>
      <c r="AY89" s="333">
        <v>0</v>
      </c>
      <c r="AZ89" s="333">
        <v>0</v>
      </c>
      <c r="BA89" s="307">
        <v>7.4999999999999997E-2</v>
      </c>
      <c r="BB89" s="333">
        <v>56.924999999999997</v>
      </c>
      <c r="BC89" s="307">
        <v>123.36</v>
      </c>
      <c r="BD89" s="307">
        <v>45.5</v>
      </c>
      <c r="BE89" s="307">
        <v>168.86</v>
      </c>
      <c r="BF89" s="334">
        <v>0</v>
      </c>
      <c r="BG89" s="333">
        <v>0</v>
      </c>
      <c r="BH89" s="334">
        <v>0</v>
      </c>
      <c r="BI89" s="333">
        <v>0</v>
      </c>
      <c r="BJ89" s="335">
        <v>0</v>
      </c>
      <c r="BK89" s="335">
        <v>0</v>
      </c>
      <c r="BL89" s="333">
        <v>0</v>
      </c>
      <c r="BM89" s="336">
        <v>1393.9780000000001</v>
      </c>
      <c r="BN89" s="331">
        <v>0</v>
      </c>
      <c r="BO89" s="333">
        <v>1393.9780000000001</v>
      </c>
      <c r="BP89" s="337">
        <v>5693368.5899999999</v>
      </c>
      <c r="BQ89" s="314">
        <v>113867.37179999999</v>
      </c>
      <c r="BR89" s="314">
        <v>5579501.2182</v>
      </c>
      <c r="BS89" s="337">
        <v>0</v>
      </c>
      <c r="BT89" s="337">
        <v>0</v>
      </c>
      <c r="BU89" s="338">
        <v>0</v>
      </c>
      <c r="BV89" s="338">
        <v>0</v>
      </c>
      <c r="BW89" s="338">
        <v>0</v>
      </c>
      <c r="BX89" s="338">
        <v>0</v>
      </c>
      <c r="BY89" s="338">
        <v>0</v>
      </c>
      <c r="BZ89" s="338">
        <v>0</v>
      </c>
      <c r="CA89" s="337">
        <v>0</v>
      </c>
      <c r="CB89" s="337">
        <v>0</v>
      </c>
      <c r="CC89" s="337">
        <v>0</v>
      </c>
      <c r="CD89" s="337">
        <v>0</v>
      </c>
      <c r="CE89" s="314">
        <v>5579501.2182</v>
      </c>
      <c r="CF89" s="314">
        <v>22556.171948240397</v>
      </c>
      <c r="CG89" s="314">
        <v>21653.925070310783</v>
      </c>
      <c r="CH89" s="314">
        <v>5623711.3152185511</v>
      </c>
      <c r="CI89" s="314">
        <v>113867.37179999999</v>
      </c>
      <c r="CJ89" s="411"/>
      <c r="CK89" s="311">
        <v>785</v>
      </c>
      <c r="CL89" s="311">
        <v>876</v>
      </c>
      <c r="CM89" s="321">
        <v>1381.7349999999999</v>
      </c>
      <c r="CN89" s="339">
        <v>7501</v>
      </c>
      <c r="CO89" s="340"/>
    </row>
    <row r="90" spans="1:93" ht="11.25" customHeight="1">
      <c r="A90" s="202" t="s">
        <v>1019</v>
      </c>
      <c r="B90" s="194">
        <v>0</v>
      </c>
      <c r="C90" s="194">
        <v>0</v>
      </c>
      <c r="D90" s="194">
        <v>0</v>
      </c>
      <c r="E90" s="194">
        <v>0</v>
      </c>
      <c r="F90" s="194">
        <v>0</v>
      </c>
      <c r="G90" s="194">
        <v>0</v>
      </c>
      <c r="H90" s="194">
        <v>0</v>
      </c>
      <c r="I90" s="194">
        <v>0</v>
      </c>
      <c r="J90" s="194">
        <v>0</v>
      </c>
      <c r="K90" s="194">
        <v>63</v>
      </c>
      <c r="L90" s="194">
        <v>63</v>
      </c>
      <c r="M90" s="194">
        <v>63.5</v>
      </c>
      <c r="N90" s="194">
        <v>56.5</v>
      </c>
      <c r="O90" s="194">
        <v>56.5</v>
      </c>
      <c r="P90" s="194">
        <v>43.5</v>
      </c>
      <c r="Q90" s="193">
        <v>346</v>
      </c>
      <c r="R90" s="198">
        <v>346</v>
      </c>
      <c r="S90" s="194">
        <v>24</v>
      </c>
      <c r="T90" s="194">
        <v>1.5</v>
      </c>
      <c r="U90" s="194">
        <v>0</v>
      </c>
      <c r="V90" s="194">
        <v>52.5</v>
      </c>
      <c r="W90" s="194">
        <v>1.57</v>
      </c>
      <c r="X90" s="194">
        <v>0</v>
      </c>
      <c r="Y90" s="194">
        <v>124</v>
      </c>
      <c r="Z90" s="194">
        <v>27.58</v>
      </c>
      <c r="AA90" s="194">
        <v>0</v>
      </c>
      <c r="AB90" s="331">
        <v>0</v>
      </c>
      <c r="AC90" s="333">
        <v>0</v>
      </c>
      <c r="AD90" s="333">
        <v>0</v>
      </c>
      <c r="AE90" s="333">
        <v>0</v>
      </c>
      <c r="AF90" s="333">
        <v>432.5</v>
      </c>
      <c r="AG90" s="333">
        <v>432.5</v>
      </c>
      <c r="AH90" s="333">
        <v>24</v>
      </c>
      <c r="AI90" s="333">
        <v>3</v>
      </c>
      <c r="AJ90" s="333">
        <v>0</v>
      </c>
      <c r="AK90" s="333">
        <v>36.75</v>
      </c>
      <c r="AL90" s="333">
        <v>39.25</v>
      </c>
      <c r="AM90" s="333">
        <v>0</v>
      </c>
      <c r="AN90" s="306">
        <v>13.79</v>
      </c>
      <c r="AO90" s="333">
        <v>0</v>
      </c>
      <c r="AP90" s="307">
        <v>549.29</v>
      </c>
      <c r="AQ90" s="308">
        <v>1.0720000000000001</v>
      </c>
      <c r="AR90" s="308">
        <v>588.83900000000006</v>
      </c>
      <c r="AS90" s="312">
        <v>3</v>
      </c>
      <c r="AT90" s="331">
        <v>4.5</v>
      </c>
      <c r="AU90" s="310">
        <v>0</v>
      </c>
      <c r="AV90" s="310">
        <v>101.919</v>
      </c>
      <c r="AW90" s="331">
        <v>0</v>
      </c>
      <c r="AX90" s="332">
        <v>0</v>
      </c>
      <c r="AY90" s="333">
        <v>101.919</v>
      </c>
      <c r="AZ90" s="333">
        <v>0</v>
      </c>
      <c r="BA90" s="307">
        <v>7.6999999999999999E-2</v>
      </c>
      <c r="BB90" s="333">
        <v>26.641999999999999</v>
      </c>
      <c r="BC90" s="307">
        <v>0</v>
      </c>
      <c r="BD90" s="307">
        <v>0</v>
      </c>
      <c r="BE90" s="307">
        <v>0</v>
      </c>
      <c r="BF90" s="334">
        <v>0</v>
      </c>
      <c r="BG90" s="333">
        <v>0</v>
      </c>
      <c r="BH90" s="335">
        <v>0</v>
      </c>
      <c r="BI90" s="333">
        <v>0</v>
      </c>
      <c r="BJ90" s="335">
        <v>0</v>
      </c>
      <c r="BK90" s="335">
        <v>0</v>
      </c>
      <c r="BL90" s="333">
        <v>0</v>
      </c>
      <c r="BM90" s="331">
        <v>721.90000000000009</v>
      </c>
      <c r="BN90" s="331">
        <v>0</v>
      </c>
      <c r="BO90" s="333">
        <v>721.9</v>
      </c>
      <c r="BP90" s="337">
        <v>2948427.29</v>
      </c>
      <c r="BQ90" s="314">
        <v>58968.5458</v>
      </c>
      <c r="BR90" s="314">
        <v>2889458.7442000001</v>
      </c>
      <c r="BS90" s="337">
        <v>0</v>
      </c>
      <c r="BT90" s="337">
        <v>0</v>
      </c>
      <c r="BU90" s="338">
        <v>0</v>
      </c>
      <c r="BV90" s="338">
        <v>0</v>
      </c>
      <c r="BW90" s="338">
        <v>0</v>
      </c>
      <c r="BX90" s="338">
        <v>0</v>
      </c>
      <c r="BY90" s="338">
        <v>0</v>
      </c>
      <c r="BZ90" s="338">
        <v>0</v>
      </c>
      <c r="CA90" s="337">
        <v>0</v>
      </c>
      <c r="CB90" s="337">
        <v>0</v>
      </c>
      <c r="CC90" s="337">
        <v>0</v>
      </c>
      <c r="CD90" s="338">
        <v>0</v>
      </c>
      <c r="CE90" s="314">
        <v>2889458.7442000001</v>
      </c>
      <c r="CF90" s="314">
        <v>11681.174664667979</v>
      </c>
      <c r="CG90" s="314">
        <v>11213.92767808126</v>
      </c>
      <c r="CH90" s="314">
        <v>2912353.8465427491</v>
      </c>
      <c r="CI90" s="314">
        <v>58968.5458</v>
      </c>
      <c r="CJ90" s="419"/>
      <c r="CK90" s="311">
        <v>353</v>
      </c>
      <c r="CL90" s="311">
        <v>319</v>
      </c>
      <c r="CM90" s="321">
        <v>688.53899999999999</v>
      </c>
      <c r="CN90" s="339">
        <v>8521</v>
      </c>
    </row>
    <row r="91" spans="1:93" ht="11.25" customHeight="1">
      <c r="A91" s="192" t="s">
        <v>1020</v>
      </c>
      <c r="B91" s="194">
        <v>0</v>
      </c>
      <c r="C91" s="194">
        <v>57</v>
      </c>
      <c r="D91" s="194">
        <v>57</v>
      </c>
      <c r="E91" s="194">
        <v>56.5</v>
      </c>
      <c r="F91" s="194">
        <v>52.5</v>
      </c>
      <c r="G91" s="194">
        <v>48</v>
      </c>
      <c r="H91" s="194">
        <v>49</v>
      </c>
      <c r="I91" s="194">
        <v>49</v>
      </c>
      <c r="J91" s="194">
        <v>40.5</v>
      </c>
      <c r="K91" s="194">
        <v>35.5</v>
      </c>
      <c r="L91" s="194">
        <v>32.5</v>
      </c>
      <c r="M91" s="194">
        <v>0</v>
      </c>
      <c r="N91" s="194">
        <v>0</v>
      </c>
      <c r="O91" s="194">
        <v>0</v>
      </c>
      <c r="P91" s="194">
        <v>0</v>
      </c>
      <c r="Q91" s="194">
        <v>363.5</v>
      </c>
      <c r="R91" s="195">
        <v>420.5</v>
      </c>
      <c r="S91" s="194">
        <v>4.5</v>
      </c>
      <c r="T91" s="194">
        <v>3.5</v>
      </c>
      <c r="U91" s="194">
        <v>0</v>
      </c>
      <c r="V91" s="194">
        <v>29</v>
      </c>
      <c r="W91" s="194">
        <v>0.44</v>
      </c>
      <c r="X91" s="194">
        <v>352.5</v>
      </c>
      <c r="Y91" s="194">
        <v>0</v>
      </c>
      <c r="Z91" s="194">
        <v>0</v>
      </c>
      <c r="AA91" s="194">
        <v>0</v>
      </c>
      <c r="AB91" s="306">
        <v>82.08</v>
      </c>
      <c r="AC91" s="306">
        <v>67.8</v>
      </c>
      <c r="AD91" s="306">
        <v>118.59</v>
      </c>
      <c r="AE91" s="306">
        <v>144.733</v>
      </c>
      <c r="AF91" s="306">
        <v>85</v>
      </c>
      <c r="AG91" s="306">
        <v>416.12299999999999</v>
      </c>
      <c r="AH91" s="306">
        <v>4.5</v>
      </c>
      <c r="AI91" s="306">
        <v>7</v>
      </c>
      <c r="AJ91" s="306">
        <v>0</v>
      </c>
      <c r="AK91" s="306">
        <v>20.3</v>
      </c>
      <c r="AL91" s="306">
        <v>11</v>
      </c>
      <c r="AM91" s="306">
        <v>17.625</v>
      </c>
      <c r="AN91" s="306">
        <v>0</v>
      </c>
      <c r="AO91" s="306">
        <v>0</v>
      </c>
      <c r="AP91" s="307">
        <v>558.62800000000004</v>
      </c>
      <c r="AQ91" s="308">
        <v>1</v>
      </c>
      <c r="AR91" s="308">
        <v>558.62800000000004</v>
      </c>
      <c r="AS91" s="312">
        <v>1</v>
      </c>
      <c r="AT91" s="306">
        <v>1.5</v>
      </c>
      <c r="AU91" s="310">
        <v>0</v>
      </c>
      <c r="AV91" s="310">
        <v>0</v>
      </c>
      <c r="AW91" s="306">
        <v>0</v>
      </c>
      <c r="AX91" s="310">
        <v>0</v>
      </c>
      <c r="AY91" s="307">
        <v>0</v>
      </c>
      <c r="AZ91" s="307">
        <v>0</v>
      </c>
      <c r="BA91" s="307">
        <v>7.4999999999999997E-2</v>
      </c>
      <c r="BB91" s="307">
        <v>31.538</v>
      </c>
      <c r="BC91" s="307">
        <v>0</v>
      </c>
      <c r="BD91" s="307">
        <v>0</v>
      </c>
      <c r="BE91" s="307">
        <v>0</v>
      </c>
      <c r="BF91" s="311">
        <v>0</v>
      </c>
      <c r="BG91" s="307">
        <v>0</v>
      </c>
      <c r="BH91" s="311">
        <v>0</v>
      </c>
      <c r="BI91" s="307">
        <v>0</v>
      </c>
      <c r="BJ91" s="312">
        <v>0</v>
      </c>
      <c r="BK91" s="312">
        <v>0</v>
      </c>
      <c r="BL91" s="307">
        <v>0</v>
      </c>
      <c r="BM91" s="313">
        <v>591.66600000000005</v>
      </c>
      <c r="BN91" s="306">
        <v>0</v>
      </c>
      <c r="BO91" s="307">
        <v>591.66600000000005</v>
      </c>
      <c r="BP91" s="314">
        <v>2416517.7799999998</v>
      </c>
      <c r="BQ91" s="314">
        <v>48330.355599999995</v>
      </c>
      <c r="BR91" s="314">
        <v>2368187.4243999999</v>
      </c>
      <c r="BS91" s="314">
        <v>0</v>
      </c>
      <c r="BT91" s="314">
        <v>0</v>
      </c>
      <c r="BU91" s="315">
        <v>0</v>
      </c>
      <c r="BV91" s="315">
        <v>0</v>
      </c>
      <c r="BW91" s="315">
        <v>0</v>
      </c>
      <c r="BX91" s="315">
        <v>0</v>
      </c>
      <c r="BY91" s="315">
        <v>0</v>
      </c>
      <c r="BZ91" s="315">
        <v>0</v>
      </c>
      <c r="CA91" s="314">
        <v>0</v>
      </c>
      <c r="CB91" s="314">
        <v>0</v>
      </c>
      <c r="CC91" s="314">
        <v>0</v>
      </c>
      <c r="CD91" s="314">
        <v>0</v>
      </c>
      <c r="CE91" s="314">
        <v>2368187.4243999999</v>
      </c>
      <c r="CF91" s="314">
        <v>9573.8383524647506</v>
      </c>
      <c r="CG91" s="314">
        <v>9190.8848183661594</v>
      </c>
      <c r="CH91" s="314">
        <v>2386952.1475708308</v>
      </c>
      <c r="CI91" s="314">
        <v>48330.355599999995</v>
      </c>
      <c r="CJ91" s="420"/>
      <c r="CK91" s="311">
        <v>420</v>
      </c>
      <c r="CL91" s="311">
        <v>422</v>
      </c>
      <c r="CM91" s="321">
        <v>587.01</v>
      </c>
      <c r="CN91" s="318">
        <v>5747</v>
      </c>
    </row>
    <row r="92" spans="1:93" ht="11.25" customHeight="1">
      <c r="A92" s="180" t="s">
        <v>966</v>
      </c>
      <c r="B92" s="168">
        <v>3</v>
      </c>
      <c r="C92" s="168">
        <v>35</v>
      </c>
      <c r="D92" s="168">
        <v>36.5</v>
      </c>
      <c r="E92" s="168">
        <v>27</v>
      </c>
      <c r="F92" s="168">
        <v>32.5</v>
      </c>
      <c r="G92" s="168">
        <v>26</v>
      </c>
      <c r="H92" s="168">
        <v>26.5</v>
      </c>
      <c r="I92" s="168">
        <v>30</v>
      </c>
      <c r="J92" s="168">
        <v>41.5</v>
      </c>
      <c r="K92" s="168">
        <v>31.5</v>
      </c>
      <c r="L92" s="168">
        <v>25.5</v>
      </c>
      <c r="M92" s="168">
        <v>28.5</v>
      </c>
      <c r="N92" s="168">
        <v>38</v>
      </c>
      <c r="O92" s="168">
        <v>36</v>
      </c>
      <c r="P92" s="168">
        <v>33</v>
      </c>
      <c r="Q92" s="168">
        <v>376</v>
      </c>
      <c r="R92" s="169">
        <v>412.5</v>
      </c>
      <c r="S92" s="168">
        <v>1.5</v>
      </c>
      <c r="T92" s="168">
        <v>8</v>
      </c>
      <c r="U92" s="168">
        <v>3</v>
      </c>
      <c r="V92" s="168">
        <v>46</v>
      </c>
      <c r="W92" s="168">
        <v>1.83</v>
      </c>
      <c r="X92" s="168">
        <v>177</v>
      </c>
      <c r="Y92" s="168">
        <v>349.5</v>
      </c>
      <c r="Z92" s="168">
        <v>62.34</v>
      </c>
      <c r="AA92" s="168">
        <v>244</v>
      </c>
      <c r="AB92" s="170">
        <v>52.56</v>
      </c>
      <c r="AC92" s="171">
        <v>32.4</v>
      </c>
      <c r="AD92" s="171">
        <v>69.03</v>
      </c>
      <c r="AE92" s="171">
        <v>102.41</v>
      </c>
      <c r="AF92" s="171">
        <v>240.625</v>
      </c>
      <c r="AG92" s="171">
        <v>444.46500000000003</v>
      </c>
      <c r="AH92" s="171">
        <v>1.5</v>
      </c>
      <c r="AI92" s="171">
        <v>16</v>
      </c>
      <c r="AJ92" s="171">
        <v>6</v>
      </c>
      <c r="AK92" s="171">
        <v>32.200000000000003</v>
      </c>
      <c r="AL92" s="171">
        <v>45.75</v>
      </c>
      <c r="AM92" s="171">
        <v>8.85</v>
      </c>
      <c r="AN92" s="171">
        <v>31.17</v>
      </c>
      <c r="AO92" s="171">
        <v>14.64</v>
      </c>
      <c r="AP92" s="170">
        <v>653.13499999999999</v>
      </c>
      <c r="AQ92" s="172">
        <v>1.1140000000000001</v>
      </c>
      <c r="AR92" s="171">
        <v>727.59199999999998</v>
      </c>
      <c r="AS92" s="173">
        <v>0</v>
      </c>
      <c r="AT92" s="170">
        <v>0</v>
      </c>
      <c r="AU92" s="172">
        <v>119.754</v>
      </c>
      <c r="AV92" s="172">
        <v>140.4</v>
      </c>
      <c r="AW92" s="170">
        <v>55.494</v>
      </c>
      <c r="AX92" s="172">
        <v>0</v>
      </c>
      <c r="AY92" s="171">
        <v>315.64800000000002</v>
      </c>
      <c r="AZ92" s="174">
        <v>0</v>
      </c>
      <c r="BA92" s="178">
        <v>5.8000000000000003E-2</v>
      </c>
      <c r="BB92" s="171">
        <v>23.925000000000001</v>
      </c>
      <c r="BC92" s="170">
        <v>8.67</v>
      </c>
      <c r="BD92" s="170">
        <v>5</v>
      </c>
      <c r="BE92" s="170">
        <v>13.67</v>
      </c>
      <c r="BF92" s="173">
        <v>0</v>
      </c>
      <c r="BG92" s="171">
        <v>0</v>
      </c>
      <c r="BH92" s="175">
        <v>0</v>
      </c>
      <c r="BI92" s="171">
        <v>0</v>
      </c>
      <c r="BJ92" s="175">
        <v>0</v>
      </c>
      <c r="BK92" s="175">
        <v>0</v>
      </c>
      <c r="BL92" s="171">
        <v>0</v>
      </c>
      <c r="BM92" s="170">
        <v>1080.835</v>
      </c>
      <c r="BN92" s="170">
        <v>0</v>
      </c>
      <c r="BO92" s="171">
        <v>1080.835</v>
      </c>
      <c r="BP92" s="284">
        <v>4414411.16</v>
      </c>
      <c r="BQ92" s="285"/>
      <c r="BR92" s="284">
        <v>4414411.16</v>
      </c>
      <c r="BS92" s="284">
        <v>3025.86</v>
      </c>
      <c r="BT92" s="284">
        <v>25947.360000000001</v>
      </c>
      <c r="BU92" s="176">
        <v>28973.22</v>
      </c>
      <c r="BV92" s="176">
        <v>0</v>
      </c>
      <c r="BW92" s="284">
        <v>0</v>
      </c>
      <c r="BX92" s="176">
        <v>0</v>
      </c>
      <c r="BY92" s="176">
        <v>0</v>
      </c>
      <c r="BZ92" s="176">
        <v>30530.95</v>
      </c>
      <c r="CA92" s="284">
        <v>30530.95</v>
      </c>
      <c r="CB92" s="284">
        <v>59504.17</v>
      </c>
      <c r="CC92" s="284">
        <v>44628.127500000002</v>
      </c>
      <c r="CD92" s="176">
        <v>0</v>
      </c>
      <c r="CE92" s="284">
        <v>4369783.0324999997</v>
      </c>
      <c r="CF92" s="284">
        <v>17665.661069498168</v>
      </c>
      <c r="CG92" s="284">
        <v>16959.034626718243</v>
      </c>
      <c r="CH92" s="284">
        <v>4404407.7281962167</v>
      </c>
      <c r="CI92" s="285"/>
      <c r="CJ92" s="292"/>
      <c r="CK92" s="169">
        <v>412</v>
      </c>
      <c r="CL92" s="169">
        <v>422</v>
      </c>
      <c r="CM92" s="178">
        <v>1067.395</v>
      </c>
      <c r="CN92" s="179">
        <v>10702</v>
      </c>
    </row>
    <row r="93" spans="1:93" ht="11.25" customHeight="1">
      <c r="A93" s="180" t="s">
        <v>967</v>
      </c>
      <c r="B93" s="168">
        <v>30</v>
      </c>
      <c r="C93" s="168">
        <v>157.5</v>
      </c>
      <c r="D93" s="168">
        <v>172.5</v>
      </c>
      <c r="E93" s="168">
        <v>169.5</v>
      </c>
      <c r="F93" s="168">
        <v>179</v>
      </c>
      <c r="G93" s="168">
        <v>195.5</v>
      </c>
      <c r="H93" s="168">
        <v>182</v>
      </c>
      <c r="I93" s="168">
        <v>187.5</v>
      </c>
      <c r="J93" s="168">
        <v>210.5</v>
      </c>
      <c r="K93" s="168">
        <v>215.5</v>
      </c>
      <c r="L93" s="168">
        <v>211.5</v>
      </c>
      <c r="M93" s="168">
        <v>208</v>
      </c>
      <c r="N93" s="168">
        <v>192.5</v>
      </c>
      <c r="O93" s="168">
        <v>205</v>
      </c>
      <c r="P93" s="168">
        <v>150</v>
      </c>
      <c r="Q93" s="168">
        <v>2306.5</v>
      </c>
      <c r="R93" s="169">
        <v>2479</v>
      </c>
      <c r="S93" s="168">
        <v>36.5</v>
      </c>
      <c r="T93" s="168">
        <v>38</v>
      </c>
      <c r="U93" s="168">
        <v>25</v>
      </c>
      <c r="V93" s="168">
        <v>428.5</v>
      </c>
      <c r="W93" s="168">
        <v>12.53</v>
      </c>
      <c r="X93" s="168">
        <v>1073</v>
      </c>
      <c r="Y93" s="168">
        <v>0</v>
      </c>
      <c r="Z93" s="168">
        <v>0</v>
      </c>
      <c r="AA93" s="168">
        <v>0</v>
      </c>
      <c r="AB93" s="170">
        <v>248.4</v>
      </c>
      <c r="AC93" s="171">
        <v>203.4</v>
      </c>
      <c r="AD93" s="171">
        <v>441.91</v>
      </c>
      <c r="AE93" s="171">
        <v>606.1</v>
      </c>
      <c r="AF93" s="171">
        <v>1478.125</v>
      </c>
      <c r="AG93" s="171">
        <v>2729.5349999999999</v>
      </c>
      <c r="AH93" s="171">
        <v>36.5</v>
      </c>
      <c r="AI93" s="171">
        <v>76</v>
      </c>
      <c r="AJ93" s="171">
        <v>50</v>
      </c>
      <c r="AK93" s="171">
        <v>299.95</v>
      </c>
      <c r="AL93" s="171">
        <v>313.25</v>
      </c>
      <c r="AM93" s="171">
        <v>53.65</v>
      </c>
      <c r="AN93" s="171">
        <v>0</v>
      </c>
      <c r="AO93" s="171">
        <v>0</v>
      </c>
      <c r="AP93" s="170">
        <v>3807.2849999999999</v>
      </c>
      <c r="AQ93" s="172">
        <v>1.071</v>
      </c>
      <c r="AR93" s="171">
        <v>4077.6019999999999</v>
      </c>
      <c r="AS93" s="173">
        <v>20</v>
      </c>
      <c r="AT93" s="170">
        <v>30</v>
      </c>
      <c r="AU93" s="172">
        <v>0</v>
      </c>
      <c r="AV93" s="172">
        <v>0</v>
      </c>
      <c r="AW93" s="170">
        <v>141.39599999999999</v>
      </c>
      <c r="AX93" s="172">
        <v>0</v>
      </c>
      <c r="AY93" s="171">
        <v>141.39599999999999</v>
      </c>
      <c r="AZ93" s="174">
        <v>0</v>
      </c>
      <c r="BA93" s="178">
        <v>6.8000000000000005E-2</v>
      </c>
      <c r="BB93" s="171">
        <v>168.572</v>
      </c>
      <c r="BC93" s="170">
        <v>0</v>
      </c>
      <c r="BD93" s="170">
        <v>0</v>
      </c>
      <c r="BE93" s="170">
        <v>0</v>
      </c>
      <c r="BF93" s="173">
        <v>30</v>
      </c>
      <c r="BG93" s="171">
        <v>3</v>
      </c>
      <c r="BH93" s="175">
        <v>5</v>
      </c>
      <c r="BI93" s="171">
        <v>0.5</v>
      </c>
      <c r="BJ93" s="175">
        <v>0</v>
      </c>
      <c r="BK93" s="175">
        <v>0</v>
      </c>
      <c r="BL93" s="171">
        <v>0</v>
      </c>
      <c r="BM93" s="170">
        <v>4421.07</v>
      </c>
      <c r="BN93" s="170">
        <v>0</v>
      </c>
      <c r="BO93" s="171">
        <v>4421.07</v>
      </c>
      <c r="BP93" s="284">
        <v>18056799.359999999</v>
      </c>
      <c r="BQ93" s="285"/>
      <c r="BR93" s="284">
        <v>18056799.359999999</v>
      </c>
      <c r="BS93" s="284">
        <v>44400.84</v>
      </c>
      <c r="BT93" s="284">
        <v>190527.04</v>
      </c>
      <c r="BU93" s="176">
        <v>234927.88</v>
      </c>
      <c r="BV93" s="176">
        <v>0</v>
      </c>
      <c r="BW93" s="284">
        <v>0</v>
      </c>
      <c r="BX93" s="176">
        <v>0</v>
      </c>
      <c r="BY93" s="176">
        <v>0</v>
      </c>
      <c r="BZ93" s="176">
        <v>73198.759999999995</v>
      </c>
      <c r="CA93" s="284">
        <v>73198.759999999995</v>
      </c>
      <c r="CB93" s="284">
        <v>308126.64</v>
      </c>
      <c r="CC93" s="284">
        <v>231094.98</v>
      </c>
      <c r="CD93" s="176">
        <v>0</v>
      </c>
      <c r="CE93" s="284">
        <v>17825704.379999999</v>
      </c>
      <c r="CF93" s="284">
        <v>72063.727091271547</v>
      </c>
      <c r="CG93" s="284">
        <v>69181.178007620678</v>
      </c>
      <c r="CH93" s="284">
        <v>17966949.285098892</v>
      </c>
      <c r="CI93" s="285"/>
      <c r="CJ93" s="288"/>
      <c r="CK93" s="169">
        <v>2476.5</v>
      </c>
      <c r="CL93" s="169">
        <v>2408</v>
      </c>
      <c r="CM93" s="178">
        <v>4283.6049999999996</v>
      </c>
      <c r="CN93" s="179">
        <v>7284</v>
      </c>
    </row>
    <row r="94" spans="1:93" ht="11.25" customHeight="1">
      <c r="A94" s="180" t="s">
        <v>968</v>
      </c>
      <c r="B94" s="168">
        <v>0</v>
      </c>
      <c r="C94" s="168">
        <v>3</v>
      </c>
      <c r="D94" s="168">
        <v>3</v>
      </c>
      <c r="E94" s="168">
        <v>4</v>
      </c>
      <c r="F94" s="168">
        <v>2</v>
      </c>
      <c r="G94" s="168">
        <v>2</v>
      </c>
      <c r="H94" s="168">
        <v>3</v>
      </c>
      <c r="I94" s="168">
        <v>3</v>
      </c>
      <c r="J94" s="168">
        <v>4</v>
      </c>
      <c r="K94" s="168">
        <v>5</v>
      </c>
      <c r="L94" s="168">
        <v>2</v>
      </c>
      <c r="M94" s="168">
        <v>3</v>
      </c>
      <c r="N94" s="168">
        <v>2</v>
      </c>
      <c r="O94" s="168">
        <v>3</v>
      </c>
      <c r="P94" s="168">
        <v>8</v>
      </c>
      <c r="Q94" s="168">
        <v>41</v>
      </c>
      <c r="R94" s="169">
        <v>44</v>
      </c>
      <c r="S94" s="168">
        <v>0</v>
      </c>
      <c r="T94" s="168">
        <v>0</v>
      </c>
      <c r="U94" s="168">
        <v>0</v>
      </c>
      <c r="V94" s="168">
        <v>7</v>
      </c>
      <c r="W94" s="168">
        <v>0.31</v>
      </c>
      <c r="X94" s="168">
        <v>21</v>
      </c>
      <c r="Y94" s="168">
        <v>0</v>
      </c>
      <c r="Z94" s="168">
        <v>0</v>
      </c>
      <c r="AA94" s="168">
        <v>0</v>
      </c>
      <c r="AB94" s="170">
        <v>4.32</v>
      </c>
      <c r="AC94" s="171">
        <v>4.8</v>
      </c>
      <c r="AD94" s="171">
        <v>4.72</v>
      </c>
      <c r="AE94" s="171">
        <v>10.45</v>
      </c>
      <c r="AF94" s="171">
        <v>28.75</v>
      </c>
      <c r="AG94" s="171">
        <v>48.72</v>
      </c>
      <c r="AH94" s="171">
        <v>0</v>
      </c>
      <c r="AI94" s="171">
        <v>0</v>
      </c>
      <c r="AJ94" s="171">
        <v>0</v>
      </c>
      <c r="AK94" s="171">
        <v>4.9000000000000004</v>
      </c>
      <c r="AL94" s="171">
        <v>7.75</v>
      </c>
      <c r="AM94" s="171">
        <v>1.05</v>
      </c>
      <c r="AN94" s="171">
        <v>0</v>
      </c>
      <c r="AO94" s="171">
        <v>0</v>
      </c>
      <c r="AP94" s="170">
        <v>66.739999999999995</v>
      </c>
      <c r="AQ94" s="172">
        <v>1.113</v>
      </c>
      <c r="AR94" s="171">
        <v>74.281999999999996</v>
      </c>
      <c r="AS94" s="173">
        <v>0</v>
      </c>
      <c r="AT94" s="170">
        <v>0</v>
      </c>
      <c r="AU94" s="172">
        <v>18.795000000000002</v>
      </c>
      <c r="AV94" s="172">
        <v>40.71</v>
      </c>
      <c r="AW94" s="170">
        <v>6.5270000000000001</v>
      </c>
      <c r="AX94" s="172">
        <v>0</v>
      </c>
      <c r="AY94" s="171">
        <v>66.031999999999996</v>
      </c>
      <c r="AZ94" s="174">
        <v>156</v>
      </c>
      <c r="BA94" s="178">
        <v>3.5999999999999997E-2</v>
      </c>
      <c r="BB94" s="171">
        <v>1.5840000000000001</v>
      </c>
      <c r="BC94" s="170">
        <v>0</v>
      </c>
      <c r="BD94" s="170">
        <v>0</v>
      </c>
      <c r="BE94" s="170">
        <v>0</v>
      </c>
      <c r="BF94" s="173">
        <v>0</v>
      </c>
      <c r="BG94" s="171">
        <v>0</v>
      </c>
      <c r="BH94" s="175">
        <v>0</v>
      </c>
      <c r="BI94" s="171">
        <v>0</v>
      </c>
      <c r="BJ94" s="175">
        <v>0</v>
      </c>
      <c r="BK94" s="175">
        <v>0</v>
      </c>
      <c r="BL94" s="171">
        <v>0</v>
      </c>
      <c r="BM94" s="170">
        <v>297.89799999999997</v>
      </c>
      <c r="BN94" s="170">
        <v>0</v>
      </c>
      <c r="BO94" s="171">
        <v>297.89800000000002</v>
      </c>
      <c r="BP94" s="284">
        <v>1216692.8899999999</v>
      </c>
      <c r="BQ94" s="285"/>
      <c r="BR94" s="284">
        <v>1216692.8899999999</v>
      </c>
      <c r="BS94" s="284">
        <v>1874.13</v>
      </c>
      <c r="BT94" s="284">
        <v>52798.06</v>
      </c>
      <c r="BU94" s="176">
        <v>54672.189999999995</v>
      </c>
      <c r="BV94" s="176">
        <v>0</v>
      </c>
      <c r="BW94" s="284">
        <v>0</v>
      </c>
      <c r="BX94" s="176">
        <v>0</v>
      </c>
      <c r="BY94" s="176">
        <v>0</v>
      </c>
      <c r="BZ94" s="176">
        <v>0</v>
      </c>
      <c r="CA94" s="284">
        <v>0</v>
      </c>
      <c r="CB94" s="284">
        <v>54672.189999999995</v>
      </c>
      <c r="CC94" s="284">
        <v>41004.142499999994</v>
      </c>
      <c r="CD94" s="176">
        <v>0</v>
      </c>
      <c r="CE94" s="284">
        <v>1175688.7474999998</v>
      </c>
      <c r="CF94" s="284">
        <v>4752.9405423764165</v>
      </c>
      <c r="CG94" s="284">
        <v>4562.8229206813594</v>
      </c>
      <c r="CH94" s="284">
        <v>1185004.5109630576</v>
      </c>
      <c r="CI94" s="285"/>
      <c r="CJ94" s="292"/>
      <c r="CK94" s="169">
        <v>41</v>
      </c>
      <c r="CL94" s="169">
        <v>37.5</v>
      </c>
      <c r="CM94" s="178">
        <v>291.66300000000001</v>
      </c>
      <c r="CN94" s="179">
        <v>27652</v>
      </c>
    </row>
    <row r="95" spans="1:93" ht="11.25" customHeight="1">
      <c r="A95" s="180" t="s">
        <v>969</v>
      </c>
      <c r="B95" s="168">
        <v>7</v>
      </c>
      <c r="C95" s="168">
        <v>14</v>
      </c>
      <c r="D95" s="168">
        <v>17.5</v>
      </c>
      <c r="E95" s="168">
        <v>12</v>
      </c>
      <c r="F95" s="168">
        <v>12.5</v>
      </c>
      <c r="G95" s="168">
        <v>23</v>
      </c>
      <c r="H95" s="168">
        <v>15</v>
      </c>
      <c r="I95" s="168">
        <v>14</v>
      </c>
      <c r="J95" s="168">
        <v>20</v>
      </c>
      <c r="K95" s="168">
        <v>12</v>
      </c>
      <c r="L95" s="168">
        <v>17</v>
      </c>
      <c r="M95" s="168">
        <v>15.5</v>
      </c>
      <c r="N95" s="168">
        <v>29.5</v>
      </c>
      <c r="O95" s="168">
        <v>17.5</v>
      </c>
      <c r="P95" s="168">
        <v>16.5</v>
      </c>
      <c r="Q95" s="168">
        <v>204.5</v>
      </c>
      <c r="R95" s="169">
        <v>222</v>
      </c>
      <c r="S95" s="168">
        <v>8.5</v>
      </c>
      <c r="T95" s="168">
        <v>4</v>
      </c>
      <c r="U95" s="168">
        <v>3</v>
      </c>
      <c r="V95" s="168">
        <v>34</v>
      </c>
      <c r="W95" s="168">
        <v>4</v>
      </c>
      <c r="X95" s="168">
        <v>90.5</v>
      </c>
      <c r="Y95" s="168">
        <v>0</v>
      </c>
      <c r="Z95" s="168">
        <v>0</v>
      </c>
      <c r="AA95" s="168">
        <v>164</v>
      </c>
      <c r="AB95" s="170">
        <v>25.2</v>
      </c>
      <c r="AC95" s="171">
        <v>14.4</v>
      </c>
      <c r="AD95" s="171">
        <v>41.89</v>
      </c>
      <c r="AE95" s="171">
        <v>51.204999999999998</v>
      </c>
      <c r="AF95" s="171">
        <v>135</v>
      </c>
      <c r="AG95" s="171">
        <v>242.495</v>
      </c>
      <c r="AH95" s="171">
        <v>8.5</v>
      </c>
      <c r="AI95" s="171">
        <v>8</v>
      </c>
      <c r="AJ95" s="171">
        <v>6</v>
      </c>
      <c r="AK95" s="171">
        <v>23.8</v>
      </c>
      <c r="AL95" s="171">
        <v>100</v>
      </c>
      <c r="AM95" s="171">
        <v>4.5250000000000004</v>
      </c>
      <c r="AN95" s="171">
        <v>0</v>
      </c>
      <c r="AO95" s="171">
        <v>9.84</v>
      </c>
      <c r="AP95" s="170">
        <v>428.35999999999996</v>
      </c>
      <c r="AQ95" s="172">
        <v>1.0389999999999999</v>
      </c>
      <c r="AR95" s="171">
        <v>445.06599999999997</v>
      </c>
      <c r="AS95" s="173">
        <v>0</v>
      </c>
      <c r="AT95" s="170">
        <v>0</v>
      </c>
      <c r="AU95" s="172">
        <v>81.218999999999994</v>
      </c>
      <c r="AV95" s="172">
        <v>100.95099999999999</v>
      </c>
      <c r="AW95" s="170">
        <v>31.452000000000002</v>
      </c>
      <c r="AX95" s="172">
        <v>0</v>
      </c>
      <c r="AY95" s="171">
        <v>213.62199999999999</v>
      </c>
      <c r="AZ95" s="174">
        <v>0</v>
      </c>
      <c r="BA95" s="178">
        <v>7.0999999999999994E-2</v>
      </c>
      <c r="BB95" s="171">
        <v>15.762</v>
      </c>
      <c r="BC95" s="170">
        <v>9.3450000000000006</v>
      </c>
      <c r="BD95" s="170">
        <v>4.25</v>
      </c>
      <c r="BE95" s="170">
        <v>13.595000000000001</v>
      </c>
      <c r="BF95" s="173">
        <v>0</v>
      </c>
      <c r="BG95" s="171">
        <v>0</v>
      </c>
      <c r="BH95" s="175">
        <v>2</v>
      </c>
      <c r="BI95" s="171">
        <v>0.2</v>
      </c>
      <c r="BJ95" s="175">
        <v>0</v>
      </c>
      <c r="BK95" s="175">
        <v>0</v>
      </c>
      <c r="BL95" s="171">
        <v>0</v>
      </c>
      <c r="BM95" s="170">
        <v>688.24500000000012</v>
      </c>
      <c r="BN95" s="170">
        <v>0</v>
      </c>
      <c r="BO95" s="171">
        <v>688.245</v>
      </c>
      <c r="BP95" s="284">
        <v>2810971.52</v>
      </c>
      <c r="BQ95" s="285"/>
      <c r="BR95" s="284">
        <v>2810971.52</v>
      </c>
      <c r="BS95" s="284">
        <v>6213.08</v>
      </c>
      <c r="BT95" s="284">
        <v>24689.94</v>
      </c>
      <c r="BU95" s="176">
        <v>30903.019999999997</v>
      </c>
      <c r="BV95" s="176">
        <v>0</v>
      </c>
      <c r="BW95" s="284">
        <v>0</v>
      </c>
      <c r="BX95" s="176">
        <v>0</v>
      </c>
      <c r="BY95" s="176">
        <v>0</v>
      </c>
      <c r="BZ95" s="176">
        <v>6900.39</v>
      </c>
      <c r="CA95" s="284">
        <v>6900.39</v>
      </c>
      <c r="CB95" s="284">
        <v>37803.409999999996</v>
      </c>
      <c r="CC95" s="284">
        <v>28352.557499999995</v>
      </c>
      <c r="CD95" s="284">
        <v>34417</v>
      </c>
      <c r="CE95" s="284">
        <v>2748201.9624999999</v>
      </c>
      <c r="CF95" s="284">
        <v>11110.117838569075</v>
      </c>
      <c r="CG95" s="284">
        <v>10665.713125026312</v>
      </c>
      <c r="CH95" s="284">
        <v>2769977.7934635952</v>
      </c>
      <c r="CI95" s="285"/>
      <c r="CJ95" s="292"/>
      <c r="CK95" s="169">
        <v>218.5</v>
      </c>
      <c r="CL95" s="169">
        <v>227</v>
      </c>
      <c r="CM95" s="178">
        <v>658.97</v>
      </c>
      <c r="CN95" s="179">
        <v>12662</v>
      </c>
    </row>
    <row r="96" spans="1:93" ht="11.25" customHeight="1">
      <c r="A96" s="192" t="s">
        <v>1021</v>
      </c>
      <c r="B96" s="194">
        <v>0</v>
      </c>
      <c r="C96" s="194">
        <v>0</v>
      </c>
      <c r="D96" s="194">
        <v>0</v>
      </c>
      <c r="E96" s="194">
        <v>0</v>
      </c>
      <c r="F96" s="194">
        <v>0</v>
      </c>
      <c r="G96" s="194">
        <v>0</v>
      </c>
      <c r="H96" s="194">
        <v>0</v>
      </c>
      <c r="I96" s="194">
        <v>0</v>
      </c>
      <c r="J96" s="194">
        <v>0</v>
      </c>
      <c r="K96" s="194">
        <v>0</v>
      </c>
      <c r="L96" s="194">
        <v>0</v>
      </c>
      <c r="M96" s="194">
        <v>96.5</v>
      </c>
      <c r="N96" s="194">
        <v>82.5</v>
      </c>
      <c r="O96" s="194">
        <v>44.5</v>
      </c>
      <c r="P96" s="194">
        <v>72.5</v>
      </c>
      <c r="Q96" s="194">
        <v>296</v>
      </c>
      <c r="R96" s="195">
        <v>296</v>
      </c>
      <c r="S96" s="194">
        <v>8.5</v>
      </c>
      <c r="T96" s="194">
        <v>6.5</v>
      </c>
      <c r="U96" s="194">
        <v>0</v>
      </c>
      <c r="V96" s="194">
        <v>9</v>
      </c>
      <c r="W96" s="194">
        <v>0.26</v>
      </c>
      <c r="X96" s="194">
        <v>0</v>
      </c>
      <c r="Y96" s="194">
        <v>0</v>
      </c>
      <c r="Z96" s="194">
        <v>0</v>
      </c>
      <c r="AA96" s="194">
        <v>0</v>
      </c>
      <c r="AB96" s="306">
        <v>0</v>
      </c>
      <c r="AC96" s="306">
        <v>0</v>
      </c>
      <c r="AD96" s="306">
        <v>0</v>
      </c>
      <c r="AE96" s="306">
        <v>0</v>
      </c>
      <c r="AF96" s="306">
        <v>370</v>
      </c>
      <c r="AG96" s="306">
        <v>370</v>
      </c>
      <c r="AH96" s="306">
        <v>8.5</v>
      </c>
      <c r="AI96" s="306">
        <v>13</v>
      </c>
      <c r="AJ96" s="306">
        <v>0</v>
      </c>
      <c r="AK96" s="306">
        <v>6.3</v>
      </c>
      <c r="AL96" s="306">
        <v>6.5</v>
      </c>
      <c r="AM96" s="306">
        <v>0</v>
      </c>
      <c r="AN96" s="306">
        <v>0</v>
      </c>
      <c r="AO96" s="306">
        <v>0</v>
      </c>
      <c r="AP96" s="307">
        <v>404.3</v>
      </c>
      <c r="AQ96" s="308">
        <v>1</v>
      </c>
      <c r="AR96" s="308">
        <v>404.3</v>
      </c>
      <c r="AS96" s="312">
        <v>0</v>
      </c>
      <c r="AT96" s="306">
        <v>0</v>
      </c>
      <c r="AU96" s="310">
        <v>0</v>
      </c>
      <c r="AV96" s="310">
        <v>133.756</v>
      </c>
      <c r="AW96" s="306">
        <v>0</v>
      </c>
      <c r="AX96" s="310">
        <v>0</v>
      </c>
      <c r="AY96" s="307">
        <v>133.756</v>
      </c>
      <c r="AZ96" s="307">
        <v>0</v>
      </c>
      <c r="BA96" s="307">
        <v>7.4999999999999997E-2</v>
      </c>
      <c r="BB96" s="307">
        <v>22.2</v>
      </c>
      <c r="BC96" s="307">
        <v>29.234999999999999</v>
      </c>
      <c r="BD96" s="307">
        <v>11.5</v>
      </c>
      <c r="BE96" s="307">
        <v>40.734999999999999</v>
      </c>
      <c r="BF96" s="311">
        <v>0</v>
      </c>
      <c r="BG96" s="307">
        <v>0</v>
      </c>
      <c r="BH96" s="311">
        <v>0</v>
      </c>
      <c r="BI96" s="307">
        <v>0</v>
      </c>
      <c r="BJ96" s="312">
        <v>0</v>
      </c>
      <c r="BK96" s="312">
        <v>0</v>
      </c>
      <c r="BL96" s="307">
        <v>0</v>
      </c>
      <c r="BM96" s="313">
        <v>600.9910000000001</v>
      </c>
      <c r="BN96" s="306">
        <v>0</v>
      </c>
      <c r="BO96" s="307">
        <v>600.99099999999999</v>
      </c>
      <c r="BP96" s="314">
        <v>2454603.5</v>
      </c>
      <c r="BQ96" s="314">
        <v>49092.07</v>
      </c>
      <c r="BR96" s="314">
        <v>2405511.4300000002</v>
      </c>
      <c r="BS96" s="314">
        <v>0</v>
      </c>
      <c r="BT96" s="314">
        <v>0</v>
      </c>
      <c r="BU96" s="315">
        <v>0</v>
      </c>
      <c r="BV96" s="315">
        <v>0</v>
      </c>
      <c r="BW96" s="315">
        <v>0</v>
      </c>
      <c r="BX96" s="315">
        <v>0</v>
      </c>
      <c r="BY96" s="315">
        <v>0</v>
      </c>
      <c r="BZ96" s="315">
        <v>0</v>
      </c>
      <c r="CA96" s="314">
        <v>0</v>
      </c>
      <c r="CB96" s="314">
        <v>0</v>
      </c>
      <c r="CC96" s="314">
        <v>0</v>
      </c>
      <c r="CD96" s="314">
        <v>0</v>
      </c>
      <c r="CE96" s="314">
        <v>2405511.4300000002</v>
      </c>
      <c r="CF96" s="314">
        <v>9724.7275906218292</v>
      </c>
      <c r="CG96" s="314">
        <v>9335.7384869969555</v>
      </c>
      <c r="CH96" s="314">
        <v>2424571.8960776189</v>
      </c>
      <c r="CI96" s="314">
        <v>49092.07</v>
      </c>
      <c r="CJ96" s="323"/>
      <c r="CK96" s="311">
        <v>328</v>
      </c>
      <c r="CL96" s="311">
        <v>351</v>
      </c>
      <c r="CM96" s="321">
        <v>619.50900000000001</v>
      </c>
      <c r="CN96" s="318">
        <v>8293</v>
      </c>
    </row>
    <row r="97" spans="1:93" ht="11.25" customHeight="1">
      <c r="A97" s="319" t="s">
        <v>1022</v>
      </c>
      <c r="B97" s="194">
        <v>0</v>
      </c>
      <c r="C97" s="194">
        <v>0</v>
      </c>
      <c r="D97" s="194">
        <v>0</v>
      </c>
      <c r="E97" s="194">
        <v>0</v>
      </c>
      <c r="F97" s="194">
        <v>0</v>
      </c>
      <c r="G97" s="194">
        <v>0</v>
      </c>
      <c r="H97" s="194">
        <v>0</v>
      </c>
      <c r="I97" s="194">
        <v>0</v>
      </c>
      <c r="J97" s="194">
        <v>0</v>
      </c>
      <c r="K97" s="194">
        <v>0</v>
      </c>
      <c r="L97" s="194">
        <v>0</v>
      </c>
      <c r="M97" s="194">
        <v>69.5</v>
      </c>
      <c r="N97" s="194">
        <v>45</v>
      </c>
      <c r="O97" s="194">
        <v>67.5</v>
      </c>
      <c r="P97" s="194">
        <v>69.5</v>
      </c>
      <c r="Q97" s="194">
        <v>251.5</v>
      </c>
      <c r="R97" s="195">
        <v>251.5</v>
      </c>
      <c r="S97" s="194">
        <v>0</v>
      </c>
      <c r="T97" s="194">
        <v>0</v>
      </c>
      <c r="U97" s="194">
        <v>0</v>
      </c>
      <c r="V97" s="194">
        <v>14.5</v>
      </c>
      <c r="W97" s="194">
        <v>0.31</v>
      </c>
      <c r="X97" s="194">
        <v>0</v>
      </c>
      <c r="Y97" s="194">
        <v>0</v>
      </c>
      <c r="Z97" s="194">
        <v>0</v>
      </c>
      <c r="AA97" s="194">
        <v>0</v>
      </c>
      <c r="AB97" s="306">
        <v>0</v>
      </c>
      <c r="AC97" s="306">
        <v>0</v>
      </c>
      <c r="AD97" s="306">
        <v>0</v>
      </c>
      <c r="AE97" s="306">
        <v>0</v>
      </c>
      <c r="AF97" s="306">
        <v>314.375</v>
      </c>
      <c r="AG97" s="306">
        <v>314.375</v>
      </c>
      <c r="AH97" s="306">
        <v>0</v>
      </c>
      <c r="AI97" s="306">
        <v>0</v>
      </c>
      <c r="AJ97" s="306">
        <v>0</v>
      </c>
      <c r="AK97" s="306">
        <v>10.15</v>
      </c>
      <c r="AL97" s="306">
        <v>7.75</v>
      </c>
      <c r="AM97" s="306">
        <v>0</v>
      </c>
      <c r="AN97" s="306">
        <v>0</v>
      </c>
      <c r="AO97" s="306">
        <v>0</v>
      </c>
      <c r="AP97" s="307">
        <v>332.27499999999998</v>
      </c>
      <c r="AQ97" s="308">
        <v>1.1040000000000001</v>
      </c>
      <c r="AR97" s="308">
        <v>366.83199999999999</v>
      </c>
      <c r="AS97" s="312">
        <v>0</v>
      </c>
      <c r="AT97" s="306">
        <v>0</v>
      </c>
      <c r="AU97" s="310">
        <v>0</v>
      </c>
      <c r="AV97" s="310">
        <v>149.39099999999999</v>
      </c>
      <c r="AW97" s="306">
        <v>0</v>
      </c>
      <c r="AX97" s="310">
        <v>0</v>
      </c>
      <c r="AY97" s="307">
        <v>149.39099999999999</v>
      </c>
      <c r="AZ97" s="307">
        <v>0</v>
      </c>
      <c r="BA97" s="307">
        <v>6.6000000000000003E-2</v>
      </c>
      <c r="BB97" s="307">
        <v>16.599</v>
      </c>
      <c r="BC97" s="307">
        <v>0</v>
      </c>
      <c r="BD97" s="307">
        <v>0</v>
      </c>
      <c r="BE97" s="307">
        <v>0</v>
      </c>
      <c r="BF97" s="311">
        <v>0</v>
      </c>
      <c r="BG97" s="307">
        <v>0</v>
      </c>
      <c r="BH97" s="311">
        <v>0</v>
      </c>
      <c r="BI97" s="307">
        <v>0</v>
      </c>
      <c r="BJ97" s="312">
        <v>0</v>
      </c>
      <c r="BK97" s="312">
        <v>0</v>
      </c>
      <c r="BL97" s="307">
        <v>0</v>
      </c>
      <c r="BM97" s="313">
        <v>532.822</v>
      </c>
      <c r="BN97" s="306">
        <v>0</v>
      </c>
      <c r="BO97" s="307">
        <v>532.822</v>
      </c>
      <c r="BP97" s="314">
        <v>2176183.58</v>
      </c>
      <c r="BQ97" s="314">
        <v>43523.671600000001</v>
      </c>
      <c r="BR97" s="314">
        <v>2132659.9084000001</v>
      </c>
      <c r="BS97" s="314">
        <v>0</v>
      </c>
      <c r="BT97" s="314">
        <v>0</v>
      </c>
      <c r="BU97" s="315">
        <v>0</v>
      </c>
      <c r="BV97" s="315">
        <v>0</v>
      </c>
      <c r="BW97" s="315">
        <v>0</v>
      </c>
      <c r="BX97" s="315">
        <v>0</v>
      </c>
      <c r="BY97" s="315">
        <v>0</v>
      </c>
      <c r="BZ97" s="315">
        <v>0</v>
      </c>
      <c r="CA97" s="314">
        <v>0</v>
      </c>
      <c r="CB97" s="314">
        <v>0</v>
      </c>
      <c r="CC97" s="314">
        <v>0</v>
      </c>
      <c r="CD97" s="314">
        <v>0</v>
      </c>
      <c r="CE97" s="314">
        <v>2132659.9084000001</v>
      </c>
      <c r="CF97" s="314">
        <v>8621.6745403826662</v>
      </c>
      <c r="CG97" s="314">
        <v>8276.8075587673593</v>
      </c>
      <c r="CH97" s="314">
        <v>2149558.3904991504</v>
      </c>
      <c r="CI97" s="314">
        <v>43523.671600000001</v>
      </c>
      <c r="CJ97" s="323"/>
      <c r="CK97" s="311">
        <v>314</v>
      </c>
      <c r="CL97" s="311">
        <v>299</v>
      </c>
      <c r="CM97" s="321">
        <v>582.4</v>
      </c>
      <c r="CN97" s="318">
        <v>8653</v>
      </c>
    </row>
    <row r="98" spans="1:93" ht="11.25" customHeight="1">
      <c r="A98" s="324" t="s">
        <v>1023</v>
      </c>
      <c r="B98" s="194">
        <v>0</v>
      </c>
      <c r="C98" s="194">
        <v>0</v>
      </c>
      <c r="D98" s="194">
        <v>0</v>
      </c>
      <c r="E98" s="194">
        <v>0</v>
      </c>
      <c r="F98" s="194">
        <v>0</v>
      </c>
      <c r="G98" s="194">
        <v>0</v>
      </c>
      <c r="H98" s="194">
        <v>50.5</v>
      </c>
      <c r="I98" s="194">
        <v>80</v>
      </c>
      <c r="J98" s="194">
        <v>122</v>
      </c>
      <c r="K98" s="194">
        <v>157.5</v>
      </c>
      <c r="L98" s="194">
        <v>176.5</v>
      </c>
      <c r="M98" s="194">
        <v>338</v>
      </c>
      <c r="N98" s="194">
        <v>248.5</v>
      </c>
      <c r="O98" s="194">
        <v>176</v>
      </c>
      <c r="P98" s="194">
        <v>107</v>
      </c>
      <c r="Q98" s="194">
        <v>1456</v>
      </c>
      <c r="R98" s="195">
        <v>1456</v>
      </c>
      <c r="S98" s="194">
        <v>9</v>
      </c>
      <c r="T98" s="194">
        <v>4.5</v>
      </c>
      <c r="U98" s="194">
        <v>0</v>
      </c>
      <c r="V98" s="194">
        <v>230.5</v>
      </c>
      <c r="W98" s="194">
        <v>2.29</v>
      </c>
      <c r="X98" s="194">
        <v>0</v>
      </c>
      <c r="Y98" s="194">
        <v>0</v>
      </c>
      <c r="Z98" s="194">
        <v>0</v>
      </c>
      <c r="AA98" s="194">
        <v>0</v>
      </c>
      <c r="AB98" s="306">
        <v>0</v>
      </c>
      <c r="AC98" s="306">
        <v>0</v>
      </c>
      <c r="AD98" s="306">
        <v>0</v>
      </c>
      <c r="AE98" s="306">
        <v>263.863</v>
      </c>
      <c r="AF98" s="306">
        <v>1504.375</v>
      </c>
      <c r="AG98" s="306">
        <v>1768.2380000000001</v>
      </c>
      <c r="AH98" s="306">
        <v>9</v>
      </c>
      <c r="AI98" s="306">
        <v>9</v>
      </c>
      <c r="AJ98" s="306">
        <v>0</v>
      </c>
      <c r="AK98" s="306">
        <v>161.35</v>
      </c>
      <c r="AL98" s="306">
        <v>57.25</v>
      </c>
      <c r="AM98" s="306">
        <v>0</v>
      </c>
      <c r="AN98" s="306">
        <v>0</v>
      </c>
      <c r="AO98" s="306">
        <v>0</v>
      </c>
      <c r="AP98" s="307">
        <v>2004.838</v>
      </c>
      <c r="AQ98" s="308">
        <v>1.109</v>
      </c>
      <c r="AR98" s="308">
        <v>2223.3649999999998</v>
      </c>
      <c r="AS98" s="312">
        <v>2</v>
      </c>
      <c r="AT98" s="306">
        <v>3</v>
      </c>
      <c r="AU98" s="310">
        <v>0</v>
      </c>
      <c r="AV98" s="310">
        <v>0</v>
      </c>
      <c r="AW98" s="306">
        <v>0</v>
      </c>
      <c r="AX98" s="310">
        <v>0</v>
      </c>
      <c r="AY98" s="307">
        <v>0</v>
      </c>
      <c r="AZ98" s="307">
        <v>0</v>
      </c>
      <c r="BA98" s="307">
        <v>7.6999999999999999E-2</v>
      </c>
      <c r="BB98" s="307">
        <v>112.11199999999999</v>
      </c>
      <c r="BC98" s="307">
        <v>511.245</v>
      </c>
      <c r="BD98" s="307">
        <v>179</v>
      </c>
      <c r="BE98" s="307">
        <v>690.245</v>
      </c>
      <c r="BF98" s="311">
        <v>0</v>
      </c>
      <c r="BG98" s="307">
        <v>0</v>
      </c>
      <c r="BH98" s="311">
        <v>0</v>
      </c>
      <c r="BI98" s="307">
        <v>0</v>
      </c>
      <c r="BJ98" s="312">
        <v>0</v>
      </c>
      <c r="BK98" s="312">
        <v>0</v>
      </c>
      <c r="BL98" s="307">
        <v>0</v>
      </c>
      <c r="BM98" s="313">
        <v>3028.7219999999998</v>
      </c>
      <c r="BN98" s="306">
        <v>0</v>
      </c>
      <c r="BO98" s="307">
        <v>3028.7220000000002</v>
      </c>
      <c r="BP98" s="314">
        <v>12370088.119999999</v>
      </c>
      <c r="BQ98" s="314">
        <v>247401.76239999998</v>
      </c>
      <c r="BR98" s="314">
        <v>12122686.3576</v>
      </c>
      <c r="BS98" s="314">
        <v>0</v>
      </c>
      <c r="BT98" s="314">
        <v>0</v>
      </c>
      <c r="BU98" s="315">
        <v>0</v>
      </c>
      <c r="BV98" s="315">
        <v>0</v>
      </c>
      <c r="BW98" s="315">
        <v>0</v>
      </c>
      <c r="BX98" s="315">
        <v>0</v>
      </c>
      <c r="BY98" s="315">
        <v>0</v>
      </c>
      <c r="BZ98" s="315">
        <v>0</v>
      </c>
      <c r="CA98" s="314">
        <v>0</v>
      </c>
      <c r="CB98" s="314">
        <v>0</v>
      </c>
      <c r="CC98" s="314">
        <v>0</v>
      </c>
      <c r="CD98" s="314">
        <v>0</v>
      </c>
      <c r="CE98" s="314">
        <v>12122686.3576</v>
      </c>
      <c r="CF98" s="314">
        <v>49008.215477158446</v>
      </c>
      <c r="CG98" s="314">
        <v>47047.88685807211</v>
      </c>
      <c r="CH98" s="314">
        <v>12218742.459935231</v>
      </c>
      <c r="CI98" s="314">
        <v>247401.76239999998</v>
      </c>
      <c r="CJ98" s="323"/>
      <c r="CK98" s="311">
        <v>1359</v>
      </c>
      <c r="CL98" s="311">
        <v>1717</v>
      </c>
      <c r="CM98" s="321">
        <v>2730.0639999999999</v>
      </c>
      <c r="CN98" s="318">
        <v>8496</v>
      </c>
    </row>
    <row r="99" spans="1:93" ht="11.25" customHeight="1">
      <c r="A99" s="319" t="s">
        <v>1024</v>
      </c>
      <c r="B99" s="194">
        <v>0</v>
      </c>
      <c r="C99" s="194">
        <v>0</v>
      </c>
      <c r="D99" s="194">
        <v>0</v>
      </c>
      <c r="E99" s="194">
        <v>0</v>
      </c>
      <c r="F99" s="194">
        <v>0</v>
      </c>
      <c r="G99" s="194">
        <v>0</v>
      </c>
      <c r="H99" s="194">
        <v>0</v>
      </c>
      <c r="I99" s="194">
        <v>0</v>
      </c>
      <c r="J99" s="194">
        <v>0</v>
      </c>
      <c r="K99" s="194">
        <v>0</v>
      </c>
      <c r="L99" s="194">
        <v>0</v>
      </c>
      <c r="M99" s="194">
        <v>58</v>
      </c>
      <c r="N99" s="194">
        <v>60</v>
      </c>
      <c r="O99" s="194">
        <v>53</v>
      </c>
      <c r="P99" s="194">
        <v>47.5</v>
      </c>
      <c r="Q99" s="194">
        <v>218.5</v>
      </c>
      <c r="R99" s="195">
        <v>218.5</v>
      </c>
      <c r="S99" s="194">
        <v>0</v>
      </c>
      <c r="T99" s="194">
        <v>0</v>
      </c>
      <c r="U99" s="194">
        <v>0</v>
      </c>
      <c r="V99" s="194">
        <v>42</v>
      </c>
      <c r="W99" s="194">
        <v>0.04</v>
      </c>
      <c r="X99" s="194">
        <v>0</v>
      </c>
      <c r="Y99" s="194">
        <v>0</v>
      </c>
      <c r="Z99" s="194">
        <v>0</v>
      </c>
      <c r="AA99" s="194">
        <v>0</v>
      </c>
      <c r="AB99" s="306">
        <v>0</v>
      </c>
      <c r="AC99" s="306">
        <v>0</v>
      </c>
      <c r="AD99" s="306">
        <v>0</v>
      </c>
      <c r="AE99" s="306">
        <v>0</v>
      </c>
      <c r="AF99" s="306">
        <v>273.125</v>
      </c>
      <c r="AG99" s="306">
        <v>273.125</v>
      </c>
      <c r="AH99" s="306">
        <v>0</v>
      </c>
      <c r="AI99" s="306">
        <v>0</v>
      </c>
      <c r="AJ99" s="306">
        <v>0</v>
      </c>
      <c r="AK99" s="306">
        <v>29.4</v>
      </c>
      <c r="AL99" s="306">
        <v>1</v>
      </c>
      <c r="AM99" s="306">
        <v>0</v>
      </c>
      <c r="AN99" s="306">
        <v>0</v>
      </c>
      <c r="AO99" s="306">
        <v>0</v>
      </c>
      <c r="AP99" s="307">
        <v>303.52499999999998</v>
      </c>
      <c r="AQ99" s="308">
        <v>1.179</v>
      </c>
      <c r="AR99" s="308">
        <v>357.85599999999999</v>
      </c>
      <c r="AS99" s="312">
        <v>0</v>
      </c>
      <c r="AT99" s="306">
        <v>0</v>
      </c>
      <c r="AU99" s="310">
        <v>0</v>
      </c>
      <c r="AV99" s="310">
        <v>158.36099999999999</v>
      </c>
      <c r="AW99" s="306">
        <v>0</v>
      </c>
      <c r="AX99" s="310">
        <v>0</v>
      </c>
      <c r="AY99" s="307">
        <v>158.631</v>
      </c>
      <c r="AZ99" s="307">
        <v>0</v>
      </c>
      <c r="BA99" s="307">
        <v>7.6999999999999999E-2</v>
      </c>
      <c r="BB99" s="307">
        <v>16.824999999999999</v>
      </c>
      <c r="BC99" s="307">
        <v>0</v>
      </c>
      <c r="BD99" s="307">
        <v>0</v>
      </c>
      <c r="BE99" s="307">
        <v>0</v>
      </c>
      <c r="BF99" s="311">
        <v>0</v>
      </c>
      <c r="BG99" s="307">
        <v>0</v>
      </c>
      <c r="BH99" s="311">
        <v>0</v>
      </c>
      <c r="BI99" s="307">
        <v>0</v>
      </c>
      <c r="BJ99" s="312">
        <v>0</v>
      </c>
      <c r="BK99" s="312">
        <v>0</v>
      </c>
      <c r="BL99" s="307">
        <v>0</v>
      </c>
      <c r="BM99" s="313">
        <v>533.31200000000001</v>
      </c>
      <c r="BN99" s="306">
        <v>0</v>
      </c>
      <c r="BO99" s="307">
        <v>533.31200000000001</v>
      </c>
      <c r="BP99" s="314">
        <v>2178184.87</v>
      </c>
      <c r="BQ99" s="314">
        <v>43563.697400000005</v>
      </c>
      <c r="BR99" s="314">
        <v>2134621.1726000002</v>
      </c>
      <c r="BS99" s="314">
        <v>0</v>
      </c>
      <c r="BT99" s="314">
        <v>0</v>
      </c>
      <c r="BU99" s="315">
        <v>0</v>
      </c>
      <c r="BV99" s="315">
        <v>0</v>
      </c>
      <c r="BW99" s="315">
        <v>0</v>
      </c>
      <c r="BX99" s="315">
        <v>0</v>
      </c>
      <c r="BY99" s="315">
        <v>0</v>
      </c>
      <c r="BZ99" s="315">
        <v>0</v>
      </c>
      <c r="CA99" s="314">
        <v>0</v>
      </c>
      <c r="CB99" s="314">
        <v>0</v>
      </c>
      <c r="CC99" s="314">
        <v>0</v>
      </c>
      <c r="CD99" s="314">
        <v>0</v>
      </c>
      <c r="CE99" s="314">
        <v>2134621.1726000002</v>
      </c>
      <c r="CF99" s="314">
        <v>8629.6033158772971</v>
      </c>
      <c r="CG99" s="314">
        <v>8284.4191832422057</v>
      </c>
      <c r="CH99" s="314">
        <v>2151535.1950991196</v>
      </c>
      <c r="CI99" s="314">
        <v>43563.697400000005</v>
      </c>
      <c r="CJ99" s="323"/>
      <c r="CK99" s="311">
        <v>221</v>
      </c>
      <c r="CL99" s="311">
        <v>222</v>
      </c>
      <c r="CM99" s="321">
        <v>542.77</v>
      </c>
      <c r="CN99" s="318">
        <v>9969</v>
      </c>
    </row>
    <row r="100" spans="1:93" ht="11.25" customHeight="1">
      <c r="A100" s="192" t="s">
        <v>1025</v>
      </c>
      <c r="B100" s="194">
        <v>0</v>
      </c>
      <c r="C100" s="194">
        <v>56.5</v>
      </c>
      <c r="D100" s="194">
        <v>56.5</v>
      </c>
      <c r="E100" s="194">
        <v>50</v>
      </c>
      <c r="F100" s="194">
        <v>59</v>
      </c>
      <c r="G100" s="194">
        <v>52</v>
      </c>
      <c r="H100" s="194">
        <v>69</v>
      </c>
      <c r="I100" s="194">
        <v>64</v>
      </c>
      <c r="J100" s="194">
        <v>43</v>
      </c>
      <c r="K100" s="194">
        <v>31</v>
      </c>
      <c r="L100" s="194">
        <v>32</v>
      </c>
      <c r="M100" s="194">
        <v>0</v>
      </c>
      <c r="N100" s="194">
        <v>0</v>
      </c>
      <c r="O100" s="194">
        <v>0</v>
      </c>
      <c r="P100" s="194">
        <v>0</v>
      </c>
      <c r="Q100" s="194">
        <v>400</v>
      </c>
      <c r="R100" s="195">
        <v>456.5</v>
      </c>
      <c r="S100" s="194">
        <v>11</v>
      </c>
      <c r="T100" s="194">
        <v>4</v>
      </c>
      <c r="U100" s="194">
        <v>0</v>
      </c>
      <c r="V100" s="194">
        <v>78.5</v>
      </c>
      <c r="W100" s="194">
        <v>1.88</v>
      </c>
      <c r="X100" s="194">
        <v>393.5</v>
      </c>
      <c r="Y100" s="194">
        <v>0</v>
      </c>
      <c r="Z100" s="194">
        <v>0</v>
      </c>
      <c r="AA100" s="194">
        <v>0</v>
      </c>
      <c r="AB100" s="306">
        <v>81.36</v>
      </c>
      <c r="AC100" s="306">
        <v>60</v>
      </c>
      <c r="AD100" s="306">
        <v>130.97999999999999</v>
      </c>
      <c r="AE100" s="306">
        <v>183.92</v>
      </c>
      <c r="AF100" s="306">
        <v>78.75</v>
      </c>
      <c r="AG100" s="306">
        <v>453.65</v>
      </c>
      <c r="AH100" s="306">
        <v>11</v>
      </c>
      <c r="AI100" s="306">
        <v>8</v>
      </c>
      <c r="AJ100" s="306">
        <v>0</v>
      </c>
      <c r="AK100" s="306">
        <v>54.95</v>
      </c>
      <c r="AL100" s="306">
        <v>47</v>
      </c>
      <c r="AM100" s="306">
        <v>19.675000000000001</v>
      </c>
      <c r="AN100" s="306">
        <v>0</v>
      </c>
      <c r="AO100" s="306">
        <v>0</v>
      </c>
      <c r="AP100" s="307">
        <v>675.63499999999999</v>
      </c>
      <c r="AQ100" s="308">
        <v>1.089</v>
      </c>
      <c r="AR100" s="308">
        <v>735.76700000000005</v>
      </c>
      <c r="AS100" s="312">
        <v>1</v>
      </c>
      <c r="AT100" s="306">
        <v>1.5</v>
      </c>
      <c r="AU100" s="310">
        <v>0</v>
      </c>
      <c r="AV100" s="310">
        <v>0</v>
      </c>
      <c r="AW100" s="306">
        <v>0</v>
      </c>
      <c r="AX100" s="310">
        <v>0</v>
      </c>
      <c r="AY100" s="307">
        <v>0</v>
      </c>
      <c r="AZ100" s="307">
        <v>0</v>
      </c>
      <c r="BA100" s="307">
        <v>7.4999999999999997E-2</v>
      </c>
      <c r="BB100" s="307">
        <v>34.238</v>
      </c>
      <c r="BC100" s="307">
        <v>10.875</v>
      </c>
      <c r="BD100" s="307">
        <v>6</v>
      </c>
      <c r="BE100" s="307">
        <v>16.875</v>
      </c>
      <c r="BF100" s="311">
        <v>0</v>
      </c>
      <c r="BG100" s="307">
        <v>0</v>
      </c>
      <c r="BH100" s="311">
        <v>0</v>
      </c>
      <c r="BI100" s="307">
        <v>0</v>
      </c>
      <c r="BJ100" s="312">
        <v>0</v>
      </c>
      <c r="BK100" s="312">
        <v>0</v>
      </c>
      <c r="BL100" s="307">
        <v>0</v>
      </c>
      <c r="BM100" s="313">
        <v>788.38000000000011</v>
      </c>
      <c r="BN100" s="306">
        <v>0</v>
      </c>
      <c r="BO100" s="307">
        <v>788.38</v>
      </c>
      <c r="BP100" s="314">
        <v>3219948.9</v>
      </c>
      <c r="BQ100" s="314">
        <v>64398.978000000003</v>
      </c>
      <c r="BR100" s="314">
        <v>3155549.9219999998</v>
      </c>
      <c r="BS100" s="314">
        <v>0</v>
      </c>
      <c r="BT100" s="314">
        <v>0</v>
      </c>
      <c r="BU100" s="315">
        <v>0</v>
      </c>
      <c r="BV100" s="315">
        <v>0</v>
      </c>
      <c r="BW100" s="315">
        <v>0</v>
      </c>
      <c r="BX100" s="315">
        <v>0</v>
      </c>
      <c r="BY100" s="315">
        <v>0</v>
      </c>
      <c r="BZ100" s="315">
        <v>0</v>
      </c>
      <c r="CA100" s="314">
        <v>0</v>
      </c>
      <c r="CB100" s="314">
        <v>0</v>
      </c>
      <c r="CC100" s="314">
        <v>0</v>
      </c>
      <c r="CD100" s="314">
        <v>0</v>
      </c>
      <c r="CE100" s="314">
        <v>3155549.9219999998</v>
      </c>
      <c r="CF100" s="314">
        <v>12756.897767082302</v>
      </c>
      <c r="CG100" s="314">
        <v>12246.621856399011</v>
      </c>
      <c r="CH100" s="314">
        <v>3180553.441623481</v>
      </c>
      <c r="CI100" s="314">
        <v>64398.978000000003</v>
      </c>
      <c r="CJ100" s="323"/>
      <c r="CK100" s="311">
        <v>463</v>
      </c>
      <c r="CL100" s="311">
        <v>475</v>
      </c>
      <c r="CM100" s="321">
        <v>793.31</v>
      </c>
      <c r="CN100" s="318">
        <v>7054</v>
      </c>
    </row>
    <row r="101" spans="1:93" ht="11.25" customHeight="1">
      <c r="A101" s="180" t="s">
        <v>970</v>
      </c>
      <c r="B101" s="168">
        <v>11.5</v>
      </c>
      <c r="C101" s="168">
        <v>46</v>
      </c>
      <c r="D101" s="168">
        <v>51.75</v>
      </c>
      <c r="E101" s="168">
        <v>37</v>
      </c>
      <c r="F101" s="168">
        <v>42</v>
      </c>
      <c r="G101" s="168">
        <v>53.5</v>
      </c>
      <c r="H101" s="168">
        <v>55</v>
      </c>
      <c r="I101" s="168">
        <v>49</v>
      </c>
      <c r="J101" s="168">
        <v>53</v>
      </c>
      <c r="K101" s="168">
        <v>42</v>
      </c>
      <c r="L101" s="168">
        <v>38.5</v>
      </c>
      <c r="M101" s="168">
        <v>39.5</v>
      </c>
      <c r="N101" s="168">
        <v>49</v>
      </c>
      <c r="O101" s="168">
        <v>41</v>
      </c>
      <c r="P101" s="168">
        <v>44.5</v>
      </c>
      <c r="Q101" s="168">
        <v>544</v>
      </c>
      <c r="R101" s="169">
        <v>595.75</v>
      </c>
      <c r="S101" s="168">
        <v>0.5</v>
      </c>
      <c r="T101" s="168">
        <v>0.5</v>
      </c>
      <c r="U101" s="168">
        <v>10</v>
      </c>
      <c r="V101" s="168">
        <v>85.5</v>
      </c>
      <c r="W101" s="168">
        <v>3.62</v>
      </c>
      <c r="X101" s="168">
        <v>282.5</v>
      </c>
      <c r="Y101" s="168">
        <v>497</v>
      </c>
      <c r="Z101" s="168">
        <v>91.58</v>
      </c>
      <c r="AA101" s="168">
        <v>0</v>
      </c>
      <c r="AB101" s="170">
        <v>74.52</v>
      </c>
      <c r="AC101" s="171">
        <v>44.4</v>
      </c>
      <c r="AD101" s="171">
        <v>112.69</v>
      </c>
      <c r="AE101" s="171">
        <v>164.065</v>
      </c>
      <c r="AF101" s="171">
        <v>318.125</v>
      </c>
      <c r="AG101" s="171">
        <v>639.28</v>
      </c>
      <c r="AH101" s="171">
        <v>0.5</v>
      </c>
      <c r="AI101" s="171">
        <v>1</v>
      </c>
      <c r="AJ101" s="171">
        <v>20</v>
      </c>
      <c r="AK101" s="171">
        <v>59.85</v>
      </c>
      <c r="AL101" s="171">
        <v>90.5</v>
      </c>
      <c r="AM101" s="171">
        <v>14.125</v>
      </c>
      <c r="AN101" s="171">
        <v>45.79</v>
      </c>
      <c r="AO101" s="171">
        <v>0</v>
      </c>
      <c r="AP101" s="170">
        <v>945.56499999999994</v>
      </c>
      <c r="AQ101" s="172">
        <v>1.0940000000000001</v>
      </c>
      <c r="AR101" s="171">
        <v>1034.4480000000001</v>
      </c>
      <c r="AS101" s="173">
        <v>2</v>
      </c>
      <c r="AT101" s="170">
        <v>3</v>
      </c>
      <c r="AU101" s="172">
        <v>44.389000000000003</v>
      </c>
      <c r="AV101" s="172">
        <v>156.97499999999999</v>
      </c>
      <c r="AW101" s="170">
        <v>76.052999999999997</v>
      </c>
      <c r="AX101" s="172">
        <v>0</v>
      </c>
      <c r="AY101" s="171">
        <v>277.41700000000003</v>
      </c>
      <c r="AZ101" s="174">
        <v>0</v>
      </c>
      <c r="BA101" s="178">
        <v>8.2000000000000003E-2</v>
      </c>
      <c r="BB101" s="171">
        <v>48.851999999999997</v>
      </c>
      <c r="BC101" s="170">
        <v>9.7279999999999998</v>
      </c>
      <c r="BD101" s="170">
        <v>6.25</v>
      </c>
      <c r="BE101" s="170">
        <v>15.978</v>
      </c>
      <c r="BF101" s="173">
        <v>0</v>
      </c>
      <c r="BG101" s="171">
        <v>0</v>
      </c>
      <c r="BH101" s="175">
        <v>0</v>
      </c>
      <c r="BI101" s="171">
        <v>0</v>
      </c>
      <c r="BJ101" s="175">
        <v>0</v>
      </c>
      <c r="BK101" s="175">
        <v>0</v>
      </c>
      <c r="BL101" s="171">
        <v>0</v>
      </c>
      <c r="BM101" s="170">
        <v>1379.6950000000004</v>
      </c>
      <c r="BN101" s="170">
        <v>0</v>
      </c>
      <c r="BO101" s="171">
        <v>1379.6949999999999</v>
      </c>
      <c r="BP101" s="284">
        <v>5635033.0999999996</v>
      </c>
      <c r="BQ101" s="285"/>
      <c r="BR101" s="284">
        <v>5635033.0999999996</v>
      </c>
      <c r="BS101" s="284">
        <v>2114.5500000000002</v>
      </c>
      <c r="BT101" s="284">
        <v>14101.26</v>
      </c>
      <c r="BU101" s="176">
        <v>16215.810000000001</v>
      </c>
      <c r="BV101" s="176">
        <v>0</v>
      </c>
      <c r="BW101" s="284">
        <v>0</v>
      </c>
      <c r="BX101" s="176">
        <v>0</v>
      </c>
      <c r="BY101" s="176">
        <v>0</v>
      </c>
      <c r="BZ101" s="176">
        <v>28916.04</v>
      </c>
      <c r="CA101" s="284">
        <v>28916.04</v>
      </c>
      <c r="CB101" s="284">
        <v>45131.850000000006</v>
      </c>
      <c r="CC101" s="284">
        <v>33848.887500000004</v>
      </c>
      <c r="CD101" s="176">
        <v>0</v>
      </c>
      <c r="CE101" s="284">
        <v>5601184.2124999994</v>
      </c>
      <c r="CF101" s="284">
        <v>22643.829487625484</v>
      </c>
      <c r="CG101" s="284">
        <v>21738.076308120464</v>
      </c>
      <c r="CH101" s="284">
        <v>5645566.118295745</v>
      </c>
      <c r="CI101" s="285"/>
      <c r="CJ101" s="292"/>
      <c r="CK101" s="169">
        <v>589</v>
      </c>
      <c r="CL101" s="169">
        <v>601.5</v>
      </c>
      <c r="CM101" s="178">
        <v>1360.723</v>
      </c>
      <c r="CN101" s="179">
        <v>9459</v>
      </c>
    </row>
    <row r="102" spans="1:93" ht="11.25" customHeight="1">
      <c r="A102" s="180" t="s">
        <v>971</v>
      </c>
      <c r="B102" s="168">
        <v>6.5</v>
      </c>
      <c r="C102" s="168">
        <v>20.5</v>
      </c>
      <c r="D102" s="168">
        <v>23.75</v>
      </c>
      <c r="E102" s="168">
        <v>28</v>
      </c>
      <c r="F102" s="168">
        <v>24</v>
      </c>
      <c r="G102" s="168">
        <v>22</v>
      </c>
      <c r="H102" s="168">
        <v>28.5</v>
      </c>
      <c r="I102" s="168">
        <v>24</v>
      </c>
      <c r="J102" s="168">
        <v>23</v>
      </c>
      <c r="K102" s="168">
        <v>32</v>
      </c>
      <c r="L102" s="168">
        <v>24</v>
      </c>
      <c r="M102" s="168">
        <v>30</v>
      </c>
      <c r="N102" s="168">
        <v>24.5</v>
      </c>
      <c r="O102" s="168">
        <v>32</v>
      </c>
      <c r="P102" s="168">
        <v>19</v>
      </c>
      <c r="Q102" s="168">
        <v>311</v>
      </c>
      <c r="R102" s="169">
        <v>334.75</v>
      </c>
      <c r="S102" s="168">
        <v>3</v>
      </c>
      <c r="T102" s="168">
        <v>7</v>
      </c>
      <c r="U102" s="168">
        <v>3</v>
      </c>
      <c r="V102" s="168">
        <v>53</v>
      </c>
      <c r="W102" s="168">
        <v>2.29</v>
      </c>
      <c r="X102" s="168">
        <v>168</v>
      </c>
      <c r="Y102" s="168">
        <v>277.5</v>
      </c>
      <c r="Z102" s="168">
        <v>50.5</v>
      </c>
      <c r="AA102" s="168">
        <v>278</v>
      </c>
      <c r="AB102" s="170">
        <v>34.200000000000003</v>
      </c>
      <c r="AC102" s="171">
        <v>33.6</v>
      </c>
      <c r="AD102" s="171">
        <v>54.28</v>
      </c>
      <c r="AE102" s="171">
        <v>78.897999999999996</v>
      </c>
      <c r="AF102" s="171">
        <v>201.875</v>
      </c>
      <c r="AG102" s="171">
        <v>368.65300000000002</v>
      </c>
      <c r="AH102" s="171">
        <v>3</v>
      </c>
      <c r="AI102" s="171">
        <v>14</v>
      </c>
      <c r="AJ102" s="171">
        <v>6</v>
      </c>
      <c r="AK102" s="171">
        <v>37.1</v>
      </c>
      <c r="AL102" s="171">
        <v>57.25</v>
      </c>
      <c r="AM102" s="171">
        <v>8.4</v>
      </c>
      <c r="AN102" s="171">
        <v>25.25</v>
      </c>
      <c r="AO102" s="171">
        <v>16.68</v>
      </c>
      <c r="AP102" s="170">
        <v>570.53300000000002</v>
      </c>
      <c r="AQ102" s="172">
        <v>1.054</v>
      </c>
      <c r="AR102" s="171">
        <v>601.34199999999998</v>
      </c>
      <c r="AS102" s="173">
        <v>0</v>
      </c>
      <c r="AT102" s="170">
        <v>0</v>
      </c>
      <c r="AU102" s="172">
        <v>69.394999999999996</v>
      </c>
      <c r="AV102" s="172">
        <v>121.97499999999999</v>
      </c>
      <c r="AW102" s="170">
        <v>46.01</v>
      </c>
      <c r="AX102" s="172">
        <v>0</v>
      </c>
      <c r="AY102" s="171">
        <v>237.38</v>
      </c>
      <c r="AZ102" s="174">
        <v>0</v>
      </c>
      <c r="BA102" s="178">
        <v>8.1000000000000003E-2</v>
      </c>
      <c r="BB102" s="171">
        <v>27.114999999999998</v>
      </c>
      <c r="BC102" s="170">
        <v>0</v>
      </c>
      <c r="BD102" s="170">
        <v>0</v>
      </c>
      <c r="BE102" s="170">
        <v>0</v>
      </c>
      <c r="BF102" s="173">
        <v>0</v>
      </c>
      <c r="BG102" s="171">
        <v>0</v>
      </c>
      <c r="BH102" s="175">
        <v>0</v>
      </c>
      <c r="BI102" s="171">
        <v>0</v>
      </c>
      <c r="BJ102" s="175">
        <v>0</v>
      </c>
      <c r="BK102" s="175">
        <v>0</v>
      </c>
      <c r="BL102" s="171">
        <v>0</v>
      </c>
      <c r="BM102" s="170">
        <v>865.83699999999999</v>
      </c>
      <c r="BN102" s="170">
        <v>0</v>
      </c>
      <c r="BO102" s="171">
        <v>865.83699999999999</v>
      </c>
      <c r="BP102" s="284">
        <v>3536303.43</v>
      </c>
      <c r="BQ102" s="285"/>
      <c r="BR102" s="284">
        <v>3536303.43</v>
      </c>
      <c r="BS102" s="284">
        <v>1586.12</v>
      </c>
      <c r="BT102" s="284">
        <v>8538.75</v>
      </c>
      <c r="BU102" s="176">
        <v>10124.869999999999</v>
      </c>
      <c r="BV102" s="176">
        <v>0</v>
      </c>
      <c r="BW102" s="284">
        <v>29661.33</v>
      </c>
      <c r="BX102" s="176">
        <v>29661.33</v>
      </c>
      <c r="BY102" s="176">
        <v>0</v>
      </c>
      <c r="BZ102" s="176">
        <v>21834.71</v>
      </c>
      <c r="CA102" s="284">
        <v>21834.71</v>
      </c>
      <c r="CB102" s="284">
        <v>61620.909999999996</v>
      </c>
      <c r="CC102" s="284">
        <v>46215.682499999995</v>
      </c>
      <c r="CD102" s="176">
        <v>0</v>
      </c>
      <c r="CE102" s="284">
        <v>3490087.7475000001</v>
      </c>
      <c r="CF102" s="284">
        <v>14109.329179867766</v>
      </c>
      <c r="CG102" s="284">
        <v>13544.956012673056</v>
      </c>
      <c r="CH102" s="284">
        <v>3517742.0326925409</v>
      </c>
      <c r="CI102" s="285"/>
      <c r="CJ102" s="292"/>
      <c r="CK102" s="169">
        <v>339</v>
      </c>
      <c r="CL102" s="169">
        <v>339</v>
      </c>
      <c r="CM102" s="178">
        <v>877.24199999999996</v>
      </c>
      <c r="CN102" s="179">
        <v>10564</v>
      </c>
    </row>
    <row r="103" spans="1:93" ht="11.25" customHeight="1">
      <c r="A103" s="186" t="s">
        <v>972</v>
      </c>
      <c r="B103" s="168">
        <v>15</v>
      </c>
      <c r="C103" s="168">
        <v>119.5</v>
      </c>
      <c r="D103" s="168">
        <v>127</v>
      </c>
      <c r="E103" s="168">
        <v>110</v>
      </c>
      <c r="F103" s="168">
        <v>120.5</v>
      </c>
      <c r="G103" s="168">
        <v>158.5</v>
      </c>
      <c r="H103" s="168">
        <v>134.5</v>
      </c>
      <c r="I103" s="168">
        <v>148</v>
      </c>
      <c r="J103" s="168">
        <v>155.5</v>
      </c>
      <c r="K103" s="168">
        <v>163</v>
      </c>
      <c r="L103" s="168">
        <v>166.5</v>
      </c>
      <c r="M103" s="168">
        <v>177</v>
      </c>
      <c r="N103" s="168">
        <v>169.5</v>
      </c>
      <c r="O103" s="168">
        <v>156</v>
      </c>
      <c r="P103" s="168">
        <v>127.5</v>
      </c>
      <c r="Q103" s="168">
        <v>1786.5</v>
      </c>
      <c r="R103" s="169">
        <v>1913.5</v>
      </c>
      <c r="S103" s="168">
        <v>1</v>
      </c>
      <c r="T103" s="168">
        <v>18.5</v>
      </c>
      <c r="U103" s="168">
        <v>10</v>
      </c>
      <c r="V103" s="168">
        <v>203.5</v>
      </c>
      <c r="W103" s="168">
        <v>6.77</v>
      </c>
      <c r="X103" s="168">
        <v>946.5</v>
      </c>
      <c r="Y103" s="168">
        <v>1202</v>
      </c>
      <c r="Z103" s="168">
        <v>234.83</v>
      </c>
      <c r="AA103" s="168">
        <v>0</v>
      </c>
      <c r="AB103" s="170">
        <v>182.88</v>
      </c>
      <c r="AC103" s="171">
        <v>132</v>
      </c>
      <c r="AD103" s="171">
        <v>329.22</v>
      </c>
      <c r="AE103" s="171">
        <v>457.71</v>
      </c>
      <c r="AF103" s="171">
        <v>1199.375</v>
      </c>
      <c r="AG103" s="171">
        <v>2118.3050000000003</v>
      </c>
      <c r="AH103" s="171">
        <v>1</v>
      </c>
      <c r="AI103" s="171">
        <v>37</v>
      </c>
      <c r="AJ103" s="171">
        <v>20</v>
      </c>
      <c r="AK103" s="171">
        <v>142.44999999999999</v>
      </c>
      <c r="AL103" s="171">
        <v>169.25</v>
      </c>
      <c r="AM103" s="171">
        <v>47.325000000000003</v>
      </c>
      <c r="AN103" s="171">
        <v>117.41500000000001</v>
      </c>
      <c r="AO103" s="171">
        <v>0</v>
      </c>
      <c r="AP103" s="170">
        <v>2835.625</v>
      </c>
      <c r="AQ103" s="172">
        <v>1.077</v>
      </c>
      <c r="AR103" s="171">
        <v>3053.9679999999998</v>
      </c>
      <c r="AS103" s="173">
        <v>1</v>
      </c>
      <c r="AT103" s="170">
        <v>1.5</v>
      </c>
      <c r="AU103" s="172">
        <v>34.598999999999997</v>
      </c>
      <c r="AV103" s="172">
        <v>0</v>
      </c>
      <c r="AW103" s="170">
        <v>149.71899999999999</v>
      </c>
      <c r="AX103" s="172">
        <v>0</v>
      </c>
      <c r="AY103" s="171">
        <v>184.31799999999998</v>
      </c>
      <c r="AZ103" s="174">
        <v>0</v>
      </c>
      <c r="BA103" s="178">
        <v>4.8000000000000001E-2</v>
      </c>
      <c r="BB103" s="171">
        <v>91.847999999999999</v>
      </c>
      <c r="BC103" s="170">
        <v>50.564999999999998</v>
      </c>
      <c r="BD103" s="170">
        <v>26.75</v>
      </c>
      <c r="BE103" s="170">
        <v>77.314999999999998</v>
      </c>
      <c r="BF103" s="173">
        <v>0</v>
      </c>
      <c r="BG103" s="171">
        <v>0</v>
      </c>
      <c r="BH103" s="175">
        <v>0</v>
      </c>
      <c r="BI103" s="171">
        <v>0</v>
      </c>
      <c r="BJ103" s="175">
        <v>0</v>
      </c>
      <c r="BK103" s="175">
        <v>0</v>
      </c>
      <c r="BL103" s="171">
        <v>0</v>
      </c>
      <c r="BM103" s="170">
        <v>3408.9490000000001</v>
      </c>
      <c r="BN103" s="170">
        <v>0</v>
      </c>
      <c r="BO103" s="171">
        <v>3408.9490000000001</v>
      </c>
      <c r="BP103" s="284">
        <v>13923034.039999999</v>
      </c>
      <c r="BQ103" s="285"/>
      <c r="BR103" s="284">
        <v>13923034.039999999</v>
      </c>
      <c r="BS103" s="284">
        <v>9638.73</v>
      </c>
      <c r="BT103" s="284">
        <v>40166.15</v>
      </c>
      <c r="BU103" s="176">
        <v>49804.880000000005</v>
      </c>
      <c r="BV103" s="176">
        <v>0</v>
      </c>
      <c r="BW103" s="284">
        <v>1157448.99</v>
      </c>
      <c r="BX103" s="176">
        <v>1157448.99</v>
      </c>
      <c r="BY103" s="176">
        <v>0</v>
      </c>
      <c r="BZ103" s="176">
        <v>6698.87</v>
      </c>
      <c r="CA103" s="284">
        <v>6698.87</v>
      </c>
      <c r="CB103" s="284">
        <v>1213952.7400000002</v>
      </c>
      <c r="CC103" s="284">
        <v>910464.55500000017</v>
      </c>
      <c r="CD103" s="176">
        <v>0</v>
      </c>
      <c r="CE103" s="284">
        <v>13012569.484999999</v>
      </c>
      <c r="CF103" s="284">
        <v>52605.733615517747</v>
      </c>
      <c r="CG103" s="284">
        <v>50501.504270897036</v>
      </c>
      <c r="CH103" s="284">
        <v>13115676.722886413</v>
      </c>
      <c r="CI103" s="285"/>
      <c r="CJ103" s="302"/>
      <c r="CK103" s="169">
        <v>1925.5</v>
      </c>
      <c r="CL103" s="169">
        <v>1979</v>
      </c>
      <c r="CM103" s="178">
        <v>3391.7130000000002</v>
      </c>
      <c r="CN103" s="179">
        <v>7276</v>
      </c>
    </row>
    <row r="104" spans="1:93" ht="11.25" customHeight="1">
      <c r="A104" s="180" t="s">
        <v>973</v>
      </c>
      <c r="B104" s="168">
        <v>69.5</v>
      </c>
      <c r="C104" s="168">
        <v>179.5</v>
      </c>
      <c r="D104" s="168">
        <v>214.25</v>
      </c>
      <c r="E104" s="168">
        <v>221.5</v>
      </c>
      <c r="F104" s="168">
        <v>245.5</v>
      </c>
      <c r="G104" s="168">
        <v>210</v>
      </c>
      <c r="H104" s="168">
        <v>210.5</v>
      </c>
      <c r="I104" s="168">
        <v>226</v>
      </c>
      <c r="J104" s="168">
        <v>187</v>
      </c>
      <c r="K104" s="168">
        <v>213</v>
      </c>
      <c r="L104" s="168">
        <v>178.5</v>
      </c>
      <c r="M104" s="168">
        <v>214.5</v>
      </c>
      <c r="N104" s="168">
        <v>191.5</v>
      </c>
      <c r="O104" s="168">
        <v>187.5</v>
      </c>
      <c r="P104" s="168">
        <v>210.5</v>
      </c>
      <c r="Q104" s="168">
        <v>2496</v>
      </c>
      <c r="R104" s="169">
        <v>2710.25</v>
      </c>
      <c r="S104" s="168">
        <v>101</v>
      </c>
      <c r="T104" s="168">
        <v>46.5</v>
      </c>
      <c r="U104" s="168">
        <v>66</v>
      </c>
      <c r="V104" s="168">
        <v>311</v>
      </c>
      <c r="W104" s="168">
        <v>15.56</v>
      </c>
      <c r="X104" s="168">
        <v>1478.5</v>
      </c>
      <c r="Y104" s="168">
        <v>328</v>
      </c>
      <c r="Z104" s="168">
        <v>155.58000000000001</v>
      </c>
      <c r="AA104" s="168">
        <v>946</v>
      </c>
      <c r="AB104" s="170">
        <v>308.52</v>
      </c>
      <c r="AC104" s="171">
        <v>265.8</v>
      </c>
      <c r="AD104" s="171">
        <v>537.49</v>
      </c>
      <c r="AE104" s="171">
        <v>651.55799999999999</v>
      </c>
      <c r="AF104" s="171">
        <v>1494.375</v>
      </c>
      <c r="AG104" s="171">
        <v>2949.223</v>
      </c>
      <c r="AH104" s="171">
        <v>101</v>
      </c>
      <c r="AI104" s="171">
        <v>93</v>
      </c>
      <c r="AJ104" s="171">
        <v>132</v>
      </c>
      <c r="AK104" s="171">
        <v>217.7</v>
      </c>
      <c r="AL104" s="171">
        <v>389</v>
      </c>
      <c r="AM104" s="171">
        <v>73.924999999999997</v>
      </c>
      <c r="AN104" s="171">
        <v>77.790000000000006</v>
      </c>
      <c r="AO104" s="171">
        <v>56.76</v>
      </c>
      <c r="AP104" s="170">
        <v>4398.9179999999997</v>
      </c>
      <c r="AQ104" s="172">
        <v>1.089</v>
      </c>
      <c r="AR104" s="171">
        <v>4790.4219999999996</v>
      </c>
      <c r="AS104" s="173">
        <v>0</v>
      </c>
      <c r="AT104" s="170">
        <v>0</v>
      </c>
      <c r="AU104" s="172">
        <v>22.989000000000001</v>
      </c>
      <c r="AV104" s="172">
        <v>0</v>
      </c>
      <c r="AW104" s="170">
        <v>131.083</v>
      </c>
      <c r="AX104" s="172">
        <v>0</v>
      </c>
      <c r="AY104" s="171">
        <v>154.072</v>
      </c>
      <c r="AZ104" s="174">
        <v>0</v>
      </c>
      <c r="BA104" s="178">
        <v>7.8E-2</v>
      </c>
      <c r="BB104" s="171">
        <v>211.4</v>
      </c>
      <c r="BC104" s="170">
        <v>0</v>
      </c>
      <c r="BD104" s="170">
        <v>0</v>
      </c>
      <c r="BE104" s="170">
        <v>0</v>
      </c>
      <c r="BF104" s="173">
        <v>0</v>
      </c>
      <c r="BG104" s="171">
        <v>0</v>
      </c>
      <c r="BH104" s="175">
        <v>2</v>
      </c>
      <c r="BI104" s="171">
        <v>0.2</v>
      </c>
      <c r="BJ104" s="175">
        <v>3.5</v>
      </c>
      <c r="BK104" s="175">
        <v>4</v>
      </c>
      <c r="BL104" s="171">
        <v>1</v>
      </c>
      <c r="BM104" s="170">
        <v>5157.0939999999991</v>
      </c>
      <c r="BN104" s="170">
        <v>0</v>
      </c>
      <c r="BO104" s="171">
        <v>5157.0940000000001</v>
      </c>
      <c r="BP104" s="284">
        <v>21062912.739999998</v>
      </c>
      <c r="BQ104" s="285"/>
      <c r="BR104" s="284">
        <v>21062912.739999998</v>
      </c>
      <c r="BS104" s="284">
        <v>23861.759999999998</v>
      </c>
      <c r="BT104" s="284">
        <v>102920</v>
      </c>
      <c r="BU104" s="176">
        <v>126781.75999999999</v>
      </c>
      <c r="BV104" s="176">
        <v>0</v>
      </c>
      <c r="BW104" s="284">
        <v>6638.42</v>
      </c>
      <c r="BX104" s="176">
        <v>6638.42</v>
      </c>
      <c r="BY104" s="176">
        <v>0</v>
      </c>
      <c r="BZ104" s="176">
        <v>0</v>
      </c>
      <c r="CA104" s="284">
        <v>0</v>
      </c>
      <c r="CB104" s="284">
        <v>133420.18</v>
      </c>
      <c r="CC104" s="284">
        <v>100065.13499999999</v>
      </c>
      <c r="CD104" s="176">
        <v>0</v>
      </c>
      <c r="CE104" s="284">
        <v>20962847.604999997</v>
      </c>
      <c r="CF104" s="284">
        <v>84746.212360480946</v>
      </c>
      <c r="CG104" s="284">
        <v>81356.3638660617</v>
      </c>
      <c r="CH104" s="284">
        <v>21128950.18122654</v>
      </c>
      <c r="CI104" s="285"/>
      <c r="CJ104" s="302"/>
      <c r="CK104" s="169">
        <v>2719.5</v>
      </c>
      <c r="CL104" s="169">
        <v>2669</v>
      </c>
      <c r="CM104" s="178">
        <v>5096.0889999999999</v>
      </c>
      <c r="CN104" s="179">
        <v>7772</v>
      </c>
    </row>
    <row r="105" spans="1:93" ht="11.25" customHeight="1">
      <c r="A105" s="180" t="s">
        <v>974</v>
      </c>
      <c r="B105" s="168">
        <v>3</v>
      </c>
      <c r="C105" s="168">
        <v>7</v>
      </c>
      <c r="D105" s="168">
        <v>8.5</v>
      </c>
      <c r="E105" s="168">
        <v>15.5</v>
      </c>
      <c r="F105" s="168">
        <v>8.5</v>
      </c>
      <c r="G105" s="168">
        <v>10.5</v>
      </c>
      <c r="H105" s="168">
        <v>11.5</v>
      </c>
      <c r="I105" s="168">
        <v>12</v>
      </c>
      <c r="J105" s="168">
        <v>10</v>
      </c>
      <c r="K105" s="168">
        <v>8</v>
      </c>
      <c r="L105" s="168">
        <v>12</v>
      </c>
      <c r="M105" s="168">
        <v>7.5</v>
      </c>
      <c r="N105" s="168">
        <v>12.5</v>
      </c>
      <c r="O105" s="168">
        <v>12</v>
      </c>
      <c r="P105" s="168">
        <v>9</v>
      </c>
      <c r="Q105" s="168">
        <v>129</v>
      </c>
      <c r="R105" s="169">
        <v>137.5</v>
      </c>
      <c r="S105" s="168">
        <v>0</v>
      </c>
      <c r="T105" s="168">
        <v>0</v>
      </c>
      <c r="U105" s="168">
        <v>1</v>
      </c>
      <c r="V105" s="168">
        <v>28.5</v>
      </c>
      <c r="W105" s="168">
        <v>1.91</v>
      </c>
      <c r="X105" s="168">
        <v>75</v>
      </c>
      <c r="Y105" s="168">
        <v>0</v>
      </c>
      <c r="Z105" s="168">
        <v>0</v>
      </c>
      <c r="AA105" s="168">
        <v>94</v>
      </c>
      <c r="AB105" s="170">
        <v>12.24</v>
      </c>
      <c r="AC105" s="171">
        <v>18.600000000000001</v>
      </c>
      <c r="AD105" s="171">
        <v>22.42</v>
      </c>
      <c r="AE105" s="171">
        <v>35.008000000000003</v>
      </c>
      <c r="AF105" s="171">
        <v>76.25</v>
      </c>
      <c r="AG105" s="171">
        <v>152.27800000000002</v>
      </c>
      <c r="AH105" s="171">
        <v>0</v>
      </c>
      <c r="AI105" s="171">
        <v>0</v>
      </c>
      <c r="AJ105" s="171">
        <v>2</v>
      </c>
      <c r="AK105" s="171">
        <v>19.95</v>
      </c>
      <c r="AL105" s="171">
        <v>47.75</v>
      </c>
      <c r="AM105" s="171">
        <v>3.75</v>
      </c>
      <c r="AN105" s="171">
        <v>0</v>
      </c>
      <c r="AO105" s="171">
        <v>5.64</v>
      </c>
      <c r="AP105" s="170">
        <v>243.608</v>
      </c>
      <c r="AQ105" s="172">
        <v>1.032</v>
      </c>
      <c r="AR105" s="171">
        <v>251.40299999999999</v>
      </c>
      <c r="AS105" s="173">
        <v>0</v>
      </c>
      <c r="AT105" s="170">
        <v>0</v>
      </c>
      <c r="AU105" s="172">
        <v>55.875</v>
      </c>
      <c r="AV105" s="172">
        <v>84.79</v>
      </c>
      <c r="AW105" s="170">
        <v>19.916</v>
      </c>
      <c r="AX105" s="172">
        <v>0</v>
      </c>
      <c r="AY105" s="171">
        <v>160.58100000000002</v>
      </c>
      <c r="AZ105" s="174">
        <v>62.5</v>
      </c>
      <c r="BA105" s="178">
        <v>0.108</v>
      </c>
      <c r="BB105" s="171">
        <v>14.85</v>
      </c>
      <c r="BC105" s="170">
        <v>17.295000000000002</v>
      </c>
      <c r="BD105" s="170">
        <v>6.5</v>
      </c>
      <c r="BE105" s="170">
        <v>23.795000000000002</v>
      </c>
      <c r="BF105" s="173">
        <v>0</v>
      </c>
      <c r="BG105" s="171">
        <v>0</v>
      </c>
      <c r="BH105" s="175">
        <v>0</v>
      </c>
      <c r="BI105" s="171">
        <v>0</v>
      </c>
      <c r="BJ105" s="175">
        <v>0</v>
      </c>
      <c r="BK105" s="175">
        <v>0</v>
      </c>
      <c r="BL105" s="171">
        <v>0</v>
      </c>
      <c r="BM105" s="170">
        <v>513.12900000000002</v>
      </c>
      <c r="BN105" s="170">
        <v>0</v>
      </c>
      <c r="BO105" s="171">
        <v>513.12900000000002</v>
      </c>
      <c r="BP105" s="284">
        <v>2095752.25</v>
      </c>
      <c r="BQ105" s="285"/>
      <c r="BR105" s="284">
        <v>2095752.25</v>
      </c>
      <c r="BS105" s="284">
        <v>2864.11</v>
      </c>
      <c r="BT105" s="284">
        <v>35025.57</v>
      </c>
      <c r="BU105" s="176">
        <v>37889.68</v>
      </c>
      <c r="BV105" s="176">
        <v>0</v>
      </c>
      <c r="BW105" s="284">
        <v>0</v>
      </c>
      <c r="BX105" s="176">
        <v>0</v>
      </c>
      <c r="BY105" s="176">
        <v>0</v>
      </c>
      <c r="BZ105" s="176">
        <v>623444.26</v>
      </c>
      <c r="CA105" s="284">
        <v>623444.26</v>
      </c>
      <c r="CB105" s="284">
        <v>661333.94000000006</v>
      </c>
      <c r="CC105" s="284">
        <v>496000.45500000007</v>
      </c>
      <c r="CD105" s="176">
        <v>0</v>
      </c>
      <c r="CE105" s="284">
        <v>1599751.7949999999</v>
      </c>
      <c r="CF105" s="284">
        <v>6467.294324593292</v>
      </c>
      <c r="CG105" s="284">
        <v>6208.6025516095597</v>
      </c>
      <c r="CH105" s="284">
        <v>1612427.6918762028</v>
      </c>
      <c r="CI105" s="285"/>
      <c r="CJ105" s="293"/>
      <c r="CK105" s="169">
        <v>134</v>
      </c>
      <c r="CL105" s="169">
        <v>147</v>
      </c>
      <c r="CM105" s="178">
        <v>488.26799999999997</v>
      </c>
      <c r="CN105" s="179">
        <v>15242</v>
      </c>
    </row>
    <row r="106" spans="1:93" ht="11.25" customHeight="1">
      <c r="A106" s="180" t="s">
        <v>975</v>
      </c>
      <c r="B106" s="168">
        <v>7</v>
      </c>
      <c r="C106" s="168">
        <v>27</v>
      </c>
      <c r="D106" s="168">
        <v>30.5</v>
      </c>
      <c r="E106" s="168">
        <v>21.5</v>
      </c>
      <c r="F106" s="168">
        <v>30.5</v>
      </c>
      <c r="G106" s="168">
        <v>33</v>
      </c>
      <c r="H106" s="168">
        <v>30.5</v>
      </c>
      <c r="I106" s="168">
        <v>20</v>
      </c>
      <c r="J106" s="168">
        <v>28</v>
      </c>
      <c r="K106" s="168">
        <v>23.5</v>
      </c>
      <c r="L106" s="168">
        <v>27</v>
      </c>
      <c r="M106" s="168">
        <v>34.5</v>
      </c>
      <c r="N106" s="168">
        <v>28</v>
      </c>
      <c r="O106" s="168">
        <v>27.5</v>
      </c>
      <c r="P106" s="168">
        <v>28</v>
      </c>
      <c r="Q106" s="168">
        <v>332</v>
      </c>
      <c r="R106" s="169">
        <v>362.5</v>
      </c>
      <c r="S106" s="168">
        <v>3</v>
      </c>
      <c r="T106" s="168">
        <v>3.5</v>
      </c>
      <c r="U106" s="168">
        <v>6</v>
      </c>
      <c r="V106" s="168">
        <v>48</v>
      </c>
      <c r="W106" s="168">
        <v>2.09</v>
      </c>
      <c r="X106" s="168">
        <v>190.5</v>
      </c>
      <c r="Y106" s="168">
        <v>321</v>
      </c>
      <c r="Z106" s="168">
        <v>58.75</v>
      </c>
      <c r="AA106" s="168">
        <v>200</v>
      </c>
      <c r="AB106" s="170">
        <v>43.92</v>
      </c>
      <c r="AC106" s="171">
        <v>25.8</v>
      </c>
      <c r="AD106" s="171">
        <v>74.930000000000007</v>
      </c>
      <c r="AE106" s="171">
        <v>82.033000000000001</v>
      </c>
      <c r="AF106" s="171">
        <v>210.625</v>
      </c>
      <c r="AG106" s="171">
        <v>393.38800000000003</v>
      </c>
      <c r="AH106" s="171">
        <v>3</v>
      </c>
      <c r="AI106" s="171">
        <v>7</v>
      </c>
      <c r="AJ106" s="171">
        <v>12</v>
      </c>
      <c r="AK106" s="171">
        <v>33.6</v>
      </c>
      <c r="AL106" s="171">
        <v>52.25</v>
      </c>
      <c r="AM106" s="171">
        <v>9.5250000000000004</v>
      </c>
      <c r="AN106" s="171">
        <v>29.375</v>
      </c>
      <c r="AO106" s="171">
        <v>12</v>
      </c>
      <c r="AP106" s="170">
        <v>596.05799999999999</v>
      </c>
      <c r="AQ106" s="172">
        <v>1.109</v>
      </c>
      <c r="AR106" s="171">
        <v>661.02800000000002</v>
      </c>
      <c r="AS106" s="173">
        <v>2</v>
      </c>
      <c r="AT106" s="170">
        <v>3</v>
      </c>
      <c r="AU106" s="172">
        <v>157.18299999999999</v>
      </c>
      <c r="AV106" s="172">
        <v>131.43899999999999</v>
      </c>
      <c r="AW106" s="170">
        <v>49.447000000000003</v>
      </c>
      <c r="AX106" s="172">
        <v>0</v>
      </c>
      <c r="AY106" s="171">
        <v>338.06899999999996</v>
      </c>
      <c r="AZ106" s="174">
        <v>0</v>
      </c>
      <c r="BA106" s="178">
        <v>0.08</v>
      </c>
      <c r="BB106" s="171">
        <v>29</v>
      </c>
      <c r="BC106" s="170">
        <v>0</v>
      </c>
      <c r="BD106" s="170">
        <v>0</v>
      </c>
      <c r="BE106" s="170">
        <v>0</v>
      </c>
      <c r="BF106" s="173">
        <v>0</v>
      </c>
      <c r="BG106" s="171">
        <v>0</v>
      </c>
      <c r="BH106" s="175">
        <v>0</v>
      </c>
      <c r="BI106" s="171">
        <v>0</v>
      </c>
      <c r="BJ106" s="175">
        <v>0</v>
      </c>
      <c r="BK106" s="175">
        <v>0</v>
      </c>
      <c r="BL106" s="171">
        <v>0</v>
      </c>
      <c r="BM106" s="170">
        <v>1031.097</v>
      </c>
      <c r="BN106" s="170">
        <v>0</v>
      </c>
      <c r="BO106" s="171">
        <v>1031.097</v>
      </c>
      <c r="BP106" s="284">
        <v>4211268.2300000004</v>
      </c>
      <c r="BQ106" s="285"/>
      <c r="BR106" s="284">
        <v>4211268.2300000004</v>
      </c>
      <c r="BS106" s="284">
        <v>17122.07</v>
      </c>
      <c r="BT106" s="284">
        <v>74630.64</v>
      </c>
      <c r="BU106" s="176">
        <v>91752.709999999992</v>
      </c>
      <c r="BV106" s="176">
        <v>0</v>
      </c>
      <c r="BW106" s="284">
        <v>0</v>
      </c>
      <c r="BX106" s="176">
        <v>0</v>
      </c>
      <c r="BY106" s="176">
        <v>0</v>
      </c>
      <c r="BZ106" s="176">
        <v>23122.89</v>
      </c>
      <c r="CA106" s="284">
        <v>23122.89</v>
      </c>
      <c r="CB106" s="284">
        <v>114875.59999999999</v>
      </c>
      <c r="CC106" s="284">
        <v>86156.7</v>
      </c>
      <c r="CD106" s="176">
        <v>0</v>
      </c>
      <c r="CE106" s="284">
        <v>4125111.5300000003</v>
      </c>
      <c r="CF106" s="284">
        <v>16676.530990411142</v>
      </c>
      <c r="CG106" s="284">
        <v>16009.469750794698</v>
      </c>
      <c r="CH106" s="284">
        <v>4157797.5307412059</v>
      </c>
      <c r="CI106" s="285"/>
      <c r="CJ106" s="292"/>
      <c r="CK106" s="169">
        <v>367.5</v>
      </c>
      <c r="CL106" s="169">
        <v>359</v>
      </c>
      <c r="CM106" s="178">
        <v>1014.073</v>
      </c>
      <c r="CN106" s="179">
        <v>11617</v>
      </c>
    </row>
    <row r="107" spans="1:93" ht="11.25" customHeight="1">
      <c r="A107" s="180" t="s">
        <v>770</v>
      </c>
      <c r="B107" s="168">
        <v>17.5</v>
      </c>
      <c r="C107" s="168">
        <v>68.5</v>
      </c>
      <c r="D107" s="168">
        <v>77.25</v>
      </c>
      <c r="E107" s="168">
        <v>70</v>
      </c>
      <c r="F107" s="168">
        <v>93.5</v>
      </c>
      <c r="G107" s="168">
        <v>88</v>
      </c>
      <c r="H107" s="168">
        <v>72</v>
      </c>
      <c r="I107" s="168">
        <v>65</v>
      </c>
      <c r="J107" s="168">
        <v>67.5</v>
      </c>
      <c r="K107" s="168">
        <v>81</v>
      </c>
      <c r="L107" s="168">
        <v>71</v>
      </c>
      <c r="M107" s="168">
        <v>88.5</v>
      </c>
      <c r="N107" s="168">
        <v>65.5</v>
      </c>
      <c r="O107" s="168">
        <v>51</v>
      </c>
      <c r="P107" s="168">
        <v>48</v>
      </c>
      <c r="Q107" s="168">
        <v>861</v>
      </c>
      <c r="R107" s="169">
        <v>938.25</v>
      </c>
      <c r="S107" s="168">
        <v>22.5</v>
      </c>
      <c r="T107" s="168">
        <v>10</v>
      </c>
      <c r="U107" s="168">
        <v>14.5</v>
      </c>
      <c r="V107" s="168">
        <v>119.5</v>
      </c>
      <c r="W107" s="168">
        <v>6.39</v>
      </c>
      <c r="X107" s="168">
        <v>524</v>
      </c>
      <c r="Y107" s="168">
        <v>8</v>
      </c>
      <c r="Z107" s="168">
        <v>2.67</v>
      </c>
      <c r="AA107" s="168">
        <v>0</v>
      </c>
      <c r="AB107" s="170">
        <v>111.24</v>
      </c>
      <c r="AC107" s="171">
        <v>84</v>
      </c>
      <c r="AD107" s="171">
        <v>214.17</v>
      </c>
      <c r="AE107" s="171">
        <v>213.703</v>
      </c>
      <c r="AF107" s="171">
        <v>506.25</v>
      </c>
      <c r="AG107" s="171">
        <v>1018.1229999999999</v>
      </c>
      <c r="AH107" s="171">
        <v>22.5</v>
      </c>
      <c r="AI107" s="171">
        <v>20</v>
      </c>
      <c r="AJ107" s="171">
        <v>29</v>
      </c>
      <c r="AK107" s="171">
        <v>83.65</v>
      </c>
      <c r="AL107" s="171">
        <v>159.75</v>
      </c>
      <c r="AM107" s="171">
        <v>26.2</v>
      </c>
      <c r="AN107" s="171">
        <v>1.335</v>
      </c>
      <c r="AO107" s="171">
        <v>0</v>
      </c>
      <c r="AP107" s="170">
        <v>1471.7980000000002</v>
      </c>
      <c r="AQ107" s="172">
        <v>1.0960000000000001</v>
      </c>
      <c r="AR107" s="171">
        <v>1613.0909999999999</v>
      </c>
      <c r="AS107" s="173">
        <v>1</v>
      </c>
      <c r="AT107" s="170">
        <v>1.5</v>
      </c>
      <c r="AU107" s="172">
        <v>0</v>
      </c>
      <c r="AV107" s="172">
        <v>11.004</v>
      </c>
      <c r="AW107" s="170">
        <v>107.726</v>
      </c>
      <c r="AX107" s="172">
        <v>0</v>
      </c>
      <c r="AY107" s="171">
        <v>118.73</v>
      </c>
      <c r="AZ107" s="174">
        <v>0</v>
      </c>
      <c r="BA107" s="178">
        <v>6.8000000000000005E-2</v>
      </c>
      <c r="BB107" s="171">
        <v>63.801000000000002</v>
      </c>
      <c r="BC107" s="170">
        <v>0</v>
      </c>
      <c r="BD107" s="170">
        <v>0</v>
      </c>
      <c r="BE107" s="170">
        <v>0</v>
      </c>
      <c r="BF107" s="173">
        <v>0</v>
      </c>
      <c r="BG107" s="171">
        <v>0</v>
      </c>
      <c r="BH107" s="175">
        <v>0</v>
      </c>
      <c r="BI107" s="171">
        <v>0</v>
      </c>
      <c r="BJ107" s="175">
        <v>0</v>
      </c>
      <c r="BK107" s="175">
        <v>0</v>
      </c>
      <c r="BL107" s="171">
        <v>0</v>
      </c>
      <c r="BM107" s="170">
        <v>1797.1219999999998</v>
      </c>
      <c r="BN107" s="170">
        <v>0</v>
      </c>
      <c r="BO107" s="171">
        <v>1797.1220000000001</v>
      </c>
      <c r="BP107" s="284">
        <v>7339913.5</v>
      </c>
      <c r="BQ107" s="297"/>
      <c r="BR107" s="284">
        <v>7339913.5</v>
      </c>
      <c r="BS107" s="284">
        <v>10417.08</v>
      </c>
      <c r="BT107" s="284">
        <v>50692.45</v>
      </c>
      <c r="BU107" s="176">
        <v>61109.53</v>
      </c>
      <c r="BV107" s="176">
        <v>0</v>
      </c>
      <c r="BW107" s="284">
        <v>13551.85</v>
      </c>
      <c r="BX107" s="176">
        <v>13551.85</v>
      </c>
      <c r="BY107" s="176">
        <v>0</v>
      </c>
      <c r="BZ107" s="176">
        <v>2144.75</v>
      </c>
      <c r="CA107" s="284">
        <v>2144.75</v>
      </c>
      <c r="CB107" s="284">
        <v>76806.13</v>
      </c>
      <c r="CC107" s="284">
        <v>57604.597500000003</v>
      </c>
      <c r="CD107" s="176">
        <v>0</v>
      </c>
      <c r="CE107" s="284">
        <v>7282308.9024999999</v>
      </c>
      <c r="CF107" s="284">
        <v>29440.088882709118</v>
      </c>
      <c r="CG107" s="284">
        <v>28262.485327400755</v>
      </c>
      <c r="CH107" s="284">
        <v>7340011.47671011</v>
      </c>
      <c r="CI107" s="284"/>
      <c r="CJ107" s="302"/>
      <c r="CK107" s="169">
        <v>946.5</v>
      </c>
      <c r="CL107" s="169">
        <v>903.5</v>
      </c>
      <c r="CM107" s="178">
        <v>1783.9590000000001</v>
      </c>
      <c r="CN107" s="179">
        <v>7823</v>
      </c>
      <c r="CO107" s="187"/>
    </row>
    <row r="108" spans="1:93" ht="11.25" customHeight="1">
      <c r="A108" s="324" t="s">
        <v>1026</v>
      </c>
      <c r="B108" s="194">
        <v>2</v>
      </c>
      <c r="C108" s="194">
        <v>9.5</v>
      </c>
      <c r="D108" s="194">
        <v>10.5</v>
      </c>
      <c r="E108" s="194">
        <v>9</v>
      </c>
      <c r="F108" s="194">
        <v>10</v>
      </c>
      <c r="G108" s="194">
        <v>7</v>
      </c>
      <c r="H108" s="194">
        <v>10</v>
      </c>
      <c r="I108" s="194">
        <v>8</v>
      </c>
      <c r="J108" s="194">
        <v>10</v>
      </c>
      <c r="K108" s="194">
        <v>5</v>
      </c>
      <c r="L108" s="194">
        <v>7</v>
      </c>
      <c r="M108" s="194">
        <v>0</v>
      </c>
      <c r="N108" s="194">
        <v>0</v>
      </c>
      <c r="O108" s="194">
        <v>0</v>
      </c>
      <c r="P108" s="194">
        <v>0</v>
      </c>
      <c r="Q108" s="194">
        <v>66</v>
      </c>
      <c r="R108" s="195">
        <v>76.5</v>
      </c>
      <c r="S108" s="194">
        <v>0</v>
      </c>
      <c r="T108" s="194">
        <v>1</v>
      </c>
      <c r="U108" s="194">
        <v>0</v>
      </c>
      <c r="V108" s="194">
        <v>14</v>
      </c>
      <c r="W108" s="194">
        <v>0.5</v>
      </c>
      <c r="X108" s="194">
        <v>62</v>
      </c>
      <c r="Y108" s="194">
        <v>0</v>
      </c>
      <c r="Z108" s="194">
        <v>0</v>
      </c>
      <c r="AA108" s="194">
        <v>0</v>
      </c>
      <c r="AB108" s="306">
        <v>15.12</v>
      </c>
      <c r="AC108" s="306">
        <v>10.8</v>
      </c>
      <c r="AD108" s="306">
        <v>20.059999999999999</v>
      </c>
      <c r="AE108" s="306">
        <v>29.26</v>
      </c>
      <c r="AF108" s="306">
        <v>15</v>
      </c>
      <c r="AG108" s="306">
        <v>75.12</v>
      </c>
      <c r="AH108" s="306">
        <v>0</v>
      </c>
      <c r="AI108" s="306">
        <v>2</v>
      </c>
      <c r="AJ108" s="306">
        <v>0</v>
      </c>
      <c r="AK108" s="306">
        <v>9.8000000000000007</v>
      </c>
      <c r="AL108" s="306">
        <v>12.5</v>
      </c>
      <c r="AM108" s="306">
        <v>3.1</v>
      </c>
      <c r="AN108" s="306">
        <v>0</v>
      </c>
      <c r="AO108" s="306">
        <v>0</v>
      </c>
      <c r="AP108" s="307">
        <v>117.64</v>
      </c>
      <c r="AQ108" s="308">
        <v>1.0980000000000001</v>
      </c>
      <c r="AR108" s="308">
        <v>129.16900000000001</v>
      </c>
      <c r="AS108" s="312">
        <v>0</v>
      </c>
      <c r="AT108" s="306">
        <v>0</v>
      </c>
      <c r="AU108" s="310">
        <v>46.749000000000002</v>
      </c>
      <c r="AV108" s="310">
        <v>0</v>
      </c>
      <c r="AW108" s="306">
        <v>0</v>
      </c>
      <c r="AX108" s="310">
        <v>0</v>
      </c>
      <c r="AY108" s="307">
        <v>46.749000000000002</v>
      </c>
      <c r="AZ108" s="307">
        <v>0</v>
      </c>
      <c r="BA108" s="307">
        <v>0.08</v>
      </c>
      <c r="BB108" s="307">
        <v>6.12</v>
      </c>
      <c r="BC108" s="307">
        <v>4.0430000000000001</v>
      </c>
      <c r="BD108" s="307">
        <v>1.75</v>
      </c>
      <c r="BE108" s="307">
        <v>5.7930000000000001</v>
      </c>
      <c r="BF108" s="311">
        <v>0</v>
      </c>
      <c r="BG108" s="307">
        <v>0</v>
      </c>
      <c r="BH108" s="311">
        <v>0</v>
      </c>
      <c r="BI108" s="307">
        <v>0</v>
      </c>
      <c r="BJ108" s="312">
        <v>0</v>
      </c>
      <c r="BK108" s="312">
        <v>0</v>
      </c>
      <c r="BL108" s="307">
        <v>0</v>
      </c>
      <c r="BM108" s="313">
        <v>187.83100000000002</v>
      </c>
      <c r="BN108" s="306">
        <v>0</v>
      </c>
      <c r="BO108" s="307">
        <v>187.83099999999999</v>
      </c>
      <c r="BP108" s="314">
        <v>767150.64</v>
      </c>
      <c r="BQ108" s="314">
        <v>15343.0128</v>
      </c>
      <c r="BR108" s="314">
        <v>751807.62719999999</v>
      </c>
      <c r="BS108" s="314">
        <v>0</v>
      </c>
      <c r="BT108" s="314">
        <v>0</v>
      </c>
      <c r="BU108" s="315">
        <v>0</v>
      </c>
      <c r="BV108" s="315">
        <v>0</v>
      </c>
      <c r="BW108" s="315">
        <v>0</v>
      </c>
      <c r="BX108" s="315">
        <v>0</v>
      </c>
      <c r="BY108" s="315">
        <v>0</v>
      </c>
      <c r="BZ108" s="315">
        <v>0</v>
      </c>
      <c r="CA108" s="314">
        <v>0</v>
      </c>
      <c r="CB108" s="314">
        <v>0</v>
      </c>
      <c r="CC108" s="314">
        <v>0</v>
      </c>
      <c r="CD108" s="314">
        <v>0</v>
      </c>
      <c r="CE108" s="314">
        <v>751807.62719999999</v>
      </c>
      <c r="CF108" s="314">
        <v>3039.3222347198612</v>
      </c>
      <c r="CG108" s="314">
        <v>2917.7493453310667</v>
      </c>
      <c r="CH108" s="314">
        <v>757764.69878005097</v>
      </c>
      <c r="CI108" s="314">
        <v>15343.0128</v>
      </c>
      <c r="CJ108" s="323"/>
      <c r="CK108" s="311">
        <v>77</v>
      </c>
      <c r="CL108" s="311">
        <v>80.5</v>
      </c>
      <c r="CM108" s="321">
        <v>185.898</v>
      </c>
      <c r="CN108" s="318">
        <v>10028</v>
      </c>
    </row>
    <row r="109" spans="1:93" ht="11.15" customHeight="1">
      <c r="A109" s="180" t="s">
        <v>976</v>
      </c>
      <c r="B109" s="168">
        <v>1.5</v>
      </c>
      <c r="C109" s="168">
        <v>6</v>
      </c>
      <c r="D109" s="168">
        <v>6.75</v>
      </c>
      <c r="E109" s="168">
        <v>9</v>
      </c>
      <c r="F109" s="168">
        <v>4.5</v>
      </c>
      <c r="G109" s="168">
        <v>11</v>
      </c>
      <c r="H109" s="168">
        <v>9.5</v>
      </c>
      <c r="I109" s="168">
        <v>9</v>
      </c>
      <c r="J109" s="168">
        <v>9</v>
      </c>
      <c r="K109" s="168">
        <v>15</v>
      </c>
      <c r="L109" s="168">
        <v>7</v>
      </c>
      <c r="M109" s="168">
        <v>15.5</v>
      </c>
      <c r="N109" s="168">
        <v>7.5</v>
      </c>
      <c r="O109" s="168">
        <v>17</v>
      </c>
      <c r="P109" s="168">
        <v>10</v>
      </c>
      <c r="Q109" s="168">
        <v>124</v>
      </c>
      <c r="R109" s="169">
        <v>130.75</v>
      </c>
      <c r="S109" s="168">
        <v>4.5</v>
      </c>
      <c r="T109" s="168">
        <v>6</v>
      </c>
      <c r="U109" s="168">
        <v>0.5</v>
      </c>
      <c r="V109" s="168">
        <v>19.5</v>
      </c>
      <c r="W109" s="168">
        <v>1.6</v>
      </c>
      <c r="X109" s="168">
        <v>57</v>
      </c>
      <c r="Y109" s="168">
        <v>0</v>
      </c>
      <c r="Z109" s="168">
        <v>0</v>
      </c>
      <c r="AA109" s="168">
        <v>80</v>
      </c>
      <c r="AB109" s="170">
        <v>9.7200000000000006</v>
      </c>
      <c r="AC109" s="171">
        <v>10.8</v>
      </c>
      <c r="AD109" s="171">
        <v>18.29</v>
      </c>
      <c r="AE109" s="171">
        <v>28.738</v>
      </c>
      <c r="AF109" s="171">
        <v>90</v>
      </c>
      <c r="AG109" s="171">
        <v>147.828</v>
      </c>
      <c r="AH109" s="171">
        <v>4.5</v>
      </c>
      <c r="AI109" s="171">
        <v>12</v>
      </c>
      <c r="AJ109" s="171">
        <v>1</v>
      </c>
      <c r="AK109" s="171">
        <v>13.65</v>
      </c>
      <c r="AL109" s="171">
        <v>40</v>
      </c>
      <c r="AM109" s="171">
        <v>2.85</v>
      </c>
      <c r="AN109" s="171">
        <v>0</v>
      </c>
      <c r="AO109" s="171">
        <v>4.8</v>
      </c>
      <c r="AP109" s="170">
        <v>236.34800000000001</v>
      </c>
      <c r="AQ109" s="172">
        <v>1.1160000000000001</v>
      </c>
      <c r="AR109" s="171">
        <v>263.76400000000001</v>
      </c>
      <c r="AS109" s="173">
        <v>0</v>
      </c>
      <c r="AT109" s="170">
        <v>0</v>
      </c>
      <c r="AU109" s="172">
        <v>41.87</v>
      </c>
      <c r="AV109" s="172">
        <v>87.04</v>
      </c>
      <c r="AW109" s="170">
        <v>18.971</v>
      </c>
      <c r="AX109" s="172">
        <v>0</v>
      </c>
      <c r="AY109" s="171">
        <v>147.881</v>
      </c>
      <c r="AZ109" s="174">
        <v>69.25</v>
      </c>
      <c r="BA109" s="178">
        <v>7.3999999999999996E-2</v>
      </c>
      <c r="BB109" s="171">
        <v>9.6760000000000002</v>
      </c>
      <c r="BC109" s="170">
        <v>0</v>
      </c>
      <c r="BD109" s="170">
        <v>0</v>
      </c>
      <c r="BE109" s="170">
        <v>0</v>
      </c>
      <c r="BF109" s="173">
        <v>0</v>
      </c>
      <c r="BG109" s="171">
        <v>0</v>
      </c>
      <c r="BH109" s="175">
        <v>0</v>
      </c>
      <c r="BI109" s="171">
        <v>0</v>
      </c>
      <c r="BJ109" s="175">
        <v>0</v>
      </c>
      <c r="BK109" s="175">
        <v>0</v>
      </c>
      <c r="BL109" s="171">
        <v>0</v>
      </c>
      <c r="BM109" s="170">
        <v>490.57099999999997</v>
      </c>
      <c r="BN109" s="170">
        <v>0</v>
      </c>
      <c r="BO109" s="171">
        <v>490.57100000000003</v>
      </c>
      <c r="BP109" s="284">
        <v>2003619.51</v>
      </c>
      <c r="BQ109" s="285"/>
      <c r="BR109" s="284">
        <v>2003619.51</v>
      </c>
      <c r="BS109" s="284">
        <v>2823.82</v>
      </c>
      <c r="BT109" s="284">
        <v>19072</v>
      </c>
      <c r="BU109" s="176">
        <v>21895.82</v>
      </c>
      <c r="BV109" s="176">
        <v>0</v>
      </c>
      <c r="BW109" s="284">
        <v>0</v>
      </c>
      <c r="BX109" s="176">
        <v>0</v>
      </c>
      <c r="BY109" s="176">
        <v>0</v>
      </c>
      <c r="BZ109" s="176">
        <v>540742.46</v>
      </c>
      <c r="CA109" s="284">
        <v>540742.46</v>
      </c>
      <c r="CB109" s="284">
        <v>562638.27999999991</v>
      </c>
      <c r="CC109" s="284">
        <v>421978.70999999996</v>
      </c>
      <c r="CD109" s="176">
        <v>0</v>
      </c>
      <c r="CE109" s="284">
        <v>1581640.8</v>
      </c>
      <c r="CF109" s="284">
        <v>6394.0772570817426</v>
      </c>
      <c r="CG109" s="284">
        <v>6138.3141667984728</v>
      </c>
      <c r="CH109" s="284">
        <v>1594173.1914238802</v>
      </c>
      <c r="CI109" s="285"/>
      <c r="CJ109" s="303"/>
      <c r="CK109" s="169">
        <v>130</v>
      </c>
      <c r="CL109" s="169">
        <v>127.5</v>
      </c>
      <c r="CM109" s="178">
        <v>490.125</v>
      </c>
      <c r="CN109" s="179">
        <v>15324</v>
      </c>
      <c r="CO109" s="187"/>
    </row>
    <row r="110" spans="1:93" ht="11.25" customHeight="1">
      <c r="A110" s="180" t="s">
        <v>977</v>
      </c>
      <c r="B110" s="168">
        <v>266.5</v>
      </c>
      <c r="C110" s="168">
        <v>1143</v>
      </c>
      <c r="D110" s="168">
        <v>1276.25</v>
      </c>
      <c r="E110" s="168">
        <v>1202.5</v>
      </c>
      <c r="F110" s="168">
        <v>1304.5</v>
      </c>
      <c r="G110" s="168">
        <v>1367.5</v>
      </c>
      <c r="H110" s="168">
        <v>1332</v>
      </c>
      <c r="I110" s="168">
        <v>1387.5</v>
      </c>
      <c r="J110" s="168">
        <v>1364</v>
      </c>
      <c r="K110" s="168">
        <v>1295.5</v>
      </c>
      <c r="L110" s="168">
        <v>1303</v>
      </c>
      <c r="M110" s="168">
        <v>1345</v>
      </c>
      <c r="N110" s="168">
        <v>1296</v>
      </c>
      <c r="O110" s="168">
        <v>1277</v>
      </c>
      <c r="P110" s="168">
        <v>1177.5</v>
      </c>
      <c r="Q110" s="168">
        <v>15652</v>
      </c>
      <c r="R110" s="169">
        <v>16928.25</v>
      </c>
      <c r="S110" s="168">
        <v>681</v>
      </c>
      <c r="T110" s="168">
        <v>418.5</v>
      </c>
      <c r="U110" s="168">
        <v>222.5</v>
      </c>
      <c r="V110" s="168">
        <v>2239.5</v>
      </c>
      <c r="W110" s="168">
        <v>113.19</v>
      </c>
      <c r="X110" s="168">
        <v>9100</v>
      </c>
      <c r="Y110" s="168">
        <v>1427.5</v>
      </c>
      <c r="Z110" s="168">
        <v>303.08</v>
      </c>
      <c r="AA110" s="168">
        <v>0</v>
      </c>
      <c r="AB110" s="170">
        <v>1837.8</v>
      </c>
      <c r="AC110" s="171">
        <v>1443</v>
      </c>
      <c r="AD110" s="171">
        <v>3152.96</v>
      </c>
      <c r="AE110" s="171">
        <v>4267.2579999999998</v>
      </c>
      <c r="AF110" s="171">
        <v>9617.5</v>
      </c>
      <c r="AG110" s="171">
        <v>18480.718000000001</v>
      </c>
      <c r="AH110" s="171">
        <v>681</v>
      </c>
      <c r="AI110" s="171">
        <v>837</v>
      </c>
      <c r="AJ110" s="171">
        <v>445</v>
      </c>
      <c r="AK110" s="171">
        <v>1567.65</v>
      </c>
      <c r="AL110" s="171">
        <v>2829.75</v>
      </c>
      <c r="AM110" s="171">
        <v>455</v>
      </c>
      <c r="AN110" s="171">
        <v>151.54</v>
      </c>
      <c r="AO110" s="171">
        <v>0</v>
      </c>
      <c r="AP110" s="170">
        <v>27285.458000000002</v>
      </c>
      <c r="AQ110" s="172">
        <v>1.099</v>
      </c>
      <c r="AR110" s="171">
        <v>29986.718000000001</v>
      </c>
      <c r="AS110" s="173">
        <v>28</v>
      </c>
      <c r="AT110" s="170">
        <v>42</v>
      </c>
      <c r="AU110" s="172">
        <v>0</v>
      </c>
      <c r="AV110" s="172">
        <v>0</v>
      </c>
      <c r="AW110" s="170">
        <v>0</v>
      </c>
      <c r="AX110" s="172">
        <v>0</v>
      </c>
      <c r="AY110" s="171">
        <v>0</v>
      </c>
      <c r="AZ110" s="174">
        <v>0</v>
      </c>
      <c r="BA110" s="178">
        <v>4.3999999999999997E-2</v>
      </c>
      <c r="BB110" s="171">
        <v>744.84299999999996</v>
      </c>
      <c r="BC110" s="170">
        <v>91.094999999999999</v>
      </c>
      <c r="BD110" s="170">
        <v>116.25</v>
      </c>
      <c r="BE110" s="170">
        <v>207.345</v>
      </c>
      <c r="BF110" s="173">
        <v>5.5</v>
      </c>
      <c r="BG110" s="171">
        <v>0.55000000000000004</v>
      </c>
      <c r="BH110" s="175">
        <v>9.5</v>
      </c>
      <c r="BI110" s="171">
        <v>0.95</v>
      </c>
      <c r="BJ110" s="175">
        <v>8.5</v>
      </c>
      <c r="BK110" s="175">
        <v>21</v>
      </c>
      <c r="BL110" s="171">
        <v>5.25</v>
      </c>
      <c r="BM110" s="170">
        <v>30987.656000000003</v>
      </c>
      <c r="BN110" s="170">
        <v>0</v>
      </c>
      <c r="BO110" s="171">
        <v>30987.655999999999</v>
      </c>
      <c r="BP110" s="284">
        <v>126561643.89</v>
      </c>
      <c r="BQ110" s="285"/>
      <c r="BR110" s="284">
        <v>126561643.89</v>
      </c>
      <c r="BS110" s="284">
        <v>214778.72</v>
      </c>
      <c r="BT110" s="284">
        <v>494485.15</v>
      </c>
      <c r="BU110" s="176">
        <v>709263.87</v>
      </c>
      <c r="BV110" s="176">
        <v>0</v>
      </c>
      <c r="BW110" s="284">
        <v>0</v>
      </c>
      <c r="BX110" s="176">
        <v>0</v>
      </c>
      <c r="BY110" s="176">
        <v>0</v>
      </c>
      <c r="BZ110" s="176">
        <v>117326.67</v>
      </c>
      <c r="CA110" s="284">
        <v>117326.67</v>
      </c>
      <c r="CB110" s="284">
        <v>826590.54</v>
      </c>
      <c r="CC110" s="284">
        <v>619942.90500000003</v>
      </c>
      <c r="CD110" s="176">
        <v>0</v>
      </c>
      <c r="CE110" s="284">
        <v>125941700.985</v>
      </c>
      <c r="CF110" s="284">
        <v>509142.76236828102</v>
      </c>
      <c r="CG110" s="284">
        <v>488777.05187354976</v>
      </c>
      <c r="CH110" s="284">
        <v>126939620.79924183</v>
      </c>
      <c r="CI110" s="285"/>
      <c r="CJ110" s="292"/>
      <c r="CK110" s="169">
        <v>16944.5</v>
      </c>
      <c r="CL110" s="169">
        <v>17177</v>
      </c>
      <c r="CM110" s="178">
        <v>31225.329000000002</v>
      </c>
      <c r="CN110" s="179">
        <v>7476</v>
      </c>
    </row>
    <row r="111" spans="1:93" ht="11.25" customHeight="1">
      <c r="A111" s="324" t="s">
        <v>1027</v>
      </c>
      <c r="B111" s="194">
        <v>0</v>
      </c>
      <c r="C111" s="194">
        <v>5.5</v>
      </c>
      <c r="D111" s="194">
        <v>5.5</v>
      </c>
      <c r="E111" s="194">
        <v>5.5</v>
      </c>
      <c r="F111" s="194">
        <v>6</v>
      </c>
      <c r="G111" s="194">
        <v>6.5</v>
      </c>
      <c r="H111" s="194">
        <v>7</v>
      </c>
      <c r="I111" s="194">
        <v>6</v>
      </c>
      <c r="J111" s="194">
        <v>4</v>
      </c>
      <c r="K111" s="194">
        <v>5.5</v>
      </c>
      <c r="L111" s="194">
        <v>4</v>
      </c>
      <c r="M111" s="194">
        <v>0</v>
      </c>
      <c r="N111" s="194">
        <v>0</v>
      </c>
      <c r="O111" s="194">
        <v>0</v>
      </c>
      <c r="P111" s="194">
        <v>0</v>
      </c>
      <c r="Q111" s="194">
        <v>44.5</v>
      </c>
      <c r="R111" s="195">
        <v>50</v>
      </c>
      <c r="S111" s="194">
        <v>0</v>
      </c>
      <c r="T111" s="194">
        <v>0</v>
      </c>
      <c r="U111" s="194">
        <v>0</v>
      </c>
      <c r="V111" s="194">
        <v>8.5</v>
      </c>
      <c r="W111" s="194">
        <v>0.2</v>
      </c>
      <c r="X111" s="194">
        <v>40.5</v>
      </c>
      <c r="Y111" s="194">
        <v>0</v>
      </c>
      <c r="Z111" s="194">
        <v>0</v>
      </c>
      <c r="AA111" s="194">
        <v>0</v>
      </c>
      <c r="AB111" s="306">
        <v>7.92</v>
      </c>
      <c r="AC111" s="306">
        <v>6.6</v>
      </c>
      <c r="AD111" s="306">
        <v>14.75</v>
      </c>
      <c r="AE111" s="306">
        <v>17.765000000000001</v>
      </c>
      <c r="AF111" s="306">
        <v>11.875</v>
      </c>
      <c r="AG111" s="306">
        <v>50.99</v>
      </c>
      <c r="AH111" s="306">
        <v>0</v>
      </c>
      <c r="AI111" s="306">
        <v>0</v>
      </c>
      <c r="AJ111" s="306">
        <v>0</v>
      </c>
      <c r="AK111" s="306">
        <v>5.95</v>
      </c>
      <c r="AL111" s="306">
        <v>5</v>
      </c>
      <c r="AM111" s="306">
        <v>2.0249999999999999</v>
      </c>
      <c r="AN111" s="306">
        <v>0</v>
      </c>
      <c r="AO111" s="306">
        <v>0</v>
      </c>
      <c r="AP111" s="307">
        <v>71.885000000000005</v>
      </c>
      <c r="AQ111" s="308">
        <v>1</v>
      </c>
      <c r="AR111" s="308">
        <v>71.885000000000005</v>
      </c>
      <c r="AS111" s="312">
        <v>0</v>
      </c>
      <c r="AT111" s="306">
        <v>0</v>
      </c>
      <c r="AU111" s="310">
        <v>37.5</v>
      </c>
      <c r="AV111" s="310">
        <v>0</v>
      </c>
      <c r="AW111" s="306">
        <v>0</v>
      </c>
      <c r="AX111" s="310">
        <v>0</v>
      </c>
      <c r="AY111" s="307">
        <v>37.5</v>
      </c>
      <c r="AZ111" s="307">
        <v>0</v>
      </c>
      <c r="BA111" s="307">
        <v>0.08</v>
      </c>
      <c r="BB111" s="307">
        <v>4</v>
      </c>
      <c r="BC111" s="307">
        <v>0</v>
      </c>
      <c r="BD111" s="307">
        <v>0</v>
      </c>
      <c r="BE111" s="307">
        <v>0</v>
      </c>
      <c r="BF111" s="311">
        <v>0</v>
      </c>
      <c r="BG111" s="307">
        <v>0</v>
      </c>
      <c r="BH111" s="311">
        <v>0</v>
      </c>
      <c r="BI111" s="307">
        <v>0</v>
      </c>
      <c r="BJ111" s="312">
        <v>0</v>
      </c>
      <c r="BK111" s="312">
        <v>0</v>
      </c>
      <c r="BL111" s="307">
        <v>0</v>
      </c>
      <c r="BM111" s="313">
        <v>113.38500000000001</v>
      </c>
      <c r="BN111" s="306">
        <v>0</v>
      </c>
      <c r="BO111" s="307">
        <v>113.38500000000001</v>
      </c>
      <c r="BP111" s="314">
        <v>463093.82</v>
      </c>
      <c r="BQ111" s="314">
        <v>9261.876400000001</v>
      </c>
      <c r="BR111" s="314">
        <v>453831.9436</v>
      </c>
      <c r="BS111" s="314">
        <v>0</v>
      </c>
      <c r="BT111" s="314">
        <v>0</v>
      </c>
      <c r="BU111" s="315">
        <v>0</v>
      </c>
      <c r="BV111" s="315">
        <v>0</v>
      </c>
      <c r="BW111" s="315">
        <v>0</v>
      </c>
      <c r="BX111" s="315">
        <v>0</v>
      </c>
      <c r="BY111" s="315">
        <v>0</v>
      </c>
      <c r="BZ111" s="315">
        <v>0</v>
      </c>
      <c r="CA111" s="314">
        <v>0</v>
      </c>
      <c r="CB111" s="314">
        <v>0</v>
      </c>
      <c r="CC111" s="314">
        <v>0</v>
      </c>
      <c r="CD111" s="314">
        <v>0</v>
      </c>
      <c r="CE111" s="314">
        <v>453831.9436</v>
      </c>
      <c r="CF111" s="314">
        <v>1834.7000843111559</v>
      </c>
      <c r="CG111" s="314">
        <v>1761.3120809387096</v>
      </c>
      <c r="CH111" s="314">
        <v>457427.95576524985</v>
      </c>
      <c r="CI111" s="314">
        <v>9261.876400000001</v>
      </c>
      <c r="CJ111" s="320"/>
      <c r="CK111" s="311">
        <v>50</v>
      </c>
      <c r="CL111" s="311">
        <v>50</v>
      </c>
      <c r="CM111" s="321">
        <v>112.245</v>
      </c>
      <c r="CN111" s="318">
        <v>9262</v>
      </c>
    </row>
    <row r="112" spans="1:93" ht="11.25" customHeight="1">
      <c r="A112" s="182" t="s">
        <v>979</v>
      </c>
      <c r="B112" s="183">
        <v>249</v>
      </c>
      <c r="C112" s="183">
        <v>821</v>
      </c>
      <c r="D112" s="183">
        <v>945.5</v>
      </c>
      <c r="E112" s="183">
        <v>801.5</v>
      </c>
      <c r="F112" s="183">
        <v>920.5</v>
      </c>
      <c r="G112" s="183">
        <v>863.5</v>
      </c>
      <c r="H112" s="183">
        <v>874.5</v>
      </c>
      <c r="I112" s="183">
        <v>786.5</v>
      </c>
      <c r="J112" s="183">
        <v>834</v>
      </c>
      <c r="K112" s="183">
        <v>787</v>
      </c>
      <c r="L112" s="183">
        <v>755.5</v>
      </c>
      <c r="M112" s="183">
        <v>875.5</v>
      </c>
      <c r="N112" s="183">
        <v>664.5</v>
      </c>
      <c r="O112" s="183">
        <v>551.5</v>
      </c>
      <c r="P112" s="183">
        <v>558</v>
      </c>
      <c r="Q112" s="183">
        <v>9272.5</v>
      </c>
      <c r="R112" s="183">
        <v>10218</v>
      </c>
      <c r="S112" s="183">
        <v>62.5</v>
      </c>
      <c r="T112" s="183">
        <v>149</v>
      </c>
      <c r="U112" s="183">
        <v>238.5</v>
      </c>
      <c r="V112" s="183">
        <v>1717</v>
      </c>
      <c r="W112" s="183">
        <v>50.54</v>
      </c>
      <c r="X112" s="183">
        <v>5876.5</v>
      </c>
      <c r="Y112" s="183">
        <v>1051.5</v>
      </c>
      <c r="Z112" s="183">
        <v>208</v>
      </c>
      <c r="AA112" s="183">
        <v>2947</v>
      </c>
      <c r="AB112" s="295">
        <v>1361.52</v>
      </c>
      <c r="AC112" s="295">
        <v>961.8</v>
      </c>
      <c r="AD112" s="295">
        <v>2105.12</v>
      </c>
      <c r="AE112" s="295">
        <v>2607.2749999999996</v>
      </c>
      <c r="AF112" s="295">
        <v>5240</v>
      </c>
      <c r="AG112" s="295">
        <v>10914.195</v>
      </c>
      <c r="AH112" s="295">
        <v>62.5</v>
      </c>
      <c r="AI112" s="295">
        <v>298</v>
      </c>
      <c r="AJ112" s="295">
        <v>477</v>
      </c>
      <c r="AK112" s="295">
        <v>1201.9000000000001</v>
      </c>
      <c r="AL112" s="295">
        <v>1263.5</v>
      </c>
      <c r="AM112" s="295">
        <v>293.82499999999999</v>
      </c>
      <c r="AN112" s="295">
        <v>104</v>
      </c>
      <c r="AO112" s="295">
        <v>176.82</v>
      </c>
      <c r="AP112" s="295">
        <v>16153.26</v>
      </c>
      <c r="AQ112" s="295">
        <f>AR112/AP112</f>
        <v>1.0208498470277827</v>
      </c>
      <c r="AR112" s="295">
        <v>16490.053</v>
      </c>
      <c r="AS112" s="183">
        <v>1</v>
      </c>
      <c r="AT112" s="295">
        <v>1.5</v>
      </c>
      <c r="AU112" s="295">
        <v>43.875</v>
      </c>
      <c r="AV112" s="295">
        <v>130.071</v>
      </c>
      <c r="AW112" s="295">
        <v>0</v>
      </c>
      <c r="AX112" s="295">
        <v>0</v>
      </c>
      <c r="AY112" s="295">
        <v>173.946</v>
      </c>
      <c r="AZ112" s="295">
        <v>0</v>
      </c>
      <c r="BA112" s="295">
        <v>0.154</v>
      </c>
      <c r="BB112" s="295">
        <v>786.78599999999994</v>
      </c>
      <c r="BC112" s="295">
        <v>0</v>
      </c>
      <c r="BD112" s="295">
        <v>0</v>
      </c>
      <c r="BE112" s="295">
        <v>0</v>
      </c>
      <c r="BF112" s="183">
        <v>0</v>
      </c>
      <c r="BG112" s="295">
        <v>0</v>
      </c>
      <c r="BH112" s="183">
        <v>0</v>
      </c>
      <c r="BI112" s="295">
        <v>0</v>
      </c>
      <c r="BJ112" s="183">
        <v>0</v>
      </c>
      <c r="BK112" s="183">
        <v>0</v>
      </c>
      <c r="BL112" s="295">
        <v>0</v>
      </c>
      <c r="BM112" s="295">
        <v>17452.285</v>
      </c>
      <c r="BN112" s="295">
        <v>2.073</v>
      </c>
      <c r="BO112" s="295">
        <v>17454.358</v>
      </c>
      <c r="BP112" s="296">
        <v>71288136.209999993</v>
      </c>
      <c r="BQ112" s="296">
        <v>0</v>
      </c>
      <c r="BR112" s="296">
        <v>71288136.209999993</v>
      </c>
      <c r="BS112" s="296">
        <v>77907.210000000006</v>
      </c>
      <c r="BT112" s="296">
        <v>304245.12</v>
      </c>
      <c r="BU112" s="296">
        <v>382152.33</v>
      </c>
      <c r="BV112" s="296">
        <v>0</v>
      </c>
      <c r="BW112" s="296">
        <v>0</v>
      </c>
      <c r="BX112" s="296">
        <v>0</v>
      </c>
      <c r="BY112" s="296">
        <v>0</v>
      </c>
      <c r="BZ112" s="296">
        <v>17207.689999999999</v>
      </c>
      <c r="CA112" s="296">
        <v>17207.689999999999</v>
      </c>
      <c r="CB112" s="296">
        <v>399360.02</v>
      </c>
      <c r="CC112" s="296">
        <v>299520.01500000001</v>
      </c>
      <c r="CD112" s="296">
        <v>0</v>
      </c>
      <c r="CE112" s="296">
        <v>70988616.194999993</v>
      </c>
      <c r="CF112" s="296">
        <v>286984.69103993406</v>
      </c>
      <c r="CG112" s="296">
        <v>275505.30339833669</v>
      </c>
      <c r="CH112" s="296">
        <v>71551106.189438269</v>
      </c>
      <c r="CI112" s="296">
        <v>0</v>
      </c>
      <c r="CJ112" s="405"/>
      <c r="CK112" s="183">
        <v>10309</v>
      </c>
      <c r="CL112" s="183">
        <v>10121.5</v>
      </c>
      <c r="CM112" s="295">
        <v>17296.673999999999</v>
      </c>
      <c r="CN112" s="183">
        <v>17333</v>
      </c>
    </row>
    <row r="113" spans="1:93" ht="11.25" customHeight="1">
      <c r="A113" s="180" t="s">
        <v>980</v>
      </c>
      <c r="B113" s="168">
        <v>4</v>
      </c>
      <c r="C113" s="168">
        <v>5.5</v>
      </c>
      <c r="D113" s="168">
        <v>7.5</v>
      </c>
      <c r="E113" s="168">
        <v>5</v>
      </c>
      <c r="F113" s="168">
        <v>5.5</v>
      </c>
      <c r="G113" s="168">
        <v>5</v>
      </c>
      <c r="H113" s="168">
        <v>6.5</v>
      </c>
      <c r="I113" s="168">
        <v>6</v>
      </c>
      <c r="J113" s="168">
        <v>1</v>
      </c>
      <c r="K113" s="168">
        <v>2</v>
      </c>
      <c r="L113" s="168">
        <v>2</v>
      </c>
      <c r="M113" s="168">
        <v>1</v>
      </c>
      <c r="N113" s="168">
        <v>2</v>
      </c>
      <c r="O113" s="168">
        <v>1</v>
      </c>
      <c r="P113" s="168">
        <v>2</v>
      </c>
      <c r="Q113" s="168">
        <v>39</v>
      </c>
      <c r="R113" s="169">
        <v>46.5</v>
      </c>
      <c r="S113" s="168">
        <v>0</v>
      </c>
      <c r="T113" s="168">
        <v>0</v>
      </c>
      <c r="U113" s="168">
        <v>0</v>
      </c>
      <c r="V113" s="168">
        <v>9</v>
      </c>
      <c r="W113" s="168">
        <v>0.36</v>
      </c>
      <c r="X113" s="168">
        <v>34.5</v>
      </c>
      <c r="Y113" s="168">
        <v>0</v>
      </c>
      <c r="Z113" s="168">
        <v>0</v>
      </c>
      <c r="AA113" s="168">
        <v>0</v>
      </c>
      <c r="AB113" s="170">
        <v>10.8</v>
      </c>
      <c r="AC113" s="171">
        <v>6</v>
      </c>
      <c r="AD113" s="171">
        <v>12.39</v>
      </c>
      <c r="AE113" s="171">
        <v>14.108000000000001</v>
      </c>
      <c r="AF113" s="171">
        <v>12.5</v>
      </c>
      <c r="AG113" s="171">
        <v>44.998000000000005</v>
      </c>
      <c r="AH113" s="171">
        <v>0</v>
      </c>
      <c r="AI113" s="171">
        <v>0</v>
      </c>
      <c r="AJ113" s="171">
        <v>0</v>
      </c>
      <c r="AK113" s="171">
        <v>6.3</v>
      </c>
      <c r="AL113" s="171">
        <v>9</v>
      </c>
      <c r="AM113" s="171">
        <v>1.7250000000000001</v>
      </c>
      <c r="AN113" s="171">
        <v>0</v>
      </c>
      <c r="AO113" s="171">
        <v>0</v>
      </c>
      <c r="AP113" s="170">
        <v>72.823000000000008</v>
      </c>
      <c r="AQ113" s="172">
        <v>1.1259999999999999</v>
      </c>
      <c r="AR113" s="171">
        <v>81.998999999999995</v>
      </c>
      <c r="AS113" s="173">
        <v>0</v>
      </c>
      <c r="AT113" s="170">
        <v>0</v>
      </c>
      <c r="AU113" s="172">
        <v>28.548999999999999</v>
      </c>
      <c r="AV113" s="172">
        <v>19</v>
      </c>
      <c r="AW113" s="170">
        <v>6.8940000000000001</v>
      </c>
      <c r="AX113" s="172">
        <v>0</v>
      </c>
      <c r="AY113" s="171">
        <v>54.442999999999998</v>
      </c>
      <c r="AZ113" s="174">
        <v>153.5</v>
      </c>
      <c r="BA113" s="178">
        <v>3.5999999999999997E-2</v>
      </c>
      <c r="BB113" s="171">
        <v>1.6739999999999999</v>
      </c>
      <c r="BC113" s="170">
        <v>3.7429999999999999</v>
      </c>
      <c r="BD113" s="170">
        <v>1.5</v>
      </c>
      <c r="BE113" s="170">
        <v>5.2430000000000003</v>
      </c>
      <c r="BF113" s="173">
        <v>0</v>
      </c>
      <c r="BG113" s="171">
        <v>0</v>
      </c>
      <c r="BH113" s="175">
        <v>0</v>
      </c>
      <c r="BI113" s="171">
        <v>0</v>
      </c>
      <c r="BJ113" s="175">
        <v>0</v>
      </c>
      <c r="BK113" s="175">
        <v>0</v>
      </c>
      <c r="BL113" s="171">
        <v>0</v>
      </c>
      <c r="BM113" s="170">
        <v>296.85899999999998</v>
      </c>
      <c r="BN113" s="170">
        <v>0</v>
      </c>
      <c r="BO113" s="171">
        <v>296.85899999999998</v>
      </c>
      <c r="BP113" s="284">
        <v>1212449.3400000001</v>
      </c>
      <c r="BQ113" s="297"/>
      <c r="BR113" s="284">
        <v>1212449.3400000001</v>
      </c>
      <c r="BS113" s="284">
        <v>349.08</v>
      </c>
      <c r="BT113" s="284">
        <v>3584.81</v>
      </c>
      <c r="BU113" s="176">
        <v>3933.89</v>
      </c>
      <c r="BV113" s="176">
        <v>0</v>
      </c>
      <c r="BW113" s="284">
        <v>0</v>
      </c>
      <c r="BX113" s="176">
        <v>0</v>
      </c>
      <c r="BY113" s="176">
        <v>0</v>
      </c>
      <c r="BZ113" s="176">
        <v>0</v>
      </c>
      <c r="CA113" s="284">
        <v>0</v>
      </c>
      <c r="CB113" s="284">
        <v>3933.89</v>
      </c>
      <c r="CC113" s="284">
        <v>2950.4175</v>
      </c>
      <c r="CD113" s="176">
        <v>0</v>
      </c>
      <c r="CE113" s="284">
        <v>1209498.9225000001</v>
      </c>
      <c r="CF113" s="284">
        <v>4889.6244664541555</v>
      </c>
      <c r="CG113" s="284">
        <v>4694.0394877959889</v>
      </c>
      <c r="CH113" s="284">
        <v>1219082.5864542502</v>
      </c>
      <c r="CI113" s="285"/>
      <c r="CJ113" s="302"/>
      <c r="CK113" s="169">
        <v>47.5</v>
      </c>
      <c r="CL113" s="169">
        <v>50.5</v>
      </c>
      <c r="CM113" s="178">
        <v>289.43099999999998</v>
      </c>
      <c r="CN113" s="179">
        <v>26074</v>
      </c>
    </row>
    <row r="114" spans="1:93" ht="11.25" customHeight="1">
      <c r="A114" s="180" t="s">
        <v>981</v>
      </c>
      <c r="B114" s="168">
        <v>27</v>
      </c>
      <c r="C114" s="168">
        <v>148</v>
      </c>
      <c r="D114" s="168">
        <v>161.5</v>
      </c>
      <c r="E114" s="168">
        <v>147</v>
      </c>
      <c r="F114" s="168">
        <v>154.5</v>
      </c>
      <c r="G114" s="168">
        <v>170.5</v>
      </c>
      <c r="H114" s="168">
        <v>155.5</v>
      </c>
      <c r="I114" s="168">
        <v>144</v>
      </c>
      <c r="J114" s="168">
        <v>161</v>
      </c>
      <c r="K114" s="168">
        <v>170</v>
      </c>
      <c r="L114" s="168">
        <v>135.5</v>
      </c>
      <c r="M114" s="168">
        <v>166</v>
      </c>
      <c r="N114" s="168">
        <v>149.5</v>
      </c>
      <c r="O114" s="168">
        <v>120.5</v>
      </c>
      <c r="P114" s="168">
        <v>116</v>
      </c>
      <c r="Q114" s="168">
        <v>1790</v>
      </c>
      <c r="R114" s="169">
        <v>1951.5</v>
      </c>
      <c r="S114" s="168">
        <v>16.5</v>
      </c>
      <c r="T114" s="168">
        <v>15</v>
      </c>
      <c r="U114" s="168">
        <v>22</v>
      </c>
      <c r="V114" s="168">
        <v>268</v>
      </c>
      <c r="W114" s="168">
        <v>9.32</v>
      </c>
      <c r="X114" s="168">
        <v>1080.5</v>
      </c>
      <c r="Y114" s="168">
        <v>204.5</v>
      </c>
      <c r="Z114" s="168">
        <v>95.75</v>
      </c>
      <c r="AA114" s="168">
        <v>0</v>
      </c>
      <c r="AB114" s="170">
        <v>232.56</v>
      </c>
      <c r="AC114" s="171">
        <v>176.4</v>
      </c>
      <c r="AD114" s="171">
        <v>383.5</v>
      </c>
      <c r="AE114" s="171">
        <v>481.22300000000001</v>
      </c>
      <c r="AF114" s="171">
        <v>1071.875</v>
      </c>
      <c r="AG114" s="171">
        <v>2112.998</v>
      </c>
      <c r="AH114" s="171">
        <v>16.5</v>
      </c>
      <c r="AI114" s="171">
        <v>30</v>
      </c>
      <c r="AJ114" s="171">
        <v>44</v>
      </c>
      <c r="AK114" s="171">
        <v>187.6</v>
      </c>
      <c r="AL114" s="171">
        <v>233</v>
      </c>
      <c r="AM114" s="171">
        <v>54.024999999999999</v>
      </c>
      <c r="AN114" s="171">
        <v>47.875</v>
      </c>
      <c r="AO114" s="171">
        <v>0</v>
      </c>
      <c r="AP114" s="170">
        <v>2958.558</v>
      </c>
      <c r="AQ114" s="172">
        <v>1.093</v>
      </c>
      <c r="AR114" s="171">
        <v>3233.7040000000002</v>
      </c>
      <c r="AS114" s="173">
        <v>0</v>
      </c>
      <c r="AT114" s="170">
        <v>0</v>
      </c>
      <c r="AU114" s="172">
        <v>40.539000000000001</v>
      </c>
      <c r="AV114" s="172">
        <v>0</v>
      </c>
      <c r="AW114" s="170">
        <v>149.91200000000001</v>
      </c>
      <c r="AX114" s="172">
        <v>0</v>
      </c>
      <c r="AY114" s="171">
        <v>190.45100000000002</v>
      </c>
      <c r="AZ114" s="174">
        <v>0</v>
      </c>
      <c r="BA114" s="178">
        <v>7.0000000000000007E-2</v>
      </c>
      <c r="BB114" s="171">
        <v>136.60499999999999</v>
      </c>
      <c r="BC114" s="170">
        <v>0</v>
      </c>
      <c r="BD114" s="170">
        <v>0</v>
      </c>
      <c r="BE114" s="170">
        <v>0</v>
      </c>
      <c r="BF114" s="173">
        <v>0</v>
      </c>
      <c r="BG114" s="171">
        <v>0</v>
      </c>
      <c r="BH114" s="175">
        <v>1.5</v>
      </c>
      <c r="BI114" s="171">
        <v>0.15</v>
      </c>
      <c r="BJ114" s="175">
        <v>1.5</v>
      </c>
      <c r="BK114" s="175">
        <v>1.5</v>
      </c>
      <c r="BL114" s="171">
        <v>0.375</v>
      </c>
      <c r="BM114" s="170">
        <v>3561.2850000000003</v>
      </c>
      <c r="BN114" s="170">
        <v>0</v>
      </c>
      <c r="BO114" s="171">
        <v>3561.2849999999999</v>
      </c>
      <c r="BP114" s="284">
        <v>14545213.869999999</v>
      </c>
      <c r="BQ114" s="285"/>
      <c r="BR114" s="284">
        <v>14545213.869999999</v>
      </c>
      <c r="BS114" s="284">
        <v>38166.660000000003</v>
      </c>
      <c r="BT114" s="284">
        <v>202925.05</v>
      </c>
      <c r="BU114" s="176">
        <v>241091.71</v>
      </c>
      <c r="BV114" s="176">
        <v>0</v>
      </c>
      <c r="BW114" s="284">
        <v>305053.83</v>
      </c>
      <c r="BX114" s="176">
        <v>305053.83</v>
      </c>
      <c r="BY114" s="176">
        <v>0</v>
      </c>
      <c r="BZ114" s="176">
        <v>87224.58</v>
      </c>
      <c r="CA114" s="284">
        <v>87224.58</v>
      </c>
      <c r="CB114" s="284">
        <v>633370.12</v>
      </c>
      <c r="CC114" s="284">
        <v>475027.58999999997</v>
      </c>
      <c r="CD114" s="176">
        <v>0</v>
      </c>
      <c r="CE114" s="284">
        <v>14070186.279999999</v>
      </c>
      <c r="CF114" s="284">
        <v>56881.346318235825</v>
      </c>
      <c r="CG114" s="284">
        <v>54606.092465506386</v>
      </c>
      <c r="CH114" s="284">
        <v>14181673.718783742</v>
      </c>
      <c r="CI114" s="285"/>
      <c r="CJ114" s="302"/>
      <c r="CK114" s="169">
        <v>1984.5</v>
      </c>
      <c r="CL114" s="169">
        <v>1987</v>
      </c>
      <c r="CM114" s="178">
        <v>3648.0709999999999</v>
      </c>
      <c r="CN114" s="179">
        <v>7453</v>
      </c>
    </row>
    <row r="115" spans="1:93" ht="11.25" customHeight="1">
      <c r="A115" s="180" t="s">
        <v>982</v>
      </c>
      <c r="B115" s="168">
        <v>2.5</v>
      </c>
      <c r="C115" s="168">
        <v>12.5</v>
      </c>
      <c r="D115" s="168">
        <v>13.75</v>
      </c>
      <c r="E115" s="168">
        <v>12.5</v>
      </c>
      <c r="F115" s="168">
        <v>12.5</v>
      </c>
      <c r="G115" s="168">
        <v>18.5</v>
      </c>
      <c r="H115" s="168">
        <v>6</v>
      </c>
      <c r="I115" s="168">
        <v>13.5</v>
      </c>
      <c r="J115" s="168">
        <v>5</v>
      </c>
      <c r="K115" s="168">
        <v>14.5</v>
      </c>
      <c r="L115" s="168">
        <v>14</v>
      </c>
      <c r="M115" s="168">
        <v>8.5</v>
      </c>
      <c r="N115" s="168">
        <v>10.5</v>
      </c>
      <c r="O115" s="168">
        <v>6</v>
      </c>
      <c r="P115" s="168">
        <v>5</v>
      </c>
      <c r="Q115" s="168">
        <v>126.5</v>
      </c>
      <c r="R115" s="169">
        <v>140.25</v>
      </c>
      <c r="S115" s="168">
        <v>3</v>
      </c>
      <c r="T115" s="168">
        <v>1</v>
      </c>
      <c r="U115" s="168">
        <v>2.5</v>
      </c>
      <c r="V115" s="168">
        <v>19.5</v>
      </c>
      <c r="W115" s="168">
        <v>0.34</v>
      </c>
      <c r="X115" s="168">
        <v>75.5</v>
      </c>
      <c r="Y115" s="168">
        <v>0</v>
      </c>
      <c r="Z115" s="168">
        <v>0</v>
      </c>
      <c r="AA115" s="168">
        <v>0</v>
      </c>
      <c r="AB115" s="170">
        <v>19.8</v>
      </c>
      <c r="AC115" s="171">
        <v>15</v>
      </c>
      <c r="AD115" s="171">
        <v>36.58</v>
      </c>
      <c r="AE115" s="171">
        <v>25.603000000000002</v>
      </c>
      <c r="AF115" s="171">
        <v>73.125</v>
      </c>
      <c r="AG115" s="171">
        <v>150.30799999999999</v>
      </c>
      <c r="AH115" s="171">
        <v>3</v>
      </c>
      <c r="AI115" s="171">
        <v>2</v>
      </c>
      <c r="AJ115" s="171">
        <v>5</v>
      </c>
      <c r="AK115" s="171">
        <v>13.65</v>
      </c>
      <c r="AL115" s="171">
        <v>8.5</v>
      </c>
      <c r="AM115" s="171">
        <v>3.7749999999999999</v>
      </c>
      <c r="AN115" s="171">
        <v>0</v>
      </c>
      <c r="AO115" s="171">
        <v>0</v>
      </c>
      <c r="AP115" s="170">
        <v>206.03300000000002</v>
      </c>
      <c r="AQ115" s="172">
        <v>1.161</v>
      </c>
      <c r="AR115" s="171">
        <v>239.20400000000001</v>
      </c>
      <c r="AS115" s="173">
        <v>0</v>
      </c>
      <c r="AT115" s="170">
        <v>0</v>
      </c>
      <c r="AU115" s="172">
        <v>74.378</v>
      </c>
      <c r="AV115" s="172">
        <v>48.16</v>
      </c>
      <c r="AW115" s="170">
        <v>20.3</v>
      </c>
      <c r="AX115" s="172">
        <v>0</v>
      </c>
      <c r="AY115" s="171">
        <v>142.83799999999999</v>
      </c>
      <c r="AZ115" s="174">
        <v>59.75</v>
      </c>
      <c r="BA115" s="178">
        <v>5.1999999999999998E-2</v>
      </c>
      <c r="BB115" s="171">
        <v>7.2930000000000001</v>
      </c>
      <c r="BC115" s="170">
        <v>0</v>
      </c>
      <c r="BD115" s="170">
        <v>0</v>
      </c>
      <c r="BE115" s="170">
        <v>0</v>
      </c>
      <c r="BF115" s="173">
        <v>0</v>
      </c>
      <c r="BG115" s="171">
        <v>0</v>
      </c>
      <c r="BH115" s="175">
        <v>0</v>
      </c>
      <c r="BI115" s="171">
        <v>0</v>
      </c>
      <c r="BJ115" s="175">
        <v>0</v>
      </c>
      <c r="BK115" s="175">
        <v>0</v>
      </c>
      <c r="BL115" s="171">
        <v>0</v>
      </c>
      <c r="BM115" s="170">
        <v>449.08500000000004</v>
      </c>
      <c r="BN115" s="170">
        <v>13.446</v>
      </c>
      <c r="BO115" s="171">
        <v>462.53100000000001</v>
      </c>
      <c r="BP115" s="284">
        <v>1889096.86</v>
      </c>
      <c r="BQ115" s="285"/>
      <c r="BR115" s="284">
        <v>1889096.86</v>
      </c>
      <c r="BS115" s="284">
        <v>1740.5</v>
      </c>
      <c r="BT115" s="284">
        <v>5258.84</v>
      </c>
      <c r="BU115" s="176">
        <v>6999.34</v>
      </c>
      <c r="BV115" s="176">
        <v>0</v>
      </c>
      <c r="BW115" s="284">
        <v>0</v>
      </c>
      <c r="BX115" s="176">
        <v>0</v>
      </c>
      <c r="BY115" s="176">
        <v>0</v>
      </c>
      <c r="BZ115" s="176">
        <v>0</v>
      </c>
      <c r="CA115" s="284">
        <v>0</v>
      </c>
      <c r="CB115" s="284">
        <v>6999.34</v>
      </c>
      <c r="CC115" s="284">
        <v>5249.5050000000001</v>
      </c>
      <c r="CD115" s="176">
        <v>0</v>
      </c>
      <c r="CE115" s="284">
        <v>1883847.3550000002</v>
      </c>
      <c r="CF115" s="284">
        <v>7615.8034924358926</v>
      </c>
      <c r="CG115" s="284">
        <v>7311.1713527384563</v>
      </c>
      <c r="CH115" s="284">
        <v>1898774.3298451747</v>
      </c>
      <c r="CI115" s="285"/>
      <c r="CJ115" s="302"/>
      <c r="CK115" s="169">
        <v>150</v>
      </c>
      <c r="CL115" s="169">
        <v>144.5</v>
      </c>
      <c r="CM115" s="178">
        <v>462.53100000000001</v>
      </c>
      <c r="CN115" s="179">
        <v>13469</v>
      </c>
    </row>
    <row r="116" spans="1:93" ht="11.25" customHeight="1">
      <c r="A116" s="319" t="s">
        <v>1028</v>
      </c>
      <c r="B116" s="194">
        <v>0</v>
      </c>
      <c r="C116" s="194">
        <v>28</v>
      </c>
      <c r="D116" s="194">
        <v>28</v>
      </c>
      <c r="E116" s="194">
        <v>17</v>
      </c>
      <c r="F116" s="194">
        <v>8.5</v>
      </c>
      <c r="G116" s="194">
        <v>16</v>
      </c>
      <c r="H116" s="194">
        <v>10.5</v>
      </c>
      <c r="I116" s="194">
        <v>0</v>
      </c>
      <c r="J116" s="194">
        <v>0</v>
      </c>
      <c r="K116" s="194">
        <v>0</v>
      </c>
      <c r="L116" s="194">
        <v>0</v>
      </c>
      <c r="M116" s="194">
        <v>0</v>
      </c>
      <c r="N116" s="194">
        <v>0</v>
      </c>
      <c r="O116" s="194">
        <v>0</v>
      </c>
      <c r="P116" s="194">
        <v>0</v>
      </c>
      <c r="Q116" s="194">
        <v>52</v>
      </c>
      <c r="R116" s="195">
        <v>80</v>
      </c>
      <c r="S116" s="194">
        <v>0</v>
      </c>
      <c r="T116" s="194">
        <v>0</v>
      </c>
      <c r="U116" s="194">
        <v>0</v>
      </c>
      <c r="V116" s="194">
        <v>6.5</v>
      </c>
      <c r="W116" s="194">
        <v>0.15</v>
      </c>
      <c r="X116" s="194">
        <v>0</v>
      </c>
      <c r="Y116" s="194">
        <v>0</v>
      </c>
      <c r="Z116" s="194">
        <v>0</v>
      </c>
      <c r="AA116" s="194">
        <v>0</v>
      </c>
      <c r="AB116" s="306">
        <v>40.32</v>
      </c>
      <c r="AC116" s="306">
        <v>20.399999999999999</v>
      </c>
      <c r="AD116" s="306">
        <v>28.91</v>
      </c>
      <c r="AE116" s="306">
        <v>10.973000000000001</v>
      </c>
      <c r="AF116" s="306">
        <v>0</v>
      </c>
      <c r="AG116" s="306">
        <v>60.283000000000001</v>
      </c>
      <c r="AH116" s="306">
        <v>0</v>
      </c>
      <c r="AI116" s="306">
        <v>0</v>
      </c>
      <c r="AJ116" s="306">
        <v>0</v>
      </c>
      <c r="AK116" s="306">
        <v>4.55</v>
      </c>
      <c r="AL116" s="306">
        <v>3.75</v>
      </c>
      <c r="AM116" s="306">
        <v>0</v>
      </c>
      <c r="AN116" s="306">
        <v>0</v>
      </c>
      <c r="AO116" s="306">
        <v>0</v>
      </c>
      <c r="AP116" s="307">
        <v>108.90299999999999</v>
      </c>
      <c r="AQ116" s="308">
        <v>1.1459999999999999</v>
      </c>
      <c r="AR116" s="308">
        <v>124.803</v>
      </c>
      <c r="AS116" s="312">
        <v>0</v>
      </c>
      <c r="AT116" s="306">
        <v>0</v>
      </c>
      <c r="AU116" s="310">
        <v>48</v>
      </c>
      <c r="AV116" s="310">
        <v>0</v>
      </c>
      <c r="AW116" s="306">
        <v>0</v>
      </c>
      <c r="AX116" s="310">
        <v>0</v>
      </c>
      <c r="AY116" s="307">
        <v>48</v>
      </c>
      <c r="AZ116" s="307">
        <v>0</v>
      </c>
      <c r="BA116" s="307">
        <v>4.3999999999999997E-2</v>
      </c>
      <c r="BB116" s="307">
        <v>3.52</v>
      </c>
      <c r="BC116" s="307">
        <v>13.59</v>
      </c>
      <c r="BD116" s="307">
        <v>5</v>
      </c>
      <c r="BE116" s="307">
        <v>18.59</v>
      </c>
      <c r="BF116" s="311">
        <v>0</v>
      </c>
      <c r="BG116" s="307">
        <v>0</v>
      </c>
      <c r="BH116" s="311">
        <v>0</v>
      </c>
      <c r="BI116" s="307">
        <v>0</v>
      </c>
      <c r="BJ116" s="312">
        <v>0</v>
      </c>
      <c r="BK116" s="312">
        <v>0</v>
      </c>
      <c r="BL116" s="307">
        <v>0</v>
      </c>
      <c r="BM116" s="313">
        <v>194.91300000000001</v>
      </c>
      <c r="BN116" s="306">
        <v>0</v>
      </c>
      <c r="BO116" s="307">
        <v>194.91300000000001</v>
      </c>
      <c r="BP116" s="314">
        <v>796075.37</v>
      </c>
      <c r="BQ116" s="314">
        <v>15921.5074</v>
      </c>
      <c r="BR116" s="314">
        <v>780153.86259999999</v>
      </c>
      <c r="BS116" s="314">
        <v>0</v>
      </c>
      <c r="BT116" s="314">
        <v>0</v>
      </c>
      <c r="BU116" s="315">
        <v>0</v>
      </c>
      <c r="BV116" s="315">
        <v>0</v>
      </c>
      <c r="BW116" s="315">
        <v>0</v>
      </c>
      <c r="BX116" s="315">
        <v>0</v>
      </c>
      <c r="BY116" s="315">
        <v>0</v>
      </c>
      <c r="BZ116" s="315">
        <v>0</v>
      </c>
      <c r="CA116" s="314">
        <v>0</v>
      </c>
      <c r="CB116" s="314">
        <v>0</v>
      </c>
      <c r="CC116" s="314">
        <v>0</v>
      </c>
      <c r="CD116" s="314">
        <v>0</v>
      </c>
      <c r="CE116" s="314">
        <v>780153.86259999999</v>
      </c>
      <c r="CF116" s="314">
        <v>3153.9171661954688</v>
      </c>
      <c r="CG116" s="314">
        <v>3027.76047954765</v>
      </c>
      <c r="CH116" s="314">
        <v>786335.54024574312</v>
      </c>
      <c r="CI116" s="314">
        <v>15921.5074</v>
      </c>
      <c r="CJ116" s="404"/>
      <c r="CK116" s="311">
        <v>84</v>
      </c>
      <c r="CL116" s="311">
        <v>94</v>
      </c>
      <c r="CM116" s="321">
        <v>194.64500000000001</v>
      </c>
      <c r="CN116" s="318">
        <v>9951</v>
      </c>
    </row>
    <row r="117" spans="1:93" ht="11.25" customHeight="1">
      <c r="A117" s="182" t="s">
        <v>984</v>
      </c>
      <c r="B117" s="183">
        <v>157.5</v>
      </c>
      <c r="C117" s="183">
        <v>1020.5</v>
      </c>
      <c r="D117" s="183">
        <v>1099.25</v>
      </c>
      <c r="E117" s="183">
        <v>1011</v>
      </c>
      <c r="F117" s="183">
        <v>1103.5</v>
      </c>
      <c r="G117" s="183">
        <v>1129</v>
      </c>
      <c r="H117" s="183">
        <v>1173.5</v>
      </c>
      <c r="I117" s="183">
        <v>1185</v>
      </c>
      <c r="J117" s="183">
        <v>1114.5</v>
      </c>
      <c r="K117" s="183">
        <v>942.5</v>
      </c>
      <c r="L117" s="183">
        <v>932.5</v>
      </c>
      <c r="M117" s="183">
        <v>1019.5</v>
      </c>
      <c r="N117" s="183">
        <v>892</v>
      </c>
      <c r="O117" s="183">
        <v>778</v>
      </c>
      <c r="P117" s="183">
        <v>716.5</v>
      </c>
      <c r="Q117" s="183">
        <v>11997.5</v>
      </c>
      <c r="R117" s="183">
        <v>13096.75</v>
      </c>
      <c r="S117" s="183">
        <v>494</v>
      </c>
      <c r="T117" s="183">
        <v>290</v>
      </c>
      <c r="U117" s="183">
        <v>134</v>
      </c>
      <c r="V117" s="183">
        <v>2075</v>
      </c>
      <c r="W117" s="183">
        <v>70.44</v>
      </c>
      <c r="X117" s="183">
        <v>7524</v>
      </c>
      <c r="Y117" s="183">
        <v>2750.5</v>
      </c>
      <c r="Z117" s="183">
        <v>1170.25</v>
      </c>
      <c r="AA117" s="183">
        <v>3893</v>
      </c>
      <c r="AB117" s="295">
        <v>1582.92</v>
      </c>
      <c r="AC117" s="295">
        <v>1213.2</v>
      </c>
      <c r="AD117" s="295">
        <v>2634.35</v>
      </c>
      <c r="AE117" s="295">
        <v>3629.2849999999999</v>
      </c>
      <c r="AF117" s="295">
        <v>6601.25</v>
      </c>
      <c r="AG117" s="295">
        <v>14078.084999999999</v>
      </c>
      <c r="AH117" s="295">
        <v>494</v>
      </c>
      <c r="AI117" s="295">
        <v>580</v>
      </c>
      <c r="AJ117" s="295">
        <v>268</v>
      </c>
      <c r="AK117" s="295">
        <v>1452.5</v>
      </c>
      <c r="AL117" s="295">
        <v>1761</v>
      </c>
      <c r="AM117" s="295">
        <v>376.2</v>
      </c>
      <c r="AN117" s="295">
        <v>585.125</v>
      </c>
      <c r="AO117" s="295">
        <v>233.58</v>
      </c>
      <c r="AP117" s="295">
        <v>21411.410000000003</v>
      </c>
      <c r="AQ117" s="295">
        <f>AR117/AP117</f>
        <v>1.0777245403268629</v>
      </c>
      <c r="AR117" s="295">
        <v>23075.601999999999</v>
      </c>
      <c r="AS117" s="183">
        <v>36</v>
      </c>
      <c r="AT117" s="295">
        <v>54</v>
      </c>
      <c r="AU117" s="295">
        <v>121.619</v>
      </c>
      <c r="AV117" s="295">
        <v>454.32299999999998</v>
      </c>
      <c r="AW117" s="295">
        <v>0</v>
      </c>
      <c r="AX117" s="295">
        <v>0</v>
      </c>
      <c r="AY117" s="295">
        <v>575.94200000000001</v>
      </c>
      <c r="AZ117" s="295">
        <v>0</v>
      </c>
      <c r="BA117" s="295">
        <v>0.154</v>
      </c>
      <c r="BB117" s="295">
        <v>1008.45</v>
      </c>
      <c r="BC117" s="295">
        <v>15.12</v>
      </c>
      <c r="BD117" s="295">
        <v>7</v>
      </c>
      <c r="BE117" s="295">
        <v>22.119999999999997</v>
      </c>
      <c r="BF117" s="183">
        <v>0</v>
      </c>
      <c r="BG117" s="295">
        <v>0</v>
      </c>
      <c r="BH117" s="183">
        <v>0</v>
      </c>
      <c r="BI117" s="295">
        <v>0</v>
      </c>
      <c r="BJ117" s="183">
        <v>12</v>
      </c>
      <c r="BK117" s="183">
        <v>12.5</v>
      </c>
      <c r="BL117" s="295">
        <v>3.125</v>
      </c>
      <c r="BM117" s="295">
        <v>24739.238999999998</v>
      </c>
      <c r="BN117" s="295">
        <v>0</v>
      </c>
      <c r="BO117" s="295">
        <v>24739.238999999998</v>
      </c>
      <c r="BP117" s="296">
        <v>101041484.27000001</v>
      </c>
      <c r="BQ117" s="296">
        <v>0</v>
      </c>
      <c r="BR117" s="296">
        <v>101041484.27000001</v>
      </c>
      <c r="BS117" s="296">
        <v>307284.09000000003</v>
      </c>
      <c r="BT117" s="296">
        <v>1158020.6000000001</v>
      </c>
      <c r="BU117" s="296">
        <v>1465304.6900000002</v>
      </c>
      <c r="BV117" s="296">
        <v>0</v>
      </c>
      <c r="BW117" s="296">
        <v>0</v>
      </c>
      <c r="BX117" s="296">
        <v>0</v>
      </c>
      <c r="BY117" s="296">
        <v>0</v>
      </c>
      <c r="BZ117" s="296">
        <v>43948.81</v>
      </c>
      <c r="CA117" s="296">
        <v>43948.81</v>
      </c>
      <c r="CB117" s="296">
        <v>1509253.5000000002</v>
      </c>
      <c r="CC117" s="296">
        <v>1131940.1250000002</v>
      </c>
      <c r="CD117" s="296">
        <v>167591.6</v>
      </c>
      <c r="CE117" s="296">
        <v>99741952.545000017</v>
      </c>
      <c r="CF117" s="296">
        <v>403225.40386218607</v>
      </c>
      <c r="CG117" s="296">
        <v>387096.38770769862</v>
      </c>
      <c r="CH117" s="296">
        <v>100532274.33656989</v>
      </c>
      <c r="CI117" s="296">
        <v>0</v>
      </c>
      <c r="CJ117" s="421"/>
      <c r="CK117" s="183">
        <v>13172.5</v>
      </c>
      <c r="CL117" s="183">
        <v>12983.5</v>
      </c>
      <c r="CM117" s="295">
        <v>24235.136999999999</v>
      </c>
      <c r="CN117" s="183">
        <v>15433</v>
      </c>
    </row>
    <row r="118" spans="1:93" ht="11.25" customHeight="1">
      <c r="A118" s="180" t="s">
        <v>985</v>
      </c>
      <c r="B118" s="168">
        <v>8</v>
      </c>
      <c r="C118" s="168">
        <v>46</v>
      </c>
      <c r="D118" s="168">
        <v>50</v>
      </c>
      <c r="E118" s="168">
        <v>54</v>
      </c>
      <c r="F118" s="168">
        <v>47</v>
      </c>
      <c r="G118" s="168">
        <v>59.5</v>
      </c>
      <c r="H118" s="168">
        <v>53</v>
      </c>
      <c r="I118" s="168">
        <v>55</v>
      </c>
      <c r="J118" s="168">
        <v>47</v>
      </c>
      <c r="K118" s="168">
        <v>43.5</v>
      </c>
      <c r="L118" s="168">
        <v>44.5</v>
      </c>
      <c r="M118" s="168">
        <v>53.5</v>
      </c>
      <c r="N118" s="168">
        <v>47</v>
      </c>
      <c r="O118" s="168">
        <v>57.5</v>
      </c>
      <c r="P118" s="168">
        <v>26.5</v>
      </c>
      <c r="Q118" s="168">
        <v>588</v>
      </c>
      <c r="R118" s="169">
        <v>638</v>
      </c>
      <c r="S118" s="168">
        <v>17</v>
      </c>
      <c r="T118" s="168">
        <v>4</v>
      </c>
      <c r="U118" s="168">
        <v>3</v>
      </c>
      <c r="V118" s="168">
        <v>71.5</v>
      </c>
      <c r="W118" s="168">
        <v>4.07</v>
      </c>
      <c r="X118" s="168">
        <v>314.5</v>
      </c>
      <c r="Y118" s="168">
        <v>480</v>
      </c>
      <c r="Z118" s="168">
        <v>83</v>
      </c>
      <c r="AA118" s="168">
        <v>299</v>
      </c>
      <c r="AB118" s="170">
        <v>72</v>
      </c>
      <c r="AC118" s="171">
        <v>64.8</v>
      </c>
      <c r="AD118" s="171">
        <v>125.67</v>
      </c>
      <c r="AE118" s="171">
        <v>161.97499999999999</v>
      </c>
      <c r="AF118" s="171">
        <v>340.625</v>
      </c>
      <c r="AG118" s="171">
        <v>693.06999999999994</v>
      </c>
      <c r="AH118" s="171">
        <v>17</v>
      </c>
      <c r="AI118" s="171">
        <v>8</v>
      </c>
      <c r="AJ118" s="171">
        <v>6</v>
      </c>
      <c r="AK118" s="171">
        <v>50.05</v>
      </c>
      <c r="AL118" s="171">
        <v>101.75</v>
      </c>
      <c r="AM118" s="171">
        <v>15.725</v>
      </c>
      <c r="AN118" s="171">
        <v>41.5</v>
      </c>
      <c r="AO118" s="171">
        <v>17.940000000000001</v>
      </c>
      <c r="AP118" s="170">
        <v>1023.035</v>
      </c>
      <c r="AQ118" s="172">
        <v>1.0389999999999999</v>
      </c>
      <c r="AR118" s="171">
        <v>1062.933</v>
      </c>
      <c r="AS118" s="173">
        <v>1</v>
      </c>
      <c r="AT118" s="170">
        <v>1.5</v>
      </c>
      <c r="AU118" s="172">
        <v>123.527</v>
      </c>
      <c r="AV118" s="172">
        <v>158.06399999999999</v>
      </c>
      <c r="AW118" s="170">
        <v>80.436000000000007</v>
      </c>
      <c r="AX118" s="172">
        <v>0</v>
      </c>
      <c r="AY118" s="171">
        <v>362.02700000000004</v>
      </c>
      <c r="AZ118" s="174">
        <v>0</v>
      </c>
      <c r="BA118" s="178">
        <v>6.4000000000000001E-2</v>
      </c>
      <c r="BB118" s="171">
        <v>40.832000000000001</v>
      </c>
      <c r="BC118" s="170">
        <v>11.265000000000001</v>
      </c>
      <c r="BD118" s="170">
        <v>7</v>
      </c>
      <c r="BE118" s="170">
        <v>18.265000000000001</v>
      </c>
      <c r="BF118" s="173">
        <v>0</v>
      </c>
      <c r="BG118" s="171">
        <v>0</v>
      </c>
      <c r="BH118" s="175">
        <v>0</v>
      </c>
      <c r="BI118" s="171">
        <v>0</v>
      </c>
      <c r="BJ118" s="175">
        <v>0</v>
      </c>
      <c r="BK118" s="175">
        <v>0</v>
      </c>
      <c r="BL118" s="171">
        <v>0</v>
      </c>
      <c r="BM118" s="170">
        <v>1485.5570000000002</v>
      </c>
      <c r="BN118" s="170">
        <v>0</v>
      </c>
      <c r="BO118" s="171">
        <v>1485.557</v>
      </c>
      <c r="BP118" s="284">
        <v>6067401.0300000003</v>
      </c>
      <c r="BQ118" s="285"/>
      <c r="BR118" s="284">
        <v>6067401.0300000003</v>
      </c>
      <c r="BS118" s="284">
        <v>11277.17</v>
      </c>
      <c r="BT118" s="284">
        <v>35773.129999999997</v>
      </c>
      <c r="BU118" s="176">
        <v>47050.299999999996</v>
      </c>
      <c r="BV118" s="176">
        <v>0</v>
      </c>
      <c r="BW118" s="176">
        <v>0</v>
      </c>
      <c r="BX118" s="176">
        <v>0</v>
      </c>
      <c r="BY118" s="176">
        <v>0</v>
      </c>
      <c r="BZ118" s="176">
        <v>0</v>
      </c>
      <c r="CA118" s="284">
        <v>0</v>
      </c>
      <c r="CB118" s="284">
        <v>47050.299999999996</v>
      </c>
      <c r="CC118" s="284">
        <v>35287.724999999999</v>
      </c>
      <c r="CD118" s="176">
        <v>0</v>
      </c>
      <c r="CE118" s="284">
        <v>6032113.3050000006</v>
      </c>
      <c r="CF118" s="284">
        <v>24385.940534437839</v>
      </c>
      <c r="CG118" s="284">
        <v>23410.502913060325</v>
      </c>
      <c r="CH118" s="284">
        <v>6079909.7484474992</v>
      </c>
      <c r="CI118" s="285"/>
      <c r="CJ118" s="292"/>
      <c r="CK118" s="169">
        <v>635</v>
      </c>
      <c r="CL118" s="169">
        <v>649</v>
      </c>
      <c r="CM118" s="178">
        <v>1481.7280000000001</v>
      </c>
      <c r="CN118" s="179">
        <v>9510</v>
      </c>
    </row>
    <row r="119" spans="1:93" ht="11.25" customHeight="1">
      <c r="A119" s="319" t="s">
        <v>1136</v>
      </c>
      <c r="B119" s="194">
        <v>29.5</v>
      </c>
      <c r="C119" s="194">
        <v>29.5</v>
      </c>
      <c r="D119" s="194">
        <v>44.25</v>
      </c>
      <c r="E119" s="194">
        <v>18.5</v>
      </c>
      <c r="F119" s="194">
        <v>23</v>
      </c>
      <c r="G119" s="194">
        <v>0</v>
      </c>
      <c r="H119" s="194">
        <v>0</v>
      </c>
      <c r="I119" s="194">
        <v>0</v>
      </c>
      <c r="J119" s="194">
        <v>0</v>
      </c>
      <c r="K119" s="194">
        <v>66</v>
      </c>
      <c r="L119" s="194">
        <v>61</v>
      </c>
      <c r="M119" s="194">
        <v>66</v>
      </c>
      <c r="N119" s="194">
        <v>71.5</v>
      </c>
      <c r="O119" s="194">
        <v>70.5</v>
      </c>
      <c r="P119" s="194">
        <v>73</v>
      </c>
      <c r="Q119" s="194">
        <v>449.5</v>
      </c>
      <c r="R119" s="195">
        <v>493.75</v>
      </c>
      <c r="S119" s="194">
        <v>11</v>
      </c>
      <c r="T119" s="194">
        <v>1</v>
      </c>
      <c r="U119" s="194">
        <v>29.5</v>
      </c>
      <c r="V119" s="194">
        <v>69</v>
      </c>
      <c r="W119" s="194">
        <v>3.73</v>
      </c>
      <c r="X119" s="194">
        <v>70</v>
      </c>
      <c r="Y119" s="194">
        <v>0</v>
      </c>
      <c r="Z119" s="194">
        <v>0</v>
      </c>
      <c r="AA119" s="194">
        <v>0</v>
      </c>
      <c r="AB119" s="306">
        <v>63.72</v>
      </c>
      <c r="AC119" s="306">
        <v>22.2</v>
      </c>
      <c r="AD119" s="306">
        <v>27.14</v>
      </c>
      <c r="AE119" s="306">
        <v>0</v>
      </c>
      <c r="AF119" s="306">
        <v>510</v>
      </c>
      <c r="AG119" s="306">
        <v>559.34</v>
      </c>
      <c r="AH119" s="306">
        <v>11</v>
      </c>
      <c r="AI119" s="306">
        <v>2</v>
      </c>
      <c r="AJ119" s="306">
        <v>59</v>
      </c>
      <c r="AK119" s="306">
        <v>48.3</v>
      </c>
      <c r="AL119" s="306">
        <v>93.25</v>
      </c>
      <c r="AM119" s="306">
        <v>3.5</v>
      </c>
      <c r="AN119" s="306">
        <v>0</v>
      </c>
      <c r="AO119" s="306">
        <v>0</v>
      </c>
      <c r="AP119" s="307">
        <v>840.11</v>
      </c>
      <c r="AQ119" s="308">
        <v>1.05</v>
      </c>
      <c r="AR119" s="308">
        <v>882.11599999999999</v>
      </c>
      <c r="AS119" s="312">
        <v>0</v>
      </c>
      <c r="AT119" s="306">
        <v>0</v>
      </c>
      <c r="AU119" s="310">
        <v>0</v>
      </c>
      <c r="AV119" s="310">
        <v>0</v>
      </c>
      <c r="AW119" s="306">
        <v>0</v>
      </c>
      <c r="AX119" s="310">
        <v>0</v>
      </c>
      <c r="AY119" s="307">
        <v>0</v>
      </c>
      <c r="AZ119" s="307">
        <v>0</v>
      </c>
      <c r="BA119" s="307">
        <v>6.7000000000000004E-2</v>
      </c>
      <c r="BB119" s="307">
        <v>33.081000000000003</v>
      </c>
      <c r="BC119" s="307">
        <v>0</v>
      </c>
      <c r="BD119" s="307">
        <v>0</v>
      </c>
      <c r="BE119" s="307">
        <v>0</v>
      </c>
      <c r="BF119" s="311">
        <v>0</v>
      </c>
      <c r="BG119" s="307">
        <v>0</v>
      </c>
      <c r="BH119" s="311">
        <v>0</v>
      </c>
      <c r="BI119" s="307">
        <v>0</v>
      </c>
      <c r="BJ119" s="312">
        <v>0</v>
      </c>
      <c r="BK119" s="312">
        <v>0</v>
      </c>
      <c r="BL119" s="307">
        <v>0</v>
      </c>
      <c r="BM119" s="313">
        <v>915.197</v>
      </c>
      <c r="BN119" s="306">
        <v>0</v>
      </c>
      <c r="BO119" s="307">
        <v>915.197</v>
      </c>
      <c r="BP119" s="314">
        <v>3737902.5</v>
      </c>
      <c r="BQ119" s="314">
        <v>74758.05</v>
      </c>
      <c r="BR119" s="314">
        <v>3663144.45</v>
      </c>
      <c r="BS119" s="314">
        <v>0</v>
      </c>
      <c r="BT119" s="314">
        <v>0</v>
      </c>
      <c r="BU119" s="315">
        <v>0</v>
      </c>
      <c r="BV119" s="315">
        <v>0</v>
      </c>
      <c r="BW119" s="315">
        <v>0</v>
      </c>
      <c r="BX119" s="315">
        <v>0</v>
      </c>
      <c r="BY119" s="315">
        <v>0</v>
      </c>
      <c r="BZ119" s="315">
        <v>0</v>
      </c>
      <c r="CA119" s="314">
        <v>0</v>
      </c>
      <c r="CB119" s="314">
        <v>0</v>
      </c>
      <c r="CC119" s="314">
        <v>0</v>
      </c>
      <c r="CD119" s="314">
        <v>0</v>
      </c>
      <c r="CE119" s="314">
        <v>3663144.45</v>
      </c>
      <c r="CF119" s="314">
        <v>14808.943103358366</v>
      </c>
      <c r="CG119" s="314">
        <v>14216.585379224032</v>
      </c>
      <c r="CH119" s="314">
        <v>3692169.9784825821</v>
      </c>
      <c r="CI119" s="314">
        <v>74758.05</v>
      </c>
      <c r="CJ119" s="323"/>
      <c r="CK119" s="311">
        <v>518</v>
      </c>
      <c r="CL119" s="311">
        <v>470.5</v>
      </c>
      <c r="CM119" s="321">
        <v>931.54200000000003</v>
      </c>
      <c r="CN119" s="318">
        <v>7570</v>
      </c>
    </row>
    <row r="120" spans="1:93" ht="11.25" customHeight="1">
      <c r="A120" s="180" t="s">
        <v>986</v>
      </c>
      <c r="B120" s="168">
        <v>23</v>
      </c>
      <c r="C120" s="168">
        <v>192.5</v>
      </c>
      <c r="D120" s="168">
        <v>204</v>
      </c>
      <c r="E120" s="168">
        <v>240</v>
      </c>
      <c r="F120" s="168">
        <v>234.5</v>
      </c>
      <c r="G120" s="168">
        <v>224</v>
      </c>
      <c r="H120" s="168">
        <v>239.5</v>
      </c>
      <c r="I120" s="168">
        <v>202</v>
      </c>
      <c r="J120" s="168">
        <v>181</v>
      </c>
      <c r="K120" s="168">
        <v>175</v>
      </c>
      <c r="L120" s="168">
        <v>198</v>
      </c>
      <c r="M120" s="168">
        <v>201</v>
      </c>
      <c r="N120" s="168">
        <v>200</v>
      </c>
      <c r="O120" s="168">
        <v>195.5</v>
      </c>
      <c r="P120" s="168">
        <v>217</v>
      </c>
      <c r="Q120" s="168">
        <v>2507.5</v>
      </c>
      <c r="R120" s="169">
        <v>2711.5</v>
      </c>
      <c r="S120" s="168">
        <v>113.5</v>
      </c>
      <c r="T120" s="168">
        <v>28.5</v>
      </c>
      <c r="U120" s="168">
        <v>20.5</v>
      </c>
      <c r="V120" s="168">
        <v>292</v>
      </c>
      <c r="W120" s="168">
        <v>21.66</v>
      </c>
      <c r="X120" s="168">
        <v>1352</v>
      </c>
      <c r="Y120" s="168">
        <v>0</v>
      </c>
      <c r="Z120" s="168">
        <v>0</v>
      </c>
      <c r="AA120" s="168">
        <v>159</v>
      </c>
      <c r="AB120" s="170">
        <v>293.76</v>
      </c>
      <c r="AC120" s="171">
        <v>288</v>
      </c>
      <c r="AD120" s="171">
        <v>541.03</v>
      </c>
      <c r="AE120" s="171">
        <v>650.51300000000003</v>
      </c>
      <c r="AF120" s="171">
        <v>1483.125</v>
      </c>
      <c r="AG120" s="171">
        <v>2962.6680000000001</v>
      </c>
      <c r="AH120" s="171">
        <v>113.5</v>
      </c>
      <c r="AI120" s="171">
        <v>57</v>
      </c>
      <c r="AJ120" s="171">
        <v>41</v>
      </c>
      <c r="AK120" s="171">
        <v>204.4</v>
      </c>
      <c r="AL120" s="171">
        <v>541.5</v>
      </c>
      <c r="AM120" s="171">
        <v>67.599999999999994</v>
      </c>
      <c r="AN120" s="171">
        <v>0</v>
      </c>
      <c r="AO120" s="171">
        <v>9.5399999999999991</v>
      </c>
      <c r="AP120" s="170">
        <v>4290.9679999999998</v>
      </c>
      <c r="AQ120" s="172">
        <v>1.1419999999999999</v>
      </c>
      <c r="AR120" s="171">
        <v>4900.2849999999999</v>
      </c>
      <c r="AS120" s="173">
        <v>0</v>
      </c>
      <c r="AT120" s="170">
        <v>0</v>
      </c>
      <c r="AU120" s="172">
        <v>96.62</v>
      </c>
      <c r="AV120" s="172">
        <v>133.756</v>
      </c>
      <c r="AW120" s="170">
        <v>131.01599999999999</v>
      </c>
      <c r="AX120" s="172">
        <v>0</v>
      </c>
      <c r="AY120" s="171">
        <v>361.392</v>
      </c>
      <c r="AZ120" s="174">
        <v>0</v>
      </c>
      <c r="BA120" s="178">
        <v>6.2E-2</v>
      </c>
      <c r="BB120" s="171">
        <v>168.113</v>
      </c>
      <c r="BC120" s="170">
        <v>0</v>
      </c>
      <c r="BD120" s="170">
        <v>0</v>
      </c>
      <c r="BE120" s="170">
        <v>0</v>
      </c>
      <c r="BF120" s="173">
        <v>0</v>
      </c>
      <c r="BG120" s="171">
        <v>0</v>
      </c>
      <c r="BH120" s="175">
        <v>0</v>
      </c>
      <c r="BI120" s="171">
        <v>0</v>
      </c>
      <c r="BJ120" s="175">
        <v>0</v>
      </c>
      <c r="BK120" s="175">
        <v>0</v>
      </c>
      <c r="BL120" s="171">
        <v>0</v>
      </c>
      <c r="BM120" s="170">
        <v>5429.79</v>
      </c>
      <c r="BN120" s="170">
        <v>0</v>
      </c>
      <c r="BO120" s="171">
        <v>5429.79</v>
      </c>
      <c r="BP120" s="284">
        <v>22176674.109999999</v>
      </c>
      <c r="BQ120" s="285"/>
      <c r="BR120" s="284">
        <v>22176674.109999999</v>
      </c>
      <c r="BS120" s="284">
        <v>29839.19</v>
      </c>
      <c r="BT120" s="284">
        <v>152517.39000000001</v>
      </c>
      <c r="BU120" s="176">
        <v>182356.58000000002</v>
      </c>
      <c r="BV120" s="176">
        <v>0</v>
      </c>
      <c r="BW120" s="176">
        <v>0</v>
      </c>
      <c r="BX120" s="176">
        <v>0</v>
      </c>
      <c r="BY120" s="176">
        <v>0</v>
      </c>
      <c r="BZ120" s="176">
        <v>243621.6</v>
      </c>
      <c r="CA120" s="284">
        <v>243621.6</v>
      </c>
      <c r="CB120" s="284">
        <v>425978.18000000005</v>
      </c>
      <c r="CC120" s="284">
        <v>319483.63500000001</v>
      </c>
      <c r="CD120" s="176">
        <v>0</v>
      </c>
      <c r="CE120" s="284">
        <v>21857190.474999998</v>
      </c>
      <c r="CF120" s="284">
        <v>88361.759838201673</v>
      </c>
      <c r="CG120" s="284">
        <v>84827.289444673603</v>
      </c>
      <c r="CH120" s="284">
        <v>22030379.524282873</v>
      </c>
      <c r="CI120" s="285"/>
      <c r="CJ120" s="293"/>
      <c r="CK120" s="169">
        <v>2729.5</v>
      </c>
      <c r="CL120" s="169">
        <v>2570.5</v>
      </c>
      <c r="CM120" s="178">
        <v>5128.125</v>
      </c>
      <c r="CN120" s="179">
        <v>8179</v>
      </c>
    </row>
    <row r="121" spans="1:93" s="341" customFormat="1" ht="11.25" customHeight="1">
      <c r="A121" s="319" t="s">
        <v>1029</v>
      </c>
      <c r="B121" s="194">
        <v>0</v>
      </c>
      <c r="C121" s="194">
        <v>0</v>
      </c>
      <c r="D121" s="194">
        <v>0</v>
      </c>
      <c r="E121" s="194">
        <v>0</v>
      </c>
      <c r="F121" s="194">
        <v>0</v>
      </c>
      <c r="G121" s="194">
        <v>0</v>
      </c>
      <c r="H121" s="194">
        <v>0</v>
      </c>
      <c r="I121" s="194">
        <v>0</v>
      </c>
      <c r="J121" s="194">
        <v>23</v>
      </c>
      <c r="K121" s="194">
        <v>27</v>
      </c>
      <c r="L121" s="194">
        <v>0</v>
      </c>
      <c r="M121" s="194">
        <v>0</v>
      </c>
      <c r="N121" s="194">
        <v>0</v>
      </c>
      <c r="O121" s="194">
        <v>0</v>
      </c>
      <c r="P121" s="194">
        <v>0</v>
      </c>
      <c r="Q121" s="194">
        <v>50</v>
      </c>
      <c r="R121" s="195">
        <v>50</v>
      </c>
      <c r="S121" s="194">
        <v>0</v>
      </c>
      <c r="T121" s="194">
        <v>0</v>
      </c>
      <c r="U121" s="194">
        <v>0</v>
      </c>
      <c r="V121" s="194">
        <v>4.5</v>
      </c>
      <c r="W121" s="194">
        <v>0</v>
      </c>
      <c r="X121" s="194">
        <v>0</v>
      </c>
      <c r="Y121" s="194">
        <v>0</v>
      </c>
      <c r="Z121" s="194">
        <v>0</v>
      </c>
      <c r="AA121" s="194">
        <v>0</v>
      </c>
      <c r="AB121" s="306">
        <v>0</v>
      </c>
      <c r="AC121" s="306">
        <v>0</v>
      </c>
      <c r="AD121" s="306">
        <v>0</v>
      </c>
      <c r="AE121" s="306">
        <v>24.035</v>
      </c>
      <c r="AF121" s="306">
        <v>33.75</v>
      </c>
      <c r="AG121" s="306">
        <v>57.784999999999997</v>
      </c>
      <c r="AH121" s="306">
        <v>0</v>
      </c>
      <c r="AI121" s="306">
        <v>0</v>
      </c>
      <c r="AJ121" s="306">
        <v>0</v>
      </c>
      <c r="AK121" s="306">
        <v>3.15</v>
      </c>
      <c r="AL121" s="306">
        <v>0</v>
      </c>
      <c r="AM121" s="306">
        <v>0</v>
      </c>
      <c r="AN121" s="306">
        <v>0</v>
      </c>
      <c r="AO121" s="306">
        <v>0</v>
      </c>
      <c r="AP121" s="307">
        <v>60.934999999999995</v>
      </c>
      <c r="AQ121" s="342">
        <v>1.05</v>
      </c>
      <c r="AR121" s="342">
        <v>63.981999999999999</v>
      </c>
      <c r="AS121" s="312">
        <v>0</v>
      </c>
      <c r="AT121" s="306">
        <v>0</v>
      </c>
      <c r="AU121" s="310">
        <v>37.5</v>
      </c>
      <c r="AV121" s="310">
        <v>0</v>
      </c>
      <c r="AW121" s="306">
        <v>0</v>
      </c>
      <c r="AX121" s="310">
        <v>0</v>
      </c>
      <c r="AY121" s="307">
        <v>37.5</v>
      </c>
      <c r="AZ121" s="307">
        <v>0</v>
      </c>
      <c r="BA121" s="307">
        <v>0.126</v>
      </c>
      <c r="BB121" s="307">
        <v>6.3</v>
      </c>
      <c r="BC121" s="307">
        <v>34.905000000000001</v>
      </c>
      <c r="BD121" s="307">
        <v>12</v>
      </c>
      <c r="BE121" s="307">
        <v>46.905000000000001</v>
      </c>
      <c r="BF121" s="311">
        <v>0</v>
      </c>
      <c r="BG121" s="307">
        <v>0</v>
      </c>
      <c r="BH121" s="311">
        <v>0</v>
      </c>
      <c r="BI121" s="307">
        <v>0</v>
      </c>
      <c r="BJ121" s="312">
        <v>0</v>
      </c>
      <c r="BK121" s="312">
        <v>0</v>
      </c>
      <c r="BL121" s="307">
        <v>0</v>
      </c>
      <c r="BM121" s="313">
        <v>154.68700000000001</v>
      </c>
      <c r="BN121" s="306">
        <v>48.994</v>
      </c>
      <c r="BO121" s="307">
        <v>203.68100000000001</v>
      </c>
      <c r="BP121" s="314">
        <v>831886.16</v>
      </c>
      <c r="BQ121" s="314">
        <v>16637.7232</v>
      </c>
      <c r="BR121" s="314">
        <v>815248.43680000002</v>
      </c>
      <c r="BS121" s="314">
        <v>0</v>
      </c>
      <c r="BT121" s="314">
        <v>0</v>
      </c>
      <c r="BU121" s="315">
        <v>0</v>
      </c>
      <c r="BV121" s="315">
        <v>0</v>
      </c>
      <c r="BW121" s="315">
        <v>0</v>
      </c>
      <c r="BX121" s="315">
        <v>0</v>
      </c>
      <c r="BY121" s="315">
        <v>0</v>
      </c>
      <c r="BZ121" s="315">
        <v>0</v>
      </c>
      <c r="CA121" s="314">
        <v>0</v>
      </c>
      <c r="CB121" s="314">
        <v>0</v>
      </c>
      <c r="CC121" s="314">
        <v>0</v>
      </c>
      <c r="CD121" s="314">
        <v>0</v>
      </c>
      <c r="CE121" s="314">
        <v>815248.43680000002</v>
      </c>
      <c r="CF121" s="314">
        <v>3295.7935130494379</v>
      </c>
      <c r="CG121" s="314">
        <v>3163.9617725274602</v>
      </c>
      <c r="CH121" s="314">
        <v>821708.19208557694</v>
      </c>
      <c r="CI121" s="314">
        <v>16637.7232</v>
      </c>
      <c r="CJ121" s="320"/>
      <c r="CK121" s="311">
        <v>49</v>
      </c>
      <c r="CL121" s="311">
        <v>73</v>
      </c>
      <c r="CM121" s="321">
        <v>203.68100000000001</v>
      </c>
      <c r="CN121" s="318">
        <v>16638</v>
      </c>
      <c r="CO121" s="177"/>
    </row>
    <row r="122" spans="1:93" ht="11.25" customHeight="1">
      <c r="A122" s="190" t="s">
        <v>987</v>
      </c>
      <c r="B122" s="183">
        <v>11.5</v>
      </c>
      <c r="C122" s="183">
        <v>124</v>
      </c>
      <c r="D122" s="183">
        <v>129.75</v>
      </c>
      <c r="E122" s="183">
        <v>139.5</v>
      </c>
      <c r="F122" s="183">
        <v>130</v>
      </c>
      <c r="G122" s="183">
        <v>141</v>
      </c>
      <c r="H122" s="183">
        <v>144</v>
      </c>
      <c r="I122" s="183">
        <v>145</v>
      </c>
      <c r="J122" s="183">
        <v>146</v>
      </c>
      <c r="K122" s="183">
        <v>152.5</v>
      </c>
      <c r="L122" s="183">
        <v>117.5</v>
      </c>
      <c r="M122" s="183">
        <v>117.5</v>
      </c>
      <c r="N122" s="183">
        <v>105.5</v>
      </c>
      <c r="O122" s="183">
        <v>122</v>
      </c>
      <c r="P122" s="183">
        <v>104.5</v>
      </c>
      <c r="Q122" s="183">
        <v>1565</v>
      </c>
      <c r="R122" s="183">
        <v>1694.75</v>
      </c>
      <c r="S122" s="183">
        <v>36</v>
      </c>
      <c r="T122" s="183">
        <v>33</v>
      </c>
      <c r="U122" s="183">
        <v>9</v>
      </c>
      <c r="V122" s="183">
        <v>260</v>
      </c>
      <c r="W122" s="183">
        <v>9.76</v>
      </c>
      <c r="X122" s="183">
        <v>823.5</v>
      </c>
      <c r="Y122" s="183">
        <v>118</v>
      </c>
      <c r="Z122" s="183">
        <v>21</v>
      </c>
      <c r="AA122" s="183">
        <v>704</v>
      </c>
      <c r="AB122" s="295">
        <v>186.84</v>
      </c>
      <c r="AC122" s="295">
        <v>167.4</v>
      </c>
      <c r="AD122" s="295">
        <v>319.77999999999997</v>
      </c>
      <c r="AE122" s="295">
        <v>454.57600000000002</v>
      </c>
      <c r="AF122" s="295">
        <v>899.375</v>
      </c>
      <c r="AG122" s="295">
        <v>1841.1309999999999</v>
      </c>
      <c r="AH122" s="295">
        <v>36</v>
      </c>
      <c r="AI122" s="295">
        <v>66</v>
      </c>
      <c r="AJ122" s="295">
        <v>18</v>
      </c>
      <c r="AK122" s="295">
        <v>182</v>
      </c>
      <c r="AL122" s="295">
        <v>244</v>
      </c>
      <c r="AM122" s="295">
        <v>41.175000000000004</v>
      </c>
      <c r="AN122" s="295">
        <v>10.5</v>
      </c>
      <c r="AO122" s="295">
        <v>42.24</v>
      </c>
      <c r="AP122" s="295">
        <v>2667.8859999999995</v>
      </c>
      <c r="AQ122" s="295">
        <f>AR122/AP122</f>
        <v>1.0663802726203444</v>
      </c>
      <c r="AR122" s="295">
        <v>2844.9809999999998</v>
      </c>
      <c r="AS122" s="183">
        <v>1</v>
      </c>
      <c r="AT122" s="295">
        <v>1.5</v>
      </c>
      <c r="AU122" s="295">
        <v>133.90899999999999</v>
      </c>
      <c r="AV122" s="295">
        <v>0</v>
      </c>
      <c r="AW122" s="295">
        <v>146.506</v>
      </c>
      <c r="AX122" s="295">
        <v>0</v>
      </c>
      <c r="AY122" s="295">
        <v>280.41500000000002</v>
      </c>
      <c r="AZ122" s="295">
        <v>0</v>
      </c>
      <c r="BA122" s="295">
        <v>0.14799999999999999</v>
      </c>
      <c r="BB122" s="295">
        <v>125.41199999999999</v>
      </c>
      <c r="BC122" s="295">
        <v>0</v>
      </c>
      <c r="BD122" s="295">
        <v>0</v>
      </c>
      <c r="BE122" s="295">
        <v>0</v>
      </c>
      <c r="BF122" s="183">
        <v>0.5</v>
      </c>
      <c r="BG122" s="295">
        <v>0.05</v>
      </c>
      <c r="BH122" s="183">
        <v>0</v>
      </c>
      <c r="BI122" s="295">
        <v>0</v>
      </c>
      <c r="BJ122" s="183">
        <v>0</v>
      </c>
      <c r="BK122" s="183">
        <v>0</v>
      </c>
      <c r="BL122" s="295">
        <v>0</v>
      </c>
      <c r="BM122" s="295">
        <v>3252.3580000000002</v>
      </c>
      <c r="BN122" s="295">
        <v>5.3010000000000002</v>
      </c>
      <c r="BO122" s="295">
        <v>3257.6590000000001</v>
      </c>
      <c r="BP122" s="296">
        <v>13305126.35</v>
      </c>
      <c r="BQ122" s="296">
        <v>0</v>
      </c>
      <c r="BR122" s="296">
        <v>13305126.35</v>
      </c>
      <c r="BS122" s="296">
        <v>13871.56</v>
      </c>
      <c r="BT122" s="296">
        <v>53640.61</v>
      </c>
      <c r="BU122" s="296">
        <v>67512.17</v>
      </c>
      <c r="BV122" s="296">
        <v>0</v>
      </c>
      <c r="BW122" s="296">
        <v>0</v>
      </c>
      <c r="BX122" s="296">
        <v>0</v>
      </c>
      <c r="BY122" s="296">
        <v>0</v>
      </c>
      <c r="BZ122" s="296">
        <v>262285.74</v>
      </c>
      <c r="CA122" s="296">
        <v>262285.74</v>
      </c>
      <c r="CB122" s="296">
        <v>329797.90999999997</v>
      </c>
      <c r="CC122" s="296">
        <v>247348.4325</v>
      </c>
      <c r="CD122" s="296">
        <v>35727</v>
      </c>
      <c r="CE122" s="296">
        <v>13022050.9175</v>
      </c>
      <c r="CF122" s="296">
        <v>52644.064070772067</v>
      </c>
      <c r="CG122" s="296">
        <v>50538.301507941185</v>
      </c>
      <c r="CH122" s="296">
        <v>13125233.283078713</v>
      </c>
      <c r="CI122" s="296">
        <v>0</v>
      </c>
      <c r="CJ122" s="405"/>
      <c r="CK122" s="183">
        <v>1722.5</v>
      </c>
      <c r="CL122" s="183">
        <v>1662.5</v>
      </c>
      <c r="CM122" s="295">
        <v>3232.3389999999999</v>
      </c>
      <c r="CN122" s="183">
        <v>15573</v>
      </c>
    </row>
    <row r="123" spans="1:93" ht="11.25" customHeight="1">
      <c r="A123" s="319" t="s">
        <v>1030</v>
      </c>
      <c r="B123" s="194">
        <v>0</v>
      </c>
      <c r="C123" s="194">
        <v>0</v>
      </c>
      <c r="D123" s="194">
        <v>0</v>
      </c>
      <c r="E123" s="194">
        <v>0</v>
      </c>
      <c r="F123" s="194">
        <v>0</v>
      </c>
      <c r="G123" s="194">
        <v>0</v>
      </c>
      <c r="H123" s="194">
        <v>0</v>
      </c>
      <c r="I123" s="194">
        <v>0</v>
      </c>
      <c r="J123" s="194">
        <v>53.5</v>
      </c>
      <c r="K123" s="194">
        <v>51.5</v>
      </c>
      <c r="L123" s="194">
        <v>50</v>
      </c>
      <c r="M123" s="194">
        <v>0</v>
      </c>
      <c r="N123" s="194">
        <v>0</v>
      </c>
      <c r="O123" s="194">
        <v>0</v>
      </c>
      <c r="P123" s="194">
        <v>0</v>
      </c>
      <c r="Q123" s="194">
        <v>155</v>
      </c>
      <c r="R123" s="195">
        <v>155</v>
      </c>
      <c r="S123" s="194">
        <v>13.5</v>
      </c>
      <c r="T123" s="194">
        <v>0.5</v>
      </c>
      <c r="U123" s="194">
        <v>0</v>
      </c>
      <c r="V123" s="194">
        <v>33.5</v>
      </c>
      <c r="W123" s="194">
        <v>0.65</v>
      </c>
      <c r="X123" s="194">
        <v>0</v>
      </c>
      <c r="Y123" s="194">
        <v>0</v>
      </c>
      <c r="Z123" s="194">
        <v>0</v>
      </c>
      <c r="AA123" s="194">
        <v>0</v>
      </c>
      <c r="AB123" s="306">
        <v>0</v>
      </c>
      <c r="AC123" s="306">
        <v>0</v>
      </c>
      <c r="AD123" s="306">
        <v>0</v>
      </c>
      <c r="AE123" s="306">
        <v>55.908000000000001</v>
      </c>
      <c r="AF123" s="306">
        <v>126.875</v>
      </c>
      <c r="AG123" s="306">
        <v>182.78300000000002</v>
      </c>
      <c r="AH123" s="306">
        <v>13.5</v>
      </c>
      <c r="AI123" s="306">
        <v>1</v>
      </c>
      <c r="AJ123" s="306">
        <v>0</v>
      </c>
      <c r="AK123" s="306">
        <v>23.45</v>
      </c>
      <c r="AL123" s="306">
        <v>16.25</v>
      </c>
      <c r="AM123" s="306">
        <v>0</v>
      </c>
      <c r="AN123" s="306">
        <v>0</v>
      </c>
      <c r="AO123" s="306">
        <v>0</v>
      </c>
      <c r="AP123" s="307">
        <v>236.983</v>
      </c>
      <c r="AQ123" s="308">
        <v>1</v>
      </c>
      <c r="AR123" s="308">
        <v>236.983</v>
      </c>
      <c r="AS123" s="312">
        <v>0</v>
      </c>
      <c r="AT123" s="306">
        <v>0</v>
      </c>
      <c r="AU123" s="310">
        <v>41.594999999999999</v>
      </c>
      <c r="AV123" s="310">
        <v>0</v>
      </c>
      <c r="AW123" s="306">
        <v>0</v>
      </c>
      <c r="AX123" s="310">
        <v>0</v>
      </c>
      <c r="AY123" s="307">
        <v>41.594999999999999</v>
      </c>
      <c r="AZ123" s="307">
        <v>0</v>
      </c>
      <c r="BA123" s="307">
        <v>7.4999999999999997E-2</v>
      </c>
      <c r="BB123" s="307">
        <v>11.625</v>
      </c>
      <c r="BC123" s="307">
        <v>0</v>
      </c>
      <c r="BD123" s="307">
        <v>0</v>
      </c>
      <c r="BE123" s="307">
        <v>0</v>
      </c>
      <c r="BF123" s="311">
        <v>0</v>
      </c>
      <c r="BG123" s="307">
        <v>0</v>
      </c>
      <c r="BH123" s="311">
        <v>0</v>
      </c>
      <c r="BI123" s="307">
        <v>0</v>
      </c>
      <c r="BJ123" s="312">
        <v>0</v>
      </c>
      <c r="BK123" s="312">
        <v>0</v>
      </c>
      <c r="BL123" s="307">
        <v>0</v>
      </c>
      <c r="BM123" s="313">
        <v>290.20299999999997</v>
      </c>
      <c r="BN123" s="306">
        <v>4.4669999999999996</v>
      </c>
      <c r="BO123" s="307">
        <v>294.67</v>
      </c>
      <c r="BP123" s="314">
        <v>1203508.8899999999</v>
      </c>
      <c r="BQ123" s="314">
        <v>24070.177799999998</v>
      </c>
      <c r="BR123" s="314">
        <v>1179438.7122</v>
      </c>
      <c r="BS123" s="314">
        <v>0</v>
      </c>
      <c r="BT123" s="314">
        <v>0</v>
      </c>
      <c r="BU123" s="315">
        <v>0</v>
      </c>
      <c r="BV123" s="315">
        <v>0</v>
      </c>
      <c r="BW123" s="315">
        <v>0</v>
      </c>
      <c r="BX123" s="315">
        <v>0</v>
      </c>
      <c r="BY123" s="315">
        <v>0</v>
      </c>
      <c r="BZ123" s="315">
        <v>0</v>
      </c>
      <c r="CA123" s="314">
        <v>0</v>
      </c>
      <c r="CB123" s="314">
        <v>0</v>
      </c>
      <c r="CC123" s="314">
        <v>0</v>
      </c>
      <c r="CD123" s="314">
        <v>0</v>
      </c>
      <c r="CE123" s="314">
        <v>1179438.7122</v>
      </c>
      <c r="CF123" s="314">
        <v>4768.100472496536</v>
      </c>
      <c r="CG123" s="314">
        <v>4577.3764535966739</v>
      </c>
      <c r="CH123" s="314">
        <v>1188784.1891260932</v>
      </c>
      <c r="CI123" s="314">
        <v>24070.177799999998</v>
      </c>
      <c r="CJ123" s="325"/>
      <c r="CK123" s="311">
        <v>156</v>
      </c>
      <c r="CL123" s="311">
        <v>154</v>
      </c>
      <c r="CM123" s="321">
        <v>294.67</v>
      </c>
      <c r="CN123" s="318">
        <v>7765</v>
      </c>
    </row>
    <row r="124" spans="1:93" ht="11.25" customHeight="1">
      <c r="A124" s="319" t="s">
        <v>1031</v>
      </c>
      <c r="B124" s="194">
        <v>0</v>
      </c>
      <c r="C124" s="194">
        <v>0</v>
      </c>
      <c r="D124" s="194">
        <v>0</v>
      </c>
      <c r="E124" s="194">
        <v>0</v>
      </c>
      <c r="F124" s="194">
        <v>0</v>
      </c>
      <c r="G124" s="194">
        <v>0</v>
      </c>
      <c r="H124" s="194">
        <v>0</v>
      </c>
      <c r="I124" s="194">
        <v>0</v>
      </c>
      <c r="J124" s="194">
        <v>0</v>
      </c>
      <c r="K124" s="194">
        <v>32.5</v>
      </c>
      <c r="L124" s="194">
        <v>36.5</v>
      </c>
      <c r="M124" s="194">
        <v>57.5</v>
      </c>
      <c r="N124" s="194">
        <v>43.5</v>
      </c>
      <c r="O124" s="194">
        <v>54</v>
      </c>
      <c r="P124" s="194">
        <v>41</v>
      </c>
      <c r="Q124" s="194">
        <v>265</v>
      </c>
      <c r="R124" s="195">
        <v>265</v>
      </c>
      <c r="S124" s="194">
        <v>0</v>
      </c>
      <c r="T124" s="194">
        <v>2</v>
      </c>
      <c r="U124" s="194">
        <v>0</v>
      </c>
      <c r="V124" s="194">
        <v>43</v>
      </c>
      <c r="W124" s="194">
        <v>0.27</v>
      </c>
      <c r="X124" s="194">
        <v>0</v>
      </c>
      <c r="Y124" s="194">
        <v>0</v>
      </c>
      <c r="Z124" s="194">
        <v>0</v>
      </c>
      <c r="AA124" s="194">
        <v>0</v>
      </c>
      <c r="AB124" s="306">
        <v>0</v>
      </c>
      <c r="AC124" s="306">
        <v>0</v>
      </c>
      <c r="AD124" s="306">
        <v>0</v>
      </c>
      <c r="AE124" s="306">
        <v>0</v>
      </c>
      <c r="AF124" s="306">
        <v>331.25</v>
      </c>
      <c r="AG124" s="306">
        <v>331.25</v>
      </c>
      <c r="AH124" s="306">
        <v>0</v>
      </c>
      <c r="AI124" s="306">
        <v>4</v>
      </c>
      <c r="AJ124" s="306">
        <v>0</v>
      </c>
      <c r="AK124" s="306">
        <v>30.1</v>
      </c>
      <c r="AL124" s="306">
        <v>6.75</v>
      </c>
      <c r="AM124" s="306">
        <v>0</v>
      </c>
      <c r="AN124" s="306">
        <v>0</v>
      </c>
      <c r="AO124" s="306">
        <v>0</v>
      </c>
      <c r="AP124" s="307">
        <v>372.1</v>
      </c>
      <c r="AQ124" s="308">
        <v>1</v>
      </c>
      <c r="AR124" s="308">
        <v>372.1</v>
      </c>
      <c r="AS124" s="312">
        <v>0</v>
      </c>
      <c r="AT124" s="306">
        <v>0</v>
      </c>
      <c r="AU124" s="310">
        <v>0</v>
      </c>
      <c r="AV124" s="310">
        <v>144.124</v>
      </c>
      <c r="AW124" s="306">
        <v>0</v>
      </c>
      <c r="AX124" s="310">
        <v>0</v>
      </c>
      <c r="AY124" s="307">
        <v>144.124</v>
      </c>
      <c r="AZ124" s="307">
        <v>0</v>
      </c>
      <c r="BA124" s="307">
        <v>7.4999999999999997E-2</v>
      </c>
      <c r="BB124" s="307">
        <v>19.875</v>
      </c>
      <c r="BC124" s="307">
        <v>2.0550000000000002</v>
      </c>
      <c r="BD124" s="307">
        <v>2</v>
      </c>
      <c r="BE124" s="307">
        <v>4.0549999999999997</v>
      </c>
      <c r="BF124" s="311">
        <v>0</v>
      </c>
      <c r="BG124" s="307">
        <v>0</v>
      </c>
      <c r="BH124" s="311">
        <v>0</v>
      </c>
      <c r="BI124" s="307">
        <v>0</v>
      </c>
      <c r="BJ124" s="312">
        <v>0</v>
      </c>
      <c r="BK124" s="312">
        <v>0</v>
      </c>
      <c r="BL124" s="307">
        <v>0</v>
      </c>
      <c r="BM124" s="313">
        <v>540.154</v>
      </c>
      <c r="BN124" s="306">
        <v>0</v>
      </c>
      <c r="BO124" s="307">
        <v>540.154</v>
      </c>
      <c r="BP124" s="314">
        <v>2206129.38</v>
      </c>
      <c r="BQ124" s="314">
        <v>44122.587599999999</v>
      </c>
      <c r="BR124" s="314">
        <v>2162006.7923999997</v>
      </c>
      <c r="BS124" s="314">
        <v>0</v>
      </c>
      <c r="BT124" s="314">
        <v>0</v>
      </c>
      <c r="BU124" s="315">
        <v>0</v>
      </c>
      <c r="BV124" s="315">
        <v>0</v>
      </c>
      <c r="BW124" s="315">
        <v>5182.13</v>
      </c>
      <c r="BX124" s="315">
        <v>5182.13</v>
      </c>
      <c r="BY124" s="315">
        <v>0</v>
      </c>
      <c r="BZ124" s="315">
        <v>0</v>
      </c>
      <c r="CA124" s="314">
        <v>0</v>
      </c>
      <c r="CB124" s="314">
        <v>5182.13</v>
      </c>
      <c r="CC124" s="314">
        <v>3886.5974999999999</v>
      </c>
      <c r="CD124" s="314">
        <v>0</v>
      </c>
      <c r="CE124" s="314">
        <v>2158120.1948999995</v>
      </c>
      <c r="CF124" s="314">
        <v>8724.6024863919192</v>
      </c>
      <c r="CG124" s="314">
        <v>8375.618386936243</v>
      </c>
      <c r="CH124" s="314">
        <v>2175220.4157733279</v>
      </c>
      <c r="CI124" s="314">
        <v>44122.587599999999</v>
      </c>
      <c r="CJ124" s="325"/>
      <c r="CK124" s="311">
        <v>259</v>
      </c>
      <c r="CL124" s="311">
        <v>263</v>
      </c>
      <c r="CM124" s="321">
        <v>551.02499999999998</v>
      </c>
      <c r="CN124" s="318">
        <v>8325</v>
      </c>
    </row>
    <row r="125" spans="1:93" ht="11.25" customHeight="1">
      <c r="A125" s="319" t="s">
        <v>1137</v>
      </c>
      <c r="B125" s="194">
        <v>0</v>
      </c>
      <c r="C125" s="194">
        <v>0</v>
      </c>
      <c r="D125" s="194">
        <v>0</v>
      </c>
      <c r="E125" s="194">
        <v>0</v>
      </c>
      <c r="F125" s="194">
        <v>0</v>
      </c>
      <c r="G125" s="194">
        <v>0</v>
      </c>
      <c r="H125" s="194">
        <v>23.5</v>
      </c>
      <c r="I125" s="194">
        <v>25</v>
      </c>
      <c r="J125" s="194">
        <v>53.5</v>
      </c>
      <c r="K125" s="194">
        <v>0</v>
      </c>
      <c r="L125" s="194">
        <v>0</v>
      </c>
      <c r="M125" s="194">
        <v>0</v>
      </c>
      <c r="N125" s="194">
        <v>0</v>
      </c>
      <c r="O125" s="194">
        <v>0</v>
      </c>
      <c r="P125" s="194">
        <v>0</v>
      </c>
      <c r="Q125" s="194">
        <v>102</v>
      </c>
      <c r="R125" s="194">
        <v>102</v>
      </c>
      <c r="S125" s="194">
        <v>0</v>
      </c>
      <c r="T125" s="194">
        <v>1</v>
      </c>
      <c r="U125" s="194">
        <v>0</v>
      </c>
      <c r="V125" s="194">
        <v>19</v>
      </c>
      <c r="W125" s="194">
        <v>0.14000000000000001</v>
      </c>
      <c r="X125" s="194">
        <v>102</v>
      </c>
      <c r="Y125" s="194">
        <v>0</v>
      </c>
      <c r="Z125" s="194">
        <v>0</v>
      </c>
      <c r="AA125" s="194">
        <v>0</v>
      </c>
      <c r="AB125" s="196">
        <v>0</v>
      </c>
      <c r="AC125" s="196">
        <v>0</v>
      </c>
      <c r="AD125" s="196">
        <v>0</v>
      </c>
      <c r="AE125" s="306">
        <v>106.59</v>
      </c>
      <c r="AF125" s="306">
        <v>0</v>
      </c>
      <c r="AG125" s="306">
        <v>106.59</v>
      </c>
      <c r="AH125" s="196">
        <v>0</v>
      </c>
      <c r="AI125" s="196">
        <v>2</v>
      </c>
      <c r="AJ125" s="196">
        <v>0</v>
      </c>
      <c r="AK125" s="196">
        <v>13.3</v>
      </c>
      <c r="AL125" s="196">
        <v>3.5</v>
      </c>
      <c r="AM125" s="196">
        <v>5.0999999999999996</v>
      </c>
      <c r="AN125" s="306">
        <v>0</v>
      </c>
      <c r="AO125" s="196">
        <v>0</v>
      </c>
      <c r="AP125" s="307">
        <v>130.49</v>
      </c>
      <c r="AQ125" s="308">
        <v>1.139</v>
      </c>
      <c r="AR125" s="308">
        <v>148.62799999999999</v>
      </c>
      <c r="AS125" s="312">
        <v>1</v>
      </c>
      <c r="AT125" s="196">
        <v>1.5</v>
      </c>
      <c r="AU125" s="310">
        <v>49.994999999999997</v>
      </c>
      <c r="AV125" s="310">
        <v>0</v>
      </c>
      <c r="AW125" s="196">
        <v>0</v>
      </c>
      <c r="AX125" s="196">
        <v>0</v>
      </c>
      <c r="AY125" s="196">
        <v>49.994999999999997</v>
      </c>
      <c r="AZ125" s="196">
        <v>0</v>
      </c>
      <c r="BA125" s="307">
        <v>7.4999999999999997E-2</v>
      </c>
      <c r="BB125" s="196">
        <v>7.65</v>
      </c>
      <c r="BC125" s="196">
        <v>133.60499999999999</v>
      </c>
      <c r="BD125" s="196">
        <v>45.5</v>
      </c>
      <c r="BE125" s="196">
        <v>179.10499999999999</v>
      </c>
      <c r="BF125" s="194">
        <v>0</v>
      </c>
      <c r="BG125" s="196">
        <v>0</v>
      </c>
      <c r="BH125" s="194">
        <v>0</v>
      </c>
      <c r="BI125" s="196">
        <v>0</v>
      </c>
      <c r="BJ125" s="194">
        <v>0</v>
      </c>
      <c r="BK125" s="194">
        <v>0</v>
      </c>
      <c r="BL125" s="196">
        <v>0</v>
      </c>
      <c r="BM125" s="196">
        <v>386.87799999999999</v>
      </c>
      <c r="BN125" s="306">
        <v>0</v>
      </c>
      <c r="BO125" s="196">
        <v>386.87799999999999</v>
      </c>
      <c r="BP125" s="199">
        <v>1580110.34</v>
      </c>
      <c r="BQ125" s="314">
        <v>31602.206800000004</v>
      </c>
      <c r="BR125" s="314">
        <v>1548508.1332</v>
      </c>
      <c r="BS125" s="314">
        <v>0</v>
      </c>
      <c r="BT125" s="314">
        <v>0</v>
      </c>
      <c r="BU125" s="315">
        <v>0</v>
      </c>
      <c r="BV125" s="315">
        <v>0</v>
      </c>
      <c r="BW125" s="315">
        <v>7713.47</v>
      </c>
      <c r="BX125" s="315">
        <v>7713.47</v>
      </c>
      <c r="BY125" s="315">
        <v>0</v>
      </c>
      <c r="BZ125" s="315">
        <v>0</v>
      </c>
      <c r="CA125" s="314">
        <v>0</v>
      </c>
      <c r="CB125" s="314">
        <v>7713.47</v>
      </c>
      <c r="CC125" s="314">
        <v>5785.1025</v>
      </c>
      <c r="CD125" s="314">
        <v>0</v>
      </c>
      <c r="CE125" s="314">
        <v>1542723.0307</v>
      </c>
      <c r="CF125" s="314">
        <v>6236.7449325884172</v>
      </c>
      <c r="CG125" s="314">
        <v>5987.27513528488</v>
      </c>
      <c r="CH125" s="314">
        <v>1554947.0507678734</v>
      </c>
      <c r="CI125" s="314">
        <v>31602.206800000004</v>
      </c>
      <c r="CJ125" s="407"/>
      <c r="CK125" s="311">
        <v>102</v>
      </c>
      <c r="CL125" s="311">
        <v>193</v>
      </c>
      <c r="CM125" s="321">
        <v>338.56700000000001</v>
      </c>
      <c r="CN125" s="314">
        <v>15491</v>
      </c>
    </row>
    <row r="126" spans="1:93" ht="11.25" customHeight="1">
      <c r="A126" s="319" t="s">
        <v>1032</v>
      </c>
      <c r="B126" s="194">
        <v>0</v>
      </c>
      <c r="C126" s="194">
        <v>0</v>
      </c>
      <c r="D126" s="194">
        <v>0</v>
      </c>
      <c r="E126" s="194">
        <v>0</v>
      </c>
      <c r="F126" s="194">
        <v>0</v>
      </c>
      <c r="G126" s="194">
        <v>0</v>
      </c>
      <c r="H126" s="194">
        <v>0</v>
      </c>
      <c r="I126" s="194">
        <v>0</v>
      </c>
      <c r="J126" s="194">
        <v>0</v>
      </c>
      <c r="K126" s="194">
        <v>14.5</v>
      </c>
      <c r="L126" s="194">
        <v>25.5</v>
      </c>
      <c r="M126" s="194">
        <v>69</v>
      </c>
      <c r="N126" s="194">
        <v>64.5</v>
      </c>
      <c r="O126" s="194">
        <v>58</v>
      </c>
      <c r="P126" s="194">
        <v>44.5</v>
      </c>
      <c r="Q126" s="194">
        <v>276</v>
      </c>
      <c r="R126" s="194">
        <v>276</v>
      </c>
      <c r="S126" s="194">
        <v>1.5</v>
      </c>
      <c r="T126" s="194">
        <v>2</v>
      </c>
      <c r="U126" s="194">
        <v>0</v>
      </c>
      <c r="V126" s="194">
        <v>59</v>
      </c>
      <c r="W126" s="194">
        <v>0.34</v>
      </c>
      <c r="X126" s="194">
        <v>0</v>
      </c>
      <c r="Y126" s="194">
        <v>0</v>
      </c>
      <c r="Z126" s="194">
        <v>0</v>
      </c>
      <c r="AA126" s="194">
        <v>0</v>
      </c>
      <c r="AB126" s="196">
        <v>0</v>
      </c>
      <c r="AC126" s="196">
        <v>0</v>
      </c>
      <c r="AD126" s="196">
        <v>0</v>
      </c>
      <c r="AE126" s="306">
        <v>0</v>
      </c>
      <c r="AF126" s="306">
        <v>345</v>
      </c>
      <c r="AG126" s="306">
        <v>345</v>
      </c>
      <c r="AH126" s="196">
        <v>1.5</v>
      </c>
      <c r="AI126" s="196">
        <v>4</v>
      </c>
      <c r="AJ126" s="196">
        <v>0</v>
      </c>
      <c r="AK126" s="196">
        <v>41.3</v>
      </c>
      <c r="AL126" s="196">
        <v>8.5</v>
      </c>
      <c r="AM126" s="196">
        <v>0</v>
      </c>
      <c r="AN126" s="196">
        <v>0</v>
      </c>
      <c r="AO126" s="196">
        <v>0</v>
      </c>
      <c r="AP126" s="307">
        <v>400.3</v>
      </c>
      <c r="AQ126" s="308">
        <v>1.1279999999999999</v>
      </c>
      <c r="AR126" s="308">
        <v>451.53800000000001</v>
      </c>
      <c r="AS126" s="312">
        <v>0</v>
      </c>
      <c r="AT126" s="196">
        <v>0</v>
      </c>
      <c r="AU126" s="310">
        <v>0</v>
      </c>
      <c r="AV126" s="310">
        <v>138.97499999999999</v>
      </c>
      <c r="AW126" s="196">
        <v>0</v>
      </c>
      <c r="AX126" s="196">
        <v>0</v>
      </c>
      <c r="AY126" s="196">
        <v>138.97499999999999</v>
      </c>
      <c r="AZ126" s="196">
        <v>0</v>
      </c>
      <c r="BA126" s="307">
        <v>7.4999999999999997E-2</v>
      </c>
      <c r="BB126" s="196">
        <v>20.7</v>
      </c>
      <c r="BC126" s="196">
        <v>0</v>
      </c>
      <c r="BD126" s="196">
        <v>0</v>
      </c>
      <c r="BE126" s="196">
        <v>0</v>
      </c>
      <c r="BF126" s="194">
        <v>0</v>
      </c>
      <c r="BG126" s="196">
        <v>0</v>
      </c>
      <c r="BH126" s="194">
        <v>0</v>
      </c>
      <c r="BI126" s="196">
        <v>0</v>
      </c>
      <c r="BJ126" s="194">
        <v>0</v>
      </c>
      <c r="BK126" s="194">
        <v>0</v>
      </c>
      <c r="BL126" s="196">
        <v>0</v>
      </c>
      <c r="BM126" s="196">
        <v>611.21300000000008</v>
      </c>
      <c r="BN126" s="306">
        <v>0</v>
      </c>
      <c r="BO126" s="196">
        <v>611.21299999999997</v>
      </c>
      <c r="BP126" s="199">
        <v>2496352.81</v>
      </c>
      <c r="BQ126" s="314">
        <v>49927.056199999999</v>
      </c>
      <c r="BR126" s="314">
        <v>2446425.7538000001</v>
      </c>
      <c r="BS126" s="314">
        <v>0</v>
      </c>
      <c r="BT126" s="314">
        <v>0</v>
      </c>
      <c r="BU126" s="315">
        <v>0</v>
      </c>
      <c r="BV126" s="315">
        <v>0</v>
      </c>
      <c r="BW126" s="315">
        <v>4874.45</v>
      </c>
      <c r="BX126" s="315">
        <v>4874.45</v>
      </c>
      <c r="BY126" s="315">
        <v>0</v>
      </c>
      <c r="BZ126" s="315">
        <v>0</v>
      </c>
      <c r="CA126" s="314">
        <v>0</v>
      </c>
      <c r="CB126" s="314">
        <v>4874.45</v>
      </c>
      <c r="CC126" s="314">
        <v>3655.8374999999996</v>
      </c>
      <c r="CD126" s="314">
        <v>0</v>
      </c>
      <c r="CE126" s="314">
        <v>2442769.9163000002</v>
      </c>
      <c r="CF126" s="314">
        <v>9875.3519548163549</v>
      </c>
      <c r="CG126" s="314">
        <v>9480.337876623702</v>
      </c>
      <c r="CH126" s="314">
        <v>2462125.60613144</v>
      </c>
      <c r="CI126" s="314">
        <v>49927.056199999999</v>
      </c>
      <c r="CJ126" s="407"/>
      <c r="CK126" s="311">
        <v>281</v>
      </c>
      <c r="CL126" s="311">
        <v>260</v>
      </c>
      <c r="CM126" s="321">
        <v>618.93799999999999</v>
      </c>
      <c r="CN126" s="194">
        <v>9045</v>
      </c>
    </row>
    <row r="127" spans="1:93" ht="11.25" customHeight="1">
      <c r="A127" s="180" t="s">
        <v>988</v>
      </c>
      <c r="B127" s="168">
        <v>1.5</v>
      </c>
      <c r="C127" s="168">
        <v>7</v>
      </c>
      <c r="D127" s="168">
        <v>7.75</v>
      </c>
      <c r="E127" s="168">
        <v>12.5</v>
      </c>
      <c r="F127" s="168">
        <v>8</v>
      </c>
      <c r="G127" s="168">
        <v>12</v>
      </c>
      <c r="H127" s="168">
        <v>7.5</v>
      </c>
      <c r="I127" s="168">
        <v>8</v>
      </c>
      <c r="J127" s="168">
        <v>6</v>
      </c>
      <c r="K127" s="168">
        <v>14</v>
      </c>
      <c r="L127" s="168">
        <v>15.5</v>
      </c>
      <c r="M127" s="168">
        <v>13.5</v>
      </c>
      <c r="N127" s="168">
        <v>11</v>
      </c>
      <c r="O127" s="168">
        <v>11</v>
      </c>
      <c r="P127" s="168">
        <v>15</v>
      </c>
      <c r="Q127" s="168">
        <v>134</v>
      </c>
      <c r="R127" s="169">
        <v>141.75</v>
      </c>
      <c r="S127" s="168">
        <v>3</v>
      </c>
      <c r="T127" s="168">
        <v>2</v>
      </c>
      <c r="U127" s="168">
        <v>0</v>
      </c>
      <c r="V127" s="168">
        <v>17.5</v>
      </c>
      <c r="W127" s="168">
        <v>1.67</v>
      </c>
      <c r="X127" s="168">
        <v>60</v>
      </c>
      <c r="Y127" s="168">
        <v>0</v>
      </c>
      <c r="Z127" s="168">
        <v>0</v>
      </c>
      <c r="AA127" s="168">
        <v>101</v>
      </c>
      <c r="AB127" s="170">
        <v>11.16</v>
      </c>
      <c r="AC127" s="171">
        <v>15</v>
      </c>
      <c r="AD127" s="171">
        <v>23.6</v>
      </c>
      <c r="AE127" s="171">
        <v>22.468</v>
      </c>
      <c r="AF127" s="171">
        <v>100</v>
      </c>
      <c r="AG127" s="171">
        <v>161.06799999999998</v>
      </c>
      <c r="AH127" s="171">
        <v>3</v>
      </c>
      <c r="AI127" s="171">
        <v>4</v>
      </c>
      <c r="AJ127" s="171">
        <v>0</v>
      </c>
      <c r="AK127" s="171">
        <v>12.25</v>
      </c>
      <c r="AL127" s="171">
        <v>41.75</v>
      </c>
      <c r="AM127" s="171">
        <v>3</v>
      </c>
      <c r="AN127" s="171">
        <v>0</v>
      </c>
      <c r="AO127" s="171">
        <v>6.06</v>
      </c>
      <c r="AP127" s="170">
        <v>242.28799999999998</v>
      </c>
      <c r="AQ127" s="172">
        <v>1.0589999999999999</v>
      </c>
      <c r="AR127" s="171">
        <v>256.58300000000003</v>
      </c>
      <c r="AS127" s="173">
        <v>0</v>
      </c>
      <c r="AT127" s="170">
        <v>0</v>
      </c>
      <c r="AU127" s="172">
        <v>50.207999999999998</v>
      </c>
      <c r="AV127" s="172">
        <v>99.483999999999995</v>
      </c>
      <c r="AW127" s="170">
        <v>20.509</v>
      </c>
      <c r="AX127" s="172">
        <v>0</v>
      </c>
      <c r="AY127" s="171">
        <v>170.20100000000002</v>
      </c>
      <c r="AZ127" s="174">
        <v>58.25</v>
      </c>
      <c r="BA127" s="178">
        <v>7.3999999999999996E-2</v>
      </c>
      <c r="BB127" s="171">
        <v>10.49</v>
      </c>
      <c r="BC127" s="170">
        <v>0</v>
      </c>
      <c r="BD127" s="170">
        <v>0</v>
      </c>
      <c r="BE127" s="170">
        <v>0</v>
      </c>
      <c r="BF127" s="173">
        <v>0</v>
      </c>
      <c r="BG127" s="171">
        <v>0</v>
      </c>
      <c r="BH127" s="175">
        <v>0</v>
      </c>
      <c r="BI127" s="171">
        <v>0</v>
      </c>
      <c r="BJ127" s="175">
        <v>0</v>
      </c>
      <c r="BK127" s="175">
        <v>0</v>
      </c>
      <c r="BL127" s="171">
        <v>0</v>
      </c>
      <c r="BM127" s="170">
        <v>495.52400000000006</v>
      </c>
      <c r="BN127" s="170">
        <v>0</v>
      </c>
      <c r="BO127" s="171">
        <v>495.524</v>
      </c>
      <c r="BP127" s="284">
        <v>2023848.85</v>
      </c>
      <c r="BQ127" s="285"/>
      <c r="BR127" s="284">
        <v>2023848.85</v>
      </c>
      <c r="BS127" s="284">
        <v>3459.23</v>
      </c>
      <c r="BT127" s="284">
        <v>10447.219999999999</v>
      </c>
      <c r="BU127" s="176">
        <v>13906.449999999999</v>
      </c>
      <c r="BV127" s="176">
        <v>0</v>
      </c>
      <c r="BW127" s="176">
        <v>0</v>
      </c>
      <c r="BX127" s="176">
        <v>0</v>
      </c>
      <c r="BY127" s="176">
        <v>0</v>
      </c>
      <c r="BZ127" s="176">
        <v>2900.28</v>
      </c>
      <c r="CA127" s="284">
        <v>2900.28</v>
      </c>
      <c r="CB127" s="284">
        <v>16806.73</v>
      </c>
      <c r="CC127" s="284">
        <v>12605.047500000001</v>
      </c>
      <c r="CD127" s="176">
        <v>0</v>
      </c>
      <c r="CE127" s="284">
        <v>2011243.8025</v>
      </c>
      <c r="CF127" s="284">
        <v>8130.8273383007408</v>
      </c>
      <c r="CG127" s="284">
        <v>7805.5942447687112</v>
      </c>
      <c r="CH127" s="284">
        <v>2027180.2240830692</v>
      </c>
      <c r="CI127" s="285"/>
      <c r="CJ127" s="293"/>
      <c r="CK127" s="169">
        <v>140.5</v>
      </c>
      <c r="CL127" s="169">
        <v>136</v>
      </c>
      <c r="CM127" s="178">
        <v>481.60399999999998</v>
      </c>
      <c r="CN127" s="179">
        <v>14278</v>
      </c>
    </row>
    <row r="128" spans="1:93" ht="11.25" customHeight="1">
      <c r="A128" s="343" t="s">
        <v>1033</v>
      </c>
      <c r="B128" s="194">
        <v>0</v>
      </c>
      <c r="C128" s="194">
        <v>0</v>
      </c>
      <c r="D128" s="194">
        <v>0</v>
      </c>
      <c r="E128" s="194">
        <v>0</v>
      </c>
      <c r="F128" s="194">
        <v>0</v>
      </c>
      <c r="G128" s="194">
        <v>0</v>
      </c>
      <c r="H128" s="194">
        <v>0</v>
      </c>
      <c r="I128" s="194">
        <v>0</v>
      </c>
      <c r="J128" s="194">
        <v>0</v>
      </c>
      <c r="K128" s="344">
        <v>34</v>
      </c>
      <c r="L128" s="344">
        <v>22</v>
      </c>
      <c r="M128" s="344">
        <v>12</v>
      </c>
      <c r="N128" s="344">
        <v>13</v>
      </c>
      <c r="O128" s="194">
        <v>0</v>
      </c>
      <c r="P128" s="194">
        <v>0</v>
      </c>
      <c r="Q128" s="344">
        <v>81</v>
      </c>
      <c r="R128" s="344">
        <v>81</v>
      </c>
      <c r="S128" s="344">
        <v>2</v>
      </c>
      <c r="T128" s="344">
        <v>0</v>
      </c>
      <c r="U128" s="344">
        <v>0</v>
      </c>
      <c r="V128" s="344">
        <v>10</v>
      </c>
      <c r="W128" s="344">
        <v>0</v>
      </c>
      <c r="X128" s="344">
        <v>0</v>
      </c>
      <c r="Y128" s="344">
        <v>0</v>
      </c>
      <c r="Z128" s="344">
        <v>0</v>
      </c>
      <c r="AA128" s="344">
        <v>0</v>
      </c>
      <c r="AB128" s="345">
        <v>0</v>
      </c>
      <c r="AC128" s="345">
        <v>0</v>
      </c>
      <c r="AD128" s="345">
        <v>0</v>
      </c>
      <c r="AE128" s="346">
        <v>0</v>
      </c>
      <c r="AF128" s="346">
        <v>101.25</v>
      </c>
      <c r="AG128" s="346">
        <v>101.25</v>
      </c>
      <c r="AH128" s="196">
        <v>2</v>
      </c>
      <c r="AI128" s="345">
        <v>0</v>
      </c>
      <c r="AJ128" s="345">
        <v>0</v>
      </c>
      <c r="AK128" s="345">
        <v>0</v>
      </c>
      <c r="AL128" s="345">
        <v>0</v>
      </c>
      <c r="AM128" s="345">
        <v>0</v>
      </c>
      <c r="AN128" s="346">
        <v>0</v>
      </c>
      <c r="AO128" s="345">
        <v>0</v>
      </c>
      <c r="AP128" s="346">
        <v>103.25</v>
      </c>
      <c r="AQ128" s="347">
        <v>1.0660000000000001</v>
      </c>
      <c r="AR128" s="348">
        <v>110.065</v>
      </c>
      <c r="AS128" s="312">
        <v>0</v>
      </c>
      <c r="AT128" s="349">
        <v>0</v>
      </c>
      <c r="AU128" s="350">
        <v>0</v>
      </c>
      <c r="AV128" s="350">
        <v>101.43600000000001</v>
      </c>
      <c r="AW128" s="196">
        <v>0</v>
      </c>
      <c r="AX128" s="196">
        <v>0</v>
      </c>
      <c r="AY128" s="196">
        <v>101.43600000000001</v>
      </c>
      <c r="AZ128" s="196">
        <v>0</v>
      </c>
      <c r="BA128" s="307">
        <v>7.4999999999999997E-2</v>
      </c>
      <c r="BB128" s="196">
        <v>6.0750000000000002</v>
      </c>
      <c r="BC128" s="196">
        <v>0</v>
      </c>
      <c r="BD128" s="196">
        <v>0</v>
      </c>
      <c r="BE128" s="196">
        <v>0</v>
      </c>
      <c r="BF128" s="194">
        <v>0</v>
      </c>
      <c r="BG128" s="196">
        <v>0</v>
      </c>
      <c r="BH128" s="194">
        <v>0</v>
      </c>
      <c r="BI128" s="196">
        <v>0</v>
      </c>
      <c r="BJ128" s="194">
        <v>0</v>
      </c>
      <c r="BK128" s="194">
        <v>0</v>
      </c>
      <c r="BL128" s="196">
        <v>0</v>
      </c>
      <c r="BM128" s="196">
        <v>217.57599999999999</v>
      </c>
      <c r="BN128" s="306">
        <v>0</v>
      </c>
      <c r="BO128" s="196">
        <v>217.57599999999999</v>
      </c>
      <c r="BP128" s="199">
        <v>888636.95</v>
      </c>
      <c r="BQ128" s="314">
        <v>17772.738999999998</v>
      </c>
      <c r="BR128" s="314">
        <v>870864.21100000001</v>
      </c>
      <c r="BS128" s="314">
        <v>0</v>
      </c>
      <c r="BT128" s="314">
        <v>0</v>
      </c>
      <c r="BU128" s="315">
        <v>0</v>
      </c>
      <c r="BV128" s="315">
        <v>0</v>
      </c>
      <c r="BW128" s="315">
        <v>0</v>
      </c>
      <c r="BX128" s="315">
        <v>0</v>
      </c>
      <c r="BY128" s="315">
        <v>0</v>
      </c>
      <c r="BZ128" s="315">
        <v>0</v>
      </c>
      <c r="CA128" s="314">
        <v>0</v>
      </c>
      <c r="CB128" s="314">
        <v>0</v>
      </c>
      <c r="CC128" s="314">
        <v>0</v>
      </c>
      <c r="CD128" s="314">
        <v>0</v>
      </c>
      <c r="CE128" s="314">
        <v>870864.21100000001</v>
      </c>
      <c r="CF128" s="314">
        <v>3520.6306296357152</v>
      </c>
      <c r="CG128" s="314">
        <v>3379.8054044502869</v>
      </c>
      <c r="CH128" s="314">
        <v>877764.64703408605</v>
      </c>
      <c r="CI128" s="314">
        <v>17772.738999999998</v>
      </c>
      <c r="CJ128" s="407"/>
      <c r="CK128" s="311">
        <v>100</v>
      </c>
      <c r="CL128" s="311">
        <v>100</v>
      </c>
      <c r="CM128" s="321">
        <v>217.57599999999999</v>
      </c>
      <c r="CN128" s="194">
        <v>10971</v>
      </c>
    </row>
    <row r="129" spans="1:93" ht="11.25" customHeight="1">
      <c r="A129" s="416" t="s">
        <v>1191</v>
      </c>
      <c r="B129" s="194">
        <v>0</v>
      </c>
      <c r="C129" s="194">
        <v>0</v>
      </c>
      <c r="D129" s="194">
        <v>0</v>
      </c>
      <c r="E129" s="194">
        <v>0</v>
      </c>
      <c r="F129" s="194">
        <v>0</v>
      </c>
      <c r="G129" s="194">
        <v>0</v>
      </c>
      <c r="H129" s="194">
        <v>0</v>
      </c>
      <c r="I129" s="194">
        <v>8</v>
      </c>
      <c r="J129" s="194">
        <v>29</v>
      </c>
      <c r="K129" s="194">
        <v>29.5</v>
      </c>
      <c r="L129" s="194">
        <v>25.5</v>
      </c>
      <c r="M129" s="194">
        <v>29.5</v>
      </c>
      <c r="N129" s="194">
        <v>33.5</v>
      </c>
      <c r="O129" s="194">
        <v>23.5</v>
      </c>
      <c r="P129" s="194">
        <v>24.5</v>
      </c>
      <c r="Q129" s="194">
        <v>203</v>
      </c>
      <c r="R129" s="195">
        <v>203</v>
      </c>
      <c r="S129" s="194">
        <v>0</v>
      </c>
      <c r="T129" s="194">
        <v>0</v>
      </c>
      <c r="U129" s="194">
        <v>0</v>
      </c>
      <c r="V129" s="194">
        <v>43</v>
      </c>
      <c r="W129" s="194">
        <v>0.42</v>
      </c>
      <c r="X129" s="194">
        <v>37</v>
      </c>
      <c r="Y129" s="194">
        <v>0</v>
      </c>
      <c r="Z129" s="194">
        <v>0</v>
      </c>
      <c r="AA129" s="194">
        <v>0</v>
      </c>
      <c r="AB129" s="306">
        <v>0</v>
      </c>
      <c r="AC129" s="306">
        <v>0</v>
      </c>
      <c r="AD129" s="306">
        <v>0</v>
      </c>
      <c r="AE129" s="306">
        <v>38.664999999999999</v>
      </c>
      <c r="AF129" s="306">
        <v>207.5</v>
      </c>
      <c r="AG129" s="306">
        <v>246.16499999999999</v>
      </c>
      <c r="AH129" s="306">
        <v>0</v>
      </c>
      <c r="AI129" s="306">
        <v>0</v>
      </c>
      <c r="AJ129" s="306">
        <v>0</v>
      </c>
      <c r="AK129" s="306">
        <v>30.1</v>
      </c>
      <c r="AL129" s="306">
        <v>10.5</v>
      </c>
      <c r="AM129" s="306">
        <v>1.85</v>
      </c>
      <c r="AN129" s="306">
        <v>0</v>
      </c>
      <c r="AO129" s="306">
        <v>0</v>
      </c>
      <c r="AP129" s="307">
        <v>288.61500000000001</v>
      </c>
      <c r="AQ129" s="308">
        <v>1.169</v>
      </c>
      <c r="AR129" s="308">
        <v>337.39100000000002</v>
      </c>
      <c r="AS129" s="312">
        <v>1</v>
      </c>
      <c r="AT129" s="306">
        <v>1.5</v>
      </c>
      <c r="AU129" s="310">
        <v>0</v>
      </c>
      <c r="AV129" s="310">
        <v>159.964</v>
      </c>
      <c r="AW129" s="306">
        <v>0</v>
      </c>
      <c r="AX129" s="310">
        <v>0</v>
      </c>
      <c r="AY129" s="307">
        <v>159.964</v>
      </c>
      <c r="AZ129" s="307">
        <v>0</v>
      </c>
      <c r="BA129" s="307">
        <v>7.3999999999999996E-2</v>
      </c>
      <c r="BB129" s="196">
        <v>15.022</v>
      </c>
      <c r="BC129" s="307">
        <v>4.3049999999999997</v>
      </c>
      <c r="BD129" s="196">
        <v>2.5</v>
      </c>
      <c r="BE129" s="196">
        <v>6.8049999999999997</v>
      </c>
      <c r="BF129" s="194">
        <v>0</v>
      </c>
      <c r="BG129" s="307">
        <v>0</v>
      </c>
      <c r="BH129" s="194">
        <v>0</v>
      </c>
      <c r="BI129" s="196">
        <v>0</v>
      </c>
      <c r="BJ129" s="194">
        <v>0</v>
      </c>
      <c r="BK129" s="194">
        <v>0</v>
      </c>
      <c r="BL129" s="196">
        <v>0</v>
      </c>
      <c r="BM129" s="196">
        <v>520.68200000000002</v>
      </c>
      <c r="BN129" s="306">
        <v>0</v>
      </c>
      <c r="BO129" s="307">
        <v>520.68200000000002</v>
      </c>
      <c r="BP129" s="314">
        <v>2126600.67</v>
      </c>
      <c r="BQ129" s="314">
        <v>42532.013399999996</v>
      </c>
      <c r="BR129" s="314">
        <v>2084068.6565999999</v>
      </c>
      <c r="BS129" s="314">
        <v>0</v>
      </c>
      <c r="BT129" s="314">
        <v>0</v>
      </c>
      <c r="BU129" s="315">
        <v>0</v>
      </c>
      <c r="BV129" s="315">
        <v>0</v>
      </c>
      <c r="BW129" s="315">
        <v>0</v>
      </c>
      <c r="BX129" s="315">
        <v>0</v>
      </c>
      <c r="BY129" s="315">
        <v>0</v>
      </c>
      <c r="BZ129" s="315">
        <v>0</v>
      </c>
      <c r="CA129" s="314">
        <v>0</v>
      </c>
      <c r="CB129" s="314">
        <v>0</v>
      </c>
      <c r="CC129" s="314">
        <v>0</v>
      </c>
      <c r="CD129" s="314">
        <v>0</v>
      </c>
      <c r="CE129" s="314">
        <v>2084068.6565999999</v>
      </c>
      <c r="CF129" s="314">
        <v>8425.2353627719767</v>
      </c>
      <c r="CG129" s="314">
        <v>8088.225948261098</v>
      </c>
      <c r="CH129" s="314">
        <v>2100582.1179110329</v>
      </c>
      <c r="CI129" s="314">
        <v>42532.013399999996</v>
      </c>
      <c r="CJ129" s="323"/>
      <c r="CK129" s="311">
        <v>208</v>
      </c>
      <c r="CL129" s="311">
        <v>213</v>
      </c>
      <c r="CM129" s="321">
        <v>516.07600000000002</v>
      </c>
      <c r="CN129" s="318">
        <v>10476</v>
      </c>
    </row>
    <row r="130" spans="1:93" ht="11.25" customHeight="1">
      <c r="A130" s="319" t="s">
        <v>1034</v>
      </c>
      <c r="B130" s="194">
        <v>0</v>
      </c>
      <c r="C130" s="194">
        <v>14</v>
      </c>
      <c r="D130" s="194">
        <v>14</v>
      </c>
      <c r="E130" s="194">
        <v>12</v>
      </c>
      <c r="F130" s="194">
        <v>19.5</v>
      </c>
      <c r="G130" s="194">
        <v>20</v>
      </c>
      <c r="H130" s="194">
        <v>20</v>
      </c>
      <c r="I130" s="194">
        <v>15.5</v>
      </c>
      <c r="J130" s="194">
        <v>15</v>
      </c>
      <c r="K130" s="194">
        <v>14</v>
      </c>
      <c r="L130" s="194">
        <v>14</v>
      </c>
      <c r="M130" s="194">
        <v>0</v>
      </c>
      <c r="N130" s="194">
        <v>0</v>
      </c>
      <c r="O130" s="194">
        <v>0</v>
      </c>
      <c r="P130" s="194">
        <v>0</v>
      </c>
      <c r="Q130" s="194">
        <v>130</v>
      </c>
      <c r="R130" s="195">
        <v>144</v>
      </c>
      <c r="S130" s="194">
        <v>0</v>
      </c>
      <c r="T130" s="194">
        <v>2</v>
      </c>
      <c r="U130" s="194">
        <v>0</v>
      </c>
      <c r="V130" s="194">
        <v>37</v>
      </c>
      <c r="W130" s="194">
        <v>0.45</v>
      </c>
      <c r="X130" s="194">
        <v>116</v>
      </c>
      <c r="Y130" s="194">
        <v>0</v>
      </c>
      <c r="Z130" s="194">
        <v>0</v>
      </c>
      <c r="AA130" s="194">
        <v>0</v>
      </c>
      <c r="AB130" s="306">
        <v>20.16</v>
      </c>
      <c r="AC130" s="306">
        <v>14.4</v>
      </c>
      <c r="AD130" s="306">
        <v>46.61</v>
      </c>
      <c r="AE130" s="306">
        <v>52.773000000000003</v>
      </c>
      <c r="AF130" s="306">
        <v>35</v>
      </c>
      <c r="AG130" s="306">
        <v>148.78300000000002</v>
      </c>
      <c r="AH130" s="306">
        <v>0</v>
      </c>
      <c r="AI130" s="306">
        <v>4</v>
      </c>
      <c r="AJ130" s="306">
        <v>0</v>
      </c>
      <c r="AK130" s="306">
        <v>25.9</v>
      </c>
      <c r="AL130" s="306">
        <v>11.25</v>
      </c>
      <c r="AM130" s="306">
        <v>5.8</v>
      </c>
      <c r="AN130" s="306">
        <v>0</v>
      </c>
      <c r="AO130" s="306">
        <v>0</v>
      </c>
      <c r="AP130" s="307">
        <v>215.89300000000003</v>
      </c>
      <c r="AQ130" s="308">
        <v>1.0680000000000001</v>
      </c>
      <c r="AR130" s="308">
        <v>230.57400000000001</v>
      </c>
      <c r="AS130" s="312">
        <v>0</v>
      </c>
      <c r="AT130" s="306">
        <v>0</v>
      </c>
      <c r="AU130" s="310">
        <v>41.18</v>
      </c>
      <c r="AV130" s="310">
        <v>0</v>
      </c>
      <c r="AW130" s="306">
        <v>0</v>
      </c>
      <c r="AX130" s="310">
        <v>0</v>
      </c>
      <c r="AY130" s="307">
        <v>41.18</v>
      </c>
      <c r="AZ130" s="307">
        <v>0</v>
      </c>
      <c r="BA130" s="307">
        <v>7.3999999999999996E-2</v>
      </c>
      <c r="BB130" s="307">
        <v>10.656000000000001</v>
      </c>
      <c r="BC130" s="307">
        <v>12.645</v>
      </c>
      <c r="BD130" s="307">
        <v>5</v>
      </c>
      <c r="BE130" s="307">
        <v>17.645</v>
      </c>
      <c r="BF130" s="311">
        <v>0</v>
      </c>
      <c r="BG130" s="307">
        <v>0</v>
      </c>
      <c r="BH130" s="311">
        <v>0</v>
      </c>
      <c r="BI130" s="307">
        <v>0</v>
      </c>
      <c r="BJ130" s="312">
        <v>0</v>
      </c>
      <c r="BK130" s="312">
        <v>0</v>
      </c>
      <c r="BL130" s="307">
        <v>0</v>
      </c>
      <c r="BM130" s="313">
        <v>300.05500000000001</v>
      </c>
      <c r="BN130" s="306">
        <v>0</v>
      </c>
      <c r="BO130" s="307">
        <v>300.05500000000001</v>
      </c>
      <c r="BP130" s="314">
        <v>1225502.6299999999</v>
      </c>
      <c r="BQ130" s="314">
        <v>24510.052599999999</v>
      </c>
      <c r="BR130" s="314">
        <v>1200992.5773999998</v>
      </c>
      <c r="BS130" s="314">
        <v>0</v>
      </c>
      <c r="BT130" s="314">
        <v>0</v>
      </c>
      <c r="BU130" s="315">
        <v>0</v>
      </c>
      <c r="BV130" s="315">
        <v>0</v>
      </c>
      <c r="BW130" s="315">
        <v>0</v>
      </c>
      <c r="BX130" s="315">
        <v>0</v>
      </c>
      <c r="BY130" s="315">
        <v>0</v>
      </c>
      <c r="BZ130" s="315">
        <v>0</v>
      </c>
      <c r="CA130" s="314">
        <v>0</v>
      </c>
      <c r="CB130" s="314">
        <v>0</v>
      </c>
      <c r="CC130" s="314">
        <v>0</v>
      </c>
      <c r="CD130" s="314">
        <v>0</v>
      </c>
      <c r="CE130" s="314">
        <v>1200992.5773999998</v>
      </c>
      <c r="CF130" s="314">
        <v>4855.2359834656036</v>
      </c>
      <c r="CG130" s="314">
        <v>4661.0265441269794</v>
      </c>
      <c r="CH130" s="314">
        <v>1210508.8399275923</v>
      </c>
      <c r="CI130" s="314">
        <v>24510.052599999999</v>
      </c>
      <c r="CJ130" s="323"/>
      <c r="CK130" s="311">
        <v>147</v>
      </c>
      <c r="CL130" s="311">
        <v>157</v>
      </c>
      <c r="CM130" s="321">
        <v>294.49400000000003</v>
      </c>
      <c r="CN130" s="318">
        <v>8510</v>
      </c>
    </row>
    <row r="131" spans="1:93" ht="11.25" customHeight="1">
      <c r="A131" s="319" t="s">
        <v>1035</v>
      </c>
      <c r="B131" s="194">
        <v>0</v>
      </c>
      <c r="C131" s="194">
        <v>28</v>
      </c>
      <c r="D131" s="194">
        <v>28</v>
      </c>
      <c r="E131" s="194">
        <v>30</v>
      </c>
      <c r="F131" s="194">
        <v>34</v>
      </c>
      <c r="G131" s="194">
        <v>16</v>
      </c>
      <c r="H131" s="194">
        <v>0</v>
      </c>
      <c r="I131" s="194">
        <v>0</v>
      </c>
      <c r="J131" s="194">
        <v>18.5</v>
      </c>
      <c r="K131" s="194">
        <v>19.5</v>
      </c>
      <c r="L131" s="194">
        <v>16.5</v>
      </c>
      <c r="M131" s="194">
        <v>0</v>
      </c>
      <c r="N131" s="194">
        <v>0</v>
      </c>
      <c r="O131" s="194">
        <v>0</v>
      </c>
      <c r="P131" s="194">
        <v>0</v>
      </c>
      <c r="Q131" s="194">
        <v>134.5</v>
      </c>
      <c r="R131" s="195">
        <v>162.5</v>
      </c>
      <c r="S131" s="194">
        <v>3.5</v>
      </c>
      <c r="T131" s="194">
        <v>0</v>
      </c>
      <c r="U131" s="194">
        <v>0</v>
      </c>
      <c r="V131" s="194">
        <v>10.5</v>
      </c>
      <c r="W131" s="194">
        <v>0.11</v>
      </c>
      <c r="X131" s="194">
        <v>126.5</v>
      </c>
      <c r="Y131" s="194">
        <v>162.5</v>
      </c>
      <c r="Z131" s="194">
        <v>81.25</v>
      </c>
      <c r="AA131" s="194">
        <v>0</v>
      </c>
      <c r="AB131" s="306">
        <v>40.32</v>
      </c>
      <c r="AC131" s="306">
        <v>36</v>
      </c>
      <c r="AD131" s="306">
        <v>59</v>
      </c>
      <c r="AE131" s="306">
        <v>19.332999999999998</v>
      </c>
      <c r="AF131" s="306">
        <v>45</v>
      </c>
      <c r="AG131" s="306">
        <v>159.333</v>
      </c>
      <c r="AH131" s="306">
        <v>3.5</v>
      </c>
      <c r="AI131" s="306">
        <v>0</v>
      </c>
      <c r="AJ131" s="306">
        <v>0</v>
      </c>
      <c r="AK131" s="306">
        <v>7.35</v>
      </c>
      <c r="AL131" s="306">
        <v>2.75</v>
      </c>
      <c r="AM131" s="306">
        <v>6.3250000000000002</v>
      </c>
      <c r="AN131" s="306">
        <v>40.625</v>
      </c>
      <c r="AO131" s="306">
        <v>0</v>
      </c>
      <c r="AP131" s="307">
        <v>260.20299999999997</v>
      </c>
      <c r="AQ131" s="308">
        <v>1.1259999999999999</v>
      </c>
      <c r="AR131" s="308">
        <v>292.98899999999998</v>
      </c>
      <c r="AS131" s="312">
        <v>0</v>
      </c>
      <c r="AT131" s="306">
        <v>0</v>
      </c>
      <c r="AU131" s="310">
        <v>32.594999999999999</v>
      </c>
      <c r="AV131" s="310">
        <v>0</v>
      </c>
      <c r="AW131" s="306">
        <v>0</v>
      </c>
      <c r="AX131" s="310">
        <v>0</v>
      </c>
      <c r="AY131" s="307">
        <v>32.594999999999999</v>
      </c>
      <c r="AZ131" s="307">
        <v>0</v>
      </c>
      <c r="BA131" s="307">
        <v>7.3999999999999996E-2</v>
      </c>
      <c r="BB131" s="307">
        <v>12.025</v>
      </c>
      <c r="BC131" s="307">
        <v>61.395000000000003</v>
      </c>
      <c r="BD131" s="307">
        <v>21.5</v>
      </c>
      <c r="BE131" s="307">
        <v>82.89500000000001</v>
      </c>
      <c r="BF131" s="311">
        <v>0</v>
      </c>
      <c r="BG131" s="307">
        <v>0</v>
      </c>
      <c r="BH131" s="311">
        <v>0</v>
      </c>
      <c r="BI131" s="307">
        <v>0</v>
      </c>
      <c r="BJ131" s="312">
        <v>0</v>
      </c>
      <c r="BK131" s="312">
        <v>0</v>
      </c>
      <c r="BL131" s="307">
        <v>0</v>
      </c>
      <c r="BM131" s="313">
        <v>420.50399999999991</v>
      </c>
      <c r="BN131" s="306">
        <v>0</v>
      </c>
      <c r="BO131" s="307">
        <v>420.50400000000002</v>
      </c>
      <c r="BP131" s="314">
        <v>1717447.67</v>
      </c>
      <c r="BQ131" s="314">
        <v>34348.953399999999</v>
      </c>
      <c r="BR131" s="314">
        <v>1683098.7165999999</v>
      </c>
      <c r="BS131" s="314">
        <v>0</v>
      </c>
      <c r="BT131" s="314">
        <v>0</v>
      </c>
      <c r="BU131" s="315">
        <v>0</v>
      </c>
      <c r="BV131" s="315">
        <v>0</v>
      </c>
      <c r="BW131" s="315">
        <v>0</v>
      </c>
      <c r="BX131" s="315">
        <v>0</v>
      </c>
      <c r="BY131" s="315">
        <v>0</v>
      </c>
      <c r="BZ131" s="315">
        <v>0</v>
      </c>
      <c r="CA131" s="314">
        <v>0</v>
      </c>
      <c r="CB131" s="314">
        <v>0</v>
      </c>
      <c r="CC131" s="314">
        <v>0</v>
      </c>
      <c r="CD131" s="314">
        <v>0</v>
      </c>
      <c r="CE131" s="314">
        <v>1683098.7165999999</v>
      </c>
      <c r="CF131" s="314">
        <v>6804.239764955184</v>
      </c>
      <c r="CG131" s="314">
        <v>6532.0701743569771</v>
      </c>
      <c r="CH131" s="314">
        <v>1696435.026539312</v>
      </c>
      <c r="CI131" s="314">
        <v>34348.953399999999</v>
      </c>
      <c r="CJ131" s="323"/>
      <c r="CK131" s="311">
        <v>164</v>
      </c>
      <c r="CL131" s="311">
        <v>207</v>
      </c>
      <c r="CM131" s="321">
        <v>379.16800000000001</v>
      </c>
      <c r="CN131" s="318">
        <v>10569</v>
      </c>
    </row>
    <row r="132" spans="1:93" ht="11.25" customHeight="1">
      <c r="A132" s="182" t="s">
        <v>993</v>
      </c>
      <c r="B132" s="183">
        <v>34</v>
      </c>
      <c r="C132" s="183">
        <v>198.5</v>
      </c>
      <c r="D132" s="183">
        <v>215.5</v>
      </c>
      <c r="E132" s="183">
        <v>179.5</v>
      </c>
      <c r="F132" s="183">
        <v>190</v>
      </c>
      <c r="G132" s="183">
        <v>228</v>
      </c>
      <c r="H132" s="183">
        <v>249.5</v>
      </c>
      <c r="I132" s="183">
        <v>223</v>
      </c>
      <c r="J132" s="183">
        <v>191.5</v>
      </c>
      <c r="K132" s="183">
        <v>226</v>
      </c>
      <c r="L132" s="183">
        <v>207.5</v>
      </c>
      <c r="M132" s="183">
        <v>259</v>
      </c>
      <c r="N132" s="183">
        <v>245</v>
      </c>
      <c r="O132" s="183">
        <v>207</v>
      </c>
      <c r="P132" s="183">
        <v>195</v>
      </c>
      <c r="Q132" s="183">
        <v>2601</v>
      </c>
      <c r="R132" s="183">
        <v>2816.5</v>
      </c>
      <c r="S132" s="183">
        <v>55.5</v>
      </c>
      <c r="T132" s="183">
        <v>53</v>
      </c>
      <c r="U132" s="183">
        <v>25.5</v>
      </c>
      <c r="V132" s="183">
        <v>485.5</v>
      </c>
      <c r="W132" s="183">
        <v>13.54</v>
      </c>
      <c r="X132" s="183">
        <v>1313.5</v>
      </c>
      <c r="Y132" s="183">
        <v>1098.5</v>
      </c>
      <c r="Z132" s="183">
        <v>307.83</v>
      </c>
      <c r="AA132" s="183">
        <v>0</v>
      </c>
      <c r="AB132" s="295">
        <v>310.32000000000005</v>
      </c>
      <c r="AC132" s="295">
        <v>215.4</v>
      </c>
      <c r="AD132" s="295">
        <v>493.24</v>
      </c>
      <c r="AE132" s="295">
        <v>693.88</v>
      </c>
      <c r="AF132" s="295">
        <v>1674.375</v>
      </c>
      <c r="AG132" s="295">
        <v>3076.895</v>
      </c>
      <c r="AH132" s="295">
        <v>55.5</v>
      </c>
      <c r="AI132" s="295">
        <v>106</v>
      </c>
      <c r="AJ132" s="295">
        <v>51</v>
      </c>
      <c r="AK132" s="295">
        <v>339.85</v>
      </c>
      <c r="AL132" s="295">
        <v>338.5</v>
      </c>
      <c r="AM132" s="295">
        <v>65.674999999999997</v>
      </c>
      <c r="AN132" s="295">
        <v>153.91499999999999</v>
      </c>
      <c r="AO132" s="295">
        <v>0</v>
      </c>
      <c r="AP132" s="295">
        <v>4497.6549999999997</v>
      </c>
      <c r="AQ132" s="295">
        <f>AR132/AP132</f>
        <v>1.0804101248317179</v>
      </c>
      <c r="AR132" s="295">
        <v>4859.3119999999999</v>
      </c>
      <c r="AS132" s="183">
        <v>8</v>
      </c>
      <c r="AT132" s="295">
        <v>12</v>
      </c>
      <c r="AU132" s="295">
        <v>68.22999999999999</v>
      </c>
      <c r="AV132" s="295">
        <v>110.71599999999999</v>
      </c>
      <c r="AW132" s="295">
        <v>125</v>
      </c>
      <c r="AX132" s="295">
        <v>0</v>
      </c>
      <c r="AY132" s="295">
        <v>303.94599999999997</v>
      </c>
      <c r="AZ132" s="295">
        <v>0</v>
      </c>
      <c r="BA132" s="295">
        <v>0.29599999999999999</v>
      </c>
      <c r="BB132" s="295">
        <v>208.42100000000002</v>
      </c>
      <c r="BC132" s="295">
        <v>10.74</v>
      </c>
      <c r="BD132" s="295">
        <v>5</v>
      </c>
      <c r="BE132" s="295">
        <v>15.74</v>
      </c>
      <c r="BF132" s="183">
        <v>32.5</v>
      </c>
      <c r="BG132" s="295">
        <v>3.25</v>
      </c>
      <c r="BH132" s="183">
        <v>0</v>
      </c>
      <c r="BI132" s="295">
        <v>0</v>
      </c>
      <c r="BJ132" s="183">
        <v>0</v>
      </c>
      <c r="BK132" s="183">
        <v>0</v>
      </c>
      <c r="BL132" s="295">
        <v>0</v>
      </c>
      <c r="BM132" s="295">
        <v>5402.6689999999999</v>
      </c>
      <c r="BN132" s="295">
        <v>0</v>
      </c>
      <c r="BO132" s="295">
        <v>5402.6689999999999</v>
      </c>
      <c r="BP132" s="296">
        <v>22065904.899999999</v>
      </c>
      <c r="BQ132" s="296">
        <v>0</v>
      </c>
      <c r="BR132" s="296">
        <v>22065904.899999999</v>
      </c>
      <c r="BS132" s="296">
        <v>33638.67</v>
      </c>
      <c r="BT132" s="296">
        <v>183727.13</v>
      </c>
      <c r="BU132" s="296">
        <v>217365.8</v>
      </c>
      <c r="BV132" s="296">
        <v>0</v>
      </c>
      <c r="BW132" s="296">
        <v>42372.55</v>
      </c>
      <c r="BX132" s="296">
        <v>42372.55</v>
      </c>
      <c r="BY132" s="296">
        <v>0</v>
      </c>
      <c r="BZ132" s="296">
        <v>176448.97</v>
      </c>
      <c r="CA132" s="296">
        <v>176448.97</v>
      </c>
      <c r="CB132" s="296">
        <v>436187.31999999995</v>
      </c>
      <c r="CC132" s="296">
        <v>327140.49</v>
      </c>
      <c r="CD132" s="296">
        <v>0</v>
      </c>
      <c r="CE132" s="296">
        <v>21738764.41</v>
      </c>
      <c r="CF132" s="296">
        <v>87883.000432866305</v>
      </c>
      <c r="CG132" s="296">
        <v>84367.680415551673</v>
      </c>
      <c r="CH132" s="296">
        <v>21911015.09084842</v>
      </c>
      <c r="CI132" s="296">
        <v>0</v>
      </c>
      <c r="CJ132" s="405"/>
      <c r="CK132" s="183">
        <v>2826</v>
      </c>
      <c r="CL132" s="183">
        <v>2739.5</v>
      </c>
      <c r="CM132" s="295">
        <v>5174.1689999999999</v>
      </c>
      <c r="CN132" s="183">
        <v>34439</v>
      </c>
    </row>
    <row r="133" spans="1:93" ht="11.25" customHeight="1">
      <c r="A133" s="180" t="s">
        <v>994</v>
      </c>
      <c r="B133" s="168">
        <v>8.5</v>
      </c>
      <c r="C133" s="168">
        <v>25.5</v>
      </c>
      <c r="D133" s="168">
        <v>29.75</v>
      </c>
      <c r="E133" s="168">
        <v>25</v>
      </c>
      <c r="F133" s="168">
        <v>27</v>
      </c>
      <c r="G133" s="168">
        <v>23</v>
      </c>
      <c r="H133" s="168">
        <v>26.5</v>
      </c>
      <c r="I133" s="168">
        <v>23.5</v>
      </c>
      <c r="J133" s="168">
        <v>21</v>
      </c>
      <c r="K133" s="168">
        <v>31</v>
      </c>
      <c r="L133" s="168">
        <v>31.5</v>
      </c>
      <c r="M133" s="168">
        <v>25</v>
      </c>
      <c r="N133" s="168">
        <v>24.5</v>
      </c>
      <c r="O133" s="168">
        <v>22</v>
      </c>
      <c r="P133" s="168">
        <v>22</v>
      </c>
      <c r="Q133" s="168">
        <v>302</v>
      </c>
      <c r="R133" s="169">
        <v>331.75</v>
      </c>
      <c r="S133" s="168">
        <v>3</v>
      </c>
      <c r="T133" s="168">
        <v>2</v>
      </c>
      <c r="U133" s="168">
        <v>8.5</v>
      </c>
      <c r="V133" s="168">
        <v>44.5</v>
      </c>
      <c r="W133" s="168">
        <v>1.1499999999999999</v>
      </c>
      <c r="X133" s="168">
        <v>171.5</v>
      </c>
      <c r="Y133" s="168">
        <v>0</v>
      </c>
      <c r="Z133" s="168">
        <v>0</v>
      </c>
      <c r="AA133" s="168">
        <v>0</v>
      </c>
      <c r="AB133" s="170">
        <v>42.84</v>
      </c>
      <c r="AC133" s="171">
        <v>30</v>
      </c>
      <c r="AD133" s="171">
        <v>59</v>
      </c>
      <c r="AE133" s="171">
        <v>74.194999999999993</v>
      </c>
      <c r="AF133" s="171">
        <v>195</v>
      </c>
      <c r="AG133" s="171">
        <v>358.19499999999999</v>
      </c>
      <c r="AH133" s="171">
        <v>3</v>
      </c>
      <c r="AI133" s="171">
        <v>4</v>
      </c>
      <c r="AJ133" s="171">
        <v>17</v>
      </c>
      <c r="AK133" s="171">
        <v>31.15</v>
      </c>
      <c r="AL133" s="171">
        <v>28.75</v>
      </c>
      <c r="AM133" s="171">
        <v>8.5749999999999993</v>
      </c>
      <c r="AN133" s="171">
        <v>0</v>
      </c>
      <c r="AO133" s="171">
        <v>0</v>
      </c>
      <c r="AP133" s="170">
        <v>493.51</v>
      </c>
      <c r="AQ133" s="172">
        <v>1.246</v>
      </c>
      <c r="AR133" s="171">
        <v>614.91300000000001</v>
      </c>
      <c r="AS133" s="173">
        <v>0</v>
      </c>
      <c r="AT133" s="170">
        <v>0</v>
      </c>
      <c r="AU133" s="172">
        <v>68.817999999999998</v>
      </c>
      <c r="AV133" s="172">
        <v>111.6</v>
      </c>
      <c r="AW133" s="170">
        <v>45.634999999999998</v>
      </c>
      <c r="AX133" s="172">
        <v>0</v>
      </c>
      <c r="AY133" s="171">
        <v>226.053</v>
      </c>
      <c r="AZ133" s="174">
        <v>0</v>
      </c>
      <c r="BA133" s="178">
        <v>4.7E-2</v>
      </c>
      <c r="BB133" s="171">
        <v>15.592000000000001</v>
      </c>
      <c r="BC133" s="170">
        <v>0</v>
      </c>
      <c r="BD133" s="170">
        <v>0</v>
      </c>
      <c r="BE133" s="170">
        <v>0</v>
      </c>
      <c r="BF133" s="173">
        <v>0</v>
      </c>
      <c r="BG133" s="171">
        <v>0</v>
      </c>
      <c r="BH133" s="175">
        <v>2</v>
      </c>
      <c r="BI133" s="171">
        <v>0.2</v>
      </c>
      <c r="BJ133" s="175">
        <v>0</v>
      </c>
      <c r="BK133" s="175">
        <v>0</v>
      </c>
      <c r="BL133" s="171">
        <v>0</v>
      </c>
      <c r="BM133" s="170">
        <v>856.75800000000004</v>
      </c>
      <c r="BN133" s="170">
        <v>0</v>
      </c>
      <c r="BO133" s="171">
        <v>856.75800000000004</v>
      </c>
      <c r="BP133" s="284">
        <v>3499222.43</v>
      </c>
      <c r="BQ133" s="285"/>
      <c r="BR133" s="284">
        <v>3499222.43</v>
      </c>
      <c r="BS133" s="284">
        <v>6346.46</v>
      </c>
      <c r="BT133" s="284">
        <v>47151.99</v>
      </c>
      <c r="BU133" s="176">
        <v>53498.45</v>
      </c>
      <c r="BV133" s="176">
        <v>0</v>
      </c>
      <c r="BW133" s="176">
        <v>0</v>
      </c>
      <c r="BX133" s="176">
        <v>0</v>
      </c>
      <c r="BY133" s="176">
        <v>0</v>
      </c>
      <c r="BZ133" s="176">
        <v>0</v>
      </c>
      <c r="CA133" s="284">
        <v>0</v>
      </c>
      <c r="CB133" s="284">
        <v>53498.45</v>
      </c>
      <c r="CC133" s="284">
        <v>40123.837499999994</v>
      </c>
      <c r="CD133" s="176">
        <v>0</v>
      </c>
      <c r="CE133" s="284">
        <v>3459098.5925000003</v>
      </c>
      <c r="CF133" s="284">
        <v>13984.049754095695</v>
      </c>
      <c r="CG133" s="284">
        <v>13424.687763931868</v>
      </c>
      <c r="CH133" s="284">
        <v>3486507.3300180277</v>
      </c>
      <c r="CI133" s="285"/>
      <c r="CJ133" s="292"/>
      <c r="CK133" s="169">
        <v>334</v>
      </c>
      <c r="CL133" s="169">
        <v>315</v>
      </c>
      <c r="CM133" s="178">
        <v>838.29200000000003</v>
      </c>
      <c r="CN133" s="179">
        <v>10548</v>
      </c>
    </row>
    <row r="134" spans="1:93" ht="11.25" customHeight="1">
      <c r="A134" s="197" t="s">
        <v>1139</v>
      </c>
      <c r="B134" s="193">
        <v>0</v>
      </c>
      <c r="C134" s="193">
        <v>0</v>
      </c>
      <c r="D134" s="193">
        <v>0</v>
      </c>
      <c r="E134" s="193">
        <v>0</v>
      </c>
      <c r="F134" s="193">
        <v>0</v>
      </c>
      <c r="G134" s="193">
        <v>0</v>
      </c>
      <c r="H134" s="193">
        <v>0</v>
      </c>
      <c r="I134" s="193">
        <v>0</v>
      </c>
      <c r="J134" s="193">
        <v>0</v>
      </c>
      <c r="K134" s="193">
        <v>0</v>
      </c>
      <c r="L134" s="193">
        <v>0</v>
      </c>
      <c r="M134" s="193">
        <v>57</v>
      </c>
      <c r="N134" s="193">
        <v>57.5</v>
      </c>
      <c r="O134" s="193">
        <v>0</v>
      </c>
      <c r="P134" s="193">
        <v>0</v>
      </c>
      <c r="Q134" s="193">
        <v>114.5</v>
      </c>
      <c r="R134" s="198">
        <v>114.5</v>
      </c>
      <c r="S134" s="193">
        <v>17</v>
      </c>
      <c r="T134" s="193">
        <v>8</v>
      </c>
      <c r="U134" s="193">
        <v>0</v>
      </c>
      <c r="V134" s="193">
        <v>3</v>
      </c>
      <c r="W134" s="193">
        <v>0.72</v>
      </c>
      <c r="X134" s="193">
        <v>0</v>
      </c>
      <c r="Y134" s="193">
        <v>0</v>
      </c>
      <c r="Z134" s="193">
        <v>0</v>
      </c>
      <c r="AA134" s="193">
        <v>0</v>
      </c>
      <c r="AB134" s="331">
        <v>0</v>
      </c>
      <c r="AC134" s="331">
        <v>0</v>
      </c>
      <c r="AD134" s="331">
        <v>0</v>
      </c>
      <c r="AE134" s="331">
        <v>0</v>
      </c>
      <c r="AF134" s="331">
        <v>143.125</v>
      </c>
      <c r="AG134" s="331">
        <v>143.125</v>
      </c>
      <c r="AH134" s="331">
        <v>17</v>
      </c>
      <c r="AI134" s="331">
        <v>16</v>
      </c>
      <c r="AJ134" s="331">
        <v>0</v>
      </c>
      <c r="AK134" s="331">
        <v>2.1</v>
      </c>
      <c r="AL134" s="331">
        <v>18</v>
      </c>
      <c r="AM134" s="331">
        <v>0</v>
      </c>
      <c r="AN134" s="331">
        <v>0</v>
      </c>
      <c r="AO134" s="331">
        <v>0</v>
      </c>
      <c r="AP134" s="333">
        <v>196.22499999999999</v>
      </c>
      <c r="AQ134" s="352">
        <v>1.069</v>
      </c>
      <c r="AR134" s="352">
        <v>209.76499999999999</v>
      </c>
      <c r="AS134" s="335">
        <v>0</v>
      </c>
      <c r="AT134" s="331">
        <v>0</v>
      </c>
      <c r="AU134" s="332">
        <v>0</v>
      </c>
      <c r="AV134" s="332">
        <v>111.15900000000001</v>
      </c>
      <c r="AW134" s="331">
        <v>0</v>
      </c>
      <c r="AX134" s="332">
        <v>0</v>
      </c>
      <c r="AY134" s="333">
        <v>111.15900000000001</v>
      </c>
      <c r="AZ134" s="333">
        <v>0</v>
      </c>
      <c r="BA134" s="333">
        <v>7.4999999999999997E-2</v>
      </c>
      <c r="BB134" s="333">
        <v>8.5879999999999992</v>
      </c>
      <c r="BC134" s="333">
        <v>99.33</v>
      </c>
      <c r="BD134" s="333">
        <v>34</v>
      </c>
      <c r="BE134" s="333">
        <v>133.32999999999998</v>
      </c>
      <c r="BF134" s="334">
        <v>0</v>
      </c>
      <c r="BG134" s="333">
        <v>0</v>
      </c>
      <c r="BH134" s="334">
        <v>0</v>
      </c>
      <c r="BI134" s="333">
        <v>0</v>
      </c>
      <c r="BJ134" s="335">
        <v>0</v>
      </c>
      <c r="BK134" s="335">
        <v>0</v>
      </c>
      <c r="BL134" s="333">
        <v>0</v>
      </c>
      <c r="BM134" s="336">
        <v>462.84199999999998</v>
      </c>
      <c r="BN134" s="331">
        <v>0</v>
      </c>
      <c r="BO134" s="333">
        <v>462.84199999999998</v>
      </c>
      <c r="BP134" s="337">
        <v>1890367.07</v>
      </c>
      <c r="BQ134" s="337">
        <v>37807.341400000005</v>
      </c>
      <c r="BR134" s="337">
        <v>1852559.7286</v>
      </c>
      <c r="BS134" s="337">
        <v>0</v>
      </c>
      <c r="BT134" s="337">
        <v>0</v>
      </c>
      <c r="BU134" s="338">
        <v>0</v>
      </c>
      <c r="BV134" s="338">
        <v>0</v>
      </c>
      <c r="BW134" s="338">
        <v>0</v>
      </c>
      <c r="BX134" s="315">
        <v>0</v>
      </c>
      <c r="BY134" s="338">
        <v>0</v>
      </c>
      <c r="BZ134" s="338">
        <v>0</v>
      </c>
      <c r="CA134" s="337">
        <v>0</v>
      </c>
      <c r="CB134" s="337">
        <v>0</v>
      </c>
      <c r="CC134" s="337">
        <v>0</v>
      </c>
      <c r="CD134" s="337">
        <v>0</v>
      </c>
      <c r="CE134" s="337">
        <v>1852559.7286</v>
      </c>
      <c r="CF134" s="314">
        <v>7489.3174404876163</v>
      </c>
      <c r="CG134" s="314">
        <v>7189.7447428681116</v>
      </c>
      <c r="CH134" s="314">
        <v>1867238.7907833557</v>
      </c>
      <c r="CI134" s="337">
        <v>37807.341400000005</v>
      </c>
      <c r="CJ134" s="326"/>
      <c r="CK134" s="334">
        <v>110</v>
      </c>
      <c r="CL134" s="334">
        <v>178</v>
      </c>
      <c r="CM134" s="353">
        <v>441.55399999999997</v>
      </c>
      <c r="CN134" s="339">
        <v>16510</v>
      </c>
    </row>
    <row r="135" spans="1:93" ht="11.25" customHeight="1">
      <c r="A135" s="180" t="s">
        <v>995</v>
      </c>
      <c r="B135" s="168">
        <v>25</v>
      </c>
      <c r="C135" s="168">
        <v>36.5</v>
      </c>
      <c r="D135" s="168">
        <v>49</v>
      </c>
      <c r="E135" s="168">
        <v>36</v>
      </c>
      <c r="F135" s="168">
        <v>38.5</v>
      </c>
      <c r="G135" s="168">
        <v>44</v>
      </c>
      <c r="H135" s="168">
        <v>42.5</v>
      </c>
      <c r="I135" s="168">
        <v>53.5</v>
      </c>
      <c r="J135" s="168">
        <v>32.5</v>
      </c>
      <c r="K135" s="168">
        <v>44.5</v>
      </c>
      <c r="L135" s="168">
        <v>43.5</v>
      </c>
      <c r="M135" s="168">
        <v>48.5</v>
      </c>
      <c r="N135" s="168">
        <v>45.5</v>
      </c>
      <c r="O135" s="168">
        <v>42.5</v>
      </c>
      <c r="P135" s="168">
        <v>34.5</v>
      </c>
      <c r="Q135" s="168">
        <v>506</v>
      </c>
      <c r="R135" s="169">
        <v>555</v>
      </c>
      <c r="S135" s="168">
        <v>1</v>
      </c>
      <c r="T135" s="168">
        <v>2</v>
      </c>
      <c r="U135" s="168">
        <v>25</v>
      </c>
      <c r="V135" s="168">
        <v>64</v>
      </c>
      <c r="W135" s="168">
        <v>0.73</v>
      </c>
      <c r="X135" s="168">
        <v>251</v>
      </c>
      <c r="Y135" s="168">
        <v>0</v>
      </c>
      <c r="Z135" s="168">
        <v>0</v>
      </c>
      <c r="AA135" s="168">
        <v>0</v>
      </c>
      <c r="AB135" s="170">
        <v>70.56</v>
      </c>
      <c r="AC135" s="171">
        <v>43.2</v>
      </c>
      <c r="AD135" s="171">
        <v>97.35</v>
      </c>
      <c r="AE135" s="171">
        <v>134.28299999999999</v>
      </c>
      <c r="AF135" s="171">
        <v>323.75</v>
      </c>
      <c r="AG135" s="171">
        <v>598.58299999999997</v>
      </c>
      <c r="AH135" s="171">
        <v>1</v>
      </c>
      <c r="AI135" s="171">
        <v>4</v>
      </c>
      <c r="AJ135" s="171">
        <v>50</v>
      </c>
      <c r="AK135" s="171">
        <v>44.8</v>
      </c>
      <c r="AL135" s="171">
        <v>18.25</v>
      </c>
      <c r="AM135" s="171">
        <v>12.55</v>
      </c>
      <c r="AN135" s="171">
        <v>0</v>
      </c>
      <c r="AO135" s="171">
        <v>0</v>
      </c>
      <c r="AP135" s="170">
        <v>799.74299999999994</v>
      </c>
      <c r="AQ135" s="172">
        <v>1.21</v>
      </c>
      <c r="AR135" s="171">
        <v>967.68899999999996</v>
      </c>
      <c r="AS135" s="173">
        <v>0</v>
      </c>
      <c r="AT135" s="170">
        <v>0</v>
      </c>
      <c r="AU135" s="172">
        <v>48.098999999999997</v>
      </c>
      <c r="AV135" s="172">
        <v>156.636</v>
      </c>
      <c r="AW135" s="170">
        <v>71.698999999999998</v>
      </c>
      <c r="AX135" s="172">
        <v>0</v>
      </c>
      <c r="AY135" s="171">
        <v>276.43399999999997</v>
      </c>
      <c r="AZ135" s="174">
        <v>0</v>
      </c>
      <c r="BA135" s="178">
        <v>0.06</v>
      </c>
      <c r="BB135" s="171">
        <v>33.299999999999997</v>
      </c>
      <c r="BC135" s="170">
        <v>0</v>
      </c>
      <c r="BD135" s="170">
        <v>0</v>
      </c>
      <c r="BE135" s="170">
        <v>0</v>
      </c>
      <c r="BF135" s="173">
        <v>0</v>
      </c>
      <c r="BG135" s="171">
        <v>0</v>
      </c>
      <c r="BH135" s="175">
        <v>0</v>
      </c>
      <c r="BI135" s="171">
        <v>0</v>
      </c>
      <c r="BJ135" s="175">
        <v>0</v>
      </c>
      <c r="BK135" s="175">
        <v>0</v>
      </c>
      <c r="BL135" s="171">
        <v>0</v>
      </c>
      <c r="BM135" s="170">
        <v>1277.423</v>
      </c>
      <c r="BN135" s="170">
        <v>0</v>
      </c>
      <c r="BO135" s="171">
        <v>1277.423</v>
      </c>
      <c r="BP135" s="284">
        <v>5217327.66</v>
      </c>
      <c r="BQ135" s="285"/>
      <c r="BR135" s="284">
        <v>5217327.66</v>
      </c>
      <c r="BS135" s="284">
        <v>7593.3</v>
      </c>
      <c r="BT135" s="284">
        <v>33743.660000000003</v>
      </c>
      <c r="BU135" s="176">
        <v>41336.960000000006</v>
      </c>
      <c r="BV135" s="176">
        <v>0</v>
      </c>
      <c r="BW135" s="176">
        <v>0</v>
      </c>
      <c r="BX135" s="176">
        <v>0</v>
      </c>
      <c r="BY135" s="176">
        <v>0</v>
      </c>
      <c r="BZ135" s="176">
        <v>0</v>
      </c>
      <c r="CA135" s="284">
        <v>0</v>
      </c>
      <c r="CB135" s="284">
        <v>41336.960000000006</v>
      </c>
      <c r="CC135" s="284">
        <v>31002.720000000005</v>
      </c>
      <c r="CD135" s="176">
        <v>0</v>
      </c>
      <c r="CE135" s="284">
        <v>5186324.9400000004</v>
      </c>
      <c r="CF135" s="284">
        <v>20966.683678550678</v>
      </c>
      <c r="CG135" s="284">
        <v>20128.016331408653</v>
      </c>
      <c r="CH135" s="284">
        <v>5227419.6400099602</v>
      </c>
      <c r="CI135" s="285"/>
      <c r="CJ135" s="292"/>
      <c r="CK135" s="169">
        <v>558</v>
      </c>
      <c r="CL135" s="169">
        <v>555</v>
      </c>
      <c r="CM135" s="178">
        <v>1263.5730000000001</v>
      </c>
      <c r="CN135" s="179">
        <v>9401</v>
      </c>
    </row>
    <row r="136" spans="1:93" ht="11.25" customHeight="1">
      <c r="A136" s="324" t="s">
        <v>1036</v>
      </c>
      <c r="B136" s="194">
        <v>0</v>
      </c>
      <c r="C136" s="194">
        <v>0</v>
      </c>
      <c r="D136" s="194">
        <v>0</v>
      </c>
      <c r="E136" s="194">
        <v>0</v>
      </c>
      <c r="F136" s="194">
        <v>0</v>
      </c>
      <c r="G136" s="194">
        <v>0</v>
      </c>
      <c r="H136" s="194">
        <v>0</v>
      </c>
      <c r="I136" s="194">
        <v>0</v>
      </c>
      <c r="J136" s="194">
        <v>13</v>
      </c>
      <c r="K136" s="194">
        <v>17.5</v>
      </c>
      <c r="L136" s="194">
        <v>0</v>
      </c>
      <c r="M136" s="194">
        <v>37</v>
      </c>
      <c r="N136" s="194">
        <v>29.5</v>
      </c>
      <c r="O136" s="194">
        <v>38</v>
      </c>
      <c r="P136" s="194">
        <v>28.5</v>
      </c>
      <c r="Q136" s="194">
        <v>163.5</v>
      </c>
      <c r="R136" s="195">
        <v>163.5</v>
      </c>
      <c r="S136" s="194">
        <v>1.5</v>
      </c>
      <c r="T136" s="194">
        <v>0</v>
      </c>
      <c r="U136" s="194">
        <v>0</v>
      </c>
      <c r="V136" s="194">
        <v>8</v>
      </c>
      <c r="W136" s="194">
        <v>0.12</v>
      </c>
      <c r="X136" s="194">
        <v>0</v>
      </c>
      <c r="Y136" s="194">
        <v>0</v>
      </c>
      <c r="Z136" s="194">
        <v>0</v>
      </c>
      <c r="AA136" s="194">
        <v>0</v>
      </c>
      <c r="AB136" s="306">
        <v>0</v>
      </c>
      <c r="AC136" s="306">
        <v>0</v>
      </c>
      <c r="AD136" s="306">
        <v>0</v>
      </c>
      <c r="AE136" s="306">
        <v>13.585000000000001</v>
      </c>
      <c r="AF136" s="306">
        <v>188.125</v>
      </c>
      <c r="AG136" s="306">
        <v>201.71</v>
      </c>
      <c r="AH136" s="306">
        <v>1.5</v>
      </c>
      <c r="AI136" s="306">
        <v>0</v>
      </c>
      <c r="AJ136" s="306">
        <v>0</v>
      </c>
      <c r="AK136" s="306">
        <v>5.6</v>
      </c>
      <c r="AL136" s="306">
        <v>3</v>
      </c>
      <c r="AM136" s="306">
        <v>0</v>
      </c>
      <c r="AN136" s="306">
        <v>0</v>
      </c>
      <c r="AO136" s="306">
        <v>0</v>
      </c>
      <c r="AP136" s="307">
        <v>211.81</v>
      </c>
      <c r="AQ136" s="308">
        <v>1</v>
      </c>
      <c r="AR136" s="308">
        <v>211.81</v>
      </c>
      <c r="AS136" s="312">
        <v>1</v>
      </c>
      <c r="AT136" s="306">
        <v>1.5</v>
      </c>
      <c r="AU136" s="310">
        <v>0</v>
      </c>
      <c r="AV136" s="310">
        <v>153.916</v>
      </c>
      <c r="AW136" s="306">
        <v>0</v>
      </c>
      <c r="AX136" s="310">
        <v>0</v>
      </c>
      <c r="AY136" s="307">
        <v>153.916</v>
      </c>
      <c r="AZ136" s="307">
        <v>0</v>
      </c>
      <c r="BA136" s="307">
        <v>7.4999999999999997E-2</v>
      </c>
      <c r="BB136" s="307">
        <v>12.263</v>
      </c>
      <c r="BC136" s="307">
        <v>0</v>
      </c>
      <c r="BD136" s="307">
        <v>0</v>
      </c>
      <c r="BE136" s="307">
        <v>0</v>
      </c>
      <c r="BF136" s="311">
        <v>0</v>
      </c>
      <c r="BG136" s="307">
        <v>0</v>
      </c>
      <c r="BH136" s="311">
        <v>0</v>
      </c>
      <c r="BI136" s="307">
        <v>0</v>
      </c>
      <c r="BJ136" s="312">
        <v>0</v>
      </c>
      <c r="BK136" s="312">
        <v>0</v>
      </c>
      <c r="BL136" s="307">
        <v>0</v>
      </c>
      <c r="BM136" s="313">
        <v>379.48899999999998</v>
      </c>
      <c r="BN136" s="306">
        <v>17.867999999999999</v>
      </c>
      <c r="BO136" s="307">
        <v>397.35700000000003</v>
      </c>
      <c r="BP136" s="314">
        <v>1622909.3</v>
      </c>
      <c r="BQ136" s="314">
        <v>32458.186000000002</v>
      </c>
      <c r="BR136" s="314">
        <v>1590451.1140000001</v>
      </c>
      <c r="BS136" s="314">
        <v>0</v>
      </c>
      <c r="BT136" s="314">
        <v>0</v>
      </c>
      <c r="BU136" s="315">
        <v>0</v>
      </c>
      <c r="BV136" s="315">
        <v>0</v>
      </c>
      <c r="BW136" s="315">
        <v>0</v>
      </c>
      <c r="BX136" s="315">
        <v>0</v>
      </c>
      <c r="BY136" s="315">
        <v>0</v>
      </c>
      <c r="BZ136" s="315">
        <v>0</v>
      </c>
      <c r="CA136" s="314">
        <v>0</v>
      </c>
      <c r="CB136" s="314">
        <v>0</v>
      </c>
      <c r="CC136" s="314">
        <v>0</v>
      </c>
      <c r="CD136" s="314">
        <v>0</v>
      </c>
      <c r="CE136" s="314">
        <v>1590451.1140000001</v>
      </c>
      <c r="CF136" s="314">
        <v>6429.694590913261</v>
      </c>
      <c r="CG136" s="314">
        <v>6172.5068072767308</v>
      </c>
      <c r="CH136" s="314">
        <v>1603053.3153981902</v>
      </c>
      <c r="CI136" s="314">
        <v>32458.186000000002</v>
      </c>
      <c r="CJ136" s="408"/>
      <c r="CK136" s="311">
        <v>172</v>
      </c>
      <c r="CL136" s="311">
        <v>167</v>
      </c>
      <c r="CM136" s="321">
        <v>397.35700000000003</v>
      </c>
      <c r="CN136" s="318">
        <v>9926</v>
      </c>
    </row>
    <row r="137" spans="1:93" ht="11.25" customHeight="1">
      <c r="A137" s="319" t="s">
        <v>1037</v>
      </c>
      <c r="B137" s="194">
        <v>0</v>
      </c>
      <c r="C137" s="194">
        <v>0</v>
      </c>
      <c r="D137" s="194">
        <v>0</v>
      </c>
      <c r="E137" s="194">
        <v>0</v>
      </c>
      <c r="F137" s="194">
        <v>0</v>
      </c>
      <c r="G137" s="194">
        <v>0</v>
      </c>
      <c r="H137" s="194">
        <v>0</v>
      </c>
      <c r="I137" s="194">
        <v>0</v>
      </c>
      <c r="J137" s="194">
        <v>33.5</v>
      </c>
      <c r="K137" s="194">
        <v>47.5</v>
      </c>
      <c r="L137" s="194">
        <v>51.5</v>
      </c>
      <c r="M137" s="194">
        <v>50.5</v>
      </c>
      <c r="N137" s="194">
        <v>34.5</v>
      </c>
      <c r="O137" s="194">
        <v>34.5</v>
      </c>
      <c r="P137" s="194">
        <v>31.5</v>
      </c>
      <c r="Q137" s="194">
        <v>283.5</v>
      </c>
      <c r="R137" s="195">
        <v>283.5</v>
      </c>
      <c r="S137" s="194">
        <v>6</v>
      </c>
      <c r="T137" s="194">
        <v>11.5</v>
      </c>
      <c r="U137" s="194">
        <v>0</v>
      </c>
      <c r="V137" s="194">
        <v>54</v>
      </c>
      <c r="W137" s="194">
        <v>1.27</v>
      </c>
      <c r="X137" s="194">
        <v>0</v>
      </c>
      <c r="Y137" s="194">
        <v>192</v>
      </c>
      <c r="Z137" s="194">
        <v>53.67</v>
      </c>
      <c r="AA137" s="194">
        <v>0</v>
      </c>
      <c r="AB137" s="306">
        <v>0</v>
      </c>
      <c r="AC137" s="306">
        <v>0</v>
      </c>
      <c r="AD137" s="306">
        <v>0</v>
      </c>
      <c r="AE137" s="306">
        <v>35.008000000000003</v>
      </c>
      <c r="AF137" s="306">
        <v>312.5</v>
      </c>
      <c r="AG137" s="306">
        <v>347.50799999999998</v>
      </c>
      <c r="AH137" s="306">
        <v>6</v>
      </c>
      <c r="AI137" s="306">
        <v>23</v>
      </c>
      <c r="AJ137" s="306">
        <v>0</v>
      </c>
      <c r="AK137" s="306">
        <v>37.799999999999997</v>
      </c>
      <c r="AL137" s="306">
        <v>31.75</v>
      </c>
      <c r="AM137" s="306">
        <v>0</v>
      </c>
      <c r="AN137" s="306">
        <v>26.835000000000001</v>
      </c>
      <c r="AO137" s="306">
        <v>0</v>
      </c>
      <c r="AP137" s="307">
        <v>472.89299999999997</v>
      </c>
      <c r="AQ137" s="308">
        <v>1.0649999999999999</v>
      </c>
      <c r="AR137" s="308">
        <v>503.63099999999997</v>
      </c>
      <c r="AS137" s="312">
        <v>2</v>
      </c>
      <c r="AT137" s="306">
        <v>3</v>
      </c>
      <c r="AU137" s="310">
        <v>0</v>
      </c>
      <c r="AV137" s="310">
        <v>142.57599999999999</v>
      </c>
      <c r="AW137" s="306">
        <v>0</v>
      </c>
      <c r="AX137" s="310">
        <v>0</v>
      </c>
      <c r="AY137" s="307">
        <v>142.57599999999999</v>
      </c>
      <c r="AZ137" s="307">
        <v>0</v>
      </c>
      <c r="BA137" s="307">
        <v>7.4999999999999997E-2</v>
      </c>
      <c r="BB137" s="307">
        <v>21.263000000000002</v>
      </c>
      <c r="BC137" s="307">
        <v>0</v>
      </c>
      <c r="BD137" s="307">
        <v>0</v>
      </c>
      <c r="BE137" s="307">
        <v>0</v>
      </c>
      <c r="BF137" s="311">
        <v>0</v>
      </c>
      <c r="BG137" s="307">
        <v>0</v>
      </c>
      <c r="BH137" s="311">
        <v>0</v>
      </c>
      <c r="BI137" s="307">
        <v>0</v>
      </c>
      <c r="BJ137" s="312">
        <v>0</v>
      </c>
      <c r="BK137" s="312">
        <v>0</v>
      </c>
      <c r="BL137" s="307">
        <v>0</v>
      </c>
      <c r="BM137" s="313">
        <v>670.47</v>
      </c>
      <c r="BN137" s="306">
        <v>0</v>
      </c>
      <c r="BO137" s="307">
        <v>670.47</v>
      </c>
      <c r="BP137" s="314">
        <v>2738373.8</v>
      </c>
      <c r="BQ137" s="314">
        <v>54767.475999999995</v>
      </c>
      <c r="BR137" s="314">
        <v>2683606.324</v>
      </c>
      <c r="BS137" s="314">
        <v>0</v>
      </c>
      <c r="BT137" s="314">
        <v>0</v>
      </c>
      <c r="BU137" s="315">
        <v>0</v>
      </c>
      <c r="BV137" s="315">
        <v>0</v>
      </c>
      <c r="BW137" s="315">
        <v>0</v>
      </c>
      <c r="BX137" s="315">
        <v>0</v>
      </c>
      <c r="BY137" s="315">
        <v>0</v>
      </c>
      <c r="BZ137" s="315">
        <v>0</v>
      </c>
      <c r="CA137" s="314">
        <v>0</v>
      </c>
      <c r="CB137" s="314">
        <v>0</v>
      </c>
      <c r="CC137" s="314">
        <v>0</v>
      </c>
      <c r="CD137" s="314">
        <v>0</v>
      </c>
      <c r="CE137" s="314">
        <v>2683606.324</v>
      </c>
      <c r="CF137" s="314">
        <v>10848.977949512391</v>
      </c>
      <c r="CG137" s="314">
        <v>10415.018831531896</v>
      </c>
      <c r="CH137" s="314">
        <v>2704870.3207810442</v>
      </c>
      <c r="CI137" s="314">
        <v>54767.475999999995</v>
      </c>
      <c r="CJ137" s="408"/>
      <c r="CK137" s="311">
        <v>288</v>
      </c>
      <c r="CL137" s="311">
        <v>279</v>
      </c>
      <c r="CM137" s="321">
        <v>655.26199999999994</v>
      </c>
      <c r="CN137" s="318">
        <v>9659</v>
      </c>
    </row>
    <row r="138" spans="1:93" ht="11.25" customHeight="1">
      <c r="A138" s="417" t="s">
        <v>1192</v>
      </c>
      <c r="B138" s="194">
        <v>0</v>
      </c>
      <c r="C138" s="194">
        <v>0</v>
      </c>
      <c r="D138" s="194">
        <v>0</v>
      </c>
      <c r="E138" s="194">
        <v>0</v>
      </c>
      <c r="F138" s="194">
        <v>0</v>
      </c>
      <c r="G138" s="194">
        <v>0</v>
      </c>
      <c r="H138" s="194">
        <v>0</v>
      </c>
      <c r="I138" s="194">
        <v>0</v>
      </c>
      <c r="J138" s="194">
        <v>0</v>
      </c>
      <c r="K138" s="194">
        <v>64.5</v>
      </c>
      <c r="L138" s="194">
        <v>51.5</v>
      </c>
      <c r="M138" s="194">
        <v>52</v>
      </c>
      <c r="N138" s="194">
        <v>47</v>
      </c>
      <c r="O138" s="194">
        <v>38.5</v>
      </c>
      <c r="P138" s="194">
        <v>29.5</v>
      </c>
      <c r="Q138" s="193">
        <v>283</v>
      </c>
      <c r="R138" s="198">
        <v>283</v>
      </c>
      <c r="S138" s="194">
        <v>0.5</v>
      </c>
      <c r="T138" s="194">
        <v>0</v>
      </c>
      <c r="U138" s="194">
        <v>0</v>
      </c>
      <c r="V138" s="194">
        <v>60</v>
      </c>
      <c r="W138" s="194">
        <v>0.47</v>
      </c>
      <c r="X138" s="194">
        <v>0</v>
      </c>
      <c r="Y138" s="194">
        <v>124.5</v>
      </c>
      <c r="Z138" s="194">
        <v>62.25</v>
      </c>
      <c r="AA138" s="194">
        <v>0</v>
      </c>
      <c r="AB138" s="331">
        <v>0</v>
      </c>
      <c r="AC138" s="333">
        <v>0</v>
      </c>
      <c r="AD138" s="333">
        <v>0</v>
      </c>
      <c r="AE138" s="333">
        <v>0</v>
      </c>
      <c r="AF138" s="333">
        <v>353.75</v>
      </c>
      <c r="AG138" s="306">
        <v>353.75</v>
      </c>
      <c r="AH138" s="333">
        <v>0.5</v>
      </c>
      <c r="AI138" s="333">
        <v>0</v>
      </c>
      <c r="AJ138" s="333">
        <v>0</v>
      </c>
      <c r="AK138" s="333">
        <v>42</v>
      </c>
      <c r="AL138" s="333">
        <v>11.75</v>
      </c>
      <c r="AM138" s="333">
        <v>0</v>
      </c>
      <c r="AN138" s="306">
        <v>31.125</v>
      </c>
      <c r="AO138" s="333">
        <v>0</v>
      </c>
      <c r="AP138" s="307">
        <v>439.125</v>
      </c>
      <c r="AQ138" s="308">
        <v>1</v>
      </c>
      <c r="AR138" s="308">
        <v>439.125</v>
      </c>
      <c r="AS138" s="312">
        <v>1</v>
      </c>
      <c r="AT138" s="331">
        <v>1.5</v>
      </c>
      <c r="AU138" s="310">
        <v>0</v>
      </c>
      <c r="AV138" s="310">
        <v>132.77500000000001</v>
      </c>
      <c r="AW138" s="331">
        <v>0</v>
      </c>
      <c r="AX138" s="332">
        <v>0</v>
      </c>
      <c r="AY138" s="333">
        <v>132.77500000000001</v>
      </c>
      <c r="AZ138" s="355">
        <v>0</v>
      </c>
      <c r="BA138" s="307">
        <v>7.6999999999999999E-2</v>
      </c>
      <c r="BB138" s="333">
        <v>21.791</v>
      </c>
      <c r="BC138" s="307">
        <v>19.364999999999998</v>
      </c>
      <c r="BD138" s="307">
        <v>8</v>
      </c>
      <c r="BE138" s="307">
        <v>27.364999999999998</v>
      </c>
      <c r="BF138" s="334">
        <v>0</v>
      </c>
      <c r="BG138" s="333">
        <v>0</v>
      </c>
      <c r="BH138" s="335">
        <v>0</v>
      </c>
      <c r="BI138" s="333">
        <v>0</v>
      </c>
      <c r="BJ138" s="335">
        <v>0</v>
      </c>
      <c r="BK138" s="335">
        <v>0</v>
      </c>
      <c r="BL138" s="333">
        <v>0</v>
      </c>
      <c r="BM138" s="331">
        <v>622.55600000000004</v>
      </c>
      <c r="BN138" s="331">
        <v>0</v>
      </c>
      <c r="BO138" s="333">
        <v>622.55600000000004</v>
      </c>
      <c r="BP138" s="337">
        <v>2542680.5699999998</v>
      </c>
      <c r="BQ138" s="314">
        <v>50853.611399999994</v>
      </c>
      <c r="BR138" s="314">
        <v>2491826.9586</v>
      </c>
      <c r="BS138" s="337">
        <v>0</v>
      </c>
      <c r="BT138" s="337">
        <v>0</v>
      </c>
      <c r="BU138" s="338">
        <v>0</v>
      </c>
      <c r="BV138" s="338">
        <v>0</v>
      </c>
      <c r="BW138" s="338">
        <v>0</v>
      </c>
      <c r="BX138" s="315">
        <v>0</v>
      </c>
      <c r="BY138" s="338">
        <v>0</v>
      </c>
      <c r="BZ138" s="338">
        <v>0</v>
      </c>
      <c r="CA138" s="337">
        <v>0</v>
      </c>
      <c r="CB138" s="337">
        <v>0</v>
      </c>
      <c r="CC138" s="337">
        <v>0</v>
      </c>
      <c r="CD138" s="338">
        <v>0</v>
      </c>
      <c r="CE138" s="314">
        <v>2491826.9586</v>
      </c>
      <c r="CF138" s="314">
        <v>10073.674177200937</v>
      </c>
      <c r="CG138" s="314">
        <v>9670.7272101128983</v>
      </c>
      <c r="CH138" s="314">
        <v>2511571.3599873139</v>
      </c>
      <c r="CI138" s="314">
        <v>50853.611399999994</v>
      </c>
      <c r="CJ138" s="419"/>
      <c r="CK138" s="311">
        <v>293</v>
      </c>
      <c r="CL138" s="311">
        <v>309</v>
      </c>
      <c r="CM138" s="321">
        <v>656.34900000000005</v>
      </c>
      <c r="CN138" s="339">
        <v>8985</v>
      </c>
    </row>
    <row r="139" spans="1:93" ht="11.25" customHeight="1">
      <c r="A139" s="180" t="s">
        <v>996</v>
      </c>
      <c r="B139" s="168">
        <v>35.5</v>
      </c>
      <c r="C139" s="168">
        <v>87</v>
      </c>
      <c r="D139" s="168">
        <v>104.75</v>
      </c>
      <c r="E139" s="168">
        <v>90.5</v>
      </c>
      <c r="F139" s="168">
        <v>126</v>
      </c>
      <c r="G139" s="168">
        <v>94</v>
      </c>
      <c r="H139" s="168">
        <v>107</v>
      </c>
      <c r="I139" s="168">
        <v>92.5</v>
      </c>
      <c r="J139" s="168">
        <v>104.5</v>
      </c>
      <c r="K139" s="168">
        <v>91.5</v>
      </c>
      <c r="L139" s="168">
        <v>89.5</v>
      </c>
      <c r="M139" s="168">
        <v>98.5</v>
      </c>
      <c r="N139" s="168">
        <v>103.5</v>
      </c>
      <c r="O139" s="168">
        <v>77.5</v>
      </c>
      <c r="P139" s="168">
        <v>85</v>
      </c>
      <c r="Q139" s="168">
        <v>1160</v>
      </c>
      <c r="R139" s="169">
        <v>1264.75</v>
      </c>
      <c r="S139" s="168">
        <v>31</v>
      </c>
      <c r="T139" s="168">
        <v>21</v>
      </c>
      <c r="U139" s="168">
        <v>34.5</v>
      </c>
      <c r="V139" s="168">
        <v>188</v>
      </c>
      <c r="W139" s="168">
        <v>5.4</v>
      </c>
      <c r="X139" s="168">
        <v>669</v>
      </c>
      <c r="Y139" s="168">
        <v>135.5</v>
      </c>
      <c r="Z139" s="168">
        <v>37.17</v>
      </c>
      <c r="AA139" s="168">
        <v>698</v>
      </c>
      <c r="AB139" s="170">
        <v>150.84</v>
      </c>
      <c r="AC139" s="171">
        <v>108.6</v>
      </c>
      <c r="AD139" s="171">
        <v>259.60000000000002</v>
      </c>
      <c r="AE139" s="171">
        <v>317.68</v>
      </c>
      <c r="AF139" s="171">
        <v>681.875</v>
      </c>
      <c r="AG139" s="171">
        <v>1367.7550000000001</v>
      </c>
      <c r="AH139" s="171">
        <v>31</v>
      </c>
      <c r="AI139" s="171">
        <v>42</v>
      </c>
      <c r="AJ139" s="171">
        <v>69</v>
      </c>
      <c r="AK139" s="171">
        <v>131.6</v>
      </c>
      <c r="AL139" s="171">
        <v>135</v>
      </c>
      <c r="AM139" s="171">
        <v>33.450000000000003</v>
      </c>
      <c r="AN139" s="171">
        <v>18.585000000000001</v>
      </c>
      <c r="AO139" s="171">
        <v>41.88</v>
      </c>
      <c r="AP139" s="170">
        <v>2021.1100000000001</v>
      </c>
      <c r="AQ139" s="172">
        <v>1.071</v>
      </c>
      <c r="AR139" s="171">
        <v>2164.6089999999999</v>
      </c>
      <c r="AS139" s="173">
        <v>0</v>
      </c>
      <c r="AT139" s="170">
        <v>0</v>
      </c>
      <c r="AU139" s="172">
        <v>84.968999999999994</v>
      </c>
      <c r="AV139" s="172">
        <v>63.9</v>
      </c>
      <c r="AW139" s="170">
        <v>129.72800000000001</v>
      </c>
      <c r="AX139" s="172">
        <v>0</v>
      </c>
      <c r="AY139" s="171">
        <v>278.59699999999998</v>
      </c>
      <c r="AZ139" s="174">
        <v>0</v>
      </c>
      <c r="BA139" s="178">
        <v>7.9000000000000001E-2</v>
      </c>
      <c r="BB139" s="171">
        <v>99.915000000000006</v>
      </c>
      <c r="BC139" s="170">
        <v>0</v>
      </c>
      <c r="BD139" s="170">
        <v>0</v>
      </c>
      <c r="BE139" s="170">
        <v>0</v>
      </c>
      <c r="BF139" s="173">
        <v>0</v>
      </c>
      <c r="BG139" s="171">
        <v>0</v>
      </c>
      <c r="BH139" s="175">
        <v>0</v>
      </c>
      <c r="BI139" s="171">
        <v>0</v>
      </c>
      <c r="BJ139" s="175">
        <v>0</v>
      </c>
      <c r="BK139" s="175">
        <v>0</v>
      </c>
      <c r="BL139" s="171">
        <v>0</v>
      </c>
      <c r="BM139" s="170">
        <v>2543.1210000000001</v>
      </c>
      <c r="BN139" s="170">
        <v>0</v>
      </c>
      <c r="BO139" s="171">
        <v>2543.1210000000001</v>
      </c>
      <c r="BP139" s="284">
        <v>10386767.380000001</v>
      </c>
      <c r="BQ139" s="285"/>
      <c r="BR139" s="284">
        <v>10386767.380000001</v>
      </c>
      <c r="BS139" s="284">
        <v>26503.42</v>
      </c>
      <c r="BT139" s="284">
        <v>133499.79999999999</v>
      </c>
      <c r="BU139" s="176">
        <v>160003.21999999997</v>
      </c>
      <c r="BV139" s="176">
        <v>0</v>
      </c>
      <c r="BW139" s="176">
        <v>0</v>
      </c>
      <c r="BX139" s="176">
        <v>0</v>
      </c>
      <c r="BY139" s="176">
        <v>0</v>
      </c>
      <c r="BZ139" s="176">
        <v>146276.53</v>
      </c>
      <c r="CA139" s="284">
        <v>146276.53</v>
      </c>
      <c r="CB139" s="284">
        <v>306279.75</v>
      </c>
      <c r="CC139" s="284">
        <v>229709.8125</v>
      </c>
      <c r="CD139" s="176">
        <v>0</v>
      </c>
      <c r="CE139" s="284">
        <v>10157057.567500001</v>
      </c>
      <c r="CF139" s="284">
        <v>41061.795314853895</v>
      </c>
      <c r="CG139" s="284">
        <v>39419.323502259736</v>
      </c>
      <c r="CH139" s="284">
        <v>10237538.686317114</v>
      </c>
      <c r="CI139" s="285"/>
      <c r="CJ139" s="292"/>
      <c r="CK139" s="169">
        <v>1270</v>
      </c>
      <c r="CL139" s="169">
        <v>1258</v>
      </c>
      <c r="CM139" s="178">
        <v>2577.4090000000001</v>
      </c>
      <c r="CN139" s="179">
        <v>8213</v>
      </c>
    </row>
    <row r="140" spans="1:93" ht="11.25" customHeight="1">
      <c r="A140" s="180" t="s">
        <v>997</v>
      </c>
      <c r="B140" s="168">
        <v>26.5</v>
      </c>
      <c r="C140" s="168">
        <v>85.5</v>
      </c>
      <c r="D140" s="168">
        <v>98.75</v>
      </c>
      <c r="E140" s="168">
        <v>77</v>
      </c>
      <c r="F140" s="168">
        <v>79.5</v>
      </c>
      <c r="G140" s="168">
        <v>69.5</v>
      </c>
      <c r="H140" s="168">
        <v>81.5</v>
      </c>
      <c r="I140" s="168">
        <v>77</v>
      </c>
      <c r="J140" s="168">
        <v>69.5</v>
      </c>
      <c r="K140" s="168">
        <v>79.5</v>
      </c>
      <c r="L140" s="168">
        <v>69</v>
      </c>
      <c r="M140" s="168">
        <v>76.5</v>
      </c>
      <c r="N140" s="168">
        <v>63.5</v>
      </c>
      <c r="O140" s="168">
        <v>58</v>
      </c>
      <c r="P140" s="168">
        <v>56</v>
      </c>
      <c r="Q140" s="168">
        <v>856.5</v>
      </c>
      <c r="R140" s="169">
        <v>955.25</v>
      </c>
      <c r="S140" s="168">
        <v>45</v>
      </c>
      <c r="T140" s="168">
        <v>5.5</v>
      </c>
      <c r="U140" s="168">
        <v>26.5</v>
      </c>
      <c r="V140" s="168">
        <v>90.5</v>
      </c>
      <c r="W140" s="168">
        <v>5.73</v>
      </c>
      <c r="X140" s="168">
        <v>469.5</v>
      </c>
      <c r="Y140" s="168">
        <v>5.5</v>
      </c>
      <c r="Z140" s="168">
        <v>1.83</v>
      </c>
      <c r="AA140" s="168">
        <v>503</v>
      </c>
      <c r="AB140" s="170">
        <v>142.19999999999999</v>
      </c>
      <c r="AC140" s="171">
        <v>92.4</v>
      </c>
      <c r="AD140" s="171">
        <v>175.82</v>
      </c>
      <c r="AE140" s="171">
        <v>238.26</v>
      </c>
      <c r="AF140" s="171">
        <v>503.125</v>
      </c>
      <c r="AG140" s="171">
        <v>1009.605</v>
      </c>
      <c r="AH140" s="171">
        <v>45</v>
      </c>
      <c r="AI140" s="171">
        <v>11</v>
      </c>
      <c r="AJ140" s="171">
        <v>53</v>
      </c>
      <c r="AK140" s="171">
        <v>63.35</v>
      </c>
      <c r="AL140" s="171">
        <v>143.25</v>
      </c>
      <c r="AM140" s="171">
        <v>23.475000000000001</v>
      </c>
      <c r="AN140" s="171">
        <v>0.91500000000000004</v>
      </c>
      <c r="AO140" s="171">
        <v>30.18</v>
      </c>
      <c r="AP140" s="170">
        <v>1521.9749999999999</v>
      </c>
      <c r="AQ140" s="172">
        <v>1.143</v>
      </c>
      <c r="AR140" s="171">
        <v>1739.617</v>
      </c>
      <c r="AS140" s="173">
        <v>0</v>
      </c>
      <c r="AT140" s="170">
        <v>0</v>
      </c>
      <c r="AU140" s="172">
        <v>3.4390000000000001</v>
      </c>
      <c r="AV140" s="172">
        <v>156.15600000000001</v>
      </c>
      <c r="AW140" s="170">
        <v>109.069</v>
      </c>
      <c r="AX140" s="172">
        <v>0</v>
      </c>
      <c r="AY140" s="171">
        <v>268.66399999999999</v>
      </c>
      <c r="AZ140" s="174">
        <v>0</v>
      </c>
      <c r="BA140" s="178">
        <v>7.3999999999999996E-2</v>
      </c>
      <c r="BB140" s="171">
        <v>70.688999999999993</v>
      </c>
      <c r="BC140" s="170">
        <v>0</v>
      </c>
      <c r="BD140" s="170">
        <v>0</v>
      </c>
      <c r="BE140" s="170">
        <v>0</v>
      </c>
      <c r="BF140" s="173">
        <v>0</v>
      </c>
      <c r="BG140" s="171">
        <v>0</v>
      </c>
      <c r="BH140" s="175">
        <v>0</v>
      </c>
      <c r="BI140" s="171">
        <v>0</v>
      </c>
      <c r="BJ140" s="175">
        <v>0</v>
      </c>
      <c r="BK140" s="175">
        <v>0</v>
      </c>
      <c r="BL140" s="171">
        <v>0</v>
      </c>
      <c r="BM140" s="170">
        <v>2078.9699999999998</v>
      </c>
      <c r="BN140" s="170">
        <v>0</v>
      </c>
      <c r="BO140" s="171">
        <v>2078.9699999999998</v>
      </c>
      <c r="BP140" s="284">
        <v>8491054.0099999998</v>
      </c>
      <c r="BQ140" s="285"/>
      <c r="BR140" s="284">
        <v>8491054.0099999998</v>
      </c>
      <c r="BS140" s="284">
        <v>12156.23</v>
      </c>
      <c r="BT140" s="284">
        <v>35550.42</v>
      </c>
      <c r="BU140" s="176">
        <v>47706.649999999994</v>
      </c>
      <c r="BV140" s="176">
        <v>0</v>
      </c>
      <c r="BW140" s="176">
        <v>0</v>
      </c>
      <c r="BX140" s="176">
        <v>0</v>
      </c>
      <c r="BY140" s="176">
        <v>0</v>
      </c>
      <c r="BZ140" s="176">
        <v>0</v>
      </c>
      <c r="CA140" s="284">
        <v>0</v>
      </c>
      <c r="CB140" s="284">
        <v>47706.649999999994</v>
      </c>
      <c r="CC140" s="284">
        <v>35779.987499999996</v>
      </c>
      <c r="CD140" s="176">
        <v>0</v>
      </c>
      <c r="CE140" s="284">
        <v>8455274.022499999</v>
      </c>
      <c r="CF140" s="284">
        <v>34182.018654084612</v>
      </c>
      <c r="CG140" s="284">
        <v>32814.737907921226</v>
      </c>
      <c r="CH140" s="284">
        <v>8522270.7790620048</v>
      </c>
      <c r="CI140" s="285"/>
      <c r="CJ140" s="293"/>
      <c r="CK140" s="169">
        <v>955.5</v>
      </c>
      <c r="CL140" s="169">
        <v>948</v>
      </c>
      <c r="CM140" s="178">
        <v>2045.2809999999999</v>
      </c>
      <c r="CN140" s="179">
        <v>8889</v>
      </c>
    </row>
    <row r="141" spans="1:93" ht="11.25" customHeight="1">
      <c r="A141" s="180" t="s">
        <v>776</v>
      </c>
      <c r="B141" s="168">
        <v>20</v>
      </c>
      <c r="C141" s="168">
        <v>46.5</v>
      </c>
      <c r="D141" s="168">
        <v>56.5</v>
      </c>
      <c r="E141" s="168">
        <v>58.5</v>
      </c>
      <c r="F141" s="168">
        <v>66.5</v>
      </c>
      <c r="G141" s="168">
        <v>76.5</v>
      </c>
      <c r="H141" s="168">
        <v>65</v>
      </c>
      <c r="I141" s="168">
        <v>80.5</v>
      </c>
      <c r="J141" s="168">
        <v>61</v>
      </c>
      <c r="K141" s="168">
        <v>59.5</v>
      </c>
      <c r="L141" s="168">
        <v>72.5</v>
      </c>
      <c r="M141" s="168">
        <v>76.5</v>
      </c>
      <c r="N141" s="168">
        <v>70.5</v>
      </c>
      <c r="O141" s="168">
        <v>59</v>
      </c>
      <c r="P141" s="168">
        <v>48</v>
      </c>
      <c r="Q141" s="168">
        <v>794</v>
      </c>
      <c r="R141" s="169">
        <v>850.5</v>
      </c>
      <c r="S141" s="168">
        <v>13.5</v>
      </c>
      <c r="T141" s="168">
        <v>10.5</v>
      </c>
      <c r="U141" s="168">
        <v>14</v>
      </c>
      <c r="V141" s="168">
        <v>77.5</v>
      </c>
      <c r="W141" s="168">
        <v>4.34</v>
      </c>
      <c r="X141" s="168">
        <v>454.5</v>
      </c>
      <c r="Y141" s="168">
        <v>0</v>
      </c>
      <c r="Z141" s="168">
        <v>0</v>
      </c>
      <c r="AA141" s="168">
        <v>515</v>
      </c>
      <c r="AB141" s="170">
        <v>81.36</v>
      </c>
      <c r="AC141" s="171">
        <v>70.2</v>
      </c>
      <c r="AD141" s="171">
        <v>168.74</v>
      </c>
      <c r="AE141" s="171">
        <v>215.79300000000001</v>
      </c>
      <c r="AF141" s="171">
        <v>482.5</v>
      </c>
      <c r="AG141" s="171">
        <v>937.23299999999995</v>
      </c>
      <c r="AH141" s="171">
        <v>13.5</v>
      </c>
      <c r="AI141" s="171">
        <v>21</v>
      </c>
      <c r="AJ141" s="171">
        <v>28</v>
      </c>
      <c r="AK141" s="171">
        <v>54.25</v>
      </c>
      <c r="AL141" s="171">
        <v>108.5</v>
      </c>
      <c r="AM141" s="171">
        <v>22.725000000000001</v>
      </c>
      <c r="AN141" s="171">
        <v>0</v>
      </c>
      <c r="AO141" s="171">
        <v>30.9</v>
      </c>
      <c r="AP141" s="170">
        <v>1297.4679999999998</v>
      </c>
      <c r="AQ141" s="172">
        <v>1.129</v>
      </c>
      <c r="AR141" s="171">
        <v>1464.8409999999999</v>
      </c>
      <c r="AS141" s="173">
        <v>0</v>
      </c>
      <c r="AT141" s="170">
        <v>0</v>
      </c>
      <c r="AU141" s="172">
        <v>75.918999999999997</v>
      </c>
      <c r="AV141" s="172">
        <v>149.79900000000001</v>
      </c>
      <c r="AW141" s="170">
        <v>100.449</v>
      </c>
      <c r="AX141" s="172">
        <v>0</v>
      </c>
      <c r="AY141" s="171">
        <v>326.16700000000003</v>
      </c>
      <c r="AZ141" s="174">
        <v>0</v>
      </c>
      <c r="BA141" s="178">
        <v>0.105</v>
      </c>
      <c r="BB141" s="171">
        <v>89.302999999999997</v>
      </c>
      <c r="BC141" s="170">
        <v>0</v>
      </c>
      <c r="BD141" s="170">
        <v>0</v>
      </c>
      <c r="BE141" s="170">
        <v>0</v>
      </c>
      <c r="BF141" s="173">
        <v>0</v>
      </c>
      <c r="BG141" s="171">
        <v>0</v>
      </c>
      <c r="BH141" s="175">
        <v>0</v>
      </c>
      <c r="BI141" s="171">
        <v>0</v>
      </c>
      <c r="BJ141" s="175">
        <v>0</v>
      </c>
      <c r="BK141" s="175">
        <v>0</v>
      </c>
      <c r="BL141" s="171">
        <v>0</v>
      </c>
      <c r="BM141" s="170">
        <v>1880.3109999999997</v>
      </c>
      <c r="BN141" s="170">
        <v>0</v>
      </c>
      <c r="BO141" s="171">
        <v>1880.3109999999999</v>
      </c>
      <c r="BP141" s="284">
        <v>7679679</v>
      </c>
      <c r="BQ141" s="285"/>
      <c r="BR141" s="284">
        <v>7679679</v>
      </c>
      <c r="BS141" s="284">
        <v>8392.77</v>
      </c>
      <c r="BT141" s="284">
        <v>32083.82</v>
      </c>
      <c r="BU141" s="176">
        <v>40476.589999999997</v>
      </c>
      <c r="BV141" s="176">
        <v>0</v>
      </c>
      <c r="BW141" s="284">
        <v>354215.87</v>
      </c>
      <c r="BX141" s="176">
        <v>354215.87</v>
      </c>
      <c r="BY141" s="176">
        <v>0</v>
      </c>
      <c r="BZ141" s="176">
        <v>2774.62</v>
      </c>
      <c r="CA141" s="284">
        <v>2774.62</v>
      </c>
      <c r="CB141" s="284">
        <v>397467.07999999996</v>
      </c>
      <c r="CC141" s="284">
        <v>298100.30999999994</v>
      </c>
      <c r="CD141" s="176">
        <v>0</v>
      </c>
      <c r="CE141" s="284">
        <v>7381578.6900000004</v>
      </c>
      <c r="CF141" s="284">
        <v>29841.40547151303</v>
      </c>
      <c r="CG141" s="284">
        <v>28647.749252652509</v>
      </c>
      <c r="CH141" s="284">
        <v>7440067.8447241662</v>
      </c>
      <c r="CI141" s="285"/>
      <c r="CJ141" s="292"/>
      <c r="CK141" s="169">
        <v>863</v>
      </c>
      <c r="CL141" s="169">
        <v>842.5</v>
      </c>
      <c r="CM141" s="178">
        <v>1881.0419999999999</v>
      </c>
      <c r="CN141" s="179">
        <v>9030</v>
      </c>
    </row>
    <row r="142" spans="1:93" ht="11.25" customHeight="1">
      <c r="A142" s="202" t="s">
        <v>1038</v>
      </c>
      <c r="B142" s="194">
        <v>1</v>
      </c>
      <c r="C142" s="194">
        <v>61</v>
      </c>
      <c r="D142" s="194">
        <v>61.5</v>
      </c>
      <c r="E142" s="194">
        <v>57.5</v>
      </c>
      <c r="F142" s="194">
        <v>62</v>
      </c>
      <c r="G142" s="194">
        <v>67</v>
      </c>
      <c r="H142" s="194">
        <v>76</v>
      </c>
      <c r="I142" s="194">
        <v>68.5</v>
      </c>
      <c r="J142" s="194">
        <v>70.5</v>
      </c>
      <c r="K142" s="194">
        <v>0</v>
      </c>
      <c r="L142" s="194">
        <v>0</v>
      </c>
      <c r="M142" s="194">
        <v>0</v>
      </c>
      <c r="N142" s="194">
        <v>0</v>
      </c>
      <c r="O142" s="194">
        <v>0</v>
      </c>
      <c r="P142" s="194">
        <v>0</v>
      </c>
      <c r="Q142" s="193">
        <v>401.5</v>
      </c>
      <c r="R142" s="198">
        <v>463</v>
      </c>
      <c r="S142" s="194">
        <v>10.5</v>
      </c>
      <c r="T142" s="194">
        <v>4</v>
      </c>
      <c r="U142" s="194">
        <v>1</v>
      </c>
      <c r="V142" s="194">
        <v>78.5</v>
      </c>
      <c r="W142" s="194">
        <v>2.21</v>
      </c>
      <c r="X142" s="194">
        <v>392</v>
      </c>
      <c r="Y142" s="194">
        <v>79</v>
      </c>
      <c r="Z142" s="194">
        <v>26.33</v>
      </c>
      <c r="AA142" s="194">
        <v>0</v>
      </c>
      <c r="AB142" s="331">
        <v>88.56</v>
      </c>
      <c r="AC142" s="333">
        <v>69</v>
      </c>
      <c r="AD142" s="333">
        <v>152.22</v>
      </c>
      <c r="AE142" s="333">
        <v>224.67500000000001</v>
      </c>
      <c r="AF142" s="333">
        <v>0</v>
      </c>
      <c r="AG142" s="306">
        <v>445.89499999999998</v>
      </c>
      <c r="AH142" s="333">
        <v>10.5</v>
      </c>
      <c r="AI142" s="333">
        <v>8</v>
      </c>
      <c r="AJ142" s="333">
        <v>2</v>
      </c>
      <c r="AK142" s="333">
        <v>54.95</v>
      </c>
      <c r="AL142" s="333">
        <v>55.25</v>
      </c>
      <c r="AM142" s="333">
        <v>19.600000000000001</v>
      </c>
      <c r="AN142" s="306">
        <v>13.164999999999999</v>
      </c>
      <c r="AO142" s="333">
        <v>0</v>
      </c>
      <c r="AP142" s="307">
        <v>697.92000000000007</v>
      </c>
      <c r="AQ142" s="308">
        <v>1.1120000000000001</v>
      </c>
      <c r="AR142" s="308">
        <v>776.08699999999999</v>
      </c>
      <c r="AS142" s="312">
        <v>2</v>
      </c>
      <c r="AT142" s="331">
        <v>3</v>
      </c>
      <c r="AU142" s="310">
        <v>0</v>
      </c>
      <c r="AV142" s="310">
        <v>0</v>
      </c>
      <c r="AW142" s="331">
        <v>0</v>
      </c>
      <c r="AX142" s="332">
        <v>0</v>
      </c>
      <c r="AY142" s="333">
        <v>0</v>
      </c>
      <c r="AZ142" s="355">
        <v>0</v>
      </c>
      <c r="BA142" s="307">
        <v>7.6999999999999999E-2</v>
      </c>
      <c r="BB142" s="333">
        <v>35.651000000000003</v>
      </c>
      <c r="BC142" s="307">
        <v>0</v>
      </c>
      <c r="BD142" s="307">
        <v>0</v>
      </c>
      <c r="BE142" s="307">
        <v>0</v>
      </c>
      <c r="BF142" s="334">
        <v>0</v>
      </c>
      <c r="BG142" s="333">
        <v>0</v>
      </c>
      <c r="BH142" s="335">
        <v>0</v>
      </c>
      <c r="BI142" s="333">
        <v>0</v>
      </c>
      <c r="BJ142" s="335">
        <v>0</v>
      </c>
      <c r="BK142" s="335">
        <v>0</v>
      </c>
      <c r="BL142" s="333">
        <v>0</v>
      </c>
      <c r="BM142" s="331">
        <v>814.73799999999994</v>
      </c>
      <c r="BN142" s="331">
        <v>0</v>
      </c>
      <c r="BO142" s="333">
        <v>814.73800000000006</v>
      </c>
      <c r="BP142" s="337">
        <v>3327601.82</v>
      </c>
      <c r="BQ142" s="314">
        <v>66552.036399999997</v>
      </c>
      <c r="BR142" s="314">
        <v>3261049.7835999997</v>
      </c>
      <c r="BS142" s="337">
        <v>0</v>
      </c>
      <c r="BT142" s="337">
        <v>0</v>
      </c>
      <c r="BU142" s="338">
        <v>0</v>
      </c>
      <c r="BV142" s="338">
        <v>0</v>
      </c>
      <c r="BW142" s="338">
        <v>0</v>
      </c>
      <c r="BX142" s="315">
        <v>0</v>
      </c>
      <c r="BY142" s="338">
        <v>0</v>
      </c>
      <c r="BZ142" s="338">
        <v>0</v>
      </c>
      <c r="CA142" s="337">
        <v>0</v>
      </c>
      <c r="CB142" s="337">
        <v>0</v>
      </c>
      <c r="CC142" s="337">
        <v>0</v>
      </c>
      <c r="CD142" s="338">
        <v>0</v>
      </c>
      <c r="CE142" s="314">
        <v>3261049.7835999997</v>
      </c>
      <c r="CF142" s="314">
        <v>13183.400589772406</v>
      </c>
      <c r="CG142" s="314">
        <v>12656.064566181509</v>
      </c>
      <c r="CH142" s="314">
        <v>3286889.2487559537</v>
      </c>
      <c r="CI142" s="314">
        <v>66552.036399999997</v>
      </c>
      <c r="CJ142" s="326"/>
      <c r="CK142" s="311">
        <v>465.5</v>
      </c>
      <c r="CL142" s="311">
        <v>457</v>
      </c>
      <c r="CM142" s="321">
        <v>805.14099999999996</v>
      </c>
      <c r="CN142" s="339">
        <v>7187</v>
      </c>
    </row>
    <row r="143" spans="1:93" ht="11.25" customHeight="1">
      <c r="A143" s="180" t="s">
        <v>998</v>
      </c>
      <c r="B143" s="168">
        <v>0.5</v>
      </c>
      <c r="C143" s="168">
        <v>5</v>
      </c>
      <c r="D143" s="168">
        <v>5.25</v>
      </c>
      <c r="E143" s="168">
        <v>3</v>
      </c>
      <c r="F143" s="168">
        <v>4</v>
      </c>
      <c r="G143" s="168">
        <v>4</v>
      </c>
      <c r="H143" s="168">
        <v>4.5</v>
      </c>
      <c r="I143" s="168">
        <v>3.5</v>
      </c>
      <c r="J143" s="168">
        <v>3</v>
      </c>
      <c r="K143" s="168">
        <v>5.5</v>
      </c>
      <c r="L143" s="168">
        <v>3</v>
      </c>
      <c r="M143" s="168">
        <v>11.5</v>
      </c>
      <c r="N143" s="168">
        <v>12</v>
      </c>
      <c r="O143" s="168">
        <v>2</v>
      </c>
      <c r="P143" s="168">
        <v>10</v>
      </c>
      <c r="Q143" s="168">
        <v>66</v>
      </c>
      <c r="R143" s="169">
        <v>71.25</v>
      </c>
      <c r="S143" s="168">
        <v>0</v>
      </c>
      <c r="T143" s="168">
        <v>5</v>
      </c>
      <c r="U143" s="168">
        <v>0.5</v>
      </c>
      <c r="V143" s="168">
        <v>10</v>
      </c>
      <c r="W143" s="168">
        <v>1.46</v>
      </c>
      <c r="X143" s="168">
        <v>27</v>
      </c>
      <c r="Y143" s="168">
        <v>0</v>
      </c>
      <c r="Z143" s="168">
        <v>0</v>
      </c>
      <c r="AA143" s="168">
        <v>59</v>
      </c>
      <c r="AB143" s="170">
        <v>7.56</v>
      </c>
      <c r="AC143" s="171">
        <v>3.6</v>
      </c>
      <c r="AD143" s="171">
        <v>9.44</v>
      </c>
      <c r="AE143" s="171">
        <v>11.494999999999999</v>
      </c>
      <c r="AF143" s="171">
        <v>55</v>
      </c>
      <c r="AG143" s="171">
        <v>79.534999999999997</v>
      </c>
      <c r="AH143" s="171">
        <v>0</v>
      </c>
      <c r="AI143" s="171">
        <v>10</v>
      </c>
      <c r="AJ143" s="171">
        <v>1</v>
      </c>
      <c r="AK143" s="171">
        <v>7</v>
      </c>
      <c r="AL143" s="171">
        <v>36.5</v>
      </c>
      <c r="AM143" s="171">
        <v>1.35</v>
      </c>
      <c r="AN143" s="171">
        <v>0</v>
      </c>
      <c r="AO143" s="171">
        <v>3.54</v>
      </c>
      <c r="AP143" s="170">
        <v>146.48499999999999</v>
      </c>
      <c r="AQ143" s="172">
        <v>1.157</v>
      </c>
      <c r="AR143" s="171">
        <v>169.483</v>
      </c>
      <c r="AS143" s="173">
        <v>0</v>
      </c>
      <c r="AT143" s="170">
        <v>0</v>
      </c>
      <c r="AU143" s="172">
        <v>21.12</v>
      </c>
      <c r="AV143" s="172">
        <v>66.36</v>
      </c>
      <c r="AW143" s="170">
        <v>10.497</v>
      </c>
      <c r="AX143" s="172">
        <v>0</v>
      </c>
      <c r="AY143" s="171">
        <v>97.977000000000004</v>
      </c>
      <c r="AZ143" s="174">
        <v>128.75</v>
      </c>
      <c r="BA143" s="178">
        <v>9.4E-2</v>
      </c>
      <c r="BB143" s="171">
        <v>6.6980000000000004</v>
      </c>
      <c r="BC143" s="170">
        <v>0</v>
      </c>
      <c r="BD143" s="170">
        <v>0</v>
      </c>
      <c r="BE143" s="170">
        <v>0</v>
      </c>
      <c r="BF143" s="173">
        <v>0</v>
      </c>
      <c r="BG143" s="171">
        <v>0</v>
      </c>
      <c r="BH143" s="175">
        <v>0</v>
      </c>
      <c r="BI143" s="171">
        <v>0</v>
      </c>
      <c r="BJ143" s="175">
        <v>0</v>
      </c>
      <c r="BK143" s="175">
        <v>0</v>
      </c>
      <c r="BL143" s="171">
        <v>0</v>
      </c>
      <c r="BM143" s="170">
        <v>402.90800000000002</v>
      </c>
      <c r="BN143" s="170">
        <v>0</v>
      </c>
      <c r="BO143" s="171">
        <v>402.90800000000002</v>
      </c>
      <c r="BP143" s="284">
        <v>1645581.03</v>
      </c>
      <c r="BQ143" s="285"/>
      <c r="BR143" s="284">
        <v>1645581.03</v>
      </c>
      <c r="BS143" s="284">
        <v>1450.29</v>
      </c>
      <c r="BT143" s="284">
        <v>29454.92</v>
      </c>
      <c r="BU143" s="176">
        <v>30905.21</v>
      </c>
      <c r="BV143" s="176">
        <v>0</v>
      </c>
      <c r="BW143" s="176">
        <v>0</v>
      </c>
      <c r="BX143" s="176">
        <v>0</v>
      </c>
      <c r="BY143" s="176">
        <v>0</v>
      </c>
      <c r="BZ143" s="176">
        <v>0</v>
      </c>
      <c r="CA143" s="284">
        <v>0</v>
      </c>
      <c r="CB143" s="284">
        <v>30905.21</v>
      </c>
      <c r="CC143" s="284">
        <v>23178.907500000001</v>
      </c>
      <c r="CD143" s="176">
        <v>0</v>
      </c>
      <c r="CE143" s="284">
        <v>1622402.1225000001</v>
      </c>
      <c r="CF143" s="284">
        <v>6558.8624884476922</v>
      </c>
      <c r="CG143" s="284">
        <v>6296.5079889097842</v>
      </c>
      <c r="CH143" s="284">
        <v>1635257.4929773575</v>
      </c>
      <c r="CI143" s="285"/>
      <c r="CJ143" s="304"/>
      <c r="CK143" s="169">
        <v>69.5</v>
      </c>
      <c r="CL143" s="169">
        <v>63.5</v>
      </c>
      <c r="CM143" s="178">
        <v>360.32499999999999</v>
      </c>
      <c r="CN143" s="179">
        <v>23096</v>
      </c>
      <c r="CO143" s="191"/>
    </row>
    <row r="144" spans="1:93" ht="11.25" customHeight="1">
      <c r="A144" s="180" t="s">
        <v>999</v>
      </c>
      <c r="B144" s="168">
        <v>1</v>
      </c>
      <c r="C144" s="168">
        <v>3</v>
      </c>
      <c r="D144" s="168">
        <v>3.5</v>
      </c>
      <c r="E144" s="168">
        <v>7</v>
      </c>
      <c r="F144" s="168">
        <v>9</v>
      </c>
      <c r="G144" s="168">
        <v>8.5</v>
      </c>
      <c r="H144" s="168">
        <v>5.5</v>
      </c>
      <c r="I144" s="168">
        <v>4.5</v>
      </c>
      <c r="J144" s="168">
        <v>4</v>
      </c>
      <c r="K144" s="168">
        <v>3</v>
      </c>
      <c r="L144" s="168">
        <v>3</v>
      </c>
      <c r="M144" s="168">
        <v>5</v>
      </c>
      <c r="N144" s="168">
        <v>1</v>
      </c>
      <c r="O144" s="168">
        <v>3</v>
      </c>
      <c r="P144" s="168">
        <v>2</v>
      </c>
      <c r="Q144" s="168">
        <v>55.5</v>
      </c>
      <c r="R144" s="169">
        <v>59</v>
      </c>
      <c r="S144" s="168">
        <v>0.5</v>
      </c>
      <c r="T144" s="168">
        <v>1.5</v>
      </c>
      <c r="U144" s="168">
        <v>1</v>
      </c>
      <c r="V144" s="168">
        <v>5.5</v>
      </c>
      <c r="W144" s="168">
        <v>0.6</v>
      </c>
      <c r="X144" s="168">
        <v>41.5</v>
      </c>
      <c r="Y144" s="168">
        <v>41.5</v>
      </c>
      <c r="Z144" s="168">
        <v>8.75</v>
      </c>
      <c r="AA144" s="168">
        <v>43</v>
      </c>
      <c r="AB144" s="170">
        <v>5.04</v>
      </c>
      <c r="AC144" s="171">
        <v>8.4</v>
      </c>
      <c r="AD144" s="171">
        <v>20.65</v>
      </c>
      <c r="AE144" s="171">
        <v>14.63</v>
      </c>
      <c r="AF144" s="171">
        <v>21.25</v>
      </c>
      <c r="AG144" s="171">
        <v>64.930000000000007</v>
      </c>
      <c r="AH144" s="171">
        <v>0.5</v>
      </c>
      <c r="AI144" s="171">
        <v>3</v>
      </c>
      <c r="AJ144" s="171">
        <v>2</v>
      </c>
      <c r="AK144" s="171">
        <v>3.85</v>
      </c>
      <c r="AL144" s="171">
        <v>15</v>
      </c>
      <c r="AM144" s="171">
        <v>2.0750000000000002</v>
      </c>
      <c r="AN144" s="171">
        <v>4.375</v>
      </c>
      <c r="AO144" s="171">
        <v>2.58</v>
      </c>
      <c r="AP144" s="170">
        <v>103.35000000000001</v>
      </c>
      <c r="AQ144" s="172">
        <v>1.206</v>
      </c>
      <c r="AR144" s="171">
        <v>124.64</v>
      </c>
      <c r="AS144" s="173">
        <v>0</v>
      </c>
      <c r="AT144" s="170">
        <v>0</v>
      </c>
      <c r="AU144" s="172">
        <v>32.298999999999999</v>
      </c>
      <c r="AV144" s="172">
        <v>29.44</v>
      </c>
      <c r="AW144" s="170">
        <v>8.7189999999999994</v>
      </c>
      <c r="AX144" s="172">
        <v>0</v>
      </c>
      <c r="AY144" s="171">
        <v>70.457999999999998</v>
      </c>
      <c r="AZ144" s="174">
        <v>141</v>
      </c>
      <c r="BA144" s="178">
        <v>0.18099999999999999</v>
      </c>
      <c r="BB144" s="171">
        <v>10.679</v>
      </c>
      <c r="BC144" s="170">
        <v>10.238</v>
      </c>
      <c r="BD144" s="170">
        <v>3.75</v>
      </c>
      <c r="BE144" s="170">
        <v>13.988</v>
      </c>
      <c r="BF144" s="173">
        <v>0</v>
      </c>
      <c r="BG144" s="171">
        <v>0</v>
      </c>
      <c r="BH144" s="175">
        <v>0</v>
      </c>
      <c r="BI144" s="171">
        <v>0</v>
      </c>
      <c r="BJ144" s="175">
        <v>0</v>
      </c>
      <c r="BK144" s="175">
        <v>0</v>
      </c>
      <c r="BL144" s="171">
        <v>0</v>
      </c>
      <c r="BM144" s="170">
        <v>360.76499999999999</v>
      </c>
      <c r="BN144" s="170">
        <v>1.101</v>
      </c>
      <c r="BO144" s="171">
        <v>361.86599999999999</v>
      </c>
      <c r="BP144" s="284">
        <v>1477954.83</v>
      </c>
      <c r="BQ144" s="285"/>
      <c r="BR144" s="284">
        <v>1477954.83</v>
      </c>
      <c r="BS144" s="284">
        <v>2830.3</v>
      </c>
      <c r="BT144" s="284">
        <v>11168.13</v>
      </c>
      <c r="BU144" s="176">
        <v>13998.43</v>
      </c>
      <c r="BV144" s="176">
        <v>0</v>
      </c>
      <c r="BW144" s="176">
        <v>0</v>
      </c>
      <c r="BX144" s="176">
        <v>0</v>
      </c>
      <c r="BY144" s="176">
        <v>0</v>
      </c>
      <c r="BZ144" s="176">
        <v>4883.51</v>
      </c>
      <c r="CA144" s="284">
        <v>4883.51</v>
      </c>
      <c r="CB144" s="284">
        <v>18881.940000000002</v>
      </c>
      <c r="CC144" s="284">
        <v>14161.455000000002</v>
      </c>
      <c r="CD144" s="176">
        <v>0</v>
      </c>
      <c r="CE144" s="284">
        <v>1463793.375</v>
      </c>
      <c r="CF144" s="284">
        <v>5917.6571116238447</v>
      </c>
      <c r="CG144" s="284">
        <v>5680.9508271588911</v>
      </c>
      <c r="CH144" s="284">
        <v>1475391.9829387828</v>
      </c>
      <c r="CI144" s="285"/>
      <c r="CJ144" s="409"/>
      <c r="CK144" s="169">
        <v>60</v>
      </c>
      <c r="CL144" s="169">
        <v>67.5</v>
      </c>
      <c r="CM144" s="178">
        <v>361.86599999999999</v>
      </c>
      <c r="CN144" s="179">
        <v>25050</v>
      </c>
      <c r="CO144" s="191"/>
    </row>
    <row r="145" spans="1:92" ht="11.25" customHeight="1">
      <c r="A145" s="192" t="s">
        <v>1039</v>
      </c>
      <c r="B145" s="194">
        <v>0</v>
      </c>
      <c r="C145" s="194">
        <v>0</v>
      </c>
      <c r="D145" s="194">
        <v>0</v>
      </c>
      <c r="E145" s="194">
        <v>0</v>
      </c>
      <c r="F145" s="194">
        <v>0</v>
      </c>
      <c r="G145" s="194">
        <v>0</v>
      </c>
      <c r="H145" s="194">
        <v>0</v>
      </c>
      <c r="I145" s="194">
        <v>0</v>
      </c>
      <c r="J145" s="194">
        <v>0</v>
      </c>
      <c r="K145" s="194">
        <v>0</v>
      </c>
      <c r="L145" s="194">
        <v>0</v>
      </c>
      <c r="M145" s="194">
        <v>13</v>
      </c>
      <c r="N145" s="194">
        <v>12.5</v>
      </c>
      <c r="O145" s="194">
        <v>12</v>
      </c>
      <c r="P145" s="194">
        <v>19</v>
      </c>
      <c r="Q145" s="194">
        <v>56.5</v>
      </c>
      <c r="R145" s="195">
        <v>56.5</v>
      </c>
      <c r="S145" s="194">
        <v>0</v>
      </c>
      <c r="T145" s="194">
        <v>0</v>
      </c>
      <c r="U145" s="194">
        <v>0</v>
      </c>
      <c r="V145" s="194">
        <v>9</v>
      </c>
      <c r="W145" s="194">
        <v>0.04</v>
      </c>
      <c r="X145" s="194">
        <v>0</v>
      </c>
      <c r="Y145" s="194">
        <v>0</v>
      </c>
      <c r="Z145" s="194">
        <v>0</v>
      </c>
      <c r="AA145" s="194">
        <v>0</v>
      </c>
      <c r="AB145" s="306">
        <v>0</v>
      </c>
      <c r="AC145" s="306">
        <v>0</v>
      </c>
      <c r="AD145" s="306">
        <v>0</v>
      </c>
      <c r="AE145" s="306">
        <v>0</v>
      </c>
      <c r="AF145" s="306">
        <v>70.625</v>
      </c>
      <c r="AG145" s="306">
        <v>70.625</v>
      </c>
      <c r="AH145" s="306">
        <v>0</v>
      </c>
      <c r="AI145" s="306">
        <v>0</v>
      </c>
      <c r="AJ145" s="306">
        <v>0</v>
      </c>
      <c r="AK145" s="306">
        <v>6.3</v>
      </c>
      <c r="AL145" s="306">
        <v>1</v>
      </c>
      <c r="AM145" s="306">
        <v>0</v>
      </c>
      <c r="AN145" s="306">
        <v>0</v>
      </c>
      <c r="AO145" s="306">
        <v>0</v>
      </c>
      <c r="AP145" s="307">
        <v>77.924999999999997</v>
      </c>
      <c r="AQ145" s="308">
        <v>1.1719999999999999</v>
      </c>
      <c r="AR145" s="308">
        <v>91.328000000000003</v>
      </c>
      <c r="AS145" s="312">
        <v>0</v>
      </c>
      <c r="AT145" s="306">
        <v>0</v>
      </c>
      <c r="AU145" s="310">
        <v>0</v>
      </c>
      <c r="AV145" s="310">
        <v>81.078000000000003</v>
      </c>
      <c r="AW145" s="306">
        <v>0</v>
      </c>
      <c r="AX145" s="310">
        <v>0</v>
      </c>
      <c r="AY145" s="307">
        <v>81.078000000000003</v>
      </c>
      <c r="AZ145" s="307">
        <v>0</v>
      </c>
      <c r="BA145" s="307">
        <v>8.8999999999999996E-2</v>
      </c>
      <c r="BB145" s="307">
        <v>5.0289999999999999</v>
      </c>
      <c r="BC145" s="307">
        <v>0</v>
      </c>
      <c r="BD145" s="307">
        <v>0</v>
      </c>
      <c r="BE145" s="307">
        <v>0</v>
      </c>
      <c r="BF145" s="311">
        <v>0</v>
      </c>
      <c r="BG145" s="307">
        <v>0</v>
      </c>
      <c r="BH145" s="311">
        <v>0</v>
      </c>
      <c r="BI145" s="307">
        <v>0</v>
      </c>
      <c r="BJ145" s="312">
        <v>0</v>
      </c>
      <c r="BK145" s="312">
        <v>0</v>
      </c>
      <c r="BL145" s="307">
        <v>0</v>
      </c>
      <c r="BM145" s="313">
        <v>177.435</v>
      </c>
      <c r="BN145" s="306">
        <v>0</v>
      </c>
      <c r="BO145" s="307">
        <v>177.435</v>
      </c>
      <c r="BP145" s="314">
        <v>724690.67</v>
      </c>
      <c r="BQ145" s="314">
        <v>14493.813400000001</v>
      </c>
      <c r="BR145" s="314">
        <v>710196.85660000006</v>
      </c>
      <c r="BS145" s="314">
        <v>0</v>
      </c>
      <c r="BT145" s="314">
        <v>0</v>
      </c>
      <c r="BU145" s="315">
        <v>0</v>
      </c>
      <c r="BV145" s="315">
        <v>0</v>
      </c>
      <c r="BW145" s="315">
        <v>229358.41</v>
      </c>
      <c r="BX145" s="315">
        <v>229358.41</v>
      </c>
      <c r="BY145" s="315">
        <v>0</v>
      </c>
      <c r="BZ145" s="315">
        <v>0</v>
      </c>
      <c r="CA145" s="314">
        <v>0</v>
      </c>
      <c r="CB145" s="314">
        <v>229358.41</v>
      </c>
      <c r="CC145" s="314">
        <v>172018.8075</v>
      </c>
      <c r="CD145" s="314">
        <v>0</v>
      </c>
      <c r="CE145" s="314">
        <v>538178.04910000006</v>
      </c>
      <c r="CF145" s="314">
        <v>2175.6849115241157</v>
      </c>
      <c r="CG145" s="314">
        <v>2088.6575150631511</v>
      </c>
      <c r="CH145" s="314">
        <v>542442.39152658731</v>
      </c>
      <c r="CI145" s="314">
        <v>14493.813400000001</v>
      </c>
      <c r="CJ145" s="323"/>
      <c r="CK145" s="311">
        <v>57</v>
      </c>
      <c r="CL145" s="311">
        <v>46</v>
      </c>
      <c r="CM145" s="356">
        <v>150.11799999999999</v>
      </c>
      <c r="CN145" s="318">
        <v>12826</v>
      </c>
    </row>
    <row r="146" spans="1:92" ht="11.25" customHeight="1">
      <c r="A146" s="182" t="s">
        <v>1001</v>
      </c>
      <c r="B146" s="183">
        <v>5</v>
      </c>
      <c r="C146" s="183">
        <v>98</v>
      </c>
      <c r="D146" s="183">
        <v>100.5</v>
      </c>
      <c r="E146" s="183">
        <v>106</v>
      </c>
      <c r="F146" s="183">
        <v>125.5</v>
      </c>
      <c r="G146" s="183">
        <v>114</v>
      </c>
      <c r="H146" s="183">
        <v>108.5</v>
      </c>
      <c r="I146" s="183">
        <v>113.5</v>
      </c>
      <c r="J146" s="183">
        <v>122.5</v>
      </c>
      <c r="K146" s="183">
        <v>98.5</v>
      </c>
      <c r="L146" s="183">
        <v>114.5</v>
      </c>
      <c r="M146" s="183">
        <v>167.5</v>
      </c>
      <c r="N146" s="183">
        <v>112</v>
      </c>
      <c r="O146" s="183">
        <v>109</v>
      </c>
      <c r="P146" s="183">
        <v>80</v>
      </c>
      <c r="Q146" s="183">
        <v>1371.5</v>
      </c>
      <c r="R146" s="183">
        <v>1472</v>
      </c>
      <c r="S146" s="183">
        <v>9</v>
      </c>
      <c r="T146" s="183">
        <v>32</v>
      </c>
      <c r="U146" s="183">
        <v>4</v>
      </c>
      <c r="V146" s="183">
        <v>151.5</v>
      </c>
      <c r="W146" s="183">
        <v>8.1900000000000013</v>
      </c>
      <c r="X146" s="183">
        <v>669.5</v>
      </c>
      <c r="Y146" s="183">
        <v>1146.5</v>
      </c>
      <c r="Z146" s="183">
        <v>310</v>
      </c>
      <c r="AA146" s="183">
        <v>670</v>
      </c>
      <c r="AB146" s="295">
        <v>144.72</v>
      </c>
      <c r="AC146" s="295">
        <v>127.2</v>
      </c>
      <c r="AD146" s="295">
        <v>282.61</v>
      </c>
      <c r="AE146" s="295">
        <v>360.00300000000004</v>
      </c>
      <c r="AF146" s="295">
        <v>851.875</v>
      </c>
      <c r="AG146" s="295">
        <v>1621.6880000000001</v>
      </c>
      <c r="AH146" s="295">
        <v>9</v>
      </c>
      <c r="AI146" s="295">
        <v>64</v>
      </c>
      <c r="AJ146" s="295">
        <v>8</v>
      </c>
      <c r="AK146" s="295">
        <v>106.05</v>
      </c>
      <c r="AL146" s="295">
        <v>204.75</v>
      </c>
      <c r="AM146" s="295">
        <v>33.475000000000001</v>
      </c>
      <c r="AN146" s="295">
        <v>155</v>
      </c>
      <c r="AO146" s="295">
        <v>40.200000000000003</v>
      </c>
      <c r="AP146" s="295">
        <v>2386.8830000000003</v>
      </c>
      <c r="AQ146" s="295">
        <f>AR146/AP146</f>
        <v>1.1278018235497926</v>
      </c>
      <c r="AR146" s="295">
        <v>2691.931</v>
      </c>
      <c r="AS146" s="183">
        <v>0</v>
      </c>
      <c r="AT146" s="295">
        <v>0</v>
      </c>
      <c r="AU146" s="295">
        <v>280.38400000000001</v>
      </c>
      <c r="AV146" s="295">
        <v>0</v>
      </c>
      <c r="AW146" s="295">
        <v>139.54599999999999</v>
      </c>
      <c r="AX146" s="295">
        <v>0</v>
      </c>
      <c r="AY146" s="295">
        <v>419.93</v>
      </c>
      <c r="AZ146" s="295">
        <v>0</v>
      </c>
      <c r="BA146" s="295">
        <v>0.158</v>
      </c>
      <c r="BB146" s="295">
        <v>116.289</v>
      </c>
      <c r="BC146" s="295">
        <v>25.574999999999999</v>
      </c>
      <c r="BD146" s="295">
        <v>9</v>
      </c>
      <c r="BE146" s="295">
        <v>34.575000000000003</v>
      </c>
      <c r="BF146" s="183">
        <v>0</v>
      </c>
      <c r="BG146" s="295">
        <v>0</v>
      </c>
      <c r="BH146" s="183">
        <v>0</v>
      </c>
      <c r="BI146" s="295">
        <v>0</v>
      </c>
      <c r="BJ146" s="183">
        <v>0</v>
      </c>
      <c r="BK146" s="183">
        <v>0</v>
      </c>
      <c r="BL146" s="295">
        <v>0</v>
      </c>
      <c r="BM146" s="295">
        <v>3262.7249999999995</v>
      </c>
      <c r="BN146" s="295">
        <v>0</v>
      </c>
      <c r="BO146" s="295">
        <v>3262.7249999999999</v>
      </c>
      <c r="BP146" s="296">
        <v>13325817.209999999</v>
      </c>
      <c r="BQ146" s="296">
        <v>0</v>
      </c>
      <c r="BR146" s="296">
        <v>13325817.209999999</v>
      </c>
      <c r="BS146" s="296">
        <v>9158.5300000000007</v>
      </c>
      <c r="BT146" s="296">
        <v>49623.12</v>
      </c>
      <c r="BU146" s="296">
        <v>58781.65</v>
      </c>
      <c r="BV146" s="296">
        <v>0</v>
      </c>
      <c r="BW146" s="296">
        <v>0</v>
      </c>
      <c r="BX146" s="296">
        <v>0</v>
      </c>
      <c r="BY146" s="296">
        <v>0</v>
      </c>
      <c r="BZ146" s="296">
        <v>72590.53</v>
      </c>
      <c r="CA146" s="296">
        <v>72590.53</v>
      </c>
      <c r="CB146" s="296">
        <v>131372.18</v>
      </c>
      <c r="CC146" s="296">
        <v>98529.134999999995</v>
      </c>
      <c r="CD146" s="296">
        <v>0</v>
      </c>
      <c r="CE146" s="296">
        <v>13227288.074999999</v>
      </c>
      <c r="CF146" s="296">
        <v>53473.773471970395</v>
      </c>
      <c r="CG146" s="296">
        <v>51334.822533091588</v>
      </c>
      <c r="CH146" s="296">
        <v>13332096.671005061</v>
      </c>
      <c r="CI146" s="296">
        <v>0</v>
      </c>
      <c r="CJ146" s="405"/>
      <c r="CK146" s="183">
        <v>1516.5</v>
      </c>
      <c r="CL146" s="183">
        <v>1510</v>
      </c>
      <c r="CM146" s="295">
        <v>3232.509</v>
      </c>
      <c r="CN146" s="183">
        <v>19785</v>
      </c>
    </row>
    <row r="147" spans="1:92" ht="11.25" customHeight="1">
      <c r="A147" s="180" t="s">
        <v>1002</v>
      </c>
      <c r="B147" s="168">
        <v>5.5</v>
      </c>
      <c r="C147" s="168">
        <v>118.5</v>
      </c>
      <c r="D147" s="168">
        <v>121.25</v>
      </c>
      <c r="E147" s="168">
        <v>124</v>
      </c>
      <c r="F147" s="168">
        <v>125.5</v>
      </c>
      <c r="G147" s="168">
        <v>101</v>
      </c>
      <c r="H147" s="168">
        <v>133.5</v>
      </c>
      <c r="I147" s="168">
        <v>110.5</v>
      </c>
      <c r="J147" s="168">
        <v>96.5</v>
      </c>
      <c r="K147" s="168">
        <v>104.5</v>
      </c>
      <c r="L147" s="168">
        <v>84.5</v>
      </c>
      <c r="M147" s="168">
        <v>103</v>
      </c>
      <c r="N147" s="168">
        <v>80</v>
      </c>
      <c r="O147" s="168">
        <v>80</v>
      </c>
      <c r="P147" s="168">
        <v>62.5</v>
      </c>
      <c r="Q147" s="168">
        <v>1205.5</v>
      </c>
      <c r="R147" s="169">
        <v>1326.75</v>
      </c>
      <c r="S147" s="168">
        <v>30</v>
      </c>
      <c r="T147" s="168">
        <v>19</v>
      </c>
      <c r="U147" s="168">
        <v>5.5</v>
      </c>
      <c r="V147" s="168">
        <v>121.5</v>
      </c>
      <c r="W147" s="168">
        <v>4.2699999999999996</v>
      </c>
      <c r="X147" s="168">
        <v>712.5</v>
      </c>
      <c r="Y147" s="168">
        <v>855.5</v>
      </c>
      <c r="Z147" s="168">
        <v>200.25</v>
      </c>
      <c r="AA147" s="168">
        <v>496</v>
      </c>
      <c r="AB147" s="170">
        <v>174.6</v>
      </c>
      <c r="AC147" s="171">
        <v>148.80000000000001</v>
      </c>
      <c r="AD147" s="171">
        <v>267.27</v>
      </c>
      <c r="AE147" s="171">
        <v>355.82299999999998</v>
      </c>
      <c r="AF147" s="171">
        <v>643.125</v>
      </c>
      <c r="AG147" s="171">
        <v>1415.018</v>
      </c>
      <c r="AH147" s="171">
        <v>30</v>
      </c>
      <c r="AI147" s="171">
        <v>38</v>
      </c>
      <c r="AJ147" s="171">
        <v>11</v>
      </c>
      <c r="AK147" s="171">
        <v>85.05</v>
      </c>
      <c r="AL147" s="171">
        <v>106.75</v>
      </c>
      <c r="AM147" s="171">
        <v>35.625</v>
      </c>
      <c r="AN147" s="171">
        <v>100.125</v>
      </c>
      <c r="AO147" s="171">
        <v>29.76</v>
      </c>
      <c r="AP147" s="170">
        <v>2025.9279999999999</v>
      </c>
      <c r="AQ147" s="172">
        <v>1.1080000000000001</v>
      </c>
      <c r="AR147" s="171">
        <v>2244.7280000000001</v>
      </c>
      <c r="AS147" s="173">
        <v>0</v>
      </c>
      <c r="AT147" s="170">
        <v>0</v>
      </c>
      <c r="AU147" s="172">
        <v>0</v>
      </c>
      <c r="AV147" s="172">
        <v>208.35400000000001</v>
      </c>
      <c r="AW147" s="170">
        <v>133.00299999999999</v>
      </c>
      <c r="AX147" s="172">
        <v>0</v>
      </c>
      <c r="AY147" s="171">
        <v>341.35699999999997</v>
      </c>
      <c r="AZ147" s="174">
        <v>0</v>
      </c>
      <c r="BA147" s="178">
        <v>0.127</v>
      </c>
      <c r="BB147" s="171">
        <v>168.49700000000001</v>
      </c>
      <c r="BC147" s="170">
        <v>0</v>
      </c>
      <c r="BD147" s="170">
        <v>0</v>
      </c>
      <c r="BE147" s="170">
        <v>0</v>
      </c>
      <c r="BF147" s="173">
        <v>0</v>
      </c>
      <c r="BG147" s="171">
        <v>0</v>
      </c>
      <c r="BH147" s="175">
        <v>0</v>
      </c>
      <c r="BI147" s="171">
        <v>0</v>
      </c>
      <c r="BJ147" s="175">
        <v>0</v>
      </c>
      <c r="BK147" s="175">
        <v>0</v>
      </c>
      <c r="BL147" s="171">
        <v>0</v>
      </c>
      <c r="BM147" s="170">
        <v>2754.5819999999999</v>
      </c>
      <c r="BN147" s="170">
        <v>0</v>
      </c>
      <c r="BO147" s="171">
        <v>2754.5819999999999</v>
      </c>
      <c r="BP147" s="284">
        <v>11250429.08</v>
      </c>
      <c r="BQ147" s="285"/>
      <c r="BR147" s="284">
        <v>11250429.08</v>
      </c>
      <c r="BS147" s="284">
        <v>181.63</v>
      </c>
      <c r="BT147" s="284">
        <v>949.22</v>
      </c>
      <c r="BU147" s="176">
        <v>1130.8499999999999</v>
      </c>
      <c r="BV147" s="176">
        <v>0</v>
      </c>
      <c r="BW147" s="284">
        <v>7308837.2699999996</v>
      </c>
      <c r="BX147" s="176">
        <v>7308837.2699999996</v>
      </c>
      <c r="BY147" s="176">
        <v>0</v>
      </c>
      <c r="BZ147" s="176">
        <v>15257.03</v>
      </c>
      <c r="CA147" s="284">
        <v>15257.03</v>
      </c>
      <c r="CB147" s="284">
        <v>7325225.1499999994</v>
      </c>
      <c r="CC147" s="284">
        <v>5493918.8624999998</v>
      </c>
      <c r="CD147" s="176">
        <v>0</v>
      </c>
      <c r="CE147" s="284">
        <v>5756510.2175000003</v>
      </c>
      <c r="CF147" s="284">
        <v>23271.763767016779</v>
      </c>
      <c r="CG147" s="284">
        <v>22340.89321633611</v>
      </c>
      <c r="CH147" s="284">
        <v>5802122.8744833535</v>
      </c>
      <c r="CI147" s="285"/>
      <c r="CJ147" s="288"/>
      <c r="CK147" s="169">
        <v>1330.5</v>
      </c>
      <c r="CL147" s="168">
        <v>1267.5</v>
      </c>
      <c r="CM147" s="178">
        <v>2657.857</v>
      </c>
      <c r="CN147" s="179">
        <v>8480</v>
      </c>
    </row>
    <row r="148" spans="1:92" ht="11.25" customHeight="1">
      <c r="A148" s="180" t="s">
        <v>190</v>
      </c>
      <c r="B148" s="203">
        <v>4810.5</v>
      </c>
      <c r="C148" s="203">
        <v>24304</v>
      </c>
      <c r="D148" s="203">
        <v>26709.25</v>
      </c>
      <c r="E148" s="203">
        <v>24597</v>
      </c>
      <c r="F148" s="203">
        <v>26052.5</v>
      </c>
      <c r="G148" s="203">
        <v>26472</v>
      </c>
      <c r="H148" s="203">
        <v>26321.5</v>
      </c>
      <c r="I148" s="203">
        <v>25609</v>
      </c>
      <c r="J148" s="203">
        <v>25379</v>
      </c>
      <c r="K148" s="203">
        <v>24943.5</v>
      </c>
      <c r="L148" s="203">
        <v>24794.5</v>
      </c>
      <c r="M148" s="203">
        <v>28260.5</v>
      </c>
      <c r="N148" s="203">
        <v>25624</v>
      </c>
      <c r="O148" s="203">
        <v>22737.5</v>
      </c>
      <c r="P148" s="203">
        <v>21539</v>
      </c>
      <c r="Q148" s="203">
        <v>302330</v>
      </c>
      <c r="R148" s="203">
        <v>329039.25</v>
      </c>
      <c r="S148" s="203">
        <v>8982</v>
      </c>
      <c r="T148" s="203">
        <v>8975</v>
      </c>
      <c r="U148" s="203">
        <v>4094.5</v>
      </c>
      <c r="V148" s="203">
        <v>45314</v>
      </c>
      <c r="W148" s="203">
        <v>1707.7299999999993</v>
      </c>
      <c r="X148" s="203">
        <v>170179.5</v>
      </c>
      <c r="Y148" s="203">
        <v>49910.06</v>
      </c>
      <c r="Z148" s="203">
        <v>16720.590000000004</v>
      </c>
      <c r="AA148" s="203">
        <v>65129</v>
      </c>
      <c r="AB148" s="204">
        <v>38461.320000000014</v>
      </c>
      <c r="AC148" s="204">
        <v>29516.400000000012</v>
      </c>
      <c r="AD148" s="204">
        <v>61978.909999999974</v>
      </c>
      <c r="AE148" s="204">
        <v>80788.463999999978</v>
      </c>
      <c r="AF148" s="204">
        <v>184873.75</v>
      </c>
      <c r="AG148" s="204">
        <v>357157.52400000003</v>
      </c>
      <c r="AH148" s="204">
        <v>8982</v>
      </c>
      <c r="AI148" s="204">
        <v>17950</v>
      </c>
      <c r="AJ148" s="204">
        <v>8189</v>
      </c>
      <c r="AK148" s="204">
        <v>31712.800000000003</v>
      </c>
      <c r="AL148" s="204">
        <v>42693.25</v>
      </c>
      <c r="AM148" s="204">
        <v>8508.9750000000058</v>
      </c>
      <c r="AN148" s="204">
        <v>8360.2950000000019</v>
      </c>
      <c r="AO148" s="204">
        <v>3907.7400000000007</v>
      </c>
      <c r="AP148" s="204">
        <v>525922.90500000003</v>
      </c>
      <c r="AQ148" s="357">
        <v>1.0779478315362589</v>
      </c>
      <c r="AR148" s="204">
        <v>566917.45499999996</v>
      </c>
      <c r="AS148" s="203">
        <v>662</v>
      </c>
      <c r="AT148" s="204">
        <v>993</v>
      </c>
      <c r="AU148" s="204">
        <v>6557.1429999999982</v>
      </c>
      <c r="AV148" s="204">
        <v>14966.274000000003</v>
      </c>
      <c r="AW148" s="204">
        <v>4703.2820000000011</v>
      </c>
      <c r="AX148" s="204">
        <v>0</v>
      </c>
      <c r="AY148" s="204">
        <v>26226.969000000023</v>
      </c>
      <c r="AZ148" s="204">
        <v>1677.75</v>
      </c>
      <c r="BA148" s="204">
        <v>13.883999999999983</v>
      </c>
      <c r="BB148" s="203">
        <v>24559.314999999999</v>
      </c>
      <c r="BC148" s="203">
        <v>3244.2830000000008</v>
      </c>
      <c r="BD148" s="203">
        <v>1373.75</v>
      </c>
      <c r="BE148" s="204">
        <v>4618.0330000000004</v>
      </c>
      <c r="BF148" s="203">
        <v>198.5</v>
      </c>
      <c r="BG148" s="204">
        <v>19.850000000000001</v>
      </c>
      <c r="BH148" s="203">
        <v>158</v>
      </c>
      <c r="BI148" s="204">
        <v>15.799999999999997</v>
      </c>
      <c r="BJ148" s="203">
        <v>75.5</v>
      </c>
      <c r="BK148" s="203">
        <v>111.5</v>
      </c>
      <c r="BL148" s="204">
        <v>27.875</v>
      </c>
      <c r="BM148" s="204">
        <v>625056.04700000025</v>
      </c>
      <c r="BN148" s="204">
        <v>274.62299999999999</v>
      </c>
      <c r="BO148" s="204">
        <v>625330.67000000016</v>
      </c>
      <c r="BP148" s="205">
        <v>2554013042.2700014</v>
      </c>
      <c r="BQ148" s="205">
        <v>2594665.5199999991</v>
      </c>
      <c r="BR148" s="205">
        <v>2551418376.75</v>
      </c>
      <c r="BS148" s="205">
        <v>4263462.9099999992</v>
      </c>
      <c r="BT148" s="205">
        <v>17070399.52</v>
      </c>
      <c r="BU148" s="205">
        <v>21333862.429999996</v>
      </c>
      <c r="BV148" s="205">
        <v>0</v>
      </c>
      <c r="BW148" s="205">
        <v>78246187.949999973</v>
      </c>
      <c r="BX148" s="205">
        <v>78246187.949999973</v>
      </c>
      <c r="BY148" s="205">
        <v>1757.19</v>
      </c>
      <c r="BZ148" s="205">
        <v>3855190.2099999986</v>
      </c>
      <c r="CA148" s="205">
        <v>3856947.399999999</v>
      </c>
      <c r="CB148" s="205">
        <v>103436997.77999997</v>
      </c>
      <c r="CC148" s="205">
        <v>77577748.334999993</v>
      </c>
      <c r="CD148" s="205">
        <v>237735.6</v>
      </c>
      <c r="CE148" s="205">
        <v>2473602892.8150001</v>
      </c>
      <c r="CF148" s="205">
        <v>10000000.000000004</v>
      </c>
      <c r="CG148" s="205">
        <v>9599999.9999999925</v>
      </c>
      <c r="CH148" s="205">
        <v>2493202892.8149986</v>
      </c>
      <c r="CI148" s="205">
        <v>2594665.5199999991</v>
      </c>
      <c r="CJ148" s="203"/>
      <c r="CK148" s="203">
        <v>330853</v>
      </c>
      <c r="CL148" s="203">
        <v>328800.5</v>
      </c>
      <c r="CM148" s="204">
        <v>618725.00899999996</v>
      </c>
      <c r="CN148" s="203">
        <v>1912712</v>
      </c>
    </row>
    <row r="149" spans="1:92" s="422" customFormat="1" ht="10.5">
      <c r="A149" s="422" t="s">
        <v>1193</v>
      </c>
      <c r="B149" s="423"/>
      <c r="C149" s="424"/>
      <c r="D149" s="425"/>
      <c r="R149" s="426">
        <f>R148-'17-18 FINAL FUNDED SEG '!R204</f>
        <v>0</v>
      </c>
      <c r="AH149" s="427">
        <f>AH148-'17-18 FINAL FUNDED SEG '!AH204</f>
        <v>0</v>
      </c>
      <c r="AI149" s="427">
        <f>AI148-'17-18 FINAL FUNDED SEG '!AI204</f>
        <v>0</v>
      </c>
      <c r="AJ149" s="427">
        <f>AJ148-'17-18 FINAL FUNDED SEG '!AJ204</f>
        <v>0</v>
      </c>
      <c r="AK149" s="427">
        <f>AK148-'17-18 FINAL FUNDED SEG '!AK204</f>
        <v>0</v>
      </c>
      <c r="AL149" s="427">
        <f>AL148-'17-18 FINAL FUNDED SEG '!AL204</f>
        <v>0</v>
      </c>
      <c r="AM149" s="427">
        <f>AM148-'17-18 FINAL FUNDED SEG '!AM204</f>
        <v>0</v>
      </c>
      <c r="AN149" s="427">
        <f>AN148-'17-18 FINAL FUNDED SEG '!AN204</f>
        <v>0</v>
      </c>
      <c r="AO149" s="427">
        <f>AO148-'17-18 FINAL FUNDED SEG '!AO204</f>
        <v>0</v>
      </c>
      <c r="AP149" s="427">
        <f>AP148-'17-18 FINAL FUNDED SEG '!AP204</f>
        <v>0</v>
      </c>
      <c r="AQ149" s="427">
        <f>AQ148-'17-18 FINAL FUNDED SEG '!AQ204</f>
        <v>0</v>
      </c>
      <c r="AR149" s="427">
        <f>AR148-'17-18 FINAL FUNDED SEG '!AR204</f>
        <v>0</v>
      </c>
      <c r="AS149" s="427">
        <f>AS148-'17-18 FINAL FUNDED SEG '!AS204</f>
        <v>0</v>
      </c>
      <c r="AT149" s="427">
        <f>AT148-'17-18 FINAL FUNDED SEG '!AT204</f>
        <v>0</v>
      </c>
      <c r="AU149" s="427">
        <f>AU148-'17-18 FINAL FUNDED SEG '!AU204</f>
        <v>0</v>
      </c>
      <c r="AV149" s="427">
        <f>AV148-'17-18 FINAL FUNDED SEG '!AV204</f>
        <v>0</v>
      </c>
      <c r="AW149" s="427">
        <f>AW148-'17-18 FINAL FUNDED SEG '!AW204</f>
        <v>0</v>
      </c>
      <c r="AX149" s="427">
        <f>AX148-'17-18 FINAL FUNDED SEG '!AX204</f>
        <v>0</v>
      </c>
      <c r="AY149" s="427">
        <f>AY148-'17-18 FINAL FUNDED SEG '!AY204</f>
        <v>0</v>
      </c>
      <c r="AZ149" s="427">
        <f>AZ148-'17-18 FINAL FUNDED SEG '!AZ204</f>
        <v>0</v>
      </c>
      <c r="BA149" s="427">
        <f>BA148-'17-18 FINAL FUNDED SEG '!BA204</f>
        <v>0</v>
      </c>
      <c r="BB149" s="427">
        <f>BB148-'17-18 FINAL FUNDED SEG '!BB204</f>
        <v>0</v>
      </c>
      <c r="BC149" s="427">
        <f>BC148-'17-18 FINAL FUNDED SEG '!BC204</f>
        <v>0</v>
      </c>
      <c r="BD149" s="427">
        <f>BD148-'17-18 FINAL FUNDED SEG '!BD204</f>
        <v>0</v>
      </c>
      <c r="BE149" s="427">
        <f>BE148-'17-18 FINAL FUNDED SEG '!BE204</f>
        <v>0</v>
      </c>
      <c r="BF149" s="427">
        <f>BF148-'17-18 FINAL FUNDED SEG '!BF204</f>
        <v>0</v>
      </c>
      <c r="BG149" s="427">
        <f>BG148-'17-18 FINAL FUNDED SEG '!BG204</f>
        <v>0</v>
      </c>
      <c r="BH149" s="427">
        <f>BH148-'17-18 FINAL FUNDED SEG '!BH204</f>
        <v>0</v>
      </c>
      <c r="BI149" s="427">
        <f>BI148-'17-18 FINAL FUNDED SEG '!BI204</f>
        <v>0</v>
      </c>
      <c r="BJ149" s="427">
        <f>BJ148-'17-18 FINAL FUNDED SEG '!BJ204</f>
        <v>0</v>
      </c>
      <c r="BK149" s="427">
        <f>BK148-'17-18 FINAL FUNDED SEG '!BK204</f>
        <v>0</v>
      </c>
      <c r="BL149" s="427">
        <f>BL148-'17-18 FINAL FUNDED SEG '!BL204</f>
        <v>0</v>
      </c>
      <c r="BM149" s="427">
        <f>BM148-'17-18 FINAL FUNDED SEG '!BM204</f>
        <v>0</v>
      </c>
      <c r="BN149" s="427">
        <f>BN148-'17-18 FINAL FUNDED SEG '!BN204</f>
        <v>0</v>
      </c>
      <c r="BT149" s="428"/>
      <c r="BU149" s="429"/>
      <c r="BV149" s="429"/>
      <c r="BW149" s="428"/>
      <c r="BX149" s="429"/>
      <c r="BY149" s="429"/>
      <c r="BZ149" s="428"/>
      <c r="CA149" s="429"/>
      <c r="CB149" s="429"/>
      <c r="CC149" s="429"/>
      <c r="CD149" s="429"/>
      <c r="CE149" s="429"/>
      <c r="CF149" s="429"/>
      <c r="CG149" s="429"/>
      <c r="CH149" s="429"/>
      <c r="CI149" s="429"/>
      <c r="CJ149" s="429"/>
    </row>
    <row r="150" spans="1:92" ht="11.5">
      <c r="A150" s="209" t="s">
        <v>1040</v>
      </c>
      <c r="BN150" s="360"/>
      <c r="BT150" s="361" t="s">
        <v>1042</v>
      </c>
      <c r="CC150" s="362"/>
      <c r="CD150" s="363"/>
    </row>
    <row r="151" spans="1:92" ht="11.5">
      <c r="A151" s="209" t="s">
        <v>1041</v>
      </c>
      <c r="BN151" s="360"/>
      <c r="CC151" s="364"/>
      <c r="CD151" s="210"/>
      <c r="CE151" s="365"/>
      <c r="CF151" s="362"/>
      <c r="CG151" s="363"/>
      <c r="CM151" s="211"/>
    </row>
    <row r="152" spans="1:92" ht="10.5">
      <c r="AQ152" s="360" t="s">
        <v>1220</v>
      </c>
      <c r="CC152" s="366"/>
      <c r="CD152" s="210"/>
      <c r="CF152" s="364"/>
      <c r="CG152" s="210"/>
      <c r="CH152" s="365"/>
      <c r="CM152" s="211"/>
    </row>
    <row r="153" spans="1:92" ht="12">
      <c r="A153" s="714" t="s">
        <v>1042</v>
      </c>
      <c r="B153" s="715"/>
      <c r="C153" s="715"/>
      <c r="D153" s="715"/>
      <c r="E153" s="715"/>
      <c r="F153" s="715"/>
      <c r="G153" s="715"/>
      <c r="H153" s="715"/>
      <c r="I153" s="715"/>
      <c r="BW153" s="361" t="s">
        <v>1042</v>
      </c>
      <c r="CC153" s="366"/>
      <c r="CD153" s="367"/>
      <c r="CF153" s="366"/>
      <c r="CG153" s="210"/>
      <c r="CL153" s="211"/>
    </row>
    <row r="154" spans="1:92" ht="10.5">
      <c r="W154" s="211"/>
      <c r="BO154" s="360" t="s">
        <v>1042</v>
      </c>
      <c r="CC154" s="364"/>
      <c r="CD154" s="210"/>
      <c r="CE154" s="365"/>
      <c r="CF154" s="366"/>
      <c r="CG154" s="367"/>
    </row>
    <row r="155" spans="1:92" ht="10.5">
      <c r="BO155" s="360" t="s">
        <v>1042</v>
      </c>
      <c r="CF155" s="364"/>
      <c r="CG155" s="210"/>
      <c r="CH155" s="365"/>
    </row>
    <row r="157" spans="1:92">
      <c r="BZ157" s="361" t="s">
        <v>1042</v>
      </c>
    </row>
    <row r="158" spans="1:92">
      <c r="BZ158" s="361" t="s">
        <v>1042</v>
      </c>
    </row>
    <row r="159" spans="1:92" s="191" customFormat="1">
      <c r="B159" s="212"/>
      <c r="C159" s="213"/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D159" s="213"/>
      <c r="AE159" s="213"/>
      <c r="AF159" s="213"/>
      <c r="AG159" s="213"/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368"/>
      <c r="AT159" s="368"/>
      <c r="AU159" s="213"/>
      <c r="AV159" s="213"/>
      <c r="AW159" s="213"/>
      <c r="AX159" s="213"/>
      <c r="AY159" s="213"/>
      <c r="AZ159" s="213"/>
      <c r="BA159" s="369"/>
      <c r="BB159" s="368"/>
      <c r="BC159" s="368"/>
      <c r="BD159" s="368"/>
      <c r="BE159" s="368"/>
      <c r="BF159" s="368"/>
      <c r="BG159" s="368"/>
      <c r="BH159" s="368"/>
      <c r="BI159" s="368"/>
      <c r="BJ159" s="368"/>
      <c r="BK159" s="368"/>
      <c r="BL159" s="368"/>
      <c r="BM159" s="213"/>
      <c r="BN159" s="213"/>
      <c r="BO159" s="213"/>
      <c r="BP159" s="370"/>
      <c r="BQ159" s="370"/>
      <c r="BR159" s="370"/>
      <c r="BS159" s="370"/>
      <c r="BT159" s="305"/>
      <c r="BU159" s="370"/>
      <c r="BV159" s="370"/>
      <c r="BW159" s="305"/>
      <c r="BX159" s="370"/>
      <c r="BY159" s="370"/>
      <c r="BZ159" s="305"/>
      <c r="CA159" s="370"/>
      <c r="CB159" s="370"/>
      <c r="CC159" s="370"/>
      <c r="CD159" s="371"/>
      <c r="CE159" s="370" t="s">
        <v>1042</v>
      </c>
      <c r="CF159" s="370"/>
      <c r="CG159" s="370"/>
      <c r="CH159" s="370"/>
      <c r="CI159" s="370"/>
      <c r="CJ159" s="213"/>
      <c r="CK159" s="372"/>
      <c r="CL159" s="372"/>
      <c r="CM159" s="213"/>
      <c r="CN159" s="373"/>
    </row>
    <row r="160" spans="1:92" s="191" customFormat="1">
      <c r="B160" s="212"/>
      <c r="C160" s="213"/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368"/>
      <c r="AT160" s="368"/>
      <c r="AU160" s="213"/>
      <c r="AV160" s="213"/>
      <c r="AW160" s="213"/>
      <c r="AX160" s="213"/>
      <c r="AY160" s="213"/>
      <c r="AZ160" s="213"/>
      <c r="BA160" s="369"/>
      <c r="BB160" s="368"/>
      <c r="BC160" s="368"/>
      <c r="BD160" s="368"/>
      <c r="BE160" s="368"/>
      <c r="BF160" s="368"/>
      <c r="BG160" s="368"/>
      <c r="BH160" s="368"/>
      <c r="BI160" s="368"/>
      <c r="BJ160" s="368"/>
      <c r="BK160" s="368"/>
      <c r="BL160" s="368"/>
      <c r="BM160" s="213"/>
      <c r="BN160" s="213"/>
      <c r="BO160" s="213"/>
      <c r="BP160" s="370"/>
      <c r="BQ160" s="370"/>
      <c r="BR160" s="370"/>
      <c r="BS160" s="370"/>
      <c r="BT160" s="305"/>
      <c r="BU160" s="370"/>
      <c r="BV160" s="370"/>
      <c r="BW160" s="305"/>
      <c r="BX160" s="370"/>
      <c r="BY160" s="370"/>
      <c r="BZ160" s="305"/>
      <c r="CA160" s="370"/>
      <c r="CB160" s="370"/>
      <c r="CC160" s="370"/>
      <c r="CD160" s="370"/>
      <c r="CE160" s="370"/>
      <c r="CF160" s="370"/>
      <c r="CG160" s="370"/>
      <c r="CH160" s="370"/>
      <c r="CI160" s="370"/>
      <c r="CJ160" s="213"/>
      <c r="CK160" s="372"/>
      <c r="CL160" s="372"/>
      <c r="CM160" s="213"/>
      <c r="CN160" s="373"/>
    </row>
    <row r="161" spans="1:92" s="191" customFormat="1">
      <c r="B161" s="214"/>
      <c r="C161" s="213"/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368"/>
      <c r="AT161" s="368"/>
      <c r="AU161" s="213"/>
      <c r="AV161" s="213"/>
      <c r="AW161" s="213"/>
      <c r="AX161" s="213"/>
      <c r="AY161" s="213"/>
      <c r="AZ161" s="213"/>
      <c r="BA161" s="369"/>
      <c r="BB161" s="368"/>
      <c r="BC161" s="368"/>
      <c r="BD161" s="368"/>
      <c r="BE161" s="368"/>
      <c r="BF161" s="368"/>
      <c r="BG161" s="368"/>
      <c r="BH161" s="368"/>
      <c r="BI161" s="368"/>
      <c r="BJ161" s="368"/>
      <c r="BK161" s="368"/>
      <c r="BL161" s="368"/>
      <c r="BM161" s="213"/>
      <c r="BN161" s="213"/>
      <c r="BO161" s="213"/>
      <c r="BP161" s="370"/>
      <c r="BQ161" s="370"/>
      <c r="BR161" s="370"/>
      <c r="BS161" s="370"/>
      <c r="BT161" s="305"/>
      <c r="BU161" s="370"/>
      <c r="BV161" s="370"/>
      <c r="BW161" s="305"/>
      <c r="BX161" s="370"/>
      <c r="BY161" s="370"/>
      <c r="BZ161" s="305"/>
      <c r="CA161" s="370"/>
      <c r="CB161" s="370"/>
      <c r="CC161" s="370"/>
      <c r="CD161" s="370"/>
      <c r="CE161" s="370"/>
      <c r="CF161" s="370"/>
      <c r="CG161" s="370"/>
      <c r="CH161" s="370"/>
      <c r="CI161" s="370"/>
      <c r="CJ161" s="213"/>
      <c r="CK161" s="372"/>
      <c r="CL161" s="372"/>
      <c r="CM161" s="213"/>
      <c r="CN161" s="373"/>
    </row>
    <row r="162" spans="1:92" s="191" customFormat="1">
      <c r="A162" s="215"/>
      <c r="B162" s="216"/>
      <c r="C162" s="213"/>
      <c r="D162" s="213"/>
      <c r="E162" s="213"/>
      <c r="F162" s="213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  <c r="AA162" s="213"/>
      <c r="AB162" s="213"/>
      <c r="AC162" s="213"/>
      <c r="AD162" s="213"/>
      <c r="AE162" s="213"/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368"/>
      <c r="AT162" s="368"/>
      <c r="AU162" s="213"/>
      <c r="AV162" s="213"/>
      <c r="AW162" s="213"/>
      <c r="AX162" s="213"/>
      <c r="AY162" s="213"/>
      <c r="AZ162" s="213"/>
      <c r="BA162" s="369"/>
      <c r="BB162" s="368"/>
      <c r="BC162" s="368"/>
      <c r="BD162" s="368"/>
      <c r="BE162" s="368"/>
      <c r="BF162" s="368"/>
      <c r="BG162" s="368"/>
      <c r="BH162" s="368"/>
      <c r="BI162" s="368"/>
      <c r="BJ162" s="368"/>
      <c r="BK162" s="368"/>
      <c r="BL162" s="368"/>
      <c r="BM162" s="213"/>
      <c r="BN162" s="213"/>
      <c r="BO162" s="213"/>
      <c r="BP162" s="370"/>
      <c r="BQ162" s="370"/>
      <c r="BR162" s="370"/>
      <c r="BS162" s="370"/>
      <c r="BT162" s="305"/>
      <c r="BU162" s="370"/>
      <c r="BV162" s="370"/>
      <c r="BW162" s="305"/>
      <c r="BX162" s="370"/>
      <c r="BY162" s="370"/>
      <c r="BZ162" s="305"/>
      <c r="CA162" s="370"/>
      <c r="CB162" s="370"/>
      <c r="CC162" s="370"/>
      <c r="CD162" s="370"/>
      <c r="CE162" s="370"/>
      <c r="CF162" s="370"/>
      <c r="CG162" s="370"/>
      <c r="CH162" s="370"/>
      <c r="CI162" s="370"/>
      <c r="CJ162" s="213"/>
      <c r="CK162" s="372"/>
      <c r="CL162" s="372"/>
      <c r="CM162" s="213"/>
      <c r="CN162" s="373"/>
    </row>
    <row r="163" spans="1:92" s="191" customFormat="1">
      <c r="A163" s="215"/>
      <c r="B163" s="217"/>
      <c r="C163" s="213"/>
      <c r="D163" s="21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3"/>
      <c r="AD163" s="213"/>
      <c r="AE163" s="213"/>
      <c r="AF163" s="213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368"/>
      <c r="AT163" s="368"/>
      <c r="AU163" s="213"/>
      <c r="AV163" s="213"/>
      <c r="AW163" s="213"/>
      <c r="AX163" s="213"/>
      <c r="AY163" s="213"/>
      <c r="AZ163" s="213"/>
      <c r="BA163" s="369"/>
      <c r="BB163" s="368"/>
      <c r="BC163" s="368"/>
      <c r="BD163" s="368"/>
      <c r="BE163" s="368"/>
      <c r="BF163" s="368"/>
      <c r="BG163" s="368"/>
      <c r="BH163" s="368"/>
      <c r="BI163" s="368"/>
      <c r="BJ163" s="368"/>
      <c r="BK163" s="368"/>
      <c r="BL163" s="368"/>
      <c r="BM163" s="213"/>
      <c r="BN163" s="213"/>
      <c r="BO163" s="213"/>
      <c r="BP163" s="370"/>
      <c r="BQ163" s="370"/>
      <c r="BR163" s="370"/>
      <c r="BS163" s="370"/>
      <c r="BT163" s="305"/>
      <c r="BU163" s="370"/>
      <c r="BV163" s="370"/>
      <c r="BW163" s="305"/>
      <c r="BX163" s="370"/>
      <c r="BY163" s="370"/>
      <c r="BZ163" s="305"/>
      <c r="CA163" s="370"/>
      <c r="CB163" s="370"/>
      <c r="CC163" s="370"/>
      <c r="CD163" s="370"/>
      <c r="CE163" s="370"/>
      <c r="CF163" s="370"/>
      <c r="CG163" s="370"/>
      <c r="CH163" s="370"/>
      <c r="CI163" s="370"/>
      <c r="CJ163" s="213"/>
      <c r="CK163" s="372"/>
      <c r="CL163" s="372"/>
      <c r="CM163" s="213"/>
      <c r="CN163" s="373"/>
    </row>
    <row r="164" spans="1:92" s="191" customFormat="1">
      <c r="A164" s="215"/>
      <c r="B164" s="214"/>
      <c r="C164" s="213"/>
      <c r="D164" s="21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3"/>
      <c r="AD164" s="213"/>
      <c r="AE164" s="213"/>
      <c r="AF164" s="213"/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368"/>
      <c r="AT164" s="368"/>
      <c r="AU164" s="213"/>
      <c r="AV164" s="213"/>
      <c r="AW164" s="213"/>
      <c r="AX164" s="213"/>
      <c r="AY164" s="213"/>
      <c r="AZ164" s="213"/>
      <c r="BA164" s="369"/>
      <c r="BB164" s="368"/>
      <c r="BC164" s="368"/>
      <c r="BD164" s="368"/>
      <c r="BE164" s="368"/>
      <c r="BF164" s="368"/>
      <c r="BG164" s="368"/>
      <c r="BH164" s="368"/>
      <c r="BI164" s="368"/>
      <c r="BJ164" s="368"/>
      <c r="BK164" s="368"/>
      <c r="BL164" s="368"/>
      <c r="BM164" s="213"/>
      <c r="BN164" s="213"/>
      <c r="BO164" s="213"/>
      <c r="BP164" s="370"/>
      <c r="BQ164" s="370"/>
      <c r="BR164" s="370"/>
      <c r="BS164" s="370"/>
      <c r="BT164" s="305"/>
      <c r="BU164" s="370"/>
      <c r="BV164" s="370"/>
      <c r="BW164" s="305"/>
      <c r="BX164" s="370"/>
      <c r="BY164" s="370"/>
      <c r="BZ164" s="305"/>
      <c r="CA164" s="370"/>
      <c r="CB164" s="370"/>
      <c r="CC164" s="370"/>
      <c r="CD164" s="370"/>
      <c r="CE164" s="370"/>
      <c r="CF164" s="370"/>
      <c r="CG164" s="370"/>
      <c r="CH164" s="370"/>
      <c r="CI164" s="370"/>
      <c r="CJ164" s="213"/>
      <c r="CK164" s="372"/>
      <c r="CL164" s="372"/>
      <c r="CM164" s="213"/>
      <c r="CN164" s="373"/>
    </row>
    <row r="165" spans="1:92" s="191" customFormat="1" ht="12">
      <c r="A165" s="215"/>
      <c r="B165" s="218"/>
      <c r="C165" s="213"/>
      <c r="D165" s="21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  <c r="AA165" s="213"/>
      <c r="AB165" s="213"/>
      <c r="AC165" s="213"/>
      <c r="AD165" s="213"/>
      <c r="AE165" s="213"/>
      <c r="AF165" s="213"/>
      <c r="AG165" s="213"/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368"/>
      <c r="AT165" s="368"/>
      <c r="AU165" s="213"/>
      <c r="AV165" s="213"/>
      <c r="AW165" s="213"/>
      <c r="AX165" s="213"/>
      <c r="AY165" s="213"/>
      <c r="AZ165" s="213"/>
      <c r="BA165" s="369"/>
      <c r="BB165" s="368"/>
      <c r="BC165" s="368"/>
      <c r="BD165" s="368"/>
      <c r="BE165" s="368"/>
      <c r="BF165" s="368"/>
      <c r="BG165" s="368"/>
      <c r="BH165" s="368"/>
      <c r="BI165" s="368"/>
      <c r="BJ165" s="368"/>
      <c r="BK165" s="368"/>
      <c r="BL165" s="368"/>
      <c r="BM165" s="213"/>
      <c r="BN165" s="213"/>
      <c r="BO165" s="213"/>
      <c r="BP165" s="370"/>
      <c r="BQ165" s="370"/>
      <c r="BR165" s="370"/>
      <c r="BS165" s="370"/>
      <c r="BT165" s="305"/>
      <c r="BU165" s="370"/>
      <c r="BV165" s="370"/>
      <c r="BW165" s="305"/>
      <c r="BX165" s="370"/>
      <c r="BY165" s="370"/>
      <c r="BZ165" s="305"/>
      <c r="CA165" s="370"/>
      <c r="CB165" s="370"/>
      <c r="CC165" s="370"/>
      <c r="CD165" s="370"/>
      <c r="CE165" s="370"/>
      <c r="CF165" s="370"/>
      <c r="CG165" s="370"/>
      <c r="CH165" s="370"/>
      <c r="CI165" s="370"/>
      <c r="CJ165" s="213"/>
      <c r="CK165" s="372"/>
      <c r="CL165" s="372"/>
      <c r="CM165" s="213"/>
      <c r="CN165" s="373"/>
    </row>
    <row r="166" spans="1:92" s="191" customFormat="1" ht="12">
      <c r="A166" s="215"/>
      <c r="B166" s="219"/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3"/>
      <c r="AD166" s="213"/>
      <c r="AE166" s="213"/>
      <c r="AF166" s="213"/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368"/>
      <c r="AT166" s="368"/>
      <c r="AU166" s="213"/>
      <c r="AV166" s="213"/>
      <c r="AW166" s="213"/>
      <c r="AX166" s="213"/>
      <c r="AY166" s="213"/>
      <c r="AZ166" s="213"/>
      <c r="BA166" s="374"/>
      <c r="BB166" s="368"/>
      <c r="BC166" s="368"/>
      <c r="BD166" s="368"/>
      <c r="BE166" s="368"/>
      <c r="BF166" s="368"/>
      <c r="BG166" s="368"/>
      <c r="BH166" s="368"/>
      <c r="BI166" s="368"/>
      <c r="BJ166" s="368"/>
      <c r="BK166" s="368"/>
      <c r="BL166" s="368"/>
      <c r="BM166" s="213"/>
      <c r="BN166" s="213"/>
      <c r="BO166" s="213"/>
      <c r="BP166" s="370"/>
      <c r="BQ166" s="370"/>
      <c r="BR166" s="370"/>
      <c r="BS166" s="370"/>
      <c r="BT166" s="305"/>
      <c r="BU166" s="370"/>
      <c r="BV166" s="370"/>
      <c r="BW166" s="305"/>
      <c r="BX166" s="370"/>
      <c r="BY166" s="370"/>
      <c r="BZ166" s="305"/>
      <c r="CA166" s="370"/>
      <c r="CB166" s="370"/>
      <c r="CC166" s="370"/>
      <c r="CD166" s="370"/>
      <c r="CE166" s="370"/>
      <c r="CF166" s="370"/>
      <c r="CG166" s="370"/>
      <c r="CH166" s="370"/>
      <c r="CI166" s="370"/>
      <c r="CJ166" s="213"/>
      <c r="CK166" s="213"/>
      <c r="CL166" s="213"/>
      <c r="CM166" s="213"/>
      <c r="CN166" s="373"/>
    </row>
    <row r="167" spans="1:92" s="191" customFormat="1" ht="12">
      <c r="A167" s="215" t="s">
        <v>1042</v>
      </c>
      <c r="B167" s="219"/>
      <c r="C167" s="213"/>
      <c r="D167" s="21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  <c r="AC167" s="213"/>
      <c r="AD167" s="213"/>
      <c r="AE167" s="213"/>
      <c r="AF167" s="213"/>
      <c r="AG167" s="213"/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368"/>
      <c r="AT167" s="368"/>
      <c r="AU167" s="213"/>
      <c r="AV167" s="213"/>
      <c r="AW167" s="213"/>
      <c r="AX167" s="213"/>
      <c r="AY167" s="213"/>
      <c r="AZ167" s="213"/>
      <c r="BA167" s="374"/>
      <c r="BB167" s="368"/>
      <c r="BC167" s="368"/>
      <c r="BD167" s="368"/>
      <c r="BE167" s="368"/>
      <c r="BF167" s="368"/>
      <c r="BG167" s="368"/>
      <c r="BH167" s="368"/>
      <c r="BI167" s="368"/>
      <c r="BJ167" s="368"/>
      <c r="BK167" s="368"/>
      <c r="BL167" s="368"/>
      <c r="BM167" s="213"/>
      <c r="BN167" s="213"/>
      <c r="BO167" s="213" t="s">
        <v>1042</v>
      </c>
      <c r="BP167" s="370"/>
      <c r="BQ167" s="370"/>
      <c r="BR167" s="370"/>
      <c r="BS167" s="370"/>
      <c r="BT167" s="305" t="s">
        <v>1042</v>
      </c>
      <c r="BU167" s="370"/>
      <c r="BV167" s="370"/>
      <c r="BW167" s="305"/>
      <c r="BX167" s="370"/>
      <c r="BY167" s="370"/>
      <c r="BZ167" s="305"/>
      <c r="CA167" s="370"/>
      <c r="CB167" s="370"/>
      <c r="CC167" s="370"/>
      <c r="CD167" s="370"/>
      <c r="CE167" s="370"/>
      <c r="CF167" s="370"/>
      <c r="CG167" s="370"/>
      <c r="CH167" s="370"/>
      <c r="CI167" s="370"/>
      <c r="CJ167" s="213"/>
      <c r="CK167" s="213"/>
      <c r="CL167" s="213"/>
      <c r="CM167" s="213"/>
      <c r="CN167" s="373"/>
    </row>
    <row r="168" spans="1:92" s="221" customFormat="1" ht="12">
      <c r="A168" s="220"/>
      <c r="B168" s="219"/>
      <c r="AL168" s="375"/>
      <c r="AQ168" s="177"/>
      <c r="AS168" s="375"/>
      <c r="AT168" s="375"/>
      <c r="AY168" s="177"/>
      <c r="AZ168" s="177"/>
      <c r="BA168" s="359"/>
      <c r="BB168" s="375"/>
      <c r="BC168" s="375"/>
      <c r="BD168" s="375"/>
      <c r="BE168" s="375"/>
      <c r="BF168" s="375"/>
      <c r="BG168" s="375"/>
      <c r="BH168" s="375"/>
      <c r="BI168" s="375"/>
      <c r="BJ168" s="358"/>
      <c r="BK168" s="358"/>
      <c r="BL168" s="358"/>
      <c r="BS168" s="223"/>
      <c r="BT168" s="376" t="s">
        <v>1042</v>
      </c>
      <c r="BU168" s="377"/>
      <c r="BV168" s="377"/>
      <c r="BW168" s="378"/>
      <c r="BX168" s="377"/>
      <c r="BY168" s="377"/>
      <c r="BZ168" s="378"/>
      <c r="CA168" s="377"/>
      <c r="CB168" s="377"/>
      <c r="CC168" s="377"/>
      <c r="CD168" s="377"/>
      <c r="CE168" s="377"/>
      <c r="CF168" s="377"/>
      <c r="CG168" s="377"/>
      <c r="CH168" s="377"/>
      <c r="CI168" s="377"/>
      <c r="CJ168" s="191"/>
      <c r="CK168" s="177"/>
      <c r="CL168" s="177"/>
      <c r="CM168" s="177"/>
      <c r="CN168" s="177"/>
    </row>
    <row r="169" spans="1:92" s="221" customFormat="1" ht="12">
      <c r="A169" s="177"/>
      <c r="B169" s="222"/>
      <c r="W169" s="223"/>
      <c r="AL169" s="379"/>
      <c r="AQ169" s="177"/>
      <c r="AS169" s="375"/>
      <c r="AT169" s="375"/>
      <c r="AY169" s="177"/>
      <c r="AZ169" s="177"/>
      <c r="BA169" s="359"/>
      <c r="BB169" s="375"/>
      <c r="BC169" s="375"/>
      <c r="BD169" s="375"/>
      <c r="BE169" s="375"/>
      <c r="BF169" s="375"/>
      <c r="BG169" s="375"/>
      <c r="BH169" s="375"/>
      <c r="BI169" s="375"/>
      <c r="BJ169" s="358"/>
      <c r="BK169" s="358"/>
      <c r="BL169" s="358"/>
      <c r="BS169" s="223"/>
      <c r="BT169" s="361" t="s">
        <v>1042</v>
      </c>
      <c r="BU169" s="380"/>
      <c r="BV169" s="380"/>
      <c r="BW169" s="361"/>
      <c r="BX169" s="380"/>
      <c r="BY169" s="380"/>
      <c r="BZ169" s="361"/>
      <c r="CA169" s="380"/>
      <c r="CB169" s="380"/>
      <c r="CC169" s="380"/>
      <c r="CD169" s="380"/>
      <c r="CE169" s="380"/>
      <c r="CF169" s="380"/>
      <c r="CG169" s="380"/>
      <c r="CH169" s="380"/>
      <c r="CI169" s="380"/>
      <c r="CJ169" s="191"/>
      <c r="CK169" s="177"/>
      <c r="CL169" s="177"/>
      <c r="CM169" s="177"/>
      <c r="CN169" s="177"/>
    </row>
    <row r="170" spans="1:92" s="221" customFormat="1">
      <c r="A170" s="177"/>
      <c r="B170" s="224"/>
      <c r="AL170" s="223"/>
      <c r="AQ170" s="177"/>
      <c r="AS170" s="375"/>
      <c r="AT170" s="375"/>
      <c r="AY170" s="177"/>
      <c r="AZ170" s="177"/>
      <c r="BA170" s="359"/>
      <c r="BB170" s="375"/>
      <c r="BC170" s="375"/>
      <c r="BD170" s="375"/>
      <c r="BE170" s="375"/>
      <c r="BF170" s="375"/>
      <c r="BG170" s="375"/>
      <c r="BH170" s="375"/>
      <c r="BI170" s="375"/>
      <c r="BJ170" s="358"/>
      <c r="BK170" s="358"/>
      <c r="BL170" s="358"/>
      <c r="BS170" s="177"/>
      <c r="BT170" s="361"/>
      <c r="BU170" s="191"/>
      <c r="BV170" s="191"/>
      <c r="BW170" s="361"/>
      <c r="BX170" s="191"/>
      <c r="BY170" s="191"/>
      <c r="BZ170" s="361"/>
      <c r="CA170" s="191"/>
      <c r="CB170" s="191"/>
      <c r="CC170" s="191"/>
      <c r="CD170" s="191"/>
      <c r="CE170" s="191"/>
      <c r="CF170" s="191"/>
      <c r="CG170" s="191"/>
      <c r="CH170" s="191"/>
      <c r="CI170" s="191"/>
      <c r="CJ170" s="191"/>
      <c r="CK170" s="177"/>
      <c r="CL170" s="177"/>
      <c r="CM170" s="177"/>
      <c r="CN170" s="177"/>
    </row>
    <row r="171" spans="1:92" s="221" customFormat="1" ht="12">
      <c r="A171" s="177"/>
      <c r="B171" s="225"/>
      <c r="AL171" s="223"/>
      <c r="AQ171" s="177"/>
      <c r="AS171" s="375"/>
      <c r="AT171" s="375"/>
      <c r="AY171" s="177"/>
      <c r="AZ171" s="177"/>
      <c r="BA171" s="359"/>
      <c r="BB171" s="375"/>
      <c r="BC171" s="375"/>
      <c r="BD171" s="375"/>
      <c r="BE171" s="375"/>
      <c r="BF171" s="375"/>
      <c r="BG171" s="375"/>
      <c r="BH171" s="375"/>
      <c r="BI171" s="375"/>
      <c r="BJ171" s="358"/>
      <c r="BK171" s="358"/>
      <c r="BL171" s="358"/>
      <c r="BS171" s="177"/>
      <c r="BT171" s="361"/>
      <c r="BU171" s="191"/>
      <c r="BV171" s="191"/>
      <c r="BW171" s="361"/>
      <c r="BX171" s="191"/>
      <c r="BY171" s="191"/>
      <c r="BZ171" s="361"/>
      <c r="CA171" s="191"/>
      <c r="CB171" s="191"/>
      <c r="CC171" s="191"/>
      <c r="CD171" s="191"/>
      <c r="CE171" s="191"/>
      <c r="CF171" s="191"/>
      <c r="CG171" s="191"/>
      <c r="CH171" s="191"/>
      <c r="CI171" s="191"/>
      <c r="CJ171" s="191"/>
      <c r="CK171" s="177"/>
      <c r="CL171" s="177"/>
      <c r="CM171" s="177"/>
      <c r="CN171" s="177"/>
    </row>
    <row r="172" spans="1:92" s="221" customFormat="1" ht="12">
      <c r="A172" s="177" t="s">
        <v>1042</v>
      </c>
      <c r="B172" s="225"/>
      <c r="AQ172" s="177"/>
      <c r="AS172" s="375"/>
      <c r="AT172" s="375"/>
      <c r="AY172" s="177"/>
      <c r="AZ172" s="177"/>
      <c r="BA172" s="359"/>
      <c r="BB172" s="375"/>
      <c r="BC172" s="375"/>
      <c r="BD172" s="375"/>
      <c r="BE172" s="375"/>
      <c r="BF172" s="375"/>
      <c r="BG172" s="375"/>
      <c r="BH172" s="375"/>
      <c r="BI172" s="375"/>
      <c r="BJ172" s="358"/>
      <c r="BK172" s="358"/>
      <c r="BL172" s="358"/>
      <c r="BT172" s="361"/>
      <c r="BU172" s="191"/>
      <c r="BV172" s="191"/>
      <c r="BW172" s="361"/>
      <c r="BX172" s="191"/>
      <c r="BY172" s="191"/>
      <c r="BZ172" s="361"/>
      <c r="CA172" s="191"/>
      <c r="CB172" s="191"/>
      <c r="CC172" s="191"/>
      <c r="CD172" s="191"/>
      <c r="CE172" s="191"/>
      <c r="CF172" s="191"/>
      <c r="CG172" s="191"/>
      <c r="CH172" s="191"/>
      <c r="CI172" s="191"/>
      <c r="CJ172" s="191"/>
      <c r="CK172" s="177"/>
      <c r="CL172" s="177"/>
      <c r="CM172" s="177"/>
      <c r="CN172" s="177"/>
    </row>
    <row r="173" spans="1:92" s="221" customFormat="1" ht="12">
      <c r="A173" s="177"/>
      <c r="B173" s="225"/>
      <c r="AQ173" s="177"/>
      <c r="AS173" s="375"/>
      <c r="AT173" s="375"/>
      <c r="AY173" s="177"/>
      <c r="AZ173" s="177"/>
      <c r="BA173" s="359"/>
      <c r="BB173" s="375"/>
      <c r="BC173" s="375"/>
      <c r="BD173" s="375"/>
      <c r="BE173" s="375"/>
      <c r="BF173" s="375"/>
      <c r="BG173" s="375"/>
      <c r="BH173" s="375"/>
      <c r="BI173" s="375"/>
      <c r="BJ173" s="358"/>
      <c r="BK173" s="358"/>
      <c r="BL173" s="358"/>
      <c r="BT173" s="361"/>
      <c r="BU173" s="191"/>
      <c r="BV173" s="191"/>
      <c r="BW173" s="361"/>
      <c r="BX173" s="191"/>
      <c r="BY173" s="191"/>
      <c r="BZ173" s="361"/>
      <c r="CA173" s="191"/>
      <c r="CB173" s="191"/>
      <c r="CC173" s="191"/>
      <c r="CD173" s="191"/>
      <c r="CE173" s="191"/>
      <c r="CF173" s="191"/>
      <c r="CG173" s="191"/>
      <c r="CH173" s="191"/>
      <c r="CI173" s="191"/>
      <c r="CJ173" s="191"/>
      <c r="CK173" s="177"/>
      <c r="CL173" s="177"/>
      <c r="CM173" s="177"/>
      <c r="CN173" s="177"/>
    </row>
    <row r="174" spans="1:92" s="221" customFormat="1">
      <c r="B174" s="216" t="s">
        <v>1042</v>
      </c>
      <c r="C174" s="226" t="s">
        <v>1042</v>
      </c>
      <c r="AQ174" s="177"/>
      <c r="AS174" s="375"/>
      <c r="AT174" s="375"/>
      <c r="AY174" s="177"/>
      <c r="AZ174" s="177"/>
      <c r="BA174" s="359"/>
      <c r="BB174" s="375"/>
      <c r="BC174" s="375"/>
      <c r="BD174" s="375"/>
      <c r="BE174" s="375"/>
      <c r="BF174" s="375"/>
      <c r="BG174" s="375"/>
      <c r="BH174" s="375"/>
      <c r="BI174" s="375"/>
      <c r="BJ174" s="358"/>
      <c r="BK174" s="358"/>
      <c r="BL174" s="358"/>
      <c r="BT174" s="361"/>
      <c r="BU174" s="191"/>
      <c r="BV174" s="191"/>
      <c r="BW174" s="361"/>
      <c r="BX174" s="191"/>
      <c r="BY174" s="191"/>
      <c r="BZ174" s="361"/>
      <c r="CA174" s="191"/>
      <c r="CB174" s="191"/>
      <c r="CC174" s="191"/>
      <c r="CD174" s="191"/>
      <c r="CE174" s="191"/>
      <c r="CF174" s="191"/>
      <c r="CG174" s="191"/>
      <c r="CH174" s="191"/>
      <c r="CI174" s="191"/>
      <c r="CJ174" s="191"/>
      <c r="CK174" s="177"/>
      <c r="CL174" s="177"/>
      <c r="CM174" s="177"/>
      <c r="CN174" s="177"/>
    </row>
    <row r="175" spans="1:92" s="221" customFormat="1">
      <c r="A175" s="221" t="s">
        <v>1042</v>
      </c>
      <c r="B175" s="227"/>
      <c r="AQ175" s="177"/>
      <c r="AS175" s="375"/>
      <c r="AT175" s="375"/>
      <c r="AY175" s="177"/>
      <c r="AZ175" s="177"/>
      <c r="BA175" s="359"/>
      <c r="BB175" s="375"/>
      <c r="BC175" s="375"/>
      <c r="BD175" s="375"/>
      <c r="BE175" s="375"/>
      <c r="BF175" s="375"/>
      <c r="BG175" s="375"/>
      <c r="BH175" s="375"/>
      <c r="BI175" s="375"/>
      <c r="BJ175" s="358"/>
      <c r="BK175" s="358"/>
      <c r="BL175" s="358"/>
      <c r="BO175" s="375"/>
      <c r="BT175" s="361"/>
      <c r="BU175" s="191"/>
      <c r="BV175" s="191"/>
      <c r="BW175" s="361"/>
      <c r="BX175" s="191"/>
      <c r="BY175" s="191"/>
      <c r="BZ175" s="361"/>
      <c r="CA175" s="191"/>
      <c r="CB175" s="191"/>
      <c r="CC175" s="191"/>
      <c r="CD175" s="191"/>
      <c r="CE175" s="191"/>
      <c r="CF175" s="191"/>
      <c r="CG175" s="191"/>
      <c r="CH175" s="191"/>
      <c r="CI175" s="191"/>
      <c r="CJ175" s="191"/>
      <c r="CK175" s="177"/>
      <c r="CL175" s="177"/>
      <c r="CM175" s="177"/>
      <c r="CN175" s="177"/>
    </row>
    <row r="176" spans="1:92" s="221" customFormat="1">
      <c r="B176" s="227"/>
      <c r="AQ176" s="177"/>
      <c r="AS176" s="375"/>
      <c r="AT176" s="375"/>
      <c r="AY176" s="177"/>
      <c r="AZ176" s="177"/>
      <c r="BA176" s="359"/>
      <c r="BB176" s="375"/>
      <c r="BC176" s="375"/>
      <c r="BD176" s="375"/>
      <c r="BE176" s="375"/>
      <c r="BF176" s="375"/>
      <c r="BG176" s="375"/>
      <c r="BH176" s="375"/>
      <c r="BI176" s="375"/>
      <c r="BJ176" s="358"/>
      <c r="BK176" s="358"/>
      <c r="BL176" s="358"/>
      <c r="BO176" s="375"/>
      <c r="BT176" s="361"/>
      <c r="BU176" s="191"/>
      <c r="BV176" s="191"/>
      <c r="BW176" s="361"/>
      <c r="BX176" s="191"/>
      <c r="BY176" s="191"/>
      <c r="BZ176" s="361"/>
      <c r="CA176" s="191"/>
      <c r="CB176" s="191"/>
      <c r="CC176" s="191"/>
      <c r="CD176" s="191"/>
      <c r="CE176" s="191"/>
      <c r="CF176" s="191"/>
      <c r="CG176" s="191"/>
      <c r="CH176" s="191"/>
      <c r="CI176" s="191"/>
      <c r="CJ176" s="191"/>
      <c r="CK176" s="177"/>
      <c r="CL176" s="177"/>
      <c r="CM176" s="177"/>
      <c r="CN176" s="177"/>
    </row>
    <row r="177" spans="1:92" s="221" customFormat="1">
      <c r="A177" s="221" t="s">
        <v>1042</v>
      </c>
      <c r="B177" s="227"/>
      <c r="AQ177" s="177"/>
      <c r="AS177" s="375"/>
      <c r="AT177" s="375"/>
      <c r="AY177" s="177"/>
      <c r="AZ177" s="177"/>
      <c r="BA177" s="359"/>
      <c r="BB177" s="375"/>
      <c r="BC177" s="375"/>
      <c r="BD177" s="375"/>
      <c r="BE177" s="375"/>
      <c r="BF177" s="375"/>
      <c r="BG177" s="375"/>
      <c r="BH177" s="375"/>
      <c r="BI177" s="375"/>
      <c r="BJ177" s="358"/>
      <c r="BK177" s="358"/>
      <c r="BL177" s="358"/>
      <c r="BO177" s="379"/>
      <c r="BT177" s="361"/>
      <c r="BU177" s="191"/>
      <c r="BV177" s="191"/>
      <c r="BW177" s="361"/>
      <c r="BX177" s="191"/>
      <c r="BY177" s="191"/>
      <c r="BZ177" s="361"/>
      <c r="CA177" s="191"/>
      <c r="CB177" s="191"/>
      <c r="CC177" s="191"/>
      <c r="CD177" s="191"/>
      <c r="CE177" s="191"/>
      <c r="CF177" s="191"/>
      <c r="CG177" s="191"/>
      <c r="CH177" s="191"/>
      <c r="CI177" s="191"/>
      <c r="CJ177" s="191"/>
      <c r="CK177" s="177"/>
      <c r="CL177" s="177"/>
      <c r="CM177" s="177"/>
      <c r="CN177" s="177"/>
    </row>
    <row r="178" spans="1:92" s="221" customFormat="1">
      <c r="B178" s="227"/>
      <c r="AQ178" s="177"/>
      <c r="AS178" s="375"/>
      <c r="AT178" s="375"/>
      <c r="AY178" s="177"/>
      <c r="AZ178" s="177"/>
      <c r="BA178" s="359"/>
      <c r="BB178" s="375"/>
      <c r="BC178" s="375"/>
      <c r="BD178" s="375"/>
      <c r="BE178" s="375"/>
      <c r="BF178" s="375"/>
      <c r="BG178" s="375"/>
      <c r="BH178" s="375"/>
      <c r="BI178" s="375"/>
      <c r="BJ178" s="358"/>
      <c r="BK178" s="358"/>
      <c r="BL178" s="358"/>
      <c r="BO178" s="381"/>
      <c r="BS178" s="177"/>
      <c r="BT178" s="361"/>
      <c r="BU178" s="380"/>
      <c r="BV178" s="380"/>
      <c r="BW178" s="361"/>
      <c r="BX178" s="380"/>
      <c r="BY178" s="380"/>
      <c r="BZ178" s="361"/>
      <c r="CA178" s="380"/>
      <c r="CB178" s="380"/>
      <c r="CC178" s="380"/>
      <c r="CD178" s="380"/>
      <c r="CE178" s="380"/>
      <c r="CF178" s="380"/>
      <c r="CG178" s="380"/>
      <c r="CH178" s="380"/>
      <c r="CI178" s="380"/>
      <c r="CJ178" s="191"/>
      <c r="CK178" s="177"/>
      <c r="CL178" s="177"/>
      <c r="CM178" s="177"/>
      <c r="CN178" s="177"/>
    </row>
    <row r="179" spans="1:92" s="221" customFormat="1">
      <c r="B179" s="227"/>
      <c r="AQ179" s="177"/>
      <c r="AS179" s="375"/>
      <c r="AT179" s="375"/>
      <c r="AY179" s="177"/>
      <c r="AZ179" s="177"/>
      <c r="BA179" s="359"/>
      <c r="BB179" s="375"/>
      <c r="BC179" s="375"/>
      <c r="BD179" s="375"/>
      <c r="BE179" s="375"/>
      <c r="BF179" s="375"/>
      <c r="BG179" s="375"/>
      <c r="BH179" s="375"/>
      <c r="BI179" s="375"/>
      <c r="BJ179" s="358"/>
      <c r="BK179" s="358"/>
      <c r="BL179" s="358"/>
      <c r="BS179" s="177"/>
      <c r="BT179" s="361"/>
      <c r="BU179" s="380"/>
      <c r="BV179" s="380"/>
      <c r="BW179" s="361"/>
      <c r="BX179" s="380"/>
      <c r="BY179" s="380"/>
      <c r="BZ179" s="361"/>
      <c r="CA179" s="380"/>
      <c r="CB179" s="380"/>
      <c r="CC179" s="380"/>
      <c r="CD179" s="380"/>
      <c r="CE179" s="380"/>
      <c r="CF179" s="380"/>
      <c r="CG179" s="380"/>
      <c r="CH179" s="380"/>
      <c r="CI179" s="380"/>
      <c r="CJ179" s="191"/>
      <c r="CK179" s="177"/>
      <c r="CL179" s="177"/>
      <c r="CM179" s="177"/>
      <c r="CN179" s="177"/>
    </row>
    <row r="180" spans="1:92" s="221" customFormat="1">
      <c r="B180" s="227"/>
      <c r="AQ180" s="177"/>
      <c r="AS180" s="375"/>
      <c r="AT180" s="375"/>
      <c r="AY180" s="177"/>
      <c r="AZ180" s="177"/>
      <c r="BA180" s="359"/>
      <c r="BB180" s="375"/>
      <c r="BC180" s="375"/>
      <c r="BD180" s="375"/>
      <c r="BE180" s="375"/>
      <c r="BF180" s="375"/>
      <c r="BG180" s="375"/>
      <c r="BH180" s="375"/>
      <c r="BI180" s="375"/>
      <c r="BJ180" s="358"/>
      <c r="BK180" s="358"/>
      <c r="BL180" s="358"/>
      <c r="BT180" s="361"/>
      <c r="BU180" s="191"/>
      <c r="BV180" s="191"/>
      <c r="BW180" s="361"/>
      <c r="BX180" s="191"/>
      <c r="BY180" s="191"/>
      <c r="BZ180" s="361"/>
      <c r="CA180" s="191"/>
      <c r="CB180" s="191"/>
      <c r="CC180" s="191"/>
      <c r="CD180" s="191"/>
      <c r="CE180" s="191"/>
      <c r="CF180" s="191"/>
      <c r="CG180" s="191"/>
      <c r="CH180" s="191"/>
      <c r="CI180" s="191"/>
      <c r="CJ180" s="191"/>
      <c r="CK180" s="177"/>
      <c r="CL180" s="177"/>
      <c r="CM180" s="177"/>
      <c r="CN180" s="177"/>
    </row>
  </sheetData>
  <sortState xmlns:xlrd2="http://schemas.microsoft.com/office/spreadsheetml/2017/richdata2" ref="A3:CO147">
    <sortCondition ref="A3:A147"/>
  </sortState>
  <mergeCells count="1">
    <mergeCell ref="A153:I153"/>
  </mergeCells>
  <pageMargins left="0.25" right="0.25" top="0.56999999999999995" bottom="0.5" header="0.25" footer="0.25"/>
  <pageSetup orientation="landscape" r:id="rId1"/>
  <headerFooter alignWithMargins="0">
    <oddHeader>&amp;L&amp;12DRAFT&amp;C&amp;"AvantGarde Md BT,Regular"&amp;9PUBLIC SCHOOL PUPIL MEMBERSHIP/UNITS:  2017-2018 FINAL FUNDED SEG 
 INCLUDING THE AVERAGE OF THE 2016-2017 FINAL 80/120 DAY 
&amp;R&amp;12DRAFT</oddHeader>
    <oddFooter>&amp;LPED/SB&amp;&amp;FA:  5/15/18&amp;C(&amp;F)&amp;RPage &amp;P of &amp;N</oddFooter>
  </headerFooter>
  <rowBreaks count="1" manualBreakCount="1">
    <brk id="48" max="87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CQ236"/>
  <sheetViews>
    <sheetView zoomScale="115" zoomScaleNormal="115" zoomScaleSheetLayoutView="115" workbookViewId="0">
      <pane xSplit="1" ySplit="2" topLeftCell="B168" activePane="bottomRight" state="frozen"/>
      <selection pane="topRight" activeCell="B1" sqref="B1"/>
      <selection pane="bottomLeft" activeCell="A3" sqref="A3"/>
      <selection pane="bottomRight" sqref="A1:A1048576"/>
    </sheetView>
  </sheetViews>
  <sheetFormatPr defaultColWidth="9.33203125" defaultRowHeight="10"/>
  <cols>
    <col min="1" max="1" width="52.44140625" style="177" bestFit="1" customWidth="1"/>
    <col min="2" max="2" width="10" style="206" customWidth="1"/>
    <col min="3" max="3" width="13.6640625" style="208" customWidth="1"/>
    <col min="4" max="4" width="9.33203125" style="208" customWidth="1"/>
    <col min="5" max="5" width="10.33203125" style="177" customWidth="1"/>
    <col min="6" max="7" width="10.109375" style="177" customWidth="1"/>
    <col min="8" max="8" width="10.44140625" style="177" customWidth="1"/>
    <col min="9" max="9" width="9.6640625" style="177" customWidth="1"/>
    <col min="10" max="10" width="10.109375" style="177" customWidth="1"/>
    <col min="11" max="11" width="10.33203125" style="177" customWidth="1"/>
    <col min="12" max="12" width="10.44140625" style="177" customWidth="1"/>
    <col min="13" max="13" width="10" style="177" customWidth="1"/>
    <col min="14" max="14" width="10.109375" style="177" customWidth="1"/>
    <col min="15" max="15" width="10.33203125" style="177" customWidth="1"/>
    <col min="16" max="16" width="10.109375" style="177" customWidth="1"/>
    <col min="17" max="18" width="11.44140625" style="177" customWidth="1"/>
    <col min="19" max="20" width="9.6640625" style="177" customWidth="1"/>
    <col min="21" max="21" width="10.44140625" style="177" customWidth="1"/>
    <col min="22" max="22" width="11.33203125" style="177" customWidth="1"/>
    <col min="23" max="23" width="12" style="177" customWidth="1"/>
    <col min="24" max="24" width="15.6640625" style="177" customWidth="1"/>
    <col min="25" max="25" width="11" style="177" customWidth="1"/>
    <col min="26" max="26" width="10" style="177" customWidth="1"/>
    <col min="27" max="27" width="18.109375" style="177" customWidth="1"/>
    <col min="28" max="28" width="11.6640625" style="177" customWidth="1"/>
    <col min="29" max="29" width="12" style="177" customWidth="1"/>
    <col min="30" max="30" width="12.44140625" style="177" customWidth="1"/>
    <col min="31" max="31" width="11.44140625" style="177" customWidth="1"/>
    <col min="32" max="33" width="12.6640625" style="177" customWidth="1"/>
    <col min="34" max="34" width="11.44140625" style="177" customWidth="1"/>
    <col min="35" max="35" width="11.33203125" style="177" customWidth="1"/>
    <col min="36" max="36" width="11.6640625" style="177" customWidth="1"/>
    <col min="37" max="37" width="11.109375" style="177" customWidth="1"/>
    <col min="38" max="38" width="16.109375" style="177" customWidth="1"/>
    <col min="39" max="39" width="11.109375" style="177" customWidth="1"/>
    <col min="40" max="40" width="11.6640625" style="177" customWidth="1"/>
    <col min="41" max="41" width="17.6640625" style="177" customWidth="1"/>
    <col min="42" max="42" width="20.6640625" style="177" customWidth="1"/>
    <col min="43" max="43" width="13.6640625" style="177" customWidth="1"/>
    <col min="44" max="44" width="17" style="177" customWidth="1"/>
    <col min="45" max="45" width="21.33203125" style="358" customWidth="1"/>
    <col min="46" max="46" width="24.6640625" style="358" customWidth="1"/>
    <col min="47" max="47" width="11.33203125" style="177" customWidth="1"/>
    <col min="48" max="48" width="10.6640625" style="177" customWidth="1"/>
    <col min="49" max="49" width="12.33203125" style="177" customWidth="1"/>
    <col min="50" max="50" width="9" style="177" customWidth="1"/>
    <col min="51" max="51" width="11.44140625" style="177" customWidth="1"/>
    <col min="52" max="52" width="20.6640625" style="177" customWidth="1"/>
    <col min="53" max="53" width="9.33203125" style="359" customWidth="1"/>
    <col min="54" max="55" width="10.6640625" style="358" customWidth="1"/>
    <col min="56" max="57" width="11.33203125" style="358" customWidth="1"/>
    <col min="58" max="58" width="25.6640625" style="358" customWidth="1"/>
    <col min="59" max="59" width="28" style="358" customWidth="1"/>
    <col min="60" max="63" width="24.109375" style="358" customWidth="1"/>
    <col min="64" max="64" width="32.6640625" style="358" customWidth="1"/>
    <col min="65" max="65" width="14.109375" style="177" customWidth="1"/>
    <col min="66" max="66" width="16.6640625" style="177" customWidth="1"/>
    <col min="67" max="67" width="14.6640625" style="177" customWidth="1"/>
    <col min="68" max="70" width="19.6640625" style="177" customWidth="1"/>
    <col min="71" max="71" width="18.44140625" style="177" customWidth="1"/>
    <col min="72" max="72" width="22" style="361" customWidth="1"/>
    <col min="73" max="73" width="22.33203125" style="191" customWidth="1"/>
    <col min="74" max="74" width="18.6640625" style="191" customWidth="1"/>
    <col min="75" max="75" width="30.109375" style="361" customWidth="1"/>
    <col min="76" max="76" width="23.109375" style="191" customWidth="1"/>
    <col min="77" max="77" width="26" style="191" customWidth="1"/>
    <col min="78" max="78" width="30.109375" style="361" customWidth="1"/>
    <col min="79" max="79" width="25.33203125" style="191" customWidth="1"/>
    <col min="80" max="80" width="15.6640625" style="191" customWidth="1"/>
    <col min="81" max="81" width="15.109375" style="191" customWidth="1"/>
    <col min="82" max="82" width="21.44140625" style="191" customWidth="1"/>
    <col min="83" max="83" width="33.44140625" style="191" customWidth="1"/>
    <col min="84" max="84" width="37.6640625" style="191" customWidth="1"/>
    <col min="85" max="86" width="33.44140625" style="191" customWidth="1"/>
    <col min="87" max="87" width="22.6640625" style="191" customWidth="1"/>
    <col min="88" max="88" width="2.109375" style="191" customWidth="1"/>
    <col min="89" max="89" width="18" style="177" customWidth="1"/>
    <col min="90" max="90" width="19.44140625" style="177" customWidth="1"/>
    <col min="91" max="91" width="17" style="177" customWidth="1"/>
    <col min="92" max="92" width="12.33203125" style="177" customWidth="1"/>
    <col min="93" max="93" width="52.6640625" style="177" customWidth="1"/>
    <col min="94" max="94" width="6.44140625" style="177" customWidth="1"/>
    <col min="95" max="95" width="11.109375" style="177" customWidth="1"/>
    <col min="96" max="107" width="9.33203125" style="177" customWidth="1"/>
    <col min="108" max="16384" width="9.33203125" style="177"/>
  </cols>
  <sheetData>
    <row r="1" spans="1:95" s="166" customFormat="1" ht="11.5">
      <c r="A1" s="248"/>
      <c r="B1" s="249" t="s">
        <v>824</v>
      </c>
      <c r="C1" s="250" t="s">
        <v>825</v>
      </c>
      <c r="D1" s="251" t="s">
        <v>826</v>
      </c>
      <c r="E1" s="248" t="s">
        <v>827</v>
      </c>
      <c r="F1" s="248" t="s">
        <v>827</v>
      </c>
      <c r="G1" s="248" t="s">
        <v>827</v>
      </c>
      <c r="H1" s="248" t="s">
        <v>827</v>
      </c>
      <c r="I1" s="248" t="s">
        <v>827</v>
      </c>
      <c r="J1" s="248" t="s">
        <v>827</v>
      </c>
      <c r="K1" s="248" t="s">
        <v>827</v>
      </c>
      <c r="L1" s="248" t="s">
        <v>827</v>
      </c>
      <c r="M1" s="248" t="s">
        <v>827</v>
      </c>
      <c r="N1" s="248" t="s">
        <v>827</v>
      </c>
      <c r="O1" s="248" t="s">
        <v>827</v>
      </c>
      <c r="P1" s="248" t="s">
        <v>827</v>
      </c>
      <c r="Q1" s="248" t="s">
        <v>732</v>
      </c>
      <c r="R1" s="248" t="s">
        <v>732</v>
      </c>
      <c r="S1" s="248" t="s">
        <v>828</v>
      </c>
      <c r="T1" s="248" t="s">
        <v>829</v>
      </c>
      <c r="U1" s="248" t="s">
        <v>830</v>
      </c>
      <c r="V1" s="248" t="s">
        <v>831</v>
      </c>
      <c r="W1" s="248" t="s">
        <v>832</v>
      </c>
      <c r="X1" s="248" t="s">
        <v>833</v>
      </c>
      <c r="Y1" s="248" t="s">
        <v>834</v>
      </c>
      <c r="Z1" s="248" t="s">
        <v>834</v>
      </c>
      <c r="AA1" s="248" t="s">
        <v>835</v>
      </c>
      <c r="AB1" s="252" t="s">
        <v>826</v>
      </c>
      <c r="AC1" s="248" t="s">
        <v>836</v>
      </c>
      <c r="AD1" s="248" t="s">
        <v>837</v>
      </c>
      <c r="AE1" s="248" t="s">
        <v>838</v>
      </c>
      <c r="AF1" s="248" t="s">
        <v>839</v>
      </c>
      <c r="AG1" s="248" t="s">
        <v>732</v>
      </c>
      <c r="AH1" s="248" t="s">
        <v>840</v>
      </c>
      <c r="AI1" s="248" t="s">
        <v>841</v>
      </c>
      <c r="AJ1" s="248" t="s">
        <v>842</v>
      </c>
      <c r="AK1" s="248" t="s">
        <v>843</v>
      </c>
      <c r="AL1" s="248" t="s">
        <v>844</v>
      </c>
      <c r="AM1" s="253" t="s">
        <v>833</v>
      </c>
      <c r="AN1" s="248" t="s">
        <v>834</v>
      </c>
      <c r="AO1" s="253" t="s">
        <v>835</v>
      </c>
      <c r="AP1" s="248" t="s">
        <v>845</v>
      </c>
      <c r="AQ1" s="254" t="s">
        <v>1085</v>
      </c>
      <c r="AR1" s="248" t="s">
        <v>846</v>
      </c>
      <c r="AS1" s="248" t="s">
        <v>847</v>
      </c>
      <c r="AT1" s="253" t="s">
        <v>848</v>
      </c>
      <c r="AU1" s="248" t="s">
        <v>849</v>
      </c>
      <c r="AV1" s="248" t="s">
        <v>850</v>
      </c>
      <c r="AW1" s="248" t="s">
        <v>739</v>
      </c>
      <c r="AX1" s="248" t="s">
        <v>851</v>
      </c>
      <c r="AY1" s="248" t="s">
        <v>732</v>
      </c>
      <c r="AZ1" s="248" t="s">
        <v>852</v>
      </c>
      <c r="BA1" s="255" t="s">
        <v>853</v>
      </c>
      <c r="BB1" s="253" t="s">
        <v>853</v>
      </c>
      <c r="BC1" s="253" t="s">
        <v>854</v>
      </c>
      <c r="BD1" s="253" t="s">
        <v>854</v>
      </c>
      <c r="BE1" s="253" t="s">
        <v>854</v>
      </c>
      <c r="BF1" s="248" t="s">
        <v>855</v>
      </c>
      <c r="BG1" s="253" t="s">
        <v>856</v>
      </c>
      <c r="BH1" s="248" t="s">
        <v>857</v>
      </c>
      <c r="BI1" s="253" t="s">
        <v>858</v>
      </c>
      <c r="BJ1" s="253" t="s">
        <v>857</v>
      </c>
      <c r="BK1" s="253" t="s">
        <v>857</v>
      </c>
      <c r="BL1" s="253" t="s">
        <v>859</v>
      </c>
      <c r="BM1" s="248" t="s">
        <v>860</v>
      </c>
      <c r="BN1" s="248" t="s">
        <v>861</v>
      </c>
      <c r="BO1" s="248" t="s">
        <v>862</v>
      </c>
      <c r="BP1" s="248" t="s">
        <v>863</v>
      </c>
      <c r="BQ1" s="256" t="s">
        <v>1086</v>
      </c>
      <c r="BR1" s="256" t="s">
        <v>863</v>
      </c>
      <c r="BS1" s="248" t="s">
        <v>864</v>
      </c>
      <c r="BT1" s="250" t="s">
        <v>1087</v>
      </c>
      <c r="BU1" s="248" t="s">
        <v>1088</v>
      </c>
      <c r="BV1" s="248" t="s">
        <v>864</v>
      </c>
      <c r="BW1" s="250" t="s">
        <v>1089</v>
      </c>
      <c r="BX1" s="248" t="s">
        <v>1088</v>
      </c>
      <c r="BY1" s="248" t="s">
        <v>864</v>
      </c>
      <c r="BZ1" s="250" t="s">
        <v>1090</v>
      </c>
      <c r="CA1" s="248" t="s">
        <v>1088</v>
      </c>
      <c r="CB1" s="257">
        <v>1</v>
      </c>
      <c r="CC1" s="257">
        <v>0.75</v>
      </c>
      <c r="CD1" s="257" t="s">
        <v>865</v>
      </c>
      <c r="CE1" s="256" t="s">
        <v>1091</v>
      </c>
      <c r="CF1" s="258" t="s">
        <v>1092</v>
      </c>
      <c r="CG1" s="258" t="s">
        <v>1093</v>
      </c>
      <c r="CH1" s="258" t="s">
        <v>1094</v>
      </c>
      <c r="CI1" s="259" t="s">
        <v>1095</v>
      </c>
      <c r="CJ1" s="259"/>
      <c r="CK1" s="256" t="s">
        <v>1096</v>
      </c>
      <c r="CL1" s="256" t="s">
        <v>866</v>
      </c>
      <c r="CM1" s="256" t="s">
        <v>1097</v>
      </c>
      <c r="CN1" s="260" t="s">
        <v>867</v>
      </c>
    </row>
    <row r="2" spans="1:95" s="166" customFormat="1" ht="11.5">
      <c r="A2" s="261" t="s">
        <v>868</v>
      </c>
      <c r="B2" s="262" t="s">
        <v>869</v>
      </c>
      <c r="C2" s="263" t="s">
        <v>870</v>
      </c>
      <c r="D2" s="264" t="s">
        <v>871</v>
      </c>
      <c r="E2" s="265">
        <v>1</v>
      </c>
      <c r="F2" s="265">
        <v>2</v>
      </c>
      <c r="G2" s="265">
        <v>3</v>
      </c>
      <c r="H2" s="265">
        <v>4</v>
      </c>
      <c r="I2" s="265">
        <v>5</v>
      </c>
      <c r="J2" s="265">
        <v>6</v>
      </c>
      <c r="K2" s="265">
        <v>7</v>
      </c>
      <c r="L2" s="265">
        <v>8</v>
      </c>
      <c r="M2" s="265">
        <v>9</v>
      </c>
      <c r="N2" s="265">
        <v>10</v>
      </c>
      <c r="O2" s="265">
        <v>11</v>
      </c>
      <c r="P2" s="265">
        <v>12</v>
      </c>
      <c r="Q2" s="266" t="str">
        <f>"1-12"</f>
        <v>1-12</v>
      </c>
      <c r="R2" s="266" t="s">
        <v>872</v>
      </c>
      <c r="S2" s="267" t="s">
        <v>872</v>
      </c>
      <c r="T2" s="267" t="s">
        <v>872</v>
      </c>
      <c r="U2" s="267" t="s">
        <v>873</v>
      </c>
      <c r="V2" s="266" t="s">
        <v>872</v>
      </c>
      <c r="W2" s="267" t="s">
        <v>874</v>
      </c>
      <c r="X2" s="265" t="s">
        <v>875</v>
      </c>
      <c r="Y2" s="265" t="s">
        <v>872</v>
      </c>
      <c r="Z2" s="265" t="s">
        <v>871</v>
      </c>
      <c r="AA2" s="265" t="s">
        <v>876</v>
      </c>
      <c r="AB2" s="268">
        <v>1.44</v>
      </c>
      <c r="AC2" s="265">
        <v>1.2</v>
      </c>
      <c r="AD2" s="269">
        <v>1.18</v>
      </c>
      <c r="AE2" s="270">
        <v>1.0449999999999999</v>
      </c>
      <c r="AF2" s="265">
        <v>1.25</v>
      </c>
      <c r="AG2" s="265" t="str">
        <f>"1-12"</f>
        <v>1-12</v>
      </c>
      <c r="AH2" s="265">
        <v>1</v>
      </c>
      <c r="AI2" s="265">
        <v>2</v>
      </c>
      <c r="AJ2" s="265">
        <v>2</v>
      </c>
      <c r="AK2" s="265">
        <v>0.7</v>
      </c>
      <c r="AL2" s="265">
        <v>25</v>
      </c>
      <c r="AM2" s="271">
        <v>0.05</v>
      </c>
      <c r="AN2" s="265">
        <v>0.5</v>
      </c>
      <c r="AO2" s="271">
        <v>0.06</v>
      </c>
      <c r="AP2" s="265" t="s">
        <v>877</v>
      </c>
      <c r="AQ2" s="265" t="s">
        <v>878</v>
      </c>
      <c r="AR2" s="265" t="s">
        <v>877</v>
      </c>
      <c r="AS2" s="265" t="s">
        <v>879</v>
      </c>
      <c r="AT2" s="272">
        <v>1.5</v>
      </c>
      <c r="AU2" s="265" t="s">
        <v>880</v>
      </c>
      <c r="AV2" s="265" t="s">
        <v>880</v>
      </c>
      <c r="AW2" s="265" t="s">
        <v>880</v>
      </c>
      <c r="AX2" s="265" t="s">
        <v>880</v>
      </c>
      <c r="AY2" s="265" t="s">
        <v>880</v>
      </c>
      <c r="AZ2" s="265" t="s">
        <v>881</v>
      </c>
      <c r="BA2" s="270" t="s">
        <v>882</v>
      </c>
      <c r="BB2" s="272" t="s">
        <v>883</v>
      </c>
      <c r="BC2" s="272">
        <v>1.5</v>
      </c>
      <c r="BD2" s="272">
        <v>0.5</v>
      </c>
      <c r="BE2" s="272" t="s">
        <v>883</v>
      </c>
      <c r="BF2" s="265" t="s">
        <v>884</v>
      </c>
      <c r="BG2" s="272">
        <v>0.1</v>
      </c>
      <c r="BH2" s="265" t="s">
        <v>885</v>
      </c>
      <c r="BI2" s="272">
        <v>0.1</v>
      </c>
      <c r="BJ2" s="272" t="s">
        <v>876</v>
      </c>
      <c r="BK2" s="272" t="s">
        <v>886</v>
      </c>
      <c r="BL2" s="273">
        <v>0.25</v>
      </c>
      <c r="BM2" s="265" t="s">
        <v>883</v>
      </c>
      <c r="BN2" s="265" t="s">
        <v>883</v>
      </c>
      <c r="BO2" s="265" t="s">
        <v>883</v>
      </c>
      <c r="BP2" s="274">
        <v>4084.26</v>
      </c>
      <c r="BQ2" s="275">
        <v>0.02</v>
      </c>
      <c r="BR2" s="276" t="s">
        <v>887</v>
      </c>
      <c r="BS2" s="274" t="s">
        <v>888</v>
      </c>
      <c r="BT2" s="277" t="s">
        <v>1098</v>
      </c>
      <c r="BU2" s="274" t="s">
        <v>888</v>
      </c>
      <c r="BV2" s="274" t="s">
        <v>889</v>
      </c>
      <c r="BW2" s="277" t="s">
        <v>1099</v>
      </c>
      <c r="BX2" s="274" t="s">
        <v>889</v>
      </c>
      <c r="BY2" s="274" t="s">
        <v>890</v>
      </c>
      <c r="BZ2" s="277" t="s">
        <v>890</v>
      </c>
      <c r="CA2" s="274" t="s">
        <v>890</v>
      </c>
      <c r="CB2" s="274" t="s">
        <v>891</v>
      </c>
      <c r="CC2" s="274" t="s">
        <v>891</v>
      </c>
      <c r="CD2" s="278" t="s">
        <v>892</v>
      </c>
      <c r="CE2" s="276" t="s">
        <v>893</v>
      </c>
      <c r="CF2" s="279">
        <v>10000000</v>
      </c>
      <c r="CG2" s="279">
        <v>9600000</v>
      </c>
      <c r="CH2" s="279" t="s">
        <v>1100</v>
      </c>
      <c r="CI2" s="280">
        <v>0.02</v>
      </c>
      <c r="CJ2" s="281"/>
      <c r="CK2" s="282" t="s">
        <v>894</v>
      </c>
      <c r="CL2" s="282" t="s">
        <v>894</v>
      </c>
      <c r="CM2" s="282" t="s">
        <v>895</v>
      </c>
      <c r="CN2" s="283" t="s">
        <v>896</v>
      </c>
    </row>
    <row r="3" spans="1:95" ht="11.25" customHeight="1">
      <c r="A3" s="167" t="s">
        <v>897</v>
      </c>
      <c r="B3" s="168">
        <v>120</v>
      </c>
      <c r="C3" s="168">
        <v>540.5</v>
      </c>
      <c r="D3" s="169">
        <f>($B3/2)+$C3</f>
        <v>600.5</v>
      </c>
      <c r="E3" s="168">
        <v>518.5</v>
      </c>
      <c r="F3" s="168">
        <v>513.5</v>
      </c>
      <c r="G3" s="168">
        <v>512</v>
      </c>
      <c r="H3" s="168">
        <v>482.5</v>
      </c>
      <c r="I3" s="168">
        <v>430.5</v>
      </c>
      <c r="J3" s="168">
        <v>441</v>
      </c>
      <c r="K3" s="168">
        <v>436</v>
      </c>
      <c r="L3" s="168">
        <v>443</v>
      </c>
      <c r="M3" s="168">
        <v>395</v>
      </c>
      <c r="N3" s="168">
        <v>400.5</v>
      </c>
      <c r="O3" s="168">
        <v>342.5</v>
      </c>
      <c r="P3" s="168">
        <v>417</v>
      </c>
      <c r="Q3" s="168">
        <f t="shared" ref="Q3:Q28" si="0">SUM($E3:$P3)</f>
        <v>5332</v>
      </c>
      <c r="R3" s="169">
        <f t="shared" ref="R3:R28" si="1">$D3+$Q3</f>
        <v>5932.5</v>
      </c>
      <c r="S3" s="168">
        <v>134.5</v>
      </c>
      <c r="T3" s="168">
        <v>76.5</v>
      </c>
      <c r="U3" s="168">
        <v>114.5</v>
      </c>
      <c r="V3" s="168">
        <v>799</v>
      </c>
      <c r="W3" s="168">
        <v>26.74</v>
      </c>
      <c r="X3" s="168">
        <v>2997.5</v>
      </c>
      <c r="Y3" s="168">
        <v>0</v>
      </c>
      <c r="Z3" s="168">
        <v>0</v>
      </c>
      <c r="AA3" s="168">
        <v>604</v>
      </c>
      <c r="AB3" s="170">
        <f>ROUND($D3*$AB$2,3)</f>
        <v>864.72</v>
      </c>
      <c r="AC3" s="171">
        <f t="shared" ref="AC3:AC28" si="2">ROUND($E3*$AC$2,3)</f>
        <v>622.20000000000005</v>
      </c>
      <c r="AD3" s="171">
        <f t="shared" ref="AD3:AD28" si="3">ROUND(($F3+$G3)*$AD$2,3)</f>
        <v>1210.0899999999999</v>
      </c>
      <c r="AE3" s="171">
        <f t="shared" ref="AE3:AE28" si="4">ROUND(($H3+$I3+$J3)*$AE$2,3)</f>
        <v>1414.93</v>
      </c>
      <c r="AF3" s="171">
        <f t="shared" ref="AF3:AF28" si="5">ROUND(($K3+$L3+$M3+$N3+$O3+$P3)*$AF$2,3)</f>
        <v>3042.5</v>
      </c>
      <c r="AG3" s="171">
        <f t="shared" ref="AG3:AG28" si="6">SUM($AC3:$AF3)</f>
        <v>6289.72</v>
      </c>
      <c r="AH3" s="171">
        <f t="shared" ref="AH3:AH28" si="7">ROUND($AH$2*$S3,3)</f>
        <v>134.5</v>
      </c>
      <c r="AI3" s="171">
        <f t="shared" ref="AI3:AI28" si="8">ROUND($AI$2*$T3,3)</f>
        <v>153</v>
      </c>
      <c r="AJ3" s="171">
        <f t="shared" ref="AJ3:AJ28" si="9">ROUND($AJ$2*$U3,3)</f>
        <v>229</v>
      </c>
      <c r="AK3" s="171">
        <f t="shared" ref="AK3:AK28" si="10">ROUND($AK$2*$V3,3)</f>
        <v>559.29999999999995</v>
      </c>
      <c r="AL3" s="171">
        <f t="shared" ref="AL3:AL28" si="11">ROUND($AL$2*$W3,3)</f>
        <v>668.5</v>
      </c>
      <c r="AM3" s="171">
        <f t="shared" ref="AM3:AM28" si="12">ROUND($X3*$AM$2,3)</f>
        <v>149.875</v>
      </c>
      <c r="AN3" s="171">
        <f t="shared" ref="AN3:AN28" si="13">ROUND($AN$2*$Z3,3)</f>
        <v>0</v>
      </c>
      <c r="AO3" s="171">
        <f t="shared" ref="AO3:AO28" si="14">ROUND($AA3*$AO$2,3)</f>
        <v>36.24</v>
      </c>
      <c r="AP3" s="170">
        <f t="shared" ref="AP3:AP66" si="15">$AB3+SUM($AG3:$AO3)</f>
        <v>9084.8549999999996</v>
      </c>
      <c r="AQ3" s="172">
        <v>1.05</v>
      </c>
      <c r="AR3" s="171">
        <f t="shared" ref="AR3:AR28" si="16">ROUND($AP3*$AQ3,3)</f>
        <v>9539.098</v>
      </c>
      <c r="AS3" s="173">
        <v>1</v>
      </c>
      <c r="AT3" s="170">
        <f t="shared" ref="AT3:AT28" si="17">ROUND($AS3*$AT$2,3)</f>
        <v>1.5</v>
      </c>
      <c r="AU3" s="172">
        <v>39.024000000000001</v>
      </c>
      <c r="AV3" s="172">
        <v>0</v>
      </c>
      <c r="AW3" s="170">
        <f>ROUND(IF($R3&lt;4000,((4000-$R3)/4000)*(0.15*$R3),0),3)</f>
        <v>0</v>
      </c>
      <c r="AX3" s="172">
        <v>0</v>
      </c>
      <c r="AY3" s="171">
        <f t="shared" ref="AY3:AY28" si="18">SUM($AU3:$AX3)</f>
        <v>39.024000000000001</v>
      </c>
      <c r="AZ3" s="174">
        <f>IF($R3=0,0,(IF($R3&lt;200,200-$R3,0)))</f>
        <v>0</v>
      </c>
      <c r="BA3" s="178">
        <v>6.5000000000000002E-2</v>
      </c>
      <c r="BB3" s="171">
        <f t="shared" ref="BB3:BB28" si="19">ROUND($BA3*$R3,3)</f>
        <v>385.613</v>
      </c>
      <c r="BC3" s="170">
        <f t="shared" ref="BC3:BC29" si="20">ROUND(IF(AND((($CL3-$CK3)/$CK3)&gt;0.01,(($CL3-$CK3)-($CL3*0.01))&gt;0),(($CL3-$CK3)-($CL3*0.01))*$BC$2,0),3)</f>
        <v>0</v>
      </c>
      <c r="BD3" s="170">
        <f t="shared" ref="BD3:BD29" si="21">ROUND(IF((($CL3-$CK3)/$CK3)&gt;0.01,($CL3-$CK3)*$BD$2,0),3)</f>
        <v>0</v>
      </c>
      <c r="BE3" s="170">
        <f t="shared" ref="BE3:BE6" si="22">SUM($BC3:$BD3)</f>
        <v>0</v>
      </c>
      <c r="BF3" s="173">
        <v>0</v>
      </c>
      <c r="BG3" s="171">
        <f t="shared" ref="BG3:BG28" si="23">ROUND($BF3*$BG$2,3)</f>
        <v>0</v>
      </c>
      <c r="BH3" s="175">
        <v>4.5</v>
      </c>
      <c r="BI3" s="171">
        <f t="shared" ref="BI3:BI28" si="24">ROUND($BH3*$BI$2,3)</f>
        <v>0.45</v>
      </c>
      <c r="BJ3" s="175">
        <v>2</v>
      </c>
      <c r="BK3" s="175">
        <v>4</v>
      </c>
      <c r="BL3" s="171">
        <f t="shared" ref="BL3:BL72" si="25">IF(BJ3=0,0,(BJ3)*(BK3/BJ3)*$BL$2)</f>
        <v>1</v>
      </c>
      <c r="BM3" s="170">
        <f>$AR3+$AT3+$AY3+$AZ3+$BB3+$BE3+$BG3+$BI3+$BL3</f>
        <v>9966.6849999999995</v>
      </c>
      <c r="BN3" s="170">
        <f t="shared" ref="BN3:BN29" si="26">ROUND(IF(AND($R3&lt;=200,$CM3&gt;$BM3),$CM3-$BM3,0),3)</f>
        <v>0</v>
      </c>
      <c r="BO3" s="171">
        <f t="shared" ref="BO3:BO28" si="27">ROUND($BM3+$BN3,3)</f>
        <v>9966.6849999999995</v>
      </c>
      <c r="BP3" s="284">
        <f t="shared" ref="BP3:BP28" si="28">ROUND($BO3*$BP$2,2)</f>
        <v>40706532.880000003</v>
      </c>
      <c r="BQ3" s="285"/>
      <c r="BR3" s="284">
        <f>BP3-BQ3</f>
        <v>40706532.880000003</v>
      </c>
      <c r="BS3" s="284">
        <v>57601.07</v>
      </c>
      <c r="BT3" s="284">
        <v>272725.98</v>
      </c>
      <c r="BU3" s="176">
        <f t="shared" ref="BU3:BU28" si="29">$BS3+$BT3</f>
        <v>330327.05</v>
      </c>
      <c r="BV3" s="176">
        <v>0</v>
      </c>
      <c r="BW3" s="284">
        <v>845721.41</v>
      </c>
      <c r="BX3" s="176">
        <f t="shared" ref="BX3:BX28" si="30">$BV3+$BW3</f>
        <v>845721.41</v>
      </c>
      <c r="BY3" s="176">
        <v>0</v>
      </c>
      <c r="BZ3" s="176">
        <v>209714.97</v>
      </c>
      <c r="CA3" s="284">
        <f t="shared" ref="CA3:CA28" si="31">SUM($BY3:$BZ3)</f>
        <v>209714.97</v>
      </c>
      <c r="CB3" s="284">
        <f>SUM($BU3+$BX3+$CA3)</f>
        <v>1385763.43</v>
      </c>
      <c r="CC3" s="284">
        <f t="shared" ref="CC3:CC28" si="32">$CB3*0.75</f>
        <v>1039322.5725</v>
      </c>
      <c r="CD3" s="176">
        <v>0</v>
      </c>
      <c r="CE3" s="284">
        <f>$BP3-$CC3-$CD3</f>
        <v>39667210.307500005</v>
      </c>
      <c r="CF3" s="284">
        <f>(CE3/$CE$204)*($CF$2)</f>
        <v>160362.07922751125</v>
      </c>
      <c r="CG3" s="284">
        <f>(CE3/$CE$204)*($CG$2)</f>
        <v>153947.5960584108</v>
      </c>
      <c r="CH3" s="284">
        <f>CE3+CF3+CG3</f>
        <v>39981519.982785933</v>
      </c>
      <c r="CI3" s="285"/>
      <c r="CJ3" s="286"/>
      <c r="CK3" s="169">
        <v>5946</v>
      </c>
      <c r="CL3" s="169">
        <v>5957</v>
      </c>
      <c r="CM3" s="178">
        <v>10019.013000000001</v>
      </c>
      <c r="CN3" s="179">
        <f t="shared" ref="CN3:CN66" si="33">ROUND($BP3/$R3,0)</f>
        <v>6862</v>
      </c>
      <c r="CQ3" s="360">
        <f>R3+AH3+AI3+AJ3+AK3+AL3+AN3+AQ3+AY3+BB3+BE3+BN3</f>
        <v>8102.487000000001</v>
      </c>
    </row>
    <row r="4" spans="1:95" ht="11.25" customHeight="1">
      <c r="A4" s="180" t="s">
        <v>898</v>
      </c>
      <c r="B4" s="168">
        <v>933.5</v>
      </c>
      <c r="C4" s="168">
        <v>6401.5</v>
      </c>
      <c r="D4" s="169">
        <f t="shared" ref="D4:D28" si="34">($B4/2)+$C4</f>
        <v>6868.25</v>
      </c>
      <c r="E4" s="168">
        <v>6476.5</v>
      </c>
      <c r="F4" s="168">
        <v>6853</v>
      </c>
      <c r="G4" s="168">
        <v>7238</v>
      </c>
      <c r="H4" s="168">
        <v>7256</v>
      </c>
      <c r="I4" s="168">
        <v>7045</v>
      </c>
      <c r="J4" s="168">
        <v>6129</v>
      </c>
      <c r="K4" s="168">
        <v>5959</v>
      </c>
      <c r="L4" s="168">
        <v>6053</v>
      </c>
      <c r="M4" s="168">
        <v>6912</v>
      </c>
      <c r="N4" s="168">
        <v>6211.5</v>
      </c>
      <c r="O4" s="168">
        <v>5128</v>
      </c>
      <c r="P4" s="168">
        <v>4890.5</v>
      </c>
      <c r="Q4" s="168">
        <f t="shared" si="0"/>
        <v>76151.5</v>
      </c>
      <c r="R4" s="169">
        <f t="shared" si="1"/>
        <v>83019.75</v>
      </c>
      <c r="S4" s="168">
        <v>2745.5</v>
      </c>
      <c r="T4" s="168">
        <v>4637.5</v>
      </c>
      <c r="U4" s="168">
        <v>651</v>
      </c>
      <c r="V4" s="168">
        <v>11815.5</v>
      </c>
      <c r="W4" s="168">
        <v>434.77</v>
      </c>
      <c r="X4" s="168">
        <v>47348</v>
      </c>
      <c r="Y4" s="168">
        <v>10307</v>
      </c>
      <c r="Z4" s="168">
        <v>4011.59</v>
      </c>
      <c r="AA4" s="168">
        <v>11469</v>
      </c>
      <c r="AB4" s="170">
        <f t="shared" ref="AB4:AB28" si="35">ROUND($D4*$AB$2,3)</f>
        <v>9890.2800000000007</v>
      </c>
      <c r="AC4" s="171">
        <f t="shared" si="2"/>
        <v>7771.8</v>
      </c>
      <c r="AD4" s="171">
        <f t="shared" si="3"/>
        <v>16627.38</v>
      </c>
      <c r="AE4" s="171">
        <f t="shared" si="4"/>
        <v>21349.35</v>
      </c>
      <c r="AF4" s="171">
        <f t="shared" si="5"/>
        <v>43942.5</v>
      </c>
      <c r="AG4" s="171">
        <f t="shared" si="6"/>
        <v>89691.03</v>
      </c>
      <c r="AH4" s="171">
        <f t="shared" si="7"/>
        <v>2745.5</v>
      </c>
      <c r="AI4" s="171">
        <f t="shared" si="8"/>
        <v>9275</v>
      </c>
      <c r="AJ4" s="171">
        <f t="shared" si="9"/>
        <v>1302</v>
      </c>
      <c r="AK4" s="171">
        <f t="shared" si="10"/>
        <v>8270.85</v>
      </c>
      <c r="AL4" s="171">
        <f t="shared" si="11"/>
        <v>10869.25</v>
      </c>
      <c r="AM4" s="171">
        <f t="shared" si="12"/>
        <v>2367.4</v>
      </c>
      <c r="AN4" s="171">
        <f t="shared" si="13"/>
        <v>2005.7950000000001</v>
      </c>
      <c r="AO4" s="171">
        <f t="shared" si="14"/>
        <v>688.14</v>
      </c>
      <c r="AP4" s="170">
        <f t="shared" si="15"/>
        <v>137105.245</v>
      </c>
      <c r="AQ4" s="287">
        <v>1.0660000000000001</v>
      </c>
      <c r="AR4" s="171">
        <f t="shared" si="16"/>
        <v>146154.19099999999</v>
      </c>
      <c r="AS4" s="173">
        <v>356</v>
      </c>
      <c r="AT4" s="170">
        <f t="shared" si="17"/>
        <v>534</v>
      </c>
      <c r="AU4" s="172">
        <v>33.878999999999998</v>
      </c>
      <c r="AV4" s="172">
        <v>390.661</v>
      </c>
      <c r="AW4" s="170">
        <f>ROUND(IF($R4&lt;4000,((4000-$R4)/4000)*(0.15*$R4),0),3)</f>
        <v>0</v>
      </c>
      <c r="AX4" s="172">
        <v>0</v>
      </c>
      <c r="AY4" s="171">
        <f t="shared" si="18"/>
        <v>424.54</v>
      </c>
      <c r="AZ4" s="174">
        <f t="shared" ref="AZ4:AZ72" si="36">IF($R4=0,0,(IF($R4&lt;200,200-$R4,0)))</f>
        <v>0</v>
      </c>
      <c r="BA4" s="178">
        <v>7.4999999999999997E-2</v>
      </c>
      <c r="BB4" s="171">
        <f t="shared" si="19"/>
        <v>6226.4809999999998</v>
      </c>
      <c r="BC4" s="170">
        <f t="shared" si="20"/>
        <v>0</v>
      </c>
      <c r="BD4" s="170">
        <f t="shared" si="21"/>
        <v>0</v>
      </c>
      <c r="BE4" s="170">
        <f t="shared" si="22"/>
        <v>0</v>
      </c>
      <c r="BF4" s="173">
        <v>105.5</v>
      </c>
      <c r="BG4" s="171">
        <f t="shared" si="23"/>
        <v>10.55</v>
      </c>
      <c r="BH4" s="175">
        <v>69.5</v>
      </c>
      <c r="BI4" s="171">
        <f t="shared" si="24"/>
        <v>6.95</v>
      </c>
      <c r="BJ4" s="175">
        <v>2</v>
      </c>
      <c r="BK4" s="175">
        <v>2.5</v>
      </c>
      <c r="BL4" s="171">
        <f t="shared" si="25"/>
        <v>0.625</v>
      </c>
      <c r="BM4" s="170">
        <f t="shared" ref="BM4:BM72" si="37">$AR4+$AT4+$AY4+$AZ4+$BB4+$BE4+$BG4+$BI4+$BL4</f>
        <v>153357.337</v>
      </c>
      <c r="BN4" s="170">
        <f t="shared" si="26"/>
        <v>0</v>
      </c>
      <c r="BO4" s="171">
        <f t="shared" si="27"/>
        <v>153357.337</v>
      </c>
      <c r="BP4" s="284">
        <f t="shared" si="28"/>
        <v>626351237.22000003</v>
      </c>
      <c r="BQ4" s="285"/>
      <c r="BR4" s="284">
        <f t="shared" ref="BR4:BR67" si="38">BP4-BQ4</f>
        <v>626351237.22000003</v>
      </c>
      <c r="BS4" s="284">
        <v>1320404.22</v>
      </c>
      <c r="BT4" s="284">
        <v>3879215.35</v>
      </c>
      <c r="BU4" s="176">
        <f t="shared" si="29"/>
        <v>5199619.57</v>
      </c>
      <c r="BV4" s="176">
        <v>0</v>
      </c>
      <c r="BW4" s="284">
        <v>121816.99</v>
      </c>
      <c r="BX4" s="176">
        <f t="shared" si="30"/>
        <v>121816.99</v>
      </c>
      <c r="BY4" s="176">
        <v>0</v>
      </c>
      <c r="BZ4" s="176">
        <v>28196.9</v>
      </c>
      <c r="CA4" s="284">
        <f t="shared" si="31"/>
        <v>28196.9</v>
      </c>
      <c r="CB4" s="284">
        <f t="shared" ref="CB4:CB67" si="39">SUM($BU4+$BX4+$CA4)</f>
        <v>5349633.4600000009</v>
      </c>
      <c r="CC4" s="284">
        <f t="shared" si="32"/>
        <v>4012225.0950000007</v>
      </c>
      <c r="CD4" s="176">
        <v>0</v>
      </c>
      <c r="CE4" s="284">
        <f t="shared" ref="CE4:CE67" si="40">$BP4-$CC4-$CD4</f>
        <v>622339012.125</v>
      </c>
      <c r="CF4" s="284">
        <f t="shared" ref="CF4:CF67" si="41">(CE4/$CE$204)*($CF$2)</f>
        <v>2515921.265829246</v>
      </c>
      <c r="CG4" s="284">
        <f t="shared" ref="CG4:CG67" si="42">(CE4/$CE$204)*($CG$2)</f>
        <v>2415284.4151960765</v>
      </c>
      <c r="CH4" s="284">
        <f>CE4+CF4+CG4</f>
        <v>627270217.80602527</v>
      </c>
      <c r="CI4" s="285"/>
      <c r="CJ4" s="288"/>
      <c r="CK4" s="169">
        <v>83633</v>
      </c>
      <c r="CL4" s="169">
        <v>82158.5</v>
      </c>
      <c r="CM4" s="178">
        <v>151644.65100000001</v>
      </c>
      <c r="CN4" s="179">
        <f t="shared" si="33"/>
        <v>7545</v>
      </c>
      <c r="CQ4" s="360">
        <f t="shared" ref="CQ4:CQ67" si="43">R4+AH4+AI4+AJ4+AK4+AL4+AN4+AQ4+AY4+BB4+BE4+BN4</f>
        <v>124140.232</v>
      </c>
    </row>
    <row r="5" spans="1:95" ht="11.25" customHeight="1">
      <c r="A5" s="180" t="s">
        <v>899</v>
      </c>
      <c r="B5" s="168">
        <v>0</v>
      </c>
      <c r="C5" s="168">
        <v>0</v>
      </c>
      <c r="D5" s="169">
        <f>($B5/2)+$C5</f>
        <v>0</v>
      </c>
      <c r="E5" s="168">
        <v>0</v>
      </c>
      <c r="F5" s="168">
        <v>0</v>
      </c>
      <c r="G5" s="168">
        <v>0</v>
      </c>
      <c r="H5" s="168">
        <v>0</v>
      </c>
      <c r="I5" s="168">
        <v>0</v>
      </c>
      <c r="J5" s="168">
        <v>0</v>
      </c>
      <c r="K5" s="168">
        <v>0</v>
      </c>
      <c r="L5" s="168">
        <v>0</v>
      </c>
      <c r="M5" s="168">
        <v>58.5</v>
      </c>
      <c r="N5" s="168">
        <v>76.5</v>
      </c>
      <c r="O5" s="168">
        <v>79.5</v>
      </c>
      <c r="P5" s="168">
        <v>71.5</v>
      </c>
      <c r="Q5" s="168">
        <f>SUM($E5:$P5)</f>
        <v>286</v>
      </c>
      <c r="R5" s="169">
        <f>$D5+$Q5</f>
        <v>286</v>
      </c>
      <c r="S5" s="168">
        <v>10.5</v>
      </c>
      <c r="T5" s="168">
        <v>5.5</v>
      </c>
      <c r="U5" s="168">
        <v>0</v>
      </c>
      <c r="V5" s="168">
        <v>25.5</v>
      </c>
      <c r="W5" s="168">
        <v>0.75</v>
      </c>
      <c r="X5" s="168">
        <v>0</v>
      </c>
      <c r="Y5" s="168">
        <v>0</v>
      </c>
      <c r="Z5" s="168">
        <v>0</v>
      </c>
      <c r="AA5" s="168">
        <v>0</v>
      </c>
      <c r="AB5" s="170">
        <f>ROUND($D5*$AB$2,3)</f>
        <v>0</v>
      </c>
      <c r="AC5" s="171">
        <f>ROUND($E5*$AC$2,3)</f>
        <v>0</v>
      </c>
      <c r="AD5" s="171">
        <f>ROUND(($F5+$G5)*$AD$2,3)</f>
        <v>0</v>
      </c>
      <c r="AE5" s="171">
        <f>ROUND(($H5+$I5+$J5)*$AE$2,3)</f>
        <v>0</v>
      </c>
      <c r="AF5" s="171">
        <f>ROUND(($K5+$L5+$M5+$N5+$O5+$P5)*$AF$2,3)</f>
        <v>357.5</v>
      </c>
      <c r="AG5" s="171">
        <f>SUM($AC5:$AF5)</f>
        <v>357.5</v>
      </c>
      <c r="AH5" s="171">
        <f>ROUND($AH$2*$S5,3)</f>
        <v>10.5</v>
      </c>
      <c r="AI5" s="171">
        <f>ROUND($AI$2*$T5,3)</f>
        <v>11</v>
      </c>
      <c r="AJ5" s="171">
        <f>ROUND($AJ$2*$U5,3)</f>
        <v>0</v>
      </c>
      <c r="AK5" s="171">
        <f>ROUND($AK$2*$V5,3)</f>
        <v>17.850000000000001</v>
      </c>
      <c r="AL5" s="171">
        <f>ROUND($AL$2*$W5,3)</f>
        <v>18.75</v>
      </c>
      <c r="AM5" s="171">
        <f>ROUND($X5*$AM$2,3)</f>
        <v>0</v>
      </c>
      <c r="AN5" s="171">
        <f>ROUND($AN$2*$Z5,3)</f>
        <v>0</v>
      </c>
      <c r="AO5" s="171">
        <f>ROUND($AA5*$AO$2,3)</f>
        <v>0</v>
      </c>
      <c r="AP5" s="170">
        <f t="shared" si="15"/>
        <v>415.6</v>
      </c>
      <c r="AQ5" s="172">
        <v>1.127</v>
      </c>
      <c r="AR5" s="171">
        <f>ROUND($AP5*$AQ5,3)</f>
        <v>468.38099999999997</v>
      </c>
      <c r="AS5" s="173">
        <v>0</v>
      </c>
      <c r="AT5" s="170">
        <f>ROUND($AS5*$AT$2,3)</f>
        <v>0</v>
      </c>
      <c r="AU5" s="172">
        <v>0</v>
      </c>
      <c r="AV5" s="172">
        <v>140.4</v>
      </c>
      <c r="AW5" s="172">
        <v>0</v>
      </c>
      <c r="AX5" s="172">
        <v>0</v>
      </c>
      <c r="AY5" s="171">
        <f>SUM($AU5:$AX5)</f>
        <v>140.4</v>
      </c>
      <c r="AZ5" s="174">
        <v>0</v>
      </c>
      <c r="BA5" s="178">
        <v>7.4999999999999997E-2</v>
      </c>
      <c r="BB5" s="171">
        <f>ROUND($BA5*$R5,3)</f>
        <v>21.45</v>
      </c>
      <c r="BC5" s="170">
        <f t="shared" si="20"/>
        <v>0</v>
      </c>
      <c r="BD5" s="170">
        <f t="shared" si="21"/>
        <v>0</v>
      </c>
      <c r="BE5" s="170">
        <f t="shared" si="22"/>
        <v>0</v>
      </c>
      <c r="BF5" s="173">
        <v>0</v>
      </c>
      <c r="BG5" s="171">
        <f>ROUND($BF5*$BG$2,3)</f>
        <v>0</v>
      </c>
      <c r="BH5" s="175">
        <v>0</v>
      </c>
      <c r="BI5" s="171">
        <f>ROUND($BH5*$BI$2,3)</f>
        <v>0</v>
      </c>
      <c r="BJ5" s="175">
        <v>0</v>
      </c>
      <c r="BK5" s="175">
        <v>0</v>
      </c>
      <c r="BL5" s="171">
        <v>0</v>
      </c>
      <c r="BM5" s="170">
        <f>$AR5+$AT5+$AY5+$AZ5+$BB5+$BE5+$BG5+$BI5+$BL5</f>
        <v>630.23099999999999</v>
      </c>
      <c r="BN5" s="170">
        <f t="shared" si="26"/>
        <v>0</v>
      </c>
      <c r="BO5" s="171">
        <f>ROUND($BM5+$BN5,3)</f>
        <v>630.23099999999999</v>
      </c>
      <c r="BP5" s="284">
        <f t="shared" si="28"/>
        <v>2574027.2599999998</v>
      </c>
      <c r="BQ5" s="285"/>
      <c r="BR5" s="284">
        <f t="shared" si="38"/>
        <v>2574027.2599999998</v>
      </c>
      <c r="BS5" s="284">
        <v>0</v>
      </c>
      <c r="BT5" s="284">
        <v>0</v>
      </c>
      <c r="BU5" s="176">
        <f>$BS5+$BT5</f>
        <v>0</v>
      </c>
      <c r="BV5" s="176">
        <v>0</v>
      </c>
      <c r="BW5" s="284">
        <v>0</v>
      </c>
      <c r="BX5" s="176">
        <f>$BV5+$BW5</f>
        <v>0</v>
      </c>
      <c r="BY5" s="176">
        <v>0</v>
      </c>
      <c r="BZ5" s="176">
        <v>0</v>
      </c>
      <c r="CA5" s="284">
        <f>SUM($BY5:$BZ5)</f>
        <v>0</v>
      </c>
      <c r="CB5" s="284">
        <f t="shared" si="39"/>
        <v>0</v>
      </c>
      <c r="CC5" s="284">
        <f>$CB5*0.75</f>
        <v>0</v>
      </c>
      <c r="CD5" s="176">
        <v>0</v>
      </c>
      <c r="CE5" s="284">
        <f t="shared" si="40"/>
        <v>2574027.2599999998</v>
      </c>
      <c r="CF5" s="284">
        <f t="shared" si="41"/>
        <v>10405.984192033004</v>
      </c>
      <c r="CG5" s="284">
        <f t="shared" si="42"/>
        <v>9989.7448243516828</v>
      </c>
      <c r="CH5" s="284">
        <f t="shared" ref="CH5:CH71" si="44">CE5+CF5+CG5</f>
        <v>2594422.9890163844</v>
      </c>
      <c r="CI5" s="284"/>
      <c r="CJ5" s="288"/>
      <c r="CK5" s="169">
        <v>288</v>
      </c>
      <c r="CL5" s="169">
        <v>286</v>
      </c>
      <c r="CM5" s="178">
        <v>610.70699999999999</v>
      </c>
      <c r="CN5" s="179">
        <f t="shared" si="33"/>
        <v>9000</v>
      </c>
      <c r="CQ5" s="360">
        <f t="shared" si="43"/>
        <v>507.07700000000006</v>
      </c>
    </row>
    <row r="6" spans="1:95" ht="11.25" customHeight="1">
      <c r="A6" s="180" t="s">
        <v>900</v>
      </c>
      <c r="B6" s="168">
        <v>0</v>
      </c>
      <c r="C6" s="168">
        <v>0</v>
      </c>
      <c r="D6" s="169">
        <f t="shared" si="34"/>
        <v>0</v>
      </c>
      <c r="E6" s="168">
        <v>0</v>
      </c>
      <c r="F6" s="168">
        <v>0</v>
      </c>
      <c r="G6" s="168">
        <v>0</v>
      </c>
      <c r="H6" s="168">
        <v>0</v>
      </c>
      <c r="I6" s="168">
        <v>0</v>
      </c>
      <c r="J6" s="168">
        <v>0</v>
      </c>
      <c r="K6" s="168">
        <v>0</v>
      </c>
      <c r="L6" s="168">
        <v>0</v>
      </c>
      <c r="M6" s="168">
        <v>44.5</v>
      </c>
      <c r="N6" s="168">
        <v>47</v>
      </c>
      <c r="O6" s="168">
        <v>43.5</v>
      </c>
      <c r="P6" s="168">
        <v>37</v>
      </c>
      <c r="Q6" s="168">
        <f t="shared" si="0"/>
        <v>172</v>
      </c>
      <c r="R6" s="169">
        <f t="shared" si="1"/>
        <v>172</v>
      </c>
      <c r="S6" s="168">
        <v>3</v>
      </c>
      <c r="T6" s="168">
        <v>2</v>
      </c>
      <c r="U6" s="168">
        <v>0</v>
      </c>
      <c r="V6" s="168">
        <v>24.5</v>
      </c>
      <c r="W6" s="168">
        <v>0.23</v>
      </c>
      <c r="X6" s="168">
        <v>0</v>
      </c>
      <c r="Y6" s="168">
        <v>0</v>
      </c>
      <c r="Z6" s="168">
        <v>0</v>
      </c>
      <c r="AA6" s="168">
        <v>0</v>
      </c>
      <c r="AB6" s="170">
        <f t="shared" si="35"/>
        <v>0</v>
      </c>
      <c r="AC6" s="171">
        <f t="shared" si="2"/>
        <v>0</v>
      </c>
      <c r="AD6" s="171">
        <f t="shared" si="3"/>
        <v>0</v>
      </c>
      <c r="AE6" s="171">
        <f t="shared" si="4"/>
        <v>0</v>
      </c>
      <c r="AF6" s="171">
        <f t="shared" si="5"/>
        <v>215</v>
      </c>
      <c r="AG6" s="171">
        <f t="shared" si="6"/>
        <v>215</v>
      </c>
      <c r="AH6" s="171">
        <f t="shared" si="7"/>
        <v>3</v>
      </c>
      <c r="AI6" s="171">
        <f t="shared" si="8"/>
        <v>4</v>
      </c>
      <c r="AJ6" s="171">
        <f t="shared" si="9"/>
        <v>0</v>
      </c>
      <c r="AK6" s="171">
        <f t="shared" si="10"/>
        <v>17.149999999999999</v>
      </c>
      <c r="AL6" s="171">
        <f t="shared" si="11"/>
        <v>5.75</v>
      </c>
      <c r="AM6" s="171">
        <f t="shared" si="12"/>
        <v>0</v>
      </c>
      <c r="AN6" s="171">
        <f t="shared" si="13"/>
        <v>0</v>
      </c>
      <c r="AO6" s="171">
        <f t="shared" si="14"/>
        <v>0</v>
      </c>
      <c r="AP6" s="170">
        <f t="shared" si="15"/>
        <v>244.9</v>
      </c>
      <c r="AQ6" s="172">
        <v>1</v>
      </c>
      <c r="AR6" s="171">
        <f t="shared" si="16"/>
        <v>244.9</v>
      </c>
      <c r="AS6" s="173">
        <v>0</v>
      </c>
      <c r="AT6" s="170">
        <f t="shared" si="17"/>
        <v>0</v>
      </c>
      <c r="AU6" s="172">
        <v>0</v>
      </c>
      <c r="AV6" s="172">
        <v>155.64400000000001</v>
      </c>
      <c r="AW6" s="172">
        <v>0</v>
      </c>
      <c r="AX6" s="172">
        <v>0</v>
      </c>
      <c r="AY6" s="171">
        <f t="shared" si="18"/>
        <v>155.64400000000001</v>
      </c>
      <c r="AZ6" s="174">
        <v>0</v>
      </c>
      <c r="BA6" s="178">
        <v>7.4999999999999997E-2</v>
      </c>
      <c r="BB6" s="171">
        <f t="shared" si="19"/>
        <v>12.9</v>
      </c>
      <c r="BC6" s="170">
        <f t="shared" si="20"/>
        <v>0</v>
      </c>
      <c r="BD6" s="170">
        <f t="shared" si="21"/>
        <v>0</v>
      </c>
      <c r="BE6" s="170">
        <f t="shared" si="22"/>
        <v>0</v>
      </c>
      <c r="BF6" s="173">
        <v>0</v>
      </c>
      <c r="BG6" s="171">
        <f t="shared" si="23"/>
        <v>0</v>
      </c>
      <c r="BH6" s="175">
        <v>0</v>
      </c>
      <c r="BI6" s="171">
        <f t="shared" si="24"/>
        <v>0</v>
      </c>
      <c r="BJ6" s="175">
        <v>0</v>
      </c>
      <c r="BK6" s="175">
        <v>0</v>
      </c>
      <c r="BL6" s="171">
        <v>0</v>
      </c>
      <c r="BM6" s="170">
        <f t="shared" si="37"/>
        <v>413.44399999999996</v>
      </c>
      <c r="BN6" s="170">
        <f t="shared" si="26"/>
        <v>0</v>
      </c>
      <c r="BO6" s="171">
        <f t="shared" si="27"/>
        <v>413.44400000000002</v>
      </c>
      <c r="BP6" s="284">
        <f t="shared" si="28"/>
        <v>1688612.79</v>
      </c>
      <c r="BQ6" s="285"/>
      <c r="BR6" s="284">
        <f t="shared" si="38"/>
        <v>1688612.79</v>
      </c>
      <c r="BS6" s="284">
        <v>0</v>
      </c>
      <c r="BT6" s="284">
        <v>0</v>
      </c>
      <c r="BU6" s="176">
        <f t="shared" si="29"/>
        <v>0</v>
      </c>
      <c r="BV6" s="176">
        <v>0</v>
      </c>
      <c r="BW6" s="284">
        <v>0</v>
      </c>
      <c r="BX6" s="176">
        <f t="shared" si="30"/>
        <v>0</v>
      </c>
      <c r="BY6" s="176">
        <v>0</v>
      </c>
      <c r="BZ6" s="176">
        <v>0</v>
      </c>
      <c r="CA6" s="284">
        <f t="shared" si="31"/>
        <v>0</v>
      </c>
      <c r="CB6" s="284">
        <f t="shared" si="39"/>
        <v>0</v>
      </c>
      <c r="CC6" s="284">
        <f t="shared" si="32"/>
        <v>0</v>
      </c>
      <c r="CD6" s="176">
        <v>0</v>
      </c>
      <c r="CE6" s="284">
        <f t="shared" si="40"/>
        <v>1688612.79</v>
      </c>
      <c r="CF6" s="284">
        <f t="shared" si="41"/>
        <v>6826.531432773073</v>
      </c>
      <c r="CG6" s="284">
        <f t="shared" si="42"/>
        <v>6553.4701754621501</v>
      </c>
      <c r="CH6" s="284">
        <f t="shared" si="44"/>
        <v>1701992.7916082351</v>
      </c>
      <c r="CI6" s="284"/>
      <c r="CJ6" s="289"/>
      <c r="CK6" s="169">
        <v>177</v>
      </c>
      <c r="CL6" s="169">
        <v>164</v>
      </c>
      <c r="CM6" s="178">
        <v>413.43400000000003</v>
      </c>
      <c r="CN6" s="179">
        <f t="shared" si="33"/>
        <v>9818</v>
      </c>
      <c r="CQ6" s="360">
        <f t="shared" si="43"/>
        <v>371.44399999999996</v>
      </c>
    </row>
    <row r="7" spans="1:95" ht="11.25" customHeight="1">
      <c r="A7" s="180" t="s">
        <v>1101</v>
      </c>
      <c r="B7" s="168">
        <v>0</v>
      </c>
      <c r="C7" s="168">
        <v>51</v>
      </c>
      <c r="D7" s="169">
        <f t="shared" si="34"/>
        <v>51</v>
      </c>
      <c r="E7" s="168">
        <v>55</v>
      </c>
      <c r="F7" s="168">
        <v>59</v>
      </c>
      <c r="G7" s="168">
        <v>58</v>
      </c>
      <c r="H7" s="168">
        <v>62.5</v>
      </c>
      <c r="I7" s="168">
        <v>55.5</v>
      </c>
      <c r="J7" s="168">
        <v>47</v>
      </c>
      <c r="K7" s="168">
        <v>14.5</v>
      </c>
      <c r="L7" s="168">
        <v>0</v>
      </c>
      <c r="M7" s="168">
        <v>0</v>
      </c>
      <c r="N7" s="168">
        <v>0</v>
      </c>
      <c r="O7" s="168">
        <v>0</v>
      </c>
      <c r="P7" s="168">
        <v>0</v>
      </c>
      <c r="Q7" s="168">
        <f t="shared" si="0"/>
        <v>351.5</v>
      </c>
      <c r="R7" s="169">
        <f t="shared" si="1"/>
        <v>402.5</v>
      </c>
      <c r="S7" s="168">
        <v>7</v>
      </c>
      <c r="T7" s="168">
        <v>15</v>
      </c>
      <c r="U7" s="168">
        <v>0</v>
      </c>
      <c r="V7" s="168">
        <v>50</v>
      </c>
      <c r="W7" s="168">
        <v>1.89</v>
      </c>
      <c r="X7" s="168">
        <v>388</v>
      </c>
      <c r="Y7" s="168">
        <v>0</v>
      </c>
      <c r="Z7" s="168">
        <v>0</v>
      </c>
      <c r="AA7" s="168">
        <v>0</v>
      </c>
      <c r="AB7" s="170">
        <f t="shared" si="35"/>
        <v>73.44</v>
      </c>
      <c r="AC7" s="171">
        <f t="shared" si="2"/>
        <v>66</v>
      </c>
      <c r="AD7" s="171">
        <f t="shared" si="3"/>
        <v>138.06</v>
      </c>
      <c r="AE7" s="171">
        <f t="shared" si="4"/>
        <v>172.42500000000001</v>
      </c>
      <c r="AF7" s="171">
        <f t="shared" si="5"/>
        <v>18.125</v>
      </c>
      <c r="AG7" s="171">
        <f t="shared" si="6"/>
        <v>394.61</v>
      </c>
      <c r="AH7" s="171">
        <f t="shared" si="7"/>
        <v>7</v>
      </c>
      <c r="AI7" s="171">
        <f t="shared" si="8"/>
        <v>30</v>
      </c>
      <c r="AJ7" s="171">
        <f t="shared" si="9"/>
        <v>0</v>
      </c>
      <c r="AK7" s="171">
        <f t="shared" si="10"/>
        <v>35</v>
      </c>
      <c r="AL7" s="171">
        <f t="shared" si="11"/>
        <v>47.25</v>
      </c>
      <c r="AM7" s="171">
        <f t="shared" si="12"/>
        <v>19.399999999999999</v>
      </c>
      <c r="AN7" s="171">
        <f t="shared" si="13"/>
        <v>0</v>
      </c>
      <c r="AO7" s="171">
        <f t="shared" si="14"/>
        <v>0</v>
      </c>
      <c r="AP7" s="170">
        <f t="shared" si="15"/>
        <v>606.70000000000005</v>
      </c>
      <c r="AQ7" s="172">
        <v>1.0640000000000001</v>
      </c>
      <c r="AR7" s="171">
        <f t="shared" si="16"/>
        <v>645.529</v>
      </c>
      <c r="AS7" s="173">
        <v>4</v>
      </c>
      <c r="AT7" s="170">
        <f t="shared" si="17"/>
        <v>6</v>
      </c>
      <c r="AU7" s="172">
        <v>0</v>
      </c>
      <c r="AV7" s="172">
        <v>0</v>
      </c>
      <c r="AW7" s="172">
        <v>0</v>
      </c>
      <c r="AX7" s="172">
        <v>0</v>
      </c>
      <c r="AY7" s="171">
        <f t="shared" si="18"/>
        <v>0</v>
      </c>
      <c r="AZ7" s="174">
        <v>0</v>
      </c>
      <c r="BA7" s="178">
        <v>7.4999999999999997E-2</v>
      </c>
      <c r="BB7" s="171">
        <f t="shared" si="19"/>
        <v>30.187999999999999</v>
      </c>
      <c r="BC7" s="170">
        <f t="shared" si="20"/>
        <v>51.765000000000001</v>
      </c>
      <c r="BD7" s="170">
        <f t="shared" si="21"/>
        <v>19.5</v>
      </c>
      <c r="BE7" s="170">
        <f t="shared" ref="BE7:BE72" si="45">SUM($BC7:$BD7)</f>
        <v>71.265000000000001</v>
      </c>
      <c r="BF7" s="173">
        <v>0</v>
      </c>
      <c r="BG7" s="171">
        <f t="shared" si="23"/>
        <v>0</v>
      </c>
      <c r="BH7" s="175">
        <v>0</v>
      </c>
      <c r="BI7" s="171">
        <f t="shared" si="24"/>
        <v>0</v>
      </c>
      <c r="BJ7" s="175">
        <v>0</v>
      </c>
      <c r="BK7" s="175">
        <v>0</v>
      </c>
      <c r="BL7" s="171">
        <v>0</v>
      </c>
      <c r="BM7" s="170">
        <f t="shared" si="37"/>
        <v>752.98199999999997</v>
      </c>
      <c r="BN7" s="170">
        <f t="shared" si="26"/>
        <v>0</v>
      </c>
      <c r="BO7" s="171">
        <f t="shared" si="27"/>
        <v>752.98199999999997</v>
      </c>
      <c r="BP7" s="284">
        <f t="shared" si="28"/>
        <v>3075374.26</v>
      </c>
      <c r="BQ7" s="285"/>
      <c r="BR7" s="284">
        <f t="shared" si="38"/>
        <v>3075374.26</v>
      </c>
      <c r="BS7" s="284">
        <v>0</v>
      </c>
      <c r="BT7" s="284">
        <v>0</v>
      </c>
      <c r="BU7" s="176">
        <f t="shared" si="29"/>
        <v>0</v>
      </c>
      <c r="BV7" s="176">
        <v>0</v>
      </c>
      <c r="BW7" s="284">
        <v>0</v>
      </c>
      <c r="BX7" s="176">
        <f t="shared" si="30"/>
        <v>0</v>
      </c>
      <c r="BY7" s="176">
        <v>0</v>
      </c>
      <c r="BZ7" s="176">
        <v>0</v>
      </c>
      <c r="CA7" s="284">
        <f t="shared" si="31"/>
        <v>0</v>
      </c>
      <c r="CB7" s="284">
        <f t="shared" si="39"/>
        <v>0</v>
      </c>
      <c r="CC7" s="284">
        <f t="shared" si="32"/>
        <v>0</v>
      </c>
      <c r="CD7" s="176">
        <v>0</v>
      </c>
      <c r="CE7" s="284">
        <f t="shared" si="40"/>
        <v>3075374.26</v>
      </c>
      <c r="CF7" s="284">
        <f t="shared" si="41"/>
        <v>12432.772733784177</v>
      </c>
      <c r="CG7" s="284">
        <f t="shared" si="42"/>
        <v>11935.46182443281</v>
      </c>
      <c r="CH7" s="284">
        <f t="shared" si="44"/>
        <v>3099742.494558217</v>
      </c>
      <c r="CI7" s="284"/>
      <c r="CJ7" s="289"/>
      <c r="CK7" s="169">
        <v>410</v>
      </c>
      <c r="CL7" s="169">
        <v>449</v>
      </c>
      <c r="CM7" s="178">
        <v>806.67499999999995</v>
      </c>
      <c r="CN7" s="179">
        <f t="shared" si="33"/>
        <v>7641</v>
      </c>
      <c r="CQ7" s="360">
        <f t="shared" si="43"/>
        <v>624.26699999999994</v>
      </c>
    </row>
    <row r="8" spans="1:95" ht="11.25" customHeight="1">
      <c r="A8" s="180" t="s">
        <v>1102</v>
      </c>
      <c r="B8" s="168">
        <v>0</v>
      </c>
      <c r="C8" s="168">
        <v>31</v>
      </c>
      <c r="D8" s="168">
        <f t="shared" si="34"/>
        <v>31</v>
      </c>
      <c r="E8" s="168">
        <v>22</v>
      </c>
      <c r="F8" s="168">
        <v>34.5</v>
      </c>
      <c r="G8" s="168">
        <v>26</v>
      </c>
      <c r="H8" s="168">
        <v>24</v>
      </c>
      <c r="I8" s="168">
        <v>27</v>
      </c>
      <c r="J8" s="168">
        <v>36.5</v>
      </c>
      <c r="K8" s="168">
        <v>44</v>
      </c>
      <c r="L8" s="168">
        <v>26.5</v>
      </c>
      <c r="M8" s="168">
        <v>0</v>
      </c>
      <c r="N8" s="168">
        <v>0</v>
      </c>
      <c r="O8" s="168">
        <v>0</v>
      </c>
      <c r="P8" s="168">
        <v>0</v>
      </c>
      <c r="Q8" s="168">
        <f t="shared" si="0"/>
        <v>240.5</v>
      </c>
      <c r="R8" s="169">
        <f t="shared" si="1"/>
        <v>271.5</v>
      </c>
      <c r="S8" s="168">
        <v>9</v>
      </c>
      <c r="T8" s="168">
        <v>6</v>
      </c>
      <c r="U8" s="168">
        <v>0</v>
      </c>
      <c r="V8" s="168">
        <v>25</v>
      </c>
      <c r="W8" s="168">
        <v>1.5</v>
      </c>
      <c r="X8" s="168">
        <v>201</v>
      </c>
      <c r="Y8" s="168">
        <v>271.5</v>
      </c>
      <c r="Z8" s="168">
        <v>135.75</v>
      </c>
      <c r="AA8" s="168">
        <v>0</v>
      </c>
      <c r="AB8" s="170">
        <f t="shared" si="35"/>
        <v>44.64</v>
      </c>
      <c r="AC8" s="171">
        <f t="shared" si="2"/>
        <v>26.4</v>
      </c>
      <c r="AD8" s="171">
        <f t="shared" si="3"/>
        <v>71.39</v>
      </c>
      <c r="AE8" s="171">
        <f t="shared" si="4"/>
        <v>91.438000000000002</v>
      </c>
      <c r="AF8" s="171">
        <f t="shared" si="5"/>
        <v>88.125</v>
      </c>
      <c r="AG8" s="171">
        <f t="shared" si="6"/>
        <v>277.35300000000001</v>
      </c>
      <c r="AH8" s="171">
        <f t="shared" si="7"/>
        <v>9</v>
      </c>
      <c r="AI8" s="171">
        <f t="shared" si="8"/>
        <v>12</v>
      </c>
      <c r="AJ8" s="171">
        <f t="shared" si="9"/>
        <v>0</v>
      </c>
      <c r="AK8" s="171">
        <f t="shared" si="10"/>
        <v>17.5</v>
      </c>
      <c r="AL8" s="171">
        <f t="shared" si="11"/>
        <v>37.5</v>
      </c>
      <c r="AM8" s="171">
        <f t="shared" si="12"/>
        <v>10.050000000000001</v>
      </c>
      <c r="AN8" s="171">
        <f t="shared" si="13"/>
        <v>67.875</v>
      </c>
      <c r="AO8" s="171">
        <f t="shared" si="14"/>
        <v>0</v>
      </c>
      <c r="AP8" s="170">
        <f t="shared" si="15"/>
        <v>475.91800000000001</v>
      </c>
      <c r="AQ8" s="172">
        <v>1.121</v>
      </c>
      <c r="AR8" s="171">
        <f t="shared" si="16"/>
        <v>533.50400000000002</v>
      </c>
      <c r="AS8" s="173">
        <v>0</v>
      </c>
      <c r="AT8" s="170">
        <f t="shared" si="17"/>
        <v>0</v>
      </c>
      <c r="AU8" s="172">
        <v>0</v>
      </c>
      <c r="AV8" s="172">
        <v>0</v>
      </c>
      <c r="AW8" s="172">
        <v>0</v>
      </c>
      <c r="AX8" s="172">
        <v>0</v>
      </c>
      <c r="AY8" s="171">
        <f t="shared" si="18"/>
        <v>0</v>
      </c>
      <c r="AZ8" s="174">
        <v>0</v>
      </c>
      <c r="BA8" s="178">
        <v>7.4999999999999997E-2</v>
      </c>
      <c r="BB8" s="171">
        <f t="shared" si="19"/>
        <v>20.363</v>
      </c>
      <c r="BC8" s="170">
        <f t="shared" si="20"/>
        <v>80.534999999999997</v>
      </c>
      <c r="BD8" s="170">
        <f t="shared" si="21"/>
        <v>28.5</v>
      </c>
      <c r="BE8" s="170">
        <f t="shared" si="45"/>
        <v>109.035</v>
      </c>
      <c r="BF8" s="173">
        <v>0</v>
      </c>
      <c r="BG8" s="171">
        <f t="shared" si="23"/>
        <v>0</v>
      </c>
      <c r="BH8" s="175">
        <v>0</v>
      </c>
      <c r="BI8" s="171">
        <f t="shared" si="24"/>
        <v>0</v>
      </c>
      <c r="BJ8" s="175">
        <v>0</v>
      </c>
      <c r="BK8" s="175">
        <v>0</v>
      </c>
      <c r="BL8" s="171">
        <v>0</v>
      </c>
      <c r="BM8" s="170">
        <f t="shared" si="37"/>
        <v>662.90199999999993</v>
      </c>
      <c r="BN8" s="170">
        <f t="shared" si="26"/>
        <v>0</v>
      </c>
      <c r="BO8" s="171">
        <f t="shared" si="27"/>
        <v>662.90200000000004</v>
      </c>
      <c r="BP8" s="284">
        <f t="shared" si="28"/>
        <v>2707464.12</v>
      </c>
      <c r="BQ8" s="285"/>
      <c r="BR8" s="284">
        <f t="shared" si="38"/>
        <v>2707464.12</v>
      </c>
      <c r="BS8" s="284">
        <v>0</v>
      </c>
      <c r="BT8" s="284">
        <v>0</v>
      </c>
      <c r="BU8" s="176">
        <f t="shared" si="29"/>
        <v>0</v>
      </c>
      <c r="BV8" s="176">
        <v>0</v>
      </c>
      <c r="BW8" s="284">
        <v>0</v>
      </c>
      <c r="BX8" s="176">
        <f t="shared" si="30"/>
        <v>0</v>
      </c>
      <c r="BY8" s="176">
        <v>0</v>
      </c>
      <c r="BZ8" s="176">
        <v>0</v>
      </c>
      <c r="CA8" s="284">
        <f t="shared" si="31"/>
        <v>0</v>
      </c>
      <c r="CB8" s="284">
        <f t="shared" si="39"/>
        <v>0</v>
      </c>
      <c r="CC8" s="284">
        <f t="shared" si="32"/>
        <v>0</v>
      </c>
      <c r="CD8" s="176">
        <v>0</v>
      </c>
      <c r="CE8" s="284">
        <f t="shared" si="40"/>
        <v>2707464.12</v>
      </c>
      <c r="CF8" s="284">
        <f t="shared" si="41"/>
        <v>10945.427529472454</v>
      </c>
      <c r="CG8" s="284">
        <f t="shared" si="42"/>
        <v>10507.610428293556</v>
      </c>
      <c r="CH8" s="284">
        <f t="shared" si="44"/>
        <v>2728917.1579577662</v>
      </c>
      <c r="CI8" s="284"/>
      <c r="CJ8" s="288"/>
      <c r="CK8" s="169">
        <v>274</v>
      </c>
      <c r="CL8" s="169">
        <v>331</v>
      </c>
      <c r="CM8" s="178">
        <v>707.30700000000002</v>
      </c>
      <c r="CN8" s="179">
        <f t="shared" si="33"/>
        <v>9972</v>
      </c>
      <c r="CQ8" s="360">
        <f t="shared" si="43"/>
        <v>545.89400000000001</v>
      </c>
    </row>
    <row r="9" spans="1:95" ht="11.25" customHeight="1">
      <c r="A9" s="180" t="s">
        <v>1103</v>
      </c>
      <c r="B9" s="168">
        <v>0</v>
      </c>
      <c r="C9" s="168">
        <v>42</v>
      </c>
      <c r="D9" s="169">
        <f>($B9/2)+$C9</f>
        <v>42</v>
      </c>
      <c r="E9" s="168">
        <v>44</v>
      </c>
      <c r="F9" s="168">
        <v>46</v>
      </c>
      <c r="G9" s="168">
        <v>47.5</v>
      </c>
      <c r="H9" s="168">
        <v>48</v>
      </c>
      <c r="I9" s="168">
        <v>48</v>
      </c>
      <c r="J9" s="168">
        <v>48.5</v>
      </c>
      <c r="K9" s="168">
        <v>46.5</v>
      </c>
      <c r="L9" s="168">
        <v>24</v>
      </c>
      <c r="M9" s="168">
        <v>0</v>
      </c>
      <c r="N9" s="168">
        <v>0</v>
      </c>
      <c r="O9" s="168">
        <v>0</v>
      </c>
      <c r="P9" s="168">
        <v>0</v>
      </c>
      <c r="Q9" s="168">
        <f>SUM($E9:$P9)</f>
        <v>352.5</v>
      </c>
      <c r="R9" s="169">
        <f>$D9+$Q9</f>
        <v>394.5</v>
      </c>
      <c r="S9" s="168">
        <v>1</v>
      </c>
      <c r="T9" s="168">
        <v>2.5</v>
      </c>
      <c r="U9" s="168">
        <v>0</v>
      </c>
      <c r="V9" s="168">
        <v>40</v>
      </c>
      <c r="W9" s="168">
        <v>0.56999999999999995</v>
      </c>
      <c r="X9" s="168">
        <v>324</v>
      </c>
      <c r="Y9" s="168">
        <v>382.5</v>
      </c>
      <c r="Z9" s="168">
        <v>191.25</v>
      </c>
      <c r="AA9" s="168">
        <v>0</v>
      </c>
      <c r="AB9" s="170">
        <f>ROUND($D9*$AB$2,3)</f>
        <v>60.48</v>
      </c>
      <c r="AC9" s="170">
        <f>ROUND($E9*$AC$2,3)</f>
        <v>52.8</v>
      </c>
      <c r="AD9" s="170">
        <f>ROUND(($F9+$G9)*$AD$2,3)</f>
        <v>110.33</v>
      </c>
      <c r="AE9" s="170">
        <f>ROUND(($H9+$I9+$J9)*$AE$2,3)</f>
        <v>151.00299999999999</v>
      </c>
      <c r="AF9" s="170">
        <f>ROUND(($K9+$L9+$M9+$N9+$O9+$P9)*$AF$2,3)</f>
        <v>88.125</v>
      </c>
      <c r="AG9" s="170">
        <f>SUM($AC9:$AF9)</f>
        <v>402.25799999999998</v>
      </c>
      <c r="AH9" s="170">
        <f>ROUND($AH$2*$S9,3)</f>
        <v>1</v>
      </c>
      <c r="AI9" s="170">
        <f>ROUND($AI$2*$T9,3)</f>
        <v>5</v>
      </c>
      <c r="AJ9" s="170">
        <f>ROUND($AJ$2*$U9,3)</f>
        <v>0</v>
      </c>
      <c r="AK9" s="170">
        <f>ROUND($AK$2*$V9,3)</f>
        <v>28</v>
      </c>
      <c r="AL9" s="170">
        <f>ROUND($AL$2*$W9,3)</f>
        <v>14.25</v>
      </c>
      <c r="AM9" s="170">
        <f>ROUND($X9*$AM$2,3)</f>
        <v>16.2</v>
      </c>
      <c r="AN9" s="170">
        <f>ROUND($AN$2*$Z9,3)</f>
        <v>95.625</v>
      </c>
      <c r="AO9" s="170">
        <f>ROUND($AA9*$AO$2,3)</f>
        <v>0</v>
      </c>
      <c r="AP9" s="170">
        <f t="shared" si="15"/>
        <v>622.81299999999999</v>
      </c>
      <c r="AQ9" s="290">
        <v>1.0660000000000001</v>
      </c>
      <c r="AR9" s="171">
        <f>ROUND($AP9*$AQ9,3)</f>
        <v>663.91899999999998</v>
      </c>
      <c r="AS9" s="173">
        <v>3</v>
      </c>
      <c r="AT9" s="170">
        <f>ROUND($AS9*$AT$2,3)</f>
        <v>4.5</v>
      </c>
      <c r="AU9" s="172">
        <v>0</v>
      </c>
      <c r="AV9" s="172">
        <v>0</v>
      </c>
      <c r="AW9" s="172">
        <v>0</v>
      </c>
      <c r="AX9" s="172">
        <v>0</v>
      </c>
      <c r="AY9" s="171">
        <f>SUM($AU9:$AX9)</f>
        <v>0</v>
      </c>
      <c r="AZ9" s="174">
        <v>0</v>
      </c>
      <c r="BA9" s="178">
        <v>7.4999999999999997E-2</v>
      </c>
      <c r="BB9" s="171">
        <f>ROUND($BA9*$R9,3)</f>
        <v>29.588000000000001</v>
      </c>
      <c r="BC9" s="171">
        <f t="shared" si="20"/>
        <v>37.200000000000003</v>
      </c>
      <c r="BD9" s="171">
        <f t="shared" si="21"/>
        <v>14.5</v>
      </c>
      <c r="BE9" s="171">
        <f>SUM($BC9:$BD9)</f>
        <v>51.7</v>
      </c>
      <c r="BF9" s="173">
        <v>0</v>
      </c>
      <c r="BG9" s="171">
        <f>ROUND($BF9*$BG$2,3)</f>
        <v>0</v>
      </c>
      <c r="BH9" s="175">
        <v>0</v>
      </c>
      <c r="BI9" s="171">
        <f>ROUND($BH9*$BI$2,3)</f>
        <v>0</v>
      </c>
      <c r="BJ9" s="175">
        <v>0</v>
      </c>
      <c r="BK9" s="175">
        <v>0</v>
      </c>
      <c r="BL9" s="171">
        <f>IF(BJ9=0,0,(BJ9)*(BK9/BJ9)*$BL$2)</f>
        <v>0</v>
      </c>
      <c r="BM9" s="291">
        <f>$AR9+$AT9+$AY9+$AZ9+$BB9+$BE9+$BG9+$BI9+$BL9</f>
        <v>749.70699999999999</v>
      </c>
      <c r="BN9" s="170">
        <f t="shared" si="26"/>
        <v>0</v>
      </c>
      <c r="BO9" s="171">
        <f>ROUND($BM9+$BN9,3)</f>
        <v>749.70699999999999</v>
      </c>
      <c r="BP9" s="284">
        <f>ROUND($BO9*$BP$2,2)</f>
        <v>3061998.31</v>
      </c>
      <c r="BQ9" s="285"/>
      <c r="BR9" s="284">
        <f t="shared" si="38"/>
        <v>3061998.31</v>
      </c>
      <c r="BS9" s="284">
        <v>0</v>
      </c>
      <c r="BT9" s="284">
        <v>0</v>
      </c>
      <c r="BU9" s="176">
        <f>$BS9+$BT9</f>
        <v>0</v>
      </c>
      <c r="BV9" s="176">
        <v>0</v>
      </c>
      <c r="BW9" s="284">
        <v>0</v>
      </c>
      <c r="BX9" s="176">
        <f>$BV9+$BW9</f>
        <v>0</v>
      </c>
      <c r="BY9" s="176">
        <v>0</v>
      </c>
      <c r="BZ9" s="176">
        <v>0</v>
      </c>
      <c r="CA9" s="284">
        <f>SUM($BY9:$BZ9)</f>
        <v>0</v>
      </c>
      <c r="CB9" s="284">
        <f t="shared" si="39"/>
        <v>0</v>
      </c>
      <c r="CC9" s="284">
        <f>$CB9*0.75</f>
        <v>0</v>
      </c>
      <c r="CD9" s="284">
        <v>0</v>
      </c>
      <c r="CE9" s="284">
        <f t="shared" si="40"/>
        <v>3061998.31</v>
      </c>
      <c r="CF9" s="284">
        <f t="shared" si="41"/>
        <v>12378.697966816317</v>
      </c>
      <c r="CG9" s="284">
        <f t="shared" si="42"/>
        <v>11883.550048143663</v>
      </c>
      <c r="CH9" s="284">
        <f t="shared" si="44"/>
        <v>3086260.55801496</v>
      </c>
      <c r="CI9" s="284"/>
      <c r="CJ9" s="292"/>
      <c r="CK9" s="169">
        <v>391</v>
      </c>
      <c r="CL9" s="169">
        <v>420</v>
      </c>
      <c r="CM9" s="178">
        <v>745.49199999999996</v>
      </c>
      <c r="CN9" s="179">
        <f>ROUND($BP9/$R9,0)</f>
        <v>7762</v>
      </c>
      <c r="CQ9" s="360">
        <f t="shared" si="43"/>
        <v>620.72900000000004</v>
      </c>
    </row>
    <row r="10" spans="1:95" ht="11.25" customHeight="1">
      <c r="A10" s="180" t="s">
        <v>1104</v>
      </c>
      <c r="B10" s="168">
        <v>0</v>
      </c>
      <c r="C10" s="168">
        <v>20</v>
      </c>
      <c r="D10" s="168">
        <f t="shared" si="34"/>
        <v>20</v>
      </c>
      <c r="E10" s="168">
        <v>21.5</v>
      </c>
      <c r="F10" s="168">
        <v>22</v>
      </c>
      <c r="G10" s="168">
        <v>23</v>
      </c>
      <c r="H10" s="168">
        <v>23.5</v>
      </c>
      <c r="I10" s="168">
        <v>24</v>
      </c>
      <c r="J10" s="168">
        <v>22</v>
      </c>
      <c r="K10" s="168">
        <v>24</v>
      </c>
      <c r="L10" s="168">
        <v>27</v>
      </c>
      <c r="M10" s="168">
        <v>19</v>
      </c>
      <c r="N10" s="168">
        <v>15.5</v>
      </c>
      <c r="O10" s="168">
        <v>8.5</v>
      </c>
      <c r="P10" s="168">
        <v>10</v>
      </c>
      <c r="Q10" s="168">
        <f t="shared" si="0"/>
        <v>240</v>
      </c>
      <c r="R10" s="169">
        <f t="shared" si="1"/>
        <v>260</v>
      </c>
      <c r="S10" s="168">
        <v>0.5</v>
      </c>
      <c r="T10" s="168">
        <v>2.5</v>
      </c>
      <c r="U10" s="168">
        <v>0</v>
      </c>
      <c r="V10" s="168">
        <v>47</v>
      </c>
      <c r="W10" s="168">
        <v>0.72</v>
      </c>
      <c r="X10" s="168">
        <v>156</v>
      </c>
      <c r="Y10" s="168">
        <v>242</v>
      </c>
      <c r="Z10" s="168">
        <v>87.41</v>
      </c>
      <c r="AA10" s="168">
        <v>0</v>
      </c>
      <c r="AB10" s="170">
        <f t="shared" si="35"/>
        <v>28.8</v>
      </c>
      <c r="AC10" s="171">
        <f t="shared" si="2"/>
        <v>25.8</v>
      </c>
      <c r="AD10" s="171">
        <f t="shared" si="3"/>
        <v>53.1</v>
      </c>
      <c r="AE10" s="171">
        <f t="shared" si="4"/>
        <v>72.628</v>
      </c>
      <c r="AF10" s="171">
        <f t="shared" si="5"/>
        <v>130</v>
      </c>
      <c r="AG10" s="171">
        <f t="shared" si="6"/>
        <v>281.52800000000002</v>
      </c>
      <c r="AH10" s="171">
        <f t="shared" si="7"/>
        <v>0.5</v>
      </c>
      <c r="AI10" s="171">
        <f t="shared" si="8"/>
        <v>5</v>
      </c>
      <c r="AJ10" s="171">
        <f t="shared" si="9"/>
        <v>0</v>
      </c>
      <c r="AK10" s="171">
        <f t="shared" si="10"/>
        <v>32.9</v>
      </c>
      <c r="AL10" s="171">
        <f t="shared" si="11"/>
        <v>18</v>
      </c>
      <c r="AM10" s="171">
        <f t="shared" si="12"/>
        <v>7.8</v>
      </c>
      <c r="AN10" s="171">
        <f t="shared" si="13"/>
        <v>43.704999999999998</v>
      </c>
      <c r="AO10" s="171">
        <f t="shared" si="14"/>
        <v>0</v>
      </c>
      <c r="AP10" s="170">
        <f t="shared" si="15"/>
        <v>418.233</v>
      </c>
      <c r="AQ10" s="290">
        <v>1.0649999999999999</v>
      </c>
      <c r="AR10" s="171">
        <f t="shared" si="16"/>
        <v>445.41800000000001</v>
      </c>
      <c r="AS10" s="173">
        <v>1</v>
      </c>
      <c r="AT10" s="170">
        <f t="shared" si="17"/>
        <v>1.5</v>
      </c>
      <c r="AU10" s="172">
        <v>0</v>
      </c>
      <c r="AV10" s="172">
        <v>147.00399999999999</v>
      </c>
      <c r="AW10" s="172">
        <v>0</v>
      </c>
      <c r="AX10" s="172">
        <v>0</v>
      </c>
      <c r="AY10" s="171">
        <f t="shared" si="18"/>
        <v>147.00399999999999</v>
      </c>
      <c r="AZ10" s="174">
        <v>0</v>
      </c>
      <c r="BA10" s="178">
        <v>7.4999999999999997E-2</v>
      </c>
      <c r="BB10" s="171">
        <f t="shared" si="19"/>
        <v>19.5</v>
      </c>
      <c r="BC10" s="170">
        <f t="shared" si="20"/>
        <v>0</v>
      </c>
      <c r="BD10" s="170">
        <f t="shared" si="21"/>
        <v>0</v>
      </c>
      <c r="BE10" s="170">
        <f t="shared" si="45"/>
        <v>0</v>
      </c>
      <c r="BF10" s="173">
        <v>0</v>
      </c>
      <c r="BG10" s="171">
        <f t="shared" si="23"/>
        <v>0</v>
      </c>
      <c r="BH10" s="175">
        <v>0</v>
      </c>
      <c r="BI10" s="171">
        <f t="shared" si="24"/>
        <v>0</v>
      </c>
      <c r="BJ10" s="175">
        <v>0</v>
      </c>
      <c r="BK10" s="175">
        <v>0</v>
      </c>
      <c r="BL10" s="171">
        <v>0</v>
      </c>
      <c r="BM10" s="170">
        <f t="shared" si="37"/>
        <v>613.42200000000003</v>
      </c>
      <c r="BN10" s="170">
        <f t="shared" si="26"/>
        <v>0</v>
      </c>
      <c r="BO10" s="171">
        <f t="shared" si="27"/>
        <v>613.42200000000003</v>
      </c>
      <c r="BP10" s="284">
        <f t="shared" si="28"/>
        <v>2505374.94</v>
      </c>
      <c r="BQ10" s="285"/>
      <c r="BR10" s="284">
        <f t="shared" si="38"/>
        <v>2505374.94</v>
      </c>
      <c r="BS10" s="284">
        <v>0</v>
      </c>
      <c r="BT10" s="284">
        <v>0</v>
      </c>
      <c r="BU10" s="176">
        <f t="shared" si="29"/>
        <v>0</v>
      </c>
      <c r="BV10" s="176">
        <v>0</v>
      </c>
      <c r="BW10" s="284">
        <v>0</v>
      </c>
      <c r="BX10" s="176">
        <f t="shared" si="30"/>
        <v>0</v>
      </c>
      <c r="BY10" s="176">
        <v>0</v>
      </c>
      <c r="BZ10" s="176">
        <v>0</v>
      </c>
      <c r="CA10" s="284">
        <f t="shared" si="31"/>
        <v>0</v>
      </c>
      <c r="CB10" s="284">
        <f t="shared" si="39"/>
        <v>0</v>
      </c>
      <c r="CC10" s="284">
        <f t="shared" si="32"/>
        <v>0</v>
      </c>
      <c r="CD10" s="176">
        <v>0</v>
      </c>
      <c r="CE10" s="284">
        <f t="shared" si="40"/>
        <v>2505374.94</v>
      </c>
      <c r="CF10" s="284">
        <f t="shared" si="41"/>
        <v>10128.444413116134</v>
      </c>
      <c r="CG10" s="284">
        <f t="shared" si="42"/>
        <v>9723.3066365914892</v>
      </c>
      <c r="CH10" s="284">
        <f t="shared" si="44"/>
        <v>2525226.6910497076</v>
      </c>
      <c r="CI10" s="284"/>
      <c r="CJ10" s="288"/>
      <c r="CK10" s="169">
        <v>260</v>
      </c>
      <c r="CL10" s="169">
        <v>250</v>
      </c>
      <c r="CM10" s="178">
        <v>589.40499999999997</v>
      </c>
      <c r="CN10" s="179">
        <f t="shared" si="33"/>
        <v>9636</v>
      </c>
      <c r="CQ10" s="360">
        <f t="shared" si="43"/>
        <v>527.67399999999998</v>
      </c>
    </row>
    <row r="11" spans="1:95" ht="11.25" customHeight="1">
      <c r="A11" s="180" t="s">
        <v>901</v>
      </c>
      <c r="B11" s="168">
        <v>0</v>
      </c>
      <c r="C11" s="168">
        <v>0</v>
      </c>
      <c r="D11" s="169">
        <f t="shared" si="34"/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8">
        <v>85</v>
      </c>
      <c r="N11" s="168">
        <v>70</v>
      </c>
      <c r="O11" s="168">
        <v>85</v>
      </c>
      <c r="P11" s="168">
        <v>70</v>
      </c>
      <c r="Q11" s="168">
        <f t="shared" si="0"/>
        <v>310</v>
      </c>
      <c r="R11" s="169">
        <f t="shared" si="1"/>
        <v>310</v>
      </c>
      <c r="S11" s="168">
        <v>13</v>
      </c>
      <c r="T11" s="168">
        <v>3.5</v>
      </c>
      <c r="U11" s="168">
        <v>0</v>
      </c>
      <c r="V11" s="168">
        <v>32</v>
      </c>
      <c r="W11" s="168">
        <v>1.1499999999999999</v>
      </c>
      <c r="X11" s="168">
        <v>0</v>
      </c>
      <c r="Y11" s="168">
        <v>0</v>
      </c>
      <c r="Z11" s="168">
        <v>0</v>
      </c>
      <c r="AA11" s="168">
        <v>0</v>
      </c>
      <c r="AB11" s="170">
        <f t="shared" si="35"/>
        <v>0</v>
      </c>
      <c r="AC11" s="171">
        <f t="shared" si="2"/>
        <v>0</v>
      </c>
      <c r="AD11" s="171">
        <f t="shared" si="3"/>
        <v>0</v>
      </c>
      <c r="AE11" s="171">
        <f t="shared" si="4"/>
        <v>0</v>
      </c>
      <c r="AF11" s="171">
        <f t="shared" si="5"/>
        <v>387.5</v>
      </c>
      <c r="AG11" s="171">
        <f t="shared" si="6"/>
        <v>387.5</v>
      </c>
      <c r="AH11" s="171">
        <f t="shared" si="7"/>
        <v>13</v>
      </c>
      <c r="AI11" s="171">
        <f t="shared" si="8"/>
        <v>7</v>
      </c>
      <c r="AJ11" s="171">
        <f t="shared" si="9"/>
        <v>0</v>
      </c>
      <c r="AK11" s="171">
        <f t="shared" si="10"/>
        <v>22.4</v>
      </c>
      <c r="AL11" s="171">
        <f t="shared" si="11"/>
        <v>28.75</v>
      </c>
      <c r="AM11" s="171">
        <f t="shared" si="12"/>
        <v>0</v>
      </c>
      <c r="AN11" s="171">
        <f t="shared" si="13"/>
        <v>0</v>
      </c>
      <c r="AO11" s="171">
        <f t="shared" si="14"/>
        <v>0</v>
      </c>
      <c r="AP11" s="170">
        <f t="shared" si="15"/>
        <v>458.65</v>
      </c>
      <c r="AQ11" s="290">
        <v>1.073</v>
      </c>
      <c r="AR11" s="171">
        <f t="shared" si="16"/>
        <v>492.13099999999997</v>
      </c>
      <c r="AS11" s="173">
        <v>0</v>
      </c>
      <c r="AT11" s="170">
        <f t="shared" si="17"/>
        <v>0</v>
      </c>
      <c r="AU11" s="172">
        <v>0</v>
      </c>
      <c r="AV11" s="172">
        <v>125.03100000000001</v>
      </c>
      <c r="AW11" s="172">
        <v>0</v>
      </c>
      <c r="AX11" s="172">
        <v>0</v>
      </c>
      <c r="AY11" s="171">
        <f t="shared" si="18"/>
        <v>125.03100000000001</v>
      </c>
      <c r="AZ11" s="174">
        <v>0</v>
      </c>
      <c r="BA11" s="178">
        <v>7.4999999999999997E-2</v>
      </c>
      <c r="BB11" s="171">
        <f t="shared" si="19"/>
        <v>23.25</v>
      </c>
      <c r="BC11" s="170">
        <f t="shared" si="20"/>
        <v>0</v>
      </c>
      <c r="BD11" s="170">
        <f t="shared" si="21"/>
        <v>0</v>
      </c>
      <c r="BE11" s="170">
        <f t="shared" si="45"/>
        <v>0</v>
      </c>
      <c r="BF11" s="173">
        <v>0</v>
      </c>
      <c r="BG11" s="171">
        <f t="shared" si="23"/>
        <v>0</v>
      </c>
      <c r="BH11" s="175">
        <v>0</v>
      </c>
      <c r="BI11" s="171">
        <f t="shared" si="24"/>
        <v>0</v>
      </c>
      <c r="BJ11" s="175">
        <v>0</v>
      </c>
      <c r="BK11" s="175">
        <v>0</v>
      </c>
      <c r="BL11" s="171">
        <v>0</v>
      </c>
      <c r="BM11" s="170">
        <f t="shared" si="37"/>
        <v>640.41200000000003</v>
      </c>
      <c r="BN11" s="170">
        <f t="shared" si="26"/>
        <v>0</v>
      </c>
      <c r="BO11" s="171">
        <f t="shared" si="27"/>
        <v>640.41200000000003</v>
      </c>
      <c r="BP11" s="284">
        <f t="shared" si="28"/>
        <v>2615609.12</v>
      </c>
      <c r="BQ11" s="285"/>
      <c r="BR11" s="284">
        <f t="shared" si="38"/>
        <v>2615609.12</v>
      </c>
      <c r="BS11" s="284">
        <v>0</v>
      </c>
      <c r="BT11" s="284">
        <v>0</v>
      </c>
      <c r="BU11" s="176">
        <f t="shared" si="29"/>
        <v>0</v>
      </c>
      <c r="BV11" s="176">
        <v>0</v>
      </c>
      <c r="BW11" s="284">
        <v>0</v>
      </c>
      <c r="BX11" s="176">
        <f t="shared" si="30"/>
        <v>0</v>
      </c>
      <c r="BY11" s="176">
        <v>0</v>
      </c>
      <c r="BZ11" s="176">
        <v>0</v>
      </c>
      <c r="CA11" s="284">
        <f t="shared" si="31"/>
        <v>0</v>
      </c>
      <c r="CB11" s="284">
        <f t="shared" si="39"/>
        <v>0</v>
      </c>
      <c r="CC11" s="284">
        <f t="shared" si="32"/>
        <v>0</v>
      </c>
      <c r="CD11" s="176">
        <v>0</v>
      </c>
      <c r="CE11" s="284">
        <f t="shared" si="40"/>
        <v>2615609.12</v>
      </c>
      <c r="CF11" s="284">
        <f t="shared" si="41"/>
        <v>10574.086598934215</v>
      </c>
      <c r="CG11" s="284">
        <f t="shared" si="42"/>
        <v>10151.123134976846</v>
      </c>
      <c r="CH11" s="284">
        <f t="shared" si="44"/>
        <v>2636334.329733911</v>
      </c>
      <c r="CI11" s="284"/>
      <c r="CJ11" s="288"/>
      <c r="CK11" s="169">
        <v>307</v>
      </c>
      <c r="CL11" s="169">
        <v>298</v>
      </c>
      <c r="CM11" s="178">
        <v>634.34199999999998</v>
      </c>
      <c r="CN11" s="179">
        <f t="shared" si="33"/>
        <v>8437</v>
      </c>
      <c r="CQ11" s="360">
        <f t="shared" si="43"/>
        <v>530.50399999999991</v>
      </c>
    </row>
    <row r="12" spans="1:95" ht="11.25" customHeight="1">
      <c r="A12" s="180" t="s">
        <v>1105</v>
      </c>
      <c r="B12" s="168">
        <v>0</v>
      </c>
      <c r="C12" s="168">
        <v>0</v>
      </c>
      <c r="D12" s="169">
        <f>($B12/2)+$C12</f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8">
        <v>104</v>
      </c>
      <c r="N12" s="168">
        <v>82.5</v>
      </c>
      <c r="O12" s="168">
        <v>89.5</v>
      </c>
      <c r="P12" s="168">
        <v>86</v>
      </c>
      <c r="Q12" s="168">
        <f>SUM($E12:$P12)</f>
        <v>362</v>
      </c>
      <c r="R12" s="169">
        <f>$D12+$Q12</f>
        <v>362</v>
      </c>
      <c r="S12" s="168">
        <v>14.5</v>
      </c>
      <c r="T12" s="168">
        <v>2</v>
      </c>
      <c r="U12" s="168">
        <v>0</v>
      </c>
      <c r="V12" s="168">
        <v>74</v>
      </c>
      <c r="W12" s="168">
        <v>0.42</v>
      </c>
      <c r="X12" s="168">
        <v>0</v>
      </c>
      <c r="Y12" s="168">
        <v>0</v>
      </c>
      <c r="Z12" s="168">
        <v>0</v>
      </c>
      <c r="AA12" s="168">
        <v>0</v>
      </c>
      <c r="AB12" s="170">
        <f>ROUND($D12*$AB$2,3)</f>
        <v>0</v>
      </c>
      <c r="AC12" s="170">
        <f>ROUND($E12*$AC$2,3)</f>
        <v>0</v>
      </c>
      <c r="AD12" s="170">
        <f>ROUND(($F12+$G12)*$AD$2,3)</f>
        <v>0</v>
      </c>
      <c r="AE12" s="170">
        <f>ROUND(($H12+$I12+$J12)*$AE$2,3)</f>
        <v>0</v>
      </c>
      <c r="AF12" s="170">
        <f>ROUND(($K12+$L12+$M12+$N12+$O12+$P12)*$AF$2,3)</f>
        <v>452.5</v>
      </c>
      <c r="AG12" s="170">
        <f>SUM($AC12:$AF12)</f>
        <v>452.5</v>
      </c>
      <c r="AH12" s="170">
        <f>ROUND($AH$2*$S12,3)</f>
        <v>14.5</v>
      </c>
      <c r="AI12" s="170">
        <f>ROUND($AI$2*$T12,3)</f>
        <v>4</v>
      </c>
      <c r="AJ12" s="170">
        <f>ROUND($AJ$2*$U12,3)</f>
        <v>0</v>
      </c>
      <c r="AK12" s="170">
        <f>ROUND($AK$2*$V12,3)</f>
        <v>51.8</v>
      </c>
      <c r="AL12" s="170">
        <f>ROUND($AL$2*$W12,3)</f>
        <v>10.5</v>
      </c>
      <c r="AM12" s="170">
        <f>ROUND($X12*$AM$2,3)</f>
        <v>0</v>
      </c>
      <c r="AN12" s="170">
        <f>ROUND($AN$2*$Z12,3)</f>
        <v>0</v>
      </c>
      <c r="AO12" s="170">
        <f>ROUND($AA12*$AO$2,3)</f>
        <v>0</v>
      </c>
      <c r="AP12" s="170">
        <f t="shared" si="15"/>
        <v>533.29999999999995</v>
      </c>
      <c r="AQ12" s="290">
        <v>1.131</v>
      </c>
      <c r="AR12" s="171">
        <f>ROUND($AP12*$AQ12,3)</f>
        <v>603.16200000000003</v>
      </c>
      <c r="AS12" s="173">
        <v>4</v>
      </c>
      <c r="AT12" s="170">
        <f>ROUND($AS12*$AT$2,3)</f>
        <v>6</v>
      </c>
      <c r="AU12" s="172">
        <v>0</v>
      </c>
      <c r="AV12" s="172">
        <v>75.319000000000003</v>
      </c>
      <c r="AW12" s="172">
        <v>0</v>
      </c>
      <c r="AX12" s="172">
        <v>0</v>
      </c>
      <c r="AY12" s="171">
        <f>SUM($AU12:$AX12)</f>
        <v>75.319000000000003</v>
      </c>
      <c r="AZ12" s="174">
        <v>0</v>
      </c>
      <c r="BA12" s="178">
        <v>7.4999999999999997E-2</v>
      </c>
      <c r="BB12" s="171">
        <f>ROUND($BA12*$R12,3)</f>
        <v>27.15</v>
      </c>
      <c r="BC12" s="170">
        <f t="shared" si="20"/>
        <v>13.875</v>
      </c>
      <c r="BD12" s="170">
        <f t="shared" si="21"/>
        <v>6.5</v>
      </c>
      <c r="BE12" s="170">
        <f>SUM($BC12:$BD12)</f>
        <v>20.375</v>
      </c>
      <c r="BF12" s="173">
        <v>0</v>
      </c>
      <c r="BG12" s="171">
        <f>ROUND($BF12*$BG$2,3)</f>
        <v>0</v>
      </c>
      <c r="BH12" s="175">
        <v>0</v>
      </c>
      <c r="BI12" s="171">
        <f>ROUND($BH12*$BI$2,3)</f>
        <v>0</v>
      </c>
      <c r="BJ12" s="175">
        <v>0</v>
      </c>
      <c r="BK12" s="175">
        <v>0</v>
      </c>
      <c r="BL12" s="171">
        <f t="shared" ref="BL12" si="46">IF(BJ12=0,0,(BJ12)*(BK12/BJ12)*$BL$2)</f>
        <v>0</v>
      </c>
      <c r="BM12" s="291">
        <f>$AR12+$AT12+$AY12+$AZ12+$BB12+$BE12+$BG12+$BI12+$BL12</f>
        <v>732.00599999999997</v>
      </c>
      <c r="BN12" s="170">
        <f t="shared" si="26"/>
        <v>0</v>
      </c>
      <c r="BO12" s="171">
        <f>ROUND($BM12+$BN12,3)</f>
        <v>732.00599999999997</v>
      </c>
      <c r="BP12" s="284">
        <f t="shared" si="28"/>
        <v>2989702.83</v>
      </c>
      <c r="BQ12" s="285"/>
      <c r="BR12" s="284">
        <f t="shared" si="38"/>
        <v>2989702.83</v>
      </c>
      <c r="BS12" s="284">
        <v>0</v>
      </c>
      <c r="BT12" s="284">
        <v>0</v>
      </c>
      <c r="BU12" s="176">
        <f>$BS12+$BT12</f>
        <v>0</v>
      </c>
      <c r="BV12" s="176">
        <v>0</v>
      </c>
      <c r="BW12" s="284">
        <v>0</v>
      </c>
      <c r="BX12" s="176">
        <f>$BV12+$BW12</f>
        <v>0</v>
      </c>
      <c r="BY12" s="176">
        <v>0</v>
      </c>
      <c r="BZ12" s="176">
        <v>0</v>
      </c>
      <c r="CA12" s="284">
        <f>SUM($BY12:$BZ12)</f>
        <v>0</v>
      </c>
      <c r="CB12" s="284">
        <f t="shared" si="39"/>
        <v>0</v>
      </c>
      <c r="CC12" s="284">
        <f>$CB12*0.75</f>
        <v>0</v>
      </c>
      <c r="CD12" s="284">
        <v>0</v>
      </c>
      <c r="CE12" s="284">
        <f t="shared" si="40"/>
        <v>2989702.83</v>
      </c>
      <c r="CF12" s="284">
        <f t="shared" si="41"/>
        <v>12086.430035654066</v>
      </c>
      <c r="CG12" s="284">
        <f t="shared" si="42"/>
        <v>11602.972834227903</v>
      </c>
      <c r="CH12" s="284">
        <f t="shared" si="44"/>
        <v>3013392.2328698821</v>
      </c>
      <c r="CI12" s="284"/>
      <c r="CJ12" s="292"/>
      <c r="CK12" s="169">
        <v>362</v>
      </c>
      <c r="CL12" s="169">
        <v>375</v>
      </c>
      <c r="CM12" s="178">
        <v>697.41200000000003</v>
      </c>
      <c r="CN12" s="179">
        <f t="shared" si="33"/>
        <v>8259</v>
      </c>
      <c r="CQ12" s="360">
        <f t="shared" si="43"/>
        <v>566.77499999999998</v>
      </c>
    </row>
    <row r="13" spans="1:95" ht="11.25" customHeight="1">
      <c r="A13" s="180" t="s">
        <v>902</v>
      </c>
      <c r="B13" s="168">
        <v>0</v>
      </c>
      <c r="C13" s="168">
        <v>26</v>
      </c>
      <c r="D13" s="169">
        <f>($B13/2)+$C13</f>
        <v>26</v>
      </c>
      <c r="E13" s="168">
        <v>29</v>
      </c>
      <c r="F13" s="168">
        <v>32</v>
      </c>
      <c r="G13" s="168">
        <v>31.5</v>
      </c>
      <c r="H13" s="168">
        <v>18</v>
      </c>
      <c r="I13" s="168">
        <v>25</v>
      </c>
      <c r="J13" s="168">
        <v>26</v>
      </c>
      <c r="K13" s="168">
        <v>22</v>
      </c>
      <c r="L13" s="168">
        <v>34</v>
      </c>
      <c r="M13" s="168">
        <v>11</v>
      </c>
      <c r="N13" s="168">
        <v>18</v>
      </c>
      <c r="O13" s="168">
        <v>13</v>
      </c>
      <c r="P13" s="168">
        <v>10</v>
      </c>
      <c r="Q13" s="168">
        <f t="shared" si="0"/>
        <v>269.5</v>
      </c>
      <c r="R13" s="169">
        <f t="shared" si="1"/>
        <v>295.5</v>
      </c>
      <c r="S13" s="168">
        <v>9</v>
      </c>
      <c r="T13" s="168">
        <v>7.5</v>
      </c>
      <c r="U13" s="168">
        <v>0</v>
      </c>
      <c r="V13" s="168">
        <v>38</v>
      </c>
      <c r="W13" s="168">
        <v>1.36</v>
      </c>
      <c r="X13" s="168">
        <v>187.5</v>
      </c>
      <c r="Y13" s="168">
        <v>92.5</v>
      </c>
      <c r="Z13" s="168">
        <v>22.67</v>
      </c>
      <c r="AA13" s="168">
        <v>0</v>
      </c>
      <c r="AB13" s="170">
        <f t="shared" si="35"/>
        <v>37.44</v>
      </c>
      <c r="AC13" s="171">
        <f t="shared" si="2"/>
        <v>34.799999999999997</v>
      </c>
      <c r="AD13" s="171">
        <f t="shared" si="3"/>
        <v>74.930000000000007</v>
      </c>
      <c r="AE13" s="171">
        <f t="shared" si="4"/>
        <v>72.105000000000004</v>
      </c>
      <c r="AF13" s="171">
        <f t="shared" si="5"/>
        <v>135</v>
      </c>
      <c r="AG13" s="171">
        <f t="shared" si="6"/>
        <v>316.83500000000004</v>
      </c>
      <c r="AH13" s="171">
        <f t="shared" si="7"/>
        <v>9</v>
      </c>
      <c r="AI13" s="171">
        <f t="shared" si="8"/>
        <v>15</v>
      </c>
      <c r="AJ13" s="171">
        <f t="shared" si="9"/>
        <v>0</v>
      </c>
      <c r="AK13" s="171">
        <f t="shared" si="10"/>
        <v>26.6</v>
      </c>
      <c r="AL13" s="171">
        <f t="shared" si="11"/>
        <v>34</v>
      </c>
      <c r="AM13" s="171">
        <f t="shared" si="12"/>
        <v>9.375</v>
      </c>
      <c r="AN13" s="171">
        <f t="shared" si="13"/>
        <v>11.335000000000001</v>
      </c>
      <c r="AO13" s="171">
        <f t="shared" si="14"/>
        <v>0</v>
      </c>
      <c r="AP13" s="170">
        <f t="shared" si="15"/>
        <v>459.58500000000004</v>
      </c>
      <c r="AQ13" s="290">
        <v>1.018</v>
      </c>
      <c r="AR13" s="171">
        <f t="shared" si="16"/>
        <v>467.858</v>
      </c>
      <c r="AS13" s="173">
        <v>0</v>
      </c>
      <c r="AT13" s="170">
        <f t="shared" si="17"/>
        <v>0</v>
      </c>
      <c r="AU13" s="172">
        <v>0</v>
      </c>
      <c r="AV13" s="172">
        <v>135.036</v>
      </c>
      <c r="AW13" s="172">
        <v>0</v>
      </c>
      <c r="AX13" s="172">
        <v>0</v>
      </c>
      <c r="AY13" s="171">
        <f t="shared" si="18"/>
        <v>135.036</v>
      </c>
      <c r="AZ13" s="174">
        <v>0</v>
      </c>
      <c r="BA13" s="178">
        <v>7.4999999999999997E-2</v>
      </c>
      <c r="BB13" s="171">
        <f t="shared" si="19"/>
        <v>22.163</v>
      </c>
      <c r="BC13" s="170">
        <f t="shared" si="20"/>
        <v>0</v>
      </c>
      <c r="BD13" s="170">
        <f t="shared" si="21"/>
        <v>0</v>
      </c>
      <c r="BE13" s="170">
        <f t="shared" si="45"/>
        <v>0</v>
      </c>
      <c r="BF13" s="173">
        <v>0</v>
      </c>
      <c r="BG13" s="171">
        <f t="shared" si="23"/>
        <v>0</v>
      </c>
      <c r="BH13" s="175">
        <v>0</v>
      </c>
      <c r="BI13" s="171">
        <f t="shared" si="24"/>
        <v>0</v>
      </c>
      <c r="BJ13" s="175">
        <v>0</v>
      </c>
      <c r="BK13" s="175">
        <v>0</v>
      </c>
      <c r="BL13" s="171">
        <v>0</v>
      </c>
      <c r="BM13" s="170">
        <f t="shared" si="37"/>
        <v>625.05700000000002</v>
      </c>
      <c r="BN13" s="170">
        <f t="shared" si="26"/>
        <v>0</v>
      </c>
      <c r="BO13" s="171">
        <f t="shared" si="27"/>
        <v>625.05700000000002</v>
      </c>
      <c r="BP13" s="284">
        <f t="shared" si="28"/>
        <v>2552895.2999999998</v>
      </c>
      <c r="BQ13" s="285"/>
      <c r="BR13" s="284">
        <f t="shared" si="38"/>
        <v>2552895.2999999998</v>
      </c>
      <c r="BS13" s="284">
        <v>0</v>
      </c>
      <c r="BT13" s="284">
        <v>0</v>
      </c>
      <c r="BU13" s="176">
        <f t="shared" si="29"/>
        <v>0</v>
      </c>
      <c r="BV13" s="176">
        <v>0</v>
      </c>
      <c r="BW13" s="284">
        <v>0</v>
      </c>
      <c r="BX13" s="176">
        <f t="shared" si="30"/>
        <v>0</v>
      </c>
      <c r="BY13" s="176">
        <v>0</v>
      </c>
      <c r="BZ13" s="176">
        <v>0</v>
      </c>
      <c r="CA13" s="284">
        <f t="shared" si="31"/>
        <v>0</v>
      </c>
      <c r="CB13" s="284">
        <f t="shared" si="39"/>
        <v>0</v>
      </c>
      <c r="CC13" s="284">
        <f t="shared" si="32"/>
        <v>0</v>
      </c>
      <c r="CD13" s="176">
        <v>0</v>
      </c>
      <c r="CE13" s="284">
        <f t="shared" si="40"/>
        <v>2552895.2999999998</v>
      </c>
      <c r="CF13" s="284">
        <f t="shared" si="41"/>
        <v>10320.554311346084</v>
      </c>
      <c r="CG13" s="284">
        <f t="shared" si="42"/>
        <v>9907.732138892241</v>
      </c>
      <c r="CH13" s="284">
        <f t="shared" si="44"/>
        <v>2573123.5864502382</v>
      </c>
      <c r="CI13" s="284"/>
      <c r="CJ13" s="288"/>
      <c r="CK13" s="169">
        <v>295</v>
      </c>
      <c r="CL13" s="169">
        <v>294</v>
      </c>
      <c r="CM13" s="178">
        <v>618.05799999999999</v>
      </c>
      <c r="CN13" s="179">
        <f t="shared" si="33"/>
        <v>8639</v>
      </c>
      <c r="CQ13" s="360">
        <f t="shared" si="43"/>
        <v>549.65200000000004</v>
      </c>
    </row>
    <row r="14" spans="1:95" ht="11.25" customHeight="1">
      <c r="A14" s="180" t="s">
        <v>903</v>
      </c>
      <c r="B14" s="168">
        <v>0</v>
      </c>
      <c r="C14" s="168">
        <v>0</v>
      </c>
      <c r="D14" s="169">
        <f t="shared" si="34"/>
        <v>0</v>
      </c>
      <c r="E14" s="168">
        <v>0</v>
      </c>
      <c r="F14" s="168">
        <v>0</v>
      </c>
      <c r="G14" s="168">
        <v>0</v>
      </c>
      <c r="H14" s="168">
        <v>0</v>
      </c>
      <c r="I14" s="168">
        <v>0</v>
      </c>
      <c r="J14" s="168">
        <v>0</v>
      </c>
      <c r="K14" s="168">
        <v>0</v>
      </c>
      <c r="L14" s="168">
        <v>0</v>
      </c>
      <c r="M14" s="168">
        <v>242</v>
      </c>
      <c r="N14" s="168">
        <v>76.5</v>
      </c>
      <c r="O14" s="168">
        <v>55</v>
      </c>
      <c r="P14" s="168">
        <v>51.5</v>
      </c>
      <c r="Q14" s="168">
        <f t="shared" si="0"/>
        <v>425</v>
      </c>
      <c r="R14" s="169">
        <f t="shared" si="1"/>
        <v>425</v>
      </c>
      <c r="S14" s="168">
        <v>8</v>
      </c>
      <c r="T14" s="168">
        <v>8.5</v>
      </c>
      <c r="U14" s="168">
        <v>0</v>
      </c>
      <c r="V14" s="168">
        <v>0.5</v>
      </c>
      <c r="W14" s="168">
        <v>1.18</v>
      </c>
      <c r="X14" s="168">
        <v>0</v>
      </c>
      <c r="Y14" s="168">
        <v>0</v>
      </c>
      <c r="Z14" s="168">
        <v>0</v>
      </c>
      <c r="AA14" s="168">
        <v>0</v>
      </c>
      <c r="AB14" s="170">
        <f t="shared" si="35"/>
        <v>0</v>
      </c>
      <c r="AC14" s="171">
        <f t="shared" si="2"/>
        <v>0</v>
      </c>
      <c r="AD14" s="171">
        <f t="shared" si="3"/>
        <v>0</v>
      </c>
      <c r="AE14" s="171">
        <f t="shared" si="4"/>
        <v>0</v>
      </c>
      <c r="AF14" s="171">
        <f t="shared" si="5"/>
        <v>531.25</v>
      </c>
      <c r="AG14" s="171">
        <f t="shared" si="6"/>
        <v>531.25</v>
      </c>
      <c r="AH14" s="171">
        <f t="shared" si="7"/>
        <v>8</v>
      </c>
      <c r="AI14" s="171">
        <f t="shared" si="8"/>
        <v>17</v>
      </c>
      <c r="AJ14" s="171">
        <f t="shared" si="9"/>
        <v>0</v>
      </c>
      <c r="AK14" s="171">
        <f t="shared" si="10"/>
        <v>0.35</v>
      </c>
      <c r="AL14" s="171">
        <f t="shared" si="11"/>
        <v>29.5</v>
      </c>
      <c r="AM14" s="171">
        <f t="shared" si="12"/>
        <v>0</v>
      </c>
      <c r="AN14" s="171">
        <f t="shared" si="13"/>
        <v>0</v>
      </c>
      <c r="AO14" s="171">
        <f t="shared" si="14"/>
        <v>0</v>
      </c>
      <c r="AP14" s="170">
        <f t="shared" si="15"/>
        <v>586.1</v>
      </c>
      <c r="AQ14" s="290">
        <v>1.1859999999999999</v>
      </c>
      <c r="AR14" s="171">
        <f t="shared" si="16"/>
        <v>695.11500000000001</v>
      </c>
      <c r="AS14" s="173">
        <v>0</v>
      </c>
      <c r="AT14" s="170">
        <f t="shared" si="17"/>
        <v>0</v>
      </c>
      <c r="AU14" s="172">
        <v>0</v>
      </c>
      <c r="AV14" s="172">
        <v>0</v>
      </c>
      <c r="AW14" s="172">
        <v>0</v>
      </c>
      <c r="AX14" s="172">
        <v>0</v>
      </c>
      <c r="AY14" s="171">
        <f t="shared" si="18"/>
        <v>0</v>
      </c>
      <c r="AZ14" s="174">
        <v>0</v>
      </c>
      <c r="BA14" s="178">
        <v>7.4999999999999997E-2</v>
      </c>
      <c r="BB14" s="171">
        <f t="shared" si="19"/>
        <v>31.875</v>
      </c>
      <c r="BC14" s="170">
        <f t="shared" si="20"/>
        <v>43.08</v>
      </c>
      <c r="BD14" s="170">
        <f t="shared" si="21"/>
        <v>16.5</v>
      </c>
      <c r="BE14" s="170">
        <f t="shared" si="45"/>
        <v>59.58</v>
      </c>
      <c r="BF14" s="173">
        <v>0</v>
      </c>
      <c r="BG14" s="171">
        <f t="shared" si="23"/>
        <v>0</v>
      </c>
      <c r="BH14" s="175">
        <v>0</v>
      </c>
      <c r="BI14" s="171">
        <f t="shared" si="24"/>
        <v>0</v>
      </c>
      <c r="BJ14" s="175">
        <v>0</v>
      </c>
      <c r="BK14" s="175">
        <v>0</v>
      </c>
      <c r="BL14" s="171">
        <v>0</v>
      </c>
      <c r="BM14" s="170">
        <f t="shared" si="37"/>
        <v>786.57</v>
      </c>
      <c r="BN14" s="170">
        <f t="shared" si="26"/>
        <v>0</v>
      </c>
      <c r="BO14" s="171">
        <f t="shared" si="27"/>
        <v>786.57</v>
      </c>
      <c r="BP14" s="284">
        <f t="shared" si="28"/>
        <v>3212556.39</v>
      </c>
      <c r="BQ14" s="285"/>
      <c r="BR14" s="284">
        <f t="shared" si="38"/>
        <v>3212556.39</v>
      </c>
      <c r="BS14" s="284">
        <v>0</v>
      </c>
      <c r="BT14" s="284">
        <v>0</v>
      </c>
      <c r="BU14" s="176">
        <f t="shared" si="29"/>
        <v>0</v>
      </c>
      <c r="BV14" s="176">
        <v>0</v>
      </c>
      <c r="BW14" s="284">
        <v>0</v>
      </c>
      <c r="BX14" s="176">
        <f t="shared" si="30"/>
        <v>0</v>
      </c>
      <c r="BY14" s="176">
        <v>0</v>
      </c>
      <c r="BZ14" s="176">
        <v>0</v>
      </c>
      <c r="CA14" s="284">
        <f t="shared" si="31"/>
        <v>0</v>
      </c>
      <c r="CB14" s="284">
        <f t="shared" si="39"/>
        <v>0</v>
      </c>
      <c r="CC14" s="284">
        <f t="shared" si="32"/>
        <v>0</v>
      </c>
      <c r="CD14" s="176">
        <v>0</v>
      </c>
      <c r="CE14" s="284">
        <f t="shared" si="40"/>
        <v>3212556.39</v>
      </c>
      <c r="CF14" s="284">
        <f t="shared" si="41"/>
        <v>12987.357022145374</v>
      </c>
      <c r="CG14" s="284">
        <f t="shared" si="42"/>
        <v>12467.86274125956</v>
      </c>
      <c r="CH14" s="284">
        <f t="shared" si="44"/>
        <v>3238011.6097634048</v>
      </c>
      <c r="CI14" s="284"/>
      <c r="CJ14" s="288"/>
      <c r="CK14" s="169">
        <v>395</v>
      </c>
      <c r="CL14" s="169">
        <v>428</v>
      </c>
      <c r="CM14" s="178">
        <v>734.68600000000004</v>
      </c>
      <c r="CN14" s="179">
        <f t="shared" si="33"/>
        <v>7559</v>
      </c>
      <c r="CQ14" s="360">
        <f t="shared" si="43"/>
        <v>572.4910000000001</v>
      </c>
    </row>
    <row r="15" spans="1:95" ht="11.25" customHeight="1">
      <c r="A15" s="180" t="s">
        <v>904</v>
      </c>
      <c r="B15" s="168">
        <v>0</v>
      </c>
      <c r="C15" s="168">
        <v>33.5</v>
      </c>
      <c r="D15" s="169">
        <f>($B15/2)+$C15</f>
        <v>33.5</v>
      </c>
      <c r="E15" s="168">
        <v>41</v>
      </c>
      <c r="F15" s="168">
        <v>34</v>
      </c>
      <c r="G15" s="168">
        <v>28.5</v>
      </c>
      <c r="H15" s="168">
        <v>29.5</v>
      </c>
      <c r="I15" s="168">
        <v>31.5</v>
      </c>
      <c r="J15" s="168">
        <v>33.5</v>
      </c>
      <c r="K15" s="168">
        <v>33</v>
      </c>
      <c r="L15" s="168">
        <v>19</v>
      </c>
      <c r="M15" s="168">
        <v>6</v>
      </c>
      <c r="N15" s="168">
        <v>7</v>
      </c>
      <c r="O15" s="168">
        <v>0</v>
      </c>
      <c r="P15" s="168">
        <v>0</v>
      </c>
      <c r="Q15" s="168">
        <f>SUM($E15:$P15)</f>
        <v>263</v>
      </c>
      <c r="R15" s="169">
        <f>$D15+$Q15</f>
        <v>296.5</v>
      </c>
      <c r="S15" s="168">
        <v>0</v>
      </c>
      <c r="T15" s="168">
        <v>0</v>
      </c>
      <c r="U15" s="168">
        <v>0</v>
      </c>
      <c r="V15" s="168">
        <v>41.5</v>
      </c>
      <c r="W15" s="168">
        <v>1.5</v>
      </c>
      <c r="X15" s="168">
        <v>231.5</v>
      </c>
      <c r="Y15" s="168">
        <v>0</v>
      </c>
      <c r="Z15" s="168">
        <v>0</v>
      </c>
      <c r="AA15" s="168">
        <v>0</v>
      </c>
      <c r="AB15" s="170">
        <f>ROUND($D15*$AB$2,3)</f>
        <v>48.24</v>
      </c>
      <c r="AC15" s="170">
        <f>ROUND($E15*$AC$2,3)</f>
        <v>49.2</v>
      </c>
      <c r="AD15" s="170">
        <f>ROUND(($F15+$G15)*$AD$2,3)</f>
        <v>73.75</v>
      </c>
      <c r="AE15" s="170">
        <f>ROUND(($H15+$I15+$J15)*$AE$2,3)</f>
        <v>98.753</v>
      </c>
      <c r="AF15" s="170">
        <f>ROUND(($K15+$L15+$M15+$N15+$O15+$P15)*$AF$2,3)</f>
        <v>81.25</v>
      </c>
      <c r="AG15" s="170">
        <f>SUM($AC15:$AF15)</f>
        <v>302.95299999999997</v>
      </c>
      <c r="AH15" s="170">
        <f>ROUND($AH$2*$S15,3)</f>
        <v>0</v>
      </c>
      <c r="AI15" s="170">
        <f>ROUND($AI$2*$T15,3)</f>
        <v>0</v>
      </c>
      <c r="AJ15" s="170">
        <f>ROUND($AJ$2*$U15,3)</f>
        <v>0</v>
      </c>
      <c r="AK15" s="170">
        <f>ROUND($AK$2*$V15,3)</f>
        <v>29.05</v>
      </c>
      <c r="AL15" s="170">
        <f>ROUND($AL$2*$W15,3)</f>
        <v>37.5</v>
      </c>
      <c r="AM15" s="170">
        <f>ROUND($X15*$AM$2,3)</f>
        <v>11.574999999999999</v>
      </c>
      <c r="AN15" s="170">
        <f>ROUND($AN$2*$Z15,3)</f>
        <v>0</v>
      </c>
      <c r="AO15" s="170">
        <f>ROUND($AA15*$AO$2,3)</f>
        <v>0</v>
      </c>
      <c r="AP15" s="170">
        <f t="shared" si="15"/>
        <v>429.31799999999998</v>
      </c>
      <c r="AQ15" s="290">
        <v>1.0660000000000001</v>
      </c>
      <c r="AR15" s="171">
        <f>ROUND($AP15*$AQ15,3)</f>
        <v>457.65300000000002</v>
      </c>
      <c r="AS15" s="173">
        <v>0</v>
      </c>
      <c r="AT15" s="170">
        <f>ROUND($AS15*$AT$2,3)</f>
        <v>0</v>
      </c>
      <c r="AU15" s="172">
        <v>0</v>
      </c>
      <c r="AV15" s="172">
        <v>122.751</v>
      </c>
      <c r="AW15" s="172">
        <v>0</v>
      </c>
      <c r="AX15" s="172">
        <v>0</v>
      </c>
      <c r="AY15" s="171">
        <f>SUM($AU15:$AX15)</f>
        <v>122.751</v>
      </c>
      <c r="AZ15" s="174">
        <v>0</v>
      </c>
      <c r="BA15" s="178">
        <v>7.4999999999999997E-2</v>
      </c>
      <c r="BB15" s="171">
        <f>ROUND($BA15*$R15,3)</f>
        <v>22.238</v>
      </c>
      <c r="BC15" s="171">
        <f t="shared" si="20"/>
        <v>31.215</v>
      </c>
      <c r="BD15" s="171">
        <f t="shared" si="21"/>
        <v>12</v>
      </c>
      <c r="BE15" s="171">
        <f>SUM($BC15:$BD15)</f>
        <v>43.215000000000003</v>
      </c>
      <c r="BF15" s="173">
        <v>0</v>
      </c>
      <c r="BG15" s="171">
        <f>ROUND($BF15*$BG$2,3)</f>
        <v>0</v>
      </c>
      <c r="BH15" s="175">
        <v>0</v>
      </c>
      <c r="BI15" s="171">
        <f>ROUND($BH15*$BI$2,3)</f>
        <v>0</v>
      </c>
      <c r="BJ15" s="175">
        <v>0</v>
      </c>
      <c r="BK15" s="175">
        <v>0</v>
      </c>
      <c r="BL15" s="171">
        <f>IF(BJ15=0,0,(BJ15)*(BK15/BJ15)*$BL$2)</f>
        <v>0</v>
      </c>
      <c r="BM15" s="291">
        <f>$AR15+$AT15+$AY15+$AZ15+$BB15+$BE15+$BG15+$BI15+$BL15</f>
        <v>645.85700000000008</v>
      </c>
      <c r="BN15" s="170">
        <f t="shared" si="26"/>
        <v>0</v>
      </c>
      <c r="BO15" s="171">
        <f>ROUND($BM15+$BN15,3)</f>
        <v>645.85699999999997</v>
      </c>
      <c r="BP15" s="284">
        <f>ROUND($BO15*$BP$2,2)</f>
        <v>2637847.91</v>
      </c>
      <c r="BQ15" s="285"/>
      <c r="BR15" s="284">
        <f t="shared" si="38"/>
        <v>2637847.91</v>
      </c>
      <c r="BS15" s="284">
        <v>0</v>
      </c>
      <c r="BT15" s="284">
        <v>0</v>
      </c>
      <c r="BU15" s="176">
        <f>$BS15+$BT15</f>
        <v>0</v>
      </c>
      <c r="BV15" s="176">
        <v>0</v>
      </c>
      <c r="BW15" s="284">
        <v>0</v>
      </c>
      <c r="BX15" s="176">
        <f>$BV15+$BW15</f>
        <v>0</v>
      </c>
      <c r="BY15" s="176">
        <v>0</v>
      </c>
      <c r="BZ15" s="176">
        <v>0</v>
      </c>
      <c r="CA15" s="284">
        <f>SUM($BY15:$BZ15)</f>
        <v>0</v>
      </c>
      <c r="CB15" s="284">
        <f t="shared" si="39"/>
        <v>0</v>
      </c>
      <c r="CC15" s="284">
        <f>$CB15*0.75</f>
        <v>0</v>
      </c>
      <c r="CD15" s="284">
        <v>0</v>
      </c>
      <c r="CE15" s="284">
        <f t="shared" si="40"/>
        <v>2637847.91</v>
      </c>
      <c r="CF15" s="284">
        <f t="shared" si="41"/>
        <v>10663.991045863009</v>
      </c>
      <c r="CG15" s="284">
        <f t="shared" si="42"/>
        <v>10237.43140402849</v>
      </c>
      <c r="CH15" s="284">
        <f t="shared" si="44"/>
        <v>2658749.3324498916</v>
      </c>
      <c r="CI15" s="284"/>
      <c r="CJ15" s="293"/>
      <c r="CK15" s="169">
        <v>295</v>
      </c>
      <c r="CL15" s="169">
        <v>319</v>
      </c>
      <c r="CM15" s="178">
        <v>651.76300000000003</v>
      </c>
      <c r="CN15" s="179">
        <f>ROUND($BP15/$R15,0)</f>
        <v>8897</v>
      </c>
      <c r="CQ15" s="360">
        <f t="shared" si="43"/>
        <v>552.31999999999994</v>
      </c>
    </row>
    <row r="16" spans="1:95" ht="11.25" customHeight="1">
      <c r="A16" s="180" t="s">
        <v>1106</v>
      </c>
      <c r="B16" s="168">
        <v>0</v>
      </c>
      <c r="C16" s="168">
        <v>0</v>
      </c>
      <c r="D16" s="169">
        <f t="shared" si="34"/>
        <v>0</v>
      </c>
      <c r="E16" s="168">
        <v>0</v>
      </c>
      <c r="F16" s="168">
        <v>0</v>
      </c>
      <c r="G16" s="168">
        <v>0</v>
      </c>
      <c r="H16" s="168">
        <v>0</v>
      </c>
      <c r="I16" s="168">
        <v>0</v>
      </c>
      <c r="J16" s="168">
        <v>12</v>
      </c>
      <c r="K16" s="168">
        <v>21</v>
      </c>
      <c r="L16" s="168">
        <v>32.5</v>
      </c>
      <c r="M16" s="168">
        <v>109</v>
      </c>
      <c r="N16" s="168">
        <v>78</v>
      </c>
      <c r="O16" s="168">
        <v>63.5</v>
      </c>
      <c r="P16" s="168">
        <v>45</v>
      </c>
      <c r="Q16" s="168">
        <f t="shared" si="0"/>
        <v>361</v>
      </c>
      <c r="R16" s="169">
        <f t="shared" si="1"/>
        <v>361</v>
      </c>
      <c r="S16" s="168">
        <v>26</v>
      </c>
      <c r="T16" s="168">
        <v>66</v>
      </c>
      <c r="U16" s="168">
        <v>0</v>
      </c>
      <c r="V16" s="168">
        <v>31.5</v>
      </c>
      <c r="W16" s="168">
        <v>5.75</v>
      </c>
      <c r="X16" s="168">
        <v>0</v>
      </c>
      <c r="Y16" s="168">
        <v>0</v>
      </c>
      <c r="Z16" s="168">
        <v>0</v>
      </c>
      <c r="AA16" s="168">
        <v>0</v>
      </c>
      <c r="AB16" s="170">
        <f t="shared" si="35"/>
        <v>0</v>
      </c>
      <c r="AC16" s="171">
        <f t="shared" si="2"/>
        <v>0</v>
      </c>
      <c r="AD16" s="171">
        <f t="shared" si="3"/>
        <v>0</v>
      </c>
      <c r="AE16" s="171">
        <f t="shared" si="4"/>
        <v>12.54</v>
      </c>
      <c r="AF16" s="171">
        <f t="shared" si="5"/>
        <v>436.25</v>
      </c>
      <c r="AG16" s="171">
        <f t="shared" si="6"/>
        <v>448.79</v>
      </c>
      <c r="AH16" s="171">
        <f t="shared" si="7"/>
        <v>26</v>
      </c>
      <c r="AI16" s="171">
        <f t="shared" si="8"/>
        <v>132</v>
      </c>
      <c r="AJ16" s="171">
        <f t="shared" si="9"/>
        <v>0</v>
      </c>
      <c r="AK16" s="171">
        <f t="shared" si="10"/>
        <v>22.05</v>
      </c>
      <c r="AL16" s="171">
        <f t="shared" si="11"/>
        <v>143.75</v>
      </c>
      <c r="AM16" s="171">
        <f t="shared" si="12"/>
        <v>0</v>
      </c>
      <c r="AN16" s="171">
        <f t="shared" si="13"/>
        <v>0</v>
      </c>
      <c r="AO16" s="171">
        <f t="shared" si="14"/>
        <v>0</v>
      </c>
      <c r="AP16" s="170">
        <f t="shared" si="15"/>
        <v>772.58999999999992</v>
      </c>
      <c r="AQ16" s="290">
        <v>1.0820000000000001</v>
      </c>
      <c r="AR16" s="171">
        <f t="shared" si="16"/>
        <v>835.94200000000001</v>
      </c>
      <c r="AS16" s="173">
        <v>0</v>
      </c>
      <c r="AT16" s="170">
        <f t="shared" si="17"/>
        <v>0</v>
      </c>
      <c r="AU16" s="172">
        <v>0</v>
      </c>
      <c r="AV16" s="172">
        <v>140.95599999999999</v>
      </c>
      <c r="AW16" s="172">
        <v>0</v>
      </c>
      <c r="AX16" s="172">
        <v>0</v>
      </c>
      <c r="AY16" s="171">
        <f t="shared" si="18"/>
        <v>140.95599999999999</v>
      </c>
      <c r="AZ16" s="174">
        <v>0</v>
      </c>
      <c r="BA16" s="178">
        <v>7.4999999999999997E-2</v>
      </c>
      <c r="BB16" s="171">
        <f t="shared" si="19"/>
        <v>27.074999999999999</v>
      </c>
      <c r="BC16" s="170">
        <f t="shared" si="20"/>
        <v>0</v>
      </c>
      <c r="BD16" s="170">
        <f t="shared" si="21"/>
        <v>0</v>
      </c>
      <c r="BE16" s="170">
        <f t="shared" si="45"/>
        <v>0</v>
      </c>
      <c r="BF16" s="173">
        <v>0</v>
      </c>
      <c r="BG16" s="171">
        <f t="shared" si="23"/>
        <v>0</v>
      </c>
      <c r="BH16" s="175">
        <v>0</v>
      </c>
      <c r="BI16" s="171">
        <f t="shared" si="24"/>
        <v>0</v>
      </c>
      <c r="BJ16" s="175">
        <v>0</v>
      </c>
      <c r="BK16" s="175">
        <v>0</v>
      </c>
      <c r="BL16" s="171">
        <v>0</v>
      </c>
      <c r="BM16" s="170">
        <f t="shared" si="37"/>
        <v>1003.9730000000001</v>
      </c>
      <c r="BN16" s="170">
        <f t="shared" si="26"/>
        <v>0</v>
      </c>
      <c r="BO16" s="171">
        <f t="shared" si="27"/>
        <v>1003.973</v>
      </c>
      <c r="BP16" s="284">
        <f t="shared" si="28"/>
        <v>4100486.76</v>
      </c>
      <c r="BQ16" s="285"/>
      <c r="BR16" s="284">
        <f t="shared" si="38"/>
        <v>4100486.76</v>
      </c>
      <c r="BS16" s="284">
        <v>0</v>
      </c>
      <c r="BT16" s="284">
        <v>0</v>
      </c>
      <c r="BU16" s="176">
        <f t="shared" si="29"/>
        <v>0</v>
      </c>
      <c r="BV16" s="176">
        <v>0</v>
      </c>
      <c r="BW16" s="284">
        <v>0</v>
      </c>
      <c r="BX16" s="176">
        <f t="shared" si="30"/>
        <v>0</v>
      </c>
      <c r="BY16" s="176">
        <v>0</v>
      </c>
      <c r="BZ16" s="176">
        <v>0</v>
      </c>
      <c r="CA16" s="284">
        <f t="shared" si="31"/>
        <v>0</v>
      </c>
      <c r="CB16" s="284">
        <f t="shared" si="39"/>
        <v>0</v>
      </c>
      <c r="CC16" s="284">
        <f t="shared" si="32"/>
        <v>0</v>
      </c>
      <c r="CD16" s="176">
        <v>0</v>
      </c>
      <c r="CE16" s="284">
        <f t="shared" si="40"/>
        <v>4100486.76</v>
      </c>
      <c r="CF16" s="284">
        <f t="shared" si="41"/>
        <v>16576.980775332049</v>
      </c>
      <c r="CG16" s="284">
        <f t="shared" si="42"/>
        <v>15913.901544318767</v>
      </c>
      <c r="CH16" s="284">
        <f t="shared" si="44"/>
        <v>4132977.6423196504</v>
      </c>
      <c r="CI16" s="284"/>
      <c r="CJ16" s="288"/>
      <c r="CK16" s="169">
        <v>328</v>
      </c>
      <c r="CL16" s="169">
        <v>314</v>
      </c>
      <c r="CM16" s="178">
        <v>962.26</v>
      </c>
      <c r="CN16" s="179">
        <f t="shared" si="33"/>
        <v>11359</v>
      </c>
      <c r="CQ16" s="360">
        <f t="shared" si="43"/>
        <v>853.91300000000001</v>
      </c>
    </row>
    <row r="17" spans="1:95" ht="11.25" customHeight="1">
      <c r="A17" s="180" t="s">
        <v>1107</v>
      </c>
      <c r="B17" s="168">
        <v>0</v>
      </c>
      <c r="C17" s="168">
        <v>0</v>
      </c>
      <c r="D17" s="169">
        <f>($B17/2)+$C17</f>
        <v>0</v>
      </c>
      <c r="E17" s="168">
        <v>0</v>
      </c>
      <c r="F17" s="168">
        <v>0</v>
      </c>
      <c r="G17" s="168">
        <v>0</v>
      </c>
      <c r="H17" s="168">
        <v>0</v>
      </c>
      <c r="I17" s="168">
        <v>0</v>
      </c>
      <c r="J17" s="168">
        <v>17.5</v>
      </c>
      <c r="K17" s="168">
        <v>21</v>
      </c>
      <c r="L17" s="168">
        <v>23.5</v>
      </c>
      <c r="M17" s="168">
        <v>0</v>
      </c>
      <c r="N17" s="168">
        <v>0</v>
      </c>
      <c r="O17" s="168">
        <v>0</v>
      </c>
      <c r="P17" s="168">
        <v>0</v>
      </c>
      <c r="Q17" s="168">
        <f>SUM($E17:$P17)</f>
        <v>62</v>
      </c>
      <c r="R17" s="169">
        <f>$D17+$Q17</f>
        <v>62</v>
      </c>
      <c r="S17" s="168">
        <v>2</v>
      </c>
      <c r="T17" s="168">
        <v>3.5</v>
      </c>
      <c r="U17" s="168">
        <v>0</v>
      </c>
      <c r="V17" s="168">
        <v>14.5</v>
      </c>
      <c r="W17" s="168">
        <v>0.63</v>
      </c>
      <c r="X17" s="168">
        <v>0</v>
      </c>
      <c r="Y17" s="168">
        <v>0</v>
      </c>
      <c r="Z17" s="168">
        <v>0</v>
      </c>
      <c r="AA17" s="168">
        <v>0</v>
      </c>
      <c r="AB17" s="170">
        <f>ROUND($D17*$AB$2,3)</f>
        <v>0</v>
      </c>
      <c r="AC17" s="170">
        <f>ROUND($E17*$AC$2,3)</f>
        <v>0</v>
      </c>
      <c r="AD17" s="170">
        <f>ROUND(($F17+$G17)*$AD$2,3)</f>
        <v>0</v>
      </c>
      <c r="AE17" s="170">
        <f>ROUND(($H17+$I17+$J17)*$AE$2,3)</f>
        <v>18.288</v>
      </c>
      <c r="AF17" s="170">
        <f>ROUND(($K17+$L17+$M17+$N17+$O17+$P17)*$AF$2,3)</f>
        <v>55.625</v>
      </c>
      <c r="AG17" s="170">
        <f>SUM($AC17:$AF17)</f>
        <v>73.912999999999997</v>
      </c>
      <c r="AH17" s="170">
        <f>ROUND($AH$2*$S17,3)</f>
        <v>2</v>
      </c>
      <c r="AI17" s="170">
        <f>ROUND($AI$2*$T17,3)</f>
        <v>7</v>
      </c>
      <c r="AJ17" s="170">
        <f>ROUND($AJ$2*$U17,3)</f>
        <v>0</v>
      </c>
      <c r="AK17" s="170">
        <f>ROUND($AK$2*$V17,3)</f>
        <v>10.15</v>
      </c>
      <c r="AL17" s="170">
        <f>ROUND($AL$2*$W17,3)</f>
        <v>15.75</v>
      </c>
      <c r="AM17" s="170">
        <f>ROUND($X17*$AM$2,3)</f>
        <v>0</v>
      </c>
      <c r="AN17" s="170">
        <f>ROUND($AN$2*$Z17,3)</f>
        <v>0</v>
      </c>
      <c r="AO17" s="170">
        <f>ROUND($AA17*$AO$2,3)</f>
        <v>0</v>
      </c>
      <c r="AP17" s="170">
        <f t="shared" si="15"/>
        <v>108.813</v>
      </c>
      <c r="AQ17" s="290">
        <v>1.0660000000000001</v>
      </c>
      <c r="AR17" s="171">
        <f>ROUND($AP17*$AQ17,3)</f>
        <v>115.995</v>
      </c>
      <c r="AS17" s="173">
        <v>0</v>
      </c>
      <c r="AT17" s="170">
        <f>ROUND($AS17*$AT$2,3)</f>
        <v>0</v>
      </c>
      <c r="AU17" s="172">
        <v>40.539000000000001</v>
      </c>
      <c r="AV17" s="172">
        <v>0</v>
      </c>
      <c r="AW17" s="172">
        <v>0</v>
      </c>
      <c r="AX17" s="172">
        <v>0</v>
      </c>
      <c r="AY17" s="171">
        <f>SUM($AU17:$AX17)</f>
        <v>40.539000000000001</v>
      </c>
      <c r="AZ17" s="174">
        <v>0</v>
      </c>
      <c r="BA17" s="178">
        <v>7.4999999999999997E-2</v>
      </c>
      <c r="BB17" s="171">
        <f>ROUND($BA17*$R17,3)</f>
        <v>4.6500000000000004</v>
      </c>
      <c r="BC17" s="171">
        <f t="shared" si="20"/>
        <v>10.77</v>
      </c>
      <c r="BD17" s="171">
        <f t="shared" si="21"/>
        <v>4</v>
      </c>
      <c r="BE17" s="171">
        <f>SUM($BC17:$BD17)</f>
        <v>14.77</v>
      </c>
      <c r="BF17" s="173">
        <v>0</v>
      </c>
      <c r="BG17" s="171">
        <f>ROUND($BF17*$BG$2,3)</f>
        <v>0</v>
      </c>
      <c r="BH17" s="175">
        <v>0</v>
      </c>
      <c r="BI17" s="171">
        <f>ROUND($BH17*$BI$2,3)</f>
        <v>0</v>
      </c>
      <c r="BJ17" s="175">
        <v>0</v>
      </c>
      <c r="BK17" s="175">
        <v>0</v>
      </c>
      <c r="BL17" s="171">
        <f>IF(BJ17=0,0,(BJ17)*(BK17/BJ17)*$BL$2)</f>
        <v>0</v>
      </c>
      <c r="BM17" s="291">
        <f>$AR17+$AT17+$AY17+$AZ17+$BB17+$BE17+$BG17+$BI17+$BL17</f>
        <v>175.95400000000001</v>
      </c>
      <c r="BN17" s="170">
        <f t="shared" si="26"/>
        <v>32.982999999999997</v>
      </c>
      <c r="BO17" s="171">
        <f>ROUND($BM17+$BN17,3)</f>
        <v>208.93700000000001</v>
      </c>
      <c r="BP17" s="284">
        <f>ROUND($BO17*$BP$2,2)</f>
        <v>853353.03</v>
      </c>
      <c r="BQ17" s="285"/>
      <c r="BR17" s="284">
        <f t="shared" si="38"/>
        <v>853353.03</v>
      </c>
      <c r="BS17" s="284">
        <v>0</v>
      </c>
      <c r="BT17" s="284">
        <v>0</v>
      </c>
      <c r="BU17" s="176">
        <f>$BS17+$BT17</f>
        <v>0</v>
      </c>
      <c r="BV17" s="176">
        <v>0</v>
      </c>
      <c r="BW17" s="284">
        <v>0</v>
      </c>
      <c r="BX17" s="176">
        <f>$BV17+$BW17</f>
        <v>0</v>
      </c>
      <c r="BY17" s="176">
        <v>0</v>
      </c>
      <c r="BZ17" s="176">
        <v>0</v>
      </c>
      <c r="CA17" s="284">
        <f>SUM($BY17:$BZ17)</f>
        <v>0</v>
      </c>
      <c r="CB17" s="284">
        <f t="shared" si="39"/>
        <v>0</v>
      </c>
      <c r="CC17" s="284">
        <f>$CB17*0.75</f>
        <v>0</v>
      </c>
      <c r="CD17" s="284">
        <v>0</v>
      </c>
      <c r="CE17" s="284">
        <f t="shared" si="40"/>
        <v>853353.03</v>
      </c>
      <c r="CF17" s="284">
        <f t="shared" si="41"/>
        <v>3449.8384218368637</v>
      </c>
      <c r="CG17" s="284">
        <f t="shared" si="42"/>
        <v>3311.8448849633892</v>
      </c>
      <c r="CH17" s="284">
        <f t="shared" si="44"/>
        <v>860114.71330680023</v>
      </c>
      <c r="CI17" s="284"/>
      <c r="CJ17" s="294"/>
      <c r="CK17" s="169">
        <v>74</v>
      </c>
      <c r="CL17" s="169">
        <v>82</v>
      </c>
      <c r="CM17" s="178">
        <v>208.93700000000001</v>
      </c>
      <c r="CN17" s="179">
        <f>ROUND($BP17/$R17,0)</f>
        <v>13764</v>
      </c>
      <c r="CQ17" s="360">
        <f t="shared" si="43"/>
        <v>190.90800000000002</v>
      </c>
    </row>
    <row r="18" spans="1:95" ht="11.25" customHeight="1">
      <c r="A18" s="180" t="s">
        <v>1108</v>
      </c>
      <c r="B18" s="168">
        <v>0</v>
      </c>
      <c r="C18" s="168">
        <v>0</v>
      </c>
      <c r="D18" s="169">
        <f t="shared" si="34"/>
        <v>0</v>
      </c>
      <c r="E18" s="168">
        <v>0</v>
      </c>
      <c r="F18" s="168">
        <v>0</v>
      </c>
      <c r="G18" s="168">
        <v>0</v>
      </c>
      <c r="H18" s="168">
        <v>0</v>
      </c>
      <c r="I18" s="168">
        <v>0</v>
      </c>
      <c r="J18" s="168">
        <v>0</v>
      </c>
      <c r="K18" s="168">
        <v>6.5</v>
      </c>
      <c r="L18" s="168">
        <v>19.5</v>
      </c>
      <c r="M18" s="168">
        <v>62.5</v>
      </c>
      <c r="N18" s="168">
        <v>43.5</v>
      </c>
      <c r="O18" s="168">
        <v>34</v>
      </c>
      <c r="P18" s="168">
        <v>34</v>
      </c>
      <c r="Q18" s="168">
        <f t="shared" si="0"/>
        <v>200</v>
      </c>
      <c r="R18" s="169">
        <f t="shared" si="1"/>
        <v>200</v>
      </c>
      <c r="S18" s="168">
        <v>13.5</v>
      </c>
      <c r="T18" s="168">
        <v>8.5</v>
      </c>
      <c r="U18" s="168">
        <v>0</v>
      </c>
      <c r="V18" s="168">
        <v>19.5</v>
      </c>
      <c r="W18" s="168">
        <v>0.36</v>
      </c>
      <c r="X18" s="168">
        <v>0</v>
      </c>
      <c r="Y18" s="168">
        <v>0</v>
      </c>
      <c r="Z18" s="168">
        <v>0</v>
      </c>
      <c r="AA18" s="168">
        <v>0</v>
      </c>
      <c r="AB18" s="170">
        <f t="shared" si="35"/>
        <v>0</v>
      </c>
      <c r="AC18" s="171">
        <f t="shared" si="2"/>
        <v>0</v>
      </c>
      <c r="AD18" s="171">
        <f t="shared" si="3"/>
        <v>0</v>
      </c>
      <c r="AE18" s="171">
        <f t="shared" si="4"/>
        <v>0</v>
      </c>
      <c r="AF18" s="171">
        <f t="shared" si="5"/>
        <v>250</v>
      </c>
      <c r="AG18" s="171">
        <f t="shared" si="6"/>
        <v>250</v>
      </c>
      <c r="AH18" s="171">
        <f t="shared" si="7"/>
        <v>13.5</v>
      </c>
      <c r="AI18" s="171">
        <f t="shared" si="8"/>
        <v>17</v>
      </c>
      <c r="AJ18" s="171">
        <f t="shared" si="9"/>
        <v>0</v>
      </c>
      <c r="AK18" s="171">
        <f t="shared" si="10"/>
        <v>13.65</v>
      </c>
      <c r="AL18" s="171">
        <f t="shared" si="11"/>
        <v>9</v>
      </c>
      <c r="AM18" s="171">
        <f t="shared" si="12"/>
        <v>0</v>
      </c>
      <c r="AN18" s="171">
        <f t="shared" si="13"/>
        <v>0</v>
      </c>
      <c r="AO18" s="171">
        <f t="shared" si="14"/>
        <v>0</v>
      </c>
      <c r="AP18" s="170">
        <f t="shared" si="15"/>
        <v>303.14999999999998</v>
      </c>
      <c r="AQ18" s="290">
        <v>1.1359999999999999</v>
      </c>
      <c r="AR18" s="171">
        <f t="shared" si="16"/>
        <v>344.37799999999999</v>
      </c>
      <c r="AS18" s="173">
        <v>0</v>
      </c>
      <c r="AT18" s="170">
        <f t="shared" si="17"/>
        <v>0</v>
      </c>
      <c r="AU18" s="172">
        <v>0</v>
      </c>
      <c r="AV18" s="172">
        <v>158.06399999999999</v>
      </c>
      <c r="AW18" s="172">
        <v>0</v>
      </c>
      <c r="AX18" s="172">
        <v>0</v>
      </c>
      <c r="AY18" s="171">
        <f t="shared" si="18"/>
        <v>158.06399999999999</v>
      </c>
      <c r="AZ18" s="174">
        <v>0</v>
      </c>
      <c r="BA18" s="178">
        <v>7.4999999999999997E-2</v>
      </c>
      <c r="BB18" s="171">
        <f t="shared" si="19"/>
        <v>15</v>
      </c>
      <c r="BC18" s="170">
        <f t="shared" si="20"/>
        <v>0</v>
      </c>
      <c r="BD18" s="170">
        <f t="shared" si="21"/>
        <v>0</v>
      </c>
      <c r="BE18" s="170">
        <f t="shared" si="45"/>
        <v>0</v>
      </c>
      <c r="BF18" s="173">
        <v>0</v>
      </c>
      <c r="BG18" s="171">
        <f t="shared" si="23"/>
        <v>0</v>
      </c>
      <c r="BH18" s="175">
        <v>0</v>
      </c>
      <c r="BI18" s="171">
        <f t="shared" si="24"/>
        <v>0</v>
      </c>
      <c r="BJ18" s="175">
        <v>0</v>
      </c>
      <c r="BK18" s="175">
        <v>0</v>
      </c>
      <c r="BL18" s="171">
        <v>0</v>
      </c>
      <c r="BM18" s="170">
        <f t="shared" si="37"/>
        <v>517.44200000000001</v>
      </c>
      <c r="BN18" s="170">
        <f t="shared" si="26"/>
        <v>0</v>
      </c>
      <c r="BO18" s="171">
        <f t="shared" si="27"/>
        <v>517.44200000000001</v>
      </c>
      <c r="BP18" s="284">
        <f t="shared" si="28"/>
        <v>2113367.66</v>
      </c>
      <c r="BQ18" s="285"/>
      <c r="BR18" s="284">
        <f t="shared" si="38"/>
        <v>2113367.66</v>
      </c>
      <c r="BS18" s="284">
        <v>0</v>
      </c>
      <c r="BT18" s="284">
        <v>0</v>
      </c>
      <c r="BU18" s="176">
        <f t="shared" si="29"/>
        <v>0</v>
      </c>
      <c r="BV18" s="176">
        <v>0</v>
      </c>
      <c r="BW18" s="284">
        <v>0</v>
      </c>
      <c r="BX18" s="176">
        <f t="shared" si="30"/>
        <v>0</v>
      </c>
      <c r="BY18" s="176">
        <v>0</v>
      </c>
      <c r="BZ18" s="176">
        <v>0</v>
      </c>
      <c r="CA18" s="284">
        <f t="shared" si="31"/>
        <v>0</v>
      </c>
      <c r="CB18" s="284">
        <f t="shared" si="39"/>
        <v>0</v>
      </c>
      <c r="CC18" s="284">
        <f t="shared" si="32"/>
        <v>0</v>
      </c>
      <c r="CD18" s="176">
        <v>0</v>
      </c>
      <c r="CE18" s="284">
        <f t="shared" si="40"/>
        <v>2113367.66</v>
      </c>
      <c r="CF18" s="284">
        <f t="shared" si="41"/>
        <v>8543.6820361854989</v>
      </c>
      <c r="CG18" s="284">
        <f t="shared" si="42"/>
        <v>8201.9347547380803</v>
      </c>
      <c r="CH18" s="284">
        <f t="shared" si="44"/>
        <v>2130113.2767909239</v>
      </c>
      <c r="CI18" s="284"/>
      <c r="CJ18" s="288"/>
      <c r="CK18" s="169">
        <v>189</v>
      </c>
      <c r="CL18" s="169">
        <v>172</v>
      </c>
      <c r="CM18" s="178">
        <v>482.053</v>
      </c>
      <c r="CN18" s="179">
        <f t="shared" si="33"/>
        <v>10567</v>
      </c>
      <c r="CQ18" s="360">
        <f t="shared" si="43"/>
        <v>427.35</v>
      </c>
    </row>
    <row r="19" spans="1:95" ht="11.25" customHeight="1">
      <c r="A19" s="180" t="s">
        <v>905</v>
      </c>
      <c r="B19" s="168">
        <v>0</v>
      </c>
      <c r="C19" s="168">
        <v>35.5</v>
      </c>
      <c r="D19" s="169">
        <f t="shared" si="34"/>
        <v>35.5</v>
      </c>
      <c r="E19" s="168">
        <v>39</v>
      </c>
      <c r="F19" s="168">
        <v>36</v>
      </c>
      <c r="G19" s="168">
        <v>33</v>
      </c>
      <c r="H19" s="168">
        <v>39</v>
      </c>
      <c r="I19" s="168">
        <v>33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f t="shared" si="0"/>
        <v>180</v>
      </c>
      <c r="R19" s="169">
        <f t="shared" si="1"/>
        <v>215.5</v>
      </c>
      <c r="S19" s="168">
        <v>6</v>
      </c>
      <c r="T19" s="168">
        <v>0</v>
      </c>
      <c r="U19" s="168">
        <v>0</v>
      </c>
      <c r="V19" s="168">
        <v>30.5</v>
      </c>
      <c r="W19" s="168">
        <v>0.61</v>
      </c>
      <c r="X19" s="168">
        <v>215.5</v>
      </c>
      <c r="Y19" s="168">
        <v>0</v>
      </c>
      <c r="Z19" s="168">
        <v>0</v>
      </c>
      <c r="AA19" s="168">
        <v>0</v>
      </c>
      <c r="AB19" s="170">
        <f t="shared" si="35"/>
        <v>51.12</v>
      </c>
      <c r="AC19" s="171">
        <f t="shared" si="2"/>
        <v>46.8</v>
      </c>
      <c r="AD19" s="171">
        <f t="shared" si="3"/>
        <v>81.42</v>
      </c>
      <c r="AE19" s="171">
        <f t="shared" si="4"/>
        <v>75.239999999999995</v>
      </c>
      <c r="AF19" s="171">
        <f t="shared" si="5"/>
        <v>0</v>
      </c>
      <c r="AG19" s="171">
        <f t="shared" si="6"/>
        <v>203.45999999999998</v>
      </c>
      <c r="AH19" s="171">
        <f t="shared" si="7"/>
        <v>6</v>
      </c>
      <c r="AI19" s="171">
        <f t="shared" si="8"/>
        <v>0</v>
      </c>
      <c r="AJ19" s="171">
        <f t="shared" si="9"/>
        <v>0</v>
      </c>
      <c r="AK19" s="171">
        <f t="shared" si="10"/>
        <v>21.35</v>
      </c>
      <c r="AL19" s="171">
        <f t="shared" si="11"/>
        <v>15.25</v>
      </c>
      <c r="AM19" s="171">
        <f t="shared" si="12"/>
        <v>10.775</v>
      </c>
      <c r="AN19" s="171">
        <f t="shared" si="13"/>
        <v>0</v>
      </c>
      <c r="AO19" s="171">
        <f t="shared" si="14"/>
        <v>0</v>
      </c>
      <c r="AP19" s="170">
        <f t="shared" si="15"/>
        <v>307.95499999999998</v>
      </c>
      <c r="AQ19" s="290">
        <v>1.0920000000000001</v>
      </c>
      <c r="AR19" s="171">
        <f t="shared" si="16"/>
        <v>336.28699999999998</v>
      </c>
      <c r="AS19" s="173">
        <v>0</v>
      </c>
      <c r="AT19" s="170">
        <f t="shared" si="17"/>
        <v>0</v>
      </c>
      <c r="AU19" s="172">
        <v>0</v>
      </c>
      <c r="AV19" s="172">
        <v>0</v>
      </c>
      <c r="AW19" s="172">
        <v>0</v>
      </c>
      <c r="AX19" s="172">
        <v>0</v>
      </c>
      <c r="AY19" s="171">
        <f t="shared" si="18"/>
        <v>0</v>
      </c>
      <c r="AZ19" s="174">
        <v>0</v>
      </c>
      <c r="BA19" s="178">
        <v>7.4999999999999997E-2</v>
      </c>
      <c r="BB19" s="171">
        <f t="shared" si="19"/>
        <v>16.163</v>
      </c>
      <c r="BC19" s="170">
        <f t="shared" si="20"/>
        <v>0</v>
      </c>
      <c r="BD19" s="170">
        <f t="shared" si="21"/>
        <v>0</v>
      </c>
      <c r="BE19" s="170">
        <f t="shared" si="45"/>
        <v>0</v>
      </c>
      <c r="BF19" s="173">
        <v>0</v>
      </c>
      <c r="BG19" s="171">
        <f t="shared" si="23"/>
        <v>0</v>
      </c>
      <c r="BH19" s="175">
        <v>0</v>
      </c>
      <c r="BI19" s="171">
        <f t="shared" si="24"/>
        <v>0</v>
      </c>
      <c r="BJ19" s="175">
        <v>0</v>
      </c>
      <c r="BK19" s="175">
        <v>0</v>
      </c>
      <c r="BL19" s="171">
        <v>0</v>
      </c>
      <c r="BM19" s="170">
        <f t="shared" si="37"/>
        <v>352.45</v>
      </c>
      <c r="BN19" s="170">
        <f t="shared" si="26"/>
        <v>0</v>
      </c>
      <c r="BO19" s="171">
        <f t="shared" si="27"/>
        <v>352.45</v>
      </c>
      <c r="BP19" s="284">
        <f t="shared" si="28"/>
        <v>1439497.44</v>
      </c>
      <c r="BQ19" s="285"/>
      <c r="BR19" s="284">
        <f t="shared" si="38"/>
        <v>1439497.44</v>
      </c>
      <c r="BS19" s="284">
        <v>0</v>
      </c>
      <c r="BT19" s="284">
        <v>0</v>
      </c>
      <c r="BU19" s="176">
        <f t="shared" si="29"/>
        <v>0</v>
      </c>
      <c r="BV19" s="176">
        <v>0</v>
      </c>
      <c r="BW19" s="284">
        <v>0</v>
      </c>
      <c r="BX19" s="176">
        <f t="shared" si="30"/>
        <v>0</v>
      </c>
      <c r="BY19" s="176">
        <v>0</v>
      </c>
      <c r="BZ19" s="176">
        <v>0</v>
      </c>
      <c r="CA19" s="284">
        <f t="shared" si="31"/>
        <v>0</v>
      </c>
      <c r="CB19" s="284">
        <f t="shared" si="39"/>
        <v>0</v>
      </c>
      <c r="CC19" s="284">
        <f t="shared" si="32"/>
        <v>0</v>
      </c>
      <c r="CD19" s="176">
        <v>0</v>
      </c>
      <c r="CE19" s="284">
        <f t="shared" si="40"/>
        <v>1439497.44</v>
      </c>
      <c r="CF19" s="284">
        <f t="shared" si="41"/>
        <v>5819.4362732242307</v>
      </c>
      <c r="CG19" s="284">
        <f t="shared" si="42"/>
        <v>5586.6588222952614</v>
      </c>
      <c r="CH19" s="284">
        <f t="shared" si="44"/>
        <v>1450903.5350955194</v>
      </c>
      <c r="CI19" s="284"/>
      <c r="CJ19" s="288"/>
      <c r="CK19" s="169">
        <v>216</v>
      </c>
      <c r="CL19" s="169">
        <v>217</v>
      </c>
      <c r="CM19" s="178">
        <v>344.721</v>
      </c>
      <c r="CN19" s="179">
        <f t="shared" si="33"/>
        <v>6680</v>
      </c>
      <c r="CQ19" s="360">
        <f t="shared" si="43"/>
        <v>275.35500000000002</v>
      </c>
    </row>
    <row r="20" spans="1:95" ht="11.25" customHeight="1">
      <c r="A20" s="180" t="s">
        <v>906</v>
      </c>
      <c r="B20" s="168">
        <v>0</v>
      </c>
      <c r="C20" s="168">
        <v>18.5</v>
      </c>
      <c r="D20" s="169">
        <f t="shared" si="34"/>
        <v>18.5</v>
      </c>
      <c r="E20" s="168">
        <v>22</v>
      </c>
      <c r="F20" s="168">
        <v>21.5</v>
      </c>
      <c r="G20" s="168">
        <v>21.5</v>
      </c>
      <c r="H20" s="168">
        <v>24</v>
      </c>
      <c r="I20" s="168">
        <v>24</v>
      </c>
      <c r="J20" s="168">
        <v>23</v>
      </c>
      <c r="K20" s="168">
        <v>23.5</v>
      </c>
      <c r="L20" s="168">
        <v>24.5</v>
      </c>
      <c r="M20" s="168">
        <v>0</v>
      </c>
      <c r="N20" s="168">
        <v>0</v>
      </c>
      <c r="O20" s="168">
        <v>0</v>
      </c>
      <c r="P20" s="168">
        <v>0</v>
      </c>
      <c r="Q20" s="168">
        <f t="shared" si="0"/>
        <v>184</v>
      </c>
      <c r="R20" s="169">
        <f t="shared" si="1"/>
        <v>202.5</v>
      </c>
      <c r="S20" s="168">
        <v>20.5</v>
      </c>
      <c r="T20" s="168">
        <v>10.5</v>
      </c>
      <c r="U20" s="168">
        <v>0</v>
      </c>
      <c r="V20" s="168">
        <v>35.5</v>
      </c>
      <c r="W20" s="168">
        <v>1.97</v>
      </c>
      <c r="X20" s="168">
        <v>154.5</v>
      </c>
      <c r="Y20" s="168">
        <v>0</v>
      </c>
      <c r="Z20" s="168">
        <v>0</v>
      </c>
      <c r="AA20" s="168">
        <v>0</v>
      </c>
      <c r="AB20" s="170">
        <f t="shared" si="35"/>
        <v>26.64</v>
      </c>
      <c r="AC20" s="171">
        <f t="shared" si="2"/>
        <v>26.4</v>
      </c>
      <c r="AD20" s="171">
        <f t="shared" si="3"/>
        <v>50.74</v>
      </c>
      <c r="AE20" s="171">
        <f t="shared" si="4"/>
        <v>74.194999999999993</v>
      </c>
      <c r="AF20" s="171">
        <f t="shared" si="5"/>
        <v>60</v>
      </c>
      <c r="AG20" s="171">
        <f t="shared" si="6"/>
        <v>211.33499999999998</v>
      </c>
      <c r="AH20" s="171">
        <f t="shared" si="7"/>
        <v>20.5</v>
      </c>
      <c r="AI20" s="171">
        <f t="shared" si="8"/>
        <v>21</v>
      </c>
      <c r="AJ20" s="171">
        <f t="shared" si="9"/>
        <v>0</v>
      </c>
      <c r="AK20" s="171">
        <f t="shared" si="10"/>
        <v>24.85</v>
      </c>
      <c r="AL20" s="171">
        <f t="shared" si="11"/>
        <v>49.25</v>
      </c>
      <c r="AM20" s="171">
        <f t="shared" si="12"/>
        <v>7.7249999999999996</v>
      </c>
      <c r="AN20" s="171">
        <f t="shared" si="13"/>
        <v>0</v>
      </c>
      <c r="AO20" s="171">
        <f t="shared" si="14"/>
        <v>0</v>
      </c>
      <c r="AP20" s="170">
        <f t="shared" si="15"/>
        <v>361.3</v>
      </c>
      <c r="AQ20" s="172">
        <v>1</v>
      </c>
      <c r="AR20" s="171">
        <f t="shared" si="16"/>
        <v>361.3</v>
      </c>
      <c r="AS20" s="173">
        <v>0</v>
      </c>
      <c r="AT20" s="170">
        <f t="shared" si="17"/>
        <v>0</v>
      </c>
      <c r="AU20" s="172">
        <v>24.439</v>
      </c>
      <c r="AV20" s="172">
        <v>0</v>
      </c>
      <c r="AW20" s="172">
        <v>0</v>
      </c>
      <c r="AX20" s="172">
        <v>0</v>
      </c>
      <c r="AY20" s="171">
        <f t="shared" si="18"/>
        <v>24.439</v>
      </c>
      <c r="AZ20" s="174">
        <v>0</v>
      </c>
      <c r="BA20" s="178">
        <v>7.4999999999999997E-2</v>
      </c>
      <c r="BB20" s="171">
        <f t="shared" si="19"/>
        <v>15.188000000000001</v>
      </c>
      <c r="BC20" s="170">
        <f t="shared" si="20"/>
        <v>0</v>
      </c>
      <c r="BD20" s="170">
        <f t="shared" si="21"/>
        <v>0</v>
      </c>
      <c r="BE20" s="170">
        <f t="shared" si="45"/>
        <v>0</v>
      </c>
      <c r="BF20" s="173">
        <v>0</v>
      </c>
      <c r="BG20" s="171">
        <f t="shared" si="23"/>
        <v>0</v>
      </c>
      <c r="BH20" s="175">
        <v>0</v>
      </c>
      <c r="BI20" s="171">
        <f t="shared" si="24"/>
        <v>0</v>
      </c>
      <c r="BJ20" s="175">
        <v>0</v>
      </c>
      <c r="BK20" s="175">
        <v>0</v>
      </c>
      <c r="BL20" s="171">
        <v>0</v>
      </c>
      <c r="BM20" s="170">
        <f t="shared" si="37"/>
        <v>400.92700000000002</v>
      </c>
      <c r="BN20" s="170">
        <f t="shared" si="26"/>
        <v>0</v>
      </c>
      <c r="BO20" s="171">
        <f t="shared" si="27"/>
        <v>400.92700000000002</v>
      </c>
      <c r="BP20" s="284">
        <f t="shared" si="28"/>
        <v>1637490.11</v>
      </c>
      <c r="BQ20" s="285"/>
      <c r="BR20" s="284">
        <f t="shared" si="38"/>
        <v>1637490.11</v>
      </c>
      <c r="BS20" s="284">
        <v>0</v>
      </c>
      <c r="BT20" s="284">
        <v>0</v>
      </c>
      <c r="BU20" s="176">
        <f t="shared" si="29"/>
        <v>0</v>
      </c>
      <c r="BV20" s="176">
        <v>0</v>
      </c>
      <c r="BW20" s="284">
        <v>0</v>
      </c>
      <c r="BX20" s="176">
        <f t="shared" si="30"/>
        <v>0</v>
      </c>
      <c r="BY20" s="176">
        <v>0</v>
      </c>
      <c r="BZ20" s="176">
        <v>0</v>
      </c>
      <c r="CA20" s="284">
        <f t="shared" si="31"/>
        <v>0</v>
      </c>
      <c r="CB20" s="284">
        <f t="shared" si="39"/>
        <v>0</v>
      </c>
      <c r="CC20" s="284">
        <f t="shared" si="32"/>
        <v>0</v>
      </c>
      <c r="CD20" s="176">
        <v>0</v>
      </c>
      <c r="CE20" s="284">
        <f t="shared" si="40"/>
        <v>1637490.11</v>
      </c>
      <c r="CF20" s="284">
        <f t="shared" si="41"/>
        <v>6619.8584855975405</v>
      </c>
      <c r="CG20" s="284">
        <f t="shared" si="42"/>
        <v>6355.0641461736386</v>
      </c>
      <c r="CH20" s="284">
        <f t="shared" si="44"/>
        <v>1650465.0326317714</v>
      </c>
      <c r="CI20" s="284"/>
      <c r="CJ20" s="288"/>
      <c r="CK20" s="169">
        <v>203</v>
      </c>
      <c r="CL20" s="169">
        <v>188</v>
      </c>
      <c r="CM20" s="178">
        <v>367.28500000000003</v>
      </c>
      <c r="CN20" s="179">
        <f t="shared" si="33"/>
        <v>8086</v>
      </c>
      <c r="CQ20" s="360">
        <f t="shared" si="43"/>
        <v>358.72700000000003</v>
      </c>
    </row>
    <row r="21" spans="1:95" ht="11.25" customHeight="1">
      <c r="A21" s="180" t="s">
        <v>1109</v>
      </c>
      <c r="B21" s="168">
        <v>0</v>
      </c>
      <c r="C21" s="168">
        <v>16</v>
      </c>
      <c r="D21" s="169">
        <f t="shared" si="34"/>
        <v>16</v>
      </c>
      <c r="E21" s="168">
        <v>18</v>
      </c>
      <c r="F21" s="168">
        <v>0</v>
      </c>
      <c r="G21" s="168">
        <v>0</v>
      </c>
      <c r="H21" s="168">
        <v>0</v>
      </c>
      <c r="I21" s="168">
        <v>0</v>
      </c>
      <c r="J21" s="168">
        <v>54</v>
      </c>
      <c r="K21" s="168">
        <v>65</v>
      </c>
      <c r="L21" s="168">
        <v>70.5</v>
      </c>
      <c r="M21" s="168">
        <v>60</v>
      </c>
      <c r="N21" s="168">
        <v>46.5</v>
      </c>
      <c r="O21" s="168">
        <v>38</v>
      </c>
      <c r="P21" s="168">
        <v>30.5</v>
      </c>
      <c r="Q21" s="168">
        <f t="shared" si="0"/>
        <v>382.5</v>
      </c>
      <c r="R21" s="169">
        <f t="shared" si="1"/>
        <v>398.5</v>
      </c>
      <c r="S21" s="168">
        <v>25</v>
      </c>
      <c r="T21" s="168">
        <v>2.5</v>
      </c>
      <c r="U21" s="168">
        <v>0</v>
      </c>
      <c r="V21" s="168">
        <v>53.5</v>
      </c>
      <c r="W21" s="168">
        <v>1.77</v>
      </c>
      <c r="X21" s="168">
        <v>0</v>
      </c>
      <c r="Y21" s="168">
        <v>146</v>
      </c>
      <c r="Z21" s="168">
        <v>25.08</v>
      </c>
      <c r="AA21" s="168">
        <v>0</v>
      </c>
      <c r="AB21" s="170">
        <f t="shared" si="35"/>
        <v>23.04</v>
      </c>
      <c r="AC21" s="171">
        <f t="shared" si="2"/>
        <v>21.6</v>
      </c>
      <c r="AD21" s="171">
        <f t="shared" si="3"/>
        <v>0</v>
      </c>
      <c r="AE21" s="171">
        <f t="shared" si="4"/>
        <v>56.43</v>
      </c>
      <c r="AF21" s="171">
        <f t="shared" si="5"/>
        <v>388.125</v>
      </c>
      <c r="AG21" s="171">
        <f t="shared" si="6"/>
        <v>466.15499999999997</v>
      </c>
      <c r="AH21" s="171">
        <f t="shared" si="7"/>
        <v>25</v>
      </c>
      <c r="AI21" s="171">
        <f t="shared" si="8"/>
        <v>5</v>
      </c>
      <c r="AJ21" s="171">
        <f t="shared" si="9"/>
        <v>0</v>
      </c>
      <c r="AK21" s="171">
        <f t="shared" si="10"/>
        <v>37.450000000000003</v>
      </c>
      <c r="AL21" s="171">
        <f t="shared" si="11"/>
        <v>44.25</v>
      </c>
      <c r="AM21" s="171">
        <f t="shared" si="12"/>
        <v>0</v>
      </c>
      <c r="AN21" s="171">
        <f t="shared" si="13"/>
        <v>12.54</v>
      </c>
      <c r="AO21" s="171">
        <f t="shared" si="14"/>
        <v>0</v>
      </c>
      <c r="AP21" s="170">
        <f t="shared" si="15"/>
        <v>613.43499999999995</v>
      </c>
      <c r="AQ21" s="172">
        <v>1.0589999999999999</v>
      </c>
      <c r="AR21" s="171">
        <f t="shared" si="16"/>
        <v>649.62800000000004</v>
      </c>
      <c r="AS21" s="173">
        <v>0</v>
      </c>
      <c r="AT21" s="170">
        <f t="shared" si="17"/>
        <v>0</v>
      </c>
      <c r="AU21" s="172">
        <v>0</v>
      </c>
      <c r="AV21" s="172">
        <v>43.036000000000001</v>
      </c>
      <c r="AW21" s="172">
        <v>0</v>
      </c>
      <c r="AX21" s="172">
        <v>0</v>
      </c>
      <c r="AY21" s="171">
        <f t="shared" si="18"/>
        <v>43.036000000000001</v>
      </c>
      <c r="AZ21" s="174">
        <v>0</v>
      </c>
      <c r="BA21" s="178">
        <v>7.4999999999999997E-2</v>
      </c>
      <c r="BB21" s="171">
        <f t="shared" si="19"/>
        <v>29.888000000000002</v>
      </c>
      <c r="BC21" s="170">
        <f t="shared" si="20"/>
        <v>41.52</v>
      </c>
      <c r="BD21" s="170">
        <f t="shared" si="21"/>
        <v>16</v>
      </c>
      <c r="BE21" s="170">
        <f t="shared" si="45"/>
        <v>57.52</v>
      </c>
      <c r="BF21" s="173">
        <v>0</v>
      </c>
      <c r="BG21" s="171">
        <f t="shared" si="23"/>
        <v>0</v>
      </c>
      <c r="BH21" s="175">
        <v>0</v>
      </c>
      <c r="BI21" s="171">
        <f t="shared" si="24"/>
        <v>0</v>
      </c>
      <c r="BJ21" s="175">
        <v>0</v>
      </c>
      <c r="BK21" s="175">
        <v>0</v>
      </c>
      <c r="BL21" s="171">
        <v>0</v>
      </c>
      <c r="BM21" s="170">
        <f t="shared" si="37"/>
        <v>780.072</v>
      </c>
      <c r="BN21" s="170">
        <f t="shared" si="26"/>
        <v>0</v>
      </c>
      <c r="BO21" s="171">
        <f t="shared" si="27"/>
        <v>780.072</v>
      </c>
      <c r="BP21" s="284">
        <f t="shared" si="28"/>
        <v>3186016.87</v>
      </c>
      <c r="BQ21" s="285"/>
      <c r="BR21" s="284">
        <f t="shared" si="38"/>
        <v>3186016.87</v>
      </c>
      <c r="BS21" s="284">
        <v>0</v>
      </c>
      <c r="BT21" s="284">
        <v>0</v>
      </c>
      <c r="BU21" s="176">
        <f t="shared" si="29"/>
        <v>0</v>
      </c>
      <c r="BV21" s="176">
        <v>0</v>
      </c>
      <c r="BW21" s="284">
        <v>0</v>
      </c>
      <c r="BX21" s="176">
        <f t="shared" si="30"/>
        <v>0</v>
      </c>
      <c r="BY21" s="176">
        <v>0</v>
      </c>
      <c r="BZ21" s="176">
        <v>0</v>
      </c>
      <c r="CA21" s="284">
        <f t="shared" si="31"/>
        <v>0</v>
      </c>
      <c r="CB21" s="284">
        <f t="shared" si="39"/>
        <v>0</v>
      </c>
      <c r="CC21" s="284">
        <f t="shared" si="32"/>
        <v>0</v>
      </c>
      <c r="CD21" s="176">
        <v>0</v>
      </c>
      <c r="CE21" s="284">
        <f t="shared" si="40"/>
        <v>3186016.87</v>
      </c>
      <c r="CF21" s="284">
        <f t="shared" si="41"/>
        <v>12880.066073880847</v>
      </c>
      <c r="CG21" s="284">
        <f t="shared" si="42"/>
        <v>12364.863430925612</v>
      </c>
      <c r="CH21" s="284">
        <f t="shared" si="44"/>
        <v>3211261.7995048068</v>
      </c>
      <c r="CI21" s="284"/>
      <c r="CJ21" s="288"/>
      <c r="CK21" s="169">
        <v>400</v>
      </c>
      <c r="CL21" s="169">
        <v>432</v>
      </c>
      <c r="CM21" s="178">
        <v>706.92499999999995</v>
      </c>
      <c r="CN21" s="179">
        <f t="shared" si="33"/>
        <v>7995</v>
      </c>
      <c r="CQ21" s="360">
        <f t="shared" si="43"/>
        <v>654.24300000000005</v>
      </c>
    </row>
    <row r="22" spans="1:95" ht="11.25" customHeight="1">
      <c r="A22" s="180" t="s">
        <v>1110</v>
      </c>
      <c r="B22" s="168">
        <v>0</v>
      </c>
      <c r="C22" s="168">
        <v>48</v>
      </c>
      <c r="D22" s="169">
        <f t="shared" si="34"/>
        <v>48</v>
      </c>
      <c r="E22" s="168">
        <v>48</v>
      </c>
      <c r="F22" s="168">
        <v>35.5</v>
      </c>
      <c r="G22" s="168">
        <v>36</v>
      </c>
      <c r="H22" s="168">
        <v>28.5</v>
      </c>
      <c r="I22" s="168">
        <v>24.5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f t="shared" si="0"/>
        <v>172.5</v>
      </c>
      <c r="R22" s="169">
        <f t="shared" si="1"/>
        <v>220.5</v>
      </c>
      <c r="S22" s="168">
        <v>0</v>
      </c>
      <c r="T22" s="168">
        <v>0</v>
      </c>
      <c r="U22" s="168">
        <v>0</v>
      </c>
      <c r="V22" s="168">
        <v>16</v>
      </c>
      <c r="W22" s="168">
        <v>0.56999999999999995</v>
      </c>
      <c r="X22" s="168">
        <v>220.5</v>
      </c>
      <c r="Y22" s="168">
        <v>220.5</v>
      </c>
      <c r="Z22" s="168">
        <v>110.25</v>
      </c>
      <c r="AA22" s="168">
        <v>0</v>
      </c>
      <c r="AB22" s="170">
        <f t="shared" si="35"/>
        <v>69.12</v>
      </c>
      <c r="AC22" s="171">
        <f t="shared" si="2"/>
        <v>57.6</v>
      </c>
      <c r="AD22" s="171">
        <f t="shared" si="3"/>
        <v>84.37</v>
      </c>
      <c r="AE22" s="171">
        <f t="shared" si="4"/>
        <v>55.384999999999998</v>
      </c>
      <c r="AF22" s="171">
        <f t="shared" si="5"/>
        <v>0</v>
      </c>
      <c r="AG22" s="171">
        <f t="shared" si="6"/>
        <v>197.35499999999999</v>
      </c>
      <c r="AH22" s="171">
        <f t="shared" si="7"/>
        <v>0</v>
      </c>
      <c r="AI22" s="171">
        <f t="shared" si="8"/>
        <v>0</v>
      </c>
      <c r="AJ22" s="171">
        <f t="shared" si="9"/>
        <v>0</v>
      </c>
      <c r="AK22" s="171">
        <f t="shared" si="10"/>
        <v>11.2</v>
      </c>
      <c r="AL22" s="171">
        <f t="shared" si="11"/>
        <v>14.25</v>
      </c>
      <c r="AM22" s="171">
        <f t="shared" si="12"/>
        <v>11.025</v>
      </c>
      <c r="AN22" s="171">
        <f t="shared" si="13"/>
        <v>55.125</v>
      </c>
      <c r="AO22" s="171">
        <f t="shared" si="14"/>
        <v>0</v>
      </c>
      <c r="AP22" s="170">
        <f t="shared" si="15"/>
        <v>358.07499999999999</v>
      </c>
      <c r="AQ22" s="172">
        <v>1</v>
      </c>
      <c r="AR22" s="171">
        <f t="shared" si="16"/>
        <v>358.07499999999999</v>
      </c>
      <c r="AS22" s="173">
        <v>0</v>
      </c>
      <c r="AT22" s="170">
        <f t="shared" si="17"/>
        <v>0</v>
      </c>
      <c r="AU22" s="172">
        <v>0</v>
      </c>
      <c r="AV22" s="172">
        <v>0</v>
      </c>
      <c r="AW22" s="172">
        <v>0</v>
      </c>
      <c r="AX22" s="172">
        <v>0</v>
      </c>
      <c r="AY22" s="171">
        <f t="shared" si="18"/>
        <v>0</v>
      </c>
      <c r="AZ22" s="174">
        <v>0</v>
      </c>
      <c r="BA22" s="178">
        <v>7.4999999999999997E-2</v>
      </c>
      <c r="BB22" s="171">
        <f t="shared" si="19"/>
        <v>16.538</v>
      </c>
      <c r="BC22" s="170">
        <f t="shared" si="20"/>
        <v>2.58</v>
      </c>
      <c r="BD22" s="170">
        <f t="shared" si="21"/>
        <v>2</v>
      </c>
      <c r="BE22" s="170">
        <f t="shared" si="45"/>
        <v>4.58</v>
      </c>
      <c r="BF22" s="173">
        <v>0</v>
      </c>
      <c r="BG22" s="171">
        <f t="shared" si="23"/>
        <v>0</v>
      </c>
      <c r="BH22" s="175">
        <v>0</v>
      </c>
      <c r="BI22" s="171">
        <f t="shared" si="24"/>
        <v>0</v>
      </c>
      <c r="BJ22" s="175">
        <v>0</v>
      </c>
      <c r="BK22" s="175">
        <v>0</v>
      </c>
      <c r="BL22" s="171">
        <v>0</v>
      </c>
      <c r="BM22" s="170">
        <f t="shared" si="37"/>
        <v>379.19299999999998</v>
      </c>
      <c r="BN22" s="170">
        <f t="shared" si="26"/>
        <v>0</v>
      </c>
      <c r="BO22" s="171">
        <f t="shared" si="27"/>
        <v>379.19299999999998</v>
      </c>
      <c r="BP22" s="284">
        <f t="shared" si="28"/>
        <v>1548722.8</v>
      </c>
      <c r="BQ22" s="285"/>
      <c r="BR22" s="284">
        <f t="shared" si="38"/>
        <v>1548722.8</v>
      </c>
      <c r="BS22" s="284">
        <v>0</v>
      </c>
      <c r="BT22" s="284">
        <v>0</v>
      </c>
      <c r="BU22" s="176">
        <f t="shared" si="29"/>
        <v>0</v>
      </c>
      <c r="BV22" s="176">
        <v>0</v>
      </c>
      <c r="BW22" s="284">
        <v>0</v>
      </c>
      <c r="BX22" s="176">
        <f t="shared" si="30"/>
        <v>0</v>
      </c>
      <c r="BY22" s="176">
        <v>0</v>
      </c>
      <c r="BZ22" s="176">
        <v>0</v>
      </c>
      <c r="CA22" s="284">
        <f t="shared" si="31"/>
        <v>0</v>
      </c>
      <c r="CB22" s="284">
        <f t="shared" si="39"/>
        <v>0</v>
      </c>
      <c r="CC22" s="284">
        <f t="shared" si="32"/>
        <v>0</v>
      </c>
      <c r="CD22" s="176">
        <v>0</v>
      </c>
      <c r="CE22" s="284">
        <f t="shared" si="40"/>
        <v>1548722.8</v>
      </c>
      <c r="CF22" s="284">
        <f t="shared" si="41"/>
        <v>6261.000116463837</v>
      </c>
      <c r="CG22" s="284">
        <f t="shared" si="42"/>
        <v>6010.5601118052837</v>
      </c>
      <c r="CH22" s="284">
        <f t="shared" si="44"/>
        <v>1560994.3602282691</v>
      </c>
      <c r="CI22" s="284"/>
      <c r="CJ22" s="288"/>
      <c r="CK22" s="169">
        <v>224</v>
      </c>
      <c r="CL22" s="169">
        <v>228</v>
      </c>
      <c r="CM22" s="178">
        <v>362.40499999999997</v>
      </c>
      <c r="CN22" s="179">
        <f t="shared" si="33"/>
        <v>7024</v>
      </c>
      <c r="CQ22" s="360">
        <f t="shared" si="43"/>
        <v>323.19299999999998</v>
      </c>
    </row>
    <row r="23" spans="1:95" ht="11.25" customHeight="1">
      <c r="A23" s="180" t="s">
        <v>907</v>
      </c>
      <c r="B23" s="168">
        <v>0</v>
      </c>
      <c r="C23" s="168">
        <v>0</v>
      </c>
      <c r="D23" s="169">
        <f t="shared" si="34"/>
        <v>0</v>
      </c>
      <c r="E23" s="168">
        <v>0</v>
      </c>
      <c r="F23" s="168">
        <v>0</v>
      </c>
      <c r="G23" s="168">
        <v>0</v>
      </c>
      <c r="H23" s="168">
        <v>0</v>
      </c>
      <c r="I23" s="168">
        <v>0</v>
      </c>
      <c r="J23" s="168">
        <v>0</v>
      </c>
      <c r="K23" s="168">
        <v>0</v>
      </c>
      <c r="L23" s="168">
        <v>0</v>
      </c>
      <c r="M23" s="168">
        <v>40</v>
      </c>
      <c r="N23" s="168">
        <v>45</v>
      </c>
      <c r="O23" s="168">
        <v>24</v>
      </c>
      <c r="P23" s="168">
        <v>32</v>
      </c>
      <c r="Q23" s="168">
        <f t="shared" si="0"/>
        <v>141</v>
      </c>
      <c r="R23" s="169">
        <f t="shared" si="1"/>
        <v>141</v>
      </c>
      <c r="S23" s="168">
        <v>4</v>
      </c>
      <c r="T23" s="168">
        <v>8</v>
      </c>
      <c r="U23" s="168">
        <v>0</v>
      </c>
      <c r="V23" s="168">
        <v>3</v>
      </c>
      <c r="W23" s="168">
        <v>0.9</v>
      </c>
      <c r="X23" s="168">
        <v>0</v>
      </c>
      <c r="Y23" s="168">
        <v>29</v>
      </c>
      <c r="Z23" s="168">
        <v>9.67</v>
      </c>
      <c r="AA23" s="168">
        <v>0</v>
      </c>
      <c r="AB23" s="170">
        <f t="shared" si="35"/>
        <v>0</v>
      </c>
      <c r="AC23" s="171">
        <f t="shared" si="2"/>
        <v>0</v>
      </c>
      <c r="AD23" s="171">
        <f t="shared" si="3"/>
        <v>0</v>
      </c>
      <c r="AE23" s="171">
        <f t="shared" si="4"/>
        <v>0</v>
      </c>
      <c r="AF23" s="171">
        <f t="shared" si="5"/>
        <v>176.25</v>
      </c>
      <c r="AG23" s="171">
        <f t="shared" si="6"/>
        <v>176.25</v>
      </c>
      <c r="AH23" s="171">
        <f t="shared" si="7"/>
        <v>4</v>
      </c>
      <c r="AI23" s="171">
        <f t="shared" si="8"/>
        <v>16</v>
      </c>
      <c r="AJ23" s="171">
        <f t="shared" si="9"/>
        <v>0</v>
      </c>
      <c r="AK23" s="171">
        <f t="shared" si="10"/>
        <v>2.1</v>
      </c>
      <c r="AL23" s="171">
        <f t="shared" si="11"/>
        <v>22.5</v>
      </c>
      <c r="AM23" s="171">
        <f t="shared" si="12"/>
        <v>0</v>
      </c>
      <c r="AN23" s="171">
        <f t="shared" si="13"/>
        <v>4.835</v>
      </c>
      <c r="AO23" s="171">
        <f t="shared" si="14"/>
        <v>0</v>
      </c>
      <c r="AP23" s="170">
        <f t="shared" si="15"/>
        <v>225.685</v>
      </c>
      <c r="AQ23" s="172">
        <v>1.0149999999999999</v>
      </c>
      <c r="AR23" s="171">
        <f t="shared" si="16"/>
        <v>229.07</v>
      </c>
      <c r="AS23" s="173">
        <v>0</v>
      </c>
      <c r="AT23" s="170">
        <f t="shared" si="17"/>
        <v>0</v>
      </c>
      <c r="AU23" s="172">
        <v>0</v>
      </c>
      <c r="AV23" s="172">
        <v>139.83600000000001</v>
      </c>
      <c r="AW23" s="172">
        <v>0</v>
      </c>
      <c r="AX23" s="172">
        <v>0</v>
      </c>
      <c r="AY23" s="171">
        <f t="shared" si="18"/>
        <v>139.83600000000001</v>
      </c>
      <c r="AZ23" s="174">
        <v>0</v>
      </c>
      <c r="BA23" s="178">
        <v>7.4999999999999997E-2</v>
      </c>
      <c r="BB23" s="171">
        <f t="shared" si="19"/>
        <v>10.574999999999999</v>
      </c>
      <c r="BC23" s="170">
        <f t="shared" si="20"/>
        <v>30.6</v>
      </c>
      <c r="BD23" s="170">
        <f t="shared" si="21"/>
        <v>11</v>
      </c>
      <c r="BE23" s="170">
        <f t="shared" si="45"/>
        <v>41.6</v>
      </c>
      <c r="BF23" s="173">
        <v>0</v>
      </c>
      <c r="BG23" s="171">
        <f t="shared" si="23"/>
        <v>0</v>
      </c>
      <c r="BH23" s="175">
        <v>0</v>
      </c>
      <c r="BI23" s="171">
        <f t="shared" si="24"/>
        <v>0</v>
      </c>
      <c r="BJ23" s="175">
        <v>0</v>
      </c>
      <c r="BK23" s="175">
        <v>0</v>
      </c>
      <c r="BL23" s="171">
        <v>0</v>
      </c>
      <c r="BM23" s="170">
        <f t="shared" si="37"/>
        <v>421.08100000000002</v>
      </c>
      <c r="BN23" s="170">
        <f t="shared" si="26"/>
        <v>0</v>
      </c>
      <c r="BO23" s="171">
        <f t="shared" si="27"/>
        <v>421.08100000000002</v>
      </c>
      <c r="BP23" s="284">
        <f t="shared" si="28"/>
        <v>1719804.29</v>
      </c>
      <c r="BQ23" s="285"/>
      <c r="BR23" s="284">
        <f t="shared" si="38"/>
        <v>1719804.29</v>
      </c>
      <c r="BS23" s="284">
        <v>0</v>
      </c>
      <c r="BT23" s="284">
        <v>0</v>
      </c>
      <c r="BU23" s="176">
        <f t="shared" si="29"/>
        <v>0</v>
      </c>
      <c r="BV23" s="176">
        <v>0</v>
      </c>
      <c r="BW23" s="284">
        <v>0</v>
      </c>
      <c r="BX23" s="176">
        <f t="shared" si="30"/>
        <v>0</v>
      </c>
      <c r="BY23" s="176">
        <v>0</v>
      </c>
      <c r="BZ23" s="176">
        <v>0</v>
      </c>
      <c r="CA23" s="284">
        <f t="shared" si="31"/>
        <v>0</v>
      </c>
      <c r="CB23" s="284">
        <f t="shared" si="39"/>
        <v>0</v>
      </c>
      <c r="CC23" s="284">
        <f t="shared" si="32"/>
        <v>0</v>
      </c>
      <c r="CD23" s="176">
        <v>0</v>
      </c>
      <c r="CE23" s="284">
        <f t="shared" si="40"/>
        <v>1719804.29</v>
      </c>
      <c r="CF23" s="284">
        <f t="shared" si="41"/>
        <v>6952.6288758614564</v>
      </c>
      <c r="CG23" s="284">
        <f t="shared" si="42"/>
        <v>6674.5237208269982</v>
      </c>
      <c r="CH23" s="284">
        <f t="shared" si="44"/>
        <v>1733431.4425966884</v>
      </c>
      <c r="CI23" s="284"/>
      <c r="CJ23" s="288"/>
      <c r="CK23" s="169">
        <v>138</v>
      </c>
      <c r="CL23" s="169">
        <v>160</v>
      </c>
      <c r="CM23" s="178">
        <v>396.613</v>
      </c>
      <c r="CN23" s="179">
        <f t="shared" si="33"/>
        <v>12197</v>
      </c>
      <c r="CQ23" s="360">
        <f t="shared" si="43"/>
        <v>383.46100000000001</v>
      </c>
    </row>
    <row r="24" spans="1:95" ht="11.25" customHeight="1">
      <c r="A24" s="180" t="s">
        <v>908</v>
      </c>
      <c r="B24" s="168">
        <v>0</v>
      </c>
      <c r="C24" s="168">
        <v>0</v>
      </c>
      <c r="D24" s="169">
        <f t="shared" si="34"/>
        <v>0</v>
      </c>
      <c r="E24" s="168">
        <v>0</v>
      </c>
      <c r="F24" s="168">
        <v>0</v>
      </c>
      <c r="G24" s="168">
        <v>0</v>
      </c>
      <c r="H24" s="168">
        <v>0</v>
      </c>
      <c r="I24" s="168">
        <v>0</v>
      </c>
      <c r="J24" s="168">
        <v>67</v>
      </c>
      <c r="K24" s="168">
        <v>66.5</v>
      </c>
      <c r="L24" s="168">
        <v>64</v>
      </c>
      <c r="M24" s="168">
        <v>51</v>
      </c>
      <c r="N24" s="168">
        <v>47.5</v>
      </c>
      <c r="O24" s="168">
        <v>41.5</v>
      </c>
      <c r="P24" s="168">
        <v>43</v>
      </c>
      <c r="Q24" s="168">
        <f t="shared" si="0"/>
        <v>380.5</v>
      </c>
      <c r="R24" s="169">
        <f t="shared" si="1"/>
        <v>380.5</v>
      </c>
      <c r="S24" s="168">
        <v>0.5</v>
      </c>
      <c r="T24" s="168">
        <v>0</v>
      </c>
      <c r="U24" s="168">
        <v>0</v>
      </c>
      <c r="V24" s="168">
        <v>95</v>
      </c>
      <c r="W24" s="168">
        <v>1.35</v>
      </c>
      <c r="X24" s="168">
        <v>0</v>
      </c>
      <c r="Y24" s="168">
        <v>0</v>
      </c>
      <c r="Z24" s="168">
        <v>0</v>
      </c>
      <c r="AA24" s="168">
        <v>0</v>
      </c>
      <c r="AB24" s="170">
        <f t="shared" si="35"/>
        <v>0</v>
      </c>
      <c r="AC24" s="171">
        <f t="shared" si="2"/>
        <v>0</v>
      </c>
      <c r="AD24" s="171">
        <f t="shared" si="3"/>
        <v>0</v>
      </c>
      <c r="AE24" s="171">
        <f t="shared" si="4"/>
        <v>70.015000000000001</v>
      </c>
      <c r="AF24" s="171">
        <f t="shared" si="5"/>
        <v>391.875</v>
      </c>
      <c r="AG24" s="171">
        <f t="shared" si="6"/>
        <v>461.89</v>
      </c>
      <c r="AH24" s="171">
        <f t="shared" si="7"/>
        <v>0.5</v>
      </c>
      <c r="AI24" s="171">
        <f t="shared" si="8"/>
        <v>0</v>
      </c>
      <c r="AJ24" s="171">
        <f t="shared" si="9"/>
        <v>0</v>
      </c>
      <c r="AK24" s="171">
        <f t="shared" si="10"/>
        <v>66.5</v>
      </c>
      <c r="AL24" s="171">
        <f t="shared" si="11"/>
        <v>33.75</v>
      </c>
      <c r="AM24" s="171">
        <f t="shared" si="12"/>
        <v>0</v>
      </c>
      <c r="AN24" s="171">
        <f t="shared" si="13"/>
        <v>0</v>
      </c>
      <c r="AO24" s="171">
        <f t="shared" si="14"/>
        <v>0</v>
      </c>
      <c r="AP24" s="170">
        <f t="shared" si="15"/>
        <v>562.64</v>
      </c>
      <c r="AQ24" s="172">
        <v>1.091</v>
      </c>
      <c r="AR24" s="171">
        <f t="shared" si="16"/>
        <v>613.84</v>
      </c>
      <c r="AS24" s="173">
        <v>2</v>
      </c>
      <c r="AT24" s="170">
        <f t="shared" si="17"/>
        <v>3</v>
      </c>
      <c r="AU24" s="172">
        <v>0</v>
      </c>
      <c r="AV24" s="172">
        <v>30.4</v>
      </c>
      <c r="AW24" s="172">
        <v>0</v>
      </c>
      <c r="AX24" s="172">
        <v>0</v>
      </c>
      <c r="AY24" s="171">
        <f t="shared" si="18"/>
        <v>30.4</v>
      </c>
      <c r="AZ24" s="174">
        <v>0</v>
      </c>
      <c r="BA24" s="178">
        <v>7.4999999999999997E-2</v>
      </c>
      <c r="BB24" s="171">
        <f t="shared" si="19"/>
        <v>28.538</v>
      </c>
      <c r="BC24" s="170">
        <f t="shared" si="20"/>
        <v>0</v>
      </c>
      <c r="BD24" s="170">
        <f t="shared" si="21"/>
        <v>0</v>
      </c>
      <c r="BE24" s="170">
        <f t="shared" si="45"/>
        <v>0</v>
      </c>
      <c r="BF24" s="173">
        <v>0</v>
      </c>
      <c r="BG24" s="171">
        <f t="shared" si="23"/>
        <v>0</v>
      </c>
      <c r="BH24" s="175">
        <v>0</v>
      </c>
      <c r="BI24" s="171">
        <f t="shared" si="24"/>
        <v>0</v>
      </c>
      <c r="BJ24" s="175">
        <v>0</v>
      </c>
      <c r="BK24" s="175">
        <v>0</v>
      </c>
      <c r="BL24" s="171">
        <v>0</v>
      </c>
      <c r="BM24" s="170">
        <f t="shared" si="37"/>
        <v>675.77800000000002</v>
      </c>
      <c r="BN24" s="170">
        <f t="shared" si="26"/>
        <v>0</v>
      </c>
      <c r="BO24" s="171">
        <f t="shared" si="27"/>
        <v>675.77800000000002</v>
      </c>
      <c r="BP24" s="284">
        <f t="shared" si="28"/>
        <v>2760053.05</v>
      </c>
      <c r="BQ24" s="285"/>
      <c r="BR24" s="284">
        <f t="shared" si="38"/>
        <v>2760053.05</v>
      </c>
      <c r="BS24" s="284">
        <v>0</v>
      </c>
      <c r="BT24" s="284">
        <v>0</v>
      </c>
      <c r="BU24" s="176">
        <f t="shared" si="29"/>
        <v>0</v>
      </c>
      <c r="BV24" s="176">
        <v>0</v>
      </c>
      <c r="BW24" s="284">
        <v>0</v>
      </c>
      <c r="BX24" s="176">
        <f t="shared" si="30"/>
        <v>0</v>
      </c>
      <c r="BY24" s="176">
        <v>0</v>
      </c>
      <c r="BZ24" s="176">
        <v>0</v>
      </c>
      <c r="CA24" s="284">
        <f t="shared" si="31"/>
        <v>0</v>
      </c>
      <c r="CB24" s="284">
        <f t="shared" si="39"/>
        <v>0</v>
      </c>
      <c r="CC24" s="284">
        <f t="shared" si="32"/>
        <v>0</v>
      </c>
      <c r="CD24" s="176">
        <v>0</v>
      </c>
      <c r="CE24" s="284">
        <f t="shared" si="40"/>
        <v>2760053.05</v>
      </c>
      <c r="CF24" s="284">
        <f t="shared" si="41"/>
        <v>11158.028065123319</v>
      </c>
      <c r="CG24" s="284">
        <f t="shared" si="42"/>
        <v>10711.706942518385</v>
      </c>
      <c r="CH24" s="284">
        <f t="shared" si="44"/>
        <v>2781922.7850076412</v>
      </c>
      <c r="CI24" s="284"/>
      <c r="CJ24" s="288"/>
      <c r="CK24" s="169">
        <v>380</v>
      </c>
      <c r="CL24" s="169">
        <v>381</v>
      </c>
      <c r="CM24" s="178">
        <v>644.46699999999998</v>
      </c>
      <c r="CN24" s="179">
        <f t="shared" si="33"/>
        <v>7254</v>
      </c>
      <c r="CQ24" s="360">
        <f t="shared" si="43"/>
        <v>541.279</v>
      </c>
    </row>
    <row r="25" spans="1:95" ht="11.25" customHeight="1">
      <c r="A25" s="180" t="s">
        <v>1111</v>
      </c>
      <c r="B25" s="168">
        <v>0</v>
      </c>
      <c r="C25" s="168">
        <v>0</v>
      </c>
      <c r="D25" s="169">
        <f t="shared" si="34"/>
        <v>0</v>
      </c>
      <c r="E25" s="168">
        <v>0</v>
      </c>
      <c r="F25" s="168">
        <v>0</v>
      </c>
      <c r="G25" s="168">
        <v>0</v>
      </c>
      <c r="H25" s="168">
        <v>0</v>
      </c>
      <c r="I25" s="168">
        <v>0</v>
      </c>
      <c r="J25" s="168">
        <v>15</v>
      </c>
      <c r="K25" s="168">
        <v>17</v>
      </c>
      <c r="L25" s="168">
        <v>30</v>
      </c>
      <c r="M25" s="168">
        <v>75.5</v>
      </c>
      <c r="N25" s="168">
        <v>76.5</v>
      </c>
      <c r="O25" s="168">
        <v>52</v>
      </c>
      <c r="P25" s="168">
        <v>43.5</v>
      </c>
      <c r="Q25" s="168">
        <f t="shared" si="0"/>
        <v>309.5</v>
      </c>
      <c r="R25" s="169">
        <f t="shared" si="1"/>
        <v>309.5</v>
      </c>
      <c r="S25" s="168">
        <v>28</v>
      </c>
      <c r="T25" s="168">
        <v>17</v>
      </c>
      <c r="U25" s="168">
        <v>0</v>
      </c>
      <c r="V25" s="168">
        <v>28</v>
      </c>
      <c r="W25" s="168">
        <v>4.1500000000000004</v>
      </c>
      <c r="X25" s="168">
        <v>0</v>
      </c>
      <c r="Y25" s="168">
        <v>56.5</v>
      </c>
      <c r="Z25" s="168">
        <v>18.829999999999998</v>
      </c>
      <c r="AA25" s="168">
        <v>0</v>
      </c>
      <c r="AB25" s="170">
        <f t="shared" si="35"/>
        <v>0</v>
      </c>
      <c r="AC25" s="171">
        <f t="shared" si="2"/>
        <v>0</v>
      </c>
      <c r="AD25" s="171">
        <f t="shared" si="3"/>
        <v>0</v>
      </c>
      <c r="AE25" s="171">
        <f t="shared" si="4"/>
        <v>15.675000000000001</v>
      </c>
      <c r="AF25" s="171">
        <f t="shared" si="5"/>
        <v>368.125</v>
      </c>
      <c r="AG25" s="171">
        <f t="shared" si="6"/>
        <v>383.8</v>
      </c>
      <c r="AH25" s="171">
        <f t="shared" si="7"/>
        <v>28</v>
      </c>
      <c r="AI25" s="171">
        <f t="shared" si="8"/>
        <v>34</v>
      </c>
      <c r="AJ25" s="171">
        <f t="shared" si="9"/>
        <v>0</v>
      </c>
      <c r="AK25" s="171">
        <f t="shared" si="10"/>
        <v>19.600000000000001</v>
      </c>
      <c r="AL25" s="171">
        <f t="shared" si="11"/>
        <v>103.75</v>
      </c>
      <c r="AM25" s="171">
        <f t="shared" si="12"/>
        <v>0</v>
      </c>
      <c r="AN25" s="171">
        <f t="shared" si="13"/>
        <v>9.4149999999999991</v>
      </c>
      <c r="AO25" s="171">
        <f t="shared" si="14"/>
        <v>0</v>
      </c>
      <c r="AP25" s="170">
        <f t="shared" si="15"/>
        <v>578.56500000000005</v>
      </c>
      <c r="AQ25" s="172">
        <v>1.036</v>
      </c>
      <c r="AR25" s="171">
        <f t="shared" si="16"/>
        <v>599.39300000000003</v>
      </c>
      <c r="AS25" s="173">
        <v>0</v>
      </c>
      <c r="AT25" s="170">
        <f t="shared" si="17"/>
        <v>0</v>
      </c>
      <c r="AU25" s="172">
        <v>0</v>
      </c>
      <c r="AV25" s="172">
        <v>143.35900000000001</v>
      </c>
      <c r="AW25" s="172">
        <v>0</v>
      </c>
      <c r="AX25" s="172">
        <v>0</v>
      </c>
      <c r="AY25" s="171">
        <f t="shared" si="18"/>
        <v>143.35900000000001</v>
      </c>
      <c r="AZ25" s="174">
        <v>0</v>
      </c>
      <c r="BA25" s="178">
        <v>7.4999999999999997E-2</v>
      </c>
      <c r="BB25" s="171">
        <f t="shared" si="19"/>
        <v>23.213000000000001</v>
      </c>
      <c r="BC25" s="170">
        <f t="shared" si="20"/>
        <v>0</v>
      </c>
      <c r="BD25" s="170">
        <f t="shared" si="21"/>
        <v>0</v>
      </c>
      <c r="BE25" s="170">
        <f t="shared" si="45"/>
        <v>0</v>
      </c>
      <c r="BF25" s="173">
        <v>0</v>
      </c>
      <c r="BG25" s="171">
        <f t="shared" si="23"/>
        <v>0</v>
      </c>
      <c r="BH25" s="175">
        <v>0</v>
      </c>
      <c r="BI25" s="171">
        <f t="shared" si="24"/>
        <v>0</v>
      </c>
      <c r="BJ25" s="175">
        <v>0</v>
      </c>
      <c r="BK25" s="175">
        <v>0</v>
      </c>
      <c r="BL25" s="171">
        <v>0</v>
      </c>
      <c r="BM25" s="170">
        <f t="shared" si="37"/>
        <v>765.96500000000003</v>
      </c>
      <c r="BN25" s="170">
        <f t="shared" si="26"/>
        <v>0</v>
      </c>
      <c r="BO25" s="171">
        <f t="shared" si="27"/>
        <v>765.96500000000003</v>
      </c>
      <c r="BP25" s="284">
        <f t="shared" si="28"/>
        <v>3128400.21</v>
      </c>
      <c r="BQ25" s="285"/>
      <c r="BR25" s="284">
        <f t="shared" si="38"/>
        <v>3128400.21</v>
      </c>
      <c r="BS25" s="284">
        <v>0</v>
      </c>
      <c r="BT25" s="284">
        <v>0</v>
      </c>
      <c r="BU25" s="176">
        <f t="shared" si="29"/>
        <v>0</v>
      </c>
      <c r="BV25" s="176">
        <v>0</v>
      </c>
      <c r="BW25" s="284">
        <v>0</v>
      </c>
      <c r="BX25" s="176">
        <f t="shared" si="30"/>
        <v>0</v>
      </c>
      <c r="BY25" s="176">
        <v>0</v>
      </c>
      <c r="BZ25" s="176">
        <v>0</v>
      </c>
      <c r="CA25" s="284">
        <f t="shared" si="31"/>
        <v>0</v>
      </c>
      <c r="CB25" s="284">
        <f t="shared" si="39"/>
        <v>0</v>
      </c>
      <c r="CC25" s="284">
        <f t="shared" si="32"/>
        <v>0</v>
      </c>
      <c r="CD25" s="176">
        <v>0</v>
      </c>
      <c r="CE25" s="284">
        <f t="shared" si="40"/>
        <v>3128400.21</v>
      </c>
      <c r="CF25" s="284">
        <f t="shared" si="41"/>
        <v>12647.140004108865</v>
      </c>
      <c r="CG25" s="284">
        <f t="shared" si="42"/>
        <v>12141.254403944511</v>
      </c>
      <c r="CH25" s="284">
        <f t="shared" si="44"/>
        <v>3153188.6044080532</v>
      </c>
      <c r="CI25" s="284"/>
      <c r="CJ25" s="288"/>
      <c r="CK25" s="169">
        <v>312</v>
      </c>
      <c r="CL25" s="169">
        <v>314</v>
      </c>
      <c r="CM25" s="178">
        <v>730.90200000000004</v>
      </c>
      <c r="CN25" s="179">
        <f t="shared" si="33"/>
        <v>10108</v>
      </c>
      <c r="CQ25" s="360">
        <f t="shared" si="43"/>
        <v>671.87300000000005</v>
      </c>
    </row>
    <row r="26" spans="1:95" ht="11.25" customHeight="1">
      <c r="A26" s="180" t="s">
        <v>909</v>
      </c>
      <c r="B26" s="168">
        <v>0</v>
      </c>
      <c r="C26" s="168">
        <v>0</v>
      </c>
      <c r="D26" s="169">
        <f t="shared" si="34"/>
        <v>0</v>
      </c>
      <c r="E26" s="168">
        <v>0</v>
      </c>
      <c r="F26" s="168">
        <v>0</v>
      </c>
      <c r="G26" s="168">
        <v>0</v>
      </c>
      <c r="H26" s="168">
        <v>0</v>
      </c>
      <c r="I26" s="168">
        <v>0</v>
      </c>
      <c r="J26" s="168">
        <v>0</v>
      </c>
      <c r="K26" s="168">
        <v>0</v>
      </c>
      <c r="L26" s="168">
        <v>0</v>
      </c>
      <c r="M26" s="168">
        <v>43.5</v>
      </c>
      <c r="N26" s="168">
        <v>0</v>
      </c>
      <c r="O26" s="168">
        <v>0</v>
      </c>
      <c r="P26" s="168">
        <v>0</v>
      </c>
      <c r="Q26" s="168">
        <f t="shared" si="0"/>
        <v>43.5</v>
      </c>
      <c r="R26" s="168">
        <f t="shared" si="1"/>
        <v>43.5</v>
      </c>
      <c r="S26" s="168">
        <v>1</v>
      </c>
      <c r="T26" s="168">
        <v>1</v>
      </c>
      <c r="U26" s="168">
        <v>0</v>
      </c>
      <c r="V26" s="168">
        <v>1</v>
      </c>
      <c r="W26" s="168">
        <v>0.04</v>
      </c>
      <c r="X26" s="168">
        <v>0</v>
      </c>
      <c r="Y26" s="168">
        <v>0</v>
      </c>
      <c r="Z26" s="168">
        <v>0</v>
      </c>
      <c r="AA26" s="168">
        <v>0</v>
      </c>
      <c r="AB26" s="170">
        <f t="shared" si="35"/>
        <v>0</v>
      </c>
      <c r="AC26" s="171">
        <f t="shared" si="2"/>
        <v>0</v>
      </c>
      <c r="AD26" s="171">
        <f t="shared" si="3"/>
        <v>0</v>
      </c>
      <c r="AE26" s="171">
        <f t="shared" si="4"/>
        <v>0</v>
      </c>
      <c r="AF26" s="171">
        <f t="shared" si="5"/>
        <v>54.375</v>
      </c>
      <c r="AG26" s="171">
        <f t="shared" si="6"/>
        <v>54.375</v>
      </c>
      <c r="AH26" s="171">
        <f t="shared" si="7"/>
        <v>1</v>
      </c>
      <c r="AI26" s="171">
        <f t="shared" si="8"/>
        <v>2</v>
      </c>
      <c r="AJ26" s="171">
        <f t="shared" si="9"/>
        <v>0</v>
      </c>
      <c r="AK26" s="171">
        <f t="shared" si="10"/>
        <v>0.7</v>
      </c>
      <c r="AL26" s="171">
        <f t="shared" si="11"/>
        <v>1</v>
      </c>
      <c r="AM26" s="171">
        <f t="shared" si="12"/>
        <v>0</v>
      </c>
      <c r="AN26" s="171">
        <f t="shared" si="13"/>
        <v>0</v>
      </c>
      <c r="AO26" s="171">
        <f t="shared" si="14"/>
        <v>0</v>
      </c>
      <c r="AP26" s="170">
        <f t="shared" si="15"/>
        <v>59.075000000000003</v>
      </c>
      <c r="AQ26" s="172">
        <v>1.248</v>
      </c>
      <c r="AR26" s="171">
        <f t="shared" si="16"/>
        <v>73.725999999999999</v>
      </c>
      <c r="AS26" s="173">
        <v>0</v>
      </c>
      <c r="AT26" s="170">
        <f t="shared" si="17"/>
        <v>0</v>
      </c>
      <c r="AU26" s="172">
        <v>0</v>
      </c>
      <c r="AV26" s="172">
        <v>65.778000000000006</v>
      </c>
      <c r="AW26" s="172">
        <v>0</v>
      </c>
      <c r="AX26" s="172">
        <v>0</v>
      </c>
      <c r="AY26" s="171">
        <f t="shared" si="18"/>
        <v>65.778000000000006</v>
      </c>
      <c r="AZ26" s="174">
        <v>0</v>
      </c>
      <c r="BA26" s="178">
        <v>7.4999999999999997E-2</v>
      </c>
      <c r="BB26" s="171">
        <f t="shared" si="19"/>
        <v>3.2629999999999999</v>
      </c>
      <c r="BC26" s="170">
        <f t="shared" si="20"/>
        <v>79.754999999999995</v>
      </c>
      <c r="BD26" s="170">
        <f t="shared" si="21"/>
        <v>27</v>
      </c>
      <c r="BE26" s="170">
        <f t="shared" si="45"/>
        <v>106.755</v>
      </c>
      <c r="BF26" s="173">
        <v>0</v>
      </c>
      <c r="BG26" s="171">
        <f t="shared" si="23"/>
        <v>0</v>
      </c>
      <c r="BH26" s="175">
        <v>0</v>
      </c>
      <c r="BI26" s="171">
        <f t="shared" si="24"/>
        <v>0</v>
      </c>
      <c r="BJ26" s="175">
        <v>0</v>
      </c>
      <c r="BK26" s="175">
        <v>0</v>
      </c>
      <c r="BL26" s="171">
        <v>0</v>
      </c>
      <c r="BM26" s="170">
        <f t="shared" si="37"/>
        <v>249.52200000000002</v>
      </c>
      <c r="BN26" s="170">
        <f t="shared" si="26"/>
        <v>9.1419999999999995</v>
      </c>
      <c r="BO26" s="171">
        <f t="shared" si="27"/>
        <v>258.66399999999999</v>
      </c>
      <c r="BP26" s="284">
        <f t="shared" si="28"/>
        <v>1056451.03</v>
      </c>
      <c r="BQ26" s="285"/>
      <c r="BR26" s="284">
        <f t="shared" si="38"/>
        <v>1056451.03</v>
      </c>
      <c r="BS26" s="284">
        <v>0</v>
      </c>
      <c r="BT26" s="284">
        <v>0</v>
      </c>
      <c r="BU26" s="176">
        <f t="shared" si="29"/>
        <v>0</v>
      </c>
      <c r="BV26" s="176">
        <v>0</v>
      </c>
      <c r="BW26" s="284">
        <v>0</v>
      </c>
      <c r="BX26" s="176">
        <f t="shared" si="30"/>
        <v>0</v>
      </c>
      <c r="BY26" s="176">
        <v>0</v>
      </c>
      <c r="BZ26" s="176">
        <v>0</v>
      </c>
      <c r="CA26" s="284">
        <f t="shared" si="31"/>
        <v>0</v>
      </c>
      <c r="CB26" s="284">
        <f t="shared" si="39"/>
        <v>0</v>
      </c>
      <c r="CC26" s="284">
        <f t="shared" si="32"/>
        <v>0</v>
      </c>
      <c r="CD26" s="176">
        <v>0</v>
      </c>
      <c r="CE26" s="284">
        <f t="shared" si="40"/>
        <v>1056451.03</v>
      </c>
      <c r="CF26" s="284">
        <f t="shared" si="41"/>
        <v>4270.8998807716525</v>
      </c>
      <c r="CG26" s="284">
        <f t="shared" si="42"/>
        <v>4100.0638855407869</v>
      </c>
      <c r="CH26" s="284">
        <f t="shared" si="44"/>
        <v>1064821.9937663125</v>
      </c>
      <c r="CI26" s="284"/>
      <c r="CJ26" s="288"/>
      <c r="CK26" s="169">
        <v>29</v>
      </c>
      <c r="CL26" s="169">
        <v>83</v>
      </c>
      <c r="CM26" s="178">
        <v>258.66399999999999</v>
      </c>
      <c r="CN26" s="179">
        <f t="shared" si="33"/>
        <v>24286</v>
      </c>
      <c r="CQ26" s="360">
        <f t="shared" si="43"/>
        <v>234.386</v>
      </c>
    </row>
    <row r="27" spans="1:95" ht="11.25" customHeight="1">
      <c r="A27" s="180" t="s">
        <v>1112</v>
      </c>
      <c r="B27" s="168">
        <v>0</v>
      </c>
      <c r="C27" s="168">
        <v>0</v>
      </c>
      <c r="D27" s="169">
        <f t="shared" si="34"/>
        <v>0</v>
      </c>
      <c r="E27" s="168">
        <v>0</v>
      </c>
      <c r="F27" s="168">
        <v>0</v>
      </c>
      <c r="G27" s="168">
        <v>0</v>
      </c>
      <c r="H27" s="168">
        <v>0</v>
      </c>
      <c r="I27" s="168">
        <v>0</v>
      </c>
      <c r="J27" s="168">
        <v>95.5</v>
      </c>
      <c r="K27" s="168">
        <v>91.5</v>
      </c>
      <c r="L27" s="168">
        <v>90</v>
      </c>
      <c r="M27" s="168">
        <v>88</v>
      </c>
      <c r="N27" s="168">
        <v>87.5</v>
      </c>
      <c r="O27" s="168">
        <v>83.5</v>
      </c>
      <c r="P27" s="168">
        <v>72</v>
      </c>
      <c r="Q27" s="168">
        <f t="shared" si="0"/>
        <v>608</v>
      </c>
      <c r="R27" s="169">
        <f t="shared" si="1"/>
        <v>608</v>
      </c>
      <c r="S27" s="168">
        <v>28</v>
      </c>
      <c r="T27" s="168">
        <v>19.5</v>
      </c>
      <c r="U27" s="168">
        <v>0</v>
      </c>
      <c r="V27" s="168">
        <v>104</v>
      </c>
      <c r="W27" s="168">
        <v>4.71</v>
      </c>
      <c r="X27" s="168">
        <v>0</v>
      </c>
      <c r="Y27" s="168">
        <v>246.5</v>
      </c>
      <c r="Z27" s="168">
        <v>90.75</v>
      </c>
      <c r="AA27" s="168">
        <v>0</v>
      </c>
      <c r="AB27" s="170">
        <f t="shared" si="35"/>
        <v>0</v>
      </c>
      <c r="AC27" s="171">
        <f t="shared" si="2"/>
        <v>0</v>
      </c>
      <c r="AD27" s="171">
        <f t="shared" si="3"/>
        <v>0</v>
      </c>
      <c r="AE27" s="171">
        <f t="shared" si="4"/>
        <v>99.798000000000002</v>
      </c>
      <c r="AF27" s="171">
        <f t="shared" si="5"/>
        <v>640.625</v>
      </c>
      <c r="AG27" s="171">
        <f t="shared" si="6"/>
        <v>740.423</v>
      </c>
      <c r="AH27" s="171">
        <f t="shared" si="7"/>
        <v>28</v>
      </c>
      <c r="AI27" s="171">
        <f t="shared" si="8"/>
        <v>39</v>
      </c>
      <c r="AJ27" s="171">
        <f t="shared" si="9"/>
        <v>0</v>
      </c>
      <c r="AK27" s="171">
        <f t="shared" si="10"/>
        <v>72.8</v>
      </c>
      <c r="AL27" s="171">
        <f t="shared" si="11"/>
        <v>117.75</v>
      </c>
      <c r="AM27" s="171">
        <f t="shared" si="12"/>
        <v>0</v>
      </c>
      <c r="AN27" s="171">
        <f t="shared" si="13"/>
        <v>45.375</v>
      </c>
      <c r="AO27" s="171">
        <f t="shared" si="14"/>
        <v>0</v>
      </c>
      <c r="AP27" s="170">
        <f t="shared" si="15"/>
        <v>1043.348</v>
      </c>
      <c r="AQ27" s="172">
        <v>1.0640000000000001</v>
      </c>
      <c r="AR27" s="171">
        <f t="shared" si="16"/>
        <v>1110.1220000000001</v>
      </c>
      <c r="AS27" s="173">
        <v>3</v>
      </c>
      <c r="AT27" s="170">
        <f t="shared" si="17"/>
        <v>4.5</v>
      </c>
      <c r="AU27" s="172">
        <v>0</v>
      </c>
      <c r="AV27" s="172">
        <v>0</v>
      </c>
      <c r="AW27" s="172">
        <v>0</v>
      </c>
      <c r="AX27" s="172">
        <v>0</v>
      </c>
      <c r="AY27" s="171">
        <f t="shared" si="18"/>
        <v>0</v>
      </c>
      <c r="AZ27" s="174">
        <v>0</v>
      </c>
      <c r="BA27" s="178">
        <v>7.4999999999999997E-2</v>
      </c>
      <c r="BB27" s="171">
        <f t="shared" si="19"/>
        <v>45.6</v>
      </c>
      <c r="BC27" s="170">
        <f t="shared" si="20"/>
        <v>5.67</v>
      </c>
      <c r="BD27" s="170">
        <f t="shared" si="21"/>
        <v>5</v>
      </c>
      <c r="BE27" s="170">
        <f t="shared" si="45"/>
        <v>10.67</v>
      </c>
      <c r="BF27" s="173">
        <v>0</v>
      </c>
      <c r="BG27" s="171">
        <f t="shared" si="23"/>
        <v>0</v>
      </c>
      <c r="BH27" s="175">
        <v>0</v>
      </c>
      <c r="BI27" s="171">
        <f t="shared" si="24"/>
        <v>0</v>
      </c>
      <c r="BJ27" s="175">
        <v>0</v>
      </c>
      <c r="BK27" s="175">
        <v>0</v>
      </c>
      <c r="BL27" s="171">
        <v>0</v>
      </c>
      <c r="BM27" s="170">
        <f t="shared" si="37"/>
        <v>1170.8920000000001</v>
      </c>
      <c r="BN27" s="170">
        <f t="shared" si="26"/>
        <v>0</v>
      </c>
      <c r="BO27" s="171">
        <f t="shared" si="27"/>
        <v>1170.8920000000001</v>
      </c>
      <c r="BP27" s="284">
        <f t="shared" si="28"/>
        <v>4782227.3600000003</v>
      </c>
      <c r="BQ27" s="285"/>
      <c r="BR27" s="284">
        <f t="shared" si="38"/>
        <v>4782227.3600000003</v>
      </c>
      <c r="BS27" s="284">
        <v>0</v>
      </c>
      <c r="BT27" s="284">
        <v>0</v>
      </c>
      <c r="BU27" s="176">
        <f t="shared" si="29"/>
        <v>0</v>
      </c>
      <c r="BV27" s="176">
        <v>0</v>
      </c>
      <c r="BW27" s="284">
        <v>0</v>
      </c>
      <c r="BX27" s="176">
        <f t="shared" si="30"/>
        <v>0</v>
      </c>
      <c r="BY27" s="176">
        <v>0</v>
      </c>
      <c r="BZ27" s="176">
        <v>0</v>
      </c>
      <c r="CA27" s="284">
        <f t="shared" si="31"/>
        <v>0</v>
      </c>
      <c r="CB27" s="284">
        <f t="shared" si="39"/>
        <v>0</v>
      </c>
      <c r="CC27" s="284">
        <f t="shared" si="32"/>
        <v>0</v>
      </c>
      <c r="CD27" s="176">
        <v>0</v>
      </c>
      <c r="CE27" s="284">
        <f t="shared" si="40"/>
        <v>4782227.3600000003</v>
      </c>
      <c r="CF27" s="284">
        <f t="shared" si="41"/>
        <v>19333.044014020168</v>
      </c>
      <c r="CG27" s="284">
        <f t="shared" si="42"/>
        <v>18559.72225345936</v>
      </c>
      <c r="CH27" s="284">
        <f t="shared" si="44"/>
        <v>4820120.1262674797</v>
      </c>
      <c r="CI27" s="284"/>
      <c r="CJ27" s="288"/>
      <c r="CK27" s="169">
        <v>612</v>
      </c>
      <c r="CL27" s="169">
        <v>622</v>
      </c>
      <c r="CM27" s="178">
        <v>1154.22</v>
      </c>
      <c r="CN27" s="179">
        <f t="shared" si="33"/>
        <v>7866</v>
      </c>
      <c r="CQ27" s="360">
        <f t="shared" si="43"/>
        <v>968.2589999999999</v>
      </c>
    </row>
    <row r="28" spans="1:95" ht="11.25" customHeight="1">
      <c r="A28" s="180" t="s">
        <v>1113</v>
      </c>
      <c r="B28" s="168">
        <v>0</v>
      </c>
      <c r="C28" s="168">
        <v>0</v>
      </c>
      <c r="D28" s="169">
        <f t="shared" si="34"/>
        <v>0</v>
      </c>
      <c r="E28" s="168">
        <v>0</v>
      </c>
      <c r="F28" s="168">
        <v>0</v>
      </c>
      <c r="G28" s="168">
        <v>0</v>
      </c>
      <c r="H28" s="168">
        <v>0</v>
      </c>
      <c r="I28" s="168">
        <v>30.5</v>
      </c>
      <c r="J28" s="168">
        <v>60.5</v>
      </c>
      <c r="K28" s="168">
        <v>77.5</v>
      </c>
      <c r="L28" s="168">
        <v>80</v>
      </c>
      <c r="M28" s="168">
        <v>0</v>
      </c>
      <c r="N28" s="168">
        <v>0</v>
      </c>
      <c r="O28" s="168">
        <v>0</v>
      </c>
      <c r="P28" s="168">
        <v>0</v>
      </c>
      <c r="Q28" s="168">
        <f t="shared" si="0"/>
        <v>248.5</v>
      </c>
      <c r="R28" s="169">
        <f t="shared" si="1"/>
        <v>248.5</v>
      </c>
      <c r="S28" s="168">
        <v>4</v>
      </c>
      <c r="T28" s="168">
        <v>7</v>
      </c>
      <c r="U28" s="168">
        <v>0</v>
      </c>
      <c r="V28" s="168">
        <v>47.5</v>
      </c>
      <c r="W28" s="168">
        <v>1.96</v>
      </c>
      <c r="X28" s="168">
        <v>0</v>
      </c>
      <c r="Y28" s="168">
        <v>0</v>
      </c>
      <c r="Z28" s="168">
        <v>0</v>
      </c>
      <c r="AA28" s="168">
        <v>0</v>
      </c>
      <c r="AB28" s="170">
        <f t="shared" si="35"/>
        <v>0</v>
      </c>
      <c r="AC28" s="171">
        <f t="shared" si="2"/>
        <v>0</v>
      </c>
      <c r="AD28" s="171">
        <f t="shared" si="3"/>
        <v>0</v>
      </c>
      <c r="AE28" s="171">
        <f t="shared" si="4"/>
        <v>95.094999999999999</v>
      </c>
      <c r="AF28" s="171">
        <f t="shared" si="5"/>
        <v>196.875</v>
      </c>
      <c r="AG28" s="171">
        <f t="shared" si="6"/>
        <v>291.97000000000003</v>
      </c>
      <c r="AH28" s="171">
        <f t="shared" si="7"/>
        <v>4</v>
      </c>
      <c r="AI28" s="171">
        <f t="shared" si="8"/>
        <v>14</v>
      </c>
      <c r="AJ28" s="171">
        <f t="shared" si="9"/>
        <v>0</v>
      </c>
      <c r="AK28" s="171">
        <f t="shared" si="10"/>
        <v>33.25</v>
      </c>
      <c r="AL28" s="171">
        <f t="shared" si="11"/>
        <v>49</v>
      </c>
      <c r="AM28" s="171">
        <f t="shared" si="12"/>
        <v>0</v>
      </c>
      <c r="AN28" s="171">
        <f t="shared" si="13"/>
        <v>0</v>
      </c>
      <c r="AO28" s="171">
        <f t="shared" si="14"/>
        <v>0</v>
      </c>
      <c r="AP28" s="170">
        <f t="shared" si="15"/>
        <v>392.22</v>
      </c>
      <c r="AQ28" s="172">
        <v>1.0389999999999999</v>
      </c>
      <c r="AR28" s="171">
        <f t="shared" si="16"/>
        <v>407.517</v>
      </c>
      <c r="AS28" s="173">
        <v>1</v>
      </c>
      <c r="AT28" s="170">
        <f t="shared" si="17"/>
        <v>1.5</v>
      </c>
      <c r="AU28" s="172">
        <v>0</v>
      </c>
      <c r="AV28" s="172">
        <v>0</v>
      </c>
      <c r="AW28" s="172">
        <v>0</v>
      </c>
      <c r="AX28" s="172">
        <v>0</v>
      </c>
      <c r="AY28" s="171">
        <f t="shared" si="18"/>
        <v>0</v>
      </c>
      <c r="AZ28" s="174">
        <v>0</v>
      </c>
      <c r="BA28" s="178">
        <v>7.4999999999999997E-2</v>
      </c>
      <c r="BB28" s="171">
        <f t="shared" si="19"/>
        <v>18.638000000000002</v>
      </c>
      <c r="BC28" s="170">
        <f t="shared" si="20"/>
        <v>0</v>
      </c>
      <c r="BD28" s="170">
        <f t="shared" si="21"/>
        <v>0</v>
      </c>
      <c r="BE28" s="170">
        <f t="shared" si="45"/>
        <v>0</v>
      </c>
      <c r="BF28" s="173">
        <v>0</v>
      </c>
      <c r="BG28" s="171">
        <f t="shared" si="23"/>
        <v>0</v>
      </c>
      <c r="BH28" s="175">
        <v>0</v>
      </c>
      <c r="BI28" s="171">
        <f t="shared" si="24"/>
        <v>0</v>
      </c>
      <c r="BJ28" s="175">
        <v>0</v>
      </c>
      <c r="BK28" s="175">
        <v>0</v>
      </c>
      <c r="BL28" s="171">
        <v>0</v>
      </c>
      <c r="BM28" s="170">
        <f t="shared" si="37"/>
        <v>427.65499999999997</v>
      </c>
      <c r="BN28" s="170">
        <f t="shared" si="26"/>
        <v>0</v>
      </c>
      <c r="BO28" s="171">
        <f t="shared" si="27"/>
        <v>427.65499999999997</v>
      </c>
      <c r="BP28" s="284">
        <f t="shared" si="28"/>
        <v>1746654.21</v>
      </c>
      <c r="BQ28" s="285"/>
      <c r="BR28" s="284">
        <f t="shared" si="38"/>
        <v>1746654.21</v>
      </c>
      <c r="BS28" s="284">
        <v>0</v>
      </c>
      <c r="BT28" s="284">
        <v>0</v>
      </c>
      <c r="BU28" s="176">
        <f t="shared" si="29"/>
        <v>0</v>
      </c>
      <c r="BV28" s="176">
        <v>0</v>
      </c>
      <c r="BW28" s="284">
        <v>0</v>
      </c>
      <c r="BX28" s="176">
        <f t="shared" si="30"/>
        <v>0</v>
      </c>
      <c r="BY28" s="176">
        <v>0</v>
      </c>
      <c r="BZ28" s="176">
        <v>0</v>
      </c>
      <c r="CA28" s="284">
        <f t="shared" si="31"/>
        <v>0</v>
      </c>
      <c r="CB28" s="284">
        <f t="shared" si="39"/>
        <v>0</v>
      </c>
      <c r="CC28" s="284">
        <f t="shared" si="32"/>
        <v>0</v>
      </c>
      <c r="CD28" s="176">
        <v>0</v>
      </c>
      <c r="CE28" s="284">
        <f t="shared" si="40"/>
        <v>1746654.21</v>
      </c>
      <c r="CF28" s="284">
        <f t="shared" si="41"/>
        <v>7061.1746738874454</v>
      </c>
      <c r="CG28" s="284">
        <f t="shared" si="42"/>
        <v>6778.7276869319467</v>
      </c>
      <c r="CH28" s="284">
        <f t="shared" si="44"/>
        <v>1760494.1123608192</v>
      </c>
      <c r="CI28" s="284"/>
      <c r="CJ28" s="288"/>
      <c r="CK28" s="169">
        <v>253</v>
      </c>
      <c r="CL28" s="169">
        <v>240</v>
      </c>
      <c r="CM28" s="178">
        <v>430.59100000000001</v>
      </c>
      <c r="CN28" s="179">
        <f t="shared" si="33"/>
        <v>7029</v>
      </c>
      <c r="CQ28" s="360">
        <f t="shared" si="43"/>
        <v>368.42699999999996</v>
      </c>
    </row>
    <row r="29" spans="1:95" ht="11.25" customHeight="1">
      <c r="A29" s="180" t="s">
        <v>910</v>
      </c>
      <c r="B29" s="168">
        <v>0</v>
      </c>
      <c r="C29" s="168">
        <v>7</v>
      </c>
      <c r="D29" s="169">
        <f>($B29/2)+$C29</f>
        <v>7</v>
      </c>
      <c r="E29" s="168">
        <v>10.5</v>
      </c>
      <c r="F29" s="168">
        <v>11</v>
      </c>
      <c r="G29" s="168">
        <v>2.5</v>
      </c>
      <c r="H29" s="168">
        <v>10.5</v>
      </c>
      <c r="I29" s="168">
        <v>4</v>
      </c>
      <c r="J29" s="168">
        <v>0</v>
      </c>
      <c r="K29" s="168">
        <v>0</v>
      </c>
      <c r="L29" s="168">
        <v>0</v>
      </c>
      <c r="M29" s="168">
        <v>0</v>
      </c>
      <c r="N29" s="168">
        <v>0</v>
      </c>
      <c r="O29" s="168">
        <v>0</v>
      </c>
      <c r="P29" s="168">
        <v>0</v>
      </c>
      <c r="Q29" s="168">
        <f>SUM($E29:$P29)</f>
        <v>38.5</v>
      </c>
      <c r="R29" s="169">
        <f>$D29+$Q29</f>
        <v>45.5</v>
      </c>
      <c r="S29" s="168">
        <v>2</v>
      </c>
      <c r="T29" s="168">
        <v>0</v>
      </c>
      <c r="U29" s="168">
        <v>0</v>
      </c>
      <c r="V29" s="168">
        <v>6.5</v>
      </c>
      <c r="W29" s="168">
        <v>0.48</v>
      </c>
      <c r="X29" s="168">
        <v>45.5</v>
      </c>
      <c r="Y29" s="168">
        <v>0</v>
      </c>
      <c r="Z29" s="168">
        <v>0</v>
      </c>
      <c r="AA29" s="168">
        <v>0</v>
      </c>
      <c r="AB29" s="170">
        <f>ROUND($D29*$AB$2,3)</f>
        <v>10.08</v>
      </c>
      <c r="AC29" s="170">
        <f>ROUND($E29*$AC$2,3)</f>
        <v>12.6</v>
      </c>
      <c r="AD29" s="170">
        <f>ROUND(($F29+$G29)*$AD$2,3)</f>
        <v>15.93</v>
      </c>
      <c r="AE29" s="170">
        <f>ROUND(($H29+$I29+$J29)*$AE$2,3)</f>
        <v>15.153</v>
      </c>
      <c r="AF29" s="170">
        <f>ROUND(($K29+$L29+$M29+$N29+$O29+$P29)*$AF$2,3)</f>
        <v>0</v>
      </c>
      <c r="AG29" s="170">
        <f>SUM($AC29:$AF29)</f>
        <v>43.683</v>
      </c>
      <c r="AH29" s="170">
        <f>ROUND($AH$2*$S29,3)</f>
        <v>2</v>
      </c>
      <c r="AI29" s="170">
        <f>ROUND($AI$2*$T29,3)</f>
        <v>0</v>
      </c>
      <c r="AJ29" s="170">
        <f>ROUND($AJ$2*$U29,3)</f>
        <v>0</v>
      </c>
      <c r="AK29" s="170">
        <f>ROUND($AK$2*$V29,3)</f>
        <v>4.55</v>
      </c>
      <c r="AL29" s="170">
        <f>ROUND($AL$2*$W29,3)</f>
        <v>12</v>
      </c>
      <c r="AM29" s="170">
        <f>ROUND($X29*$AM$2,3)</f>
        <v>2.2749999999999999</v>
      </c>
      <c r="AN29" s="170">
        <f>ROUND($AN$2*$Z29,3)</f>
        <v>0</v>
      </c>
      <c r="AO29" s="170">
        <f>ROUND($AA29*$AO$2,3)</f>
        <v>0</v>
      </c>
      <c r="AP29" s="170">
        <f t="shared" si="15"/>
        <v>74.587999999999994</v>
      </c>
      <c r="AQ29" s="172">
        <v>1.0660000000000001</v>
      </c>
      <c r="AR29" s="171">
        <f>ROUND($AP29*$AQ29,3)</f>
        <v>79.510999999999996</v>
      </c>
      <c r="AS29" s="173">
        <v>0</v>
      </c>
      <c r="AT29" s="170">
        <f>ROUND($AS29*$AT$2,3)</f>
        <v>0</v>
      </c>
      <c r="AU29" s="172">
        <v>34.039000000000001</v>
      </c>
      <c r="AV29" s="172">
        <v>0</v>
      </c>
      <c r="AW29" s="172">
        <v>0</v>
      </c>
      <c r="AX29" s="172">
        <v>0</v>
      </c>
      <c r="AY29" s="171">
        <f>SUM($AU29:$AX29)</f>
        <v>34.039000000000001</v>
      </c>
      <c r="AZ29" s="174">
        <v>0</v>
      </c>
      <c r="BA29" s="178">
        <v>7.4999999999999997E-2</v>
      </c>
      <c r="BB29" s="171">
        <f>ROUND($BA29*$R29,3)</f>
        <v>3.4129999999999998</v>
      </c>
      <c r="BC29" s="171">
        <f t="shared" si="20"/>
        <v>11.175000000000001</v>
      </c>
      <c r="BD29" s="171">
        <f t="shared" si="21"/>
        <v>4</v>
      </c>
      <c r="BE29" s="171">
        <f>SUM($BC29:$BD29)</f>
        <v>15.175000000000001</v>
      </c>
      <c r="BF29" s="173">
        <v>0</v>
      </c>
      <c r="BG29" s="171">
        <f>ROUND($BF29*$BG$2,3)</f>
        <v>0</v>
      </c>
      <c r="BH29" s="175">
        <v>0</v>
      </c>
      <c r="BI29" s="171">
        <f>ROUND($BH29*$BI$2,3)</f>
        <v>0</v>
      </c>
      <c r="BJ29" s="175">
        <v>0</v>
      </c>
      <c r="BK29" s="175">
        <v>0</v>
      </c>
      <c r="BL29" s="171">
        <f>IF(BJ29=0,0,(BJ29)*(BK29/BJ29)*$BL$2)</f>
        <v>0</v>
      </c>
      <c r="BM29" s="291">
        <f>$AR29+$AT29+$AY29+$AZ29+$BB29+$BE29+$BG29+$BI29+$BL29</f>
        <v>132.13800000000001</v>
      </c>
      <c r="BN29" s="170">
        <f t="shared" si="26"/>
        <v>8.3759999999999994</v>
      </c>
      <c r="BO29" s="171">
        <f>ROUND($BM29+$BN29,3)</f>
        <v>140.51400000000001</v>
      </c>
      <c r="BP29" s="284">
        <f>ROUND($BO29*$BP$2,2)</f>
        <v>573895.71</v>
      </c>
      <c r="BQ29" s="285"/>
      <c r="BR29" s="284">
        <f t="shared" si="38"/>
        <v>573895.71</v>
      </c>
      <c r="BS29" s="284">
        <v>0</v>
      </c>
      <c r="BT29" s="284">
        <v>0</v>
      </c>
      <c r="BU29" s="176">
        <f>$BS29+$BT29</f>
        <v>0</v>
      </c>
      <c r="BV29" s="176">
        <v>0</v>
      </c>
      <c r="BW29" s="284">
        <v>0</v>
      </c>
      <c r="BX29" s="176">
        <f>$BV29+$BW29</f>
        <v>0</v>
      </c>
      <c r="BY29" s="176">
        <v>0</v>
      </c>
      <c r="BZ29" s="176">
        <v>0</v>
      </c>
      <c r="CA29" s="284">
        <f>SUM($BY29:$BZ29)</f>
        <v>0</v>
      </c>
      <c r="CB29" s="284">
        <f t="shared" si="39"/>
        <v>0</v>
      </c>
      <c r="CC29" s="284">
        <f>$CB29*0.75</f>
        <v>0</v>
      </c>
      <c r="CD29" s="284">
        <v>0</v>
      </c>
      <c r="CE29" s="284">
        <f t="shared" si="40"/>
        <v>573895.71</v>
      </c>
      <c r="CF29" s="284">
        <f t="shared" si="41"/>
        <v>2320.0802023112828</v>
      </c>
      <c r="CG29" s="284">
        <f t="shared" si="42"/>
        <v>2227.2769942188315</v>
      </c>
      <c r="CH29" s="284">
        <f t="shared" si="44"/>
        <v>578443.06719653006</v>
      </c>
      <c r="CI29" s="284"/>
      <c r="CJ29" s="292"/>
      <c r="CK29" s="169">
        <v>47</v>
      </c>
      <c r="CL29" s="169">
        <v>55</v>
      </c>
      <c r="CM29" s="178">
        <v>140.51400000000001</v>
      </c>
      <c r="CN29" s="179">
        <f>ROUND($BP29/$R29,0)</f>
        <v>12613</v>
      </c>
      <c r="CQ29" s="360">
        <f t="shared" si="43"/>
        <v>126.119</v>
      </c>
    </row>
    <row r="30" spans="1:95" ht="11.25" customHeight="1">
      <c r="A30" s="182" t="s">
        <v>911</v>
      </c>
      <c r="B30" s="183">
        <f t="shared" ref="B30:BM30" si="47">SUBTOTAL(9,B4:B29)</f>
        <v>933.5</v>
      </c>
      <c r="C30" s="183">
        <f t="shared" si="47"/>
        <v>6730</v>
      </c>
      <c r="D30" s="183">
        <f t="shared" si="47"/>
        <v>7196.75</v>
      </c>
      <c r="E30" s="183">
        <f t="shared" si="47"/>
        <v>6826.5</v>
      </c>
      <c r="F30" s="183">
        <f t="shared" si="47"/>
        <v>7184.5</v>
      </c>
      <c r="G30" s="183">
        <f t="shared" si="47"/>
        <v>7545.5</v>
      </c>
      <c r="H30" s="183">
        <f t="shared" si="47"/>
        <v>7563.5</v>
      </c>
      <c r="I30" s="183">
        <f t="shared" si="47"/>
        <v>7372</v>
      </c>
      <c r="J30" s="183">
        <f t="shared" si="47"/>
        <v>6687</v>
      </c>
      <c r="K30" s="183">
        <f t="shared" si="47"/>
        <v>6532.5</v>
      </c>
      <c r="L30" s="183">
        <f t="shared" si="47"/>
        <v>6618</v>
      </c>
      <c r="M30" s="183">
        <f t="shared" si="47"/>
        <v>8011.5</v>
      </c>
      <c r="N30" s="183">
        <f t="shared" si="47"/>
        <v>7029</v>
      </c>
      <c r="O30" s="183">
        <f t="shared" si="47"/>
        <v>5838.5</v>
      </c>
      <c r="P30" s="183">
        <f t="shared" si="47"/>
        <v>5526.5</v>
      </c>
      <c r="Q30" s="183">
        <f t="shared" si="47"/>
        <v>82735</v>
      </c>
      <c r="R30" s="183">
        <f t="shared" si="47"/>
        <v>89931.75</v>
      </c>
      <c r="S30" s="183">
        <f t="shared" si="47"/>
        <v>2981.5</v>
      </c>
      <c r="T30" s="183">
        <f t="shared" si="47"/>
        <v>4836</v>
      </c>
      <c r="U30" s="183">
        <f t="shared" si="47"/>
        <v>651</v>
      </c>
      <c r="V30" s="183">
        <f t="shared" si="47"/>
        <v>12699.5</v>
      </c>
      <c r="W30" s="183">
        <f t="shared" si="47"/>
        <v>471.29</v>
      </c>
      <c r="X30" s="183">
        <f t="shared" si="47"/>
        <v>49472</v>
      </c>
      <c r="Y30" s="183">
        <f t="shared" si="47"/>
        <v>11994</v>
      </c>
      <c r="Z30" s="183">
        <f t="shared" si="47"/>
        <v>4703.25</v>
      </c>
      <c r="AA30" s="183">
        <f t="shared" si="47"/>
        <v>11469</v>
      </c>
      <c r="AB30" s="295">
        <f t="shared" si="47"/>
        <v>10363.320000000002</v>
      </c>
      <c r="AC30" s="295">
        <f t="shared" si="47"/>
        <v>8191.8000000000011</v>
      </c>
      <c r="AD30" s="295">
        <f t="shared" si="47"/>
        <v>17381.400000000001</v>
      </c>
      <c r="AE30" s="295">
        <f t="shared" si="47"/>
        <v>22595.515999999996</v>
      </c>
      <c r="AF30" s="295">
        <f t="shared" si="47"/>
        <v>49445</v>
      </c>
      <c r="AG30" s="295">
        <f t="shared" si="47"/>
        <v>97613.716000000015</v>
      </c>
      <c r="AH30" s="295">
        <f t="shared" si="47"/>
        <v>2981.5</v>
      </c>
      <c r="AI30" s="295">
        <f t="shared" si="47"/>
        <v>9672</v>
      </c>
      <c r="AJ30" s="295">
        <f t="shared" si="47"/>
        <v>1302</v>
      </c>
      <c r="AK30" s="295">
        <f t="shared" si="47"/>
        <v>8889.65</v>
      </c>
      <c r="AL30" s="295">
        <f t="shared" si="47"/>
        <v>11782.25</v>
      </c>
      <c r="AM30" s="295">
        <f t="shared" si="47"/>
        <v>2473.6000000000004</v>
      </c>
      <c r="AN30" s="295">
        <f t="shared" si="47"/>
        <v>2351.625</v>
      </c>
      <c r="AO30" s="295">
        <f t="shared" si="47"/>
        <v>688.14</v>
      </c>
      <c r="AP30" s="295">
        <f t="shared" si="47"/>
        <v>148117.80099999998</v>
      </c>
      <c r="AQ30" s="183" t="s">
        <v>1042</v>
      </c>
      <c r="AR30" s="295">
        <f t="shared" si="47"/>
        <v>157986.54499999998</v>
      </c>
      <c r="AS30" s="183">
        <f t="shared" si="47"/>
        <v>374</v>
      </c>
      <c r="AT30" s="295">
        <f t="shared" si="47"/>
        <v>561</v>
      </c>
      <c r="AU30" s="295">
        <f t="shared" si="47"/>
        <v>132.89600000000002</v>
      </c>
      <c r="AV30" s="295">
        <f t="shared" si="47"/>
        <v>2013.2750000000001</v>
      </c>
      <c r="AW30" s="295">
        <f t="shared" si="47"/>
        <v>0</v>
      </c>
      <c r="AX30" s="295">
        <f t="shared" si="47"/>
        <v>0</v>
      </c>
      <c r="AY30" s="295">
        <f t="shared" si="47"/>
        <v>2146.1710000000003</v>
      </c>
      <c r="AZ30" s="295">
        <f t="shared" si="47"/>
        <v>0</v>
      </c>
      <c r="BA30" s="295">
        <f t="shared" si="47"/>
        <v>1.9499999999999993</v>
      </c>
      <c r="BB30" s="295">
        <f t="shared" si="47"/>
        <v>6744.8879999999963</v>
      </c>
      <c r="BC30" s="295">
        <f t="shared" si="47"/>
        <v>439.73999999999995</v>
      </c>
      <c r="BD30" s="295">
        <f t="shared" si="47"/>
        <v>166.5</v>
      </c>
      <c r="BE30" s="295">
        <f t="shared" si="47"/>
        <v>606.2399999999999</v>
      </c>
      <c r="BF30" s="183">
        <f t="shared" si="47"/>
        <v>105.5</v>
      </c>
      <c r="BG30" s="295">
        <f t="shared" si="47"/>
        <v>10.55</v>
      </c>
      <c r="BH30" s="183">
        <f t="shared" si="47"/>
        <v>69.5</v>
      </c>
      <c r="BI30" s="295">
        <f t="shared" si="47"/>
        <v>6.95</v>
      </c>
      <c r="BJ30" s="183">
        <f t="shared" si="47"/>
        <v>2</v>
      </c>
      <c r="BK30" s="183">
        <f t="shared" si="47"/>
        <v>2.5</v>
      </c>
      <c r="BL30" s="295">
        <f t="shared" si="47"/>
        <v>0.625</v>
      </c>
      <c r="BM30" s="295">
        <f t="shared" si="47"/>
        <v>168062.96899999995</v>
      </c>
      <c r="BN30" s="295">
        <f t="shared" ref="BN30:CN30" si="48">SUBTOTAL(9,BN4:BN29)</f>
        <v>50.500999999999998</v>
      </c>
      <c r="BO30" s="295">
        <f t="shared" si="48"/>
        <v>168113.46999999994</v>
      </c>
      <c r="BP30" s="296">
        <f t="shared" si="48"/>
        <v>686619120.9799999</v>
      </c>
      <c r="BQ30" s="296">
        <f t="shared" si="48"/>
        <v>0</v>
      </c>
      <c r="BR30" s="296">
        <f t="shared" si="48"/>
        <v>686619120.9799999</v>
      </c>
      <c r="BS30" s="296">
        <f t="shared" si="48"/>
        <v>1320404.22</v>
      </c>
      <c r="BT30" s="296">
        <f t="shared" si="48"/>
        <v>3879215.35</v>
      </c>
      <c r="BU30" s="296">
        <f t="shared" si="48"/>
        <v>5199619.57</v>
      </c>
      <c r="BV30" s="296">
        <f t="shared" si="48"/>
        <v>0</v>
      </c>
      <c r="BW30" s="296">
        <f t="shared" si="48"/>
        <v>121816.99</v>
      </c>
      <c r="BX30" s="296">
        <f t="shared" si="48"/>
        <v>121816.99</v>
      </c>
      <c r="BY30" s="296">
        <f t="shared" si="48"/>
        <v>0</v>
      </c>
      <c r="BZ30" s="296">
        <f t="shared" si="48"/>
        <v>28196.9</v>
      </c>
      <c r="CA30" s="296">
        <f t="shared" si="48"/>
        <v>28196.9</v>
      </c>
      <c r="CB30" s="296">
        <f t="shared" si="48"/>
        <v>5349633.4600000009</v>
      </c>
      <c r="CC30" s="296">
        <f t="shared" si="48"/>
        <v>4012225.0950000007</v>
      </c>
      <c r="CD30" s="296">
        <f t="shared" si="48"/>
        <v>0</v>
      </c>
      <c r="CE30" s="296">
        <f t="shared" si="48"/>
        <v>682606895.88499987</v>
      </c>
      <c r="CF30" s="296">
        <f t="shared" si="48"/>
        <v>2759565.4010097887</v>
      </c>
      <c r="CG30" s="296">
        <f t="shared" si="48"/>
        <v>2649182.7849693978</v>
      </c>
      <c r="CH30" s="296">
        <f>SUBTOTAL(9,CH4:CH29)</f>
        <v>688015644.07097912</v>
      </c>
      <c r="CI30" s="296">
        <f t="shared" si="48"/>
        <v>0</v>
      </c>
      <c r="CJ30" s="183"/>
      <c r="CK30" s="183">
        <f t="shared" si="48"/>
        <v>90492</v>
      </c>
      <c r="CL30" s="183">
        <f t="shared" si="48"/>
        <v>89260.5</v>
      </c>
      <c r="CM30" s="295">
        <f t="shared" si="48"/>
        <v>166044.489</v>
      </c>
      <c r="CN30" s="183">
        <f t="shared" si="48"/>
        <v>249993</v>
      </c>
      <c r="CQ30" s="360" t="e">
        <f t="shared" si="43"/>
        <v>#VALUE!</v>
      </c>
    </row>
    <row r="31" spans="1:95" ht="11.25" customHeight="1">
      <c r="A31" s="167" t="s">
        <v>912</v>
      </c>
      <c r="B31" s="168">
        <v>15.5</v>
      </c>
      <c r="C31" s="168">
        <v>10.5</v>
      </c>
      <c r="D31" s="169">
        <f t="shared" ref="D31:D34" si="49">($B31/2)+$C31</f>
        <v>18.25</v>
      </c>
      <c r="E31" s="168">
        <v>10</v>
      </c>
      <c r="F31" s="168">
        <v>12</v>
      </c>
      <c r="G31" s="168">
        <v>10</v>
      </c>
      <c r="H31" s="168">
        <v>11.5</v>
      </c>
      <c r="I31" s="168">
        <v>11</v>
      </c>
      <c r="J31" s="168">
        <v>13</v>
      </c>
      <c r="K31" s="168">
        <v>14</v>
      </c>
      <c r="L31" s="168">
        <v>11.5</v>
      </c>
      <c r="M31" s="168">
        <v>6</v>
      </c>
      <c r="N31" s="168">
        <v>24</v>
      </c>
      <c r="O31" s="168">
        <v>13.5</v>
      </c>
      <c r="P31" s="168">
        <v>16.5</v>
      </c>
      <c r="Q31" s="168">
        <f>SUM($E31:$P31)</f>
        <v>153</v>
      </c>
      <c r="R31" s="169">
        <f>$D31+$Q31</f>
        <v>171.25</v>
      </c>
      <c r="S31" s="168">
        <v>8</v>
      </c>
      <c r="T31" s="168">
        <v>0</v>
      </c>
      <c r="U31" s="168">
        <v>15.5</v>
      </c>
      <c r="V31" s="168">
        <v>35</v>
      </c>
      <c r="W31" s="168">
        <v>0.68</v>
      </c>
      <c r="X31" s="168">
        <v>78</v>
      </c>
      <c r="Y31" s="168">
        <v>0</v>
      </c>
      <c r="Z31" s="168">
        <v>0</v>
      </c>
      <c r="AA31" s="168">
        <v>0</v>
      </c>
      <c r="AB31" s="170">
        <f>ROUND($D31*$AB$2,3)</f>
        <v>26.28</v>
      </c>
      <c r="AC31" s="171">
        <f>ROUND($E31*$AC$2,3)</f>
        <v>12</v>
      </c>
      <c r="AD31" s="171">
        <f>ROUND(($F31+$G31)*$AD$2,3)</f>
        <v>25.96</v>
      </c>
      <c r="AE31" s="171">
        <f>ROUND(($H31+$I31+$J31)*$AE$2,3)</f>
        <v>37.097999999999999</v>
      </c>
      <c r="AF31" s="171">
        <f>ROUND(($K31+$L31+$M31+$N31+$O31+$P31)*$AF$2,3)</f>
        <v>106.875</v>
      </c>
      <c r="AG31" s="171">
        <f>SUM($AC31:$AF31)</f>
        <v>181.93299999999999</v>
      </c>
      <c r="AH31" s="171">
        <f>ROUND($AH$2*$S31,3)</f>
        <v>8</v>
      </c>
      <c r="AI31" s="171">
        <f>ROUND($AI$2*$T31,3)</f>
        <v>0</v>
      </c>
      <c r="AJ31" s="171">
        <f>ROUND($AJ$2*$U31,3)</f>
        <v>31</v>
      </c>
      <c r="AK31" s="171">
        <f>ROUND($AK$2*$V31,3)</f>
        <v>24.5</v>
      </c>
      <c r="AL31" s="171">
        <f>ROUND($AL$2*$W31,3)</f>
        <v>17</v>
      </c>
      <c r="AM31" s="171">
        <f>ROUND($X31*$AM$2,3)</f>
        <v>3.9</v>
      </c>
      <c r="AN31" s="171">
        <f>ROUND($AN$2*$Z31,3)</f>
        <v>0</v>
      </c>
      <c r="AO31" s="171">
        <f>ROUND($AA31*$AO$2,3)</f>
        <v>0</v>
      </c>
      <c r="AP31" s="170">
        <f t="shared" si="15"/>
        <v>292.61299999999994</v>
      </c>
      <c r="AQ31" s="172">
        <v>1.1339999999999999</v>
      </c>
      <c r="AR31" s="171">
        <f>ROUND($AP31*$AQ31,3)</f>
        <v>331.82299999999998</v>
      </c>
      <c r="AS31" s="173">
        <v>0</v>
      </c>
      <c r="AT31" s="170">
        <f>ROUND($AS31*$AT$2,3)</f>
        <v>0</v>
      </c>
      <c r="AU31" s="172">
        <v>59.6</v>
      </c>
      <c r="AV31" s="172">
        <v>101.919</v>
      </c>
      <c r="AW31" s="170">
        <f t="shared" ref="AW31:AW32" si="50">ROUND(IF($R31&lt;4000,((4000-$R31)/4000)*(0.15*$R31),0),3)</f>
        <v>24.588000000000001</v>
      </c>
      <c r="AX31" s="172">
        <v>0</v>
      </c>
      <c r="AY31" s="171">
        <f>SUM($AU31:$AX31)</f>
        <v>186.107</v>
      </c>
      <c r="AZ31" s="174">
        <f t="shared" si="36"/>
        <v>28.75</v>
      </c>
      <c r="BA31" s="178">
        <v>7.6999999999999999E-2</v>
      </c>
      <c r="BB31" s="171">
        <f>ROUND($BA31*$R31,3)</f>
        <v>13.186</v>
      </c>
      <c r="BC31" s="170">
        <f>ROUND(IF(AND((($CL31-$CK31)/$CK31)&gt;0.01,(($CL31-$CK31)-($CL31*0.01))&gt;0),(($CL31-$CK31)-($CL31*0.01))*$BC$2,0),3)</f>
        <v>0</v>
      </c>
      <c r="BD31" s="170">
        <f>ROUND(IF((($CL31-$CK31)/$CK31)&gt;0.01,($CL31-$CK31)*$BD$2,0),3)</f>
        <v>0</v>
      </c>
      <c r="BE31" s="170">
        <f t="shared" si="45"/>
        <v>0</v>
      </c>
      <c r="BF31" s="173">
        <v>0</v>
      </c>
      <c r="BG31" s="171">
        <f>ROUND($BF31*$BG$2,3)</f>
        <v>0</v>
      </c>
      <c r="BH31" s="175">
        <v>0</v>
      </c>
      <c r="BI31" s="171">
        <f>ROUND($BH31*$BI$2,3)</f>
        <v>0</v>
      </c>
      <c r="BJ31" s="175">
        <v>0</v>
      </c>
      <c r="BK31" s="175">
        <v>0</v>
      </c>
      <c r="BL31" s="171">
        <f t="shared" si="25"/>
        <v>0</v>
      </c>
      <c r="BM31" s="170">
        <f t="shared" si="37"/>
        <v>559.86599999999999</v>
      </c>
      <c r="BN31" s="170">
        <f>ROUND(IF(AND($R31&lt;=200,$CM31&gt;$BM31),$CM31-$BM31,0),3)</f>
        <v>0</v>
      </c>
      <c r="BO31" s="171">
        <f>ROUND($BM31+$BN31,3)</f>
        <v>559.86599999999999</v>
      </c>
      <c r="BP31" s="284">
        <f>ROUND($BO31*$BP$2,2)</f>
        <v>2286638.31</v>
      </c>
      <c r="BQ31" s="285"/>
      <c r="BR31" s="284">
        <f t="shared" si="38"/>
        <v>2286638.31</v>
      </c>
      <c r="BS31" s="284">
        <v>1542.38</v>
      </c>
      <c r="BT31" s="284">
        <v>13851.66</v>
      </c>
      <c r="BU31" s="176">
        <f>$BS31+$BT31</f>
        <v>15394.04</v>
      </c>
      <c r="BV31" s="176">
        <v>0</v>
      </c>
      <c r="BW31" s="176">
        <v>0</v>
      </c>
      <c r="BX31" s="176">
        <f>$BV31+$BW31</f>
        <v>0</v>
      </c>
      <c r="BY31" s="176">
        <v>0</v>
      </c>
      <c r="BZ31" s="176">
        <v>9524.0499999999993</v>
      </c>
      <c r="CA31" s="284">
        <f>SUM($BY31:$BZ31)</f>
        <v>9524.0499999999993</v>
      </c>
      <c r="CB31" s="284">
        <f t="shared" si="39"/>
        <v>24918.09</v>
      </c>
      <c r="CC31" s="284">
        <f>$CB31*0.75</f>
        <v>18688.567500000001</v>
      </c>
      <c r="CD31" s="176">
        <v>0</v>
      </c>
      <c r="CE31" s="284">
        <f t="shared" si="40"/>
        <v>2267949.7425000002</v>
      </c>
      <c r="CF31" s="284">
        <f t="shared" si="41"/>
        <v>9168.6088704360973</v>
      </c>
      <c r="CG31" s="284">
        <f t="shared" si="42"/>
        <v>8801.864515618654</v>
      </c>
      <c r="CH31" s="284">
        <f t="shared" si="44"/>
        <v>2285920.2158860546</v>
      </c>
      <c r="CI31" s="285"/>
      <c r="CJ31" s="288"/>
      <c r="CK31" s="169">
        <v>171</v>
      </c>
      <c r="CL31" s="169">
        <v>163.5</v>
      </c>
      <c r="CM31" s="178">
        <v>522.697</v>
      </c>
      <c r="CN31" s="179">
        <f t="shared" si="33"/>
        <v>13353</v>
      </c>
      <c r="CQ31" s="360">
        <f t="shared" si="43"/>
        <v>452.17699999999996</v>
      </c>
    </row>
    <row r="32" spans="1:95" ht="11.25" customHeight="1">
      <c r="A32" s="180" t="s">
        <v>913</v>
      </c>
      <c r="B32" s="168">
        <v>81</v>
      </c>
      <c r="C32" s="168">
        <v>274</v>
      </c>
      <c r="D32" s="169">
        <f t="shared" si="49"/>
        <v>314.5</v>
      </c>
      <c r="E32" s="168">
        <v>319.5</v>
      </c>
      <c r="F32" s="168">
        <v>332</v>
      </c>
      <c r="G32" s="168">
        <v>319</v>
      </c>
      <c r="H32" s="168">
        <v>309</v>
      </c>
      <c r="I32" s="168">
        <v>282.5</v>
      </c>
      <c r="J32" s="168">
        <v>304.5</v>
      </c>
      <c r="K32" s="168">
        <v>264.5</v>
      </c>
      <c r="L32" s="168">
        <v>312</v>
      </c>
      <c r="M32" s="168">
        <v>261</v>
      </c>
      <c r="N32" s="168">
        <v>317.5</v>
      </c>
      <c r="O32" s="168">
        <v>271</v>
      </c>
      <c r="P32" s="168">
        <v>257.5</v>
      </c>
      <c r="Q32" s="168">
        <f>SUM($E32:$P32)</f>
        <v>3550</v>
      </c>
      <c r="R32" s="169">
        <f>$D32+$Q32</f>
        <v>3864.5</v>
      </c>
      <c r="S32" s="168">
        <v>34.5</v>
      </c>
      <c r="T32" s="168">
        <v>31.5</v>
      </c>
      <c r="U32" s="168">
        <v>66.5</v>
      </c>
      <c r="V32" s="168">
        <v>460.5</v>
      </c>
      <c r="W32" s="168">
        <v>21.17</v>
      </c>
      <c r="X32" s="168">
        <v>2109.5</v>
      </c>
      <c r="Y32" s="168">
        <v>391.5</v>
      </c>
      <c r="Z32" s="168">
        <v>94.91</v>
      </c>
      <c r="AA32" s="168">
        <v>296</v>
      </c>
      <c r="AB32" s="170">
        <f>ROUND($D32*$AB$2,3)</f>
        <v>452.88</v>
      </c>
      <c r="AC32" s="171">
        <f>ROUND($E32*$AC$2,3)</f>
        <v>383.4</v>
      </c>
      <c r="AD32" s="171">
        <f>ROUND(($F32+$G32)*$AD$2,3)</f>
        <v>768.18</v>
      </c>
      <c r="AE32" s="171">
        <f>ROUND(($H32+$I32+$J32)*$AE$2,3)</f>
        <v>936.32</v>
      </c>
      <c r="AF32" s="171">
        <f>ROUND(($K32+$L32+$M32+$N32+$O32+$P32)*$AF$2,3)</f>
        <v>2104.375</v>
      </c>
      <c r="AG32" s="171">
        <f>SUM($AC32:$AF32)</f>
        <v>4192.2749999999996</v>
      </c>
      <c r="AH32" s="171">
        <f>ROUND($AH$2*$S32,3)</f>
        <v>34.5</v>
      </c>
      <c r="AI32" s="171">
        <f>ROUND($AI$2*$T32,3)</f>
        <v>63</v>
      </c>
      <c r="AJ32" s="171">
        <f>ROUND($AJ$2*$U32,3)</f>
        <v>133</v>
      </c>
      <c r="AK32" s="171">
        <f>ROUND($AK$2*$V32,3)</f>
        <v>322.35000000000002</v>
      </c>
      <c r="AL32" s="171">
        <f>ROUND($AL$2*$W32,3)</f>
        <v>529.25</v>
      </c>
      <c r="AM32" s="171">
        <f>ROUND($X32*$AM$2,3)</f>
        <v>105.47499999999999</v>
      </c>
      <c r="AN32" s="171">
        <f>ROUND($AN$2*$Z32,3)</f>
        <v>47.454999999999998</v>
      </c>
      <c r="AO32" s="171">
        <f>ROUND($AA32*$AO$2,3)</f>
        <v>17.760000000000002</v>
      </c>
      <c r="AP32" s="170">
        <f t="shared" si="15"/>
        <v>5897.9450000000006</v>
      </c>
      <c r="AQ32" s="172">
        <v>1.1120000000000001</v>
      </c>
      <c r="AR32" s="171">
        <f>ROUND($AP32*$AQ32,3)</f>
        <v>6558.5150000000003</v>
      </c>
      <c r="AS32" s="173">
        <v>1</v>
      </c>
      <c r="AT32" s="170">
        <f>ROUND($AS32*$AT$2,3)</f>
        <v>1.5</v>
      </c>
      <c r="AU32" s="172">
        <v>48.473999999999997</v>
      </c>
      <c r="AV32" s="172">
        <v>0</v>
      </c>
      <c r="AW32" s="170">
        <f t="shared" si="50"/>
        <v>19.635999999999999</v>
      </c>
      <c r="AX32" s="172">
        <v>0</v>
      </c>
      <c r="AY32" s="171">
        <f>SUM($AU32:$AX32)</f>
        <v>68.11</v>
      </c>
      <c r="AZ32" s="174">
        <f t="shared" si="36"/>
        <v>0</v>
      </c>
      <c r="BA32" s="178">
        <v>0.05</v>
      </c>
      <c r="BB32" s="171">
        <f>ROUND($BA32*$R32,3)</f>
        <v>193.22499999999999</v>
      </c>
      <c r="BC32" s="170">
        <f>ROUND(IF(AND((($CL32-$CK32)/$CK32)&gt;0.01,(($CL32-$CK32)-($CL32*0.01))&gt;0),(($CL32-$CK32)-($CL32*0.01))*$BC$2,0),3)</f>
        <v>0</v>
      </c>
      <c r="BD32" s="170">
        <f>ROUND(IF((($CL32-$CK32)/$CK32)&gt;0.01,($CL32-$CK32)*$BD$2,0),3)</f>
        <v>0</v>
      </c>
      <c r="BE32" s="170">
        <f t="shared" si="45"/>
        <v>0</v>
      </c>
      <c r="BF32" s="173">
        <v>0</v>
      </c>
      <c r="BG32" s="171">
        <f>ROUND($BF32*$BG$2,3)</f>
        <v>0</v>
      </c>
      <c r="BH32" s="175">
        <v>0</v>
      </c>
      <c r="BI32" s="171">
        <f>ROUND($BH32*$BI$2,3)</f>
        <v>0</v>
      </c>
      <c r="BJ32" s="175">
        <v>0</v>
      </c>
      <c r="BK32" s="175">
        <v>0</v>
      </c>
      <c r="BL32" s="171">
        <f t="shared" si="25"/>
        <v>0</v>
      </c>
      <c r="BM32" s="170">
        <f t="shared" si="37"/>
        <v>6821.35</v>
      </c>
      <c r="BN32" s="170">
        <f>ROUND(IF(AND($R32&lt;=200,$CM32&gt;$BM32),$CM32-$BM32,0),3)</f>
        <v>0</v>
      </c>
      <c r="BO32" s="171">
        <f>ROUND($BM32+$BN32,3)</f>
        <v>6821.35</v>
      </c>
      <c r="BP32" s="284">
        <f>ROUND($BO32*$BP$2,2)</f>
        <v>27860166.949999999</v>
      </c>
      <c r="BQ32" s="285"/>
      <c r="BR32" s="284">
        <f t="shared" si="38"/>
        <v>27860166.949999999</v>
      </c>
      <c r="BS32" s="284">
        <v>132021.59</v>
      </c>
      <c r="BT32" s="284">
        <v>627459.26</v>
      </c>
      <c r="BU32" s="176">
        <f>$BS32+$BT32</f>
        <v>759480.85</v>
      </c>
      <c r="BV32" s="176">
        <v>0</v>
      </c>
      <c r="BW32" s="176">
        <v>0</v>
      </c>
      <c r="BX32" s="176">
        <f>$BV32+$BW32</f>
        <v>0</v>
      </c>
      <c r="BY32" s="176">
        <v>0</v>
      </c>
      <c r="BZ32" s="176">
        <v>12162.66</v>
      </c>
      <c r="CA32" s="284">
        <f>SUM($BY32:$BZ32)</f>
        <v>12162.66</v>
      </c>
      <c r="CB32" s="284">
        <f t="shared" si="39"/>
        <v>771643.51</v>
      </c>
      <c r="CC32" s="284">
        <f>$CB32*0.75</f>
        <v>578732.63250000007</v>
      </c>
      <c r="CD32" s="176">
        <v>0</v>
      </c>
      <c r="CE32" s="284">
        <f t="shared" si="40"/>
        <v>27281434.317499999</v>
      </c>
      <c r="CF32" s="284">
        <f t="shared" si="41"/>
        <v>110290.27495376708</v>
      </c>
      <c r="CG32" s="284">
        <f t="shared" si="42"/>
        <v>105878.66395561639</v>
      </c>
      <c r="CH32" s="284">
        <f t="shared" si="44"/>
        <v>27497603.256409384</v>
      </c>
      <c r="CI32" s="285"/>
      <c r="CJ32" s="293"/>
      <c r="CK32" s="169">
        <v>3899.5</v>
      </c>
      <c r="CL32" s="169">
        <v>3816.5</v>
      </c>
      <c r="CM32" s="178">
        <v>6721.62</v>
      </c>
      <c r="CN32" s="179">
        <f t="shared" si="33"/>
        <v>7209</v>
      </c>
      <c r="CQ32" s="360">
        <f t="shared" si="43"/>
        <v>5256.5020000000004</v>
      </c>
    </row>
    <row r="33" spans="1:95" ht="11.25" customHeight="1">
      <c r="A33" s="180" t="s">
        <v>914</v>
      </c>
      <c r="B33" s="168">
        <v>27</v>
      </c>
      <c r="C33" s="168">
        <v>203</v>
      </c>
      <c r="D33" s="169">
        <f t="shared" si="49"/>
        <v>216.5</v>
      </c>
      <c r="E33" s="168">
        <v>204</v>
      </c>
      <c r="F33" s="168">
        <v>232.5</v>
      </c>
      <c r="G33" s="168">
        <v>240</v>
      </c>
      <c r="H33" s="168">
        <v>230</v>
      </c>
      <c r="I33" s="168">
        <v>228</v>
      </c>
      <c r="J33" s="168">
        <v>227.5</v>
      </c>
      <c r="K33" s="168">
        <v>210</v>
      </c>
      <c r="L33" s="168">
        <v>224.5</v>
      </c>
      <c r="M33" s="168">
        <v>261.5</v>
      </c>
      <c r="N33" s="168">
        <v>237</v>
      </c>
      <c r="O33" s="168">
        <v>245.5</v>
      </c>
      <c r="P33" s="168">
        <v>225.5</v>
      </c>
      <c r="Q33" s="168">
        <f>SUM($E33:$P33)</f>
        <v>2766</v>
      </c>
      <c r="R33" s="169">
        <f>$D33+$Q33</f>
        <v>2982.5</v>
      </c>
      <c r="S33" s="168">
        <v>127.5</v>
      </c>
      <c r="T33" s="168">
        <v>56.5</v>
      </c>
      <c r="U33" s="168">
        <v>27</v>
      </c>
      <c r="V33" s="168">
        <v>355.5</v>
      </c>
      <c r="W33" s="168">
        <v>14.67</v>
      </c>
      <c r="X33" s="168">
        <v>1337.5</v>
      </c>
      <c r="Y33" s="168">
        <v>0</v>
      </c>
      <c r="Z33" s="168">
        <v>0</v>
      </c>
      <c r="AA33" s="168">
        <v>0</v>
      </c>
      <c r="AB33" s="170">
        <f>ROUND($D33*$AB$2,3)</f>
        <v>311.76</v>
      </c>
      <c r="AC33" s="171">
        <f>ROUND($E33*$AC$2,3)</f>
        <v>244.8</v>
      </c>
      <c r="AD33" s="171">
        <f>ROUND(($F33+$G33)*$AD$2,3)</f>
        <v>557.54999999999995</v>
      </c>
      <c r="AE33" s="171">
        <f>ROUND(($H33+$I33+$J33)*$AE$2,3)</f>
        <v>716.34799999999996</v>
      </c>
      <c r="AF33" s="171">
        <f>ROUND(($K33+$L33+$M33+$N33+$O33+$P33)*$AF$2,3)</f>
        <v>1755</v>
      </c>
      <c r="AG33" s="171">
        <f>SUM($AC33:$AF33)</f>
        <v>3273.6979999999999</v>
      </c>
      <c r="AH33" s="171">
        <f>ROUND($AH$2*$S33,3)</f>
        <v>127.5</v>
      </c>
      <c r="AI33" s="171">
        <f>ROUND($AI$2*$T33,3)</f>
        <v>113</v>
      </c>
      <c r="AJ33" s="171">
        <f>ROUND($AJ$2*$U33,3)</f>
        <v>54</v>
      </c>
      <c r="AK33" s="171">
        <f>ROUND($AK$2*$V33,3)</f>
        <v>248.85</v>
      </c>
      <c r="AL33" s="171">
        <f>ROUND($AL$2*$W33,3)</f>
        <v>366.75</v>
      </c>
      <c r="AM33" s="171">
        <f>ROUND($X33*$AM$2,3)</f>
        <v>66.875</v>
      </c>
      <c r="AN33" s="171">
        <f>ROUND($AN$2*$Z33,3)</f>
        <v>0</v>
      </c>
      <c r="AO33" s="171">
        <f>ROUND($AA33*$AO$2,3)</f>
        <v>0</v>
      </c>
      <c r="AP33" s="170">
        <f t="shared" si="15"/>
        <v>4562.433</v>
      </c>
      <c r="AQ33" s="172">
        <v>1.073</v>
      </c>
      <c r="AR33" s="171">
        <f>ROUND($AP33*$AQ33,3)</f>
        <v>4895.491</v>
      </c>
      <c r="AS33" s="173">
        <v>1</v>
      </c>
      <c r="AT33" s="170">
        <f>ROUND($AS33*$AT$2,3)</f>
        <v>1.5</v>
      </c>
      <c r="AU33" s="172">
        <v>0</v>
      </c>
      <c r="AV33" s="172">
        <v>0</v>
      </c>
      <c r="AW33" s="170">
        <f>ROUND(IF($R35&lt;4000,((4000-$R35)/4000)*(0.15*$R35),0),3)</f>
        <v>99.495999999999995</v>
      </c>
      <c r="AX33" s="172">
        <v>0</v>
      </c>
      <c r="AY33" s="171">
        <f>SUM($AU33:$AX33)</f>
        <v>99.495999999999995</v>
      </c>
      <c r="AZ33" s="174">
        <f t="shared" si="36"/>
        <v>0</v>
      </c>
      <c r="BA33" s="178">
        <v>4.7E-2</v>
      </c>
      <c r="BB33" s="171">
        <f>ROUND($BA33*$R33,3)</f>
        <v>140.178</v>
      </c>
      <c r="BC33" s="170">
        <f>ROUND(IF(AND((($CL33-$CK33)/$CK33)&gt;0.01,(($CL33-$CK33)-($CL33*0.01))&gt;0),(($CL33-$CK33)-($CL33*0.01))*$BC$2,0),3)</f>
        <v>0</v>
      </c>
      <c r="BD33" s="170">
        <f>ROUND(IF((($CL33-$CK33)/$CK33)&gt;0.01,($CL33-$CK33)*$BD$2,0),3)</f>
        <v>0</v>
      </c>
      <c r="BE33" s="170">
        <f t="shared" si="45"/>
        <v>0</v>
      </c>
      <c r="BF33" s="173">
        <v>2</v>
      </c>
      <c r="BG33" s="171">
        <f>ROUND($BF33*$BG$2,3)</f>
        <v>0.2</v>
      </c>
      <c r="BH33" s="175">
        <v>7</v>
      </c>
      <c r="BI33" s="171">
        <f>ROUND($BH33*$BI$2,3)</f>
        <v>0.7</v>
      </c>
      <c r="BJ33" s="175">
        <v>5</v>
      </c>
      <c r="BK33" s="175">
        <v>7.5</v>
      </c>
      <c r="BL33" s="171">
        <f t="shared" si="25"/>
        <v>1.875</v>
      </c>
      <c r="BM33" s="170">
        <f t="shared" si="37"/>
        <v>5139.4399999999996</v>
      </c>
      <c r="BN33" s="170">
        <f>ROUND(IF(AND($R33&lt;=200,$CM33&gt;$BM33),$CM33-$BM33,0),3)</f>
        <v>0</v>
      </c>
      <c r="BO33" s="171">
        <f>ROUND($BM33+$BN33,3)</f>
        <v>5139.4399999999996</v>
      </c>
      <c r="BP33" s="284">
        <f>ROUND($BO33*$BP$2,2)</f>
        <v>20990809.210000001</v>
      </c>
      <c r="BQ33" s="285"/>
      <c r="BR33" s="284">
        <f t="shared" si="38"/>
        <v>20990809.210000001</v>
      </c>
      <c r="BS33" s="284">
        <v>37274.160000000003</v>
      </c>
      <c r="BT33" s="284">
        <v>198663.53</v>
      </c>
      <c r="BU33" s="176">
        <f>$BS33+$BT33</f>
        <v>235937.69</v>
      </c>
      <c r="BV33" s="176">
        <v>0</v>
      </c>
      <c r="BW33" s="176">
        <v>0</v>
      </c>
      <c r="BX33" s="176">
        <f>$BV33+$BW33</f>
        <v>0</v>
      </c>
      <c r="BY33" s="176">
        <v>0</v>
      </c>
      <c r="BZ33" s="176">
        <v>0</v>
      </c>
      <c r="CA33" s="284">
        <f>SUM($BY33:$BZ33)</f>
        <v>0</v>
      </c>
      <c r="CB33" s="284">
        <f t="shared" si="39"/>
        <v>235937.69</v>
      </c>
      <c r="CC33" s="284">
        <f>$CB33*0.75</f>
        <v>176953.26750000002</v>
      </c>
      <c r="CD33" s="176">
        <v>0</v>
      </c>
      <c r="CE33" s="284">
        <f t="shared" si="40"/>
        <v>20813855.942500003</v>
      </c>
      <c r="CF33" s="284">
        <f t="shared" si="41"/>
        <v>84143.885839385883</v>
      </c>
      <c r="CG33" s="284">
        <f t="shared" si="42"/>
        <v>80778.130405810443</v>
      </c>
      <c r="CH33" s="284">
        <f t="shared" si="44"/>
        <v>20978777.958745196</v>
      </c>
      <c r="CI33" s="285"/>
      <c r="CJ33" s="292"/>
      <c r="CK33" s="169">
        <v>3009.5</v>
      </c>
      <c r="CL33" s="169">
        <v>2902.5</v>
      </c>
      <c r="CM33" s="178">
        <v>5038.5479999999998</v>
      </c>
      <c r="CN33" s="179">
        <f t="shared" si="33"/>
        <v>7038</v>
      </c>
      <c r="CQ33" s="360">
        <f t="shared" si="43"/>
        <v>4133.3469999999998</v>
      </c>
    </row>
    <row r="34" spans="1:95" ht="11.25" customHeight="1">
      <c r="A34" s="180" t="s">
        <v>915</v>
      </c>
      <c r="B34" s="168">
        <v>0</v>
      </c>
      <c r="C34" s="168">
        <v>11.5</v>
      </c>
      <c r="D34" s="169">
        <f t="shared" si="49"/>
        <v>11.5</v>
      </c>
      <c r="E34" s="168">
        <v>22</v>
      </c>
      <c r="F34" s="168">
        <v>21</v>
      </c>
      <c r="G34" s="168">
        <v>21</v>
      </c>
      <c r="H34" s="168">
        <v>21.5</v>
      </c>
      <c r="I34" s="168">
        <v>19</v>
      </c>
      <c r="J34" s="168">
        <v>21.5</v>
      </c>
      <c r="K34" s="168">
        <v>21</v>
      </c>
      <c r="L34" s="168">
        <v>19.5</v>
      </c>
      <c r="M34" s="168">
        <v>0</v>
      </c>
      <c r="N34" s="168">
        <v>0</v>
      </c>
      <c r="O34" s="168">
        <v>0</v>
      </c>
      <c r="P34" s="168">
        <v>0</v>
      </c>
      <c r="Q34" s="168">
        <f>SUM($E34:$P34)</f>
        <v>166.5</v>
      </c>
      <c r="R34" s="169">
        <f>$D34+$Q34</f>
        <v>178</v>
      </c>
      <c r="S34" s="168">
        <v>4.5</v>
      </c>
      <c r="T34" s="168">
        <v>2</v>
      </c>
      <c r="U34" s="168">
        <v>0</v>
      </c>
      <c r="V34" s="168">
        <v>38.5</v>
      </c>
      <c r="W34" s="168">
        <v>0.97</v>
      </c>
      <c r="X34" s="168">
        <v>137.5</v>
      </c>
      <c r="Y34" s="168">
        <v>0</v>
      </c>
      <c r="Z34" s="168">
        <v>0</v>
      </c>
      <c r="AA34" s="168">
        <v>0</v>
      </c>
      <c r="AB34" s="170">
        <f>ROUND($D34*$AB$2,3)</f>
        <v>16.559999999999999</v>
      </c>
      <c r="AC34" s="171">
        <f>ROUND($E34*$AC$2,3)</f>
        <v>26.4</v>
      </c>
      <c r="AD34" s="171">
        <f>ROUND(($F34+$G34)*$AD$2,3)</f>
        <v>49.56</v>
      </c>
      <c r="AE34" s="171">
        <f>ROUND(($H34+$I34+$J34)*$AE$2,3)</f>
        <v>64.790000000000006</v>
      </c>
      <c r="AF34" s="171">
        <f>ROUND(($K34+$L34+$M34+$N34+$O34+$P34)*$AF$2,3)</f>
        <v>50.625</v>
      </c>
      <c r="AG34" s="171">
        <f>SUM($AC34:$AF34)</f>
        <v>191.375</v>
      </c>
      <c r="AH34" s="171">
        <f>ROUND($AH$2*$S34,3)</f>
        <v>4.5</v>
      </c>
      <c r="AI34" s="171">
        <f>ROUND($AI$2*$T34,3)</f>
        <v>4</v>
      </c>
      <c r="AJ34" s="171">
        <f>ROUND($AJ$2*$U34,3)</f>
        <v>0</v>
      </c>
      <c r="AK34" s="171">
        <f>ROUND($AK$2*$V34,3)</f>
        <v>26.95</v>
      </c>
      <c r="AL34" s="171">
        <f>ROUND($AL$2*$W34,3)</f>
        <v>24.25</v>
      </c>
      <c r="AM34" s="171">
        <f>ROUND($X34*$AM$2,3)</f>
        <v>6.875</v>
      </c>
      <c r="AN34" s="171">
        <f>ROUND($AN$2*$Z34,3)</f>
        <v>0</v>
      </c>
      <c r="AO34" s="171">
        <f>ROUND($AA34*$AO$2,3)</f>
        <v>0</v>
      </c>
      <c r="AP34" s="170">
        <f t="shared" si="15"/>
        <v>274.51</v>
      </c>
      <c r="AQ34" s="172">
        <v>1.052</v>
      </c>
      <c r="AR34" s="171">
        <f>ROUND($AP34*$AQ34,3)</f>
        <v>288.78500000000003</v>
      </c>
      <c r="AS34" s="173">
        <v>0</v>
      </c>
      <c r="AT34" s="170">
        <f>ROUND($AS34*$AT$2,3)</f>
        <v>0</v>
      </c>
      <c r="AU34" s="172">
        <v>24.439</v>
      </c>
      <c r="AV34" s="172">
        <v>0</v>
      </c>
      <c r="AW34" s="172">
        <v>0</v>
      </c>
      <c r="AX34" s="172">
        <v>0</v>
      </c>
      <c r="AY34" s="171">
        <f>SUM($AU34:$AX34)</f>
        <v>24.439</v>
      </c>
      <c r="AZ34" s="174">
        <v>0</v>
      </c>
      <c r="BA34" s="178">
        <v>4.7E-2</v>
      </c>
      <c r="BB34" s="171">
        <f>ROUND($BA34*$R34,3)</f>
        <v>8.3659999999999997</v>
      </c>
      <c r="BC34" s="170">
        <f>ROUND(IF(AND((($CL34-$CK34)/$CK34)&gt;0.01,(($CL34-$CK34)-($CL34*0.01))&gt;0),(($CL34-$CK34)-($CL34*0.01))*$BC$2,0),3)</f>
        <v>0</v>
      </c>
      <c r="BD34" s="170">
        <f>ROUND(IF((($CL34-$CK34)/$CK34)&gt;0.01,($CL34-$CK34)*$BD$2,0),3)</f>
        <v>0</v>
      </c>
      <c r="BE34" s="170">
        <f t="shared" si="45"/>
        <v>0</v>
      </c>
      <c r="BF34" s="173">
        <v>0</v>
      </c>
      <c r="BG34" s="171">
        <f>ROUND($BF34*$BG$2,3)</f>
        <v>0</v>
      </c>
      <c r="BH34" s="175">
        <v>0</v>
      </c>
      <c r="BI34" s="171">
        <f>ROUND($BH34*$BI$2,3)</f>
        <v>0</v>
      </c>
      <c r="BJ34" s="175">
        <v>0</v>
      </c>
      <c r="BK34" s="175">
        <v>0</v>
      </c>
      <c r="BL34" s="171">
        <v>0</v>
      </c>
      <c r="BM34" s="170">
        <f t="shared" si="37"/>
        <v>321.59000000000003</v>
      </c>
      <c r="BN34" s="170">
        <f>ROUND(IF(AND($R34&lt;=200,$CM34&gt;$BM34),$CM34-$BM34,0),3)</f>
        <v>5.1120000000000001</v>
      </c>
      <c r="BO34" s="171">
        <f>ROUND($BM34+$BN34,3)</f>
        <v>326.702</v>
      </c>
      <c r="BP34" s="284">
        <f>ROUND($BO34*$BP$2,2)</f>
        <v>1334335.9099999999</v>
      </c>
      <c r="BQ34" s="285"/>
      <c r="BR34" s="284">
        <f t="shared" si="38"/>
        <v>1334335.9099999999</v>
      </c>
      <c r="BS34" s="284">
        <v>0</v>
      </c>
      <c r="BT34" s="284">
        <v>0</v>
      </c>
      <c r="BU34" s="176">
        <f>$BS34+$BT34</f>
        <v>0</v>
      </c>
      <c r="BV34" s="176">
        <v>0</v>
      </c>
      <c r="BW34" s="176">
        <v>0</v>
      </c>
      <c r="BX34" s="176">
        <f>$BV34+$BW34</f>
        <v>0</v>
      </c>
      <c r="BY34" s="176">
        <v>0</v>
      </c>
      <c r="BZ34" s="176">
        <v>0</v>
      </c>
      <c r="CA34" s="284">
        <f>SUM($BY34:$BZ34)</f>
        <v>0</v>
      </c>
      <c r="CB34" s="284">
        <f t="shared" si="39"/>
        <v>0</v>
      </c>
      <c r="CC34" s="284">
        <f>$CB34*0.75</f>
        <v>0</v>
      </c>
      <c r="CD34" s="176">
        <v>0</v>
      </c>
      <c r="CE34" s="284">
        <f t="shared" si="40"/>
        <v>1334335.9099999999</v>
      </c>
      <c r="CF34" s="284">
        <f t="shared" si="41"/>
        <v>5394.301218986302</v>
      </c>
      <c r="CG34" s="284">
        <f t="shared" si="42"/>
        <v>5178.5291702268505</v>
      </c>
      <c r="CH34" s="284">
        <f t="shared" si="44"/>
        <v>1344908.740389213</v>
      </c>
      <c r="CI34" s="285"/>
      <c r="CJ34" s="292"/>
      <c r="CK34" s="169">
        <v>180</v>
      </c>
      <c r="CL34" s="169">
        <v>180</v>
      </c>
      <c r="CM34" s="178">
        <v>326.702</v>
      </c>
      <c r="CN34" s="179">
        <f t="shared" si="33"/>
        <v>7496</v>
      </c>
      <c r="CQ34" s="360">
        <f t="shared" si="43"/>
        <v>276.66899999999998</v>
      </c>
    </row>
    <row r="35" spans="1:95" ht="11.25" customHeight="1">
      <c r="A35" s="184" t="s">
        <v>916</v>
      </c>
      <c r="B35" s="183">
        <f>SUBTOTAL(9,B33:B34)</f>
        <v>27</v>
      </c>
      <c r="C35" s="183">
        <f t="shared" ref="C35:BN35" si="51">SUBTOTAL(9,C33:C34)</f>
        <v>214.5</v>
      </c>
      <c r="D35" s="183">
        <f t="shared" si="51"/>
        <v>228</v>
      </c>
      <c r="E35" s="183">
        <f t="shared" si="51"/>
        <v>226</v>
      </c>
      <c r="F35" s="183">
        <f t="shared" si="51"/>
        <v>253.5</v>
      </c>
      <c r="G35" s="183">
        <f t="shared" si="51"/>
        <v>261</v>
      </c>
      <c r="H35" s="183">
        <f t="shared" si="51"/>
        <v>251.5</v>
      </c>
      <c r="I35" s="183">
        <f t="shared" si="51"/>
        <v>247</v>
      </c>
      <c r="J35" s="183">
        <f t="shared" si="51"/>
        <v>249</v>
      </c>
      <c r="K35" s="183">
        <f t="shared" si="51"/>
        <v>231</v>
      </c>
      <c r="L35" s="183">
        <f t="shared" si="51"/>
        <v>244</v>
      </c>
      <c r="M35" s="183">
        <f t="shared" si="51"/>
        <v>261.5</v>
      </c>
      <c r="N35" s="183">
        <f t="shared" si="51"/>
        <v>237</v>
      </c>
      <c r="O35" s="183">
        <f t="shared" si="51"/>
        <v>245.5</v>
      </c>
      <c r="P35" s="183">
        <f t="shared" si="51"/>
        <v>225.5</v>
      </c>
      <c r="Q35" s="183">
        <f t="shared" si="51"/>
        <v>2932.5</v>
      </c>
      <c r="R35" s="183">
        <f t="shared" si="51"/>
        <v>3160.5</v>
      </c>
      <c r="S35" s="183">
        <f t="shared" si="51"/>
        <v>132</v>
      </c>
      <c r="T35" s="183">
        <f t="shared" si="51"/>
        <v>58.5</v>
      </c>
      <c r="U35" s="183">
        <f t="shared" si="51"/>
        <v>27</v>
      </c>
      <c r="V35" s="183">
        <f t="shared" si="51"/>
        <v>394</v>
      </c>
      <c r="W35" s="183">
        <f t="shared" si="51"/>
        <v>15.64</v>
      </c>
      <c r="X35" s="183">
        <f t="shared" si="51"/>
        <v>1475</v>
      </c>
      <c r="Y35" s="183">
        <f t="shared" si="51"/>
        <v>0</v>
      </c>
      <c r="Z35" s="183">
        <f t="shared" si="51"/>
        <v>0</v>
      </c>
      <c r="AA35" s="183">
        <f t="shared" si="51"/>
        <v>0</v>
      </c>
      <c r="AB35" s="295">
        <f t="shared" si="51"/>
        <v>328.32</v>
      </c>
      <c r="AC35" s="295">
        <f t="shared" si="51"/>
        <v>271.2</v>
      </c>
      <c r="AD35" s="295">
        <f t="shared" si="51"/>
        <v>607.1099999999999</v>
      </c>
      <c r="AE35" s="295">
        <f t="shared" si="51"/>
        <v>781.13799999999992</v>
      </c>
      <c r="AF35" s="295">
        <f t="shared" si="51"/>
        <v>1805.625</v>
      </c>
      <c r="AG35" s="295">
        <f t="shared" si="51"/>
        <v>3465.0729999999999</v>
      </c>
      <c r="AH35" s="295">
        <f t="shared" si="51"/>
        <v>132</v>
      </c>
      <c r="AI35" s="295">
        <f t="shared" si="51"/>
        <v>117</v>
      </c>
      <c r="AJ35" s="295">
        <f t="shared" si="51"/>
        <v>54</v>
      </c>
      <c r="AK35" s="295">
        <f t="shared" si="51"/>
        <v>275.8</v>
      </c>
      <c r="AL35" s="295">
        <f t="shared" si="51"/>
        <v>391</v>
      </c>
      <c r="AM35" s="295">
        <f t="shared" si="51"/>
        <v>73.75</v>
      </c>
      <c r="AN35" s="295">
        <f t="shared" si="51"/>
        <v>0</v>
      </c>
      <c r="AO35" s="295">
        <f t="shared" si="51"/>
        <v>0</v>
      </c>
      <c r="AP35" s="295">
        <f t="shared" si="51"/>
        <v>4836.9430000000002</v>
      </c>
      <c r="AQ35" s="183" t="s">
        <v>1042</v>
      </c>
      <c r="AR35" s="295">
        <f t="shared" si="51"/>
        <v>5184.2759999999998</v>
      </c>
      <c r="AS35" s="183">
        <f t="shared" si="51"/>
        <v>1</v>
      </c>
      <c r="AT35" s="295">
        <f t="shared" si="51"/>
        <v>1.5</v>
      </c>
      <c r="AU35" s="295">
        <f t="shared" si="51"/>
        <v>24.439</v>
      </c>
      <c r="AV35" s="295">
        <f t="shared" si="51"/>
        <v>0</v>
      </c>
      <c r="AW35" s="295">
        <f t="shared" si="51"/>
        <v>99.495999999999995</v>
      </c>
      <c r="AX35" s="295">
        <f t="shared" si="51"/>
        <v>0</v>
      </c>
      <c r="AY35" s="295">
        <f t="shared" si="51"/>
        <v>123.935</v>
      </c>
      <c r="AZ35" s="295">
        <f t="shared" si="51"/>
        <v>0</v>
      </c>
      <c r="BA35" s="295">
        <f t="shared" si="51"/>
        <v>9.4E-2</v>
      </c>
      <c r="BB35" s="295">
        <f t="shared" si="51"/>
        <v>148.54399999999998</v>
      </c>
      <c r="BC35" s="295">
        <f t="shared" si="51"/>
        <v>0</v>
      </c>
      <c r="BD35" s="295">
        <f t="shared" si="51"/>
        <v>0</v>
      </c>
      <c r="BE35" s="295">
        <f t="shared" si="51"/>
        <v>0</v>
      </c>
      <c r="BF35" s="183">
        <f t="shared" si="51"/>
        <v>2</v>
      </c>
      <c r="BG35" s="295">
        <f t="shared" si="51"/>
        <v>0.2</v>
      </c>
      <c r="BH35" s="183">
        <f t="shared" si="51"/>
        <v>7</v>
      </c>
      <c r="BI35" s="295">
        <f t="shared" si="51"/>
        <v>0.7</v>
      </c>
      <c r="BJ35" s="183">
        <f t="shared" si="51"/>
        <v>5</v>
      </c>
      <c r="BK35" s="183">
        <f t="shared" si="51"/>
        <v>7.5</v>
      </c>
      <c r="BL35" s="295">
        <f t="shared" si="51"/>
        <v>1.875</v>
      </c>
      <c r="BM35" s="295">
        <f t="shared" si="51"/>
        <v>5461.03</v>
      </c>
      <c r="BN35" s="295">
        <f t="shared" si="51"/>
        <v>5.1120000000000001</v>
      </c>
      <c r="BO35" s="295">
        <f t="shared" ref="BO35:CN35" si="52">SUBTOTAL(9,BO33:BO34)</f>
        <v>5466.1419999999998</v>
      </c>
      <c r="BP35" s="296">
        <f t="shared" si="52"/>
        <v>22325145.120000001</v>
      </c>
      <c r="BQ35" s="296">
        <f t="shared" si="52"/>
        <v>0</v>
      </c>
      <c r="BR35" s="296">
        <f t="shared" si="52"/>
        <v>22325145.120000001</v>
      </c>
      <c r="BS35" s="296">
        <f t="shared" si="52"/>
        <v>37274.160000000003</v>
      </c>
      <c r="BT35" s="296">
        <f t="shared" si="52"/>
        <v>198663.53</v>
      </c>
      <c r="BU35" s="296">
        <f t="shared" si="52"/>
        <v>235937.69</v>
      </c>
      <c r="BV35" s="296">
        <f t="shared" si="52"/>
        <v>0</v>
      </c>
      <c r="BW35" s="296">
        <f t="shared" si="52"/>
        <v>0</v>
      </c>
      <c r="BX35" s="296">
        <f t="shared" si="52"/>
        <v>0</v>
      </c>
      <c r="BY35" s="296">
        <f t="shared" si="52"/>
        <v>0</v>
      </c>
      <c r="BZ35" s="296">
        <f t="shared" si="52"/>
        <v>0</v>
      </c>
      <c r="CA35" s="296">
        <f t="shared" si="52"/>
        <v>0</v>
      </c>
      <c r="CB35" s="296">
        <f t="shared" si="52"/>
        <v>235937.69</v>
      </c>
      <c r="CC35" s="296">
        <f t="shared" si="52"/>
        <v>176953.26750000002</v>
      </c>
      <c r="CD35" s="296">
        <f t="shared" si="52"/>
        <v>0</v>
      </c>
      <c r="CE35" s="296">
        <f t="shared" si="52"/>
        <v>22148191.852500003</v>
      </c>
      <c r="CF35" s="296">
        <f t="shared" si="52"/>
        <v>89538.18705837219</v>
      </c>
      <c r="CG35" s="296">
        <f t="shared" si="52"/>
        <v>85956.659576037287</v>
      </c>
      <c r="CH35" s="296">
        <f>SUBTOTAL(9,CH33:CH34)</f>
        <v>22323686.699134409</v>
      </c>
      <c r="CI35" s="296">
        <f t="shared" si="52"/>
        <v>0</v>
      </c>
      <c r="CJ35" s="183"/>
      <c r="CK35" s="183">
        <f t="shared" si="52"/>
        <v>3189.5</v>
      </c>
      <c r="CL35" s="183">
        <f t="shared" si="52"/>
        <v>3082.5</v>
      </c>
      <c r="CM35" s="295">
        <f t="shared" si="52"/>
        <v>5365.25</v>
      </c>
      <c r="CN35" s="183">
        <f t="shared" si="52"/>
        <v>14534</v>
      </c>
      <c r="CQ35" s="360" t="e">
        <f t="shared" si="43"/>
        <v>#VALUE!</v>
      </c>
    </row>
    <row r="36" spans="1:95" ht="11.25" customHeight="1">
      <c r="A36" s="180" t="s">
        <v>917</v>
      </c>
      <c r="B36" s="168">
        <v>53.5</v>
      </c>
      <c r="C36" s="168">
        <v>325</v>
      </c>
      <c r="D36" s="168">
        <f t="shared" ref="D36:D100" si="53">($B36/2)+$C36</f>
        <v>351.75</v>
      </c>
      <c r="E36" s="168">
        <v>294.5</v>
      </c>
      <c r="F36" s="168">
        <v>344.5</v>
      </c>
      <c r="G36" s="168">
        <v>325</v>
      </c>
      <c r="H36" s="168">
        <v>336</v>
      </c>
      <c r="I36" s="168">
        <v>304</v>
      </c>
      <c r="J36" s="168">
        <v>305</v>
      </c>
      <c r="K36" s="168">
        <v>270.5</v>
      </c>
      <c r="L36" s="168">
        <v>274</v>
      </c>
      <c r="M36" s="168">
        <v>294.5</v>
      </c>
      <c r="N36" s="168">
        <v>287.5</v>
      </c>
      <c r="O36" s="168">
        <v>261</v>
      </c>
      <c r="P36" s="168">
        <v>281.5</v>
      </c>
      <c r="Q36" s="168">
        <f t="shared" ref="Q36:Q42" si="54">SUM($E36:$P36)</f>
        <v>3578</v>
      </c>
      <c r="R36" s="169">
        <f t="shared" ref="R36:R42" si="55">$D36+$Q36</f>
        <v>3929.75</v>
      </c>
      <c r="S36" s="168">
        <v>126.5</v>
      </c>
      <c r="T36" s="168">
        <v>72</v>
      </c>
      <c r="U36" s="168">
        <v>43.5</v>
      </c>
      <c r="V36" s="168">
        <v>574.5</v>
      </c>
      <c r="W36" s="168">
        <v>28.43</v>
      </c>
      <c r="X36" s="168">
        <v>2234</v>
      </c>
      <c r="Y36" s="168">
        <v>238</v>
      </c>
      <c r="Z36" s="168">
        <v>88.92</v>
      </c>
      <c r="AA36" s="168">
        <v>462</v>
      </c>
      <c r="AB36" s="170">
        <f t="shared" ref="AB36:AB42" si="56">ROUND($D36*$AB$2,3)</f>
        <v>506.52</v>
      </c>
      <c r="AC36" s="171">
        <f t="shared" ref="AC36:AC42" si="57">ROUND($E36*$AC$2,3)</f>
        <v>353.4</v>
      </c>
      <c r="AD36" s="171">
        <f t="shared" ref="AD36:AD42" si="58">ROUND(($F36+$G36)*$AD$2,3)</f>
        <v>790.01</v>
      </c>
      <c r="AE36" s="171">
        <f t="shared" ref="AE36:AE42" si="59">ROUND(($H36+$I36+$J36)*$AE$2,3)</f>
        <v>987.52499999999998</v>
      </c>
      <c r="AF36" s="171">
        <f t="shared" ref="AF36:AF42" si="60">ROUND(($K36+$L36+$M36+$N36+$O36+$P36)*$AF$2,3)</f>
        <v>2086.25</v>
      </c>
      <c r="AG36" s="171">
        <f t="shared" ref="AG36:AG42" si="61">SUM($AC36:$AF36)</f>
        <v>4217.1849999999995</v>
      </c>
      <c r="AH36" s="171">
        <f t="shared" ref="AH36:AH42" si="62">ROUND($AH$2*$S36,3)</f>
        <v>126.5</v>
      </c>
      <c r="AI36" s="171">
        <f t="shared" ref="AI36:AI42" si="63">ROUND($AI$2*$T36,3)</f>
        <v>144</v>
      </c>
      <c r="AJ36" s="171">
        <f t="shared" ref="AJ36:AJ42" si="64">ROUND($AJ$2*$U36,3)</f>
        <v>87</v>
      </c>
      <c r="AK36" s="171">
        <f t="shared" ref="AK36:AK42" si="65">ROUND($AK$2*$V36,3)</f>
        <v>402.15</v>
      </c>
      <c r="AL36" s="171">
        <f t="shared" ref="AL36:AL42" si="66">ROUND($AL$2*$W36,3)</f>
        <v>710.75</v>
      </c>
      <c r="AM36" s="171">
        <f t="shared" ref="AM36:AM42" si="67">ROUND($X36*$AM$2,3)</f>
        <v>111.7</v>
      </c>
      <c r="AN36" s="171">
        <f t="shared" ref="AN36:AN42" si="68">ROUND($AN$2*$Z36,3)</f>
        <v>44.46</v>
      </c>
      <c r="AO36" s="171">
        <f t="shared" ref="AO36:AO42" si="69">ROUND($AA36*$AO$2,3)</f>
        <v>27.72</v>
      </c>
      <c r="AP36" s="170">
        <f t="shared" si="15"/>
        <v>6377.9849999999988</v>
      </c>
      <c r="AQ36" s="172">
        <v>1.0740000000000001</v>
      </c>
      <c r="AR36" s="171">
        <f t="shared" ref="AR36:AR42" si="70">ROUND($AP36*$AQ36,3)</f>
        <v>6849.9560000000001</v>
      </c>
      <c r="AS36" s="173">
        <v>5</v>
      </c>
      <c r="AT36" s="170">
        <f t="shared" ref="AT36:AT42" si="71">ROUND($AS36*$AT$2,3)</f>
        <v>7.5</v>
      </c>
      <c r="AU36" s="172">
        <v>14.569000000000001</v>
      </c>
      <c r="AV36" s="172">
        <v>0</v>
      </c>
      <c r="AW36" s="170">
        <f t="shared" ref="AW36:AW39" si="72">ROUND(IF($R36&lt;4000,((4000-$R36)/4000)*(0.15*$R36),0),3)</f>
        <v>10.352</v>
      </c>
      <c r="AX36" s="172">
        <v>0</v>
      </c>
      <c r="AY36" s="171">
        <f t="shared" ref="AY36:AY42" si="73">SUM($AU36:$AX36)</f>
        <v>24.920999999999999</v>
      </c>
      <c r="AZ36" s="174">
        <f t="shared" si="36"/>
        <v>0</v>
      </c>
      <c r="BA36" s="178">
        <v>8.7999999999999995E-2</v>
      </c>
      <c r="BB36" s="171">
        <f t="shared" ref="BB36:BB42" si="74">ROUND($BA36*$R36,3)</f>
        <v>345.81799999999998</v>
      </c>
      <c r="BC36" s="170">
        <f t="shared" ref="BC36:BC42" si="75">ROUND(IF(AND((($CL36-$CK36)/$CK36)&gt;0.01,(($CL36-$CK36)-($CL36*0.01))&gt;0),(($CL36-$CK36)-($CL36*0.01))*$BC$2,0),3)</f>
        <v>0</v>
      </c>
      <c r="BD36" s="170">
        <f t="shared" ref="BD36:BD42" si="76">ROUND(IF((($CL36-$CK36)/$CK36)&gt;0.01,($CL36-$CK36)*$BD$2,0),3)</f>
        <v>0</v>
      </c>
      <c r="BE36" s="170">
        <f t="shared" si="45"/>
        <v>0</v>
      </c>
      <c r="BF36" s="173">
        <v>0</v>
      </c>
      <c r="BG36" s="171">
        <f t="shared" ref="BG36:BG42" si="77">ROUND($BF36*$BG$2,3)</f>
        <v>0</v>
      </c>
      <c r="BH36" s="175">
        <v>1</v>
      </c>
      <c r="BI36" s="171">
        <f t="shared" ref="BI36:BI42" si="78">ROUND($BH36*$BI$2,3)</f>
        <v>0.1</v>
      </c>
      <c r="BJ36" s="175">
        <v>0</v>
      </c>
      <c r="BK36" s="175">
        <v>0</v>
      </c>
      <c r="BL36" s="171">
        <f t="shared" si="25"/>
        <v>0</v>
      </c>
      <c r="BM36" s="170">
        <f t="shared" si="37"/>
        <v>7228.295000000001</v>
      </c>
      <c r="BN36" s="170">
        <f t="shared" ref="BN36:BN42" si="79">ROUND(IF(AND($R36&lt;=200,$CM36&gt;$BM36),$CM36-$BM36,0),3)</f>
        <v>0</v>
      </c>
      <c r="BO36" s="171">
        <f t="shared" ref="BO36:BO42" si="80">ROUND($BM36+$BN36,3)</f>
        <v>7228.2950000000001</v>
      </c>
      <c r="BP36" s="284">
        <f t="shared" ref="BP36:BP42" si="81">ROUND($BO36*$BP$2,2)</f>
        <v>29522236.140000001</v>
      </c>
      <c r="BQ36" s="285"/>
      <c r="BR36" s="284">
        <f t="shared" si="38"/>
        <v>29522236.140000001</v>
      </c>
      <c r="BS36" s="284">
        <v>46400.59</v>
      </c>
      <c r="BT36" s="284">
        <v>164100.32999999999</v>
      </c>
      <c r="BU36" s="176">
        <f t="shared" ref="BU36:BU42" si="82">$BS36+$BT36</f>
        <v>210500.91999999998</v>
      </c>
      <c r="BV36" s="176">
        <v>0</v>
      </c>
      <c r="BW36" s="284">
        <v>0</v>
      </c>
      <c r="BX36" s="176">
        <f t="shared" ref="BX36:BX42" si="83">$BV36+$BW36</f>
        <v>0</v>
      </c>
      <c r="BY36" s="176">
        <v>0</v>
      </c>
      <c r="BZ36" s="176">
        <v>3229.59</v>
      </c>
      <c r="CA36" s="284">
        <f t="shared" ref="CA36:CA42" si="84">SUM($BY36:$BZ36)</f>
        <v>3229.59</v>
      </c>
      <c r="CB36" s="284">
        <f t="shared" si="39"/>
        <v>213730.50999999998</v>
      </c>
      <c r="CC36" s="284">
        <f t="shared" ref="CC36:CC42" si="85">$CB36*0.75</f>
        <v>160297.88249999998</v>
      </c>
      <c r="CD36" s="176">
        <v>0</v>
      </c>
      <c r="CE36" s="284">
        <f t="shared" si="40"/>
        <v>29361938.2575</v>
      </c>
      <c r="CF36" s="284">
        <f t="shared" si="41"/>
        <v>118701.09928633549</v>
      </c>
      <c r="CG36" s="284">
        <f t="shared" si="42"/>
        <v>113953.05531488206</v>
      </c>
      <c r="CH36" s="284">
        <f t="shared" si="44"/>
        <v>29594592.41210122</v>
      </c>
      <c r="CI36" s="285"/>
      <c r="CJ36" s="292"/>
      <c r="CK36" s="169">
        <v>3899</v>
      </c>
      <c r="CL36" s="169">
        <v>3863</v>
      </c>
      <c r="CM36" s="178">
        <v>7123.6589999999997</v>
      </c>
      <c r="CN36" s="179">
        <f t="shared" si="33"/>
        <v>7512</v>
      </c>
      <c r="CQ36" s="360">
        <f t="shared" si="43"/>
        <v>5816.4229999999998</v>
      </c>
    </row>
    <row r="37" spans="1:95" ht="11.25" customHeight="1">
      <c r="A37" s="180" t="s">
        <v>750</v>
      </c>
      <c r="B37" s="168">
        <v>36</v>
      </c>
      <c r="C37" s="168">
        <v>237</v>
      </c>
      <c r="D37" s="168">
        <f t="shared" si="53"/>
        <v>255</v>
      </c>
      <c r="E37" s="168">
        <v>262</v>
      </c>
      <c r="F37" s="168">
        <v>271</v>
      </c>
      <c r="G37" s="168">
        <v>266.5</v>
      </c>
      <c r="H37" s="168">
        <v>231.5</v>
      </c>
      <c r="I37" s="168">
        <v>251.5</v>
      </c>
      <c r="J37" s="168">
        <v>211.5</v>
      </c>
      <c r="K37" s="168">
        <v>213</v>
      </c>
      <c r="L37" s="168">
        <v>222.5</v>
      </c>
      <c r="M37" s="168">
        <v>208.5</v>
      </c>
      <c r="N37" s="168">
        <v>207.5</v>
      </c>
      <c r="O37" s="168">
        <v>207.5</v>
      </c>
      <c r="P37" s="168">
        <v>172</v>
      </c>
      <c r="Q37" s="168">
        <f>SUM($E37:$P37)</f>
        <v>2725</v>
      </c>
      <c r="R37" s="169">
        <f t="shared" si="55"/>
        <v>2980</v>
      </c>
      <c r="S37" s="168">
        <v>69</v>
      </c>
      <c r="T37" s="168">
        <v>38</v>
      </c>
      <c r="U37" s="168">
        <v>33.5</v>
      </c>
      <c r="V37" s="168">
        <v>390.5</v>
      </c>
      <c r="W37" s="168">
        <v>18.850000000000001</v>
      </c>
      <c r="X37" s="168">
        <v>1731</v>
      </c>
      <c r="Y37" s="168">
        <v>983</v>
      </c>
      <c r="Z37" s="168">
        <v>300.58</v>
      </c>
      <c r="AA37" s="168">
        <v>960</v>
      </c>
      <c r="AB37" s="170">
        <f t="shared" si="56"/>
        <v>367.2</v>
      </c>
      <c r="AC37" s="171">
        <f t="shared" si="57"/>
        <v>314.39999999999998</v>
      </c>
      <c r="AD37" s="171">
        <f t="shared" si="58"/>
        <v>634.25</v>
      </c>
      <c r="AE37" s="171">
        <f t="shared" si="59"/>
        <v>725.75300000000004</v>
      </c>
      <c r="AF37" s="171">
        <f t="shared" si="60"/>
        <v>1538.75</v>
      </c>
      <c r="AG37" s="171">
        <f t="shared" si="61"/>
        <v>3213.1530000000002</v>
      </c>
      <c r="AH37" s="171">
        <f t="shared" si="62"/>
        <v>69</v>
      </c>
      <c r="AI37" s="171">
        <f t="shared" si="63"/>
        <v>76</v>
      </c>
      <c r="AJ37" s="171">
        <f t="shared" si="64"/>
        <v>67</v>
      </c>
      <c r="AK37" s="171">
        <f t="shared" si="65"/>
        <v>273.35000000000002</v>
      </c>
      <c r="AL37" s="171">
        <f t="shared" si="66"/>
        <v>471.25</v>
      </c>
      <c r="AM37" s="171">
        <f t="shared" si="67"/>
        <v>86.55</v>
      </c>
      <c r="AN37" s="171">
        <f t="shared" si="68"/>
        <v>150.29</v>
      </c>
      <c r="AO37" s="171">
        <f t="shared" si="69"/>
        <v>57.6</v>
      </c>
      <c r="AP37" s="170">
        <f>$AB37+SUM($AG37:$AO37)+0.001</f>
        <v>4831.3940000000011</v>
      </c>
      <c r="AQ37" s="172">
        <v>1.0669999999999999</v>
      </c>
      <c r="AR37" s="171">
        <f t="shared" si="70"/>
        <v>5155.0969999999998</v>
      </c>
      <c r="AS37" s="173">
        <v>10</v>
      </c>
      <c r="AT37" s="170">
        <f t="shared" si="71"/>
        <v>15</v>
      </c>
      <c r="AU37" s="172">
        <v>182.83</v>
      </c>
      <c r="AV37" s="172">
        <v>0</v>
      </c>
      <c r="AW37" s="170">
        <f t="shared" si="72"/>
        <v>113.985</v>
      </c>
      <c r="AX37" s="172">
        <v>0</v>
      </c>
      <c r="AY37" s="171">
        <f t="shared" si="73"/>
        <v>296.815</v>
      </c>
      <c r="AZ37" s="174">
        <f t="shared" si="36"/>
        <v>0</v>
      </c>
      <c r="BA37" s="178">
        <v>0.1</v>
      </c>
      <c r="BB37" s="171">
        <f t="shared" si="74"/>
        <v>298</v>
      </c>
      <c r="BC37" s="170">
        <f t="shared" si="75"/>
        <v>0</v>
      </c>
      <c r="BD37" s="170">
        <f t="shared" si="76"/>
        <v>0</v>
      </c>
      <c r="BE37" s="170">
        <f t="shared" si="45"/>
        <v>0</v>
      </c>
      <c r="BF37" s="173">
        <v>0</v>
      </c>
      <c r="BG37" s="171">
        <f t="shared" si="77"/>
        <v>0</v>
      </c>
      <c r="BH37" s="175">
        <v>0</v>
      </c>
      <c r="BI37" s="171">
        <f t="shared" si="78"/>
        <v>0</v>
      </c>
      <c r="BJ37" s="175">
        <v>0</v>
      </c>
      <c r="BK37" s="175">
        <v>0</v>
      </c>
      <c r="BL37" s="171">
        <f t="shared" si="25"/>
        <v>0</v>
      </c>
      <c r="BM37" s="170">
        <f t="shared" si="37"/>
        <v>5764.9119999999994</v>
      </c>
      <c r="BN37" s="170">
        <f t="shared" si="79"/>
        <v>0</v>
      </c>
      <c r="BO37" s="171">
        <f t="shared" si="80"/>
        <v>5764.9120000000003</v>
      </c>
      <c r="BP37" s="284">
        <f t="shared" si="81"/>
        <v>23545399.489999998</v>
      </c>
      <c r="BQ37" s="285"/>
      <c r="BR37" s="284">
        <f t="shared" si="38"/>
        <v>23545399.489999998</v>
      </c>
      <c r="BS37" s="284">
        <v>41283.01</v>
      </c>
      <c r="BT37" s="284">
        <v>120771.85</v>
      </c>
      <c r="BU37" s="176">
        <f t="shared" si="82"/>
        <v>162054.86000000002</v>
      </c>
      <c r="BV37" s="176">
        <v>0</v>
      </c>
      <c r="BW37" s="284">
        <v>4317509.41</v>
      </c>
      <c r="BX37" s="176">
        <f t="shared" si="83"/>
        <v>4317509.41</v>
      </c>
      <c r="BY37" s="176">
        <v>0</v>
      </c>
      <c r="BZ37" s="176">
        <v>19924.43</v>
      </c>
      <c r="CA37" s="284">
        <f t="shared" si="84"/>
        <v>19924.43</v>
      </c>
      <c r="CB37" s="284">
        <f t="shared" si="39"/>
        <v>4499488.7</v>
      </c>
      <c r="CC37" s="284">
        <f t="shared" si="85"/>
        <v>3374616.5250000004</v>
      </c>
      <c r="CD37" s="176">
        <v>0</v>
      </c>
      <c r="CE37" s="284">
        <f t="shared" si="40"/>
        <v>20170782.964999996</v>
      </c>
      <c r="CF37" s="284">
        <f t="shared" si="41"/>
        <v>81544.143660202943</v>
      </c>
      <c r="CG37" s="284">
        <f t="shared" si="42"/>
        <v>78282.37791379483</v>
      </c>
      <c r="CH37" s="284">
        <f t="shared" si="44"/>
        <v>20330609.486573994</v>
      </c>
      <c r="CI37" s="285"/>
      <c r="CJ37" s="293"/>
      <c r="CK37" s="169">
        <v>3008.5</v>
      </c>
      <c r="CL37" s="169">
        <v>2917</v>
      </c>
      <c r="CM37" s="178">
        <v>5494.7389999999996</v>
      </c>
      <c r="CN37" s="179">
        <f t="shared" si="33"/>
        <v>7901</v>
      </c>
      <c r="CQ37" s="360">
        <f t="shared" si="43"/>
        <v>4682.7719999999999</v>
      </c>
    </row>
    <row r="38" spans="1:95" ht="11.25" customHeight="1">
      <c r="A38" s="180" t="s">
        <v>751</v>
      </c>
      <c r="B38" s="168">
        <v>51.5</v>
      </c>
      <c r="C38" s="168">
        <v>196</v>
      </c>
      <c r="D38" s="168">
        <f t="shared" si="53"/>
        <v>221.75</v>
      </c>
      <c r="E38" s="168">
        <v>225.5</v>
      </c>
      <c r="F38" s="168">
        <v>239.5</v>
      </c>
      <c r="G38" s="168">
        <v>268.5</v>
      </c>
      <c r="H38" s="168">
        <v>208.5</v>
      </c>
      <c r="I38" s="168">
        <v>227.5</v>
      </c>
      <c r="J38" s="168">
        <v>216</v>
      </c>
      <c r="K38" s="168">
        <v>198</v>
      </c>
      <c r="L38" s="168">
        <v>218</v>
      </c>
      <c r="M38" s="168">
        <v>277</v>
      </c>
      <c r="N38" s="168">
        <v>210</v>
      </c>
      <c r="O38" s="168">
        <v>230.5</v>
      </c>
      <c r="P38" s="168">
        <v>186.5</v>
      </c>
      <c r="Q38" s="168">
        <f t="shared" si="54"/>
        <v>2705.5</v>
      </c>
      <c r="R38" s="169">
        <f t="shared" si="55"/>
        <v>2927.25</v>
      </c>
      <c r="S38" s="168">
        <v>23.5</v>
      </c>
      <c r="T38" s="168">
        <v>49</v>
      </c>
      <c r="U38" s="168">
        <v>50.5</v>
      </c>
      <c r="V38" s="168">
        <v>496</v>
      </c>
      <c r="W38" s="168">
        <v>14.1</v>
      </c>
      <c r="X38" s="168">
        <v>1581.5</v>
      </c>
      <c r="Y38" s="168">
        <v>410.5</v>
      </c>
      <c r="Z38" s="168">
        <v>86.42</v>
      </c>
      <c r="AA38" s="168">
        <v>0</v>
      </c>
      <c r="AB38" s="170">
        <f t="shared" si="56"/>
        <v>319.32</v>
      </c>
      <c r="AC38" s="171">
        <f t="shared" si="57"/>
        <v>270.60000000000002</v>
      </c>
      <c r="AD38" s="171">
        <f t="shared" si="58"/>
        <v>599.44000000000005</v>
      </c>
      <c r="AE38" s="171">
        <f t="shared" si="59"/>
        <v>681.34</v>
      </c>
      <c r="AF38" s="171">
        <f t="shared" si="60"/>
        <v>1650</v>
      </c>
      <c r="AG38" s="171">
        <f t="shared" si="61"/>
        <v>3201.38</v>
      </c>
      <c r="AH38" s="171">
        <f t="shared" si="62"/>
        <v>23.5</v>
      </c>
      <c r="AI38" s="171">
        <f t="shared" si="63"/>
        <v>98</v>
      </c>
      <c r="AJ38" s="171">
        <f t="shared" si="64"/>
        <v>101</v>
      </c>
      <c r="AK38" s="171">
        <f t="shared" si="65"/>
        <v>347.2</v>
      </c>
      <c r="AL38" s="171">
        <f t="shared" si="66"/>
        <v>352.5</v>
      </c>
      <c r="AM38" s="171">
        <f t="shared" si="67"/>
        <v>79.075000000000003</v>
      </c>
      <c r="AN38" s="171">
        <f t="shared" si="68"/>
        <v>43.21</v>
      </c>
      <c r="AO38" s="171">
        <f t="shared" si="69"/>
        <v>0</v>
      </c>
      <c r="AP38" s="170">
        <f t="shared" si="15"/>
        <v>4565.1849999999995</v>
      </c>
      <c r="AQ38" s="172">
        <v>1.073</v>
      </c>
      <c r="AR38" s="171">
        <f t="shared" si="70"/>
        <v>4898.4440000000004</v>
      </c>
      <c r="AS38" s="173">
        <v>3</v>
      </c>
      <c r="AT38" s="170">
        <f t="shared" si="71"/>
        <v>4.5</v>
      </c>
      <c r="AU38" s="172">
        <v>22.248999999999999</v>
      </c>
      <c r="AV38" s="172">
        <v>0</v>
      </c>
      <c r="AW38" s="170">
        <f t="shared" si="72"/>
        <v>117.758</v>
      </c>
      <c r="AX38" s="172">
        <v>0</v>
      </c>
      <c r="AY38" s="171">
        <f t="shared" si="73"/>
        <v>140.00700000000001</v>
      </c>
      <c r="AZ38" s="174">
        <f t="shared" si="36"/>
        <v>0</v>
      </c>
      <c r="BA38" s="178">
        <v>7.0999999999999994E-2</v>
      </c>
      <c r="BB38" s="171">
        <f t="shared" si="74"/>
        <v>207.83500000000001</v>
      </c>
      <c r="BC38" s="170">
        <f t="shared" si="75"/>
        <v>0</v>
      </c>
      <c r="BD38" s="170">
        <f t="shared" si="76"/>
        <v>0</v>
      </c>
      <c r="BE38" s="170">
        <f t="shared" si="45"/>
        <v>0</v>
      </c>
      <c r="BF38" s="173">
        <v>0</v>
      </c>
      <c r="BG38" s="171">
        <f t="shared" si="77"/>
        <v>0</v>
      </c>
      <c r="BH38" s="175">
        <v>0</v>
      </c>
      <c r="BI38" s="171">
        <f t="shared" si="78"/>
        <v>0</v>
      </c>
      <c r="BJ38" s="175">
        <v>0</v>
      </c>
      <c r="BK38" s="175">
        <v>0</v>
      </c>
      <c r="BL38" s="171">
        <f t="shared" si="25"/>
        <v>0</v>
      </c>
      <c r="BM38" s="170">
        <f t="shared" si="37"/>
        <v>5250.7860000000001</v>
      </c>
      <c r="BN38" s="170">
        <f t="shared" si="79"/>
        <v>0</v>
      </c>
      <c r="BO38" s="171">
        <f t="shared" si="80"/>
        <v>5250.7860000000001</v>
      </c>
      <c r="BP38" s="284">
        <f t="shared" si="81"/>
        <v>21445575.23</v>
      </c>
      <c r="BQ38" s="285"/>
      <c r="BR38" s="284">
        <f t="shared" si="38"/>
        <v>21445575.23</v>
      </c>
      <c r="BS38" s="284">
        <v>49531.54</v>
      </c>
      <c r="BT38" s="284">
        <v>301788.19</v>
      </c>
      <c r="BU38" s="176">
        <f t="shared" si="82"/>
        <v>351319.73</v>
      </c>
      <c r="BV38" s="176">
        <v>0</v>
      </c>
      <c r="BW38" s="284">
        <v>681917.34</v>
      </c>
      <c r="BX38" s="176">
        <f t="shared" si="83"/>
        <v>681917.34</v>
      </c>
      <c r="BY38" s="176">
        <v>0</v>
      </c>
      <c r="BZ38" s="176">
        <v>0</v>
      </c>
      <c r="CA38" s="284">
        <f t="shared" si="84"/>
        <v>0</v>
      </c>
      <c r="CB38" s="284">
        <f t="shared" si="39"/>
        <v>1033237.07</v>
      </c>
      <c r="CC38" s="284">
        <f t="shared" si="85"/>
        <v>774927.80249999999</v>
      </c>
      <c r="CD38" s="176">
        <v>0</v>
      </c>
      <c r="CE38" s="284">
        <f t="shared" si="40"/>
        <v>20670647.427500002</v>
      </c>
      <c r="CF38" s="284">
        <f t="shared" si="41"/>
        <v>83564.938768229171</v>
      </c>
      <c r="CG38" s="284">
        <f t="shared" si="42"/>
        <v>80222.341217500012</v>
      </c>
      <c r="CH38" s="284">
        <f t="shared" si="44"/>
        <v>20834434.707485732</v>
      </c>
      <c r="CI38" s="285"/>
      <c r="CJ38" s="292"/>
      <c r="CK38" s="169">
        <v>2939.5</v>
      </c>
      <c r="CL38" s="169">
        <v>2876</v>
      </c>
      <c r="CM38" s="178">
        <v>5216.3239999999996</v>
      </c>
      <c r="CN38" s="179">
        <f t="shared" si="33"/>
        <v>7326</v>
      </c>
      <c r="CQ38" s="360">
        <f t="shared" si="43"/>
        <v>4241.5749999999998</v>
      </c>
    </row>
    <row r="39" spans="1:95" ht="11.25" customHeight="1">
      <c r="A39" s="180" t="s">
        <v>918</v>
      </c>
      <c r="B39" s="168">
        <v>3.5</v>
      </c>
      <c r="C39" s="168">
        <v>32</v>
      </c>
      <c r="D39" s="168">
        <f t="shared" si="53"/>
        <v>33.75</v>
      </c>
      <c r="E39" s="168">
        <v>25</v>
      </c>
      <c r="F39" s="168">
        <v>41</v>
      </c>
      <c r="G39" s="168">
        <v>33.5</v>
      </c>
      <c r="H39" s="168">
        <v>32.5</v>
      </c>
      <c r="I39" s="168">
        <v>40</v>
      </c>
      <c r="J39" s="168">
        <v>39</v>
      </c>
      <c r="K39" s="168">
        <v>54.5</v>
      </c>
      <c r="L39" s="168">
        <v>35.5</v>
      </c>
      <c r="M39" s="168">
        <v>49.5</v>
      </c>
      <c r="N39" s="168">
        <v>37.5</v>
      </c>
      <c r="O39" s="168">
        <v>37.5</v>
      </c>
      <c r="P39" s="168">
        <v>28.5</v>
      </c>
      <c r="Q39" s="168">
        <f t="shared" si="54"/>
        <v>454</v>
      </c>
      <c r="R39" s="169">
        <f t="shared" si="55"/>
        <v>487.75</v>
      </c>
      <c r="S39" s="168">
        <v>3</v>
      </c>
      <c r="T39" s="168">
        <v>3.5</v>
      </c>
      <c r="U39" s="168">
        <v>1.5</v>
      </c>
      <c r="V39" s="168">
        <v>60.5</v>
      </c>
      <c r="W39" s="168">
        <v>2.46</v>
      </c>
      <c r="X39" s="168">
        <v>204</v>
      </c>
      <c r="Y39" s="168">
        <v>0</v>
      </c>
      <c r="Z39" s="168">
        <v>0</v>
      </c>
      <c r="AA39" s="168">
        <v>0</v>
      </c>
      <c r="AB39" s="170">
        <f t="shared" si="56"/>
        <v>48.6</v>
      </c>
      <c r="AC39" s="171">
        <f t="shared" si="57"/>
        <v>30</v>
      </c>
      <c r="AD39" s="171">
        <f t="shared" si="58"/>
        <v>87.91</v>
      </c>
      <c r="AE39" s="171">
        <f t="shared" si="59"/>
        <v>116.518</v>
      </c>
      <c r="AF39" s="171">
        <f t="shared" si="60"/>
        <v>303.75</v>
      </c>
      <c r="AG39" s="171">
        <f t="shared" si="61"/>
        <v>538.178</v>
      </c>
      <c r="AH39" s="171">
        <f t="shared" si="62"/>
        <v>3</v>
      </c>
      <c r="AI39" s="171">
        <f t="shared" si="63"/>
        <v>7</v>
      </c>
      <c r="AJ39" s="171">
        <f t="shared" si="64"/>
        <v>3</v>
      </c>
      <c r="AK39" s="171">
        <f t="shared" si="65"/>
        <v>42.35</v>
      </c>
      <c r="AL39" s="171">
        <f t="shared" si="66"/>
        <v>61.5</v>
      </c>
      <c r="AM39" s="171">
        <f t="shared" si="67"/>
        <v>10.199999999999999</v>
      </c>
      <c r="AN39" s="171">
        <f t="shared" si="68"/>
        <v>0</v>
      </c>
      <c r="AO39" s="171">
        <f t="shared" si="69"/>
        <v>0</v>
      </c>
      <c r="AP39" s="170">
        <f t="shared" si="15"/>
        <v>713.82800000000009</v>
      </c>
      <c r="AQ39" s="172">
        <v>1.1100000000000001</v>
      </c>
      <c r="AR39" s="171">
        <f t="shared" si="70"/>
        <v>792.34900000000005</v>
      </c>
      <c r="AS39" s="173">
        <v>0</v>
      </c>
      <c r="AT39" s="170">
        <f t="shared" si="71"/>
        <v>0</v>
      </c>
      <c r="AU39" s="172">
        <v>46.999000000000002</v>
      </c>
      <c r="AV39" s="172">
        <v>151.16399999999999</v>
      </c>
      <c r="AW39" s="170">
        <f t="shared" si="72"/>
        <v>64.241</v>
      </c>
      <c r="AX39" s="172">
        <v>0</v>
      </c>
      <c r="AY39" s="171">
        <f t="shared" si="73"/>
        <v>262.404</v>
      </c>
      <c r="AZ39" s="174">
        <f t="shared" si="36"/>
        <v>0</v>
      </c>
      <c r="BA39" s="178">
        <v>7.1999999999999995E-2</v>
      </c>
      <c r="BB39" s="171">
        <f t="shared" si="74"/>
        <v>35.118000000000002</v>
      </c>
      <c r="BC39" s="170">
        <f t="shared" si="75"/>
        <v>16.484999999999999</v>
      </c>
      <c r="BD39" s="170">
        <f t="shared" si="76"/>
        <v>8</v>
      </c>
      <c r="BE39" s="170">
        <f t="shared" si="45"/>
        <v>24.484999999999999</v>
      </c>
      <c r="BF39" s="173">
        <v>0</v>
      </c>
      <c r="BG39" s="171">
        <f t="shared" si="77"/>
        <v>0</v>
      </c>
      <c r="BH39" s="175">
        <v>0</v>
      </c>
      <c r="BI39" s="171">
        <f t="shared" si="78"/>
        <v>0</v>
      </c>
      <c r="BJ39" s="175">
        <v>0.5</v>
      </c>
      <c r="BK39" s="175">
        <v>0.5</v>
      </c>
      <c r="BL39" s="171">
        <f t="shared" si="25"/>
        <v>0.125</v>
      </c>
      <c r="BM39" s="170">
        <f t="shared" si="37"/>
        <v>1114.481</v>
      </c>
      <c r="BN39" s="170">
        <f t="shared" si="79"/>
        <v>0</v>
      </c>
      <c r="BO39" s="171">
        <f t="shared" si="80"/>
        <v>1114.481</v>
      </c>
      <c r="BP39" s="284">
        <f t="shared" si="81"/>
        <v>4551830.17</v>
      </c>
      <c r="BQ39" s="285"/>
      <c r="BR39" s="284">
        <f t="shared" si="38"/>
        <v>4551830.17</v>
      </c>
      <c r="BS39" s="284">
        <v>14582.05</v>
      </c>
      <c r="BT39" s="284">
        <v>94419.55</v>
      </c>
      <c r="BU39" s="176">
        <f t="shared" si="82"/>
        <v>109001.60000000001</v>
      </c>
      <c r="BV39" s="176">
        <v>0</v>
      </c>
      <c r="BW39" s="284">
        <v>0</v>
      </c>
      <c r="BX39" s="176">
        <f t="shared" si="83"/>
        <v>0</v>
      </c>
      <c r="BY39" s="176">
        <v>0</v>
      </c>
      <c r="BZ39" s="176">
        <v>21992.720000000001</v>
      </c>
      <c r="CA39" s="284">
        <f t="shared" si="84"/>
        <v>21992.720000000001</v>
      </c>
      <c r="CB39" s="284">
        <f t="shared" si="39"/>
        <v>130994.32</v>
      </c>
      <c r="CC39" s="284">
        <f t="shared" si="85"/>
        <v>98245.74</v>
      </c>
      <c r="CD39" s="176">
        <v>0</v>
      </c>
      <c r="CE39" s="284">
        <f t="shared" si="40"/>
        <v>4453584.43</v>
      </c>
      <c r="CF39" s="284">
        <f t="shared" si="41"/>
        <v>18004.443813257949</v>
      </c>
      <c r="CG39" s="284">
        <f t="shared" si="42"/>
        <v>17284.26606072763</v>
      </c>
      <c r="CH39" s="284">
        <f t="shared" si="44"/>
        <v>4488873.1398739852</v>
      </c>
      <c r="CI39" s="285"/>
      <c r="CJ39" s="293"/>
      <c r="CK39" s="169">
        <v>485</v>
      </c>
      <c r="CL39" s="169">
        <v>501</v>
      </c>
      <c r="CM39" s="178">
        <v>1114.2180000000001</v>
      </c>
      <c r="CN39" s="179">
        <f t="shared" si="33"/>
        <v>9332</v>
      </c>
      <c r="CQ39" s="360">
        <f t="shared" si="43"/>
        <v>927.7170000000001</v>
      </c>
    </row>
    <row r="40" spans="1:95" ht="11.25" customHeight="1">
      <c r="A40" s="180" t="s">
        <v>797</v>
      </c>
      <c r="B40" s="168">
        <v>159.5</v>
      </c>
      <c r="C40" s="168">
        <v>569.5</v>
      </c>
      <c r="D40" s="168">
        <f t="shared" si="53"/>
        <v>649.25</v>
      </c>
      <c r="E40" s="168">
        <v>530.5</v>
      </c>
      <c r="F40" s="168">
        <v>522.5</v>
      </c>
      <c r="G40" s="168">
        <v>526</v>
      </c>
      <c r="H40" s="168">
        <v>485</v>
      </c>
      <c r="I40" s="168">
        <v>444.5</v>
      </c>
      <c r="J40" s="168">
        <v>477</v>
      </c>
      <c r="K40" s="168">
        <v>471</v>
      </c>
      <c r="L40" s="168">
        <v>494</v>
      </c>
      <c r="M40" s="168">
        <v>487</v>
      </c>
      <c r="N40" s="168">
        <v>439.5</v>
      </c>
      <c r="O40" s="168">
        <v>414.5</v>
      </c>
      <c r="P40" s="168">
        <v>392</v>
      </c>
      <c r="Q40" s="168">
        <f t="shared" si="54"/>
        <v>5683.5</v>
      </c>
      <c r="R40" s="169">
        <f t="shared" si="55"/>
        <v>6332.75</v>
      </c>
      <c r="S40" s="168">
        <v>185</v>
      </c>
      <c r="T40" s="168">
        <v>103</v>
      </c>
      <c r="U40" s="168">
        <v>145.5</v>
      </c>
      <c r="V40" s="168">
        <v>786.5</v>
      </c>
      <c r="W40" s="168">
        <v>29.96</v>
      </c>
      <c r="X40" s="168">
        <v>3316.5</v>
      </c>
      <c r="Y40" s="168">
        <v>298</v>
      </c>
      <c r="Z40" s="168">
        <v>109.17</v>
      </c>
      <c r="AA40" s="168">
        <v>898</v>
      </c>
      <c r="AB40" s="170">
        <f t="shared" si="56"/>
        <v>934.92</v>
      </c>
      <c r="AC40" s="171">
        <f t="shared" si="57"/>
        <v>636.6</v>
      </c>
      <c r="AD40" s="171">
        <f t="shared" si="58"/>
        <v>1237.23</v>
      </c>
      <c r="AE40" s="171">
        <f t="shared" si="59"/>
        <v>1469.7929999999999</v>
      </c>
      <c r="AF40" s="171">
        <f t="shared" si="60"/>
        <v>3372.5</v>
      </c>
      <c r="AG40" s="171">
        <f t="shared" si="61"/>
        <v>6716.1229999999996</v>
      </c>
      <c r="AH40" s="171">
        <f t="shared" si="62"/>
        <v>185</v>
      </c>
      <c r="AI40" s="171">
        <f t="shared" si="63"/>
        <v>206</v>
      </c>
      <c r="AJ40" s="171">
        <f t="shared" si="64"/>
        <v>291</v>
      </c>
      <c r="AK40" s="171">
        <f t="shared" si="65"/>
        <v>550.54999999999995</v>
      </c>
      <c r="AL40" s="171">
        <f t="shared" si="66"/>
        <v>749</v>
      </c>
      <c r="AM40" s="171">
        <f t="shared" si="67"/>
        <v>165.82499999999999</v>
      </c>
      <c r="AN40" s="171">
        <f t="shared" si="68"/>
        <v>54.585000000000001</v>
      </c>
      <c r="AO40" s="171">
        <f t="shared" si="69"/>
        <v>53.88</v>
      </c>
      <c r="AP40" s="170">
        <f t="shared" si="15"/>
        <v>9906.882999999998</v>
      </c>
      <c r="AQ40" s="172">
        <v>1.202</v>
      </c>
      <c r="AR40" s="171">
        <f t="shared" si="70"/>
        <v>11908.073</v>
      </c>
      <c r="AS40" s="173">
        <v>1</v>
      </c>
      <c r="AT40" s="170">
        <f t="shared" si="71"/>
        <v>1.5</v>
      </c>
      <c r="AU40" s="172">
        <v>0</v>
      </c>
      <c r="AV40" s="172">
        <v>157.5</v>
      </c>
      <c r="AW40" s="170">
        <f>ROUND(IF($R43&lt;4000,((4000-$R43)/4000)*(0.15*$R43),0),3)</f>
        <v>0</v>
      </c>
      <c r="AX40" s="172">
        <v>0</v>
      </c>
      <c r="AY40" s="171">
        <f t="shared" si="73"/>
        <v>157.5</v>
      </c>
      <c r="AZ40" s="174">
        <f t="shared" si="36"/>
        <v>0</v>
      </c>
      <c r="BA40" s="178">
        <v>5.8999999999999997E-2</v>
      </c>
      <c r="BB40" s="171">
        <f t="shared" si="74"/>
        <v>373.63200000000001</v>
      </c>
      <c r="BC40" s="170">
        <f t="shared" si="75"/>
        <v>205.898</v>
      </c>
      <c r="BD40" s="170">
        <f t="shared" si="76"/>
        <v>101.25</v>
      </c>
      <c r="BE40" s="170">
        <f t="shared" si="45"/>
        <v>307.14800000000002</v>
      </c>
      <c r="BF40" s="173">
        <v>2.5</v>
      </c>
      <c r="BG40" s="171">
        <f t="shared" si="77"/>
        <v>0.25</v>
      </c>
      <c r="BH40" s="175">
        <v>0</v>
      </c>
      <c r="BI40" s="171">
        <f t="shared" si="78"/>
        <v>0</v>
      </c>
      <c r="BJ40" s="175">
        <v>0</v>
      </c>
      <c r="BK40" s="175">
        <v>0</v>
      </c>
      <c r="BL40" s="171">
        <f t="shared" si="25"/>
        <v>0</v>
      </c>
      <c r="BM40" s="170">
        <f t="shared" si="37"/>
        <v>12748.102999999999</v>
      </c>
      <c r="BN40" s="170">
        <f t="shared" si="79"/>
        <v>0</v>
      </c>
      <c r="BO40" s="171">
        <f t="shared" si="80"/>
        <v>12748.102999999999</v>
      </c>
      <c r="BP40" s="284">
        <f t="shared" si="81"/>
        <v>52066567.159999996</v>
      </c>
      <c r="BQ40" s="285"/>
      <c r="BR40" s="284">
        <f t="shared" si="38"/>
        <v>52066567.159999996</v>
      </c>
      <c r="BS40" s="284">
        <v>159423.78</v>
      </c>
      <c r="BT40" s="284">
        <v>1123285.95</v>
      </c>
      <c r="BU40" s="176">
        <f t="shared" si="82"/>
        <v>1282709.73</v>
      </c>
      <c r="BV40" s="176">
        <v>0</v>
      </c>
      <c r="BW40" s="284">
        <v>0</v>
      </c>
      <c r="BX40" s="176">
        <f t="shared" si="83"/>
        <v>0</v>
      </c>
      <c r="BY40" s="176">
        <v>0</v>
      </c>
      <c r="BZ40" s="176">
        <v>23109.54</v>
      </c>
      <c r="CA40" s="284">
        <f t="shared" si="84"/>
        <v>23109.54</v>
      </c>
      <c r="CB40" s="284">
        <f t="shared" si="39"/>
        <v>1305819.27</v>
      </c>
      <c r="CC40" s="284">
        <f t="shared" si="85"/>
        <v>979364.45250000001</v>
      </c>
      <c r="CD40" s="176">
        <v>0</v>
      </c>
      <c r="CE40" s="284">
        <f t="shared" si="40"/>
        <v>51087202.707499996</v>
      </c>
      <c r="CF40" s="284">
        <f t="shared" si="41"/>
        <v>206529.52361873226</v>
      </c>
      <c r="CG40" s="284">
        <f t="shared" si="42"/>
        <v>198268.34267398296</v>
      </c>
      <c r="CH40" s="284">
        <f t="shared" si="44"/>
        <v>51492000.573792711</v>
      </c>
      <c r="CI40" s="285"/>
      <c r="CJ40" s="292"/>
      <c r="CK40" s="169">
        <v>6321</v>
      </c>
      <c r="CL40" s="169">
        <v>6523.5</v>
      </c>
      <c r="CM40" s="178">
        <v>12923.191000000001</v>
      </c>
      <c r="CN40" s="179">
        <f t="shared" si="33"/>
        <v>8222</v>
      </c>
      <c r="CQ40" s="360">
        <f t="shared" si="43"/>
        <v>9208.3669999999966</v>
      </c>
    </row>
    <row r="41" spans="1:95" ht="11.25" customHeight="1">
      <c r="A41" s="180" t="s">
        <v>919</v>
      </c>
      <c r="B41" s="168">
        <v>0</v>
      </c>
      <c r="C41" s="168">
        <v>19</v>
      </c>
      <c r="D41" s="168">
        <f t="shared" si="53"/>
        <v>19</v>
      </c>
      <c r="E41" s="168">
        <v>16</v>
      </c>
      <c r="F41" s="168">
        <v>20.5</v>
      </c>
      <c r="G41" s="168">
        <v>18</v>
      </c>
      <c r="H41" s="168">
        <v>10</v>
      </c>
      <c r="I41" s="168">
        <v>14.5</v>
      </c>
      <c r="J41" s="168">
        <v>14.5</v>
      </c>
      <c r="K41" s="168">
        <v>8.5</v>
      </c>
      <c r="L41" s="168">
        <v>15.5</v>
      </c>
      <c r="M41" s="168">
        <v>10.5</v>
      </c>
      <c r="N41" s="168">
        <v>7</v>
      </c>
      <c r="O41" s="168">
        <v>9</v>
      </c>
      <c r="P41" s="168">
        <v>5</v>
      </c>
      <c r="Q41" s="168">
        <f t="shared" si="54"/>
        <v>149</v>
      </c>
      <c r="R41" s="169">
        <f t="shared" si="55"/>
        <v>168</v>
      </c>
      <c r="S41" s="168">
        <v>4</v>
      </c>
      <c r="T41" s="168">
        <v>0</v>
      </c>
      <c r="U41" s="168">
        <v>0</v>
      </c>
      <c r="V41" s="168">
        <v>31.5</v>
      </c>
      <c r="W41" s="168">
        <v>0.25</v>
      </c>
      <c r="X41" s="168">
        <v>112.5</v>
      </c>
      <c r="Y41" s="168">
        <v>5.5</v>
      </c>
      <c r="Z41" s="168">
        <v>1.83</v>
      </c>
      <c r="AA41" s="168">
        <v>0</v>
      </c>
      <c r="AB41" s="170">
        <f t="shared" si="56"/>
        <v>27.36</v>
      </c>
      <c r="AC41" s="171">
        <f t="shared" si="57"/>
        <v>19.2</v>
      </c>
      <c r="AD41" s="171">
        <f t="shared" si="58"/>
        <v>45.43</v>
      </c>
      <c r="AE41" s="171">
        <f t="shared" si="59"/>
        <v>40.755000000000003</v>
      </c>
      <c r="AF41" s="171">
        <f t="shared" si="60"/>
        <v>69.375</v>
      </c>
      <c r="AG41" s="171">
        <f t="shared" si="61"/>
        <v>174.76</v>
      </c>
      <c r="AH41" s="171">
        <f t="shared" si="62"/>
        <v>4</v>
      </c>
      <c r="AI41" s="171">
        <f t="shared" si="63"/>
        <v>0</v>
      </c>
      <c r="AJ41" s="171">
        <f t="shared" si="64"/>
        <v>0</v>
      </c>
      <c r="AK41" s="171">
        <f t="shared" si="65"/>
        <v>22.05</v>
      </c>
      <c r="AL41" s="171">
        <f t="shared" si="66"/>
        <v>6.25</v>
      </c>
      <c r="AM41" s="171">
        <f t="shared" si="67"/>
        <v>5.625</v>
      </c>
      <c r="AN41" s="171">
        <f t="shared" si="68"/>
        <v>0.91500000000000004</v>
      </c>
      <c r="AO41" s="171">
        <f t="shared" si="69"/>
        <v>0</v>
      </c>
      <c r="AP41" s="170">
        <f t="shared" si="15"/>
        <v>240.95999999999998</v>
      </c>
      <c r="AQ41" s="172">
        <v>1.016</v>
      </c>
      <c r="AR41" s="171">
        <f t="shared" si="70"/>
        <v>244.815</v>
      </c>
      <c r="AS41" s="173">
        <v>0</v>
      </c>
      <c r="AT41" s="170">
        <f t="shared" si="71"/>
        <v>0</v>
      </c>
      <c r="AU41" s="172">
        <v>0</v>
      </c>
      <c r="AV41" s="172">
        <v>154.816</v>
      </c>
      <c r="AW41" s="170">
        <v>0</v>
      </c>
      <c r="AX41" s="172">
        <v>0</v>
      </c>
      <c r="AY41" s="171">
        <f t="shared" si="73"/>
        <v>154.816</v>
      </c>
      <c r="AZ41" s="174">
        <v>0</v>
      </c>
      <c r="BA41" s="178">
        <v>5.8999999999999997E-2</v>
      </c>
      <c r="BB41" s="171">
        <f t="shared" si="74"/>
        <v>9.9120000000000008</v>
      </c>
      <c r="BC41" s="170">
        <f t="shared" si="75"/>
        <v>43.484999999999999</v>
      </c>
      <c r="BD41" s="170">
        <f t="shared" si="76"/>
        <v>15.5</v>
      </c>
      <c r="BE41" s="170">
        <f t="shared" si="45"/>
        <v>58.984999999999999</v>
      </c>
      <c r="BF41" s="173">
        <v>0</v>
      </c>
      <c r="BG41" s="171">
        <f t="shared" si="77"/>
        <v>0</v>
      </c>
      <c r="BH41" s="175">
        <v>0</v>
      </c>
      <c r="BI41" s="171">
        <f t="shared" si="78"/>
        <v>0</v>
      </c>
      <c r="BJ41" s="175">
        <v>0</v>
      </c>
      <c r="BK41" s="175">
        <v>0</v>
      </c>
      <c r="BL41" s="171">
        <v>0</v>
      </c>
      <c r="BM41" s="170">
        <f t="shared" si="37"/>
        <v>468.52799999999996</v>
      </c>
      <c r="BN41" s="170">
        <f t="shared" si="79"/>
        <v>0</v>
      </c>
      <c r="BO41" s="171">
        <f t="shared" si="80"/>
        <v>468.52800000000002</v>
      </c>
      <c r="BP41" s="284">
        <f t="shared" si="81"/>
        <v>1913590.17</v>
      </c>
      <c r="BQ41" s="297"/>
      <c r="BR41" s="284">
        <f t="shared" si="38"/>
        <v>1913590.17</v>
      </c>
      <c r="BS41" s="284">
        <v>0</v>
      </c>
      <c r="BT41" s="284">
        <v>0</v>
      </c>
      <c r="BU41" s="176">
        <f t="shared" si="82"/>
        <v>0</v>
      </c>
      <c r="BV41" s="176">
        <v>0</v>
      </c>
      <c r="BW41" s="284">
        <v>0</v>
      </c>
      <c r="BX41" s="176">
        <f t="shared" si="83"/>
        <v>0</v>
      </c>
      <c r="BY41" s="176">
        <v>0</v>
      </c>
      <c r="BZ41" s="176">
        <v>0</v>
      </c>
      <c r="CA41" s="284">
        <f t="shared" si="84"/>
        <v>0</v>
      </c>
      <c r="CB41" s="284">
        <f t="shared" si="39"/>
        <v>0</v>
      </c>
      <c r="CC41" s="284">
        <f t="shared" si="85"/>
        <v>0</v>
      </c>
      <c r="CD41" s="176">
        <v>0</v>
      </c>
      <c r="CE41" s="284">
        <f t="shared" si="40"/>
        <v>1913590.17</v>
      </c>
      <c r="CF41" s="284">
        <f t="shared" si="41"/>
        <v>7736.0443568300625</v>
      </c>
      <c r="CG41" s="284">
        <f t="shared" si="42"/>
        <v>7426.6025825568604</v>
      </c>
      <c r="CH41" s="284">
        <f t="shared" si="44"/>
        <v>1928752.8169393868</v>
      </c>
      <c r="CI41" s="285"/>
      <c r="CJ41" s="288"/>
      <c r="CK41" s="169">
        <v>170</v>
      </c>
      <c r="CL41" s="169">
        <v>201</v>
      </c>
      <c r="CM41" s="178">
        <v>459.03100000000001</v>
      </c>
      <c r="CN41" s="179">
        <f t="shared" si="33"/>
        <v>11390</v>
      </c>
      <c r="CQ41" s="360">
        <f t="shared" si="43"/>
        <v>425.94400000000002</v>
      </c>
    </row>
    <row r="42" spans="1:95" ht="11.25" customHeight="1">
      <c r="A42" s="185" t="s">
        <v>920</v>
      </c>
      <c r="B42" s="168">
        <v>0</v>
      </c>
      <c r="C42" s="168">
        <v>48.5</v>
      </c>
      <c r="D42" s="168">
        <f t="shared" si="53"/>
        <v>48.5</v>
      </c>
      <c r="E42" s="168">
        <v>46.5</v>
      </c>
      <c r="F42" s="168">
        <v>54</v>
      </c>
      <c r="G42" s="168">
        <v>56</v>
      </c>
      <c r="H42" s="168">
        <v>32</v>
      </c>
      <c r="I42" s="168">
        <v>25.5</v>
      </c>
      <c r="J42" s="168">
        <v>22.5</v>
      </c>
      <c r="K42" s="168">
        <v>21</v>
      </c>
      <c r="L42" s="168">
        <v>21.5</v>
      </c>
      <c r="M42" s="168">
        <v>0</v>
      </c>
      <c r="N42" s="168">
        <v>0</v>
      </c>
      <c r="O42" s="168">
        <v>0</v>
      </c>
      <c r="P42" s="168">
        <v>0</v>
      </c>
      <c r="Q42" s="168">
        <f t="shared" si="54"/>
        <v>279</v>
      </c>
      <c r="R42" s="169">
        <f t="shared" si="55"/>
        <v>327.5</v>
      </c>
      <c r="S42" s="168">
        <v>0</v>
      </c>
      <c r="T42" s="168">
        <v>0</v>
      </c>
      <c r="U42" s="168">
        <v>0</v>
      </c>
      <c r="V42" s="168">
        <v>47.5</v>
      </c>
      <c r="W42" s="168">
        <v>1.32</v>
      </c>
      <c r="X42" s="168">
        <v>0</v>
      </c>
      <c r="Y42" s="168">
        <v>0</v>
      </c>
      <c r="Z42" s="168">
        <v>0</v>
      </c>
      <c r="AA42" s="168">
        <v>0</v>
      </c>
      <c r="AB42" s="170">
        <f t="shared" si="56"/>
        <v>69.84</v>
      </c>
      <c r="AC42" s="171">
        <f t="shared" si="57"/>
        <v>55.8</v>
      </c>
      <c r="AD42" s="171">
        <f t="shared" si="58"/>
        <v>129.80000000000001</v>
      </c>
      <c r="AE42" s="171">
        <f t="shared" si="59"/>
        <v>83.6</v>
      </c>
      <c r="AF42" s="171">
        <f t="shared" si="60"/>
        <v>53.125</v>
      </c>
      <c r="AG42" s="171">
        <f t="shared" si="61"/>
        <v>322.32500000000005</v>
      </c>
      <c r="AH42" s="171">
        <f t="shared" si="62"/>
        <v>0</v>
      </c>
      <c r="AI42" s="171">
        <f t="shared" si="63"/>
        <v>0</v>
      </c>
      <c r="AJ42" s="171">
        <f t="shared" si="64"/>
        <v>0</v>
      </c>
      <c r="AK42" s="171">
        <f t="shared" si="65"/>
        <v>33.25</v>
      </c>
      <c r="AL42" s="171">
        <f t="shared" si="66"/>
        <v>33</v>
      </c>
      <c r="AM42" s="171">
        <f t="shared" si="67"/>
        <v>0</v>
      </c>
      <c r="AN42" s="171">
        <f t="shared" si="68"/>
        <v>0</v>
      </c>
      <c r="AO42" s="171">
        <f t="shared" si="69"/>
        <v>0</v>
      </c>
      <c r="AP42" s="170">
        <f t="shared" si="15"/>
        <v>458.41500000000008</v>
      </c>
      <c r="AQ42" s="172">
        <v>1.1060000000000001</v>
      </c>
      <c r="AR42" s="171">
        <f t="shared" si="70"/>
        <v>507.00700000000001</v>
      </c>
      <c r="AS42" s="173">
        <v>0</v>
      </c>
      <c r="AT42" s="170">
        <f t="shared" si="71"/>
        <v>0</v>
      </c>
      <c r="AU42" s="172">
        <v>0</v>
      </c>
      <c r="AV42" s="172">
        <v>0</v>
      </c>
      <c r="AW42" s="170">
        <v>0</v>
      </c>
      <c r="AX42" s="298">
        <v>0</v>
      </c>
      <c r="AY42" s="171">
        <f t="shared" si="73"/>
        <v>0</v>
      </c>
      <c r="AZ42" s="174">
        <v>0</v>
      </c>
      <c r="BA42" s="178">
        <v>5.8999999999999997E-2</v>
      </c>
      <c r="BB42" s="171">
        <f t="shared" si="74"/>
        <v>19.323</v>
      </c>
      <c r="BC42" s="170">
        <f t="shared" si="75"/>
        <v>338.59500000000003</v>
      </c>
      <c r="BD42" s="170">
        <f t="shared" si="76"/>
        <v>115.5</v>
      </c>
      <c r="BE42" s="170">
        <f t="shared" si="45"/>
        <v>454.09500000000003</v>
      </c>
      <c r="BF42" s="173">
        <v>0</v>
      </c>
      <c r="BG42" s="171">
        <f t="shared" si="77"/>
        <v>0</v>
      </c>
      <c r="BH42" s="175">
        <v>0</v>
      </c>
      <c r="BI42" s="171">
        <f t="shared" si="78"/>
        <v>0</v>
      </c>
      <c r="BJ42" s="175">
        <v>0</v>
      </c>
      <c r="BK42" s="175">
        <v>0</v>
      </c>
      <c r="BL42" s="171">
        <v>0</v>
      </c>
      <c r="BM42" s="170">
        <f t="shared" si="37"/>
        <v>980.42500000000007</v>
      </c>
      <c r="BN42" s="170">
        <f t="shared" si="79"/>
        <v>0</v>
      </c>
      <c r="BO42" s="171">
        <f t="shared" si="80"/>
        <v>980.42499999999995</v>
      </c>
      <c r="BP42" s="284">
        <f t="shared" si="81"/>
        <v>4004310.61</v>
      </c>
      <c r="BQ42" s="297"/>
      <c r="BR42" s="284">
        <f t="shared" si="38"/>
        <v>4004310.61</v>
      </c>
      <c r="BS42" s="284">
        <v>0</v>
      </c>
      <c r="BT42" s="284">
        <v>0</v>
      </c>
      <c r="BU42" s="176">
        <f t="shared" si="82"/>
        <v>0</v>
      </c>
      <c r="BV42" s="176">
        <v>0</v>
      </c>
      <c r="BW42" s="284">
        <v>0</v>
      </c>
      <c r="BX42" s="176">
        <f t="shared" si="83"/>
        <v>0</v>
      </c>
      <c r="BY42" s="176">
        <v>0</v>
      </c>
      <c r="BZ42" s="176">
        <v>0</v>
      </c>
      <c r="CA42" s="284">
        <f t="shared" si="84"/>
        <v>0</v>
      </c>
      <c r="CB42" s="284">
        <f t="shared" si="39"/>
        <v>0</v>
      </c>
      <c r="CC42" s="284">
        <f t="shared" si="85"/>
        <v>0</v>
      </c>
      <c r="CD42" s="176">
        <v>0</v>
      </c>
      <c r="CE42" s="284">
        <f t="shared" si="40"/>
        <v>4004310.61</v>
      </c>
      <c r="CF42" s="284">
        <f t="shared" si="41"/>
        <v>16188.170791808177</v>
      </c>
      <c r="CG42" s="284">
        <f t="shared" si="42"/>
        <v>15540.643960135851</v>
      </c>
      <c r="CH42" s="284">
        <f t="shared" si="44"/>
        <v>4036039.4247519439</v>
      </c>
      <c r="CI42" s="285"/>
      <c r="CJ42" s="292"/>
      <c r="CK42" s="169">
        <v>296</v>
      </c>
      <c r="CL42" s="169">
        <v>527</v>
      </c>
      <c r="CM42" s="178">
        <v>791.50699999999995</v>
      </c>
      <c r="CN42" s="179">
        <f t="shared" si="33"/>
        <v>12227</v>
      </c>
      <c r="CQ42" s="360">
        <f t="shared" si="43"/>
        <v>868.274</v>
      </c>
    </row>
    <row r="43" spans="1:95" ht="11.25" customHeight="1">
      <c r="A43" s="182" t="s">
        <v>921</v>
      </c>
      <c r="B43" s="183">
        <f t="shared" ref="B43:BM43" si="86">SUBTOTAL(9,B40:B42)</f>
        <v>159.5</v>
      </c>
      <c r="C43" s="183">
        <f t="shared" si="86"/>
        <v>637</v>
      </c>
      <c r="D43" s="183">
        <f t="shared" si="86"/>
        <v>716.75</v>
      </c>
      <c r="E43" s="183">
        <f t="shared" si="86"/>
        <v>593</v>
      </c>
      <c r="F43" s="183">
        <f t="shared" si="86"/>
        <v>597</v>
      </c>
      <c r="G43" s="183">
        <f t="shared" si="86"/>
        <v>600</v>
      </c>
      <c r="H43" s="183">
        <f t="shared" si="86"/>
        <v>527</v>
      </c>
      <c r="I43" s="183">
        <f t="shared" si="86"/>
        <v>484.5</v>
      </c>
      <c r="J43" s="183">
        <f t="shared" si="86"/>
        <v>514</v>
      </c>
      <c r="K43" s="183">
        <f t="shared" si="86"/>
        <v>500.5</v>
      </c>
      <c r="L43" s="183">
        <f t="shared" si="86"/>
        <v>531</v>
      </c>
      <c r="M43" s="183">
        <f t="shared" si="86"/>
        <v>497.5</v>
      </c>
      <c r="N43" s="183">
        <f t="shared" si="86"/>
        <v>446.5</v>
      </c>
      <c r="O43" s="183">
        <f t="shared" si="86"/>
        <v>423.5</v>
      </c>
      <c r="P43" s="183">
        <f t="shared" si="86"/>
        <v>397</v>
      </c>
      <c r="Q43" s="183">
        <f t="shared" si="86"/>
        <v>6111.5</v>
      </c>
      <c r="R43" s="183">
        <f t="shared" si="86"/>
        <v>6828.25</v>
      </c>
      <c r="S43" s="183">
        <f t="shared" si="86"/>
        <v>189</v>
      </c>
      <c r="T43" s="183">
        <f t="shared" si="86"/>
        <v>103</v>
      </c>
      <c r="U43" s="183">
        <f t="shared" si="86"/>
        <v>145.5</v>
      </c>
      <c r="V43" s="183">
        <f t="shared" si="86"/>
        <v>865.5</v>
      </c>
      <c r="W43" s="183">
        <f t="shared" si="86"/>
        <v>31.53</v>
      </c>
      <c r="X43" s="183">
        <f t="shared" si="86"/>
        <v>3429</v>
      </c>
      <c r="Y43" s="183">
        <f t="shared" si="86"/>
        <v>303.5</v>
      </c>
      <c r="Z43" s="183">
        <f t="shared" si="86"/>
        <v>111</v>
      </c>
      <c r="AA43" s="183">
        <f t="shared" si="86"/>
        <v>898</v>
      </c>
      <c r="AB43" s="295">
        <f t="shared" si="86"/>
        <v>1032.1199999999999</v>
      </c>
      <c r="AC43" s="295">
        <f t="shared" si="86"/>
        <v>711.6</v>
      </c>
      <c r="AD43" s="295">
        <f t="shared" si="86"/>
        <v>1412.46</v>
      </c>
      <c r="AE43" s="295">
        <f t="shared" si="86"/>
        <v>1594.1479999999999</v>
      </c>
      <c r="AF43" s="295">
        <f t="shared" si="86"/>
        <v>3495</v>
      </c>
      <c r="AG43" s="295">
        <f t="shared" si="86"/>
        <v>7213.2079999999996</v>
      </c>
      <c r="AH43" s="295">
        <f t="shared" si="86"/>
        <v>189</v>
      </c>
      <c r="AI43" s="295">
        <f t="shared" si="86"/>
        <v>206</v>
      </c>
      <c r="AJ43" s="295">
        <f t="shared" si="86"/>
        <v>291</v>
      </c>
      <c r="AK43" s="295">
        <f t="shared" si="86"/>
        <v>605.84999999999991</v>
      </c>
      <c r="AL43" s="295">
        <f t="shared" si="86"/>
        <v>788.25</v>
      </c>
      <c r="AM43" s="295">
        <f t="shared" si="86"/>
        <v>171.45</v>
      </c>
      <c r="AN43" s="295">
        <f t="shared" si="86"/>
        <v>55.5</v>
      </c>
      <c r="AO43" s="295">
        <f t="shared" si="86"/>
        <v>53.88</v>
      </c>
      <c r="AP43" s="295">
        <f t="shared" si="86"/>
        <v>10606.257999999998</v>
      </c>
      <c r="AQ43" s="183" t="s">
        <v>1042</v>
      </c>
      <c r="AR43" s="295">
        <f t="shared" si="86"/>
        <v>12659.895</v>
      </c>
      <c r="AS43" s="183">
        <f t="shared" si="86"/>
        <v>1</v>
      </c>
      <c r="AT43" s="295">
        <f t="shared" si="86"/>
        <v>1.5</v>
      </c>
      <c r="AU43" s="295">
        <f t="shared" si="86"/>
        <v>0</v>
      </c>
      <c r="AV43" s="295">
        <f t="shared" si="86"/>
        <v>312.31600000000003</v>
      </c>
      <c r="AW43" s="295">
        <f t="shared" si="86"/>
        <v>0</v>
      </c>
      <c r="AX43" s="295">
        <f t="shared" si="86"/>
        <v>0</v>
      </c>
      <c r="AY43" s="295">
        <f t="shared" si="86"/>
        <v>312.31600000000003</v>
      </c>
      <c r="AZ43" s="295">
        <f t="shared" si="86"/>
        <v>0</v>
      </c>
      <c r="BA43" s="295">
        <f t="shared" si="86"/>
        <v>0.17699999999999999</v>
      </c>
      <c r="BB43" s="295">
        <f t="shared" si="86"/>
        <v>402.86699999999996</v>
      </c>
      <c r="BC43" s="295">
        <f t="shared" si="86"/>
        <v>587.97800000000007</v>
      </c>
      <c r="BD43" s="295">
        <f t="shared" si="86"/>
        <v>232.25</v>
      </c>
      <c r="BE43" s="295">
        <f t="shared" si="86"/>
        <v>820.22800000000007</v>
      </c>
      <c r="BF43" s="183">
        <f t="shared" si="86"/>
        <v>2.5</v>
      </c>
      <c r="BG43" s="295">
        <f t="shared" si="86"/>
        <v>0.25</v>
      </c>
      <c r="BH43" s="183">
        <f t="shared" si="86"/>
        <v>0</v>
      </c>
      <c r="BI43" s="295">
        <f t="shared" si="86"/>
        <v>0</v>
      </c>
      <c r="BJ43" s="183">
        <f t="shared" si="86"/>
        <v>0</v>
      </c>
      <c r="BK43" s="183">
        <f t="shared" si="86"/>
        <v>0</v>
      </c>
      <c r="BL43" s="295">
        <f t="shared" si="86"/>
        <v>0</v>
      </c>
      <c r="BM43" s="295">
        <f t="shared" si="86"/>
        <v>14197.055999999999</v>
      </c>
      <c r="BN43" s="295">
        <f t="shared" ref="BN43:CN43" si="87">SUBTOTAL(9,BN40:BN42)</f>
        <v>0</v>
      </c>
      <c r="BO43" s="295">
        <f t="shared" si="87"/>
        <v>14197.055999999999</v>
      </c>
      <c r="BP43" s="296">
        <f t="shared" si="87"/>
        <v>57984467.939999998</v>
      </c>
      <c r="BQ43" s="296">
        <f t="shared" si="87"/>
        <v>0</v>
      </c>
      <c r="BR43" s="296">
        <f t="shared" si="87"/>
        <v>57984467.939999998</v>
      </c>
      <c r="BS43" s="296">
        <f t="shared" si="87"/>
        <v>159423.78</v>
      </c>
      <c r="BT43" s="296">
        <f t="shared" si="87"/>
        <v>1123285.95</v>
      </c>
      <c r="BU43" s="296">
        <f t="shared" si="87"/>
        <v>1282709.73</v>
      </c>
      <c r="BV43" s="296">
        <f t="shared" si="87"/>
        <v>0</v>
      </c>
      <c r="BW43" s="296">
        <f t="shared" si="87"/>
        <v>0</v>
      </c>
      <c r="BX43" s="296">
        <f t="shared" si="87"/>
        <v>0</v>
      </c>
      <c r="BY43" s="296">
        <f t="shared" si="87"/>
        <v>0</v>
      </c>
      <c r="BZ43" s="296">
        <f t="shared" si="87"/>
        <v>23109.54</v>
      </c>
      <c r="CA43" s="296">
        <f t="shared" si="87"/>
        <v>23109.54</v>
      </c>
      <c r="CB43" s="296">
        <f t="shared" si="87"/>
        <v>1305819.27</v>
      </c>
      <c r="CC43" s="296">
        <f t="shared" si="87"/>
        <v>979364.45250000001</v>
      </c>
      <c r="CD43" s="296">
        <f t="shared" si="87"/>
        <v>0</v>
      </c>
      <c r="CE43" s="296">
        <f t="shared" si="87"/>
        <v>57005103.487499997</v>
      </c>
      <c r="CF43" s="296">
        <f t="shared" si="87"/>
        <v>230453.73876737049</v>
      </c>
      <c r="CG43" s="296">
        <f t="shared" si="87"/>
        <v>221235.58921667567</v>
      </c>
      <c r="CH43" s="296">
        <f>SUBTOTAL(9,CH40:CH42)</f>
        <v>57456792.815484039</v>
      </c>
      <c r="CI43" s="296">
        <f t="shared" si="87"/>
        <v>0</v>
      </c>
      <c r="CJ43" s="183"/>
      <c r="CK43" s="183">
        <f t="shared" si="87"/>
        <v>6787</v>
      </c>
      <c r="CL43" s="183">
        <f t="shared" si="87"/>
        <v>7251.5</v>
      </c>
      <c r="CM43" s="295">
        <f t="shared" si="87"/>
        <v>14173.729000000001</v>
      </c>
      <c r="CN43" s="183">
        <f t="shared" si="87"/>
        <v>31839</v>
      </c>
      <c r="CQ43" s="360" t="e">
        <f t="shared" si="43"/>
        <v>#VALUE!</v>
      </c>
    </row>
    <row r="44" spans="1:95" ht="11.25" customHeight="1">
      <c r="A44" s="180" t="s">
        <v>922</v>
      </c>
      <c r="B44" s="168">
        <v>0</v>
      </c>
      <c r="C44" s="168">
        <v>7</v>
      </c>
      <c r="D44" s="168">
        <f t="shared" si="53"/>
        <v>7</v>
      </c>
      <c r="E44" s="168">
        <v>8</v>
      </c>
      <c r="F44" s="168">
        <v>14</v>
      </c>
      <c r="G44" s="168">
        <v>16.5</v>
      </c>
      <c r="H44" s="168">
        <v>6.5</v>
      </c>
      <c r="I44" s="168">
        <v>8.5</v>
      </c>
      <c r="J44" s="168">
        <v>10</v>
      </c>
      <c r="K44" s="168">
        <v>14.5</v>
      </c>
      <c r="L44" s="168">
        <v>14</v>
      </c>
      <c r="M44" s="168">
        <v>14</v>
      </c>
      <c r="N44" s="168">
        <v>12.5</v>
      </c>
      <c r="O44" s="168">
        <v>7.5</v>
      </c>
      <c r="P44" s="168">
        <v>12</v>
      </c>
      <c r="Q44" s="168">
        <f t="shared" ref="Q44:Q48" si="88">SUM($E44:$P44)</f>
        <v>138</v>
      </c>
      <c r="R44" s="169">
        <f>$D44+$Q44</f>
        <v>145</v>
      </c>
      <c r="S44" s="168">
        <v>1</v>
      </c>
      <c r="T44" s="168">
        <v>1</v>
      </c>
      <c r="U44" s="168">
        <v>0</v>
      </c>
      <c r="V44" s="168">
        <v>11</v>
      </c>
      <c r="W44" s="168">
        <v>0.92</v>
      </c>
      <c r="X44" s="168">
        <v>52</v>
      </c>
      <c r="Y44" s="168">
        <v>0</v>
      </c>
      <c r="Z44" s="168">
        <v>0</v>
      </c>
      <c r="AA44" s="168">
        <v>65</v>
      </c>
      <c r="AB44" s="170">
        <f>ROUND($D44*$AB$2,3)</f>
        <v>10.08</v>
      </c>
      <c r="AC44" s="171">
        <f>ROUND($E44*$AC$2,3)</f>
        <v>9.6</v>
      </c>
      <c r="AD44" s="171">
        <f>ROUND(($F44+$G44)*$AD$2,3)</f>
        <v>35.99</v>
      </c>
      <c r="AE44" s="171">
        <f>ROUND(($H44+$I44+$J44)*$AE$2,3)</f>
        <v>26.125</v>
      </c>
      <c r="AF44" s="171">
        <f>ROUND(($K44+$L44+$M44+$N44+$O44+$P44)*$AF$2,3)</f>
        <v>93.125</v>
      </c>
      <c r="AG44" s="171">
        <f>SUM($AC44:$AF44)</f>
        <v>164.84</v>
      </c>
      <c r="AH44" s="171">
        <f>ROUND($AH$2*$S44,3)</f>
        <v>1</v>
      </c>
      <c r="AI44" s="171">
        <f>ROUND($AI$2*$T44,3)</f>
        <v>2</v>
      </c>
      <c r="AJ44" s="171">
        <f>ROUND($AJ$2*$U44,3)</f>
        <v>0</v>
      </c>
      <c r="AK44" s="171">
        <f>ROUND($AK$2*$V44,3)</f>
        <v>7.7</v>
      </c>
      <c r="AL44" s="171">
        <f>ROUND($AL$2*$W44,3)</f>
        <v>23</v>
      </c>
      <c r="AM44" s="171">
        <f>ROUND($X44*$AM$2,3)</f>
        <v>2.6</v>
      </c>
      <c r="AN44" s="171">
        <f>ROUND($AN$2*$Z44,3)</f>
        <v>0</v>
      </c>
      <c r="AO44" s="171">
        <f>ROUND($AA44*$AO$2,3)</f>
        <v>3.9</v>
      </c>
      <c r="AP44" s="170">
        <f t="shared" si="15"/>
        <v>215.12</v>
      </c>
      <c r="AQ44" s="172">
        <v>1.1160000000000001</v>
      </c>
      <c r="AR44" s="171">
        <f>ROUND($AP44*$AQ44,3)</f>
        <v>240.07400000000001</v>
      </c>
      <c r="AS44" s="173">
        <v>0</v>
      </c>
      <c r="AT44" s="170">
        <f>ROUND($AS44*$AT$2,3)</f>
        <v>0</v>
      </c>
      <c r="AU44" s="172">
        <v>74.435000000000002</v>
      </c>
      <c r="AV44" s="172">
        <v>68.64</v>
      </c>
      <c r="AW44" s="170">
        <f t="shared" ref="AW44:AW46" si="89">ROUND(IF($R44&lt;4000,((4000-$R44)/4000)*(0.15*$R44),0),3)</f>
        <v>20.962</v>
      </c>
      <c r="AX44" s="172">
        <v>0</v>
      </c>
      <c r="AY44" s="171">
        <f>SUM($AU44:$AX44)</f>
        <v>164.03699999999998</v>
      </c>
      <c r="AZ44" s="174">
        <f t="shared" si="36"/>
        <v>55</v>
      </c>
      <c r="BA44" s="178">
        <v>9.1999999999999998E-2</v>
      </c>
      <c r="BB44" s="171">
        <f>ROUND($BA44*$R44,3)</f>
        <v>13.34</v>
      </c>
      <c r="BC44" s="170">
        <f>ROUND(IF(AND((($CL44-$CK44)/$CK44)&gt;0.01,(($CL44-$CK44)-($CL44*0.01))&gt;0),(($CL44-$CK44)-($CL44*0.01))*$BC$2,0),3)</f>
        <v>3.0529999999999999</v>
      </c>
      <c r="BD44" s="170">
        <f>ROUND(IF((($CL44-$CK44)/$CK44)&gt;0.01,($CL44-$CK44)*$BD$2,0),3)</f>
        <v>1.75</v>
      </c>
      <c r="BE44" s="170">
        <f t="shared" si="45"/>
        <v>4.8029999999999999</v>
      </c>
      <c r="BF44" s="173">
        <v>0</v>
      </c>
      <c r="BG44" s="171">
        <f>ROUND($BF44*$BG$2,3)</f>
        <v>0</v>
      </c>
      <c r="BH44" s="175">
        <v>0</v>
      </c>
      <c r="BI44" s="171">
        <f>ROUND($BH44*$BI$2,3)</f>
        <v>0</v>
      </c>
      <c r="BJ44" s="175">
        <v>0</v>
      </c>
      <c r="BK44" s="175">
        <v>0</v>
      </c>
      <c r="BL44" s="171">
        <f t="shared" si="25"/>
        <v>0</v>
      </c>
      <c r="BM44" s="170">
        <f t="shared" si="37"/>
        <v>477.25399999999996</v>
      </c>
      <c r="BN44" s="170">
        <f>ROUND(IF(AND($R44&lt;=200,$CM44&gt;$BM44),$CM44-$BM44,0),3)</f>
        <v>0.121</v>
      </c>
      <c r="BO44" s="171">
        <f>ROUND($BM44+$BN44,3)</f>
        <v>477.375</v>
      </c>
      <c r="BP44" s="284">
        <f>ROUND($BO44*$BP$2,2)</f>
        <v>1949723.62</v>
      </c>
      <c r="BQ44" s="285"/>
      <c r="BR44" s="284">
        <f t="shared" si="38"/>
        <v>1949723.62</v>
      </c>
      <c r="BS44" s="284">
        <v>6553.75</v>
      </c>
      <c r="BT44" s="284">
        <v>19758.34</v>
      </c>
      <c r="BU44" s="176">
        <f>$BS44+$BT44</f>
        <v>26312.09</v>
      </c>
      <c r="BV44" s="176">
        <v>0</v>
      </c>
      <c r="BW44" s="176">
        <v>0</v>
      </c>
      <c r="BX44" s="176">
        <f>$BV44+$BW44</f>
        <v>0</v>
      </c>
      <c r="BY44" s="176">
        <v>0</v>
      </c>
      <c r="BZ44" s="176">
        <v>6431</v>
      </c>
      <c r="CA44" s="284">
        <f>SUM($BY44:$BZ44)</f>
        <v>6431</v>
      </c>
      <c r="CB44" s="284">
        <f t="shared" si="39"/>
        <v>32743.09</v>
      </c>
      <c r="CC44" s="284">
        <f>$CB44*0.75</f>
        <v>24557.317500000001</v>
      </c>
      <c r="CD44" s="176">
        <v>0</v>
      </c>
      <c r="CE44" s="284">
        <f t="shared" si="40"/>
        <v>1925166.3025000002</v>
      </c>
      <c r="CF44" s="284">
        <f t="shared" si="41"/>
        <v>7782.8430266312062</v>
      </c>
      <c r="CG44" s="284">
        <f t="shared" si="42"/>
        <v>7471.5293055659586</v>
      </c>
      <c r="CH44" s="284">
        <f t="shared" si="44"/>
        <v>1940420.6748321974</v>
      </c>
      <c r="CI44" s="285"/>
      <c r="CJ44" s="288"/>
      <c r="CK44" s="169">
        <v>143</v>
      </c>
      <c r="CL44" s="169">
        <v>146.5</v>
      </c>
      <c r="CM44" s="178">
        <v>477.375</v>
      </c>
      <c r="CN44" s="179">
        <f t="shared" si="33"/>
        <v>13446</v>
      </c>
      <c r="CQ44" s="360">
        <f t="shared" si="43"/>
        <v>362.1169999999999</v>
      </c>
    </row>
    <row r="45" spans="1:95" ht="11.25" customHeight="1">
      <c r="A45" s="180" t="s">
        <v>923</v>
      </c>
      <c r="B45" s="168">
        <v>70.5</v>
      </c>
      <c r="C45" s="168">
        <v>421</v>
      </c>
      <c r="D45" s="168">
        <f t="shared" si="53"/>
        <v>456.25</v>
      </c>
      <c r="E45" s="168">
        <v>448</v>
      </c>
      <c r="F45" s="168">
        <v>457.5</v>
      </c>
      <c r="G45" s="168">
        <v>476.5</v>
      </c>
      <c r="H45" s="168">
        <v>459.5</v>
      </c>
      <c r="I45" s="168">
        <v>501.5</v>
      </c>
      <c r="J45" s="168">
        <v>463.5</v>
      </c>
      <c r="K45" s="168">
        <v>433</v>
      </c>
      <c r="L45" s="168">
        <v>420.5</v>
      </c>
      <c r="M45" s="168">
        <v>583</v>
      </c>
      <c r="N45" s="168">
        <v>450</v>
      </c>
      <c r="O45" s="168">
        <v>419.5</v>
      </c>
      <c r="P45" s="168">
        <v>348.5</v>
      </c>
      <c r="Q45" s="168">
        <f t="shared" si="88"/>
        <v>5461</v>
      </c>
      <c r="R45" s="169">
        <f>$D45+$Q45</f>
        <v>5917.25</v>
      </c>
      <c r="S45" s="168">
        <v>64.5</v>
      </c>
      <c r="T45" s="168">
        <v>93</v>
      </c>
      <c r="U45" s="168">
        <v>70.5</v>
      </c>
      <c r="V45" s="168">
        <v>1001.5</v>
      </c>
      <c r="W45" s="168">
        <v>26.22</v>
      </c>
      <c r="X45" s="168">
        <v>3010.5</v>
      </c>
      <c r="Y45" s="168">
        <v>1876.5</v>
      </c>
      <c r="Z45" s="168">
        <v>420.75</v>
      </c>
      <c r="AA45" s="168">
        <v>2005</v>
      </c>
      <c r="AB45" s="170">
        <f>ROUND($D45*$AB$2,3)</f>
        <v>657</v>
      </c>
      <c r="AC45" s="171">
        <f>ROUND($E45*$AC$2,3)</f>
        <v>537.6</v>
      </c>
      <c r="AD45" s="171">
        <f>ROUND(($F45+$G45)*$AD$2,3)</f>
        <v>1102.1199999999999</v>
      </c>
      <c r="AE45" s="171">
        <f>ROUND(($H45+$I45+$J45)*$AE$2,3)</f>
        <v>1488.6030000000001</v>
      </c>
      <c r="AF45" s="171">
        <f>ROUND(($K45+$L45+$M45+$N45+$O45+$P45)*$AF$2,3)</f>
        <v>3318.125</v>
      </c>
      <c r="AG45" s="171">
        <f>SUM($AC45:$AF45)</f>
        <v>6446.4480000000003</v>
      </c>
      <c r="AH45" s="171">
        <f>ROUND($AH$2*$S45,3)</f>
        <v>64.5</v>
      </c>
      <c r="AI45" s="171">
        <f>ROUND($AI$2*$T45,3)</f>
        <v>186</v>
      </c>
      <c r="AJ45" s="171">
        <f>ROUND($AJ$2*$U45,3)</f>
        <v>141</v>
      </c>
      <c r="AK45" s="171">
        <f>ROUND($AK$2*$V45,3)</f>
        <v>701.05</v>
      </c>
      <c r="AL45" s="171">
        <f>ROUND($AL$2*$W45,3)</f>
        <v>655.5</v>
      </c>
      <c r="AM45" s="171">
        <f>ROUND($X45*$AM$2,3)</f>
        <v>150.52500000000001</v>
      </c>
      <c r="AN45" s="171">
        <f>ROUND($AN$2*$Z45,3)</f>
        <v>210.375</v>
      </c>
      <c r="AO45" s="171">
        <f>ROUND($AA45*$AO$2,3)</f>
        <v>120.3</v>
      </c>
      <c r="AP45" s="170">
        <f t="shared" si="15"/>
        <v>9332.6979999999985</v>
      </c>
      <c r="AQ45" s="172">
        <v>1.091</v>
      </c>
      <c r="AR45" s="171">
        <f>ROUND($AP45*$AQ45,3)</f>
        <v>10181.974</v>
      </c>
      <c r="AS45" s="173">
        <v>3</v>
      </c>
      <c r="AT45" s="170">
        <f>ROUND($AS45*$AT$2,3)</f>
        <v>4.5</v>
      </c>
      <c r="AU45" s="172">
        <v>77.858999999999995</v>
      </c>
      <c r="AV45" s="172">
        <v>157.5</v>
      </c>
      <c r="AW45" s="170">
        <f t="shared" si="89"/>
        <v>0</v>
      </c>
      <c r="AX45" s="172">
        <v>0</v>
      </c>
      <c r="AY45" s="171">
        <f>SUM($AU45:$AX45)</f>
        <v>235.35899999999998</v>
      </c>
      <c r="AZ45" s="174">
        <f t="shared" si="36"/>
        <v>0</v>
      </c>
      <c r="BA45" s="178">
        <v>0.1</v>
      </c>
      <c r="BB45" s="171">
        <f>ROUND($BA45*$R45,3)</f>
        <v>591.72500000000002</v>
      </c>
      <c r="BC45" s="170">
        <f>ROUND(IF(AND((($CL45-$CK45)/$CK45)&gt;0.01,(($CL45-$CK45)-($CL45*0.01))&gt;0),(($CL45-$CK45)-($CL45*0.01))*$BC$2,0),3)</f>
        <v>0</v>
      </c>
      <c r="BD45" s="170">
        <f>ROUND(IF((($CL45-$CK45)/$CK45)&gt;0.01,($CL45-$CK45)*$BD$2,0),3)</f>
        <v>0</v>
      </c>
      <c r="BE45" s="170">
        <f t="shared" si="45"/>
        <v>0</v>
      </c>
      <c r="BF45" s="173">
        <v>0</v>
      </c>
      <c r="BG45" s="171">
        <f>ROUND($BF45*$BG$2,3)</f>
        <v>0</v>
      </c>
      <c r="BH45" s="175">
        <v>0</v>
      </c>
      <c r="BI45" s="171">
        <f>ROUND($BH45*$BI$2,3)</f>
        <v>0</v>
      </c>
      <c r="BJ45" s="175">
        <v>0.5</v>
      </c>
      <c r="BK45" s="175">
        <v>0.5</v>
      </c>
      <c r="BL45" s="171">
        <f t="shared" si="25"/>
        <v>0.125</v>
      </c>
      <c r="BM45" s="170">
        <f t="shared" si="37"/>
        <v>11013.683000000001</v>
      </c>
      <c r="BN45" s="170">
        <f>ROUND(IF(AND($R45&lt;=200,$CM45&gt;$BM45),$CM45-$BM45,0),3)</f>
        <v>0</v>
      </c>
      <c r="BO45" s="171">
        <f>ROUND($BM45+$BN45,3)</f>
        <v>11013.683000000001</v>
      </c>
      <c r="BP45" s="284">
        <f>ROUND($BO45*$BP$2,2)</f>
        <v>44982744.93</v>
      </c>
      <c r="BQ45" s="285"/>
      <c r="BR45" s="284">
        <f t="shared" si="38"/>
        <v>44982744.93</v>
      </c>
      <c r="BS45" s="284">
        <v>150225.94</v>
      </c>
      <c r="BT45" s="284">
        <v>245946.04</v>
      </c>
      <c r="BU45" s="176">
        <f>$BS45+$BT45</f>
        <v>396171.98</v>
      </c>
      <c r="BV45" s="176">
        <v>0</v>
      </c>
      <c r="BW45" s="284">
        <v>22844050.210000001</v>
      </c>
      <c r="BX45" s="176">
        <f>$BV45+$BW45</f>
        <v>22844050.210000001</v>
      </c>
      <c r="BY45" s="176">
        <v>0</v>
      </c>
      <c r="BZ45" s="176">
        <v>0</v>
      </c>
      <c r="CA45" s="284">
        <f>SUM($BY45:$BZ45)</f>
        <v>0</v>
      </c>
      <c r="CB45" s="284">
        <f t="shared" si="39"/>
        <v>23240222.190000001</v>
      </c>
      <c r="CC45" s="284">
        <f>$CB45*0.75</f>
        <v>17430166.642500002</v>
      </c>
      <c r="CD45" s="176">
        <v>0</v>
      </c>
      <c r="CE45" s="284">
        <f t="shared" si="40"/>
        <v>27552578.287499998</v>
      </c>
      <c r="CF45" s="284">
        <f t="shared" si="41"/>
        <v>111386.42490890976</v>
      </c>
      <c r="CG45" s="284">
        <f t="shared" si="42"/>
        <v>106930.96791255337</v>
      </c>
      <c r="CH45" s="284">
        <f t="shared" si="44"/>
        <v>27770895.680321462</v>
      </c>
      <c r="CI45" s="285"/>
      <c r="CJ45" s="292"/>
      <c r="CK45" s="169">
        <v>5924</v>
      </c>
      <c r="CL45" s="169">
        <v>5735</v>
      </c>
      <c r="CM45" s="178">
        <v>10751.001</v>
      </c>
      <c r="CN45" s="179">
        <f t="shared" si="33"/>
        <v>7602</v>
      </c>
      <c r="CQ45" s="360">
        <f t="shared" si="43"/>
        <v>8703.85</v>
      </c>
    </row>
    <row r="46" spans="1:95" ht="11.25" customHeight="1">
      <c r="A46" s="180" t="s">
        <v>924</v>
      </c>
      <c r="B46" s="168">
        <v>0</v>
      </c>
      <c r="C46" s="168">
        <v>28.5</v>
      </c>
      <c r="D46" s="168">
        <f t="shared" si="53"/>
        <v>28.5</v>
      </c>
      <c r="E46" s="168">
        <v>27.5</v>
      </c>
      <c r="F46" s="168">
        <v>30</v>
      </c>
      <c r="G46" s="168">
        <v>36.5</v>
      </c>
      <c r="H46" s="168">
        <v>27</v>
      </c>
      <c r="I46" s="168">
        <v>31</v>
      </c>
      <c r="J46" s="168">
        <v>20</v>
      </c>
      <c r="K46" s="168">
        <v>29.5</v>
      </c>
      <c r="L46" s="168">
        <v>33</v>
      </c>
      <c r="M46" s="168">
        <v>31</v>
      </c>
      <c r="N46" s="168">
        <v>26</v>
      </c>
      <c r="O46" s="168">
        <v>34.5</v>
      </c>
      <c r="P46" s="168">
        <v>24</v>
      </c>
      <c r="Q46" s="168">
        <f t="shared" si="88"/>
        <v>350</v>
      </c>
      <c r="R46" s="169">
        <f>$D46+$Q46</f>
        <v>378.5</v>
      </c>
      <c r="S46" s="168">
        <v>0.5</v>
      </c>
      <c r="T46" s="168">
        <v>4</v>
      </c>
      <c r="U46" s="168">
        <v>0</v>
      </c>
      <c r="V46" s="168">
        <v>68.5</v>
      </c>
      <c r="W46" s="168">
        <v>2.78</v>
      </c>
      <c r="X46" s="168">
        <v>189</v>
      </c>
      <c r="Y46" s="168">
        <v>218.5</v>
      </c>
      <c r="Z46" s="168">
        <v>44.58</v>
      </c>
      <c r="AA46" s="168">
        <v>210</v>
      </c>
      <c r="AB46" s="170">
        <f>ROUND($D46*$AB$2,3)</f>
        <v>41.04</v>
      </c>
      <c r="AC46" s="171">
        <f>ROUND($E46*$AC$2,3)</f>
        <v>33</v>
      </c>
      <c r="AD46" s="171">
        <f>ROUND(($F46+$G46)*$AD$2,3)</f>
        <v>78.47</v>
      </c>
      <c r="AE46" s="171">
        <f>ROUND(($H46+$I46+$J46)*$AE$2,3)</f>
        <v>81.510000000000005</v>
      </c>
      <c r="AF46" s="171">
        <f>ROUND(($K46+$L46+$M46+$N46+$O46+$P46)*$AF$2,3)</f>
        <v>222.5</v>
      </c>
      <c r="AG46" s="171">
        <f>SUM($AC46:$AF46)</f>
        <v>415.48</v>
      </c>
      <c r="AH46" s="171">
        <f>ROUND($AH$2*$S46,3)</f>
        <v>0.5</v>
      </c>
      <c r="AI46" s="171">
        <f>ROUND($AI$2*$T46,3)</f>
        <v>8</v>
      </c>
      <c r="AJ46" s="171">
        <f>ROUND($AJ$2*$U46,3)</f>
        <v>0</v>
      </c>
      <c r="AK46" s="171">
        <f>ROUND($AK$2*$V46,3)</f>
        <v>47.95</v>
      </c>
      <c r="AL46" s="171">
        <f>ROUND($AL$2*$W46,3)</f>
        <v>69.5</v>
      </c>
      <c r="AM46" s="171">
        <f>ROUND($X46*$AM$2,3)</f>
        <v>9.4499999999999993</v>
      </c>
      <c r="AN46" s="171">
        <f>ROUND($AN$2*$Z46,3)</f>
        <v>22.29</v>
      </c>
      <c r="AO46" s="171">
        <f>ROUND($AA46*$AO$2,3)</f>
        <v>12.6</v>
      </c>
      <c r="AP46" s="170">
        <f t="shared" si="15"/>
        <v>626.81000000000006</v>
      </c>
      <c r="AQ46" s="172">
        <v>1.079</v>
      </c>
      <c r="AR46" s="171">
        <f>ROUND($AP46*$AQ46,3)</f>
        <v>676.32799999999997</v>
      </c>
      <c r="AS46" s="173">
        <v>0</v>
      </c>
      <c r="AT46" s="170">
        <f>ROUND($AS46*$AT$2,3)</f>
        <v>0</v>
      </c>
      <c r="AU46" s="172">
        <v>125.773</v>
      </c>
      <c r="AV46" s="172">
        <v>150</v>
      </c>
      <c r="AW46" s="170">
        <f t="shared" si="89"/>
        <v>51.402999999999999</v>
      </c>
      <c r="AX46" s="172">
        <v>0</v>
      </c>
      <c r="AY46" s="171">
        <f>SUM($AU46:$AX46)</f>
        <v>327.17600000000004</v>
      </c>
      <c r="AZ46" s="174">
        <f t="shared" si="36"/>
        <v>0</v>
      </c>
      <c r="BA46" s="178">
        <v>5.6000000000000001E-2</v>
      </c>
      <c r="BB46" s="171">
        <f>ROUND($BA46*$R46,3)</f>
        <v>21.196000000000002</v>
      </c>
      <c r="BC46" s="170">
        <f>ROUND(IF(AND((($CL46-$CK46)/$CK46)&gt;0.01,(($CL46-$CK46)-($CL46*0.01))&gt;0),(($CL46-$CK46)-($CL46*0.01))*$BC$2,0),3)</f>
        <v>0</v>
      </c>
      <c r="BD46" s="170">
        <f>ROUND(IF((($CL46-$CK46)/$CK46)&gt;0.01,($CL46-$CK46)*$BD$2,0),3)</f>
        <v>0</v>
      </c>
      <c r="BE46" s="170">
        <f t="shared" si="45"/>
        <v>0</v>
      </c>
      <c r="BF46" s="173">
        <v>0</v>
      </c>
      <c r="BG46" s="171">
        <f>ROUND($BF46*$BG$2,3)</f>
        <v>0</v>
      </c>
      <c r="BH46" s="175">
        <v>0</v>
      </c>
      <c r="BI46" s="171">
        <f>ROUND($BH46*$BI$2,3)</f>
        <v>0</v>
      </c>
      <c r="BJ46" s="175">
        <v>0</v>
      </c>
      <c r="BK46" s="175">
        <v>0</v>
      </c>
      <c r="BL46" s="171">
        <f t="shared" si="25"/>
        <v>0</v>
      </c>
      <c r="BM46" s="170">
        <f t="shared" si="37"/>
        <v>1024.7</v>
      </c>
      <c r="BN46" s="170">
        <f>ROUND(IF(AND($R46&lt;=200,$CM46&gt;$BM46),$CM46-$BM46,0),3)</f>
        <v>0</v>
      </c>
      <c r="BO46" s="171">
        <f>ROUND($BM46+$BN46,3)</f>
        <v>1024.7</v>
      </c>
      <c r="BP46" s="284">
        <f>ROUND($BO46*$BP$2,2)</f>
        <v>4185141.22</v>
      </c>
      <c r="BQ46" s="285"/>
      <c r="BR46" s="284">
        <f t="shared" si="38"/>
        <v>4185141.22</v>
      </c>
      <c r="BS46" s="284">
        <v>5776.84</v>
      </c>
      <c r="BT46" s="284">
        <v>41893.51</v>
      </c>
      <c r="BU46" s="176">
        <f>$BS46+$BT46</f>
        <v>47670.350000000006</v>
      </c>
      <c r="BV46" s="176">
        <v>0</v>
      </c>
      <c r="BW46" s="284">
        <v>0</v>
      </c>
      <c r="BX46" s="176">
        <f>$BV46+$BW46</f>
        <v>0</v>
      </c>
      <c r="BY46" s="176">
        <v>0</v>
      </c>
      <c r="BZ46" s="176">
        <v>57014.99</v>
      </c>
      <c r="CA46" s="284">
        <f>SUM($BY46:$BZ46)</f>
        <v>57014.99</v>
      </c>
      <c r="CB46" s="284">
        <f t="shared" si="39"/>
        <v>104685.34</v>
      </c>
      <c r="CC46" s="284">
        <f>$CB46*0.75</f>
        <v>78514.005000000005</v>
      </c>
      <c r="CD46" s="176">
        <v>0</v>
      </c>
      <c r="CE46" s="284">
        <f t="shared" si="40"/>
        <v>4106627.2150000003</v>
      </c>
      <c r="CF46" s="284">
        <f t="shared" si="41"/>
        <v>16601.804707329527</v>
      </c>
      <c r="CG46" s="284">
        <f t="shared" si="42"/>
        <v>15937.732519036346</v>
      </c>
      <c r="CH46" s="284">
        <f t="shared" si="44"/>
        <v>4139166.7522263662</v>
      </c>
      <c r="CI46" s="285"/>
      <c r="CJ46" s="292"/>
      <c r="CK46" s="169">
        <v>376</v>
      </c>
      <c r="CL46" s="169">
        <v>369</v>
      </c>
      <c r="CM46" s="178">
        <v>994.12800000000004</v>
      </c>
      <c r="CN46" s="179">
        <f t="shared" si="33"/>
        <v>11057</v>
      </c>
      <c r="CQ46" s="360">
        <f t="shared" si="43"/>
        <v>876.19100000000003</v>
      </c>
    </row>
    <row r="47" spans="1:95" ht="11.25" customHeight="1">
      <c r="A47" s="180" t="s">
        <v>800</v>
      </c>
      <c r="B47" s="168">
        <v>6.5</v>
      </c>
      <c r="C47" s="168">
        <v>23</v>
      </c>
      <c r="D47" s="168">
        <f t="shared" si="53"/>
        <v>26.25</v>
      </c>
      <c r="E47" s="168">
        <v>27.5</v>
      </c>
      <c r="F47" s="168">
        <v>38</v>
      </c>
      <c r="G47" s="168">
        <v>28</v>
      </c>
      <c r="H47" s="168">
        <v>30.5</v>
      </c>
      <c r="I47" s="168">
        <v>39.5</v>
      </c>
      <c r="J47" s="168">
        <v>41.5</v>
      </c>
      <c r="K47" s="168">
        <v>38.5</v>
      </c>
      <c r="L47" s="168">
        <v>26</v>
      </c>
      <c r="M47" s="168">
        <v>21</v>
      </c>
      <c r="N47" s="168">
        <v>26.5</v>
      </c>
      <c r="O47" s="168">
        <v>17.5</v>
      </c>
      <c r="P47" s="168">
        <v>17.5</v>
      </c>
      <c r="Q47" s="168">
        <f t="shared" si="88"/>
        <v>352</v>
      </c>
      <c r="R47" s="169">
        <f>$D47+$Q47</f>
        <v>378.25</v>
      </c>
      <c r="S47" s="168">
        <v>5</v>
      </c>
      <c r="T47" s="168">
        <v>2</v>
      </c>
      <c r="U47" s="168">
        <v>4</v>
      </c>
      <c r="V47" s="168">
        <v>39</v>
      </c>
      <c r="W47" s="168">
        <v>2.5</v>
      </c>
      <c r="X47" s="168">
        <v>228</v>
      </c>
      <c r="Y47" s="168">
        <v>0</v>
      </c>
      <c r="Z47" s="168">
        <v>0</v>
      </c>
      <c r="AA47" s="168">
        <v>57</v>
      </c>
      <c r="AB47" s="170">
        <f>ROUND($D47*$AB$2,3)</f>
        <v>37.799999999999997</v>
      </c>
      <c r="AC47" s="171">
        <f>ROUND($E47*$AC$2,3)</f>
        <v>33</v>
      </c>
      <c r="AD47" s="171">
        <f>ROUND(($F47+$G47)*$AD$2,3)</f>
        <v>77.88</v>
      </c>
      <c r="AE47" s="171">
        <f>ROUND(($H47+$I47+$J47)*$AE$2,3)</f>
        <v>116.518</v>
      </c>
      <c r="AF47" s="171">
        <f>ROUND(($K47+$L47+$M47+$N47+$O47+$P47)*$AF$2,3)</f>
        <v>183.75</v>
      </c>
      <c r="AG47" s="171">
        <f>SUM($AC47:$AF47)</f>
        <v>411.14800000000002</v>
      </c>
      <c r="AH47" s="171">
        <f>ROUND($AH$2*$S47,3)</f>
        <v>5</v>
      </c>
      <c r="AI47" s="171">
        <f>ROUND($AI$2*$T47,3)</f>
        <v>4</v>
      </c>
      <c r="AJ47" s="171">
        <f>ROUND($AJ$2*$U47,3)</f>
        <v>8</v>
      </c>
      <c r="AK47" s="171">
        <f>ROUND($AK$2*$V47,3)</f>
        <v>27.3</v>
      </c>
      <c r="AL47" s="171">
        <f>ROUND($AL$2*$W47,3)</f>
        <v>62.5</v>
      </c>
      <c r="AM47" s="171">
        <f>ROUND($X47*$AM$2,3)</f>
        <v>11.4</v>
      </c>
      <c r="AN47" s="171">
        <f>ROUND($AN$2*$Z47,3)</f>
        <v>0</v>
      </c>
      <c r="AO47" s="171">
        <f>ROUND($AA47*$AO$2,3)</f>
        <v>3.42</v>
      </c>
      <c r="AP47" s="170">
        <f t="shared" si="15"/>
        <v>570.56799999999998</v>
      </c>
      <c r="AQ47" s="172">
        <v>1.107</v>
      </c>
      <c r="AR47" s="171">
        <f>ROUND($AP47*$AQ47,3)</f>
        <v>631.61900000000003</v>
      </c>
      <c r="AS47" s="173">
        <v>0</v>
      </c>
      <c r="AT47" s="170">
        <f>ROUND($AS47*$AT$2,3)</f>
        <v>0</v>
      </c>
      <c r="AU47" s="172">
        <v>175.767</v>
      </c>
      <c r="AV47" s="172">
        <v>103.831</v>
      </c>
      <c r="AW47" s="170">
        <f>ROUND(IF($R49&lt;4000,((4000-$R49)/4000)*(0.15*$R49),0),3)</f>
        <v>57.771999999999998</v>
      </c>
      <c r="AX47" s="172">
        <v>0</v>
      </c>
      <c r="AY47" s="171">
        <f>SUM($AU47:$AX47)</f>
        <v>337.37</v>
      </c>
      <c r="AZ47" s="174">
        <f t="shared" si="36"/>
        <v>0</v>
      </c>
      <c r="BA47" s="178">
        <v>5.6000000000000001E-2</v>
      </c>
      <c r="BB47" s="171">
        <f>ROUND($BA47*$R47,3)</f>
        <v>21.181999999999999</v>
      </c>
      <c r="BC47" s="170">
        <f>ROUND(IF(AND((($CL47-$CK47)/$CK47)&gt;0.01,(($CL47-$CK47)-($CL47*0.01))&gt;0),(($CL47-$CK47)-($CL47*0.01))*$BC$2,0),3)</f>
        <v>10.005000000000001</v>
      </c>
      <c r="BD47" s="170">
        <f>ROUND(IF((($CL47-$CK47)/$CK47)&gt;0.01,($CL47-$CK47)*$BD$2,0),3)</f>
        <v>5.25</v>
      </c>
      <c r="BE47" s="170">
        <f t="shared" si="45"/>
        <v>15.255000000000001</v>
      </c>
      <c r="BF47" s="173">
        <v>0</v>
      </c>
      <c r="BG47" s="171">
        <f>ROUND($BF47*$BG$2,3)</f>
        <v>0</v>
      </c>
      <c r="BH47" s="175">
        <v>5.5</v>
      </c>
      <c r="BI47" s="171">
        <f>ROUND($BH47*$BI$2,3)</f>
        <v>0.55000000000000004</v>
      </c>
      <c r="BJ47" s="175">
        <v>2</v>
      </c>
      <c r="BK47" s="175">
        <v>2</v>
      </c>
      <c r="BL47" s="171">
        <f t="shared" si="25"/>
        <v>0.5</v>
      </c>
      <c r="BM47" s="170">
        <f t="shared" si="37"/>
        <v>1006.476</v>
      </c>
      <c r="BN47" s="170">
        <f>ROUND(IF(AND($R47&lt;=200,$CM47&gt;$BM47),$CM47-$BM47,0),3)</f>
        <v>0</v>
      </c>
      <c r="BO47" s="171">
        <f>ROUND($BM47+$BN47,3)</f>
        <v>1006.476</v>
      </c>
      <c r="BP47" s="284">
        <f>ROUND($BO47*$BP$2,2)</f>
        <v>4110709.67</v>
      </c>
      <c r="BQ47" s="285"/>
      <c r="BR47" s="284">
        <f t="shared" si="38"/>
        <v>4110709.67</v>
      </c>
      <c r="BS47" s="284">
        <v>22911.439999999999</v>
      </c>
      <c r="BT47" s="284">
        <v>152818.54999999999</v>
      </c>
      <c r="BU47" s="176">
        <f>$BS47+$BT47</f>
        <v>175729.99</v>
      </c>
      <c r="BV47" s="176">
        <v>0</v>
      </c>
      <c r="BW47" s="284">
        <v>0</v>
      </c>
      <c r="BX47" s="176">
        <f>$BV47+$BW47</f>
        <v>0</v>
      </c>
      <c r="BY47" s="176">
        <v>0</v>
      </c>
      <c r="BZ47" s="176">
        <v>9318.76</v>
      </c>
      <c r="CA47" s="284">
        <f>SUM($BY47:$BZ47)</f>
        <v>9318.76</v>
      </c>
      <c r="CB47" s="284">
        <f t="shared" si="39"/>
        <v>185048.75</v>
      </c>
      <c r="CC47" s="284">
        <f>$CB47*0.75</f>
        <v>138786.5625</v>
      </c>
      <c r="CD47" s="176">
        <v>0</v>
      </c>
      <c r="CE47" s="284">
        <f t="shared" si="40"/>
        <v>3971923.1074999999</v>
      </c>
      <c r="CF47" s="284">
        <f t="shared" si="41"/>
        <v>16057.238286052809</v>
      </c>
      <c r="CG47" s="284">
        <f t="shared" si="42"/>
        <v>15414.948754610696</v>
      </c>
      <c r="CH47" s="284">
        <f t="shared" si="44"/>
        <v>4003395.2945406632</v>
      </c>
      <c r="CI47" s="285"/>
      <c r="CJ47" s="288"/>
      <c r="CK47" s="169">
        <v>372.5</v>
      </c>
      <c r="CL47" s="169">
        <v>383</v>
      </c>
      <c r="CM47" s="178">
        <v>997.74199999999996</v>
      </c>
      <c r="CN47" s="179">
        <f t="shared" si="33"/>
        <v>10868</v>
      </c>
      <c r="CQ47" s="360">
        <f t="shared" si="43"/>
        <v>859.96400000000006</v>
      </c>
    </row>
    <row r="48" spans="1:95" ht="11.25" customHeight="1">
      <c r="A48" s="180" t="s">
        <v>925</v>
      </c>
      <c r="B48" s="168">
        <v>0</v>
      </c>
      <c r="C48" s="168">
        <v>0</v>
      </c>
      <c r="D48" s="168">
        <f t="shared" si="53"/>
        <v>0</v>
      </c>
      <c r="E48" s="168">
        <v>0</v>
      </c>
      <c r="F48" s="168">
        <v>0</v>
      </c>
      <c r="G48" s="168">
        <v>0</v>
      </c>
      <c r="H48" s="168">
        <v>0</v>
      </c>
      <c r="I48" s="168">
        <v>0</v>
      </c>
      <c r="J48" s="168">
        <v>0</v>
      </c>
      <c r="K48" s="168">
        <v>0</v>
      </c>
      <c r="L48" s="168">
        <v>0</v>
      </c>
      <c r="M48" s="168">
        <v>11</v>
      </c>
      <c r="N48" s="168">
        <v>11</v>
      </c>
      <c r="O48" s="168">
        <v>17.5</v>
      </c>
      <c r="P48" s="168">
        <v>14</v>
      </c>
      <c r="Q48" s="168">
        <f t="shared" si="88"/>
        <v>53.5</v>
      </c>
      <c r="R48" s="169">
        <f>$D48+$Q48</f>
        <v>53.5</v>
      </c>
      <c r="S48" s="168">
        <v>1</v>
      </c>
      <c r="T48" s="168">
        <v>1</v>
      </c>
      <c r="U48" s="168">
        <v>0</v>
      </c>
      <c r="V48" s="168">
        <v>4</v>
      </c>
      <c r="W48" s="168">
        <v>0.41</v>
      </c>
      <c r="X48" s="168">
        <v>0</v>
      </c>
      <c r="Y48" s="168">
        <v>0</v>
      </c>
      <c r="Z48" s="168">
        <v>0</v>
      </c>
      <c r="AA48" s="168">
        <v>0</v>
      </c>
      <c r="AB48" s="170">
        <f>ROUND($D48*$AB$2,3)</f>
        <v>0</v>
      </c>
      <c r="AC48" s="171">
        <f>ROUND($E48*$AC$2,3)</f>
        <v>0</v>
      </c>
      <c r="AD48" s="171">
        <f>ROUND(($F48+$G48)*$AD$2,3)</f>
        <v>0</v>
      </c>
      <c r="AE48" s="171">
        <f>ROUND(($H48+$I48+$J48)*$AE$2,3)</f>
        <v>0</v>
      </c>
      <c r="AF48" s="171">
        <f>ROUND(($K48+$L48+$M48+$N48+$O48+$P48)*$AF$2,3)</f>
        <v>66.875</v>
      </c>
      <c r="AG48" s="171">
        <f>SUM($AC48:$AF48)</f>
        <v>66.875</v>
      </c>
      <c r="AH48" s="171">
        <f>ROUND($AH$2*$S48,3)</f>
        <v>1</v>
      </c>
      <c r="AI48" s="171">
        <f>ROUND($AI$2*$T48,3)</f>
        <v>2</v>
      </c>
      <c r="AJ48" s="171">
        <f>ROUND($AJ$2*$U48,3)</f>
        <v>0</v>
      </c>
      <c r="AK48" s="171">
        <f>ROUND($AK$2*$V48,3)</f>
        <v>2.8</v>
      </c>
      <c r="AL48" s="171">
        <f>ROUND($AL$2*$W48,3)</f>
        <v>10.25</v>
      </c>
      <c r="AM48" s="171">
        <f>ROUND($X48*$AM$2,3)</f>
        <v>0</v>
      </c>
      <c r="AN48" s="171">
        <f>ROUND($AN$2*$Z48,3)</f>
        <v>0</v>
      </c>
      <c r="AO48" s="171">
        <f>ROUND($AA48*$AO$2,3)</f>
        <v>0</v>
      </c>
      <c r="AP48" s="170">
        <f t="shared" si="15"/>
        <v>82.924999999999997</v>
      </c>
      <c r="AQ48" s="172">
        <v>1.0680000000000001</v>
      </c>
      <c r="AR48" s="171">
        <f>ROUND($AP48*$AQ48,3)</f>
        <v>88.563999999999993</v>
      </c>
      <c r="AS48" s="173">
        <v>0</v>
      </c>
      <c r="AT48" s="170">
        <f>ROUND($AS48*$AT$2,3)</f>
        <v>0</v>
      </c>
      <c r="AU48" s="172">
        <v>0</v>
      </c>
      <c r="AV48" s="172">
        <v>76.477999999999994</v>
      </c>
      <c r="AW48" s="170">
        <v>0</v>
      </c>
      <c r="AX48" s="172">
        <v>0</v>
      </c>
      <c r="AY48" s="171">
        <f>SUM($AU48:$AX48)</f>
        <v>76.477999999999994</v>
      </c>
      <c r="AZ48" s="174">
        <v>0</v>
      </c>
      <c r="BA48" s="178">
        <v>5.6000000000000001E-2</v>
      </c>
      <c r="BB48" s="171">
        <f>ROUND($BA48*$R48,3)</f>
        <v>2.996</v>
      </c>
      <c r="BC48" s="170">
        <f>ROUND(IF(AND((($CL48-$CK48)/$CK48)&gt;0.01,(($CL48-$CK48)-($CL48*0.01))&gt;0),(($CL48-$CK48)-($CL48*0.01))*$BC$2,0),3)</f>
        <v>0</v>
      </c>
      <c r="BD48" s="170">
        <f>ROUND(IF((($CL48-$CK48)/$CK48)&gt;0.01,($CL48-$CK48)*$BD$2,0),3)</f>
        <v>0</v>
      </c>
      <c r="BE48" s="170">
        <f t="shared" si="45"/>
        <v>0</v>
      </c>
      <c r="BF48" s="173">
        <v>0</v>
      </c>
      <c r="BG48" s="171">
        <f>ROUND($BF48*$BG$2,3)</f>
        <v>0</v>
      </c>
      <c r="BH48" s="175">
        <v>0</v>
      </c>
      <c r="BI48" s="171">
        <f>ROUND($BH48*$BI$2,3)</f>
        <v>0</v>
      </c>
      <c r="BJ48" s="175">
        <v>0</v>
      </c>
      <c r="BK48" s="175">
        <v>0</v>
      </c>
      <c r="BL48" s="171">
        <v>0</v>
      </c>
      <c r="BM48" s="170">
        <f t="shared" si="37"/>
        <v>168.03799999999998</v>
      </c>
      <c r="BN48" s="170">
        <f>ROUND(IF(AND($R48&lt;=200,$CM48&gt;$BM48),$CM48-$BM48,0),3)</f>
        <v>0</v>
      </c>
      <c r="BO48" s="171">
        <f>ROUND($BM48+$BN48,3)</f>
        <v>168.03800000000001</v>
      </c>
      <c r="BP48" s="284">
        <f>ROUND($BO48*$BP$2,2)</f>
        <v>686310.88</v>
      </c>
      <c r="BQ48" s="297"/>
      <c r="BR48" s="284">
        <f t="shared" si="38"/>
        <v>686310.88</v>
      </c>
      <c r="BS48" s="284">
        <v>0</v>
      </c>
      <c r="BT48" s="284">
        <v>0</v>
      </c>
      <c r="BU48" s="176">
        <f>$BS48+$BT48</f>
        <v>0</v>
      </c>
      <c r="BV48" s="176">
        <v>0</v>
      </c>
      <c r="BW48" s="284">
        <v>0</v>
      </c>
      <c r="BX48" s="176">
        <f>$BV48+$BW48</f>
        <v>0</v>
      </c>
      <c r="BY48" s="176">
        <v>0</v>
      </c>
      <c r="BZ48" s="176">
        <v>0</v>
      </c>
      <c r="CA48" s="284">
        <f>SUM($BY48:$BZ48)</f>
        <v>0</v>
      </c>
      <c r="CB48" s="284">
        <f t="shared" si="39"/>
        <v>0</v>
      </c>
      <c r="CC48" s="284">
        <f>$CB48*0.75</f>
        <v>0</v>
      </c>
      <c r="CD48" s="176">
        <v>0</v>
      </c>
      <c r="CE48" s="284">
        <f t="shared" si="40"/>
        <v>686310.88</v>
      </c>
      <c r="CF48" s="284">
        <f t="shared" si="41"/>
        <v>2774.5394460586481</v>
      </c>
      <c r="CG48" s="284">
        <f t="shared" si="42"/>
        <v>2663.5578682163023</v>
      </c>
      <c r="CH48" s="284">
        <f t="shared" si="44"/>
        <v>691748.97731427499</v>
      </c>
      <c r="CI48" s="285"/>
      <c r="CJ48" s="288"/>
      <c r="CK48" s="169">
        <v>55</v>
      </c>
      <c r="CL48" s="169">
        <v>54</v>
      </c>
      <c r="CM48" s="178">
        <v>167.72</v>
      </c>
      <c r="CN48" s="179">
        <f t="shared" si="33"/>
        <v>12828</v>
      </c>
      <c r="CQ48" s="360">
        <f t="shared" si="43"/>
        <v>150.09200000000001</v>
      </c>
    </row>
    <row r="49" spans="1:95" ht="11.25" customHeight="1">
      <c r="A49" s="182" t="s">
        <v>926</v>
      </c>
      <c r="B49" s="183">
        <f t="shared" ref="B49:BM49" si="90">SUBTOTAL(9,B47:B48)</f>
        <v>6.5</v>
      </c>
      <c r="C49" s="183">
        <f t="shared" si="90"/>
        <v>23</v>
      </c>
      <c r="D49" s="183">
        <f t="shared" si="90"/>
        <v>26.25</v>
      </c>
      <c r="E49" s="183">
        <f t="shared" si="90"/>
        <v>27.5</v>
      </c>
      <c r="F49" s="183">
        <f t="shared" si="90"/>
        <v>38</v>
      </c>
      <c r="G49" s="183">
        <f t="shared" si="90"/>
        <v>28</v>
      </c>
      <c r="H49" s="183">
        <f t="shared" si="90"/>
        <v>30.5</v>
      </c>
      <c r="I49" s="183">
        <f t="shared" si="90"/>
        <v>39.5</v>
      </c>
      <c r="J49" s="183">
        <f t="shared" si="90"/>
        <v>41.5</v>
      </c>
      <c r="K49" s="183">
        <f t="shared" si="90"/>
        <v>38.5</v>
      </c>
      <c r="L49" s="183">
        <f t="shared" si="90"/>
        <v>26</v>
      </c>
      <c r="M49" s="183">
        <f t="shared" si="90"/>
        <v>32</v>
      </c>
      <c r="N49" s="183">
        <f t="shared" si="90"/>
        <v>37.5</v>
      </c>
      <c r="O49" s="183">
        <f t="shared" si="90"/>
        <v>35</v>
      </c>
      <c r="P49" s="183">
        <f t="shared" si="90"/>
        <v>31.5</v>
      </c>
      <c r="Q49" s="183">
        <f t="shared" si="90"/>
        <v>405.5</v>
      </c>
      <c r="R49" s="183">
        <f t="shared" si="90"/>
        <v>431.75</v>
      </c>
      <c r="S49" s="183">
        <f t="shared" si="90"/>
        <v>6</v>
      </c>
      <c r="T49" s="183">
        <f t="shared" si="90"/>
        <v>3</v>
      </c>
      <c r="U49" s="183">
        <f t="shared" si="90"/>
        <v>4</v>
      </c>
      <c r="V49" s="183">
        <f t="shared" si="90"/>
        <v>43</v>
      </c>
      <c r="W49" s="183">
        <f t="shared" si="90"/>
        <v>2.91</v>
      </c>
      <c r="X49" s="183">
        <f t="shared" si="90"/>
        <v>228</v>
      </c>
      <c r="Y49" s="183">
        <f t="shared" si="90"/>
        <v>0</v>
      </c>
      <c r="Z49" s="183">
        <f t="shared" si="90"/>
        <v>0</v>
      </c>
      <c r="AA49" s="183">
        <f t="shared" si="90"/>
        <v>57</v>
      </c>
      <c r="AB49" s="295">
        <f t="shared" si="90"/>
        <v>37.799999999999997</v>
      </c>
      <c r="AC49" s="295">
        <f t="shared" si="90"/>
        <v>33</v>
      </c>
      <c r="AD49" s="295">
        <f t="shared" si="90"/>
        <v>77.88</v>
      </c>
      <c r="AE49" s="295">
        <f t="shared" si="90"/>
        <v>116.518</v>
      </c>
      <c r="AF49" s="295">
        <f t="shared" si="90"/>
        <v>250.625</v>
      </c>
      <c r="AG49" s="295">
        <f t="shared" si="90"/>
        <v>478.02300000000002</v>
      </c>
      <c r="AH49" s="295">
        <f t="shared" si="90"/>
        <v>6</v>
      </c>
      <c r="AI49" s="295">
        <f t="shared" si="90"/>
        <v>6</v>
      </c>
      <c r="AJ49" s="295">
        <f t="shared" si="90"/>
        <v>8</v>
      </c>
      <c r="AK49" s="295">
        <f t="shared" si="90"/>
        <v>30.1</v>
      </c>
      <c r="AL49" s="295">
        <f t="shared" si="90"/>
        <v>72.75</v>
      </c>
      <c r="AM49" s="295">
        <f t="shared" si="90"/>
        <v>11.4</v>
      </c>
      <c r="AN49" s="295">
        <f t="shared" si="90"/>
        <v>0</v>
      </c>
      <c r="AO49" s="295">
        <f t="shared" si="90"/>
        <v>3.42</v>
      </c>
      <c r="AP49" s="295">
        <f t="shared" si="90"/>
        <v>653.49299999999994</v>
      </c>
      <c r="AQ49" s="183" t="s">
        <v>1042</v>
      </c>
      <c r="AR49" s="295">
        <f t="shared" si="90"/>
        <v>720.18299999999999</v>
      </c>
      <c r="AS49" s="183">
        <f t="shared" si="90"/>
        <v>0</v>
      </c>
      <c r="AT49" s="295">
        <f t="shared" si="90"/>
        <v>0</v>
      </c>
      <c r="AU49" s="295">
        <f t="shared" si="90"/>
        <v>175.767</v>
      </c>
      <c r="AV49" s="295">
        <f t="shared" si="90"/>
        <v>180.309</v>
      </c>
      <c r="AW49" s="295">
        <f t="shared" si="90"/>
        <v>57.771999999999998</v>
      </c>
      <c r="AX49" s="295">
        <f t="shared" si="90"/>
        <v>0</v>
      </c>
      <c r="AY49" s="295">
        <f t="shared" si="90"/>
        <v>413.84800000000001</v>
      </c>
      <c r="AZ49" s="295">
        <f t="shared" si="90"/>
        <v>0</v>
      </c>
      <c r="BA49" s="295">
        <f t="shared" si="90"/>
        <v>0.112</v>
      </c>
      <c r="BB49" s="295">
        <f t="shared" si="90"/>
        <v>24.177999999999997</v>
      </c>
      <c r="BC49" s="295">
        <f t="shared" si="90"/>
        <v>10.005000000000001</v>
      </c>
      <c r="BD49" s="295">
        <f t="shared" si="90"/>
        <v>5.25</v>
      </c>
      <c r="BE49" s="295">
        <f t="shared" si="90"/>
        <v>15.255000000000001</v>
      </c>
      <c r="BF49" s="183">
        <f t="shared" si="90"/>
        <v>0</v>
      </c>
      <c r="BG49" s="295">
        <f t="shared" si="90"/>
        <v>0</v>
      </c>
      <c r="BH49" s="183">
        <f t="shared" si="90"/>
        <v>5.5</v>
      </c>
      <c r="BI49" s="295">
        <f t="shared" si="90"/>
        <v>0.55000000000000004</v>
      </c>
      <c r="BJ49" s="183">
        <f t="shared" si="90"/>
        <v>2</v>
      </c>
      <c r="BK49" s="183">
        <f t="shared" si="90"/>
        <v>2</v>
      </c>
      <c r="BL49" s="295">
        <f t="shared" si="90"/>
        <v>0.5</v>
      </c>
      <c r="BM49" s="295">
        <f t="shared" si="90"/>
        <v>1174.5139999999999</v>
      </c>
      <c r="BN49" s="295">
        <f t="shared" ref="BN49:CN49" si="91">SUBTOTAL(9,BN47:BN48)</f>
        <v>0</v>
      </c>
      <c r="BO49" s="295">
        <f t="shared" si="91"/>
        <v>1174.5140000000001</v>
      </c>
      <c r="BP49" s="296">
        <f t="shared" si="91"/>
        <v>4797020.55</v>
      </c>
      <c r="BQ49" s="296">
        <f t="shared" si="91"/>
        <v>0</v>
      </c>
      <c r="BR49" s="296">
        <f t="shared" si="91"/>
        <v>4797020.55</v>
      </c>
      <c r="BS49" s="296">
        <f t="shared" si="91"/>
        <v>22911.439999999999</v>
      </c>
      <c r="BT49" s="296">
        <f t="shared" si="91"/>
        <v>152818.54999999999</v>
      </c>
      <c r="BU49" s="296">
        <f t="shared" si="91"/>
        <v>175729.99</v>
      </c>
      <c r="BV49" s="296">
        <f t="shared" si="91"/>
        <v>0</v>
      </c>
      <c r="BW49" s="296">
        <f t="shared" si="91"/>
        <v>0</v>
      </c>
      <c r="BX49" s="296">
        <f t="shared" si="91"/>
        <v>0</v>
      </c>
      <c r="BY49" s="296">
        <f t="shared" si="91"/>
        <v>0</v>
      </c>
      <c r="BZ49" s="296">
        <f t="shared" si="91"/>
        <v>9318.76</v>
      </c>
      <c r="CA49" s="296">
        <f t="shared" si="91"/>
        <v>9318.76</v>
      </c>
      <c r="CB49" s="296">
        <f t="shared" si="91"/>
        <v>185048.75</v>
      </c>
      <c r="CC49" s="296">
        <f t="shared" si="91"/>
        <v>138786.5625</v>
      </c>
      <c r="CD49" s="296">
        <f t="shared" si="91"/>
        <v>0</v>
      </c>
      <c r="CE49" s="296">
        <f t="shared" si="91"/>
        <v>4658233.9874999998</v>
      </c>
      <c r="CF49" s="296">
        <f t="shared" si="91"/>
        <v>18831.777732111455</v>
      </c>
      <c r="CG49" s="296">
        <f t="shared" si="91"/>
        <v>18078.506622826997</v>
      </c>
      <c r="CH49" s="296">
        <f>SUBTOTAL(9,CH47:CH48)</f>
        <v>4695144.271854938</v>
      </c>
      <c r="CI49" s="296">
        <f t="shared" si="91"/>
        <v>0</v>
      </c>
      <c r="CJ49" s="183"/>
      <c r="CK49" s="183">
        <f t="shared" si="91"/>
        <v>427.5</v>
      </c>
      <c r="CL49" s="183">
        <f t="shared" si="91"/>
        <v>437</v>
      </c>
      <c r="CM49" s="295">
        <f t="shared" si="91"/>
        <v>1165.462</v>
      </c>
      <c r="CN49" s="183">
        <f t="shared" si="91"/>
        <v>23696</v>
      </c>
      <c r="CQ49" s="360" t="e">
        <f t="shared" si="43"/>
        <v>#VALUE!</v>
      </c>
    </row>
    <row r="50" spans="1:95" ht="11.25" customHeight="1">
      <c r="A50" s="180" t="s">
        <v>927</v>
      </c>
      <c r="B50" s="168">
        <v>9.5</v>
      </c>
      <c r="C50" s="168">
        <v>39</v>
      </c>
      <c r="D50" s="168">
        <f t="shared" si="53"/>
        <v>43.75</v>
      </c>
      <c r="E50" s="168">
        <v>37.5</v>
      </c>
      <c r="F50" s="168">
        <v>36.5</v>
      </c>
      <c r="G50" s="168">
        <v>37.5</v>
      </c>
      <c r="H50" s="168">
        <v>46</v>
      </c>
      <c r="I50" s="168">
        <v>35</v>
      </c>
      <c r="J50" s="168">
        <v>39.5</v>
      </c>
      <c r="K50" s="168">
        <v>38</v>
      </c>
      <c r="L50" s="168">
        <v>32.5</v>
      </c>
      <c r="M50" s="168">
        <v>34.5</v>
      </c>
      <c r="N50" s="168">
        <v>49</v>
      </c>
      <c r="O50" s="168">
        <v>20.5</v>
      </c>
      <c r="P50" s="168">
        <v>23</v>
      </c>
      <c r="Q50" s="168">
        <f t="shared" ref="Q50:Q57" si="92">SUM($E50:$P50)</f>
        <v>429.5</v>
      </c>
      <c r="R50" s="169">
        <f t="shared" ref="R50:R57" si="93">$D50+$Q50</f>
        <v>473.25</v>
      </c>
      <c r="S50" s="168">
        <v>9.5</v>
      </c>
      <c r="T50" s="168">
        <v>0</v>
      </c>
      <c r="U50" s="168">
        <v>5</v>
      </c>
      <c r="V50" s="168">
        <v>68.5</v>
      </c>
      <c r="W50" s="168">
        <v>3.72</v>
      </c>
      <c r="X50" s="168">
        <v>271</v>
      </c>
      <c r="Y50" s="168">
        <v>0</v>
      </c>
      <c r="Z50" s="168">
        <v>0</v>
      </c>
      <c r="AA50" s="168">
        <v>0</v>
      </c>
      <c r="AB50" s="170">
        <f t="shared" ref="AB50:AB113" si="94">ROUND($D50*$AB$2,3)</f>
        <v>63</v>
      </c>
      <c r="AC50" s="171">
        <f t="shared" ref="AC50:AC88" si="95">ROUND($E50*$AC$2,3)</f>
        <v>45</v>
      </c>
      <c r="AD50" s="171">
        <f t="shared" ref="AD50:AD113" si="96">ROUND(($F50+$G50)*$AD$2,3)</f>
        <v>87.32</v>
      </c>
      <c r="AE50" s="171">
        <f t="shared" ref="AE50:AE113" si="97">ROUND(($H50+$I50+$J50)*$AE$2,3)</f>
        <v>125.923</v>
      </c>
      <c r="AF50" s="171">
        <f t="shared" ref="AF50:AF113" si="98">ROUND(($K50+$L50+$M50+$N50+$O50+$P50)*$AF$2,3)</f>
        <v>246.875</v>
      </c>
      <c r="AG50" s="171">
        <f t="shared" ref="AG50:AG113" si="99">SUM($AC50:$AF50)</f>
        <v>505.11799999999999</v>
      </c>
      <c r="AH50" s="171">
        <f t="shared" ref="AH50:AH113" si="100">ROUND($AH$2*$S50,3)</f>
        <v>9.5</v>
      </c>
      <c r="AI50" s="171">
        <f t="shared" ref="AI50:AI113" si="101">ROUND($AI$2*$T50,3)</f>
        <v>0</v>
      </c>
      <c r="AJ50" s="171">
        <f t="shared" ref="AJ50:AJ113" si="102">ROUND($AJ$2*$U50,3)</f>
        <v>10</v>
      </c>
      <c r="AK50" s="171">
        <f t="shared" ref="AK50:AK113" si="103">ROUND($AK$2*$V50,3)</f>
        <v>47.95</v>
      </c>
      <c r="AL50" s="171">
        <f t="shared" ref="AL50:AL113" si="104">ROUND($AL$2*$W50,3)</f>
        <v>93</v>
      </c>
      <c r="AM50" s="171">
        <f t="shared" ref="AM50:AM113" si="105">ROUND($X50*$AM$2,3)</f>
        <v>13.55</v>
      </c>
      <c r="AN50" s="171">
        <f t="shared" ref="AN50:AN113" si="106">ROUND($AN$2*$Z50,3)</f>
        <v>0</v>
      </c>
      <c r="AO50" s="171">
        <f t="shared" ref="AO50:AO113" si="107">ROUND($AA50*$AO$2,3)</f>
        <v>0</v>
      </c>
      <c r="AP50" s="170">
        <f t="shared" si="15"/>
        <v>742.11799999999994</v>
      </c>
      <c r="AQ50" s="172">
        <v>1.0980000000000001</v>
      </c>
      <c r="AR50" s="171">
        <f t="shared" ref="AR50:AR57" si="108">ROUND($AP50*$AQ50,3)</f>
        <v>814.846</v>
      </c>
      <c r="AS50" s="173">
        <v>0</v>
      </c>
      <c r="AT50" s="170">
        <f t="shared" ref="AT50:AT57" si="109">ROUND($AS50*$AT$2,3)</f>
        <v>0</v>
      </c>
      <c r="AU50" s="172">
        <v>98.067999999999998</v>
      </c>
      <c r="AV50" s="172">
        <v>138.684</v>
      </c>
      <c r="AW50" s="170">
        <f t="shared" ref="AW50:AW55" si="110">ROUND(IF($R50&lt;4000,((4000-$R50)/4000)*(0.15*$R50),0),3)</f>
        <v>62.588999999999999</v>
      </c>
      <c r="AX50" s="172">
        <v>0</v>
      </c>
      <c r="AY50" s="171">
        <f t="shared" ref="AY50:AY57" si="111">SUM($AU50:$AX50)</f>
        <v>299.34100000000001</v>
      </c>
      <c r="AZ50" s="174">
        <f t="shared" si="36"/>
        <v>0</v>
      </c>
      <c r="BA50" s="178">
        <v>4.5999999999999999E-2</v>
      </c>
      <c r="BB50" s="171">
        <f t="shared" ref="BB50:BB57" si="112">ROUND($BA50*$R50,3)</f>
        <v>21.77</v>
      </c>
      <c r="BC50" s="170">
        <f t="shared" ref="BC50:BC57" si="113">ROUND(IF(AND((($CL50-$CK50)/$CK50)&gt;0.01,(($CL50-$CK50)-($CL50*0.01))&gt;0),(($CL50-$CK50)-($CL50*0.01))*$BC$2,0),3)</f>
        <v>2.6480000000000001</v>
      </c>
      <c r="BD50" s="170">
        <f t="shared" ref="BD50:BD57" si="114">ROUND(IF((($CL50-$CK50)/$CK50)&gt;0.01,($CL50-$CK50)*$BD$2,0),3)</f>
        <v>3.25</v>
      </c>
      <c r="BE50" s="170">
        <f t="shared" si="45"/>
        <v>5.8979999999999997</v>
      </c>
      <c r="BF50" s="173">
        <v>0</v>
      </c>
      <c r="BG50" s="171">
        <f t="shared" ref="BG50:BG57" si="115">ROUND($BF50*$BG$2,3)</f>
        <v>0</v>
      </c>
      <c r="BH50" s="175">
        <v>2.5</v>
      </c>
      <c r="BI50" s="171">
        <f t="shared" ref="BI50:BI57" si="116">ROUND($BH50*$BI$2,3)</f>
        <v>0.25</v>
      </c>
      <c r="BJ50" s="175">
        <v>0</v>
      </c>
      <c r="BK50" s="175">
        <v>0</v>
      </c>
      <c r="BL50" s="171">
        <f t="shared" si="25"/>
        <v>0</v>
      </c>
      <c r="BM50" s="170">
        <f t="shared" si="37"/>
        <v>1142.1049999999998</v>
      </c>
      <c r="BN50" s="170">
        <f t="shared" ref="BN50:BN57" si="117">ROUND(IF(AND($R50&lt;=200,$CM50&gt;$BM50),$CM50-$BM50,0),3)</f>
        <v>0</v>
      </c>
      <c r="BO50" s="171">
        <f t="shared" ref="BO50:BO57" si="118">ROUND($BM50+$BN50,3)</f>
        <v>1142.105</v>
      </c>
      <c r="BP50" s="284">
        <f t="shared" ref="BP50:BP57" si="119">ROUND($BO50*$BP$2,2)</f>
        <v>4664653.7699999996</v>
      </c>
      <c r="BQ50" s="285"/>
      <c r="BR50" s="284">
        <f t="shared" si="38"/>
        <v>4664653.7699999996</v>
      </c>
      <c r="BS50" s="284">
        <v>11090.01</v>
      </c>
      <c r="BT50" s="284">
        <v>64478.69</v>
      </c>
      <c r="BU50" s="176">
        <f t="shared" ref="BU50:BU57" si="120">$BS50+$BT50</f>
        <v>75568.7</v>
      </c>
      <c r="BV50" s="176">
        <v>0</v>
      </c>
      <c r="BW50" s="284">
        <v>0</v>
      </c>
      <c r="BX50" s="176">
        <f t="shared" ref="BX50:BX57" si="121">$BV50+$BW50</f>
        <v>0</v>
      </c>
      <c r="BY50" s="176">
        <v>0</v>
      </c>
      <c r="BZ50" s="176">
        <v>0</v>
      </c>
      <c r="CA50" s="284">
        <f t="shared" ref="CA50:CA57" si="122">SUM($BY50:$BZ50)</f>
        <v>0</v>
      </c>
      <c r="CB50" s="284">
        <f t="shared" si="39"/>
        <v>75568.7</v>
      </c>
      <c r="CC50" s="284">
        <f t="shared" ref="CC50:CC57" si="123">$CB50*0.75</f>
        <v>56676.524999999994</v>
      </c>
      <c r="CD50" s="176">
        <v>0</v>
      </c>
      <c r="CE50" s="284">
        <f t="shared" si="40"/>
        <v>4607977.2449999992</v>
      </c>
      <c r="CF50" s="284">
        <f t="shared" si="41"/>
        <v>18628.60549841954</v>
      </c>
      <c r="CG50" s="284">
        <f t="shared" si="42"/>
        <v>17883.461278482759</v>
      </c>
      <c r="CH50" s="284">
        <f t="shared" si="44"/>
        <v>4644489.3117769007</v>
      </c>
      <c r="CI50" s="285"/>
      <c r="CJ50" s="292"/>
      <c r="CK50" s="169">
        <v>467</v>
      </c>
      <c r="CL50" s="169">
        <v>473.5</v>
      </c>
      <c r="CM50" s="178">
        <v>1156.6179999999999</v>
      </c>
      <c r="CN50" s="179">
        <f t="shared" si="33"/>
        <v>9857</v>
      </c>
      <c r="CQ50" s="360">
        <f t="shared" si="43"/>
        <v>961.80700000000002</v>
      </c>
    </row>
    <row r="51" spans="1:95" ht="11.25" customHeight="1">
      <c r="A51" s="180" t="s">
        <v>928</v>
      </c>
      <c r="B51" s="168">
        <v>0</v>
      </c>
      <c r="C51" s="168">
        <v>21</v>
      </c>
      <c r="D51" s="168">
        <f t="shared" si="53"/>
        <v>21</v>
      </c>
      <c r="E51" s="168">
        <v>20</v>
      </c>
      <c r="F51" s="168">
        <v>22</v>
      </c>
      <c r="G51" s="168">
        <v>16.5</v>
      </c>
      <c r="H51" s="168">
        <v>25</v>
      </c>
      <c r="I51" s="168">
        <v>21</v>
      </c>
      <c r="J51" s="168">
        <v>18</v>
      </c>
      <c r="K51" s="168">
        <v>22</v>
      </c>
      <c r="L51" s="168">
        <v>30</v>
      </c>
      <c r="M51" s="168">
        <v>38.5</v>
      </c>
      <c r="N51" s="168">
        <v>29</v>
      </c>
      <c r="O51" s="168">
        <v>36.5</v>
      </c>
      <c r="P51" s="168">
        <v>23.5</v>
      </c>
      <c r="Q51" s="168">
        <f t="shared" si="92"/>
        <v>302</v>
      </c>
      <c r="R51" s="169">
        <f t="shared" si="93"/>
        <v>323</v>
      </c>
      <c r="S51" s="168">
        <v>11.5</v>
      </c>
      <c r="T51" s="168">
        <v>3</v>
      </c>
      <c r="U51" s="168">
        <v>0</v>
      </c>
      <c r="V51" s="168">
        <v>34.5</v>
      </c>
      <c r="W51" s="168">
        <v>2.42</v>
      </c>
      <c r="X51" s="168">
        <v>125.5</v>
      </c>
      <c r="Y51" s="168">
        <v>0</v>
      </c>
      <c r="Z51" s="168">
        <v>0</v>
      </c>
      <c r="AA51" s="168">
        <v>0</v>
      </c>
      <c r="AB51" s="170">
        <f t="shared" si="94"/>
        <v>30.24</v>
      </c>
      <c r="AC51" s="171">
        <f t="shared" si="95"/>
        <v>24</v>
      </c>
      <c r="AD51" s="171">
        <f t="shared" si="96"/>
        <v>45.43</v>
      </c>
      <c r="AE51" s="171">
        <f t="shared" si="97"/>
        <v>66.88</v>
      </c>
      <c r="AF51" s="171">
        <f t="shared" si="98"/>
        <v>224.375</v>
      </c>
      <c r="AG51" s="171">
        <f t="shared" si="99"/>
        <v>360.685</v>
      </c>
      <c r="AH51" s="171">
        <f t="shared" si="100"/>
        <v>11.5</v>
      </c>
      <c r="AI51" s="171">
        <f t="shared" si="101"/>
        <v>6</v>
      </c>
      <c r="AJ51" s="171">
        <f t="shared" si="102"/>
        <v>0</v>
      </c>
      <c r="AK51" s="171">
        <f t="shared" si="103"/>
        <v>24.15</v>
      </c>
      <c r="AL51" s="171">
        <f t="shared" si="104"/>
        <v>60.5</v>
      </c>
      <c r="AM51" s="171">
        <f t="shared" si="105"/>
        <v>6.2750000000000004</v>
      </c>
      <c r="AN51" s="171">
        <f t="shared" si="106"/>
        <v>0</v>
      </c>
      <c r="AO51" s="171">
        <f t="shared" si="107"/>
        <v>0</v>
      </c>
      <c r="AP51" s="170">
        <f t="shared" si="15"/>
        <v>499.34999999999997</v>
      </c>
      <c r="AQ51" s="172">
        <v>1.1499999999999999</v>
      </c>
      <c r="AR51" s="171">
        <f t="shared" si="108"/>
        <v>574.25300000000004</v>
      </c>
      <c r="AS51" s="173">
        <v>0</v>
      </c>
      <c r="AT51" s="170">
        <f t="shared" si="109"/>
        <v>0</v>
      </c>
      <c r="AU51" s="172">
        <v>91.343999999999994</v>
      </c>
      <c r="AV51" s="172">
        <v>134.4</v>
      </c>
      <c r="AW51" s="170">
        <f t="shared" si="110"/>
        <v>44.537999999999997</v>
      </c>
      <c r="AX51" s="172">
        <v>0</v>
      </c>
      <c r="AY51" s="171">
        <f t="shared" si="111"/>
        <v>270.28199999999998</v>
      </c>
      <c r="AZ51" s="174">
        <f t="shared" si="36"/>
        <v>0</v>
      </c>
      <c r="BA51" s="178">
        <v>7.8E-2</v>
      </c>
      <c r="BB51" s="171">
        <f t="shared" si="112"/>
        <v>25.193999999999999</v>
      </c>
      <c r="BC51" s="170">
        <f t="shared" si="113"/>
        <v>76.238</v>
      </c>
      <c r="BD51" s="170">
        <f t="shared" si="114"/>
        <v>27.25</v>
      </c>
      <c r="BE51" s="170">
        <f t="shared" si="45"/>
        <v>103.488</v>
      </c>
      <c r="BF51" s="173">
        <v>0</v>
      </c>
      <c r="BG51" s="171">
        <f t="shared" si="115"/>
        <v>0</v>
      </c>
      <c r="BH51" s="175">
        <v>5</v>
      </c>
      <c r="BI51" s="171">
        <f t="shared" si="116"/>
        <v>0.5</v>
      </c>
      <c r="BJ51" s="175">
        <v>1</v>
      </c>
      <c r="BK51" s="175">
        <v>1</v>
      </c>
      <c r="BL51" s="171">
        <f t="shared" si="25"/>
        <v>0.25</v>
      </c>
      <c r="BM51" s="170">
        <f t="shared" si="37"/>
        <v>973.9670000000001</v>
      </c>
      <c r="BN51" s="170">
        <f t="shared" si="117"/>
        <v>0</v>
      </c>
      <c r="BO51" s="171">
        <f t="shared" si="118"/>
        <v>973.96699999999998</v>
      </c>
      <c r="BP51" s="284">
        <f t="shared" si="119"/>
        <v>3977934.46</v>
      </c>
      <c r="BQ51" s="285"/>
      <c r="BR51" s="284">
        <f t="shared" si="38"/>
        <v>3977934.46</v>
      </c>
      <c r="BS51" s="284">
        <v>6001.32</v>
      </c>
      <c r="BT51" s="284">
        <v>49136.42</v>
      </c>
      <c r="BU51" s="176">
        <f t="shared" si="120"/>
        <v>55137.74</v>
      </c>
      <c r="BV51" s="176">
        <v>0</v>
      </c>
      <c r="BW51" s="284">
        <v>0</v>
      </c>
      <c r="BX51" s="176">
        <f t="shared" si="121"/>
        <v>0</v>
      </c>
      <c r="BY51" s="176">
        <v>0</v>
      </c>
      <c r="BZ51" s="176">
        <v>12937.77</v>
      </c>
      <c r="CA51" s="284">
        <f t="shared" si="122"/>
        <v>12937.77</v>
      </c>
      <c r="CB51" s="284">
        <f t="shared" si="39"/>
        <v>68075.509999999995</v>
      </c>
      <c r="CC51" s="284">
        <f t="shared" si="123"/>
        <v>51056.632499999992</v>
      </c>
      <c r="CD51" s="176">
        <v>0</v>
      </c>
      <c r="CE51" s="284">
        <f t="shared" si="40"/>
        <v>3926877.8275000001</v>
      </c>
      <c r="CF51" s="284">
        <f t="shared" si="41"/>
        <v>15875.134359303524</v>
      </c>
      <c r="CG51" s="284">
        <f t="shared" si="42"/>
        <v>15240.128984931383</v>
      </c>
      <c r="CH51" s="284">
        <f t="shared" si="44"/>
        <v>3957993.0908442349</v>
      </c>
      <c r="CI51" s="285"/>
      <c r="CJ51" s="292"/>
      <c r="CK51" s="169">
        <v>313</v>
      </c>
      <c r="CL51" s="169">
        <v>367.5</v>
      </c>
      <c r="CM51" s="178">
        <v>908.69</v>
      </c>
      <c r="CN51" s="179">
        <f t="shared" si="33"/>
        <v>12316</v>
      </c>
      <c r="CQ51" s="360">
        <f t="shared" si="43"/>
        <v>825.2639999999999</v>
      </c>
    </row>
    <row r="52" spans="1:95" ht="11.25" customHeight="1">
      <c r="A52" s="180" t="s">
        <v>753</v>
      </c>
      <c r="B52" s="168">
        <v>192</v>
      </c>
      <c r="C52" s="168">
        <v>701</v>
      </c>
      <c r="D52" s="168">
        <f t="shared" si="53"/>
        <v>797</v>
      </c>
      <c r="E52" s="168">
        <v>658.5</v>
      </c>
      <c r="F52" s="168">
        <v>705.5</v>
      </c>
      <c r="G52" s="168">
        <v>671.5</v>
      </c>
      <c r="H52" s="168">
        <v>680</v>
      </c>
      <c r="I52" s="168">
        <v>674</v>
      </c>
      <c r="J52" s="168">
        <v>632.5</v>
      </c>
      <c r="K52" s="168">
        <v>609</v>
      </c>
      <c r="L52" s="168">
        <v>589.5</v>
      </c>
      <c r="M52" s="168">
        <v>569</v>
      </c>
      <c r="N52" s="168">
        <v>558.5</v>
      </c>
      <c r="O52" s="168">
        <v>544.5</v>
      </c>
      <c r="P52" s="168">
        <v>504.5</v>
      </c>
      <c r="Q52" s="168">
        <f t="shared" si="92"/>
        <v>7397</v>
      </c>
      <c r="R52" s="169">
        <f t="shared" si="93"/>
        <v>8194</v>
      </c>
      <c r="S52" s="168">
        <v>132</v>
      </c>
      <c r="T52" s="168">
        <v>93.5</v>
      </c>
      <c r="U52" s="168">
        <v>190</v>
      </c>
      <c r="V52" s="168">
        <v>1384</v>
      </c>
      <c r="W52" s="168">
        <v>48.2</v>
      </c>
      <c r="X52" s="168">
        <v>4709.5</v>
      </c>
      <c r="Y52" s="168">
        <v>509.5</v>
      </c>
      <c r="Z52" s="168">
        <v>229.84</v>
      </c>
      <c r="AA52" s="168">
        <v>0</v>
      </c>
      <c r="AB52" s="170">
        <f t="shared" si="94"/>
        <v>1147.68</v>
      </c>
      <c r="AC52" s="171">
        <f t="shared" si="95"/>
        <v>790.2</v>
      </c>
      <c r="AD52" s="171">
        <f t="shared" si="96"/>
        <v>1624.86</v>
      </c>
      <c r="AE52" s="171">
        <f t="shared" si="97"/>
        <v>2075.893</v>
      </c>
      <c r="AF52" s="171">
        <f t="shared" si="98"/>
        <v>4218.75</v>
      </c>
      <c r="AG52" s="171">
        <f t="shared" si="99"/>
        <v>8709.7029999999995</v>
      </c>
      <c r="AH52" s="171">
        <f t="shared" si="100"/>
        <v>132</v>
      </c>
      <c r="AI52" s="171">
        <f t="shared" si="101"/>
        <v>187</v>
      </c>
      <c r="AJ52" s="171">
        <f t="shared" si="102"/>
        <v>380</v>
      </c>
      <c r="AK52" s="171">
        <f t="shared" si="103"/>
        <v>968.8</v>
      </c>
      <c r="AL52" s="171">
        <f t="shared" si="104"/>
        <v>1205</v>
      </c>
      <c r="AM52" s="171">
        <f t="shared" si="105"/>
        <v>235.47499999999999</v>
      </c>
      <c r="AN52" s="171">
        <f t="shared" si="106"/>
        <v>114.92</v>
      </c>
      <c r="AO52" s="171">
        <f t="shared" si="107"/>
        <v>0</v>
      </c>
      <c r="AP52" s="170">
        <f t="shared" si="15"/>
        <v>13080.578</v>
      </c>
      <c r="AQ52" s="172">
        <v>1.0489999999999999</v>
      </c>
      <c r="AR52" s="171">
        <f t="shared" si="108"/>
        <v>13721.526</v>
      </c>
      <c r="AS52" s="173">
        <v>3</v>
      </c>
      <c r="AT52" s="170">
        <f t="shared" si="109"/>
        <v>4.5</v>
      </c>
      <c r="AU52" s="172">
        <v>0</v>
      </c>
      <c r="AV52" s="172">
        <v>0</v>
      </c>
      <c r="AW52" s="170">
        <f t="shared" si="110"/>
        <v>0</v>
      </c>
      <c r="AX52" s="172">
        <v>0</v>
      </c>
      <c r="AY52" s="171">
        <f t="shared" si="111"/>
        <v>0</v>
      </c>
      <c r="AZ52" s="174">
        <f t="shared" si="36"/>
        <v>0</v>
      </c>
      <c r="BA52" s="178">
        <v>6.9000000000000006E-2</v>
      </c>
      <c r="BB52" s="171">
        <f t="shared" si="112"/>
        <v>565.38599999999997</v>
      </c>
      <c r="BC52" s="170">
        <f t="shared" si="113"/>
        <v>0</v>
      </c>
      <c r="BD52" s="170">
        <f t="shared" si="114"/>
        <v>0</v>
      </c>
      <c r="BE52" s="170">
        <f t="shared" si="45"/>
        <v>0</v>
      </c>
      <c r="BF52" s="173">
        <v>4</v>
      </c>
      <c r="BG52" s="171">
        <f t="shared" si="115"/>
        <v>0.4</v>
      </c>
      <c r="BH52" s="175">
        <v>15</v>
      </c>
      <c r="BI52" s="171">
        <f t="shared" si="116"/>
        <v>1.5</v>
      </c>
      <c r="BJ52" s="175">
        <v>14.5</v>
      </c>
      <c r="BK52" s="175">
        <v>17</v>
      </c>
      <c r="BL52" s="171">
        <f t="shared" si="25"/>
        <v>4.25</v>
      </c>
      <c r="BM52" s="170">
        <f t="shared" si="37"/>
        <v>14297.562</v>
      </c>
      <c r="BN52" s="170">
        <f t="shared" si="117"/>
        <v>0</v>
      </c>
      <c r="BO52" s="171">
        <f t="shared" si="118"/>
        <v>14297.562</v>
      </c>
      <c r="BP52" s="284">
        <f t="shared" si="119"/>
        <v>58394960.57</v>
      </c>
      <c r="BQ52" s="285"/>
      <c r="BR52" s="284">
        <f t="shared" si="38"/>
        <v>58394960.57</v>
      </c>
      <c r="BS52" s="284">
        <v>98763.96</v>
      </c>
      <c r="BT52" s="284">
        <v>347783.86</v>
      </c>
      <c r="BU52" s="176">
        <f t="shared" si="120"/>
        <v>446547.82</v>
      </c>
      <c r="BV52" s="176">
        <v>0</v>
      </c>
      <c r="BW52" s="284">
        <v>226514.76</v>
      </c>
      <c r="BX52" s="176">
        <f t="shared" si="121"/>
        <v>226514.76</v>
      </c>
      <c r="BY52" s="176">
        <v>0</v>
      </c>
      <c r="BZ52" s="176">
        <v>0</v>
      </c>
      <c r="CA52" s="284">
        <f t="shared" si="122"/>
        <v>0</v>
      </c>
      <c r="CB52" s="284">
        <f t="shared" si="39"/>
        <v>673062.58000000007</v>
      </c>
      <c r="CC52" s="284">
        <f t="shared" si="123"/>
        <v>504796.93500000006</v>
      </c>
      <c r="CD52" s="176">
        <v>0</v>
      </c>
      <c r="CE52" s="284">
        <f t="shared" si="40"/>
        <v>57890163.634999998</v>
      </c>
      <c r="CF52" s="284">
        <f t="shared" si="41"/>
        <v>234031.75911198932</v>
      </c>
      <c r="CG52" s="284">
        <f t="shared" si="42"/>
        <v>224670.48874750972</v>
      </c>
      <c r="CH52" s="284">
        <f t="shared" si="44"/>
        <v>58348865.882859498</v>
      </c>
      <c r="CI52" s="285"/>
      <c r="CJ52" s="292"/>
      <c r="CK52" s="169">
        <v>8263</v>
      </c>
      <c r="CL52" s="169">
        <v>8062</v>
      </c>
      <c r="CM52" s="178">
        <v>13870.011</v>
      </c>
      <c r="CN52" s="179">
        <f t="shared" si="33"/>
        <v>7127</v>
      </c>
      <c r="CQ52" s="360">
        <f t="shared" si="43"/>
        <v>11748.155000000001</v>
      </c>
    </row>
    <row r="53" spans="1:95" ht="11.25" customHeight="1">
      <c r="A53" s="180" t="s">
        <v>1114</v>
      </c>
      <c r="B53" s="168">
        <v>30.5</v>
      </c>
      <c r="C53" s="168">
        <v>103</v>
      </c>
      <c r="D53" s="168">
        <f t="shared" si="53"/>
        <v>118.25</v>
      </c>
      <c r="E53" s="168">
        <v>97</v>
      </c>
      <c r="F53" s="168">
        <v>98</v>
      </c>
      <c r="G53" s="168">
        <v>101.5</v>
      </c>
      <c r="H53" s="168">
        <v>81</v>
      </c>
      <c r="I53" s="168">
        <v>88.5</v>
      </c>
      <c r="J53" s="168">
        <v>94</v>
      </c>
      <c r="K53" s="168">
        <v>87</v>
      </c>
      <c r="L53" s="168">
        <v>88.5</v>
      </c>
      <c r="M53" s="168">
        <v>99.5</v>
      </c>
      <c r="N53" s="168">
        <v>98.5</v>
      </c>
      <c r="O53" s="168">
        <v>76.5</v>
      </c>
      <c r="P53" s="168">
        <v>78</v>
      </c>
      <c r="Q53" s="168">
        <f t="shared" si="92"/>
        <v>1088</v>
      </c>
      <c r="R53" s="169">
        <f t="shared" si="93"/>
        <v>1206.25</v>
      </c>
      <c r="S53" s="168">
        <v>34.5</v>
      </c>
      <c r="T53" s="168">
        <v>17.5</v>
      </c>
      <c r="U53" s="168">
        <v>30.5</v>
      </c>
      <c r="V53" s="168">
        <v>122.5</v>
      </c>
      <c r="W53" s="168">
        <v>13.62</v>
      </c>
      <c r="X53" s="168">
        <v>663</v>
      </c>
      <c r="Y53" s="168">
        <v>973</v>
      </c>
      <c r="Z53" s="168">
        <v>315.91000000000003</v>
      </c>
      <c r="AA53" s="168">
        <v>688</v>
      </c>
      <c r="AB53" s="170">
        <f t="shared" si="94"/>
        <v>170.28</v>
      </c>
      <c r="AC53" s="171">
        <f t="shared" si="95"/>
        <v>116.4</v>
      </c>
      <c r="AD53" s="171">
        <f t="shared" si="96"/>
        <v>235.41</v>
      </c>
      <c r="AE53" s="171">
        <f t="shared" si="97"/>
        <v>275.358</v>
      </c>
      <c r="AF53" s="171">
        <f t="shared" si="98"/>
        <v>660</v>
      </c>
      <c r="AG53" s="171">
        <f t="shared" si="99"/>
        <v>1287.1680000000001</v>
      </c>
      <c r="AH53" s="171">
        <f t="shared" si="100"/>
        <v>34.5</v>
      </c>
      <c r="AI53" s="171">
        <f t="shared" si="101"/>
        <v>35</v>
      </c>
      <c r="AJ53" s="171">
        <f t="shared" si="102"/>
        <v>61</v>
      </c>
      <c r="AK53" s="171">
        <f t="shared" si="103"/>
        <v>85.75</v>
      </c>
      <c r="AL53" s="171">
        <f t="shared" si="104"/>
        <v>340.5</v>
      </c>
      <c r="AM53" s="171">
        <f t="shared" si="105"/>
        <v>33.15</v>
      </c>
      <c r="AN53" s="171">
        <f t="shared" si="106"/>
        <v>157.95500000000001</v>
      </c>
      <c r="AO53" s="171">
        <f t="shared" si="107"/>
        <v>41.28</v>
      </c>
      <c r="AP53" s="170">
        <f t="shared" si="15"/>
        <v>2246.5830000000005</v>
      </c>
      <c r="AQ53" s="172">
        <v>1.119</v>
      </c>
      <c r="AR53" s="171">
        <f t="shared" si="108"/>
        <v>2513.9259999999999</v>
      </c>
      <c r="AS53" s="173">
        <v>1</v>
      </c>
      <c r="AT53" s="170">
        <f t="shared" si="109"/>
        <v>1.5</v>
      </c>
      <c r="AU53" s="172">
        <v>106.26900000000001</v>
      </c>
      <c r="AV53" s="172">
        <v>93.436000000000007</v>
      </c>
      <c r="AW53" s="170">
        <f t="shared" si="110"/>
        <v>126.374</v>
      </c>
      <c r="AX53" s="172">
        <v>0</v>
      </c>
      <c r="AY53" s="171">
        <f t="shared" si="111"/>
        <v>326.07900000000001</v>
      </c>
      <c r="AZ53" s="174">
        <f t="shared" si="36"/>
        <v>0</v>
      </c>
      <c r="BA53" s="178">
        <v>7.6999999999999999E-2</v>
      </c>
      <c r="BB53" s="171">
        <f t="shared" si="112"/>
        <v>92.881</v>
      </c>
      <c r="BC53" s="170">
        <f t="shared" si="113"/>
        <v>0</v>
      </c>
      <c r="BD53" s="170">
        <f t="shared" si="114"/>
        <v>0</v>
      </c>
      <c r="BE53" s="170">
        <f t="shared" si="45"/>
        <v>0</v>
      </c>
      <c r="BF53" s="173">
        <v>0.5</v>
      </c>
      <c r="BG53" s="171">
        <f t="shared" si="115"/>
        <v>0.05</v>
      </c>
      <c r="BH53" s="175">
        <v>1</v>
      </c>
      <c r="BI53" s="171">
        <f t="shared" si="116"/>
        <v>0.1</v>
      </c>
      <c r="BJ53" s="175">
        <v>0</v>
      </c>
      <c r="BK53" s="175">
        <v>0</v>
      </c>
      <c r="BL53" s="171">
        <f t="shared" si="25"/>
        <v>0</v>
      </c>
      <c r="BM53" s="170">
        <f t="shared" si="37"/>
        <v>2934.5360000000001</v>
      </c>
      <c r="BN53" s="170">
        <f t="shared" si="117"/>
        <v>0</v>
      </c>
      <c r="BO53" s="171">
        <f t="shared" si="118"/>
        <v>2934.5360000000001</v>
      </c>
      <c r="BP53" s="284">
        <f t="shared" si="119"/>
        <v>11985408</v>
      </c>
      <c r="BQ53" s="285"/>
      <c r="BR53" s="284">
        <f t="shared" si="38"/>
        <v>11985408</v>
      </c>
      <c r="BS53" s="284">
        <v>6448.18</v>
      </c>
      <c r="BT53" s="284">
        <v>89968.29</v>
      </c>
      <c r="BU53" s="176">
        <f t="shared" si="120"/>
        <v>96416.47</v>
      </c>
      <c r="BV53" s="176">
        <v>0</v>
      </c>
      <c r="BW53" s="284">
        <v>0</v>
      </c>
      <c r="BX53" s="176">
        <f t="shared" si="121"/>
        <v>0</v>
      </c>
      <c r="BY53" s="176">
        <v>0</v>
      </c>
      <c r="BZ53" s="176">
        <v>112356.89</v>
      </c>
      <c r="CA53" s="284">
        <f t="shared" si="122"/>
        <v>112356.89</v>
      </c>
      <c r="CB53" s="284">
        <f t="shared" si="39"/>
        <v>208773.36</v>
      </c>
      <c r="CC53" s="284">
        <f t="shared" si="123"/>
        <v>156580.01999999999</v>
      </c>
      <c r="CD53" s="176">
        <v>0</v>
      </c>
      <c r="CE53" s="284">
        <f t="shared" si="40"/>
        <v>11828827.98</v>
      </c>
      <c r="CF53" s="284">
        <f t="shared" si="41"/>
        <v>47820.238302432619</v>
      </c>
      <c r="CG53" s="284">
        <f t="shared" si="42"/>
        <v>45907.428770335318</v>
      </c>
      <c r="CH53" s="284">
        <f t="shared" si="44"/>
        <v>11922555.647072768</v>
      </c>
      <c r="CI53" s="285"/>
      <c r="CJ53" s="292"/>
      <c r="CK53" s="169">
        <v>1207</v>
      </c>
      <c r="CL53" s="169">
        <v>1185.5</v>
      </c>
      <c r="CM53" s="178">
        <v>2848.1260000000002</v>
      </c>
      <c r="CN53" s="179">
        <f t="shared" si="33"/>
        <v>9936</v>
      </c>
      <c r="CQ53" s="360">
        <f t="shared" si="43"/>
        <v>2341.0339999999997</v>
      </c>
    </row>
    <row r="54" spans="1:95" ht="11.25" customHeight="1">
      <c r="A54" s="180" t="s">
        <v>929</v>
      </c>
      <c r="B54" s="168">
        <v>0</v>
      </c>
      <c r="C54" s="168">
        <v>1</v>
      </c>
      <c r="D54" s="168">
        <f t="shared" si="53"/>
        <v>1</v>
      </c>
      <c r="E54" s="168">
        <v>6</v>
      </c>
      <c r="F54" s="168">
        <v>11</v>
      </c>
      <c r="G54" s="168">
        <v>1</v>
      </c>
      <c r="H54" s="168">
        <v>9.5</v>
      </c>
      <c r="I54" s="168">
        <v>5.5</v>
      </c>
      <c r="J54" s="168">
        <v>4</v>
      </c>
      <c r="K54" s="168">
        <v>6</v>
      </c>
      <c r="L54" s="168">
        <v>3.5</v>
      </c>
      <c r="M54" s="168">
        <v>5</v>
      </c>
      <c r="N54" s="168">
        <v>10</v>
      </c>
      <c r="O54" s="168">
        <v>3.5</v>
      </c>
      <c r="P54" s="168">
        <v>9</v>
      </c>
      <c r="Q54" s="168">
        <f t="shared" si="92"/>
        <v>74</v>
      </c>
      <c r="R54" s="169">
        <f t="shared" si="93"/>
        <v>75</v>
      </c>
      <c r="S54" s="168">
        <v>0.5</v>
      </c>
      <c r="T54" s="168">
        <v>1</v>
      </c>
      <c r="U54" s="168">
        <v>0</v>
      </c>
      <c r="V54" s="168">
        <v>11</v>
      </c>
      <c r="W54" s="168">
        <v>0.67</v>
      </c>
      <c r="X54" s="168">
        <v>38</v>
      </c>
      <c r="Y54" s="168">
        <v>0</v>
      </c>
      <c r="Z54" s="168">
        <v>0</v>
      </c>
      <c r="AA54" s="168">
        <v>0</v>
      </c>
      <c r="AB54" s="170">
        <f t="shared" si="94"/>
        <v>1.44</v>
      </c>
      <c r="AC54" s="171">
        <f t="shared" si="95"/>
        <v>7.2</v>
      </c>
      <c r="AD54" s="171">
        <f t="shared" si="96"/>
        <v>14.16</v>
      </c>
      <c r="AE54" s="171">
        <f t="shared" si="97"/>
        <v>19.855</v>
      </c>
      <c r="AF54" s="171">
        <f t="shared" si="98"/>
        <v>46.25</v>
      </c>
      <c r="AG54" s="171">
        <f t="shared" si="99"/>
        <v>87.465000000000003</v>
      </c>
      <c r="AH54" s="171">
        <f t="shared" si="100"/>
        <v>0.5</v>
      </c>
      <c r="AI54" s="171">
        <f t="shared" si="101"/>
        <v>2</v>
      </c>
      <c r="AJ54" s="171">
        <f t="shared" si="102"/>
        <v>0</v>
      </c>
      <c r="AK54" s="171">
        <f t="shared" si="103"/>
        <v>7.7</v>
      </c>
      <c r="AL54" s="171">
        <f t="shared" si="104"/>
        <v>16.75</v>
      </c>
      <c r="AM54" s="171">
        <f t="shared" si="105"/>
        <v>1.9</v>
      </c>
      <c r="AN54" s="171">
        <f t="shared" si="106"/>
        <v>0</v>
      </c>
      <c r="AO54" s="171">
        <f t="shared" si="107"/>
        <v>0</v>
      </c>
      <c r="AP54" s="170">
        <f t="shared" si="15"/>
        <v>117.75500000000001</v>
      </c>
      <c r="AQ54" s="172">
        <v>1.145</v>
      </c>
      <c r="AR54" s="171">
        <f t="shared" si="108"/>
        <v>134.82900000000001</v>
      </c>
      <c r="AS54" s="173">
        <v>0</v>
      </c>
      <c r="AT54" s="170">
        <f t="shared" si="109"/>
        <v>0</v>
      </c>
      <c r="AU54" s="172">
        <v>30.78</v>
      </c>
      <c r="AV54" s="172">
        <v>58.398000000000003</v>
      </c>
      <c r="AW54" s="170">
        <f t="shared" si="110"/>
        <v>11.039</v>
      </c>
      <c r="AX54" s="172">
        <v>0</v>
      </c>
      <c r="AY54" s="171">
        <f t="shared" si="111"/>
        <v>100.217</v>
      </c>
      <c r="AZ54" s="174">
        <f t="shared" si="36"/>
        <v>125</v>
      </c>
      <c r="BA54" s="178">
        <v>2.9000000000000001E-2</v>
      </c>
      <c r="BB54" s="171">
        <f t="shared" si="112"/>
        <v>2.1749999999999998</v>
      </c>
      <c r="BC54" s="170">
        <f t="shared" si="113"/>
        <v>0</v>
      </c>
      <c r="BD54" s="170">
        <f t="shared" si="114"/>
        <v>0</v>
      </c>
      <c r="BE54" s="170">
        <f t="shared" si="45"/>
        <v>0</v>
      </c>
      <c r="BF54" s="173">
        <v>0</v>
      </c>
      <c r="BG54" s="171">
        <f t="shared" si="115"/>
        <v>0</v>
      </c>
      <c r="BH54" s="175">
        <v>0</v>
      </c>
      <c r="BI54" s="171">
        <f t="shared" si="116"/>
        <v>0</v>
      </c>
      <c r="BJ54" s="175">
        <v>0</v>
      </c>
      <c r="BK54" s="175">
        <v>0</v>
      </c>
      <c r="BL54" s="171">
        <f t="shared" si="25"/>
        <v>0</v>
      </c>
      <c r="BM54" s="170">
        <f t="shared" si="37"/>
        <v>362.221</v>
      </c>
      <c r="BN54" s="170">
        <f t="shared" si="117"/>
        <v>0</v>
      </c>
      <c r="BO54" s="171">
        <f t="shared" si="118"/>
        <v>362.221</v>
      </c>
      <c r="BP54" s="284">
        <f t="shared" si="119"/>
        <v>1479404.74</v>
      </c>
      <c r="BQ54" s="285"/>
      <c r="BR54" s="284">
        <f t="shared" si="38"/>
        <v>1479404.74</v>
      </c>
      <c r="BS54" s="284">
        <v>4678.74</v>
      </c>
      <c r="BT54" s="284">
        <v>24913.18</v>
      </c>
      <c r="BU54" s="176">
        <f t="shared" si="120"/>
        <v>29591.919999999998</v>
      </c>
      <c r="BV54" s="176">
        <v>0</v>
      </c>
      <c r="BW54" s="284">
        <v>0</v>
      </c>
      <c r="BX54" s="176">
        <f t="shared" si="121"/>
        <v>0</v>
      </c>
      <c r="BY54" s="176">
        <v>0</v>
      </c>
      <c r="BZ54" s="176">
        <v>2941.14</v>
      </c>
      <c r="CA54" s="284">
        <f t="shared" si="122"/>
        <v>2941.14</v>
      </c>
      <c r="CB54" s="284">
        <f t="shared" si="39"/>
        <v>32533.059999999998</v>
      </c>
      <c r="CC54" s="284">
        <f t="shared" si="123"/>
        <v>24399.794999999998</v>
      </c>
      <c r="CD54" s="176">
        <v>0</v>
      </c>
      <c r="CE54" s="284">
        <f t="shared" si="40"/>
        <v>1455004.9450000001</v>
      </c>
      <c r="CF54" s="284">
        <f t="shared" si="41"/>
        <v>5882.1282479346592</v>
      </c>
      <c r="CG54" s="284">
        <f t="shared" si="42"/>
        <v>5646.8431180172729</v>
      </c>
      <c r="CH54" s="284">
        <f t="shared" si="44"/>
        <v>1466533.916365952</v>
      </c>
      <c r="CI54" s="285"/>
      <c r="CJ54" s="292"/>
      <c r="CK54" s="169">
        <v>78</v>
      </c>
      <c r="CL54" s="169">
        <v>67</v>
      </c>
      <c r="CM54" s="178">
        <v>345.49200000000002</v>
      </c>
      <c r="CN54" s="179">
        <f t="shared" si="33"/>
        <v>19725</v>
      </c>
      <c r="CQ54" s="360">
        <f t="shared" si="43"/>
        <v>205.48700000000002</v>
      </c>
    </row>
    <row r="55" spans="1:95" ht="11.25" customHeight="1">
      <c r="A55" s="180" t="s">
        <v>754</v>
      </c>
      <c r="B55" s="168">
        <v>8.5</v>
      </c>
      <c r="C55" s="168">
        <v>30</v>
      </c>
      <c r="D55" s="168">
        <f t="shared" si="53"/>
        <v>34.25</v>
      </c>
      <c r="E55" s="168">
        <v>32.5</v>
      </c>
      <c r="F55" s="168">
        <v>33.5</v>
      </c>
      <c r="G55" s="168">
        <v>36.5</v>
      </c>
      <c r="H55" s="168">
        <v>29.5</v>
      </c>
      <c r="I55" s="168">
        <v>39</v>
      </c>
      <c r="J55" s="168">
        <v>37.5</v>
      </c>
      <c r="K55" s="168">
        <v>35.5</v>
      </c>
      <c r="L55" s="168">
        <v>30</v>
      </c>
      <c r="M55" s="168">
        <v>73</v>
      </c>
      <c r="N55" s="168">
        <v>55</v>
      </c>
      <c r="O55" s="168">
        <v>58</v>
      </c>
      <c r="P55" s="168">
        <v>44.5</v>
      </c>
      <c r="Q55" s="168">
        <f t="shared" si="92"/>
        <v>504.5</v>
      </c>
      <c r="R55" s="169">
        <f t="shared" si="93"/>
        <v>538.75</v>
      </c>
      <c r="S55" s="168">
        <v>13.5</v>
      </c>
      <c r="T55" s="168">
        <v>8</v>
      </c>
      <c r="U55" s="168">
        <v>6</v>
      </c>
      <c r="V55" s="168">
        <v>82</v>
      </c>
      <c r="W55" s="168">
        <v>8.68</v>
      </c>
      <c r="X55" s="168">
        <v>238.5</v>
      </c>
      <c r="Y55" s="168">
        <v>434.5</v>
      </c>
      <c r="Z55" s="168">
        <v>95.83</v>
      </c>
      <c r="AA55" s="168">
        <v>200</v>
      </c>
      <c r="AB55" s="170">
        <f t="shared" si="94"/>
        <v>49.32</v>
      </c>
      <c r="AC55" s="171">
        <f t="shared" si="95"/>
        <v>39</v>
      </c>
      <c r="AD55" s="171">
        <f t="shared" si="96"/>
        <v>82.6</v>
      </c>
      <c r="AE55" s="171">
        <f t="shared" si="97"/>
        <v>110.77</v>
      </c>
      <c r="AF55" s="171">
        <f t="shared" si="98"/>
        <v>370</v>
      </c>
      <c r="AG55" s="171">
        <f t="shared" si="99"/>
        <v>602.37</v>
      </c>
      <c r="AH55" s="171">
        <f t="shared" si="100"/>
        <v>13.5</v>
      </c>
      <c r="AI55" s="171">
        <f t="shared" si="101"/>
        <v>16</v>
      </c>
      <c r="AJ55" s="171">
        <f t="shared" si="102"/>
        <v>12</v>
      </c>
      <c r="AK55" s="171">
        <f t="shared" si="103"/>
        <v>57.4</v>
      </c>
      <c r="AL55" s="171">
        <f t="shared" si="104"/>
        <v>217</v>
      </c>
      <c r="AM55" s="171">
        <f t="shared" si="105"/>
        <v>11.925000000000001</v>
      </c>
      <c r="AN55" s="171">
        <f t="shared" si="106"/>
        <v>47.914999999999999</v>
      </c>
      <c r="AO55" s="171">
        <f t="shared" si="107"/>
        <v>12</v>
      </c>
      <c r="AP55" s="170">
        <f t="shared" si="15"/>
        <v>1039.4299999999998</v>
      </c>
      <c r="AQ55" s="172">
        <v>1.08</v>
      </c>
      <c r="AR55" s="171">
        <f t="shared" si="108"/>
        <v>1122.5840000000001</v>
      </c>
      <c r="AS55" s="173">
        <v>4</v>
      </c>
      <c r="AT55" s="170">
        <f t="shared" si="109"/>
        <v>6</v>
      </c>
      <c r="AU55" s="172">
        <v>50.418999999999997</v>
      </c>
      <c r="AV55" s="172">
        <v>158.911</v>
      </c>
      <c r="AW55" s="170">
        <f t="shared" si="110"/>
        <v>69.927999999999997</v>
      </c>
      <c r="AX55" s="172">
        <v>0</v>
      </c>
      <c r="AY55" s="171">
        <f t="shared" si="111"/>
        <v>279.25799999999998</v>
      </c>
      <c r="AZ55" s="174">
        <f t="shared" si="36"/>
        <v>0</v>
      </c>
      <c r="BA55" s="178">
        <v>0.16</v>
      </c>
      <c r="BB55" s="171">
        <f t="shared" si="112"/>
        <v>86.2</v>
      </c>
      <c r="BC55" s="170">
        <f t="shared" si="113"/>
        <v>12.885</v>
      </c>
      <c r="BD55" s="170">
        <f t="shared" si="114"/>
        <v>7</v>
      </c>
      <c r="BE55" s="170">
        <f t="shared" si="45"/>
        <v>19.884999999999998</v>
      </c>
      <c r="BF55" s="173">
        <v>0</v>
      </c>
      <c r="BG55" s="171">
        <f t="shared" si="115"/>
        <v>0</v>
      </c>
      <c r="BH55" s="175">
        <v>0</v>
      </c>
      <c r="BI55" s="171">
        <f t="shared" si="116"/>
        <v>0</v>
      </c>
      <c r="BJ55" s="175">
        <v>0</v>
      </c>
      <c r="BK55" s="175">
        <v>0</v>
      </c>
      <c r="BL55" s="171">
        <f t="shared" si="25"/>
        <v>0</v>
      </c>
      <c r="BM55" s="170">
        <f t="shared" si="37"/>
        <v>1513.9270000000001</v>
      </c>
      <c r="BN55" s="170">
        <f t="shared" si="117"/>
        <v>0</v>
      </c>
      <c r="BO55" s="171">
        <f t="shared" si="118"/>
        <v>1513.9269999999999</v>
      </c>
      <c r="BP55" s="284">
        <f t="shared" si="119"/>
        <v>6183271.4900000002</v>
      </c>
      <c r="BQ55" s="285"/>
      <c r="BR55" s="284">
        <f t="shared" si="38"/>
        <v>6183271.4900000002</v>
      </c>
      <c r="BS55" s="284">
        <v>5418.84</v>
      </c>
      <c r="BT55" s="284">
        <v>52116.85</v>
      </c>
      <c r="BU55" s="176">
        <f t="shared" si="120"/>
        <v>57535.69</v>
      </c>
      <c r="BV55" s="176">
        <v>0</v>
      </c>
      <c r="BW55" s="284">
        <v>1090718.8</v>
      </c>
      <c r="BX55" s="176">
        <f t="shared" si="121"/>
        <v>1090718.8</v>
      </c>
      <c r="BY55" s="176">
        <v>0</v>
      </c>
      <c r="BZ55" s="176">
        <v>3695.27</v>
      </c>
      <c r="CA55" s="284">
        <f t="shared" si="122"/>
        <v>3695.27</v>
      </c>
      <c r="CB55" s="284">
        <f t="shared" si="39"/>
        <v>1151949.76</v>
      </c>
      <c r="CC55" s="284">
        <f t="shared" si="123"/>
        <v>863962.32000000007</v>
      </c>
      <c r="CD55" s="176">
        <v>0</v>
      </c>
      <c r="CE55" s="284">
        <f t="shared" si="40"/>
        <v>5319309.17</v>
      </c>
      <c r="CF55" s="284">
        <f t="shared" si="41"/>
        <v>21504.297174986485</v>
      </c>
      <c r="CG55" s="284">
        <f t="shared" si="42"/>
        <v>20644.125287987023</v>
      </c>
      <c r="CH55" s="284">
        <f t="shared" si="44"/>
        <v>5361457.5924629737</v>
      </c>
      <c r="CI55" s="285"/>
      <c r="CJ55" s="292"/>
      <c r="CK55" s="169">
        <v>527</v>
      </c>
      <c r="CL55" s="169">
        <v>541</v>
      </c>
      <c r="CM55" s="178">
        <v>1496.1110000000001</v>
      </c>
      <c r="CN55" s="179">
        <f t="shared" si="33"/>
        <v>11477</v>
      </c>
      <c r="CQ55" s="360">
        <f t="shared" si="43"/>
        <v>1288.9880000000001</v>
      </c>
    </row>
    <row r="56" spans="1:95" ht="11.25" customHeight="1">
      <c r="A56" s="299" t="s">
        <v>1115</v>
      </c>
      <c r="B56" s="168">
        <v>93.5</v>
      </c>
      <c r="C56" s="168">
        <v>359.5</v>
      </c>
      <c r="D56" s="168">
        <f t="shared" si="53"/>
        <v>406.25</v>
      </c>
      <c r="E56" s="168">
        <v>400.5</v>
      </c>
      <c r="F56" s="168">
        <v>458.5</v>
      </c>
      <c r="G56" s="168">
        <v>460</v>
      </c>
      <c r="H56" s="168">
        <v>422</v>
      </c>
      <c r="I56" s="168">
        <v>368</v>
      </c>
      <c r="J56" s="168">
        <v>408</v>
      </c>
      <c r="K56" s="168">
        <v>411</v>
      </c>
      <c r="L56" s="168">
        <v>397.5</v>
      </c>
      <c r="M56" s="168">
        <v>417</v>
      </c>
      <c r="N56" s="168">
        <v>388.5</v>
      </c>
      <c r="O56" s="168">
        <v>343</v>
      </c>
      <c r="P56" s="168">
        <v>283.5</v>
      </c>
      <c r="Q56" s="168">
        <f t="shared" si="92"/>
        <v>4757.5</v>
      </c>
      <c r="R56" s="169">
        <f t="shared" si="93"/>
        <v>5163.75</v>
      </c>
      <c r="S56" s="168">
        <v>102.5</v>
      </c>
      <c r="T56" s="168">
        <v>110.5</v>
      </c>
      <c r="U56" s="168">
        <v>80</v>
      </c>
      <c r="V56" s="168">
        <v>458</v>
      </c>
      <c r="W56" s="168">
        <v>22.5</v>
      </c>
      <c r="X56" s="168">
        <v>2780.5</v>
      </c>
      <c r="Y56" s="168">
        <v>1547</v>
      </c>
      <c r="Z56" s="168">
        <v>720.75</v>
      </c>
      <c r="AA56" s="168">
        <v>2524</v>
      </c>
      <c r="AB56" s="170">
        <f t="shared" si="94"/>
        <v>585</v>
      </c>
      <c r="AC56" s="171">
        <f t="shared" si="95"/>
        <v>480.6</v>
      </c>
      <c r="AD56" s="171">
        <f t="shared" si="96"/>
        <v>1083.83</v>
      </c>
      <c r="AE56" s="171">
        <f t="shared" si="97"/>
        <v>1251.9100000000001</v>
      </c>
      <c r="AF56" s="171">
        <f t="shared" si="98"/>
        <v>2800.625</v>
      </c>
      <c r="AG56" s="171">
        <f t="shared" si="99"/>
        <v>5616.9650000000001</v>
      </c>
      <c r="AH56" s="171">
        <f t="shared" si="100"/>
        <v>102.5</v>
      </c>
      <c r="AI56" s="171">
        <f t="shared" si="101"/>
        <v>221</v>
      </c>
      <c r="AJ56" s="171">
        <f t="shared" si="102"/>
        <v>160</v>
      </c>
      <c r="AK56" s="171">
        <f t="shared" si="103"/>
        <v>320.60000000000002</v>
      </c>
      <c r="AL56" s="171">
        <f t="shared" si="104"/>
        <v>562.5</v>
      </c>
      <c r="AM56" s="171">
        <f t="shared" si="105"/>
        <v>139.02500000000001</v>
      </c>
      <c r="AN56" s="171">
        <f t="shared" si="106"/>
        <v>360.375</v>
      </c>
      <c r="AO56" s="171">
        <f t="shared" si="107"/>
        <v>151.44</v>
      </c>
      <c r="AP56" s="170">
        <f t="shared" si="15"/>
        <v>8219.4049999999988</v>
      </c>
      <c r="AQ56" s="172">
        <v>1.0840000000000001</v>
      </c>
      <c r="AR56" s="171">
        <f t="shared" si="108"/>
        <v>8909.8349999999991</v>
      </c>
      <c r="AS56" s="173">
        <v>2</v>
      </c>
      <c r="AT56" s="170">
        <f t="shared" si="109"/>
        <v>3</v>
      </c>
      <c r="AU56" s="172">
        <v>24.795000000000002</v>
      </c>
      <c r="AV56" s="172">
        <v>0</v>
      </c>
      <c r="AW56" s="170">
        <f>ROUND(IF($R58&lt;4000,((4000-$R58)/4000)*(0.15*$R58),0),3)</f>
        <v>0</v>
      </c>
      <c r="AX56" s="172">
        <v>0</v>
      </c>
      <c r="AY56" s="171">
        <f t="shared" si="111"/>
        <v>24.795000000000002</v>
      </c>
      <c r="AZ56" s="174">
        <f t="shared" si="36"/>
        <v>0</v>
      </c>
      <c r="BA56" s="178">
        <v>9.2999999999999999E-2</v>
      </c>
      <c r="BB56" s="171">
        <f t="shared" si="112"/>
        <v>480.22899999999998</v>
      </c>
      <c r="BC56" s="170">
        <f t="shared" si="113"/>
        <v>0</v>
      </c>
      <c r="BD56" s="170">
        <f t="shared" si="114"/>
        <v>0</v>
      </c>
      <c r="BE56" s="170">
        <f t="shared" si="45"/>
        <v>0</v>
      </c>
      <c r="BF56" s="173">
        <v>0</v>
      </c>
      <c r="BG56" s="171">
        <f t="shared" si="115"/>
        <v>0</v>
      </c>
      <c r="BH56" s="175">
        <v>0</v>
      </c>
      <c r="BI56" s="171">
        <f t="shared" si="116"/>
        <v>0</v>
      </c>
      <c r="BJ56" s="175">
        <v>0</v>
      </c>
      <c r="BK56" s="175">
        <v>0</v>
      </c>
      <c r="BL56" s="171">
        <f t="shared" si="25"/>
        <v>0</v>
      </c>
      <c r="BM56" s="170">
        <f t="shared" si="37"/>
        <v>9417.8589999999986</v>
      </c>
      <c r="BN56" s="170">
        <f t="shared" si="117"/>
        <v>0</v>
      </c>
      <c r="BO56" s="171">
        <f t="shared" si="118"/>
        <v>9417.8590000000004</v>
      </c>
      <c r="BP56" s="284">
        <f t="shared" si="119"/>
        <v>38464984.799999997</v>
      </c>
      <c r="BQ56" s="285"/>
      <c r="BR56" s="284">
        <f t="shared" si="38"/>
        <v>38464984.799999997</v>
      </c>
      <c r="BS56" s="284">
        <v>57099.32</v>
      </c>
      <c r="BT56" s="284">
        <v>231783.55</v>
      </c>
      <c r="BU56" s="176">
        <f t="shared" si="120"/>
        <v>288882.87</v>
      </c>
      <c r="BV56" s="176">
        <v>0</v>
      </c>
      <c r="BW56" s="284">
        <v>0</v>
      </c>
      <c r="BX56" s="176">
        <f t="shared" si="121"/>
        <v>0</v>
      </c>
      <c r="BY56" s="176">
        <v>0</v>
      </c>
      <c r="BZ56" s="176">
        <v>0</v>
      </c>
      <c r="CA56" s="284">
        <f t="shared" si="122"/>
        <v>0</v>
      </c>
      <c r="CB56" s="284">
        <f t="shared" si="39"/>
        <v>288882.87</v>
      </c>
      <c r="CC56" s="284">
        <f t="shared" si="123"/>
        <v>216662.1525</v>
      </c>
      <c r="CD56" s="176">
        <v>0</v>
      </c>
      <c r="CE56" s="284">
        <f t="shared" si="40"/>
        <v>38248322.647499993</v>
      </c>
      <c r="CF56" s="284">
        <f t="shared" si="41"/>
        <v>154625.96182515289</v>
      </c>
      <c r="CG56" s="284">
        <f t="shared" si="42"/>
        <v>148440.92335214675</v>
      </c>
      <c r="CH56" s="284">
        <f t="shared" si="44"/>
        <v>38551389.532677293</v>
      </c>
      <c r="CI56" s="285"/>
      <c r="CJ56" s="293"/>
      <c r="CK56" s="169">
        <v>5211</v>
      </c>
      <c r="CL56" s="169">
        <v>5146.5</v>
      </c>
      <c r="CM56" s="178">
        <v>9375.732</v>
      </c>
      <c r="CN56" s="179">
        <f t="shared" si="33"/>
        <v>7449</v>
      </c>
      <c r="CQ56" s="360">
        <f t="shared" si="43"/>
        <v>7396.8330000000005</v>
      </c>
    </row>
    <row r="57" spans="1:95" ht="11.25" customHeight="1">
      <c r="A57" s="180" t="s">
        <v>1116</v>
      </c>
      <c r="B57" s="168">
        <v>0</v>
      </c>
      <c r="C57" s="168">
        <v>0</v>
      </c>
      <c r="D57" s="168">
        <f t="shared" si="53"/>
        <v>0</v>
      </c>
      <c r="E57" s="168">
        <v>0</v>
      </c>
      <c r="F57" s="168">
        <v>0</v>
      </c>
      <c r="G57" s="168">
        <v>0</v>
      </c>
      <c r="H57" s="168">
        <v>0</v>
      </c>
      <c r="I57" s="168">
        <v>0</v>
      </c>
      <c r="J57" s="168">
        <v>0</v>
      </c>
      <c r="K57" s="168">
        <v>0</v>
      </c>
      <c r="L57" s="168">
        <v>0</v>
      </c>
      <c r="M57" s="168">
        <v>24.5</v>
      </c>
      <c r="N57" s="168">
        <v>19.5</v>
      </c>
      <c r="O57" s="168">
        <v>30</v>
      </c>
      <c r="P57" s="168">
        <v>69</v>
      </c>
      <c r="Q57" s="168">
        <f t="shared" si="92"/>
        <v>143</v>
      </c>
      <c r="R57" s="169">
        <f t="shared" si="93"/>
        <v>143</v>
      </c>
      <c r="S57" s="168">
        <v>1</v>
      </c>
      <c r="T57" s="168">
        <v>1</v>
      </c>
      <c r="U57" s="168">
        <v>0</v>
      </c>
      <c r="V57" s="168">
        <v>14</v>
      </c>
      <c r="W57" s="168">
        <v>0.3</v>
      </c>
      <c r="X57" s="168">
        <v>0</v>
      </c>
      <c r="Y57" s="168">
        <v>0</v>
      </c>
      <c r="Z57" s="168">
        <v>0</v>
      </c>
      <c r="AA57" s="168">
        <v>0</v>
      </c>
      <c r="AB57" s="170">
        <f t="shared" si="94"/>
        <v>0</v>
      </c>
      <c r="AC57" s="171">
        <f t="shared" si="95"/>
        <v>0</v>
      </c>
      <c r="AD57" s="171">
        <f t="shared" si="96"/>
        <v>0</v>
      </c>
      <c r="AE57" s="171">
        <f t="shared" si="97"/>
        <v>0</v>
      </c>
      <c r="AF57" s="171">
        <f t="shared" si="98"/>
        <v>178.75</v>
      </c>
      <c r="AG57" s="171">
        <f t="shared" si="99"/>
        <v>178.75</v>
      </c>
      <c r="AH57" s="171">
        <f t="shared" si="100"/>
        <v>1</v>
      </c>
      <c r="AI57" s="171">
        <f t="shared" si="101"/>
        <v>2</v>
      </c>
      <c r="AJ57" s="171">
        <f t="shared" si="102"/>
        <v>0</v>
      </c>
      <c r="AK57" s="171">
        <f t="shared" si="103"/>
        <v>9.8000000000000007</v>
      </c>
      <c r="AL57" s="171">
        <f t="shared" si="104"/>
        <v>7.5</v>
      </c>
      <c r="AM57" s="171">
        <f t="shared" si="105"/>
        <v>0</v>
      </c>
      <c r="AN57" s="171">
        <f t="shared" si="106"/>
        <v>0</v>
      </c>
      <c r="AO57" s="171">
        <f t="shared" si="107"/>
        <v>0</v>
      </c>
      <c r="AP57" s="170">
        <f t="shared" si="15"/>
        <v>199.05</v>
      </c>
      <c r="AQ57" s="172">
        <v>1.075</v>
      </c>
      <c r="AR57" s="171">
        <f t="shared" si="108"/>
        <v>213.97900000000001</v>
      </c>
      <c r="AS57" s="173">
        <v>0</v>
      </c>
      <c r="AT57" s="170">
        <f t="shared" si="109"/>
        <v>0</v>
      </c>
      <c r="AU57" s="172">
        <v>0</v>
      </c>
      <c r="AV57" s="172">
        <v>146.07599999999999</v>
      </c>
      <c r="AW57" s="170">
        <v>0</v>
      </c>
      <c r="AX57" s="172">
        <v>0</v>
      </c>
      <c r="AY57" s="171">
        <f t="shared" si="111"/>
        <v>146.07599999999999</v>
      </c>
      <c r="AZ57" s="174">
        <v>0</v>
      </c>
      <c r="BA57" s="178">
        <v>9.2999999999999999E-2</v>
      </c>
      <c r="BB57" s="171">
        <f t="shared" si="112"/>
        <v>13.298999999999999</v>
      </c>
      <c r="BC57" s="170">
        <f t="shared" si="113"/>
        <v>36.615000000000002</v>
      </c>
      <c r="BD57" s="170">
        <f t="shared" si="114"/>
        <v>13</v>
      </c>
      <c r="BE57" s="170">
        <f t="shared" si="45"/>
        <v>49.615000000000002</v>
      </c>
      <c r="BF57" s="173">
        <v>0</v>
      </c>
      <c r="BG57" s="171">
        <f t="shared" si="115"/>
        <v>0</v>
      </c>
      <c r="BH57" s="175">
        <v>0</v>
      </c>
      <c r="BI57" s="171">
        <f t="shared" si="116"/>
        <v>0</v>
      </c>
      <c r="BJ57" s="175">
        <v>0</v>
      </c>
      <c r="BK57" s="175">
        <v>0</v>
      </c>
      <c r="BL57" s="171">
        <v>0</v>
      </c>
      <c r="BM57" s="170">
        <f t="shared" si="37"/>
        <v>422.96899999999999</v>
      </c>
      <c r="BN57" s="170">
        <f t="shared" si="117"/>
        <v>0</v>
      </c>
      <c r="BO57" s="171">
        <f t="shared" si="118"/>
        <v>422.96899999999999</v>
      </c>
      <c r="BP57" s="284">
        <f t="shared" si="119"/>
        <v>1727515.37</v>
      </c>
      <c r="BQ57" s="285"/>
      <c r="BR57" s="284">
        <f t="shared" si="38"/>
        <v>1727515.37</v>
      </c>
      <c r="BS57" s="284">
        <v>0</v>
      </c>
      <c r="BT57" s="284">
        <v>0</v>
      </c>
      <c r="BU57" s="176">
        <f t="shared" si="120"/>
        <v>0</v>
      </c>
      <c r="BV57" s="176">
        <v>0</v>
      </c>
      <c r="BW57" s="176">
        <v>0</v>
      </c>
      <c r="BX57" s="176">
        <f t="shared" si="121"/>
        <v>0</v>
      </c>
      <c r="BY57" s="176">
        <v>0</v>
      </c>
      <c r="BZ57" s="176">
        <v>0</v>
      </c>
      <c r="CA57" s="284">
        <f t="shared" si="122"/>
        <v>0</v>
      </c>
      <c r="CB57" s="284">
        <f t="shared" si="39"/>
        <v>0</v>
      </c>
      <c r="CC57" s="284">
        <f t="shared" si="123"/>
        <v>0</v>
      </c>
      <c r="CD57" s="176">
        <v>0</v>
      </c>
      <c r="CE57" s="284">
        <f t="shared" si="40"/>
        <v>1727515.37</v>
      </c>
      <c r="CF57" s="284">
        <f t="shared" si="41"/>
        <v>6983.8023516946159</v>
      </c>
      <c r="CG57" s="284">
        <f t="shared" si="42"/>
        <v>6704.4502576268305</v>
      </c>
      <c r="CH57" s="284">
        <f t="shared" si="44"/>
        <v>1741203.6226093215</v>
      </c>
      <c r="CI57" s="285"/>
      <c r="CJ57" s="292"/>
      <c r="CK57" s="169">
        <v>133</v>
      </c>
      <c r="CL57" s="169">
        <v>159</v>
      </c>
      <c r="CM57" s="178">
        <v>392.846</v>
      </c>
      <c r="CN57" s="179">
        <f t="shared" si="33"/>
        <v>12081</v>
      </c>
      <c r="CQ57" s="360">
        <f t="shared" si="43"/>
        <v>373.36500000000001</v>
      </c>
    </row>
    <row r="58" spans="1:95" ht="11.25" customHeight="1">
      <c r="A58" s="184" t="s">
        <v>930</v>
      </c>
      <c r="B58" s="183">
        <f t="shared" ref="B58:BM58" si="124">SUBTOTAL(9,B56:B57)</f>
        <v>93.5</v>
      </c>
      <c r="C58" s="183">
        <f t="shared" si="124"/>
        <v>359.5</v>
      </c>
      <c r="D58" s="183">
        <f t="shared" si="124"/>
        <v>406.25</v>
      </c>
      <c r="E58" s="183">
        <f t="shared" si="124"/>
        <v>400.5</v>
      </c>
      <c r="F58" s="183">
        <f t="shared" si="124"/>
        <v>458.5</v>
      </c>
      <c r="G58" s="183">
        <f t="shared" si="124"/>
        <v>460</v>
      </c>
      <c r="H58" s="183">
        <f t="shared" si="124"/>
        <v>422</v>
      </c>
      <c r="I58" s="183">
        <f t="shared" si="124"/>
        <v>368</v>
      </c>
      <c r="J58" s="183">
        <f t="shared" si="124"/>
        <v>408</v>
      </c>
      <c r="K58" s="183">
        <f t="shared" si="124"/>
        <v>411</v>
      </c>
      <c r="L58" s="183">
        <f t="shared" si="124"/>
        <v>397.5</v>
      </c>
      <c r="M58" s="183">
        <f t="shared" si="124"/>
        <v>441.5</v>
      </c>
      <c r="N58" s="183">
        <f t="shared" si="124"/>
        <v>408</v>
      </c>
      <c r="O58" s="183">
        <f t="shared" si="124"/>
        <v>373</v>
      </c>
      <c r="P58" s="183">
        <f t="shared" si="124"/>
        <v>352.5</v>
      </c>
      <c r="Q58" s="183">
        <f t="shared" si="124"/>
        <v>4900.5</v>
      </c>
      <c r="R58" s="183">
        <f t="shared" si="124"/>
        <v>5306.75</v>
      </c>
      <c r="S58" s="183">
        <f t="shared" si="124"/>
        <v>103.5</v>
      </c>
      <c r="T58" s="183">
        <f t="shared" si="124"/>
        <v>111.5</v>
      </c>
      <c r="U58" s="183">
        <f t="shared" si="124"/>
        <v>80</v>
      </c>
      <c r="V58" s="183">
        <f t="shared" si="124"/>
        <v>472</v>
      </c>
      <c r="W58" s="183">
        <f t="shared" si="124"/>
        <v>22.8</v>
      </c>
      <c r="X58" s="183">
        <f t="shared" si="124"/>
        <v>2780.5</v>
      </c>
      <c r="Y58" s="183">
        <f t="shared" si="124"/>
        <v>1547</v>
      </c>
      <c r="Z58" s="183">
        <f t="shared" si="124"/>
        <v>720.75</v>
      </c>
      <c r="AA58" s="183">
        <f t="shared" si="124"/>
        <v>2524</v>
      </c>
      <c r="AB58" s="295">
        <f t="shared" si="124"/>
        <v>585</v>
      </c>
      <c r="AC58" s="295">
        <f t="shared" si="124"/>
        <v>480.6</v>
      </c>
      <c r="AD58" s="295">
        <f t="shared" si="124"/>
        <v>1083.83</v>
      </c>
      <c r="AE58" s="295">
        <f t="shared" si="124"/>
        <v>1251.9100000000001</v>
      </c>
      <c r="AF58" s="295">
        <f t="shared" si="124"/>
        <v>2979.375</v>
      </c>
      <c r="AG58" s="295">
        <f t="shared" si="124"/>
        <v>5795.7150000000001</v>
      </c>
      <c r="AH58" s="295">
        <f t="shared" si="124"/>
        <v>103.5</v>
      </c>
      <c r="AI58" s="295">
        <f t="shared" si="124"/>
        <v>223</v>
      </c>
      <c r="AJ58" s="295">
        <f t="shared" si="124"/>
        <v>160</v>
      </c>
      <c r="AK58" s="295">
        <f t="shared" si="124"/>
        <v>330.40000000000003</v>
      </c>
      <c r="AL58" s="295">
        <f t="shared" si="124"/>
        <v>570</v>
      </c>
      <c r="AM58" s="295">
        <f t="shared" si="124"/>
        <v>139.02500000000001</v>
      </c>
      <c r="AN58" s="295">
        <f t="shared" si="124"/>
        <v>360.375</v>
      </c>
      <c r="AO58" s="295">
        <f t="shared" si="124"/>
        <v>151.44</v>
      </c>
      <c r="AP58" s="295">
        <f t="shared" si="124"/>
        <v>8418.4549999999981</v>
      </c>
      <c r="AQ58" s="183" t="s">
        <v>1042</v>
      </c>
      <c r="AR58" s="295">
        <f t="shared" si="124"/>
        <v>9123.8139999999985</v>
      </c>
      <c r="AS58" s="183">
        <f t="shared" si="124"/>
        <v>2</v>
      </c>
      <c r="AT58" s="295">
        <f t="shared" si="124"/>
        <v>3</v>
      </c>
      <c r="AU58" s="295">
        <f t="shared" si="124"/>
        <v>24.795000000000002</v>
      </c>
      <c r="AV58" s="295">
        <f t="shared" si="124"/>
        <v>146.07599999999999</v>
      </c>
      <c r="AW58" s="295">
        <f t="shared" si="124"/>
        <v>0</v>
      </c>
      <c r="AX58" s="295">
        <f t="shared" si="124"/>
        <v>0</v>
      </c>
      <c r="AY58" s="295">
        <f t="shared" si="124"/>
        <v>170.87099999999998</v>
      </c>
      <c r="AZ58" s="295">
        <f t="shared" si="124"/>
        <v>0</v>
      </c>
      <c r="BA58" s="295">
        <f t="shared" si="124"/>
        <v>0.186</v>
      </c>
      <c r="BB58" s="295">
        <f t="shared" si="124"/>
        <v>493.52799999999996</v>
      </c>
      <c r="BC58" s="295">
        <f t="shared" si="124"/>
        <v>36.615000000000002</v>
      </c>
      <c r="BD58" s="295">
        <f t="shared" si="124"/>
        <v>13</v>
      </c>
      <c r="BE58" s="295">
        <f t="shared" si="124"/>
        <v>49.615000000000002</v>
      </c>
      <c r="BF58" s="183">
        <f t="shared" si="124"/>
        <v>0</v>
      </c>
      <c r="BG58" s="295">
        <f t="shared" si="124"/>
        <v>0</v>
      </c>
      <c r="BH58" s="183">
        <f t="shared" si="124"/>
        <v>0</v>
      </c>
      <c r="BI58" s="295">
        <f t="shared" si="124"/>
        <v>0</v>
      </c>
      <c r="BJ58" s="183">
        <f t="shared" si="124"/>
        <v>0</v>
      </c>
      <c r="BK58" s="183">
        <f t="shared" si="124"/>
        <v>0</v>
      </c>
      <c r="BL58" s="295">
        <f t="shared" si="124"/>
        <v>0</v>
      </c>
      <c r="BM58" s="295">
        <f t="shared" si="124"/>
        <v>9840.8279999999977</v>
      </c>
      <c r="BN58" s="295">
        <f t="shared" ref="BN58:CN58" si="125">SUBTOTAL(9,BN56:BN57)</f>
        <v>0</v>
      </c>
      <c r="BO58" s="295">
        <f t="shared" si="125"/>
        <v>9840.8279999999995</v>
      </c>
      <c r="BP58" s="296">
        <f t="shared" si="125"/>
        <v>40192500.169999994</v>
      </c>
      <c r="BQ58" s="296">
        <f t="shared" si="125"/>
        <v>0</v>
      </c>
      <c r="BR58" s="296">
        <f t="shared" si="125"/>
        <v>40192500.169999994</v>
      </c>
      <c r="BS58" s="296">
        <f t="shared" si="125"/>
        <v>57099.32</v>
      </c>
      <c r="BT58" s="296">
        <f t="shared" si="125"/>
        <v>231783.55</v>
      </c>
      <c r="BU58" s="296">
        <f t="shared" si="125"/>
        <v>288882.87</v>
      </c>
      <c r="BV58" s="296">
        <f t="shared" si="125"/>
        <v>0</v>
      </c>
      <c r="BW58" s="296">
        <f t="shared" si="125"/>
        <v>0</v>
      </c>
      <c r="BX58" s="296">
        <f t="shared" si="125"/>
        <v>0</v>
      </c>
      <c r="BY58" s="296">
        <f t="shared" si="125"/>
        <v>0</v>
      </c>
      <c r="BZ58" s="296">
        <f t="shared" si="125"/>
        <v>0</v>
      </c>
      <c r="CA58" s="296">
        <f t="shared" si="125"/>
        <v>0</v>
      </c>
      <c r="CB58" s="296">
        <f t="shared" si="125"/>
        <v>288882.87</v>
      </c>
      <c r="CC58" s="296">
        <f t="shared" si="125"/>
        <v>216662.1525</v>
      </c>
      <c r="CD58" s="296">
        <f t="shared" si="125"/>
        <v>0</v>
      </c>
      <c r="CE58" s="296">
        <f t="shared" si="125"/>
        <v>39975838.017499991</v>
      </c>
      <c r="CF58" s="296">
        <f t="shared" si="125"/>
        <v>161609.7641768475</v>
      </c>
      <c r="CG58" s="296">
        <f t="shared" si="125"/>
        <v>155145.37360977358</v>
      </c>
      <c r="CH58" s="296">
        <f>SUBTOTAL(9,CH56:CH57)</f>
        <v>40292593.155286618</v>
      </c>
      <c r="CI58" s="296">
        <f t="shared" si="125"/>
        <v>0</v>
      </c>
      <c r="CJ58" s="183"/>
      <c r="CK58" s="183">
        <f t="shared" si="125"/>
        <v>5344</v>
      </c>
      <c r="CL58" s="183">
        <f t="shared" si="125"/>
        <v>5305.5</v>
      </c>
      <c r="CM58" s="295">
        <f t="shared" si="125"/>
        <v>9768.5779999999995</v>
      </c>
      <c r="CN58" s="183">
        <f t="shared" si="125"/>
        <v>19530</v>
      </c>
      <c r="CQ58" s="360" t="e">
        <f t="shared" si="43"/>
        <v>#VALUE!</v>
      </c>
    </row>
    <row r="59" spans="1:95" ht="11.25" customHeight="1">
      <c r="A59" s="180" t="s">
        <v>931</v>
      </c>
      <c r="B59" s="168">
        <v>2</v>
      </c>
      <c r="C59" s="168">
        <v>3</v>
      </c>
      <c r="D59" s="168">
        <f t="shared" si="53"/>
        <v>4</v>
      </c>
      <c r="E59" s="168">
        <v>9</v>
      </c>
      <c r="F59" s="168">
        <v>5</v>
      </c>
      <c r="G59" s="168">
        <v>7.5</v>
      </c>
      <c r="H59" s="168">
        <v>5.5</v>
      </c>
      <c r="I59" s="168">
        <v>10</v>
      </c>
      <c r="J59" s="168">
        <v>7.5</v>
      </c>
      <c r="K59" s="168">
        <v>6</v>
      </c>
      <c r="L59" s="168">
        <v>11</v>
      </c>
      <c r="M59" s="168">
        <v>10.5</v>
      </c>
      <c r="N59" s="168">
        <v>4</v>
      </c>
      <c r="O59" s="168">
        <v>10</v>
      </c>
      <c r="P59" s="168">
        <v>7</v>
      </c>
      <c r="Q59" s="168">
        <f t="shared" ref="Q59:Q64" si="126">SUM($E59:$P59)</f>
        <v>93</v>
      </c>
      <c r="R59" s="169">
        <f t="shared" ref="R59:R72" si="127">$D59+$Q59</f>
        <v>97</v>
      </c>
      <c r="S59" s="168">
        <v>0</v>
      </c>
      <c r="T59" s="168">
        <v>0</v>
      </c>
      <c r="U59" s="168">
        <v>0</v>
      </c>
      <c r="V59" s="168">
        <v>10.5</v>
      </c>
      <c r="W59" s="168">
        <v>0.44</v>
      </c>
      <c r="X59" s="168">
        <v>47.5</v>
      </c>
      <c r="Y59" s="168">
        <v>0</v>
      </c>
      <c r="Z59" s="168">
        <v>0</v>
      </c>
      <c r="AA59" s="168">
        <v>0</v>
      </c>
      <c r="AB59" s="170">
        <f t="shared" si="94"/>
        <v>5.76</v>
      </c>
      <c r="AC59" s="171">
        <f t="shared" si="95"/>
        <v>10.8</v>
      </c>
      <c r="AD59" s="171">
        <f t="shared" si="96"/>
        <v>14.75</v>
      </c>
      <c r="AE59" s="171">
        <f t="shared" si="97"/>
        <v>24.035</v>
      </c>
      <c r="AF59" s="171">
        <f t="shared" si="98"/>
        <v>60.625</v>
      </c>
      <c r="AG59" s="171">
        <f t="shared" si="99"/>
        <v>110.21000000000001</v>
      </c>
      <c r="AH59" s="171">
        <f t="shared" si="100"/>
        <v>0</v>
      </c>
      <c r="AI59" s="171">
        <f t="shared" si="101"/>
        <v>0</v>
      </c>
      <c r="AJ59" s="171">
        <f t="shared" si="102"/>
        <v>0</v>
      </c>
      <c r="AK59" s="171">
        <f t="shared" si="103"/>
        <v>7.35</v>
      </c>
      <c r="AL59" s="171">
        <f t="shared" si="104"/>
        <v>11</v>
      </c>
      <c r="AM59" s="171">
        <f t="shared" si="105"/>
        <v>2.375</v>
      </c>
      <c r="AN59" s="171">
        <f t="shared" si="106"/>
        <v>0</v>
      </c>
      <c r="AO59" s="171">
        <f t="shared" si="107"/>
        <v>0</v>
      </c>
      <c r="AP59" s="170">
        <f t="shared" si="15"/>
        <v>136.69499999999999</v>
      </c>
      <c r="AQ59" s="172">
        <v>1.0569999999999999</v>
      </c>
      <c r="AR59" s="171">
        <f t="shared" ref="AR59:AR72" si="128">ROUND($AP59*$AQ59,3)</f>
        <v>144.48699999999999</v>
      </c>
      <c r="AS59" s="173">
        <v>0</v>
      </c>
      <c r="AT59" s="170">
        <f t="shared" ref="AT59:AT72" si="129">ROUND($AS59*$AT$2,3)</f>
        <v>0</v>
      </c>
      <c r="AU59" s="172">
        <v>36.219000000000001</v>
      </c>
      <c r="AV59" s="172">
        <v>73.477999999999994</v>
      </c>
      <c r="AW59" s="170">
        <f t="shared" ref="AW59:AW66" si="130">ROUND(IF($R59&lt;4000,((4000-$R59)/4000)*(0.15*$R59),0),3)</f>
        <v>14.196999999999999</v>
      </c>
      <c r="AX59" s="172">
        <v>0</v>
      </c>
      <c r="AY59" s="171">
        <f t="shared" ref="AY59:AY64" si="131">SUM($AU59:$AX59)</f>
        <v>123.89400000000001</v>
      </c>
      <c r="AZ59" s="174">
        <f t="shared" si="36"/>
        <v>103</v>
      </c>
      <c r="BA59" s="178">
        <v>4.7E-2</v>
      </c>
      <c r="BB59" s="171">
        <f t="shared" ref="BB59:BB64" si="132">ROUND($BA59*$R59,3)</f>
        <v>4.5590000000000002</v>
      </c>
      <c r="BC59" s="170">
        <f t="shared" ref="BC59:BC68" si="133">ROUND(IF(AND((($CL59-$CK59)/$CK59)&gt;0.01,(($CL59-$CK59)-($CL59*0.01))&gt;0),(($CL59-$CK59)-($CL59*0.01))*$BC$2,0),3)</f>
        <v>0</v>
      </c>
      <c r="BD59" s="170">
        <f t="shared" ref="BD59:BD68" si="134">ROUND(IF((($CL59-$CK59)/$CK59)&gt;0.01,($CL59-$CK59)*$BD$2,0),3)</f>
        <v>0</v>
      </c>
      <c r="BE59" s="170">
        <f t="shared" si="45"/>
        <v>0</v>
      </c>
      <c r="BF59" s="173">
        <v>0</v>
      </c>
      <c r="BG59" s="171">
        <f t="shared" ref="BG59:BG72" si="135">ROUND($BF59*$BG$2,3)</f>
        <v>0</v>
      </c>
      <c r="BH59" s="175">
        <v>0</v>
      </c>
      <c r="BI59" s="171">
        <f t="shared" ref="BI59:BI72" si="136">ROUND($BH59*$BI$2,3)</f>
        <v>0</v>
      </c>
      <c r="BJ59" s="175">
        <v>0</v>
      </c>
      <c r="BK59" s="175">
        <v>0</v>
      </c>
      <c r="BL59" s="171">
        <f t="shared" si="25"/>
        <v>0</v>
      </c>
      <c r="BM59" s="170">
        <f t="shared" si="37"/>
        <v>375.94</v>
      </c>
      <c r="BN59" s="170">
        <f t="shared" ref="BN59:BN68" si="137">ROUND(IF(AND($R59&lt;=200,$CM59&gt;$BM59),$CM59-$BM59,0),3)</f>
        <v>0</v>
      </c>
      <c r="BO59" s="171">
        <f t="shared" ref="BO59:BO72" si="138">ROUND($BM59+$BN59,3)</f>
        <v>375.94</v>
      </c>
      <c r="BP59" s="284">
        <f t="shared" ref="BP59:BP68" si="139">ROUND($BO59*$BP$2,2)</f>
        <v>1535436.7</v>
      </c>
      <c r="BQ59" s="285"/>
      <c r="BR59" s="284">
        <f t="shared" si="38"/>
        <v>1535436.7</v>
      </c>
      <c r="BS59" s="284">
        <v>5226.3599999999997</v>
      </c>
      <c r="BT59" s="284">
        <v>10991.17</v>
      </c>
      <c r="BU59" s="176">
        <f t="shared" ref="BU59:BU72" si="140">$BS59+$BT59</f>
        <v>16217.529999999999</v>
      </c>
      <c r="BV59" s="176">
        <v>0</v>
      </c>
      <c r="BW59" s="284">
        <v>0</v>
      </c>
      <c r="BX59" s="176">
        <f t="shared" ref="BX59:BX72" si="141">$BV59+$BW59</f>
        <v>0</v>
      </c>
      <c r="BY59" s="176">
        <v>0</v>
      </c>
      <c r="BZ59" s="176">
        <v>0</v>
      </c>
      <c r="CA59" s="284">
        <f t="shared" ref="CA59:CA64" si="142">SUM($BY59:$BZ59)</f>
        <v>0</v>
      </c>
      <c r="CB59" s="284">
        <f t="shared" si="39"/>
        <v>16217.529999999999</v>
      </c>
      <c r="CC59" s="284">
        <f t="shared" ref="CC59:CC72" si="143">$CB59*0.75</f>
        <v>12163.147499999999</v>
      </c>
      <c r="CD59" s="176">
        <v>0</v>
      </c>
      <c r="CE59" s="284">
        <f t="shared" si="40"/>
        <v>1523273.5525</v>
      </c>
      <c r="CF59" s="284">
        <f t="shared" si="41"/>
        <v>6158.1167976662991</v>
      </c>
      <c r="CG59" s="284">
        <f t="shared" si="42"/>
        <v>5911.7921257596472</v>
      </c>
      <c r="CH59" s="284">
        <f t="shared" si="44"/>
        <v>1535343.4614234259</v>
      </c>
      <c r="CI59" s="285"/>
      <c r="CJ59" s="292"/>
      <c r="CK59" s="169">
        <v>97</v>
      </c>
      <c r="CL59" s="169">
        <v>91</v>
      </c>
      <c r="CM59" s="178">
        <v>367.43099999999998</v>
      </c>
      <c r="CN59" s="179">
        <f t="shared" si="33"/>
        <v>15829</v>
      </c>
      <c r="CQ59" s="360">
        <f t="shared" si="43"/>
        <v>244.85999999999999</v>
      </c>
    </row>
    <row r="60" spans="1:95" ht="11.25" customHeight="1">
      <c r="A60" s="180" t="s">
        <v>932</v>
      </c>
      <c r="B60" s="168">
        <v>7.5</v>
      </c>
      <c r="C60" s="168">
        <v>72</v>
      </c>
      <c r="D60" s="168">
        <f t="shared" si="53"/>
        <v>75.75</v>
      </c>
      <c r="E60" s="168">
        <v>61.5</v>
      </c>
      <c r="F60" s="168">
        <v>84.5</v>
      </c>
      <c r="G60" s="168">
        <v>75.5</v>
      </c>
      <c r="H60" s="168">
        <v>76</v>
      </c>
      <c r="I60" s="168">
        <v>77.5</v>
      </c>
      <c r="J60" s="168">
        <v>77</v>
      </c>
      <c r="K60" s="168">
        <v>76.5</v>
      </c>
      <c r="L60" s="168">
        <v>92.5</v>
      </c>
      <c r="M60" s="168">
        <v>71.5</v>
      </c>
      <c r="N60" s="168">
        <v>88.5</v>
      </c>
      <c r="O60" s="168">
        <v>67.5</v>
      </c>
      <c r="P60" s="168">
        <v>55.5</v>
      </c>
      <c r="Q60" s="168">
        <f t="shared" si="126"/>
        <v>904</v>
      </c>
      <c r="R60" s="169">
        <f t="shared" si="127"/>
        <v>979.75</v>
      </c>
      <c r="S60" s="168">
        <v>8.5</v>
      </c>
      <c r="T60" s="168">
        <v>3</v>
      </c>
      <c r="U60" s="168">
        <v>7.5</v>
      </c>
      <c r="V60" s="168">
        <v>136</v>
      </c>
      <c r="W60" s="168">
        <v>5.51</v>
      </c>
      <c r="X60" s="168">
        <v>447</v>
      </c>
      <c r="Y60" s="168">
        <v>308</v>
      </c>
      <c r="Z60" s="168">
        <v>103.09</v>
      </c>
      <c r="AA60" s="168">
        <v>476</v>
      </c>
      <c r="AB60" s="170">
        <f t="shared" si="94"/>
        <v>109.08</v>
      </c>
      <c r="AC60" s="171">
        <f t="shared" si="95"/>
        <v>73.8</v>
      </c>
      <c r="AD60" s="171">
        <f t="shared" si="96"/>
        <v>188.8</v>
      </c>
      <c r="AE60" s="171">
        <f t="shared" si="97"/>
        <v>240.87299999999999</v>
      </c>
      <c r="AF60" s="171">
        <f t="shared" si="98"/>
        <v>565</v>
      </c>
      <c r="AG60" s="171">
        <f t="shared" si="99"/>
        <v>1068.473</v>
      </c>
      <c r="AH60" s="171">
        <f t="shared" si="100"/>
        <v>8.5</v>
      </c>
      <c r="AI60" s="171">
        <f t="shared" si="101"/>
        <v>6</v>
      </c>
      <c r="AJ60" s="171">
        <f t="shared" si="102"/>
        <v>15</v>
      </c>
      <c r="AK60" s="171">
        <f t="shared" si="103"/>
        <v>95.2</v>
      </c>
      <c r="AL60" s="171">
        <f t="shared" si="104"/>
        <v>137.75</v>
      </c>
      <c r="AM60" s="171">
        <f t="shared" si="105"/>
        <v>22.35</v>
      </c>
      <c r="AN60" s="171">
        <f t="shared" si="106"/>
        <v>51.545000000000002</v>
      </c>
      <c r="AO60" s="171">
        <f t="shared" si="107"/>
        <v>28.56</v>
      </c>
      <c r="AP60" s="170">
        <f t="shared" si="15"/>
        <v>1542.4579999999999</v>
      </c>
      <c r="AQ60" s="172">
        <v>1.1180000000000001</v>
      </c>
      <c r="AR60" s="171">
        <f t="shared" si="128"/>
        <v>1724.4680000000001</v>
      </c>
      <c r="AS60" s="173">
        <v>0</v>
      </c>
      <c r="AT60" s="170">
        <f t="shared" si="129"/>
        <v>0</v>
      </c>
      <c r="AU60" s="172">
        <v>0</v>
      </c>
      <c r="AV60" s="172">
        <v>135.036</v>
      </c>
      <c r="AW60" s="170">
        <f t="shared" si="130"/>
        <v>110.96599999999999</v>
      </c>
      <c r="AX60" s="172">
        <v>0</v>
      </c>
      <c r="AY60" s="171">
        <f t="shared" si="131"/>
        <v>246.00200000000001</v>
      </c>
      <c r="AZ60" s="174">
        <f t="shared" si="36"/>
        <v>0</v>
      </c>
      <c r="BA60" s="178">
        <v>5.7000000000000002E-2</v>
      </c>
      <c r="BB60" s="171">
        <f t="shared" si="132"/>
        <v>55.845999999999997</v>
      </c>
      <c r="BC60" s="170">
        <f t="shared" si="133"/>
        <v>0</v>
      </c>
      <c r="BD60" s="170">
        <f t="shared" si="134"/>
        <v>0</v>
      </c>
      <c r="BE60" s="170">
        <f t="shared" si="45"/>
        <v>0</v>
      </c>
      <c r="BF60" s="173">
        <v>0</v>
      </c>
      <c r="BG60" s="171">
        <f t="shared" si="135"/>
        <v>0</v>
      </c>
      <c r="BH60" s="175">
        <v>0</v>
      </c>
      <c r="BI60" s="171">
        <f t="shared" si="136"/>
        <v>0</v>
      </c>
      <c r="BJ60" s="175">
        <v>0</v>
      </c>
      <c r="BK60" s="175">
        <v>0</v>
      </c>
      <c r="BL60" s="171">
        <f t="shared" si="25"/>
        <v>0</v>
      </c>
      <c r="BM60" s="170">
        <f t="shared" si="37"/>
        <v>2026.316</v>
      </c>
      <c r="BN60" s="170">
        <f t="shared" si="137"/>
        <v>0</v>
      </c>
      <c r="BO60" s="171">
        <f t="shared" si="138"/>
        <v>2026.316</v>
      </c>
      <c r="BP60" s="284">
        <f t="shared" si="139"/>
        <v>8276001.3899999997</v>
      </c>
      <c r="BQ60" s="285"/>
      <c r="BR60" s="284">
        <f t="shared" si="38"/>
        <v>8276001.3899999997</v>
      </c>
      <c r="BS60" s="284">
        <v>7232.53</v>
      </c>
      <c r="BT60" s="284">
        <v>22534.9</v>
      </c>
      <c r="BU60" s="176">
        <f t="shared" si="140"/>
        <v>29767.43</v>
      </c>
      <c r="BV60" s="176">
        <v>0</v>
      </c>
      <c r="BW60" s="284">
        <v>0</v>
      </c>
      <c r="BX60" s="176">
        <f t="shared" si="141"/>
        <v>0</v>
      </c>
      <c r="BY60" s="176">
        <v>0</v>
      </c>
      <c r="BZ60" s="176">
        <v>1612.56</v>
      </c>
      <c r="CA60" s="284">
        <f t="shared" si="142"/>
        <v>1612.56</v>
      </c>
      <c r="CB60" s="284">
        <f t="shared" si="39"/>
        <v>31379.99</v>
      </c>
      <c r="CC60" s="284">
        <f t="shared" si="143"/>
        <v>23534.9925</v>
      </c>
      <c r="CD60" s="176">
        <v>0</v>
      </c>
      <c r="CE60" s="284">
        <f t="shared" si="40"/>
        <v>8252466.3975</v>
      </c>
      <c r="CF60" s="284">
        <f t="shared" si="41"/>
        <v>33362.131090122391</v>
      </c>
      <c r="CG60" s="284">
        <f t="shared" si="42"/>
        <v>32027.645846517495</v>
      </c>
      <c r="CH60" s="284">
        <f t="shared" si="44"/>
        <v>8317856.17443664</v>
      </c>
      <c r="CI60" s="285"/>
      <c r="CJ60" s="292"/>
      <c r="CK60" s="169">
        <v>987.5</v>
      </c>
      <c r="CL60" s="169">
        <v>948.5</v>
      </c>
      <c r="CM60" s="178">
        <v>1946.9459999999999</v>
      </c>
      <c r="CN60" s="179">
        <f t="shared" si="33"/>
        <v>8447</v>
      </c>
      <c r="CQ60" s="360">
        <f t="shared" si="43"/>
        <v>1596.711</v>
      </c>
    </row>
    <row r="61" spans="1:95" ht="11.25" customHeight="1">
      <c r="A61" s="180" t="s">
        <v>933</v>
      </c>
      <c r="B61" s="168">
        <v>12.5</v>
      </c>
      <c r="C61" s="168">
        <v>21</v>
      </c>
      <c r="D61" s="168">
        <f t="shared" si="53"/>
        <v>27.25</v>
      </c>
      <c r="E61" s="168">
        <v>19</v>
      </c>
      <c r="F61" s="168">
        <v>17.5</v>
      </c>
      <c r="G61" s="168">
        <v>13.5</v>
      </c>
      <c r="H61" s="168">
        <v>20.5</v>
      </c>
      <c r="I61" s="168">
        <v>15.5</v>
      </c>
      <c r="J61" s="168">
        <v>18</v>
      </c>
      <c r="K61" s="168">
        <v>15</v>
      </c>
      <c r="L61" s="168">
        <v>15</v>
      </c>
      <c r="M61" s="168">
        <v>22.5</v>
      </c>
      <c r="N61" s="168">
        <v>22.5</v>
      </c>
      <c r="O61" s="168">
        <v>20.5</v>
      </c>
      <c r="P61" s="168">
        <v>17</v>
      </c>
      <c r="Q61" s="168">
        <f t="shared" si="126"/>
        <v>216.5</v>
      </c>
      <c r="R61" s="169">
        <f t="shared" si="127"/>
        <v>243.75</v>
      </c>
      <c r="S61" s="168">
        <v>1</v>
      </c>
      <c r="T61" s="168">
        <v>2</v>
      </c>
      <c r="U61" s="168">
        <v>12.5</v>
      </c>
      <c r="V61" s="168">
        <v>28.5</v>
      </c>
      <c r="W61" s="168">
        <v>1.01</v>
      </c>
      <c r="X61" s="168">
        <v>125</v>
      </c>
      <c r="Y61" s="168">
        <v>0</v>
      </c>
      <c r="Z61" s="168">
        <v>0</v>
      </c>
      <c r="AA61" s="168">
        <v>0</v>
      </c>
      <c r="AB61" s="170">
        <f t="shared" si="94"/>
        <v>39.24</v>
      </c>
      <c r="AC61" s="171">
        <f t="shared" si="95"/>
        <v>22.8</v>
      </c>
      <c r="AD61" s="171">
        <f t="shared" si="96"/>
        <v>36.58</v>
      </c>
      <c r="AE61" s="171">
        <f t="shared" si="97"/>
        <v>56.43</v>
      </c>
      <c r="AF61" s="171">
        <f t="shared" si="98"/>
        <v>140.625</v>
      </c>
      <c r="AG61" s="171">
        <f t="shared" si="99"/>
        <v>256.435</v>
      </c>
      <c r="AH61" s="171">
        <f t="shared" si="100"/>
        <v>1</v>
      </c>
      <c r="AI61" s="171">
        <f t="shared" si="101"/>
        <v>4</v>
      </c>
      <c r="AJ61" s="171">
        <f t="shared" si="102"/>
        <v>25</v>
      </c>
      <c r="AK61" s="171">
        <f t="shared" si="103"/>
        <v>19.95</v>
      </c>
      <c r="AL61" s="171">
        <f t="shared" si="104"/>
        <v>25.25</v>
      </c>
      <c r="AM61" s="171">
        <f t="shared" si="105"/>
        <v>6.25</v>
      </c>
      <c r="AN61" s="171">
        <f t="shared" si="106"/>
        <v>0</v>
      </c>
      <c r="AO61" s="171">
        <f t="shared" si="107"/>
        <v>0</v>
      </c>
      <c r="AP61" s="170">
        <f t="shared" si="15"/>
        <v>377.125</v>
      </c>
      <c r="AQ61" s="172">
        <v>1.111</v>
      </c>
      <c r="AR61" s="171">
        <f t="shared" si="128"/>
        <v>418.98599999999999</v>
      </c>
      <c r="AS61" s="173">
        <v>0</v>
      </c>
      <c r="AT61" s="170">
        <f t="shared" si="129"/>
        <v>0</v>
      </c>
      <c r="AU61" s="172">
        <v>47.354999999999997</v>
      </c>
      <c r="AV61" s="172">
        <v>128.67099999999999</v>
      </c>
      <c r="AW61" s="170">
        <f t="shared" si="130"/>
        <v>34.334000000000003</v>
      </c>
      <c r="AX61" s="172">
        <v>0</v>
      </c>
      <c r="AY61" s="171">
        <f t="shared" si="131"/>
        <v>210.35999999999999</v>
      </c>
      <c r="AZ61" s="174">
        <f t="shared" si="36"/>
        <v>0</v>
      </c>
      <c r="BA61" s="178">
        <v>3.5999999999999997E-2</v>
      </c>
      <c r="BB61" s="171">
        <f t="shared" si="132"/>
        <v>8.7750000000000004</v>
      </c>
      <c r="BC61" s="170">
        <f t="shared" si="133"/>
        <v>0</v>
      </c>
      <c r="BD61" s="170">
        <f t="shared" si="134"/>
        <v>0</v>
      </c>
      <c r="BE61" s="170">
        <f t="shared" si="45"/>
        <v>0</v>
      </c>
      <c r="BF61" s="173">
        <v>0</v>
      </c>
      <c r="BG61" s="171">
        <f t="shared" si="135"/>
        <v>0</v>
      </c>
      <c r="BH61" s="175">
        <v>0</v>
      </c>
      <c r="BI61" s="171">
        <f t="shared" si="136"/>
        <v>0</v>
      </c>
      <c r="BJ61" s="175">
        <v>0</v>
      </c>
      <c r="BK61" s="175">
        <v>0</v>
      </c>
      <c r="BL61" s="171">
        <f t="shared" si="25"/>
        <v>0</v>
      </c>
      <c r="BM61" s="170">
        <f t="shared" si="37"/>
        <v>638.12099999999998</v>
      </c>
      <c r="BN61" s="170">
        <f t="shared" si="137"/>
        <v>0</v>
      </c>
      <c r="BO61" s="171">
        <f t="shared" si="138"/>
        <v>638.12099999999998</v>
      </c>
      <c r="BP61" s="284">
        <f t="shared" si="139"/>
        <v>2606252.08</v>
      </c>
      <c r="BQ61" s="285"/>
      <c r="BR61" s="284">
        <f t="shared" si="38"/>
        <v>2606252.08</v>
      </c>
      <c r="BS61" s="284">
        <v>2042.59</v>
      </c>
      <c r="BT61" s="284">
        <v>12301.42</v>
      </c>
      <c r="BU61" s="176">
        <f t="shared" si="140"/>
        <v>14344.01</v>
      </c>
      <c r="BV61" s="176">
        <v>0</v>
      </c>
      <c r="BW61" s="284">
        <v>0</v>
      </c>
      <c r="BX61" s="176">
        <f t="shared" si="141"/>
        <v>0</v>
      </c>
      <c r="BY61" s="176">
        <v>0</v>
      </c>
      <c r="BZ61" s="176">
        <v>0</v>
      </c>
      <c r="CA61" s="284">
        <f t="shared" si="142"/>
        <v>0</v>
      </c>
      <c r="CB61" s="284">
        <f t="shared" si="39"/>
        <v>14344.01</v>
      </c>
      <c r="CC61" s="284">
        <f t="shared" si="143"/>
        <v>10758.0075</v>
      </c>
      <c r="CD61" s="176">
        <v>0</v>
      </c>
      <c r="CE61" s="284">
        <f t="shared" si="40"/>
        <v>2595494.0725000002</v>
      </c>
      <c r="CF61" s="284">
        <f t="shared" si="41"/>
        <v>10492.767776262932</v>
      </c>
      <c r="CG61" s="284">
        <f t="shared" si="42"/>
        <v>10073.057065212415</v>
      </c>
      <c r="CH61" s="284">
        <f t="shared" si="44"/>
        <v>2616059.8973414758</v>
      </c>
      <c r="CI61" s="285"/>
      <c r="CJ61" s="292"/>
      <c r="CK61" s="169">
        <v>243</v>
      </c>
      <c r="CL61" s="169">
        <v>238</v>
      </c>
      <c r="CM61" s="178">
        <v>618.87599999999998</v>
      </c>
      <c r="CN61" s="179">
        <f t="shared" si="33"/>
        <v>10692</v>
      </c>
      <c r="CQ61" s="360">
        <f t="shared" si="43"/>
        <v>539.19599999999991</v>
      </c>
    </row>
    <row r="62" spans="1:95" ht="11.25" customHeight="1">
      <c r="A62" s="180" t="s">
        <v>755</v>
      </c>
      <c r="B62" s="168">
        <v>9</v>
      </c>
      <c r="C62" s="168">
        <v>51.5</v>
      </c>
      <c r="D62" s="168">
        <f t="shared" si="53"/>
        <v>56</v>
      </c>
      <c r="E62" s="168">
        <v>60</v>
      </c>
      <c r="F62" s="168">
        <v>61</v>
      </c>
      <c r="G62" s="168">
        <v>47.5</v>
      </c>
      <c r="H62" s="168">
        <v>52.5</v>
      </c>
      <c r="I62" s="168">
        <v>64.5</v>
      </c>
      <c r="J62" s="168">
        <v>50</v>
      </c>
      <c r="K62" s="168">
        <v>48.5</v>
      </c>
      <c r="L62" s="168">
        <v>56</v>
      </c>
      <c r="M62" s="168">
        <v>48.5</v>
      </c>
      <c r="N62" s="168">
        <v>53.5</v>
      </c>
      <c r="O62" s="168">
        <v>39.5</v>
      </c>
      <c r="P62" s="168">
        <v>44.5</v>
      </c>
      <c r="Q62" s="168">
        <f t="shared" si="126"/>
        <v>626</v>
      </c>
      <c r="R62" s="169">
        <f t="shared" si="127"/>
        <v>682</v>
      </c>
      <c r="S62" s="168">
        <v>7.5</v>
      </c>
      <c r="T62" s="168">
        <v>12.5</v>
      </c>
      <c r="U62" s="168">
        <v>7.5</v>
      </c>
      <c r="V62" s="168">
        <v>82.5</v>
      </c>
      <c r="W62" s="168">
        <v>4.41</v>
      </c>
      <c r="X62" s="168">
        <v>387</v>
      </c>
      <c r="Y62" s="168">
        <v>385</v>
      </c>
      <c r="Z62" s="168">
        <v>79.17</v>
      </c>
      <c r="AA62" s="168">
        <v>287</v>
      </c>
      <c r="AB62" s="170">
        <f t="shared" si="94"/>
        <v>80.64</v>
      </c>
      <c r="AC62" s="171">
        <f t="shared" si="95"/>
        <v>72</v>
      </c>
      <c r="AD62" s="171">
        <f t="shared" si="96"/>
        <v>128.03</v>
      </c>
      <c r="AE62" s="171">
        <f t="shared" si="97"/>
        <v>174.51499999999999</v>
      </c>
      <c r="AF62" s="171">
        <f t="shared" si="98"/>
        <v>363.125</v>
      </c>
      <c r="AG62" s="171">
        <f t="shared" si="99"/>
        <v>737.67</v>
      </c>
      <c r="AH62" s="171">
        <f t="shared" si="100"/>
        <v>7.5</v>
      </c>
      <c r="AI62" s="171">
        <f t="shared" si="101"/>
        <v>25</v>
      </c>
      <c r="AJ62" s="171">
        <f t="shared" si="102"/>
        <v>15</v>
      </c>
      <c r="AK62" s="171">
        <f t="shared" si="103"/>
        <v>57.75</v>
      </c>
      <c r="AL62" s="171">
        <f t="shared" si="104"/>
        <v>110.25</v>
      </c>
      <c r="AM62" s="171">
        <f t="shared" si="105"/>
        <v>19.350000000000001</v>
      </c>
      <c r="AN62" s="171">
        <f t="shared" si="106"/>
        <v>39.585000000000001</v>
      </c>
      <c r="AO62" s="171">
        <f t="shared" si="107"/>
        <v>17.22</v>
      </c>
      <c r="AP62" s="170">
        <f t="shared" si="15"/>
        <v>1109.9650000000001</v>
      </c>
      <c r="AQ62" s="172">
        <v>1.1359999999999999</v>
      </c>
      <c r="AR62" s="171">
        <f t="shared" si="128"/>
        <v>1260.92</v>
      </c>
      <c r="AS62" s="173">
        <v>0</v>
      </c>
      <c r="AT62" s="170">
        <f t="shared" si="129"/>
        <v>0</v>
      </c>
      <c r="AU62" s="172">
        <v>0</v>
      </c>
      <c r="AV62" s="172">
        <v>133.10400000000001</v>
      </c>
      <c r="AW62" s="170">
        <f t="shared" si="130"/>
        <v>84.858000000000004</v>
      </c>
      <c r="AX62" s="172">
        <v>0</v>
      </c>
      <c r="AY62" s="171">
        <f t="shared" si="131"/>
        <v>217.96200000000002</v>
      </c>
      <c r="AZ62" s="174">
        <f t="shared" si="36"/>
        <v>0</v>
      </c>
      <c r="BA62" s="178">
        <v>7.3999999999999996E-2</v>
      </c>
      <c r="BB62" s="171">
        <f t="shared" si="132"/>
        <v>50.468000000000004</v>
      </c>
      <c r="BC62" s="170">
        <f t="shared" si="133"/>
        <v>0</v>
      </c>
      <c r="BD62" s="170">
        <f t="shared" si="134"/>
        <v>0</v>
      </c>
      <c r="BE62" s="170">
        <f t="shared" si="45"/>
        <v>0</v>
      </c>
      <c r="BF62" s="173">
        <v>0</v>
      </c>
      <c r="BG62" s="171">
        <f t="shared" si="135"/>
        <v>0</v>
      </c>
      <c r="BH62" s="175">
        <v>0</v>
      </c>
      <c r="BI62" s="171">
        <f t="shared" si="136"/>
        <v>0</v>
      </c>
      <c r="BJ62" s="175">
        <v>0</v>
      </c>
      <c r="BK62" s="175">
        <v>0</v>
      </c>
      <c r="BL62" s="171">
        <f t="shared" si="25"/>
        <v>0</v>
      </c>
      <c r="BM62" s="170">
        <f t="shared" si="37"/>
        <v>1529.3500000000001</v>
      </c>
      <c r="BN62" s="170">
        <f t="shared" si="137"/>
        <v>0</v>
      </c>
      <c r="BO62" s="171">
        <f t="shared" si="138"/>
        <v>1529.35</v>
      </c>
      <c r="BP62" s="284">
        <f t="shared" si="139"/>
        <v>6246263.0300000003</v>
      </c>
      <c r="BQ62" s="285"/>
      <c r="BR62" s="284">
        <f t="shared" si="38"/>
        <v>6246263.0300000003</v>
      </c>
      <c r="BS62" s="284">
        <v>16051.88</v>
      </c>
      <c r="BT62" s="284">
        <v>138421.75</v>
      </c>
      <c r="BU62" s="176">
        <f t="shared" si="140"/>
        <v>154473.63</v>
      </c>
      <c r="BV62" s="176">
        <v>0</v>
      </c>
      <c r="BW62" s="284">
        <v>3444487.48</v>
      </c>
      <c r="BX62" s="176">
        <f t="shared" si="141"/>
        <v>3444487.48</v>
      </c>
      <c r="BY62" s="176">
        <v>0</v>
      </c>
      <c r="BZ62" s="176">
        <v>106072.6</v>
      </c>
      <c r="CA62" s="284">
        <f t="shared" si="142"/>
        <v>106072.6</v>
      </c>
      <c r="CB62" s="284">
        <f t="shared" si="39"/>
        <v>3705033.71</v>
      </c>
      <c r="CC62" s="284">
        <f t="shared" si="143"/>
        <v>2778775.2824999997</v>
      </c>
      <c r="CD62" s="176">
        <v>0</v>
      </c>
      <c r="CE62" s="284">
        <f t="shared" si="40"/>
        <v>3467487.7475000005</v>
      </c>
      <c r="CF62" s="284">
        <f t="shared" si="41"/>
        <v>14017.964474297421</v>
      </c>
      <c r="CG62" s="284">
        <f t="shared" si="42"/>
        <v>13457.245895325525</v>
      </c>
      <c r="CH62" s="284">
        <f t="shared" si="44"/>
        <v>3494962.9578696238</v>
      </c>
      <c r="CI62" s="285"/>
      <c r="CJ62" s="292"/>
      <c r="CK62" s="169">
        <v>684.5</v>
      </c>
      <c r="CL62" s="169">
        <v>686.5</v>
      </c>
      <c r="CM62" s="178">
        <v>1606.34</v>
      </c>
      <c r="CN62" s="179">
        <f t="shared" si="33"/>
        <v>9159</v>
      </c>
      <c r="CQ62" s="360">
        <f t="shared" si="43"/>
        <v>1206.6510000000001</v>
      </c>
    </row>
    <row r="63" spans="1:95" ht="11.25" customHeight="1">
      <c r="A63" s="180" t="s">
        <v>934</v>
      </c>
      <c r="B63" s="168">
        <v>2.5</v>
      </c>
      <c r="C63" s="168">
        <v>5</v>
      </c>
      <c r="D63" s="168">
        <f t="shared" si="53"/>
        <v>6.25</v>
      </c>
      <c r="E63" s="168">
        <v>7</v>
      </c>
      <c r="F63" s="168">
        <v>7.5</v>
      </c>
      <c r="G63" s="168">
        <v>10</v>
      </c>
      <c r="H63" s="168">
        <v>5.5</v>
      </c>
      <c r="I63" s="168">
        <v>15</v>
      </c>
      <c r="J63" s="168">
        <v>9</v>
      </c>
      <c r="K63" s="168">
        <v>6</v>
      </c>
      <c r="L63" s="168">
        <v>12.5</v>
      </c>
      <c r="M63" s="168">
        <v>13.5</v>
      </c>
      <c r="N63" s="168">
        <v>10</v>
      </c>
      <c r="O63" s="168">
        <v>11.5</v>
      </c>
      <c r="P63" s="168">
        <v>9</v>
      </c>
      <c r="Q63" s="168">
        <f t="shared" si="126"/>
        <v>116.5</v>
      </c>
      <c r="R63" s="169">
        <f t="shared" si="127"/>
        <v>122.75</v>
      </c>
      <c r="S63" s="168">
        <v>0</v>
      </c>
      <c r="T63" s="168">
        <v>0</v>
      </c>
      <c r="U63" s="168">
        <v>1.5</v>
      </c>
      <c r="V63" s="168">
        <v>10</v>
      </c>
      <c r="W63" s="168">
        <v>0.44</v>
      </c>
      <c r="X63" s="168">
        <v>59</v>
      </c>
      <c r="Y63" s="168">
        <v>0</v>
      </c>
      <c r="Z63" s="168">
        <v>0</v>
      </c>
      <c r="AA63" s="168">
        <v>0</v>
      </c>
      <c r="AB63" s="170">
        <f t="shared" si="94"/>
        <v>9</v>
      </c>
      <c r="AC63" s="171">
        <f t="shared" si="95"/>
        <v>8.4</v>
      </c>
      <c r="AD63" s="171">
        <f t="shared" si="96"/>
        <v>20.65</v>
      </c>
      <c r="AE63" s="171">
        <f t="shared" si="97"/>
        <v>30.827999999999999</v>
      </c>
      <c r="AF63" s="171">
        <f t="shared" si="98"/>
        <v>78.125</v>
      </c>
      <c r="AG63" s="171">
        <f t="shared" si="99"/>
        <v>138.00299999999999</v>
      </c>
      <c r="AH63" s="171">
        <f t="shared" si="100"/>
        <v>0</v>
      </c>
      <c r="AI63" s="171">
        <f t="shared" si="101"/>
        <v>0</v>
      </c>
      <c r="AJ63" s="171">
        <f t="shared" si="102"/>
        <v>3</v>
      </c>
      <c r="AK63" s="171">
        <f t="shared" si="103"/>
        <v>7</v>
      </c>
      <c r="AL63" s="171">
        <f t="shared" si="104"/>
        <v>11</v>
      </c>
      <c r="AM63" s="171">
        <f t="shared" si="105"/>
        <v>2.95</v>
      </c>
      <c r="AN63" s="171">
        <f t="shared" si="106"/>
        <v>0</v>
      </c>
      <c r="AO63" s="171">
        <f t="shared" si="107"/>
        <v>0</v>
      </c>
      <c r="AP63" s="170">
        <f t="shared" si="15"/>
        <v>170.95299999999997</v>
      </c>
      <c r="AQ63" s="172">
        <v>1.07</v>
      </c>
      <c r="AR63" s="171">
        <f t="shared" si="128"/>
        <v>182.92</v>
      </c>
      <c r="AS63" s="173">
        <v>0</v>
      </c>
      <c r="AT63" s="170">
        <f t="shared" si="129"/>
        <v>0</v>
      </c>
      <c r="AU63" s="172">
        <v>41.594999999999999</v>
      </c>
      <c r="AV63" s="172">
        <v>85.938000000000002</v>
      </c>
      <c r="AW63" s="170">
        <f t="shared" si="130"/>
        <v>17.847000000000001</v>
      </c>
      <c r="AX63" s="172">
        <v>0</v>
      </c>
      <c r="AY63" s="171">
        <f t="shared" si="131"/>
        <v>145.38</v>
      </c>
      <c r="AZ63" s="174">
        <f t="shared" si="36"/>
        <v>77.25</v>
      </c>
      <c r="BA63" s="178">
        <v>4.1000000000000002E-2</v>
      </c>
      <c r="BB63" s="171">
        <f t="shared" si="132"/>
        <v>5.0330000000000004</v>
      </c>
      <c r="BC63" s="170">
        <f t="shared" si="133"/>
        <v>27.248000000000001</v>
      </c>
      <c r="BD63" s="170">
        <f t="shared" si="134"/>
        <v>9.75</v>
      </c>
      <c r="BE63" s="170">
        <f t="shared" si="45"/>
        <v>36.998000000000005</v>
      </c>
      <c r="BF63" s="173">
        <v>0</v>
      </c>
      <c r="BG63" s="171">
        <f t="shared" si="135"/>
        <v>0</v>
      </c>
      <c r="BH63" s="175">
        <v>0</v>
      </c>
      <c r="BI63" s="171">
        <f t="shared" si="136"/>
        <v>0</v>
      </c>
      <c r="BJ63" s="175">
        <v>0</v>
      </c>
      <c r="BK63" s="175">
        <v>0</v>
      </c>
      <c r="BL63" s="171">
        <f t="shared" si="25"/>
        <v>0</v>
      </c>
      <c r="BM63" s="170">
        <f t="shared" si="37"/>
        <v>447.58099999999996</v>
      </c>
      <c r="BN63" s="170">
        <f t="shared" si="137"/>
        <v>0</v>
      </c>
      <c r="BO63" s="171">
        <f t="shared" si="138"/>
        <v>447.58100000000002</v>
      </c>
      <c r="BP63" s="284">
        <f t="shared" si="139"/>
        <v>1828037.18</v>
      </c>
      <c r="BQ63" s="285"/>
      <c r="BR63" s="284">
        <f t="shared" si="38"/>
        <v>1828037.18</v>
      </c>
      <c r="BS63" s="284">
        <v>2618.39</v>
      </c>
      <c r="BT63" s="284">
        <v>8432.3799999999992</v>
      </c>
      <c r="BU63" s="176">
        <f t="shared" si="140"/>
        <v>11050.769999999999</v>
      </c>
      <c r="BV63" s="176">
        <v>0</v>
      </c>
      <c r="BW63" s="284">
        <v>0</v>
      </c>
      <c r="BX63" s="176">
        <f t="shared" si="141"/>
        <v>0</v>
      </c>
      <c r="BY63" s="176">
        <v>0</v>
      </c>
      <c r="BZ63" s="176">
        <v>0</v>
      </c>
      <c r="CA63" s="284">
        <f t="shared" si="142"/>
        <v>0</v>
      </c>
      <c r="CB63" s="284">
        <f t="shared" si="39"/>
        <v>11050.769999999999</v>
      </c>
      <c r="CC63" s="284">
        <f t="shared" si="143"/>
        <v>8288.0774999999994</v>
      </c>
      <c r="CD63" s="176">
        <v>0</v>
      </c>
      <c r="CE63" s="284">
        <f t="shared" si="40"/>
        <v>1819749.1025</v>
      </c>
      <c r="CF63" s="284">
        <f t="shared" si="41"/>
        <v>7356.6743788413678</v>
      </c>
      <c r="CG63" s="284">
        <f t="shared" si="42"/>
        <v>7062.4074036877128</v>
      </c>
      <c r="CH63" s="284">
        <f t="shared" si="44"/>
        <v>1834168.1842825292</v>
      </c>
      <c r="CI63" s="285"/>
      <c r="CJ63" s="292"/>
      <c r="CK63" s="169">
        <v>114</v>
      </c>
      <c r="CL63" s="169">
        <v>133.5</v>
      </c>
      <c r="CM63" s="178">
        <v>424.22199999999998</v>
      </c>
      <c r="CN63" s="179">
        <f t="shared" si="33"/>
        <v>14892</v>
      </c>
      <c r="CQ63" s="360">
        <f t="shared" si="43"/>
        <v>332.23099999999999</v>
      </c>
    </row>
    <row r="64" spans="1:95" ht="11.25" customHeight="1">
      <c r="A64" s="186" t="s">
        <v>935</v>
      </c>
      <c r="B64" s="168">
        <v>79.5</v>
      </c>
      <c r="C64" s="168">
        <v>295</v>
      </c>
      <c r="D64" s="168">
        <f t="shared" si="53"/>
        <v>334.75</v>
      </c>
      <c r="E64" s="168">
        <v>303.5</v>
      </c>
      <c r="F64" s="168">
        <v>300</v>
      </c>
      <c r="G64" s="168">
        <v>319</v>
      </c>
      <c r="H64" s="168">
        <v>313.5</v>
      </c>
      <c r="I64" s="168">
        <v>305.5</v>
      </c>
      <c r="J64" s="168">
        <v>308.5</v>
      </c>
      <c r="K64" s="168">
        <v>254.5</v>
      </c>
      <c r="L64" s="168">
        <v>241.5</v>
      </c>
      <c r="M64" s="168">
        <v>251</v>
      </c>
      <c r="N64" s="168">
        <v>228</v>
      </c>
      <c r="O64" s="168">
        <v>249</v>
      </c>
      <c r="P64" s="168">
        <v>217.5</v>
      </c>
      <c r="Q64" s="168">
        <f t="shared" si="126"/>
        <v>3291.5</v>
      </c>
      <c r="R64" s="169">
        <f t="shared" si="127"/>
        <v>3626.25</v>
      </c>
      <c r="S64" s="168">
        <v>30</v>
      </c>
      <c r="T64" s="168">
        <v>60</v>
      </c>
      <c r="U64" s="168">
        <v>68.5</v>
      </c>
      <c r="V64" s="168">
        <v>437</v>
      </c>
      <c r="W64" s="168">
        <v>21.68</v>
      </c>
      <c r="X64" s="168">
        <v>2144</v>
      </c>
      <c r="Y64" s="168">
        <v>1973</v>
      </c>
      <c r="Z64" s="168">
        <v>377.42</v>
      </c>
      <c r="AA64" s="168">
        <v>2403</v>
      </c>
      <c r="AB64" s="170">
        <f t="shared" si="94"/>
        <v>482.04</v>
      </c>
      <c r="AC64" s="171">
        <f t="shared" si="95"/>
        <v>364.2</v>
      </c>
      <c r="AD64" s="171">
        <f t="shared" si="96"/>
        <v>730.42</v>
      </c>
      <c r="AE64" s="171">
        <f t="shared" si="97"/>
        <v>969.23800000000006</v>
      </c>
      <c r="AF64" s="171">
        <f t="shared" si="98"/>
        <v>1801.875</v>
      </c>
      <c r="AG64" s="171">
        <f t="shared" si="99"/>
        <v>3865.7330000000002</v>
      </c>
      <c r="AH64" s="171">
        <f t="shared" si="100"/>
        <v>30</v>
      </c>
      <c r="AI64" s="171">
        <f t="shared" si="101"/>
        <v>120</v>
      </c>
      <c r="AJ64" s="171">
        <f t="shared" si="102"/>
        <v>137</v>
      </c>
      <c r="AK64" s="171">
        <f t="shared" si="103"/>
        <v>305.89999999999998</v>
      </c>
      <c r="AL64" s="171">
        <f t="shared" si="104"/>
        <v>542</v>
      </c>
      <c r="AM64" s="171">
        <f t="shared" si="105"/>
        <v>107.2</v>
      </c>
      <c r="AN64" s="171">
        <f t="shared" si="106"/>
        <v>188.71</v>
      </c>
      <c r="AO64" s="171">
        <f t="shared" si="107"/>
        <v>144.18</v>
      </c>
      <c r="AP64" s="170">
        <f t="shared" si="15"/>
        <v>5922.7629999999999</v>
      </c>
      <c r="AQ64" s="172">
        <v>1.1040000000000001</v>
      </c>
      <c r="AR64" s="171">
        <f t="shared" si="128"/>
        <v>6538.73</v>
      </c>
      <c r="AS64" s="173">
        <v>1</v>
      </c>
      <c r="AT64" s="170">
        <f t="shared" si="129"/>
        <v>1.5</v>
      </c>
      <c r="AU64" s="172">
        <v>262.59199999999998</v>
      </c>
      <c r="AV64" s="172">
        <v>0</v>
      </c>
      <c r="AW64" s="170">
        <f t="shared" si="130"/>
        <v>50.823999999999998</v>
      </c>
      <c r="AX64" s="172">
        <v>0</v>
      </c>
      <c r="AY64" s="171">
        <f t="shared" si="131"/>
        <v>313.416</v>
      </c>
      <c r="AZ64" s="174">
        <f t="shared" si="36"/>
        <v>0</v>
      </c>
      <c r="BA64" s="178">
        <v>8.4000000000000005E-2</v>
      </c>
      <c r="BB64" s="171">
        <f t="shared" si="132"/>
        <v>304.60500000000002</v>
      </c>
      <c r="BC64" s="170">
        <f t="shared" si="133"/>
        <v>0</v>
      </c>
      <c r="BD64" s="170">
        <f t="shared" si="134"/>
        <v>0</v>
      </c>
      <c r="BE64" s="170">
        <f t="shared" si="45"/>
        <v>0</v>
      </c>
      <c r="BF64" s="173">
        <v>0</v>
      </c>
      <c r="BG64" s="171">
        <f t="shared" si="135"/>
        <v>0</v>
      </c>
      <c r="BH64" s="175">
        <v>0</v>
      </c>
      <c r="BI64" s="171">
        <f t="shared" si="136"/>
        <v>0</v>
      </c>
      <c r="BJ64" s="175">
        <v>0</v>
      </c>
      <c r="BK64" s="175">
        <v>0</v>
      </c>
      <c r="BL64" s="171">
        <f t="shared" si="25"/>
        <v>0</v>
      </c>
      <c r="BM64" s="170">
        <f t="shared" si="37"/>
        <v>7158.2510000000002</v>
      </c>
      <c r="BN64" s="170">
        <f t="shared" si="137"/>
        <v>0</v>
      </c>
      <c r="BO64" s="171">
        <f t="shared" si="138"/>
        <v>7158.2510000000002</v>
      </c>
      <c r="BP64" s="284">
        <f t="shared" si="139"/>
        <v>29236158.23</v>
      </c>
      <c r="BQ64" s="285"/>
      <c r="BR64" s="284">
        <f t="shared" si="38"/>
        <v>29236158.23</v>
      </c>
      <c r="BS64" s="284">
        <v>17121.919999999998</v>
      </c>
      <c r="BT64" s="284">
        <v>91297.71</v>
      </c>
      <c r="BU64" s="176">
        <f t="shared" si="140"/>
        <v>108419.63</v>
      </c>
      <c r="BV64" s="176">
        <v>0</v>
      </c>
      <c r="BW64" s="284">
        <v>101268.55</v>
      </c>
      <c r="BX64" s="176">
        <f t="shared" si="141"/>
        <v>101268.55</v>
      </c>
      <c r="BY64" s="176">
        <v>0</v>
      </c>
      <c r="BZ64" s="176">
        <v>58280.59</v>
      </c>
      <c r="CA64" s="284">
        <f t="shared" si="142"/>
        <v>58280.59</v>
      </c>
      <c r="CB64" s="284">
        <f t="shared" si="39"/>
        <v>267968.77</v>
      </c>
      <c r="CC64" s="284">
        <f t="shared" si="143"/>
        <v>200976.57750000001</v>
      </c>
      <c r="CD64" s="176">
        <v>0</v>
      </c>
      <c r="CE64" s="284">
        <f t="shared" si="40"/>
        <v>29035181.6525</v>
      </c>
      <c r="CF64" s="284">
        <f t="shared" si="41"/>
        <v>117380.12490540667</v>
      </c>
      <c r="CG64" s="284">
        <f t="shared" si="42"/>
        <v>112684.91990919042</v>
      </c>
      <c r="CH64" s="284">
        <f t="shared" si="44"/>
        <v>29265246.697314598</v>
      </c>
      <c r="CI64" s="285"/>
      <c r="CJ64" s="292"/>
      <c r="CK64" s="169">
        <v>3687</v>
      </c>
      <c r="CL64" s="169">
        <v>3555</v>
      </c>
      <c r="CM64" s="178">
        <v>7066.9790000000003</v>
      </c>
      <c r="CN64" s="179">
        <f t="shared" si="33"/>
        <v>8062</v>
      </c>
      <c r="CQ64" s="360">
        <f t="shared" si="43"/>
        <v>5568.9850000000006</v>
      </c>
    </row>
    <row r="65" spans="1:95" ht="11.25" customHeight="1">
      <c r="A65" s="180" t="s">
        <v>936</v>
      </c>
      <c r="B65" s="168">
        <v>12.5</v>
      </c>
      <c r="C65" s="168">
        <v>46</v>
      </c>
      <c r="D65" s="168">
        <f t="shared" si="53"/>
        <v>52.25</v>
      </c>
      <c r="E65" s="168">
        <v>44.5</v>
      </c>
      <c r="F65" s="168">
        <v>47</v>
      </c>
      <c r="G65" s="168">
        <v>44</v>
      </c>
      <c r="H65" s="168">
        <v>44</v>
      </c>
      <c r="I65" s="168">
        <v>48</v>
      </c>
      <c r="J65" s="168">
        <v>49</v>
      </c>
      <c r="K65" s="168">
        <v>49.5</v>
      </c>
      <c r="L65" s="168">
        <v>46</v>
      </c>
      <c r="M65" s="168">
        <v>55</v>
      </c>
      <c r="N65" s="168">
        <v>45.5</v>
      </c>
      <c r="O65" s="168">
        <v>52</v>
      </c>
      <c r="P65" s="168">
        <v>46</v>
      </c>
      <c r="Q65" s="168">
        <f t="shared" ref="Q65:Q72" si="144">SUM($E65:$P65)</f>
        <v>570.5</v>
      </c>
      <c r="R65" s="169">
        <f t="shared" si="127"/>
        <v>622.75</v>
      </c>
      <c r="S65" s="168">
        <v>13</v>
      </c>
      <c r="T65" s="168">
        <v>5.5</v>
      </c>
      <c r="U65" s="168">
        <v>8.5</v>
      </c>
      <c r="V65" s="168">
        <v>104.5</v>
      </c>
      <c r="W65" s="168">
        <v>6.85</v>
      </c>
      <c r="X65" s="168">
        <v>322.5</v>
      </c>
      <c r="Y65" s="168">
        <v>0</v>
      </c>
      <c r="Z65" s="168">
        <v>0</v>
      </c>
      <c r="AA65" s="168">
        <v>470</v>
      </c>
      <c r="AB65" s="170">
        <f t="shared" si="94"/>
        <v>75.239999999999995</v>
      </c>
      <c r="AC65" s="171">
        <f t="shared" si="95"/>
        <v>53.4</v>
      </c>
      <c r="AD65" s="171">
        <f t="shared" si="96"/>
        <v>107.38</v>
      </c>
      <c r="AE65" s="171">
        <f t="shared" si="97"/>
        <v>147.345</v>
      </c>
      <c r="AF65" s="171">
        <f t="shared" si="98"/>
        <v>367.5</v>
      </c>
      <c r="AG65" s="171">
        <f t="shared" si="99"/>
        <v>675.625</v>
      </c>
      <c r="AH65" s="171">
        <f t="shared" si="100"/>
        <v>13</v>
      </c>
      <c r="AI65" s="171">
        <f t="shared" si="101"/>
        <v>11</v>
      </c>
      <c r="AJ65" s="171">
        <f t="shared" si="102"/>
        <v>17</v>
      </c>
      <c r="AK65" s="171">
        <f t="shared" si="103"/>
        <v>73.150000000000006</v>
      </c>
      <c r="AL65" s="171">
        <f t="shared" si="104"/>
        <v>171.25</v>
      </c>
      <c r="AM65" s="171">
        <f t="shared" si="105"/>
        <v>16.125</v>
      </c>
      <c r="AN65" s="171">
        <f t="shared" si="106"/>
        <v>0</v>
      </c>
      <c r="AO65" s="171">
        <f t="shared" si="107"/>
        <v>28.2</v>
      </c>
      <c r="AP65" s="170">
        <f t="shared" si="15"/>
        <v>1080.5899999999999</v>
      </c>
      <c r="AQ65" s="172">
        <v>1.0620000000000001</v>
      </c>
      <c r="AR65" s="171">
        <f t="shared" si="128"/>
        <v>1147.587</v>
      </c>
      <c r="AS65" s="173">
        <v>2</v>
      </c>
      <c r="AT65" s="170">
        <f t="shared" si="129"/>
        <v>3</v>
      </c>
      <c r="AU65" s="172">
        <v>119.53700000000001</v>
      </c>
      <c r="AV65" s="172">
        <v>159.63900000000001</v>
      </c>
      <c r="AW65" s="170">
        <f t="shared" si="130"/>
        <v>78.869</v>
      </c>
      <c r="AX65" s="172">
        <v>0</v>
      </c>
      <c r="AY65" s="171">
        <f t="shared" ref="AY65:AY72" si="145">SUM($AU65:$AX65)</f>
        <v>358.04500000000007</v>
      </c>
      <c r="AZ65" s="174">
        <f t="shared" si="36"/>
        <v>0</v>
      </c>
      <c r="BA65" s="178">
        <v>7.1999999999999995E-2</v>
      </c>
      <c r="BB65" s="171">
        <f>ROUND($BA65*$R65,3)</f>
        <v>44.838000000000001</v>
      </c>
      <c r="BC65" s="170">
        <f t="shared" si="133"/>
        <v>0</v>
      </c>
      <c r="BD65" s="170">
        <f t="shared" si="134"/>
        <v>0</v>
      </c>
      <c r="BE65" s="170">
        <f t="shared" si="45"/>
        <v>0</v>
      </c>
      <c r="BF65" s="173">
        <v>0</v>
      </c>
      <c r="BG65" s="171">
        <f t="shared" si="135"/>
        <v>0</v>
      </c>
      <c r="BH65" s="175">
        <v>1</v>
      </c>
      <c r="BI65" s="171">
        <f t="shared" si="136"/>
        <v>0.1</v>
      </c>
      <c r="BJ65" s="175">
        <v>0</v>
      </c>
      <c r="BK65" s="175">
        <v>0</v>
      </c>
      <c r="BL65" s="171">
        <f t="shared" si="25"/>
        <v>0</v>
      </c>
      <c r="BM65" s="170">
        <f t="shared" si="37"/>
        <v>1553.57</v>
      </c>
      <c r="BN65" s="170">
        <f t="shared" si="137"/>
        <v>0</v>
      </c>
      <c r="BO65" s="171">
        <f t="shared" si="138"/>
        <v>1553.57</v>
      </c>
      <c r="BP65" s="284">
        <f t="shared" si="139"/>
        <v>6345183.8099999996</v>
      </c>
      <c r="BQ65" s="285"/>
      <c r="BR65" s="284">
        <f t="shared" si="38"/>
        <v>6345183.8099999996</v>
      </c>
      <c r="BS65" s="300">
        <v>8363.6200000000008</v>
      </c>
      <c r="BT65" s="284">
        <v>33451.69</v>
      </c>
      <c r="BU65" s="176">
        <f t="shared" si="140"/>
        <v>41815.310000000005</v>
      </c>
      <c r="BV65" s="176">
        <v>0</v>
      </c>
      <c r="BW65" s="284">
        <v>0</v>
      </c>
      <c r="BX65" s="176">
        <f t="shared" si="141"/>
        <v>0</v>
      </c>
      <c r="BY65" s="301">
        <v>1757.19</v>
      </c>
      <c r="BZ65" s="176">
        <v>18512.48</v>
      </c>
      <c r="CA65" s="284">
        <f t="shared" ref="CA65:CA72" si="146">SUM($BY65:$BZ65)</f>
        <v>20269.669999999998</v>
      </c>
      <c r="CB65" s="284">
        <f t="shared" si="39"/>
        <v>62084.98</v>
      </c>
      <c r="CC65" s="284">
        <f t="shared" si="143"/>
        <v>46563.735000000001</v>
      </c>
      <c r="CD65" s="176">
        <v>0</v>
      </c>
      <c r="CE65" s="284">
        <f t="shared" si="40"/>
        <v>6298620.0749999993</v>
      </c>
      <c r="CF65" s="284">
        <f t="shared" si="41"/>
        <v>25463.343745657039</v>
      </c>
      <c r="CG65" s="284">
        <f t="shared" si="42"/>
        <v>24444.809995830758</v>
      </c>
      <c r="CH65" s="284">
        <f t="shared" si="44"/>
        <v>6348528.2287414875</v>
      </c>
      <c r="CI65" s="285"/>
      <c r="CJ65" s="292"/>
      <c r="CK65" s="169">
        <v>629.5</v>
      </c>
      <c r="CL65" s="169">
        <v>609</v>
      </c>
      <c r="CM65" s="178">
        <v>1560.2809999999999</v>
      </c>
      <c r="CN65" s="179">
        <f t="shared" si="33"/>
        <v>10189</v>
      </c>
      <c r="CQ65" s="360">
        <f t="shared" si="43"/>
        <v>1312.095</v>
      </c>
    </row>
    <row r="66" spans="1:95" ht="11.25" customHeight="1">
      <c r="A66" s="180" t="s">
        <v>937</v>
      </c>
      <c r="B66" s="168">
        <v>23</v>
      </c>
      <c r="C66" s="168">
        <v>60</v>
      </c>
      <c r="D66" s="168">
        <f t="shared" si="53"/>
        <v>71.5</v>
      </c>
      <c r="E66" s="168">
        <v>58</v>
      </c>
      <c r="F66" s="168">
        <v>63.5</v>
      </c>
      <c r="G66" s="168">
        <v>61</v>
      </c>
      <c r="H66" s="168">
        <v>61</v>
      </c>
      <c r="I66" s="168">
        <v>65</v>
      </c>
      <c r="J66" s="168">
        <v>50.5</v>
      </c>
      <c r="K66" s="168">
        <v>66</v>
      </c>
      <c r="L66" s="168">
        <v>60</v>
      </c>
      <c r="M66" s="168">
        <v>45.5</v>
      </c>
      <c r="N66" s="168">
        <v>69.5</v>
      </c>
      <c r="O66" s="168">
        <v>41.5</v>
      </c>
      <c r="P66" s="168">
        <v>44.5</v>
      </c>
      <c r="Q66" s="168">
        <f t="shared" si="144"/>
        <v>686</v>
      </c>
      <c r="R66" s="169">
        <f t="shared" si="127"/>
        <v>757.5</v>
      </c>
      <c r="S66" s="168">
        <v>10</v>
      </c>
      <c r="T66" s="168">
        <v>9</v>
      </c>
      <c r="U66" s="168">
        <v>23</v>
      </c>
      <c r="V66" s="168">
        <v>86</v>
      </c>
      <c r="W66" s="168">
        <v>1.97</v>
      </c>
      <c r="X66" s="168">
        <v>419</v>
      </c>
      <c r="Y66" s="168">
        <v>48</v>
      </c>
      <c r="Z66" s="168">
        <v>16</v>
      </c>
      <c r="AA66" s="168">
        <v>0</v>
      </c>
      <c r="AB66" s="170">
        <f t="shared" si="94"/>
        <v>102.96</v>
      </c>
      <c r="AC66" s="171">
        <f t="shared" si="95"/>
        <v>69.599999999999994</v>
      </c>
      <c r="AD66" s="171">
        <f t="shared" si="96"/>
        <v>146.91</v>
      </c>
      <c r="AE66" s="171">
        <f t="shared" si="97"/>
        <v>184.44300000000001</v>
      </c>
      <c r="AF66" s="171">
        <f t="shared" si="98"/>
        <v>408.75</v>
      </c>
      <c r="AG66" s="171">
        <f t="shared" si="99"/>
        <v>809.70299999999997</v>
      </c>
      <c r="AH66" s="171">
        <f t="shared" si="100"/>
        <v>10</v>
      </c>
      <c r="AI66" s="171">
        <f t="shared" si="101"/>
        <v>18</v>
      </c>
      <c r="AJ66" s="171">
        <f t="shared" si="102"/>
        <v>46</v>
      </c>
      <c r="AK66" s="171">
        <f t="shared" si="103"/>
        <v>60.2</v>
      </c>
      <c r="AL66" s="171">
        <f t="shared" si="104"/>
        <v>49.25</v>
      </c>
      <c r="AM66" s="171">
        <f t="shared" si="105"/>
        <v>20.95</v>
      </c>
      <c r="AN66" s="171">
        <f t="shared" si="106"/>
        <v>8</v>
      </c>
      <c r="AO66" s="171">
        <f t="shared" si="107"/>
        <v>0</v>
      </c>
      <c r="AP66" s="170">
        <f t="shared" si="15"/>
        <v>1125.0630000000001</v>
      </c>
      <c r="AQ66" s="172">
        <v>1.0680000000000001</v>
      </c>
      <c r="AR66" s="171">
        <f t="shared" si="128"/>
        <v>1201.567</v>
      </c>
      <c r="AS66" s="173">
        <v>0</v>
      </c>
      <c r="AT66" s="170">
        <f t="shared" si="129"/>
        <v>0</v>
      </c>
      <c r="AU66" s="172">
        <v>22.248999999999999</v>
      </c>
      <c r="AV66" s="172">
        <v>159.71100000000001</v>
      </c>
      <c r="AW66" s="170">
        <f t="shared" si="130"/>
        <v>92.106999999999999</v>
      </c>
      <c r="AX66" s="172">
        <v>0</v>
      </c>
      <c r="AY66" s="171">
        <f t="shared" si="145"/>
        <v>274.06700000000001</v>
      </c>
      <c r="AZ66" s="174">
        <f t="shared" si="36"/>
        <v>0</v>
      </c>
      <c r="BA66" s="178">
        <v>5.6000000000000001E-2</v>
      </c>
      <c r="BB66" s="171">
        <f>ROUND($BA66*$R66,3)</f>
        <v>42.42</v>
      </c>
      <c r="BC66" s="170">
        <f t="shared" si="133"/>
        <v>19.792999999999999</v>
      </c>
      <c r="BD66" s="170">
        <f t="shared" si="134"/>
        <v>10.5</v>
      </c>
      <c r="BE66" s="170">
        <f t="shared" si="45"/>
        <v>30.292999999999999</v>
      </c>
      <c r="BF66" s="173">
        <v>0</v>
      </c>
      <c r="BG66" s="171">
        <f t="shared" si="135"/>
        <v>0</v>
      </c>
      <c r="BH66" s="175">
        <v>0</v>
      </c>
      <c r="BI66" s="171">
        <f t="shared" si="136"/>
        <v>0</v>
      </c>
      <c r="BJ66" s="175">
        <v>0</v>
      </c>
      <c r="BK66" s="175">
        <v>0</v>
      </c>
      <c r="BL66" s="171">
        <f t="shared" si="25"/>
        <v>0</v>
      </c>
      <c r="BM66" s="170">
        <f t="shared" si="37"/>
        <v>1548.347</v>
      </c>
      <c r="BN66" s="170">
        <f t="shared" si="137"/>
        <v>0</v>
      </c>
      <c r="BO66" s="171">
        <f t="shared" si="138"/>
        <v>1548.347</v>
      </c>
      <c r="BP66" s="284">
        <f t="shared" si="139"/>
        <v>6323851.7199999997</v>
      </c>
      <c r="BQ66" s="285"/>
      <c r="BR66" s="284">
        <f t="shared" si="38"/>
        <v>6323851.7199999997</v>
      </c>
      <c r="BS66" s="284">
        <v>29589.45</v>
      </c>
      <c r="BT66" s="284">
        <v>311072.56</v>
      </c>
      <c r="BU66" s="176">
        <f t="shared" si="140"/>
        <v>340662.01</v>
      </c>
      <c r="BV66" s="176">
        <v>0</v>
      </c>
      <c r="BW66" s="284">
        <v>0</v>
      </c>
      <c r="BX66" s="176">
        <f t="shared" si="141"/>
        <v>0</v>
      </c>
      <c r="BY66" s="176">
        <v>0</v>
      </c>
      <c r="BZ66" s="176">
        <v>0</v>
      </c>
      <c r="CA66" s="284">
        <f t="shared" si="146"/>
        <v>0</v>
      </c>
      <c r="CB66" s="284">
        <f t="shared" si="39"/>
        <v>340662.01</v>
      </c>
      <c r="CC66" s="284">
        <f t="shared" si="143"/>
        <v>255496.50750000001</v>
      </c>
      <c r="CD66" s="176">
        <v>0</v>
      </c>
      <c r="CE66" s="284">
        <f t="shared" si="40"/>
        <v>6068355.2124999994</v>
      </c>
      <c r="CF66" s="284">
        <f t="shared" si="41"/>
        <v>24532.455189661072</v>
      </c>
      <c r="CG66" s="284">
        <f t="shared" si="42"/>
        <v>23551.15698207463</v>
      </c>
      <c r="CH66" s="284">
        <f t="shared" si="44"/>
        <v>6116438.8246717351</v>
      </c>
      <c r="CI66" s="285"/>
      <c r="CJ66" s="292"/>
      <c r="CK66" s="169">
        <v>759.5</v>
      </c>
      <c r="CL66" s="169">
        <v>780.5</v>
      </c>
      <c r="CM66" s="178">
        <v>1559.203</v>
      </c>
      <c r="CN66" s="179">
        <f t="shared" si="33"/>
        <v>8348</v>
      </c>
      <c r="CQ66" s="360">
        <f t="shared" si="43"/>
        <v>1296.798</v>
      </c>
    </row>
    <row r="67" spans="1:95" ht="11.25" customHeight="1">
      <c r="A67" s="180" t="s">
        <v>799</v>
      </c>
      <c r="B67" s="168">
        <v>172.5</v>
      </c>
      <c r="C67" s="168">
        <v>848.5</v>
      </c>
      <c r="D67" s="168">
        <f t="shared" si="53"/>
        <v>934.75</v>
      </c>
      <c r="E67" s="168">
        <v>830</v>
      </c>
      <c r="F67" s="168">
        <v>893.5</v>
      </c>
      <c r="G67" s="168">
        <v>941.5</v>
      </c>
      <c r="H67" s="168">
        <v>861</v>
      </c>
      <c r="I67" s="168">
        <v>852.5</v>
      </c>
      <c r="J67" s="168">
        <v>831</v>
      </c>
      <c r="K67" s="168">
        <v>852</v>
      </c>
      <c r="L67" s="168">
        <v>783</v>
      </c>
      <c r="M67" s="168">
        <v>842.5</v>
      </c>
      <c r="N67" s="168">
        <v>804.5</v>
      </c>
      <c r="O67" s="168">
        <v>685</v>
      </c>
      <c r="P67" s="168">
        <v>721.5</v>
      </c>
      <c r="Q67" s="168">
        <f t="shared" si="144"/>
        <v>9898</v>
      </c>
      <c r="R67" s="169">
        <f t="shared" si="127"/>
        <v>10832.75</v>
      </c>
      <c r="S67" s="168">
        <v>72.5</v>
      </c>
      <c r="T67" s="168">
        <v>154.5</v>
      </c>
      <c r="U67" s="168">
        <v>153.5</v>
      </c>
      <c r="V67" s="168">
        <v>1843</v>
      </c>
      <c r="W67" s="168">
        <v>31.22</v>
      </c>
      <c r="X67" s="168">
        <v>5224.5</v>
      </c>
      <c r="Y67" s="168">
        <v>1642.5</v>
      </c>
      <c r="Z67" s="168">
        <v>380.66</v>
      </c>
      <c r="AA67" s="168">
        <v>1432</v>
      </c>
      <c r="AB67" s="170">
        <f t="shared" si="94"/>
        <v>1346.04</v>
      </c>
      <c r="AC67" s="171">
        <f t="shared" si="95"/>
        <v>996</v>
      </c>
      <c r="AD67" s="171">
        <f t="shared" si="96"/>
        <v>2165.3000000000002</v>
      </c>
      <c r="AE67" s="171">
        <f t="shared" si="97"/>
        <v>2659.0030000000002</v>
      </c>
      <c r="AF67" s="171">
        <f t="shared" si="98"/>
        <v>5860.625</v>
      </c>
      <c r="AG67" s="171">
        <f t="shared" si="99"/>
        <v>11680.928</v>
      </c>
      <c r="AH67" s="171">
        <f t="shared" si="100"/>
        <v>72.5</v>
      </c>
      <c r="AI67" s="171">
        <f t="shared" si="101"/>
        <v>309</v>
      </c>
      <c r="AJ67" s="171">
        <f t="shared" si="102"/>
        <v>307</v>
      </c>
      <c r="AK67" s="171">
        <f t="shared" si="103"/>
        <v>1290.0999999999999</v>
      </c>
      <c r="AL67" s="171">
        <f t="shared" si="104"/>
        <v>780.5</v>
      </c>
      <c r="AM67" s="171">
        <f t="shared" si="105"/>
        <v>261.22500000000002</v>
      </c>
      <c r="AN67" s="171">
        <f t="shared" si="106"/>
        <v>190.33</v>
      </c>
      <c r="AO67" s="171">
        <f t="shared" si="107"/>
        <v>85.92</v>
      </c>
      <c r="AP67" s="170">
        <f t="shared" ref="AP67:AP130" si="147">$AB67+SUM($AG67:$AO67)</f>
        <v>16323.543000000001</v>
      </c>
      <c r="AQ67" s="172">
        <v>1.0760000000000001</v>
      </c>
      <c r="AR67" s="171">
        <f t="shared" si="128"/>
        <v>17564.132000000001</v>
      </c>
      <c r="AS67" s="173">
        <v>10</v>
      </c>
      <c r="AT67" s="170">
        <f t="shared" si="129"/>
        <v>15</v>
      </c>
      <c r="AU67" s="172">
        <v>0</v>
      </c>
      <c r="AV67" s="172">
        <v>95.991</v>
      </c>
      <c r="AW67" s="170">
        <f>ROUND(IF($R69&lt;4000,((4000-$R69)/4000)*(0.15*$R69),0),3)</f>
        <v>0</v>
      </c>
      <c r="AX67" s="172">
        <v>0</v>
      </c>
      <c r="AY67" s="171">
        <f t="shared" si="145"/>
        <v>95.991</v>
      </c>
      <c r="AZ67" s="174">
        <f t="shared" si="36"/>
        <v>0</v>
      </c>
      <c r="BA67" s="178">
        <v>7.0999999999999994E-2</v>
      </c>
      <c r="BB67" s="171">
        <f>ROUND($BA67*$R67,3)</f>
        <v>769.125</v>
      </c>
      <c r="BC67" s="170">
        <f t="shared" si="133"/>
        <v>0</v>
      </c>
      <c r="BD67" s="170">
        <f t="shared" si="134"/>
        <v>0</v>
      </c>
      <c r="BE67" s="170">
        <f t="shared" si="45"/>
        <v>0</v>
      </c>
      <c r="BF67" s="173">
        <v>3.5</v>
      </c>
      <c r="BG67" s="171">
        <f t="shared" si="135"/>
        <v>0.35</v>
      </c>
      <c r="BH67" s="175">
        <v>10.5</v>
      </c>
      <c r="BI67" s="171">
        <f t="shared" si="136"/>
        <v>1.05</v>
      </c>
      <c r="BJ67" s="175">
        <v>16.5</v>
      </c>
      <c r="BK67" s="175">
        <v>27.5</v>
      </c>
      <c r="BL67" s="171">
        <f t="shared" si="25"/>
        <v>6.875</v>
      </c>
      <c r="BM67" s="170">
        <f t="shared" si="37"/>
        <v>18452.523000000001</v>
      </c>
      <c r="BN67" s="170">
        <f t="shared" si="137"/>
        <v>0</v>
      </c>
      <c r="BO67" s="171">
        <f t="shared" si="138"/>
        <v>18452.523000000001</v>
      </c>
      <c r="BP67" s="284">
        <f t="shared" si="139"/>
        <v>75364901.590000004</v>
      </c>
      <c r="BQ67" s="285"/>
      <c r="BR67" s="284">
        <f t="shared" si="38"/>
        <v>75364901.590000004</v>
      </c>
      <c r="BS67" s="284">
        <v>127725.02</v>
      </c>
      <c r="BT67" s="284">
        <v>457861.66</v>
      </c>
      <c r="BU67" s="176">
        <f t="shared" si="140"/>
        <v>585586.67999999993</v>
      </c>
      <c r="BV67" s="176">
        <v>0</v>
      </c>
      <c r="BW67" s="284">
        <v>0</v>
      </c>
      <c r="BX67" s="176">
        <f t="shared" si="141"/>
        <v>0</v>
      </c>
      <c r="BY67" s="176">
        <v>0</v>
      </c>
      <c r="BZ67" s="176">
        <v>0</v>
      </c>
      <c r="CA67" s="284">
        <f t="shared" si="146"/>
        <v>0</v>
      </c>
      <c r="CB67" s="284">
        <f t="shared" si="39"/>
        <v>585586.67999999993</v>
      </c>
      <c r="CC67" s="284">
        <f t="shared" si="143"/>
        <v>439190.00999999995</v>
      </c>
      <c r="CD67" s="176">
        <v>0</v>
      </c>
      <c r="CE67" s="284">
        <f t="shared" si="40"/>
        <v>74925711.579999998</v>
      </c>
      <c r="CF67" s="284">
        <f t="shared" si="41"/>
        <v>302901.13177678786</v>
      </c>
      <c r="CG67" s="284">
        <f t="shared" si="42"/>
        <v>290785.08650571632</v>
      </c>
      <c r="CH67" s="284">
        <f t="shared" si="44"/>
        <v>75519397.798282504</v>
      </c>
      <c r="CI67" s="285"/>
      <c r="CJ67" s="292"/>
      <c r="CK67" s="169">
        <v>10921.5</v>
      </c>
      <c r="CL67" s="169">
        <v>10971</v>
      </c>
      <c r="CM67" s="178">
        <v>18791.489000000001</v>
      </c>
      <c r="CN67" s="179">
        <f t="shared" ref="CN67:CN68" si="148">ROUND($BP67/$R67,0)</f>
        <v>6957</v>
      </c>
      <c r="CQ67" s="360">
        <f t="shared" si="43"/>
        <v>14648.371999999999</v>
      </c>
    </row>
    <row r="68" spans="1:95" ht="11.25" customHeight="1">
      <c r="A68" s="185" t="s">
        <v>938</v>
      </c>
      <c r="B68" s="168">
        <v>0</v>
      </c>
      <c r="C68" s="168">
        <v>0</v>
      </c>
      <c r="D68" s="168">
        <f t="shared" si="53"/>
        <v>0</v>
      </c>
      <c r="E68" s="168">
        <v>0</v>
      </c>
      <c r="F68" s="168">
        <v>0</v>
      </c>
      <c r="G68" s="168">
        <v>0</v>
      </c>
      <c r="H68" s="168">
        <v>0</v>
      </c>
      <c r="I68" s="168">
        <v>0</v>
      </c>
      <c r="J68" s="168">
        <v>40</v>
      </c>
      <c r="K68" s="168">
        <v>56.5</v>
      </c>
      <c r="L68" s="168">
        <v>92.5</v>
      </c>
      <c r="M68" s="168">
        <v>91.5</v>
      </c>
      <c r="N68" s="168">
        <v>92.5</v>
      </c>
      <c r="O68" s="168">
        <v>55.5</v>
      </c>
      <c r="P68" s="168">
        <v>67.5</v>
      </c>
      <c r="Q68" s="168">
        <f>SUM($E68:$P68)</f>
        <v>496</v>
      </c>
      <c r="R68" s="168">
        <f>$D68+$Q68</f>
        <v>496</v>
      </c>
      <c r="S68" s="168">
        <v>4.5</v>
      </c>
      <c r="T68" s="168">
        <v>0</v>
      </c>
      <c r="U68" s="168">
        <v>0</v>
      </c>
      <c r="V68" s="168">
        <v>68</v>
      </c>
      <c r="W68" s="168">
        <v>0.37</v>
      </c>
      <c r="X68" s="168">
        <v>0</v>
      </c>
      <c r="Y68" s="168">
        <v>0</v>
      </c>
      <c r="Z68" s="168">
        <v>0</v>
      </c>
      <c r="AA68" s="168">
        <v>0</v>
      </c>
      <c r="AB68" s="170">
        <f t="shared" si="94"/>
        <v>0</v>
      </c>
      <c r="AC68" s="171">
        <f t="shared" si="95"/>
        <v>0</v>
      </c>
      <c r="AD68" s="171">
        <f t="shared" si="96"/>
        <v>0</v>
      </c>
      <c r="AE68" s="171">
        <f t="shared" si="97"/>
        <v>41.8</v>
      </c>
      <c r="AF68" s="171">
        <f t="shared" si="98"/>
        <v>570</v>
      </c>
      <c r="AG68" s="171">
        <f t="shared" si="99"/>
        <v>611.79999999999995</v>
      </c>
      <c r="AH68" s="171">
        <f t="shared" si="100"/>
        <v>4.5</v>
      </c>
      <c r="AI68" s="171">
        <f t="shared" si="101"/>
        <v>0</v>
      </c>
      <c r="AJ68" s="171">
        <f t="shared" si="102"/>
        <v>0</v>
      </c>
      <c r="AK68" s="171">
        <f t="shared" si="103"/>
        <v>47.6</v>
      </c>
      <c r="AL68" s="171">
        <f t="shared" si="104"/>
        <v>9.25</v>
      </c>
      <c r="AM68" s="171">
        <f t="shared" si="105"/>
        <v>0</v>
      </c>
      <c r="AN68" s="171">
        <f t="shared" si="106"/>
        <v>0</v>
      </c>
      <c r="AO68" s="171">
        <f t="shared" si="107"/>
        <v>0</v>
      </c>
      <c r="AP68" s="170">
        <f t="shared" si="147"/>
        <v>673.15</v>
      </c>
      <c r="AQ68" s="172">
        <v>1.08</v>
      </c>
      <c r="AR68" s="171">
        <f>ROUND($AP68*$AQ68,3)</f>
        <v>727.00199999999995</v>
      </c>
      <c r="AS68" s="173">
        <v>1</v>
      </c>
      <c r="AT68" s="170">
        <f>ROUND($AS68*$AT$2,3)</f>
        <v>1.5</v>
      </c>
      <c r="AU68" s="172">
        <v>0</v>
      </c>
      <c r="AV68" s="172">
        <v>0</v>
      </c>
      <c r="AW68" s="170">
        <v>0</v>
      </c>
      <c r="AX68" s="172">
        <v>0</v>
      </c>
      <c r="AY68" s="171">
        <f>SUM($AU68:$AX68)</f>
        <v>0</v>
      </c>
      <c r="AZ68" s="174">
        <v>0</v>
      </c>
      <c r="BA68" s="178">
        <v>7.0999999999999994E-2</v>
      </c>
      <c r="BB68" s="171">
        <f>ROUND($BA68*$R68,3)</f>
        <v>35.216000000000001</v>
      </c>
      <c r="BC68" s="170">
        <f t="shared" si="133"/>
        <v>0</v>
      </c>
      <c r="BD68" s="170">
        <f t="shared" si="134"/>
        <v>0</v>
      </c>
      <c r="BE68" s="170">
        <f t="shared" si="45"/>
        <v>0</v>
      </c>
      <c r="BF68" s="173">
        <v>0</v>
      </c>
      <c r="BG68" s="171">
        <f>ROUND($BF68*$BG$2,3)</f>
        <v>0</v>
      </c>
      <c r="BH68" s="175">
        <v>0</v>
      </c>
      <c r="BI68" s="171">
        <f>ROUND($BH68*$BI$2,3)</f>
        <v>0</v>
      </c>
      <c r="BJ68" s="175">
        <v>0</v>
      </c>
      <c r="BK68" s="175">
        <v>0</v>
      </c>
      <c r="BL68" s="171">
        <v>0</v>
      </c>
      <c r="BM68" s="170">
        <f t="shared" si="37"/>
        <v>763.71799999999996</v>
      </c>
      <c r="BN68" s="170">
        <f t="shared" si="137"/>
        <v>0</v>
      </c>
      <c r="BO68" s="171">
        <f>ROUND($BM68+$BN68,3)</f>
        <v>763.71799999999996</v>
      </c>
      <c r="BP68" s="284">
        <f t="shared" si="139"/>
        <v>3119222.88</v>
      </c>
      <c r="BQ68" s="285"/>
      <c r="BR68" s="284">
        <f t="shared" ref="BR68" si="149">BP68-BQ68</f>
        <v>3119222.88</v>
      </c>
      <c r="BS68" s="284">
        <v>0</v>
      </c>
      <c r="BT68" s="284">
        <v>0</v>
      </c>
      <c r="BU68" s="176">
        <f>$BS68+$BT68</f>
        <v>0</v>
      </c>
      <c r="BV68" s="176">
        <v>0</v>
      </c>
      <c r="BW68" s="284">
        <v>0</v>
      </c>
      <c r="BX68" s="176">
        <f>$BV68+$BW68</f>
        <v>0</v>
      </c>
      <c r="BY68" s="176">
        <v>0</v>
      </c>
      <c r="BZ68" s="176">
        <v>0</v>
      </c>
      <c r="CA68" s="284">
        <f>SUM($BY68:$BZ68)</f>
        <v>0</v>
      </c>
      <c r="CB68" s="284">
        <f t="shared" ref="CB68:CB131" si="150">SUM($BU68+$BX68+$CA68)</f>
        <v>0</v>
      </c>
      <c r="CC68" s="284">
        <f>$CB68*0.75</f>
        <v>0</v>
      </c>
      <c r="CD68" s="176">
        <v>0</v>
      </c>
      <c r="CE68" s="284">
        <f t="shared" ref="CE68:CE131" si="151">$BP68-$CC68-$CD68</f>
        <v>3119222.88</v>
      </c>
      <c r="CF68" s="284">
        <f t="shared" ref="CF68" si="152">(CE68/$CE$204)*($CF$2)</f>
        <v>12610.038939800372</v>
      </c>
      <c r="CG68" s="284">
        <f t="shared" ref="CG68:CG131" si="153">(CE68/$CE$204)*($CG$2)</f>
        <v>12105.637382208357</v>
      </c>
      <c r="CH68" s="284">
        <f t="shared" si="44"/>
        <v>3143938.5563220088</v>
      </c>
      <c r="CI68" s="285"/>
      <c r="CJ68" s="292"/>
      <c r="CK68" s="169">
        <v>494</v>
      </c>
      <c r="CL68" s="169">
        <v>496</v>
      </c>
      <c r="CM68" s="178">
        <v>771.87199999999996</v>
      </c>
      <c r="CN68" s="179">
        <f t="shared" si="148"/>
        <v>6289</v>
      </c>
      <c r="CQ68" s="360">
        <f t="shared" ref="CQ68:CQ131" si="154">R68+AH68+AI68+AJ68+AK68+AL68+AN68+AQ68+AY68+BB68+BE68+BN68</f>
        <v>593.64600000000007</v>
      </c>
    </row>
    <row r="69" spans="1:95" ht="11.25" customHeight="1">
      <c r="A69" s="182" t="s">
        <v>939</v>
      </c>
      <c r="B69" s="183">
        <f t="shared" ref="B69:BM69" si="155">SUBTOTAL(9,B67:B68)</f>
        <v>172.5</v>
      </c>
      <c r="C69" s="183">
        <f t="shared" si="155"/>
        <v>848.5</v>
      </c>
      <c r="D69" s="183">
        <f t="shared" si="155"/>
        <v>934.75</v>
      </c>
      <c r="E69" s="183">
        <f t="shared" si="155"/>
        <v>830</v>
      </c>
      <c r="F69" s="183">
        <f t="shared" si="155"/>
        <v>893.5</v>
      </c>
      <c r="G69" s="183">
        <f t="shared" si="155"/>
        <v>941.5</v>
      </c>
      <c r="H69" s="183">
        <f t="shared" si="155"/>
        <v>861</v>
      </c>
      <c r="I69" s="183">
        <f t="shared" si="155"/>
        <v>852.5</v>
      </c>
      <c r="J69" s="183">
        <f t="shared" si="155"/>
        <v>871</v>
      </c>
      <c r="K69" s="183">
        <f t="shared" si="155"/>
        <v>908.5</v>
      </c>
      <c r="L69" s="183">
        <f t="shared" si="155"/>
        <v>875.5</v>
      </c>
      <c r="M69" s="183">
        <f t="shared" si="155"/>
        <v>934</v>
      </c>
      <c r="N69" s="183">
        <f t="shared" si="155"/>
        <v>897</v>
      </c>
      <c r="O69" s="183">
        <f t="shared" si="155"/>
        <v>740.5</v>
      </c>
      <c r="P69" s="183">
        <f t="shared" si="155"/>
        <v>789</v>
      </c>
      <c r="Q69" s="183">
        <f t="shared" si="155"/>
        <v>10394</v>
      </c>
      <c r="R69" s="183">
        <f t="shared" si="155"/>
        <v>11328.75</v>
      </c>
      <c r="S69" s="183">
        <f t="shared" si="155"/>
        <v>77</v>
      </c>
      <c r="T69" s="183">
        <f t="shared" si="155"/>
        <v>154.5</v>
      </c>
      <c r="U69" s="183">
        <f t="shared" si="155"/>
        <v>153.5</v>
      </c>
      <c r="V69" s="183">
        <f t="shared" si="155"/>
        <v>1911</v>
      </c>
      <c r="W69" s="183">
        <f t="shared" si="155"/>
        <v>31.59</v>
      </c>
      <c r="X69" s="183">
        <f t="shared" si="155"/>
        <v>5224.5</v>
      </c>
      <c r="Y69" s="183">
        <f t="shared" si="155"/>
        <v>1642.5</v>
      </c>
      <c r="Z69" s="183">
        <f t="shared" si="155"/>
        <v>380.66</v>
      </c>
      <c r="AA69" s="183">
        <f t="shared" si="155"/>
        <v>1432</v>
      </c>
      <c r="AB69" s="295">
        <f t="shared" si="155"/>
        <v>1346.04</v>
      </c>
      <c r="AC69" s="295">
        <f t="shared" si="155"/>
        <v>996</v>
      </c>
      <c r="AD69" s="295">
        <f t="shared" si="155"/>
        <v>2165.3000000000002</v>
      </c>
      <c r="AE69" s="295">
        <f t="shared" si="155"/>
        <v>2700.8030000000003</v>
      </c>
      <c r="AF69" s="295">
        <f t="shared" si="155"/>
        <v>6430.625</v>
      </c>
      <c r="AG69" s="295">
        <f t="shared" si="155"/>
        <v>12292.727999999999</v>
      </c>
      <c r="AH69" s="295">
        <f t="shared" si="155"/>
        <v>77</v>
      </c>
      <c r="AI69" s="295">
        <f t="shared" si="155"/>
        <v>309</v>
      </c>
      <c r="AJ69" s="295">
        <f t="shared" si="155"/>
        <v>307</v>
      </c>
      <c r="AK69" s="295">
        <f t="shared" si="155"/>
        <v>1337.6999999999998</v>
      </c>
      <c r="AL69" s="295">
        <f t="shared" si="155"/>
        <v>789.75</v>
      </c>
      <c r="AM69" s="295">
        <f t="shared" si="155"/>
        <v>261.22500000000002</v>
      </c>
      <c r="AN69" s="295">
        <f t="shared" si="155"/>
        <v>190.33</v>
      </c>
      <c r="AO69" s="295">
        <f t="shared" si="155"/>
        <v>85.92</v>
      </c>
      <c r="AP69" s="295">
        <f t="shared" si="155"/>
        <v>16996.693000000003</v>
      </c>
      <c r="AQ69" s="183" t="s">
        <v>1042</v>
      </c>
      <c r="AR69" s="295">
        <f t="shared" si="155"/>
        <v>18291.134000000002</v>
      </c>
      <c r="AS69" s="183">
        <f t="shared" si="155"/>
        <v>11</v>
      </c>
      <c r="AT69" s="295">
        <f t="shared" si="155"/>
        <v>16.5</v>
      </c>
      <c r="AU69" s="295">
        <f t="shared" si="155"/>
        <v>0</v>
      </c>
      <c r="AV69" s="295">
        <f t="shared" si="155"/>
        <v>95.991</v>
      </c>
      <c r="AW69" s="295">
        <f t="shared" si="155"/>
        <v>0</v>
      </c>
      <c r="AX69" s="295">
        <f t="shared" si="155"/>
        <v>0</v>
      </c>
      <c r="AY69" s="295">
        <f t="shared" si="155"/>
        <v>95.991</v>
      </c>
      <c r="AZ69" s="295">
        <f t="shared" si="155"/>
        <v>0</v>
      </c>
      <c r="BA69" s="295">
        <f t="shared" si="155"/>
        <v>0.14199999999999999</v>
      </c>
      <c r="BB69" s="295">
        <f t="shared" si="155"/>
        <v>804.34100000000001</v>
      </c>
      <c r="BC69" s="295">
        <f t="shared" si="155"/>
        <v>0</v>
      </c>
      <c r="BD69" s="295">
        <f t="shared" si="155"/>
        <v>0</v>
      </c>
      <c r="BE69" s="295">
        <f t="shared" si="155"/>
        <v>0</v>
      </c>
      <c r="BF69" s="183">
        <f t="shared" si="155"/>
        <v>3.5</v>
      </c>
      <c r="BG69" s="295">
        <f t="shared" si="155"/>
        <v>0.35</v>
      </c>
      <c r="BH69" s="183">
        <f t="shared" si="155"/>
        <v>10.5</v>
      </c>
      <c r="BI69" s="295">
        <f t="shared" si="155"/>
        <v>1.05</v>
      </c>
      <c r="BJ69" s="183">
        <f t="shared" si="155"/>
        <v>16.5</v>
      </c>
      <c r="BK69" s="183">
        <f t="shared" si="155"/>
        <v>27.5</v>
      </c>
      <c r="BL69" s="295">
        <f t="shared" si="155"/>
        <v>6.875</v>
      </c>
      <c r="BM69" s="295">
        <f t="shared" si="155"/>
        <v>19216.241000000002</v>
      </c>
      <c r="BN69" s="295">
        <f t="shared" ref="BN69:CN69" si="156">SUBTOTAL(9,BN67:BN68)</f>
        <v>0</v>
      </c>
      <c r="BO69" s="295">
        <f t="shared" si="156"/>
        <v>19216.241000000002</v>
      </c>
      <c r="BP69" s="296">
        <f t="shared" si="156"/>
        <v>78484124.469999999</v>
      </c>
      <c r="BQ69" s="296">
        <f t="shared" si="156"/>
        <v>0</v>
      </c>
      <c r="BR69" s="296">
        <f t="shared" si="156"/>
        <v>78484124.469999999</v>
      </c>
      <c r="BS69" s="296">
        <f t="shared" si="156"/>
        <v>127725.02</v>
      </c>
      <c r="BT69" s="296">
        <f t="shared" si="156"/>
        <v>457861.66</v>
      </c>
      <c r="BU69" s="296">
        <f t="shared" si="156"/>
        <v>585586.67999999993</v>
      </c>
      <c r="BV69" s="296">
        <f t="shared" si="156"/>
        <v>0</v>
      </c>
      <c r="BW69" s="296">
        <f t="shared" si="156"/>
        <v>0</v>
      </c>
      <c r="BX69" s="296">
        <f t="shared" si="156"/>
        <v>0</v>
      </c>
      <c r="BY69" s="296">
        <f t="shared" si="156"/>
        <v>0</v>
      </c>
      <c r="BZ69" s="296">
        <f t="shared" si="156"/>
        <v>0</v>
      </c>
      <c r="CA69" s="296">
        <f t="shared" si="156"/>
        <v>0</v>
      </c>
      <c r="CB69" s="296">
        <f t="shared" si="156"/>
        <v>585586.67999999993</v>
      </c>
      <c r="CC69" s="296">
        <f t="shared" si="156"/>
        <v>439190.00999999995</v>
      </c>
      <c r="CD69" s="296">
        <f t="shared" si="156"/>
        <v>0</v>
      </c>
      <c r="CE69" s="296">
        <f t="shared" si="156"/>
        <v>78044934.459999993</v>
      </c>
      <c r="CF69" s="296">
        <f t="shared" si="156"/>
        <v>315511.17071658821</v>
      </c>
      <c r="CG69" s="296">
        <f t="shared" si="156"/>
        <v>302890.72388792469</v>
      </c>
      <c r="CH69" s="296">
        <f>SUBTOTAL(9,CH67:CH68)</f>
        <v>78663336.354604512</v>
      </c>
      <c r="CI69" s="296">
        <f t="shared" si="156"/>
        <v>0</v>
      </c>
      <c r="CJ69" s="183"/>
      <c r="CK69" s="183">
        <f t="shared" si="156"/>
        <v>11415.5</v>
      </c>
      <c r="CL69" s="183">
        <f t="shared" si="156"/>
        <v>11467</v>
      </c>
      <c r="CM69" s="295">
        <f t="shared" si="156"/>
        <v>19563.361000000001</v>
      </c>
      <c r="CN69" s="183">
        <f t="shared" si="156"/>
        <v>13246</v>
      </c>
      <c r="CQ69" s="360" t="e">
        <f t="shared" si="154"/>
        <v>#VALUE!</v>
      </c>
    </row>
    <row r="70" spans="1:95" ht="11.25" customHeight="1">
      <c r="A70" s="180" t="s">
        <v>940</v>
      </c>
      <c r="B70" s="168">
        <v>9</v>
      </c>
      <c r="C70" s="168">
        <v>16</v>
      </c>
      <c r="D70" s="168">
        <f t="shared" si="53"/>
        <v>20.5</v>
      </c>
      <c r="E70" s="168">
        <v>14</v>
      </c>
      <c r="F70" s="168">
        <v>18</v>
      </c>
      <c r="G70" s="168">
        <v>14</v>
      </c>
      <c r="H70" s="168">
        <v>12</v>
      </c>
      <c r="I70" s="168">
        <v>17.5</v>
      </c>
      <c r="J70" s="168">
        <v>17</v>
      </c>
      <c r="K70" s="168">
        <v>17.5</v>
      </c>
      <c r="L70" s="168">
        <v>12.5</v>
      </c>
      <c r="M70" s="168">
        <v>19</v>
      </c>
      <c r="N70" s="168">
        <v>17.5</v>
      </c>
      <c r="O70" s="168">
        <v>12</v>
      </c>
      <c r="P70" s="168">
        <v>17</v>
      </c>
      <c r="Q70" s="168">
        <f t="shared" si="144"/>
        <v>188</v>
      </c>
      <c r="R70" s="169">
        <f t="shared" si="127"/>
        <v>208.5</v>
      </c>
      <c r="S70" s="168">
        <v>1</v>
      </c>
      <c r="T70" s="168">
        <v>0</v>
      </c>
      <c r="U70" s="168">
        <v>6.5</v>
      </c>
      <c r="V70" s="168">
        <v>31</v>
      </c>
      <c r="W70" s="168">
        <v>0.53</v>
      </c>
      <c r="X70" s="168">
        <v>108.5</v>
      </c>
      <c r="Y70" s="168">
        <v>24.5</v>
      </c>
      <c r="Z70" s="168">
        <v>8.17</v>
      </c>
      <c r="AA70" s="168">
        <v>125</v>
      </c>
      <c r="AB70" s="170">
        <f t="shared" si="94"/>
        <v>29.52</v>
      </c>
      <c r="AC70" s="171">
        <f t="shared" si="95"/>
        <v>16.8</v>
      </c>
      <c r="AD70" s="171">
        <f t="shared" si="96"/>
        <v>37.76</v>
      </c>
      <c r="AE70" s="171">
        <f t="shared" si="97"/>
        <v>48.593000000000004</v>
      </c>
      <c r="AF70" s="171">
        <f t="shared" si="98"/>
        <v>119.375</v>
      </c>
      <c r="AG70" s="171">
        <f t="shared" si="99"/>
        <v>222.52800000000002</v>
      </c>
      <c r="AH70" s="171">
        <f t="shared" si="100"/>
        <v>1</v>
      </c>
      <c r="AI70" s="171">
        <f t="shared" si="101"/>
        <v>0</v>
      </c>
      <c r="AJ70" s="171">
        <f t="shared" si="102"/>
        <v>13</v>
      </c>
      <c r="AK70" s="171">
        <f t="shared" si="103"/>
        <v>21.7</v>
      </c>
      <c r="AL70" s="171">
        <f t="shared" si="104"/>
        <v>13.25</v>
      </c>
      <c r="AM70" s="171">
        <f t="shared" si="105"/>
        <v>5.4249999999999998</v>
      </c>
      <c r="AN70" s="171">
        <f t="shared" si="106"/>
        <v>4.085</v>
      </c>
      <c r="AO70" s="171">
        <f t="shared" si="107"/>
        <v>7.5</v>
      </c>
      <c r="AP70" s="170">
        <f t="shared" si="147"/>
        <v>318.00799999999998</v>
      </c>
      <c r="AQ70" s="172">
        <v>1.1200000000000001</v>
      </c>
      <c r="AR70" s="171">
        <f t="shared" si="128"/>
        <v>356.16899999999998</v>
      </c>
      <c r="AS70" s="173">
        <v>0</v>
      </c>
      <c r="AT70" s="170">
        <f t="shared" si="129"/>
        <v>0</v>
      </c>
      <c r="AU70" s="172">
        <v>90.054000000000002</v>
      </c>
      <c r="AV70" s="172">
        <v>88.097999999999999</v>
      </c>
      <c r="AW70" s="170">
        <f t="shared" ref="AW70:AW72" si="157">ROUND(IF($R70&lt;4000,((4000-$R70)/4000)*(0.15*$R70),0),3)</f>
        <v>29.645</v>
      </c>
      <c r="AX70" s="172">
        <v>0</v>
      </c>
      <c r="AY70" s="171">
        <f t="shared" si="145"/>
        <v>207.797</v>
      </c>
      <c r="AZ70" s="174">
        <f t="shared" si="36"/>
        <v>0</v>
      </c>
      <c r="BA70" s="178">
        <v>5.7000000000000002E-2</v>
      </c>
      <c r="BB70" s="171">
        <f>ROUND($BA70*$R70,3)</f>
        <v>11.885</v>
      </c>
      <c r="BC70" s="170">
        <f>ROUND(IF(AND((($CL70-$CK70)/$CK70)&gt;0.01,(($CL70-$CK70)-($CL70*0.01))&gt;0),(($CL70-$CK70)-($CL70*0.01))*$BC$2,0),3)</f>
        <v>10.305</v>
      </c>
      <c r="BD70" s="170">
        <f>ROUND(IF((($CL70-$CK70)/$CK70)&gt;0.01,($CL70-$CK70)*$BD$2,0),3)</f>
        <v>4.5</v>
      </c>
      <c r="BE70" s="170">
        <f t="shared" si="45"/>
        <v>14.805</v>
      </c>
      <c r="BF70" s="173">
        <v>0</v>
      </c>
      <c r="BG70" s="171">
        <f t="shared" si="135"/>
        <v>0</v>
      </c>
      <c r="BH70" s="175">
        <v>0</v>
      </c>
      <c r="BI70" s="171">
        <f t="shared" si="136"/>
        <v>0</v>
      </c>
      <c r="BJ70" s="175">
        <v>0</v>
      </c>
      <c r="BK70" s="175">
        <v>0</v>
      </c>
      <c r="BL70" s="171">
        <f t="shared" si="25"/>
        <v>0</v>
      </c>
      <c r="BM70" s="170">
        <f t="shared" si="37"/>
        <v>590.65599999999995</v>
      </c>
      <c r="BN70" s="170">
        <f>ROUND(IF(AND($R70&lt;=200,$CM70&gt;$BM70),$CM70-$BM70,0),3)</f>
        <v>0</v>
      </c>
      <c r="BO70" s="171">
        <f t="shared" si="138"/>
        <v>590.65599999999995</v>
      </c>
      <c r="BP70" s="284">
        <f>ROUND($BO70*$BP$2,2)</f>
        <v>2412392.67</v>
      </c>
      <c r="BQ70" s="285"/>
      <c r="BR70" s="284">
        <f t="shared" ref="BR70:BR133" si="158">BP70-BQ70</f>
        <v>2412392.67</v>
      </c>
      <c r="BS70" s="284">
        <v>878.66</v>
      </c>
      <c r="BT70" s="284">
        <v>7087.17</v>
      </c>
      <c r="BU70" s="176">
        <f t="shared" si="140"/>
        <v>7965.83</v>
      </c>
      <c r="BV70" s="176">
        <v>0</v>
      </c>
      <c r="BW70" s="176">
        <v>0</v>
      </c>
      <c r="BX70" s="176">
        <f t="shared" si="141"/>
        <v>0</v>
      </c>
      <c r="BY70" s="176">
        <v>0</v>
      </c>
      <c r="BZ70" s="176">
        <v>0</v>
      </c>
      <c r="CA70" s="284">
        <f t="shared" si="146"/>
        <v>0</v>
      </c>
      <c r="CB70" s="284">
        <f t="shared" si="150"/>
        <v>7965.83</v>
      </c>
      <c r="CC70" s="284">
        <f t="shared" si="143"/>
        <v>5974.3724999999995</v>
      </c>
      <c r="CD70" s="176">
        <v>0</v>
      </c>
      <c r="CE70" s="284">
        <f t="shared" si="151"/>
        <v>2406418.2974999999</v>
      </c>
      <c r="CF70" s="284">
        <f t="shared" ref="CF70:CF133" si="159">(CE70/$CE$204)*($CF$2)</f>
        <v>9728.393771246996</v>
      </c>
      <c r="CG70" s="284">
        <f t="shared" si="153"/>
        <v>9339.2580203971156</v>
      </c>
      <c r="CH70" s="284">
        <f t="shared" si="44"/>
        <v>2425485.9492916442</v>
      </c>
      <c r="CI70" s="285"/>
      <c r="CJ70" s="292"/>
      <c r="CK70" s="169">
        <v>204</v>
      </c>
      <c r="CL70" s="169">
        <v>213</v>
      </c>
      <c r="CM70" s="178">
        <v>579.42899999999997</v>
      </c>
      <c r="CN70" s="179">
        <f t="shared" ref="CN70:CN133" si="160">ROUND($BP70/$R70,0)</f>
        <v>11570</v>
      </c>
      <c r="CQ70" s="360">
        <f t="shared" si="154"/>
        <v>497.142</v>
      </c>
    </row>
    <row r="71" spans="1:95" ht="11.25" customHeight="1">
      <c r="A71" s="180" t="s">
        <v>941</v>
      </c>
      <c r="B71" s="168">
        <v>9.5</v>
      </c>
      <c r="C71" s="168">
        <v>29.5</v>
      </c>
      <c r="D71" s="168">
        <f t="shared" si="53"/>
        <v>34.25</v>
      </c>
      <c r="E71" s="168">
        <v>21</v>
      </c>
      <c r="F71" s="168">
        <v>30</v>
      </c>
      <c r="G71" s="168">
        <v>18</v>
      </c>
      <c r="H71" s="168">
        <v>16.5</v>
      </c>
      <c r="I71" s="168">
        <v>22</v>
      </c>
      <c r="J71" s="168">
        <v>19</v>
      </c>
      <c r="K71" s="168">
        <v>19</v>
      </c>
      <c r="L71" s="168">
        <v>27.5</v>
      </c>
      <c r="M71" s="168">
        <v>24</v>
      </c>
      <c r="N71" s="168">
        <v>18</v>
      </c>
      <c r="O71" s="168">
        <v>23</v>
      </c>
      <c r="P71" s="168">
        <v>20.5</v>
      </c>
      <c r="Q71" s="168">
        <f t="shared" si="144"/>
        <v>258.5</v>
      </c>
      <c r="R71" s="169">
        <f t="shared" si="127"/>
        <v>292.75</v>
      </c>
      <c r="S71" s="168">
        <v>9</v>
      </c>
      <c r="T71" s="168">
        <v>1</v>
      </c>
      <c r="U71" s="168">
        <v>3.5</v>
      </c>
      <c r="V71" s="168">
        <v>75</v>
      </c>
      <c r="W71" s="168">
        <v>1.68</v>
      </c>
      <c r="X71" s="168">
        <v>136.5</v>
      </c>
      <c r="Y71" s="168">
        <v>0</v>
      </c>
      <c r="Z71" s="168">
        <v>0</v>
      </c>
      <c r="AA71" s="168">
        <v>0</v>
      </c>
      <c r="AB71" s="170">
        <f t="shared" si="94"/>
        <v>49.32</v>
      </c>
      <c r="AC71" s="171">
        <f t="shared" si="95"/>
        <v>25.2</v>
      </c>
      <c r="AD71" s="171">
        <f t="shared" si="96"/>
        <v>56.64</v>
      </c>
      <c r="AE71" s="171">
        <f t="shared" si="97"/>
        <v>60.088000000000001</v>
      </c>
      <c r="AF71" s="171">
        <f t="shared" si="98"/>
        <v>165</v>
      </c>
      <c r="AG71" s="171">
        <f t="shared" si="99"/>
        <v>306.928</v>
      </c>
      <c r="AH71" s="171">
        <f t="shared" si="100"/>
        <v>9</v>
      </c>
      <c r="AI71" s="171">
        <f t="shared" si="101"/>
        <v>2</v>
      </c>
      <c r="AJ71" s="171">
        <f t="shared" si="102"/>
        <v>7</v>
      </c>
      <c r="AK71" s="171">
        <f t="shared" si="103"/>
        <v>52.5</v>
      </c>
      <c r="AL71" s="171">
        <f t="shared" si="104"/>
        <v>42</v>
      </c>
      <c r="AM71" s="171">
        <f t="shared" si="105"/>
        <v>6.8250000000000002</v>
      </c>
      <c r="AN71" s="171">
        <f t="shared" si="106"/>
        <v>0</v>
      </c>
      <c r="AO71" s="171">
        <f t="shared" si="107"/>
        <v>0</v>
      </c>
      <c r="AP71" s="170">
        <f t="shared" si="147"/>
        <v>475.57299999999998</v>
      </c>
      <c r="AQ71" s="172">
        <v>1.079</v>
      </c>
      <c r="AR71" s="171">
        <f t="shared" si="128"/>
        <v>513.14300000000003</v>
      </c>
      <c r="AS71" s="173">
        <v>0</v>
      </c>
      <c r="AT71" s="170">
        <f t="shared" si="129"/>
        <v>0</v>
      </c>
      <c r="AU71" s="172">
        <v>87.573999999999998</v>
      </c>
      <c r="AV71" s="172">
        <v>100.95099999999999</v>
      </c>
      <c r="AW71" s="170">
        <f t="shared" si="157"/>
        <v>40.698999999999998</v>
      </c>
      <c r="AX71" s="172">
        <v>0</v>
      </c>
      <c r="AY71" s="171">
        <f t="shared" si="145"/>
        <v>229.22399999999999</v>
      </c>
      <c r="AZ71" s="174">
        <f t="shared" si="36"/>
        <v>0</v>
      </c>
      <c r="BA71" s="178">
        <v>6.5000000000000002E-2</v>
      </c>
      <c r="BB71" s="171">
        <f>ROUND($BA71*$R71,3)</f>
        <v>19.029</v>
      </c>
      <c r="BC71" s="170">
        <f>ROUND(IF(AND((($CL71-$CK71)/$CK71)&gt;0.01,(($CL71-$CK71)-($CL71*0.01))&gt;0),(($CL71-$CK71)-($CL71*0.01))*$BC$2,0),3)</f>
        <v>0</v>
      </c>
      <c r="BD71" s="170">
        <f>ROUND(IF((($CL71-$CK71)/$CK71)&gt;0.01,($CL71-$CK71)*$BD$2,0),3)</f>
        <v>0</v>
      </c>
      <c r="BE71" s="170">
        <f t="shared" si="45"/>
        <v>0</v>
      </c>
      <c r="BF71" s="173">
        <v>0</v>
      </c>
      <c r="BG71" s="171">
        <f t="shared" si="135"/>
        <v>0</v>
      </c>
      <c r="BH71" s="175">
        <v>0</v>
      </c>
      <c r="BI71" s="171">
        <f t="shared" si="136"/>
        <v>0</v>
      </c>
      <c r="BJ71" s="175">
        <v>0</v>
      </c>
      <c r="BK71" s="175">
        <v>0</v>
      </c>
      <c r="BL71" s="171">
        <f t="shared" si="25"/>
        <v>0</v>
      </c>
      <c r="BM71" s="170">
        <f t="shared" si="37"/>
        <v>761.39599999999996</v>
      </c>
      <c r="BN71" s="170">
        <f>ROUND(IF(AND($R71&lt;=200,$CM71&gt;$BM71),$CM71-$BM71,0),3)</f>
        <v>0</v>
      </c>
      <c r="BO71" s="171">
        <f t="shared" si="138"/>
        <v>761.39599999999996</v>
      </c>
      <c r="BP71" s="284">
        <f>ROUND($BO71*$BP$2,2)</f>
        <v>3109739.23</v>
      </c>
      <c r="BQ71" s="285"/>
      <c r="BR71" s="284">
        <f t="shared" si="158"/>
        <v>3109739.23</v>
      </c>
      <c r="BS71" s="284">
        <v>20829.45</v>
      </c>
      <c r="BT71" s="284">
        <v>3533.93</v>
      </c>
      <c r="BU71" s="176">
        <f t="shared" si="140"/>
        <v>24363.38</v>
      </c>
      <c r="BV71" s="176">
        <v>0</v>
      </c>
      <c r="BW71" s="176">
        <v>0</v>
      </c>
      <c r="BX71" s="176">
        <f t="shared" si="141"/>
        <v>0</v>
      </c>
      <c r="BY71" s="176">
        <v>0</v>
      </c>
      <c r="BZ71" s="176">
        <v>0</v>
      </c>
      <c r="CA71" s="284">
        <f t="shared" si="146"/>
        <v>0</v>
      </c>
      <c r="CB71" s="284">
        <f t="shared" si="150"/>
        <v>24363.38</v>
      </c>
      <c r="CC71" s="284">
        <f t="shared" si="143"/>
        <v>18272.535</v>
      </c>
      <c r="CD71" s="176">
        <v>0</v>
      </c>
      <c r="CE71" s="284">
        <f t="shared" si="151"/>
        <v>3091466.6949999998</v>
      </c>
      <c r="CF71" s="284">
        <f t="shared" si="159"/>
        <v>12497.829396867581</v>
      </c>
      <c r="CG71" s="284">
        <f t="shared" si="153"/>
        <v>11997.916220992878</v>
      </c>
      <c r="CH71" s="284">
        <f t="shared" si="44"/>
        <v>3115962.4406178603</v>
      </c>
      <c r="CI71" s="285"/>
      <c r="CJ71" s="292"/>
      <c r="CK71" s="169">
        <v>298.5</v>
      </c>
      <c r="CL71" s="169">
        <v>281</v>
      </c>
      <c r="CM71" s="178">
        <v>726.99400000000003</v>
      </c>
      <c r="CN71" s="179">
        <f t="shared" si="160"/>
        <v>10623</v>
      </c>
      <c r="CQ71" s="360">
        <f t="shared" si="154"/>
        <v>654.58199999999999</v>
      </c>
    </row>
    <row r="72" spans="1:95" ht="11.25" customHeight="1">
      <c r="A72" s="180" t="s">
        <v>942</v>
      </c>
      <c r="B72" s="168">
        <v>255</v>
      </c>
      <c r="C72" s="168">
        <v>1014</v>
      </c>
      <c r="D72" s="168">
        <f t="shared" si="53"/>
        <v>1141.5</v>
      </c>
      <c r="E72" s="168">
        <v>992.5</v>
      </c>
      <c r="F72" s="168">
        <v>1032.5</v>
      </c>
      <c r="G72" s="168">
        <v>1042</v>
      </c>
      <c r="H72" s="168">
        <v>1047.5</v>
      </c>
      <c r="I72" s="168">
        <v>1036.5</v>
      </c>
      <c r="J72" s="168">
        <v>1063</v>
      </c>
      <c r="K72" s="168">
        <v>987.5</v>
      </c>
      <c r="L72" s="168">
        <v>1078</v>
      </c>
      <c r="M72" s="168">
        <v>1011</v>
      </c>
      <c r="N72" s="168">
        <v>962</v>
      </c>
      <c r="O72" s="168">
        <v>940</v>
      </c>
      <c r="P72" s="168">
        <v>985.5</v>
      </c>
      <c r="Q72" s="168">
        <f t="shared" si="144"/>
        <v>12178</v>
      </c>
      <c r="R72" s="169">
        <f t="shared" si="127"/>
        <v>13319.5</v>
      </c>
      <c r="S72" s="168">
        <v>492.5</v>
      </c>
      <c r="T72" s="168">
        <v>320.5</v>
      </c>
      <c r="U72" s="168">
        <v>247.5</v>
      </c>
      <c r="V72" s="168">
        <v>1287.5</v>
      </c>
      <c r="W72" s="168">
        <v>63.5</v>
      </c>
      <c r="X72" s="168">
        <v>7224.5</v>
      </c>
      <c r="Y72" s="168">
        <v>3417</v>
      </c>
      <c r="Z72" s="168">
        <v>1672</v>
      </c>
      <c r="AA72" s="168">
        <v>7831</v>
      </c>
      <c r="AB72" s="170">
        <f t="shared" si="94"/>
        <v>1643.76</v>
      </c>
      <c r="AC72" s="171">
        <f t="shared" si="95"/>
        <v>1191</v>
      </c>
      <c r="AD72" s="171">
        <f t="shared" si="96"/>
        <v>2447.91</v>
      </c>
      <c r="AE72" s="171">
        <f t="shared" si="97"/>
        <v>3288.6149999999998</v>
      </c>
      <c r="AF72" s="171">
        <f t="shared" si="98"/>
        <v>7455</v>
      </c>
      <c r="AG72" s="171">
        <f t="shared" si="99"/>
        <v>14382.525</v>
      </c>
      <c r="AH72" s="171">
        <f t="shared" si="100"/>
        <v>492.5</v>
      </c>
      <c r="AI72" s="171">
        <f t="shared" si="101"/>
        <v>641</v>
      </c>
      <c r="AJ72" s="171">
        <f t="shared" si="102"/>
        <v>495</v>
      </c>
      <c r="AK72" s="171">
        <f t="shared" si="103"/>
        <v>901.25</v>
      </c>
      <c r="AL72" s="171">
        <f t="shared" si="104"/>
        <v>1587.5</v>
      </c>
      <c r="AM72" s="171">
        <f t="shared" si="105"/>
        <v>361.22500000000002</v>
      </c>
      <c r="AN72" s="171">
        <f t="shared" si="106"/>
        <v>836</v>
      </c>
      <c r="AO72" s="171">
        <f t="shared" si="107"/>
        <v>469.86</v>
      </c>
      <c r="AP72" s="170">
        <f t="shared" si="147"/>
        <v>21810.62</v>
      </c>
      <c r="AQ72" s="172">
        <v>1.0629999999999999</v>
      </c>
      <c r="AR72" s="171">
        <f t="shared" si="128"/>
        <v>23184.688999999998</v>
      </c>
      <c r="AS72" s="173">
        <v>12</v>
      </c>
      <c r="AT72" s="170">
        <f t="shared" si="129"/>
        <v>18</v>
      </c>
      <c r="AU72" s="172">
        <v>0</v>
      </c>
      <c r="AV72" s="172">
        <v>158.15100000000001</v>
      </c>
      <c r="AW72" s="170">
        <f t="shared" si="157"/>
        <v>0</v>
      </c>
      <c r="AX72" s="172">
        <v>0</v>
      </c>
      <c r="AY72" s="171">
        <f t="shared" si="145"/>
        <v>158.15100000000001</v>
      </c>
      <c r="AZ72" s="174">
        <f t="shared" si="36"/>
        <v>0</v>
      </c>
      <c r="BA72" s="178">
        <v>0.107</v>
      </c>
      <c r="BB72" s="171">
        <f>ROUND($BA72*$R72,3)</f>
        <v>1425.1869999999999</v>
      </c>
      <c r="BC72" s="170">
        <f>ROUND(IF(AND((($CL72-$CK72)/$CK72)&gt;0.01,(($CL72-$CK72)-($CL72*0.01))&gt;0),(($CL72-$CK72)-($CL72*0.01))*$BC$2,0),3)</f>
        <v>0</v>
      </c>
      <c r="BD72" s="170">
        <f>ROUND(IF((($CL72-$CK72)/$CK72)&gt;0.01,($CL72-$CK72)*$BD$2,0),3)</f>
        <v>0</v>
      </c>
      <c r="BE72" s="170">
        <f t="shared" si="45"/>
        <v>0</v>
      </c>
      <c r="BF72" s="173">
        <v>0</v>
      </c>
      <c r="BG72" s="171">
        <f t="shared" si="135"/>
        <v>0</v>
      </c>
      <c r="BH72" s="175">
        <v>0</v>
      </c>
      <c r="BI72" s="171">
        <f t="shared" si="136"/>
        <v>0</v>
      </c>
      <c r="BJ72" s="175">
        <v>0</v>
      </c>
      <c r="BK72" s="175">
        <v>0</v>
      </c>
      <c r="BL72" s="171">
        <f t="shared" si="25"/>
        <v>0</v>
      </c>
      <c r="BM72" s="170">
        <f t="shared" si="37"/>
        <v>24786.027000000002</v>
      </c>
      <c r="BN72" s="170">
        <f>ROUND(IF(AND($R72&lt;=200,$CM72&gt;$BM72),$CM72-$BM72,0),3)</f>
        <v>0</v>
      </c>
      <c r="BO72" s="171">
        <f t="shared" si="138"/>
        <v>24786.026999999998</v>
      </c>
      <c r="BP72" s="284">
        <f>ROUND($BO72*$BP$2,2)</f>
        <v>101232578.64</v>
      </c>
      <c r="BQ72" s="285"/>
      <c r="BR72" s="284">
        <f t="shared" si="158"/>
        <v>101232578.64</v>
      </c>
      <c r="BS72" s="284">
        <v>88033.19</v>
      </c>
      <c r="BT72" s="284">
        <v>295362.62</v>
      </c>
      <c r="BU72" s="176">
        <f t="shared" si="140"/>
        <v>383395.81</v>
      </c>
      <c r="BV72" s="176">
        <v>0</v>
      </c>
      <c r="BW72" s="176">
        <v>0</v>
      </c>
      <c r="BX72" s="176">
        <f t="shared" si="141"/>
        <v>0</v>
      </c>
      <c r="BY72" s="176">
        <v>0</v>
      </c>
      <c r="BZ72" s="176">
        <v>0</v>
      </c>
      <c r="CA72" s="284">
        <f t="shared" si="146"/>
        <v>0</v>
      </c>
      <c r="CB72" s="284">
        <f t="shared" si="150"/>
        <v>383395.81</v>
      </c>
      <c r="CC72" s="284">
        <f t="shared" si="143"/>
        <v>287546.85749999998</v>
      </c>
      <c r="CD72" s="176">
        <v>0</v>
      </c>
      <c r="CE72" s="284">
        <f t="shared" si="151"/>
        <v>100945031.7825</v>
      </c>
      <c r="CF72" s="284">
        <f t="shared" si="159"/>
        <v>408089.07555740653</v>
      </c>
      <c r="CG72" s="284">
        <f t="shared" si="153"/>
        <v>391765.51253511029</v>
      </c>
      <c r="CH72" s="284">
        <f t="shared" ref="CH72:CH137" si="161">CE72+CF72+CG72</f>
        <v>101744886.37059252</v>
      </c>
      <c r="CI72" s="285"/>
      <c r="CJ72" s="288"/>
      <c r="CK72" s="169">
        <v>13364.5</v>
      </c>
      <c r="CL72" s="169">
        <v>13133</v>
      </c>
      <c r="CM72" s="178">
        <v>24358.661</v>
      </c>
      <c r="CN72" s="179">
        <f t="shared" si="160"/>
        <v>7600</v>
      </c>
      <c r="CQ72" s="360">
        <f t="shared" si="154"/>
        <v>19857.150999999998</v>
      </c>
    </row>
    <row r="73" spans="1:95" ht="11.25" customHeight="1">
      <c r="A73" s="180" t="s">
        <v>758</v>
      </c>
      <c r="B73" s="168">
        <v>124</v>
      </c>
      <c r="C73" s="168">
        <v>816</v>
      </c>
      <c r="D73" s="168">
        <f t="shared" si="53"/>
        <v>878</v>
      </c>
      <c r="E73" s="168">
        <v>796.5</v>
      </c>
      <c r="F73" s="168">
        <v>830</v>
      </c>
      <c r="G73" s="168">
        <v>839.5</v>
      </c>
      <c r="H73" s="168">
        <v>837</v>
      </c>
      <c r="I73" s="168">
        <v>814</v>
      </c>
      <c r="J73" s="168">
        <v>821.5</v>
      </c>
      <c r="K73" s="168">
        <v>827</v>
      </c>
      <c r="L73" s="168">
        <v>826.5</v>
      </c>
      <c r="M73" s="168">
        <v>984.5</v>
      </c>
      <c r="N73" s="168">
        <v>914</v>
      </c>
      <c r="O73" s="168">
        <v>865</v>
      </c>
      <c r="P73" s="168">
        <v>762</v>
      </c>
      <c r="Q73" s="168">
        <f>SUM($E73:$P73)</f>
        <v>10117.5</v>
      </c>
      <c r="R73" s="169">
        <f>$D73+$Q73</f>
        <v>10995.5</v>
      </c>
      <c r="S73" s="168">
        <v>342</v>
      </c>
      <c r="T73" s="168">
        <v>400.5</v>
      </c>
      <c r="U73" s="168">
        <v>119.5</v>
      </c>
      <c r="V73" s="168">
        <v>1227</v>
      </c>
      <c r="W73" s="168">
        <v>40.369999999999997</v>
      </c>
      <c r="X73" s="168">
        <v>4931.5</v>
      </c>
      <c r="Y73" s="168">
        <v>2164</v>
      </c>
      <c r="Z73" s="168">
        <v>398.66</v>
      </c>
      <c r="AA73" s="168">
        <v>3871</v>
      </c>
      <c r="AB73" s="170">
        <f t="shared" si="94"/>
        <v>1264.32</v>
      </c>
      <c r="AC73" s="171">
        <f t="shared" si="95"/>
        <v>955.8</v>
      </c>
      <c r="AD73" s="171">
        <f t="shared" si="96"/>
        <v>1970.01</v>
      </c>
      <c r="AE73" s="171">
        <f t="shared" si="97"/>
        <v>2583.7629999999999</v>
      </c>
      <c r="AF73" s="171">
        <f t="shared" si="98"/>
        <v>6473.75</v>
      </c>
      <c r="AG73" s="171">
        <f t="shared" si="99"/>
        <v>11983.323</v>
      </c>
      <c r="AH73" s="171">
        <f t="shared" si="100"/>
        <v>342</v>
      </c>
      <c r="AI73" s="171">
        <f t="shared" si="101"/>
        <v>801</v>
      </c>
      <c r="AJ73" s="171">
        <f t="shared" si="102"/>
        <v>239</v>
      </c>
      <c r="AK73" s="171">
        <f t="shared" si="103"/>
        <v>858.9</v>
      </c>
      <c r="AL73" s="171">
        <f t="shared" si="104"/>
        <v>1009.25</v>
      </c>
      <c r="AM73" s="171">
        <f t="shared" si="105"/>
        <v>246.57499999999999</v>
      </c>
      <c r="AN73" s="171">
        <f t="shared" si="106"/>
        <v>199.33</v>
      </c>
      <c r="AO73" s="171">
        <f t="shared" si="107"/>
        <v>232.26</v>
      </c>
      <c r="AP73" s="170">
        <f t="shared" si="147"/>
        <v>17175.958000000002</v>
      </c>
      <c r="AQ73" s="172">
        <v>1.0649999999999999</v>
      </c>
      <c r="AR73" s="171">
        <f>ROUND($AP73*$AQ73,3)</f>
        <v>18292.395</v>
      </c>
      <c r="AS73" s="173">
        <v>19</v>
      </c>
      <c r="AT73" s="170">
        <f>ROUND($AS73*$AT$2,3)</f>
        <v>28.5</v>
      </c>
      <c r="AU73" s="172">
        <v>214.73099999999999</v>
      </c>
      <c r="AV73" s="172">
        <v>839.68299999999999</v>
      </c>
      <c r="AW73" s="170">
        <f>ROUND(IF($R75&lt;4000,((4000-$R75)/4000)*(0.15*$R75),0),3)</f>
        <v>0</v>
      </c>
      <c r="AX73" s="172">
        <v>0</v>
      </c>
      <c r="AY73" s="171">
        <f>SUM($AU73:$AX73)</f>
        <v>1054.414</v>
      </c>
      <c r="AZ73" s="174">
        <f t="shared" ref="AZ73:AZ127" si="162">IF($R73=0,0,(IF($R73&lt;200,200-$R73,0)))</f>
        <v>0</v>
      </c>
      <c r="BA73" s="178">
        <v>0.126</v>
      </c>
      <c r="BB73" s="171">
        <f>ROUND($BA73*$R73,3)</f>
        <v>1385.433</v>
      </c>
      <c r="BC73" s="170">
        <f>ROUND(IF(AND((($CL73-$CK73)/$CK73)&gt;0.01,(($CL73-$CK73)-($CL73*0.01))&gt;0),(($CL73-$CK73)-($CL73*0.01))*$BC$2,0),3)</f>
        <v>0</v>
      </c>
      <c r="BD73" s="170">
        <f>ROUND(IF((($CL73-$CK73)/$CK73)&gt;0.01,($CL73-$CK73)*$BD$2,0),3)</f>
        <v>0</v>
      </c>
      <c r="BE73" s="170">
        <f t="shared" ref="BE73:BE136" si="163">SUM($BC73:$BD73)</f>
        <v>0</v>
      </c>
      <c r="BF73" s="173">
        <v>7.5</v>
      </c>
      <c r="BG73" s="171">
        <f>ROUND($BF73*$BG$2,3)</f>
        <v>0.75</v>
      </c>
      <c r="BH73" s="175">
        <v>0</v>
      </c>
      <c r="BI73" s="171">
        <f>ROUND($BH73*$BI$2,3)</f>
        <v>0</v>
      </c>
      <c r="BJ73" s="175">
        <v>0.5</v>
      </c>
      <c r="BK73" s="175">
        <v>0.5</v>
      </c>
      <c r="BL73" s="171">
        <f t="shared" ref="BL73:BL127" si="164">IF(BJ73=0,0,(BJ73)*(BK73/BJ73)*$BL$2)</f>
        <v>0.125</v>
      </c>
      <c r="BM73" s="170">
        <f t="shared" ref="BM73:BM128" si="165">$AR73+$AT73+$AY73+$AZ73+$BB73+$BE73+$BG73+$BI73+$BL73</f>
        <v>20761.617000000002</v>
      </c>
      <c r="BN73" s="170">
        <f>ROUND(IF(AND($R73&lt;=200,$CM73&gt;$BM73),$CM73-$BM73,0),3)</f>
        <v>0</v>
      </c>
      <c r="BO73" s="171">
        <f>ROUND($BM73+$BN73,3)</f>
        <v>20761.616999999998</v>
      </c>
      <c r="BP73" s="284">
        <f>ROUND($BO73*$BP$2,2)</f>
        <v>84795841.849999994</v>
      </c>
      <c r="BQ73" s="297"/>
      <c r="BR73" s="284">
        <f t="shared" si="158"/>
        <v>84795841.849999994</v>
      </c>
      <c r="BS73" s="284">
        <v>95468.47</v>
      </c>
      <c r="BT73" s="284">
        <v>273578.98</v>
      </c>
      <c r="BU73" s="176">
        <f>$BS73+$BT73</f>
        <v>369047.44999999995</v>
      </c>
      <c r="BV73" s="176">
        <v>0</v>
      </c>
      <c r="BW73" s="284">
        <v>29269347.719999999</v>
      </c>
      <c r="BX73" s="176">
        <f>$BV73+$BW73</f>
        <v>29269347.719999999</v>
      </c>
      <c r="BY73" s="176">
        <v>0</v>
      </c>
      <c r="BZ73" s="176">
        <v>133882.64000000001</v>
      </c>
      <c r="CA73" s="284">
        <f>SUM($BY73:$BZ73)</f>
        <v>133882.64000000001</v>
      </c>
      <c r="CB73" s="284">
        <f t="shared" si="150"/>
        <v>29772277.809999999</v>
      </c>
      <c r="CC73" s="284">
        <f>$CB73*0.75</f>
        <v>22329208.357499998</v>
      </c>
      <c r="CD73" s="176">
        <v>0</v>
      </c>
      <c r="CE73" s="284">
        <f t="shared" si="151"/>
        <v>62466633.492499992</v>
      </c>
      <c r="CF73" s="284">
        <f t="shared" si="159"/>
        <v>252532.99013331908</v>
      </c>
      <c r="CG73" s="284">
        <f t="shared" si="153"/>
        <v>242431.67052798631</v>
      </c>
      <c r="CH73" s="284">
        <f t="shared" si="161"/>
        <v>62961598.153161302</v>
      </c>
      <c r="CI73" s="285"/>
      <c r="CJ73" s="292"/>
      <c r="CK73" s="169">
        <v>11046.5</v>
      </c>
      <c r="CL73" s="169">
        <v>11022.5</v>
      </c>
      <c r="CM73" s="178">
        <v>20680.349999999999</v>
      </c>
      <c r="CN73" s="179">
        <f t="shared" si="160"/>
        <v>7712</v>
      </c>
      <c r="CQ73" s="360">
        <f t="shared" si="154"/>
        <v>16885.892</v>
      </c>
    </row>
    <row r="74" spans="1:95" ht="11.25" customHeight="1">
      <c r="A74" s="180" t="s">
        <v>943</v>
      </c>
      <c r="B74" s="168">
        <v>0</v>
      </c>
      <c r="C74" s="168">
        <v>0</v>
      </c>
      <c r="D74" s="168">
        <f t="shared" si="53"/>
        <v>0</v>
      </c>
      <c r="E74" s="168">
        <v>0</v>
      </c>
      <c r="F74" s="168">
        <v>0</v>
      </c>
      <c r="G74" s="168">
        <v>0</v>
      </c>
      <c r="H74" s="168">
        <v>0</v>
      </c>
      <c r="I74" s="168">
        <v>0</v>
      </c>
      <c r="J74" s="168">
        <v>0</v>
      </c>
      <c r="K74" s="168">
        <v>0</v>
      </c>
      <c r="L74" s="168">
        <v>0</v>
      </c>
      <c r="M74" s="168">
        <v>0</v>
      </c>
      <c r="N74" s="168">
        <v>26.5</v>
      </c>
      <c r="O74" s="168">
        <v>34.5</v>
      </c>
      <c r="P74" s="168">
        <v>37</v>
      </c>
      <c r="Q74" s="168">
        <f>SUM($E74:$P74)</f>
        <v>98</v>
      </c>
      <c r="R74" s="169">
        <f>$D74+$Q74</f>
        <v>98</v>
      </c>
      <c r="S74" s="168">
        <v>0</v>
      </c>
      <c r="T74" s="168">
        <v>0</v>
      </c>
      <c r="U74" s="168">
        <v>0</v>
      </c>
      <c r="V74" s="168">
        <v>29.5</v>
      </c>
      <c r="W74" s="168">
        <v>0</v>
      </c>
      <c r="X74" s="168">
        <v>0</v>
      </c>
      <c r="Y74" s="168">
        <v>0</v>
      </c>
      <c r="Z74" s="168">
        <v>0</v>
      </c>
      <c r="AA74" s="168">
        <v>0</v>
      </c>
      <c r="AB74" s="170">
        <f t="shared" si="94"/>
        <v>0</v>
      </c>
      <c r="AC74" s="171">
        <f t="shared" si="95"/>
        <v>0</v>
      </c>
      <c r="AD74" s="171">
        <f t="shared" si="96"/>
        <v>0</v>
      </c>
      <c r="AE74" s="171">
        <f t="shared" si="97"/>
        <v>0</v>
      </c>
      <c r="AF74" s="171">
        <f t="shared" si="98"/>
        <v>122.5</v>
      </c>
      <c r="AG74" s="171">
        <f t="shared" si="99"/>
        <v>122.5</v>
      </c>
      <c r="AH74" s="171">
        <f t="shared" si="100"/>
        <v>0</v>
      </c>
      <c r="AI74" s="171">
        <f t="shared" si="101"/>
        <v>0</v>
      </c>
      <c r="AJ74" s="171">
        <f t="shared" si="102"/>
        <v>0</v>
      </c>
      <c r="AK74" s="171">
        <f t="shared" si="103"/>
        <v>20.65</v>
      </c>
      <c r="AL74" s="171">
        <f t="shared" si="104"/>
        <v>0</v>
      </c>
      <c r="AM74" s="171">
        <f t="shared" si="105"/>
        <v>0</v>
      </c>
      <c r="AN74" s="171">
        <f t="shared" si="106"/>
        <v>0</v>
      </c>
      <c r="AO74" s="171">
        <f t="shared" si="107"/>
        <v>0</v>
      </c>
      <c r="AP74" s="170">
        <f t="shared" si="147"/>
        <v>143.15</v>
      </c>
      <c r="AQ74" s="172">
        <v>1.2769999999999999</v>
      </c>
      <c r="AR74" s="171">
        <f>ROUND($AP74*$AQ74,3)</f>
        <v>182.803</v>
      </c>
      <c r="AS74" s="173">
        <v>0</v>
      </c>
      <c r="AT74" s="170">
        <f>ROUND($AS74*$AT$2,3)</f>
        <v>0</v>
      </c>
      <c r="AU74" s="172">
        <v>0</v>
      </c>
      <c r="AV74" s="172">
        <v>118.384</v>
      </c>
      <c r="AW74" s="170">
        <v>0</v>
      </c>
      <c r="AX74" s="172">
        <v>0</v>
      </c>
      <c r="AY74" s="171">
        <f>SUM($AU74:$AX74)</f>
        <v>118.384</v>
      </c>
      <c r="AZ74" s="174">
        <v>0</v>
      </c>
      <c r="BA74" s="178">
        <v>0.126</v>
      </c>
      <c r="BB74" s="171">
        <f>ROUND($BA74*$R74,3)</f>
        <v>12.348000000000001</v>
      </c>
      <c r="BC74" s="170">
        <f>ROUND(IF(AND((($CL74-$CK74)/$CK74)&gt;0.01,(($CL74-$CK74)-($CL74*0.01))&gt;0),(($CL74-$CK74)-($CL74*0.01))*$BC$2,0),3)</f>
        <v>1.5</v>
      </c>
      <c r="BD74" s="170">
        <f>ROUND(IF((($CL74-$CK74)/$CK74)&gt;0.01,($CL74-$CK74)*$BD$2,0),3)</f>
        <v>1</v>
      </c>
      <c r="BE74" s="170">
        <f t="shared" si="163"/>
        <v>2.5</v>
      </c>
      <c r="BF74" s="173">
        <v>0</v>
      </c>
      <c r="BG74" s="171">
        <f>ROUND($BF74*$BG$2,3)</f>
        <v>0</v>
      </c>
      <c r="BH74" s="175">
        <v>0</v>
      </c>
      <c r="BI74" s="171">
        <f>ROUND($BH74*$BI$2,3)</f>
        <v>0</v>
      </c>
      <c r="BJ74" s="175">
        <v>0</v>
      </c>
      <c r="BK74" s="175">
        <v>0</v>
      </c>
      <c r="BL74" s="171">
        <v>0</v>
      </c>
      <c r="BM74" s="170">
        <f t="shared" si="165"/>
        <v>316.03500000000003</v>
      </c>
      <c r="BN74" s="170">
        <f>ROUND(IF(AND($R74&lt;=200,$CM74&gt;$BM74),$CM74-$BM74,0),3)</f>
        <v>4.7949999999999999</v>
      </c>
      <c r="BO74" s="171">
        <f>ROUND($BM74+$BN74,3)</f>
        <v>320.83</v>
      </c>
      <c r="BP74" s="284">
        <f>ROUND($BO74*$BP$2,2)</f>
        <v>1310353.1399999999</v>
      </c>
      <c r="BQ74" s="297"/>
      <c r="BR74" s="284">
        <f t="shared" si="158"/>
        <v>1310353.1399999999</v>
      </c>
      <c r="BS74" s="284">
        <v>0</v>
      </c>
      <c r="BT74" s="284">
        <v>0</v>
      </c>
      <c r="BU74" s="176">
        <f>$BS74+$BT74</f>
        <v>0</v>
      </c>
      <c r="BV74" s="176">
        <v>0</v>
      </c>
      <c r="BW74" s="176">
        <v>0</v>
      </c>
      <c r="BX74" s="176">
        <f>$BV74+$BW74</f>
        <v>0</v>
      </c>
      <c r="BY74" s="176">
        <v>0</v>
      </c>
      <c r="BZ74" s="176">
        <v>0</v>
      </c>
      <c r="CA74" s="284">
        <f>SUM($BY74:$BZ74)</f>
        <v>0</v>
      </c>
      <c r="CB74" s="284">
        <f t="shared" si="150"/>
        <v>0</v>
      </c>
      <c r="CC74" s="284">
        <f>$CB74*0.75</f>
        <v>0</v>
      </c>
      <c r="CD74" s="176">
        <v>0</v>
      </c>
      <c r="CE74" s="284">
        <f t="shared" si="151"/>
        <v>1310353.1399999999</v>
      </c>
      <c r="CF74" s="284">
        <f t="shared" si="159"/>
        <v>5297.3464083751815</v>
      </c>
      <c r="CG74" s="284">
        <f t="shared" si="153"/>
        <v>5085.4525520401739</v>
      </c>
      <c r="CH74" s="284">
        <f t="shared" si="161"/>
        <v>1320735.9389604151</v>
      </c>
      <c r="CI74" s="285"/>
      <c r="CJ74" s="292"/>
      <c r="CK74" s="169">
        <v>98</v>
      </c>
      <c r="CL74" s="169">
        <v>100</v>
      </c>
      <c r="CM74" s="178">
        <v>320.83</v>
      </c>
      <c r="CN74" s="179">
        <f t="shared" si="160"/>
        <v>13371</v>
      </c>
      <c r="CQ74" s="360">
        <f t="shared" si="154"/>
        <v>257.95400000000001</v>
      </c>
    </row>
    <row r="75" spans="1:95" ht="11.25" customHeight="1">
      <c r="A75" s="182" t="s">
        <v>944</v>
      </c>
      <c r="B75" s="183">
        <f t="shared" ref="B75:BM75" si="166">SUBTOTAL(9,B73:B74)</f>
        <v>124</v>
      </c>
      <c r="C75" s="183">
        <f t="shared" si="166"/>
        <v>816</v>
      </c>
      <c r="D75" s="183">
        <f t="shared" si="166"/>
        <v>878</v>
      </c>
      <c r="E75" s="183">
        <f t="shared" si="166"/>
        <v>796.5</v>
      </c>
      <c r="F75" s="183">
        <f t="shared" si="166"/>
        <v>830</v>
      </c>
      <c r="G75" s="183">
        <f t="shared" si="166"/>
        <v>839.5</v>
      </c>
      <c r="H75" s="183">
        <f t="shared" si="166"/>
        <v>837</v>
      </c>
      <c r="I75" s="183">
        <f t="shared" si="166"/>
        <v>814</v>
      </c>
      <c r="J75" s="183">
        <f t="shared" si="166"/>
        <v>821.5</v>
      </c>
      <c r="K75" s="183">
        <f t="shared" si="166"/>
        <v>827</v>
      </c>
      <c r="L75" s="183">
        <f t="shared" si="166"/>
        <v>826.5</v>
      </c>
      <c r="M75" s="183">
        <f t="shared" si="166"/>
        <v>984.5</v>
      </c>
      <c r="N75" s="183">
        <f t="shared" si="166"/>
        <v>940.5</v>
      </c>
      <c r="O75" s="183">
        <f t="shared" si="166"/>
        <v>899.5</v>
      </c>
      <c r="P75" s="183">
        <f t="shared" si="166"/>
        <v>799</v>
      </c>
      <c r="Q75" s="183">
        <f t="shared" si="166"/>
        <v>10215.5</v>
      </c>
      <c r="R75" s="183">
        <f t="shared" si="166"/>
        <v>11093.5</v>
      </c>
      <c r="S75" s="183">
        <f t="shared" si="166"/>
        <v>342</v>
      </c>
      <c r="T75" s="183">
        <f t="shared" si="166"/>
        <v>400.5</v>
      </c>
      <c r="U75" s="183">
        <f t="shared" si="166"/>
        <v>119.5</v>
      </c>
      <c r="V75" s="183">
        <f t="shared" si="166"/>
        <v>1256.5</v>
      </c>
      <c r="W75" s="183">
        <f t="shared" si="166"/>
        <v>40.369999999999997</v>
      </c>
      <c r="X75" s="183">
        <f t="shared" si="166"/>
        <v>4931.5</v>
      </c>
      <c r="Y75" s="183">
        <f t="shared" si="166"/>
        <v>2164</v>
      </c>
      <c r="Z75" s="183">
        <f t="shared" si="166"/>
        <v>398.66</v>
      </c>
      <c r="AA75" s="183">
        <f t="shared" si="166"/>
        <v>3871</v>
      </c>
      <c r="AB75" s="295">
        <f t="shared" si="166"/>
        <v>1264.32</v>
      </c>
      <c r="AC75" s="295">
        <f t="shared" si="166"/>
        <v>955.8</v>
      </c>
      <c r="AD75" s="295">
        <f t="shared" si="166"/>
        <v>1970.01</v>
      </c>
      <c r="AE75" s="295">
        <f t="shared" si="166"/>
        <v>2583.7629999999999</v>
      </c>
      <c r="AF75" s="295">
        <f t="shared" si="166"/>
        <v>6596.25</v>
      </c>
      <c r="AG75" s="295">
        <f t="shared" si="166"/>
        <v>12105.823</v>
      </c>
      <c r="AH75" s="295">
        <f t="shared" si="166"/>
        <v>342</v>
      </c>
      <c r="AI75" s="295">
        <f t="shared" si="166"/>
        <v>801</v>
      </c>
      <c r="AJ75" s="295">
        <f t="shared" si="166"/>
        <v>239</v>
      </c>
      <c r="AK75" s="295">
        <f t="shared" si="166"/>
        <v>879.55</v>
      </c>
      <c r="AL75" s="295">
        <f t="shared" si="166"/>
        <v>1009.25</v>
      </c>
      <c r="AM75" s="295">
        <f t="shared" si="166"/>
        <v>246.57499999999999</v>
      </c>
      <c r="AN75" s="295">
        <f t="shared" si="166"/>
        <v>199.33</v>
      </c>
      <c r="AO75" s="295">
        <f t="shared" si="166"/>
        <v>232.26</v>
      </c>
      <c r="AP75" s="295">
        <f t="shared" si="166"/>
        <v>17319.108000000004</v>
      </c>
      <c r="AQ75" s="183" t="s">
        <v>1042</v>
      </c>
      <c r="AR75" s="295">
        <f t="shared" si="166"/>
        <v>18475.198</v>
      </c>
      <c r="AS75" s="183">
        <f t="shared" si="166"/>
        <v>19</v>
      </c>
      <c r="AT75" s="295">
        <f t="shared" si="166"/>
        <v>28.5</v>
      </c>
      <c r="AU75" s="295">
        <f t="shared" si="166"/>
        <v>214.73099999999999</v>
      </c>
      <c r="AV75" s="295">
        <f t="shared" si="166"/>
        <v>958.06700000000001</v>
      </c>
      <c r="AW75" s="295">
        <f t="shared" si="166"/>
        <v>0</v>
      </c>
      <c r="AX75" s="295">
        <f t="shared" si="166"/>
        <v>0</v>
      </c>
      <c r="AY75" s="295">
        <f t="shared" si="166"/>
        <v>1172.798</v>
      </c>
      <c r="AZ75" s="295">
        <f t="shared" si="166"/>
        <v>0</v>
      </c>
      <c r="BA75" s="295">
        <f t="shared" si="166"/>
        <v>0.252</v>
      </c>
      <c r="BB75" s="295">
        <f t="shared" si="166"/>
        <v>1397.7809999999999</v>
      </c>
      <c r="BC75" s="295">
        <f t="shared" si="166"/>
        <v>1.5</v>
      </c>
      <c r="BD75" s="295">
        <f t="shared" si="166"/>
        <v>1</v>
      </c>
      <c r="BE75" s="295">
        <f t="shared" si="166"/>
        <v>2.5</v>
      </c>
      <c r="BF75" s="183">
        <f t="shared" si="166"/>
        <v>7.5</v>
      </c>
      <c r="BG75" s="295">
        <f t="shared" si="166"/>
        <v>0.75</v>
      </c>
      <c r="BH75" s="183">
        <f t="shared" si="166"/>
        <v>0</v>
      </c>
      <c r="BI75" s="295">
        <f t="shared" si="166"/>
        <v>0</v>
      </c>
      <c r="BJ75" s="183">
        <f t="shared" si="166"/>
        <v>0.5</v>
      </c>
      <c r="BK75" s="183">
        <f t="shared" si="166"/>
        <v>0.5</v>
      </c>
      <c r="BL75" s="295">
        <f t="shared" si="166"/>
        <v>0.125</v>
      </c>
      <c r="BM75" s="295">
        <f t="shared" si="166"/>
        <v>21077.652000000002</v>
      </c>
      <c r="BN75" s="295">
        <f t="shared" ref="BN75:CN75" si="167">SUBTOTAL(9,BN73:BN74)</f>
        <v>4.7949999999999999</v>
      </c>
      <c r="BO75" s="295">
        <f t="shared" si="167"/>
        <v>21082.447</v>
      </c>
      <c r="BP75" s="296">
        <f t="shared" si="167"/>
        <v>86106194.989999995</v>
      </c>
      <c r="BQ75" s="296">
        <f t="shared" si="167"/>
        <v>0</v>
      </c>
      <c r="BR75" s="296">
        <f t="shared" si="167"/>
        <v>86106194.989999995</v>
      </c>
      <c r="BS75" s="296">
        <f t="shared" si="167"/>
        <v>95468.47</v>
      </c>
      <c r="BT75" s="296">
        <f t="shared" si="167"/>
        <v>273578.98</v>
      </c>
      <c r="BU75" s="296">
        <f t="shared" si="167"/>
        <v>369047.44999999995</v>
      </c>
      <c r="BV75" s="296">
        <f t="shared" si="167"/>
        <v>0</v>
      </c>
      <c r="BW75" s="296">
        <f t="shared" si="167"/>
        <v>29269347.719999999</v>
      </c>
      <c r="BX75" s="296">
        <f t="shared" si="167"/>
        <v>29269347.719999999</v>
      </c>
      <c r="BY75" s="296">
        <f t="shared" si="167"/>
        <v>0</v>
      </c>
      <c r="BZ75" s="296">
        <f t="shared" si="167"/>
        <v>133882.64000000001</v>
      </c>
      <c r="CA75" s="296">
        <f t="shared" si="167"/>
        <v>133882.64000000001</v>
      </c>
      <c r="CB75" s="296">
        <f t="shared" si="167"/>
        <v>29772277.809999999</v>
      </c>
      <c r="CC75" s="296">
        <f t="shared" si="167"/>
        <v>22329208.357499998</v>
      </c>
      <c r="CD75" s="296">
        <f t="shared" si="167"/>
        <v>0</v>
      </c>
      <c r="CE75" s="296">
        <f t="shared" si="167"/>
        <v>63776986.632499993</v>
      </c>
      <c r="CF75" s="296">
        <f t="shared" si="167"/>
        <v>257830.33654169427</v>
      </c>
      <c r="CG75" s="296">
        <f t="shared" si="167"/>
        <v>247517.12308002647</v>
      </c>
      <c r="CH75" s="296">
        <f>SUBTOTAL(9,CH73:CH74)</f>
        <v>64282334.09212172</v>
      </c>
      <c r="CI75" s="296">
        <f t="shared" si="167"/>
        <v>0</v>
      </c>
      <c r="CJ75" s="183"/>
      <c r="CK75" s="183">
        <f t="shared" si="167"/>
        <v>11144.5</v>
      </c>
      <c r="CL75" s="183">
        <f t="shared" si="167"/>
        <v>11122.5</v>
      </c>
      <c r="CM75" s="295">
        <f t="shared" si="167"/>
        <v>21001.18</v>
      </c>
      <c r="CN75" s="183">
        <f t="shared" si="167"/>
        <v>21083</v>
      </c>
      <c r="CQ75" s="360" t="e">
        <f t="shared" si="154"/>
        <v>#VALUE!</v>
      </c>
    </row>
    <row r="76" spans="1:95" ht="11.25" customHeight="1">
      <c r="A76" s="180" t="s">
        <v>945</v>
      </c>
      <c r="B76" s="168">
        <v>4.5</v>
      </c>
      <c r="C76" s="168">
        <v>13</v>
      </c>
      <c r="D76" s="168">
        <f t="shared" si="53"/>
        <v>15.25</v>
      </c>
      <c r="E76" s="168">
        <v>11.5</v>
      </c>
      <c r="F76" s="168">
        <v>11</v>
      </c>
      <c r="G76" s="168">
        <v>9.5</v>
      </c>
      <c r="H76" s="168">
        <v>11</v>
      </c>
      <c r="I76" s="168">
        <v>7.5</v>
      </c>
      <c r="J76" s="168">
        <v>10</v>
      </c>
      <c r="K76" s="168">
        <v>9</v>
      </c>
      <c r="L76" s="168">
        <v>13</v>
      </c>
      <c r="M76" s="168">
        <v>7.5</v>
      </c>
      <c r="N76" s="168">
        <v>6</v>
      </c>
      <c r="O76" s="168">
        <v>11</v>
      </c>
      <c r="P76" s="168">
        <v>8</v>
      </c>
      <c r="Q76" s="168">
        <f t="shared" ref="Q76:Q85" si="168">SUM($E76:$P76)</f>
        <v>115</v>
      </c>
      <c r="R76" s="169">
        <f t="shared" ref="R76:R85" si="169">$D76+$Q76</f>
        <v>130.25</v>
      </c>
      <c r="S76" s="168">
        <v>2.5</v>
      </c>
      <c r="T76" s="168">
        <v>0</v>
      </c>
      <c r="U76" s="168">
        <v>2.5</v>
      </c>
      <c r="V76" s="168">
        <v>24</v>
      </c>
      <c r="W76" s="168">
        <v>0.56999999999999995</v>
      </c>
      <c r="X76" s="168">
        <v>71</v>
      </c>
      <c r="Y76" s="168">
        <v>0</v>
      </c>
      <c r="Z76" s="168">
        <v>0</v>
      </c>
      <c r="AA76" s="168">
        <v>0</v>
      </c>
      <c r="AB76" s="170">
        <f t="shared" si="94"/>
        <v>21.96</v>
      </c>
      <c r="AC76" s="171">
        <f t="shared" si="95"/>
        <v>13.8</v>
      </c>
      <c r="AD76" s="171">
        <f t="shared" si="96"/>
        <v>24.19</v>
      </c>
      <c r="AE76" s="171">
        <f t="shared" si="97"/>
        <v>29.783000000000001</v>
      </c>
      <c r="AF76" s="171">
        <f t="shared" si="98"/>
        <v>68.125</v>
      </c>
      <c r="AG76" s="171">
        <f t="shared" si="99"/>
        <v>135.898</v>
      </c>
      <c r="AH76" s="171">
        <f t="shared" si="100"/>
        <v>2.5</v>
      </c>
      <c r="AI76" s="171">
        <f t="shared" si="101"/>
        <v>0</v>
      </c>
      <c r="AJ76" s="171">
        <f t="shared" si="102"/>
        <v>5</v>
      </c>
      <c r="AK76" s="171">
        <f t="shared" si="103"/>
        <v>16.8</v>
      </c>
      <c r="AL76" s="171">
        <f t="shared" si="104"/>
        <v>14.25</v>
      </c>
      <c r="AM76" s="171">
        <f t="shared" si="105"/>
        <v>3.55</v>
      </c>
      <c r="AN76" s="171">
        <f t="shared" si="106"/>
        <v>0</v>
      </c>
      <c r="AO76" s="171">
        <f t="shared" si="107"/>
        <v>0</v>
      </c>
      <c r="AP76" s="170">
        <f t="shared" si="147"/>
        <v>199.95800000000003</v>
      </c>
      <c r="AQ76" s="172">
        <v>1.0900000000000001</v>
      </c>
      <c r="AR76" s="171">
        <f t="shared" ref="AR76:AR85" si="170">ROUND($AP76*$AQ76,3)</f>
        <v>217.95400000000001</v>
      </c>
      <c r="AS76" s="173">
        <v>0</v>
      </c>
      <c r="AT76" s="170">
        <f t="shared" ref="AT76:AT85" si="171">ROUND($AS76*$AT$2,3)</f>
        <v>0</v>
      </c>
      <c r="AU76" s="172">
        <v>64.875</v>
      </c>
      <c r="AV76" s="172">
        <v>54.438000000000002</v>
      </c>
      <c r="AW76" s="170">
        <f t="shared" ref="AW76:AW82" si="172">ROUND(IF($R76&lt;4000,((4000-$R76)/4000)*(0.15*$R76),0),3)</f>
        <v>18.901</v>
      </c>
      <c r="AX76" s="172">
        <v>0</v>
      </c>
      <c r="AY76" s="171">
        <f t="shared" ref="AY76:AY85" si="173">SUM($AU76:$AX76)</f>
        <v>138.214</v>
      </c>
      <c r="AZ76" s="174">
        <f t="shared" si="162"/>
        <v>69.75</v>
      </c>
      <c r="BA76" s="178">
        <v>3.5999999999999997E-2</v>
      </c>
      <c r="BB76" s="171">
        <f t="shared" ref="BB76:BB85" si="174">ROUND($BA76*$R76,3)</f>
        <v>4.6890000000000001</v>
      </c>
      <c r="BC76" s="170">
        <f t="shared" ref="BC76:BC85" si="175">ROUND(IF(AND((($CL76-$CK76)/$CK76)&gt;0.01,(($CL76-$CK76)-($CL76*0.01))&gt;0),(($CL76-$CK76)-($CL76*0.01))*$BC$2,0),3)</f>
        <v>3.278</v>
      </c>
      <c r="BD76" s="170">
        <f t="shared" ref="BD76:BD85" si="176">ROUND(IF((($CL76-$CK76)/$CK76)&gt;0.01,($CL76-$CK76)*$BD$2,0),3)</f>
        <v>1.75</v>
      </c>
      <c r="BE76" s="170">
        <f t="shared" si="163"/>
        <v>5.0280000000000005</v>
      </c>
      <c r="BF76" s="173">
        <v>0</v>
      </c>
      <c r="BG76" s="171">
        <f t="shared" ref="BG76:BG85" si="177">ROUND($BF76*$BG$2,3)</f>
        <v>0</v>
      </c>
      <c r="BH76" s="175">
        <v>0</v>
      </c>
      <c r="BI76" s="171">
        <f t="shared" ref="BI76:BI85" si="178">ROUND($BH76*$BI$2,3)</f>
        <v>0</v>
      </c>
      <c r="BJ76" s="175">
        <v>0</v>
      </c>
      <c r="BK76" s="175">
        <v>0</v>
      </c>
      <c r="BL76" s="171">
        <f t="shared" si="164"/>
        <v>0</v>
      </c>
      <c r="BM76" s="170">
        <f t="shared" si="165"/>
        <v>435.63500000000005</v>
      </c>
      <c r="BN76" s="170">
        <f t="shared" ref="BN76:BN85" si="179">ROUND(IF(AND($R76&lt;=200,$CM76&gt;$BM76),$CM76-$BM76,0),3)</f>
        <v>0</v>
      </c>
      <c r="BO76" s="171">
        <f t="shared" ref="BO76:BO85" si="180">ROUND($BM76+$BN76,3)</f>
        <v>435.63499999999999</v>
      </c>
      <c r="BP76" s="284">
        <f t="shared" ref="BP76:BP85" si="181">ROUND($BO76*$BP$2,2)</f>
        <v>1779246.61</v>
      </c>
      <c r="BQ76" s="285"/>
      <c r="BR76" s="284">
        <f t="shared" si="158"/>
        <v>1779246.61</v>
      </c>
      <c r="BS76" s="284">
        <v>793.37</v>
      </c>
      <c r="BT76" s="284">
        <v>69535.600000000006</v>
      </c>
      <c r="BU76" s="176">
        <f t="shared" ref="BU76:BU85" si="182">$BS76+$BT76</f>
        <v>70328.97</v>
      </c>
      <c r="BV76" s="176">
        <v>0</v>
      </c>
      <c r="BW76" s="176">
        <v>0</v>
      </c>
      <c r="BX76" s="176">
        <f t="shared" ref="BX76:BX85" si="183">$BV76+$BW76</f>
        <v>0</v>
      </c>
      <c r="BY76" s="176">
        <v>0</v>
      </c>
      <c r="BZ76" s="176">
        <v>0</v>
      </c>
      <c r="CA76" s="284">
        <f t="shared" ref="CA76:CA85" si="184">SUM($BY76:$BZ76)</f>
        <v>0</v>
      </c>
      <c r="CB76" s="284">
        <f t="shared" si="150"/>
        <v>70328.97</v>
      </c>
      <c r="CC76" s="284">
        <f t="shared" ref="CC76:CC85" si="185">$CB76*0.75</f>
        <v>52746.727500000001</v>
      </c>
      <c r="CD76" s="176">
        <v>0</v>
      </c>
      <c r="CE76" s="284">
        <f t="shared" si="151"/>
        <v>1726499.8825000001</v>
      </c>
      <c r="CF76" s="284">
        <f t="shared" si="159"/>
        <v>6979.697054506657</v>
      </c>
      <c r="CG76" s="284">
        <f t="shared" si="153"/>
        <v>6700.5091723263904</v>
      </c>
      <c r="CH76" s="284">
        <f t="shared" si="161"/>
        <v>1740180.0887268332</v>
      </c>
      <c r="CI76" s="285"/>
      <c r="CJ76" s="292"/>
      <c r="CK76" s="169">
        <v>128</v>
      </c>
      <c r="CL76" s="169">
        <v>131.5</v>
      </c>
      <c r="CM76" s="178">
        <v>432.09500000000003</v>
      </c>
      <c r="CN76" s="179">
        <f t="shared" si="160"/>
        <v>13660</v>
      </c>
      <c r="CQ76" s="360">
        <f t="shared" si="154"/>
        <v>317.82100000000008</v>
      </c>
    </row>
    <row r="77" spans="1:95" ht="11.25" customHeight="1">
      <c r="A77" s="180" t="s">
        <v>946</v>
      </c>
      <c r="B77" s="168">
        <v>98</v>
      </c>
      <c r="C77" s="168">
        <v>295.5</v>
      </c>
      <c r="D77" s="168">
        <f t="shared" si="53"/>
        <v>344.5</v>
      </c>
      <c r="E77" s="168">
        <v>301.5</v>
      </c>
      <c r="F77" s="168">
        <v>277.5</v>
      </c>
      <c r="G77" s="168">
        <v>308.5</v>
      </c>
      <c r="H77" s="168">
        <v>294</v>
      </c>
      <c r="I77" s="168">
        <v>256</v>
      </c>
      <c r="J77" s="168">
        <v>254</v>
      </c>
      <c r="K77" s="168">
        <v>259</v>
      </c>
      <c r="L77" s="168">
        <v>243.5</v>
      </c>
      <c r="M77" s="168">
        <v>344</v>
      </c>
      <c r="N77" s="168">
        <v>292.5</v>
      </c>
      <c r="O77" s="168">
        <v>237</v>
      </c>
      <c r="P77" s="168">
        <v>237</v>
      </c>
      <c r="Q77" s="168">
        <f t="shared" si="168"/>
        <v>3304.5</v>
      </c>
      <c r="R77" s="169">
        <f t="shared" si="169"/>
        <v>3649</v>
      </c>
      <c r="S77" s="168">
        <v>199</v>
      </c>
      <c r="T77" s="168">
        <v>12.5</v>
      </c>
      <c r="U77" s="168">
        <v>82.5</v>
      </c>
      <c r="V77" s="168">
        <v>336</v>
      </c>
      <c r="W77" s="168">
        <v>15.36</v>
      </c>
      <c r="X77" s="168">
        <v>1980</v>
      </c>
      <c r="Y77" s="168">
        <v>250</v>
      </c>
      <c r="Z77" s="168">
        <v>45</v>
      </c>
      <c r="AA77" s="168">
        <v>1757</v>
      </c>
      <c r="AB77" s="170">
        <f t="shared" si="94"/>
        <v>496.08</v>
      </c>
      <c r="AC77" s="171">
        <f t="shared" si="95"/>
        <v>361.8</v>
      </c>
      <c r="AD77" s="171">
        <f t="shared" si="96"/>
        <v>691.48</v>
      </c>
      <c r="AE77" s="171">
        <f t="shared" si="97"/>
        <v>840.18</v>
      </c>
      <c r="AF77" s="171">
        <f t="shared" si="98"/>
        <v>2016.25</v>
      </c>
      <c r="AG77" s="171">
        <f t="shared" si="99"/>
        <v>3909.71</v>
      </c>
      <c r="AH77" s="171">
        <f t="shared" si="100"/>
        <v>199</v>
      </c>
      <c r="AI77" s="171">
        <f t="shared" si="101"/>
        <v>25</v>
      </c>
      <c r="AJ77" s="171">
        <f t="shared" si="102"/>
        <v>165</v>
      </c>
      <c r="AK77" s="171">
        <f t="shared" si="103"/>
        <v>235.2</v>
      </c>
      <c r="AL77" s="171">
        <f t="shared" si="104"/>
        <v>384</v>
      </c>
      <c r="AM77" s="171">
        <f t="shared" si="105"/>
        <v>99</v>
      </c>
      <c r="AN77" s="171">
        <f t="shared" si="106"/>
        <v>22.5</v>
      </c>
      <c r="AO77" s="171">
        <f t="shared" si="107"/>
        <v>105.42</v>
      </c>
      <c r="AP77" s="170">
        <f t="shared" si="147"/>
        <v>5640.91</v>
      </c>
      <c r="AQ77" s="172">
        <v>1.1180000000000001</v>
      </c>
      <c r="AR77" s="171">
        <f t="shared" si="170"/>
        <v>6306.5370000000003</v>
      </c>
      <c r="AS77" s="173">
        <v>2</v>
      </c>
      <c r="AT77" s="170">
        <f t="shared" si="171"/>
        <v>3</v>
      </c>
      <c r="AU77" s="172">
        <v>175.15799999999999</v>
      </c>
      <c r="AV77" s="172">
        <v>141.50399999999999</v>
      </c>
      <c r="AW77" s="170">
        <f t="shared" si="172"/>
        <v>48.03</v>
      </c>
      <c r="AX77" s="172">
        <v>0</v>
      </c>
      <c r="AY77" s="171">
        <f t="shared" si="173"/>
        <v>364.69200000000001</v>
      </c>
      <c r="AZ77" s="174">
        <f t="shared" si="162"/>
        <v>0</v>
      </c>
      <c r="BA77" s="178">
        <v>0.09</v>
      </c>
      <c r="BB77" s="171">
        <f t="shared" si="174"/>
        <v>328.41</v>
      </c>
      <c r="BC77" s="170">
        <f t="shared" si="175"/>
        <v>0</v>
      </c>
      <c r="BD77" s="170">
        <f t="shared" si="176"/>
        <v>0</v>
      </c>
      <c r="BE77" s="170">
        <f t="shared" si="163"/>
        <v>0</v>
      </c>
      <c r="BF77" s="173">
        <v>0</v>
      </c>
      <c r="BG77" s="171">
        <f t="shared" si="177"/>
        <v>0</v>
      </c>
      <c r="BH77" s="175">
        <v>0</v>
      </c>
      <c r="BI77" s="171">
        <f t="shared" si="178"/>
        <v>0</v>
      </c>
      <c r="BJ77" s="175">
        <v>0</v>
      </c>
      <c r="BK77" s="175">
        <v>0</v>
      </c>
      <c r="BL77" s="171">
        <f t="shared" si="164"/>
        <v>0</v>
      </c>
      <c r="BM77" s="170">
        <f t="shared" si="165"/>
        <v>7002.6390000000001</v>
      </c>
      <c r="BN77" s="170">
        <f t="shared" si="179"/>
        <v>0</v>
      </c>
      <c r="BO77" s="171">
        <f t="shared" si="180"/>
        <v>7002.6390000000001</v>
      </c>
      <c r="BP77" s="284">
        <f t="shared" si="181"/>
        <v>28600598.359999999</v>
      </c>
      <c r="BQ77" s="285"/>
      <c r="BR77" s="284">
        <f t="shared" si="158"/>
        <v>28600598.359999999</v>
      </c>
      <c r="BS77" s="284">
        <v>22958.09</v>
      </c>
      <c r="BT77" s="284">
        <v>111869.33</v>
      </c>
      <c r="BU77" s="176">
        <f t="shared" si="182"/>
        <v>134827.42000000001</v>
      </c>
      <c r="BV77" s="176">
        <v>0</v>
      </c>
      <c r="BW77" s="284">
        <v>3366922.18</v>
      </c>
      <c r="BX77" s="176">
        <f t="shared" si="183"/>
        <v>3366922.18</v>
      </c>
      <c r="BY77" s="176">
        <v>0</v>
      </c>
      <c r="BZ77" s="176">
        <v>227403.73</v>
      </c>
      <c r="CA77" s="284">
        <f t="shared" si="184"/>
        <v>227403.73</v>
      </c>
      <c r="CB77" s="284">
        <f t="shared" si="150"/>
        <v>3729153.33</v>
      </c>
      <c r="CC77" s="284">
        <f t="shared" si="185"/>
        <v>2796864.9975000001</v>
      </c>
      <c r="CD77" s="176">
        <v>0</v>
      </c>
      <c r="CE77" s="284">
        <f t="shared" si="151"/>
        <v>25803733.362500001</v>
      </c>
      <c r="CF77" s="284">
        <f t="shared" si="159"/>
        <v>104316.39386197084</v>
      </c>
      <c r="CG77" s="284">
        <f t="shared" si="153"/>
        <v>100143.73810749201</v>
      </c>
      <c r="CH77" s="284">
        <f t="shared" si="161"/>
        <v>26008193.494469464</v>
      </c>
      <c r="CI77" s="285"/>
      <c r="CJ77" s="292"/>
      <c r="CK77" s="169">
        <v>3682</v>
      </c>
      <c r="CL77" s="169">
        <v>3489.5</v>
      </c>
      <c r="CM77" s="178">
        <v>6774.4440000000004</v>
      </c>
      <c r="CN77" s="179">
        <f t="shared" si="160"/>
        <v>7838</v>
      </c>
      <c r="CQ77" s="360">
        <f t="shared" si="154"/>
        <v>5373.92</v>
      </c>
    </row>
    <row r="78" spans="1:95" ht="11.25" customHeight="1">
      <c r="A78" s="180" t="s">
        <v>947</v>
      </c>
      <c r="B78" s="168">
        <v>16</v>
      </c>
      <c r="C78" s="168">
        <v>14.5</v>
      </c>
      <c r="D78" s="168">
        <f t="shared" si="53"/>
        <v>22.5</v>
      </c>
      <c r="E78" s="168">
        <v>29.5</v>
      </c>
      <c r="F78" s="168">
        <v>27.5</v>
      </c>
      <c r="G78" s="168">
        <v>32.5</v>
      </c>
      <c r="H78" s="168">
        <v>37</v>
      </c>
      <c r="I78" s="168">
        <v>27.5</v>
      </c>
      <c r="J78" s="168">
        <v>28.5</v>
      </c>
      <c r="K78" s="168">
        <v>42</v>
      </c>
      <c r="L78" s="168">
        <v>32</v>
      </c>
      <c r="M78" s="168">
        <v>43.5</v>
      </c>
      <c r="N78" s="168">
        <v>31</v>
      </c>
      <c r="O78" s="168">
        <v>30</v>
      </c>
      <c r="P78" s="168">
        <v>31</v>
      </c>
      <c r="Q78" s="168">
        <f t="shared" si="168"/>
        <v>392</v>
      </c>
      <c r="R78" s="169">
        <f t="shared" si="169"/>
        <v>414.5</v>
      </c>
      <c r="S78" s="168">
        <v>3</v>
      </c>
      <c r="T78" s="168">
        <v>6.5</v>
      </c>
      <c r="U78" s="168">
        <v>16</v>
      </c>
      <c r="V78" s="168">
        <v>61.5</v>
      </c>
      <c r="W78" s="168">
        <v>1.99</v>
      </c>
      <c r="X78" s="168">
        <v>168.5</v>
      </c>
      <c r="Y78" s="168">
        <v>56.5</v>
      </c>
      <c r="Z78" s="168">
        <v>17.670000000000002</v>
      </c>
      <c r="AA78" s="168">
        <v>202</v>
      </c>
      <c r="AB78" s="170">
        <f t="shared" si="94"/>
        <v>32.4</v>
      </c>
      <c r="AC78" s="171">
        <f t="shared" si="95"/>
        <v>35.4</v>
      </c>
      <c r="AD78" s="171">
        <f t="shared" si="96"/>
        <v>70.8</v>
      </c>
      <c r="AE78" s="171">
        <f t="shared" si="97"/>
        <v>97.185000000000002</v>
      </c>
      <c r="AF78" s="171">
        <f t="shared" si="98"/>
        <v>261.875</v>
      </c>
      <c r="AG78" s="171">
        <f t="shared" si="99"/>
        <v>465.26</v>
      </c>
      <c r="AH78" s="171">
        <f t="shared" si="100"/>
        <v>3</v>
      </c>
      <c r="AI78" s="171">
        <f t="shared" si="101"/>
        <v>13</v>
      </c>
      <c r="AJ78" s="171">
        <f t="shared" si="102"/>
        <v>32</v>
      </c>
      <c r="AK78" s="171">
        <f t="shared" si="103"/>
        <v>43.05</v>
      </c>
      <c r="AL78" s="171">
        <f t="shared" si="104"/>
        <v>49.75</v>
      </c>
      <c r="AM78" s="171">
        <f t="shared" si="105"/>
        <v>8.4250000000000007</v>
      </c>
      <c r="AN78" s="171">
        <f t="shared" si="106"/>
        <v>8.8350000000000009</v>
      </c>
      <c r="AO78" s="171">
        <f t="shared" si="107"/>
        <v>12.12</v>
      </c>
      <c r="AP78" s="170">
        <f t="shared" si="147"/>
        <v>667.83999999999992</v>
      </c>
      <c r="AQ78" s="172">
        <v>1.113</v>
      </c>
      <c r="AR78" s="171">
        <f t="shared" si="170"/>
        <v>743.30600000000004</v>
      </c>
      <c r="AS78" s="173">
        <v>0</v>
      </c>
      <c r="AT78" s="170">
        <f t="shared" si="171"/>
        <v>0</v>
      </c>
      <c r="AU78" s="172">
        <v>77.888000000000005</v>
      </c>
      <c r="AV78" s="172">
        <v>140.4</v>
      </c>
      <c r="AW78" s="170">
        <f t="shared" si="172"/>
        <v>55.731999999999999</v>
      </c>
      <c r="AX78" s="172">
        <v>0</v>
      </c>
      <c r="AY78" s="171">
        <f t="shared" si="173"/>
        <v>274.02</v>
      </c>
      <c r="AZ78" s="174">
        <f t="shared" si="162"/>
        <v>0</v>
      </c>
      <c r="BA78" s="178">
        <v>8.2000000000000003E-2</v>
      </c>
      <c r="BB78" s="171">
        <f t="shared" si="174"/>
        <v>33.988999999999997</v>
      </c>
      <c r="BC78" s="170">
        <f t="shared" si="175"/>
        <v>0</v>
      </c>
      <c r="BD78" s="170">
        <f t="shared" si="176"/>
        <v>0</v>
      </c>
      <c r="BE78" s="170">
        <f t="shared" si="163"/>
        <v>0</v>
      </c>
      <c r="BF78" s="173">
        <v>0</v>
      </c>
      <c r="BG78" s="171">
        <f t="shared" si="177"/>
        <v>0</v>
      </c>
      <c r="BH78" s="175">
        <v>0</v>
      </c>
      <c r="BI78" s="171">
        <f t="shared" si="178"/>
        <v>0</v>
      </c>
      <c r="BJ78" s="175">
        <v>0</v>
      </c>
      <c r="BK78" s="175">
        <v>0</v>
      </c>
      <c r="BL78" s="171">
        <f t="shared" si="164"/>
        <v>0</v>
      </c>
      <c r="BM78" s="170">
        <f t="shared" si="165"/>
        <v>1051.3150000000001</v>
      </c>
      <c r="BN78" s="170">
        <f t="shared" si="179"/>
        <v>0</v>
      </c>
      <c r="BO78" s="171">
        <f t="shared" si="180"/>
        <v>1051.3150000000001</v>
      </c>
      <c r="BP78" s="284">
        <f t="shared" si="181"/>
        <v>4293843.8</v>
      </c>
      <c r="BQ78" s="285"/>
      <c r="BR78" s="284">
        <f t="shared" si="158"/>
        <v>4293843.8</v>
      </c>
      <c r="BS78" s="284">
        <v>2949.16</v>
      </c>
      <c r="BT78" s="284">
        <v>13896.53</v>
      </c>
      <c r="BU78" s="176">
        <f t="shared" si="182"/>
        <v>16845.690000000002</v>
      </c>
      <c r="BV78" s="176">
        <v>0</v>
      </c>
      <c r="BW78" s="284">
        <v>0</v>
      </c>
      <c r="BX78" s="176">
        <v>0</v>
      </c>
      <c r="BY78" s="176">
        <v>0</v>
      </c>
      <c r="BZ78" s="176">
        <v>723.4</v>
      </c>
      <c r="CA78" s="284">
        <f t="shared" si="184"/>
        <v>723.4</v>
      </c>
      <c r="CB78" s="284">
        <f t="shared" si="150"/>
        <v>17569.090000000004</v>
      </c>
      <c r="CC78" s="284">
        <f t="shared" si="185"/>
        <v>13176.817500000003</v>
      </c>
      <c r="CD78" s="176">
        <v>0</v>
      </c>
      <c r="CE78" s="284">
        <f t="shared" si="151"/>
        <v>4280666.9824999999</v>
      </c>
      <c r="CF78" s="284">
        <f t="shared" si="159"/>
        <v>17305.392854018424</v>
      </c>
      <c r="CG78" s="284">
        <f t="shared" si="153"/>
        <v>16613.177139857686</v>
      </c>
      <c r="CH78" s="284">
        <f t="shared" si="161"/>
        <v>4314585.5524938758</v>
      </c>
      <c r="CI78" s="285"/>
      <c r="CJ78" s="292"/>
      <c r="CK78" s="169">
        <v>426</v>
      </c>
      <c r="CL78" s="169">
        <v>425.5</v>
      </c>
      <c r="CM78" s="178">
        <v>1066.8679999999999</v>
      </c>
      <c r="CN78" s="179">
        <f t="shared" si="160"/>
        <v>10359</v>
      </c>
      <c r="CQ78" s="360">
        <f t="shared" si="154"/>
        <v>873.25700000000006</v>
      </c>
    </row>
    <row r="79" spans="1:95" ht="11.25" customHeight="1">
      <c r="A79" s="180" t="s">
        <v>948</v>
      </c>
      <c r="B79" s="168">
        <v>15</v>
      </c>
      <c r="C79" s="168">
        <v>95</v>
      </c>
      <c r="D79" s="168">
        <f t="shared" si="53"/>
        <v>102.5</v>
      </c>
      <c r="E79" s="168">
        <v>92</v>
      </c>
      <c r="F79" s="168">
        <v>96</v>
      </c>
      <c r="G79" s="168">
        <v>98</v>
      </c>
      <c r="H79" s="168">
        <v>95.5</v>
      </c>
      <c r="I79" s="168">
        <v>92</v>
      </c>
      <c r="J79" s="168">
        <v>89.5</v>
      </c>
      <c r="K79" s="168">
        <v>105</v>
      </c>
      <c r="L79" s="168">
        <v>109</v>
      </c>
      <c r="M79" s="168">
        <v>93.5</v>
      </c>
      <c r="N79" s="168">
        <v>100.5</v>
      </c>
      <c r="O79" s="168">
        <v>91</v>
      </c>
      <c r="P79" s="168">
        <v>95</v>
      </c>
      <c r="Q79" s="168">
        <f t="shared" si="168"/>
        <v>1157</v>
      </c>
      <c r="R79" s="169">
        <f t="shared" si="169"/>
        <v>1259.5</v>
      </c>
      <c r="S79" s="168">
        <v>0.5</v>
      </c>
      <c r="T79" s="168">
        <v>9.5</v>
      </c>
      <c r="U79" s="168">
        <v>12.5</v>
      </c>
      <c r="V79" s="168">
        <v>116</v>
      </c>
      <c r="W79" s="168">
        <v>4.0199999999999996</v>
      </c>
      <c r="X79" s="168">
        <v>568.5</v>
      </c>
      <c r="Y79" s="168">
        <v>412.5</v>
      </c>
      <c r="Z79" s="168">
        <v>168.17</v>
      </c>
      <c r="AA79" s="168">
        <v>641</v>
      </c>
      <c r="AB79" s="170">
        <f t="shared" si="94"/>
        <v>147.6</v>
      </c>
      <c r="AC79" s="171">
        <f t="shared" si="95"/>
        <v>110.4</v>
      </c>
      <c r="AD79" s="171">
        <f t="shared" si="96"/>
        <v>228.92</v>
      </c>
      <c r="AE79" s="171">
        <f t="shared" si="97"/>
        <v>289.46499999999997</v>
      </c>
      <c r="AF79" s="171">
        <f t="shared" si="98"/>
        <v>742.5</v>
      </c>
      <c r="AG79" s="171">
        <f t="shared" si="99"/>
        <v>1371.2849999999999</v>
      </c>
      <c r="AH79" s="171">
        <f t="shared" si="100"/>
        <v>0.5</v>
      </c>
      <c r="AI79" s="171">
        <f t="shared" si="101"/>
        <v>19</v>
      </c>
      <c r="AJ79" s="171">
        <f t="shared" si="102"/>
        <v>25</v>
      </c>
      <c r="AK79" s="171">
        <f t="shared" si="103"/>
        <v>81.2</v>
      </c>
      <c r="AL79" s="171">
        <f t="shared" si="104"/>
        <v>100.5</v>
      </c>
      <c r="AM79" s="171">
        <f t="shared" si="105"/>
        <v>28.425000000000001</v>
      </c>
      <c r="AN79" s="171">
        <f t="shared" si="106"/>
        <v>84.084999999999994</v>
      </c>
      <c r="AO79" s="171">
        <f t="shared" si="107"/>
        <v>38.46</v>
      </c>
      <c r="AP79" s="170">
        <f t="shared" si="147"/>
        <v>1896.0549999999998</v>
      </c>
      <c r="AQ79" s="172">
        <v>1.05</v>
      </c>
      <c r="AR79" s="171">
        <f t="shared" si="170"/>
        <v>1990.8579999999999</v>
      </c>
      <c r="AS79" s="173">
        <v>0</v>
      </c>
      <c r="AT79" s="170">
        <f t="shared" si="171"/>
        <v>0</v>
      </c>
      <c r="AU79" s="172">
        <v>42.969000000000001</v>
      </c>
      <c r="AV79" s="172">
        <v>40.975000000000001</v>
      </c>
      <c r="AW79" s="170">
        <f t="shared" si="172"/>
        <v>129.43700000000001</v>
      </c>
      <c r="AX79" s="172">
        <v>0</v>
      </c>
      <c r="AY79" s="171">
        <f t="shared" si="173"/>
        <v>213.38100000000003</v>
      </c>
      <c r="AZ79" s="174">
        <f t="shared" si="162"/>
        <v>0</v>
      </c>
      <c r="BA79" s="178">
        <v>0.11</v>
      </c>
      <c r="BB79" s="171">
        <f t="shared" si="174"/>
        <v>138.54499999999999</v>
      </c>
      <c r="BC79" s="170">
        <f t="shared" si="175"/>
        <v>0</v>
      </c>
      <c r="BD79" s="170">
        <f t="shared" si="176"/>
        <v>0</v>
      </c>
      <c r="BE79" s="170">
        <f t="shared" si="163"/>
        <v>0</v>
      </c>
      <c r="BF79" s="173">
        <v>0</v>
      </c>
      <c r="BG79" s="171">
        <f t="shared" si="177"/>
        <v>0</v>
      </c>
      <c r="BH79" s="175">
        <v>0</v>
      </c>
      <c r="BI79" s="171">
        <f t="shared" si="178"/>
        <v>0</v>
      </c>
      <c r="BJ79" s="175">
        <v>0</v>
      </c>
      <c r="BK79" s="175">
        <v>0</v>
      </c>
      <c r="BL79" s="171">
        <f t="shared" si="164"/>
        <v>0</v>
      </c>
      <c r="BM79" s="170">
        <f t="shared" si="165"/>
        <v>2342.7840000000001</v>
      </c>
      <c r="BN79" s="170">
        <f t="shared" si="179"/>
        <v>0</v>
      </c>
      <c r="BO79" s="171">
        <f t="shared" si="180"/>
        <v>2342.7840000000001</v>
      </c>
      <c r="BP79" s="284">
        <f t="shared" si="181"/>
        <v>9568538.9800000004</v>
      </c>
      <c r="BQ79" s="285"/>
      <c r="BR79" s="284">
        <f t="shared" si="158"/>
        <v>9568538.9800000004</v>
      </c>
      <c r="BS79" s="284">
        <v>5554.8</v>
      </c>
      <c r="BT79" s="284">
        <v>33404.74</v>
      </c>
      <c r="BU79" s="176">
        <f t="shared" si="182"/>
        <v>38959.54</v>
      </c>
      <c r="BV79" s="176">
        <v>0</v>
      </c>
      <c r="BW79" s="284">
        <v>0</v>
      </c>
      <c r="BX79" s="176">
        <f t="shared" si="183"/>
        <v>0</v>
      </c>
      <c r="BY79" s="176">
        <v>0</v>
      </c>
      <c r="BZ79" s="176">
        <v>0</v>
      </c>
      <c r="CA79" s="284">
        <f t="shared" si="184"/>
        <v>0</v>
      </c>
      <c r="CB79" s="284">
        <f t="shared" si="150"/>
        <v>38959.54</v>
      </c>
      <c r="CC79" s="284">
        <f t="shared" si="185"/>
        <v>29219.654999999999</v>
      </c>
      <c r="CD79" s="176">
        <v>0</v>
      </c>
      <c r="CE79" s="284">
        <f t="shared" si="151"/>
        <v>9539319.3250000011</v>
      </c>
      <c r="CF79" s="284">
        <f t="shared" si="159"/>
        <v>38564.47351637797</v>
      </c>
      <c r="CG79" s="284">
        <f t="shared" si="153"/>
        <v>37021.89457572285</v>
      </c>
      <c r="CH79" s="284">
        <f t="shared" si="161"/>
        <v>9614905.6930921022</v>
      </c>
      <c r="CI79" s="285"/>
      <c r="CJ79" s="292"/>
      <c r="CK79" s="169">
        <v>1274</v>
      </c>
      <c r="CL79" s="169">
        <v>1237</v>
      </c>
      <c r="CM79" s="178">
        <v>2286.5390000000002</v>
      </c>
      <c r="CN79" s="179">
        <f t="shared" si="160"/>
        <v>7597</v>
      </c>
      <c r="CQ79" s="360">
        <f t="shared" si="154"/>
        <v>1922.7610000000002</v>
      </c>
    </row>
    <row r="80" spans="1:95" ht="11.25" customHeight="1">
      <c r="A80" s="180" t="s">
        <v>949</v>
      </c>
      <c r="B80" s="168">
        <v>113</v>
      </c>
      <c r="C80" s="168">
        <v>739.5</v>
      </c>
      <c r="D80" s="168">
        <f t="shared" si="53"/>
        <v>796</v>
      </c>
      <c r="E80" s="168">
        <v>756</v>
      </c>
      <c r="F80" s="168">
        <v>813</v>
      </c>
      <c r="G80" s="168">
        <v>806.5</v>
      </c>
      <c r="H80" s="168">
        <v>841.5</v>
      </c>
      <c r="I80" s="168">
        <v>780</v>
      </c>
      <c r="J80" s="168">
        <v>724.5</v>
      </c>
      <c r="K80" s="168">
        <v>698</v>
      </c>
      <c r="L80" s="168">
        <v>727</v>
      </c>
      <c r="M80" s="168">
        <v>667.5</v>
      </c>
      <c r="N80" s="168">
        <v>686</v>
      </c>
      <c r="O80" s="168">
        <v>651</v>
      </c>
      <c r="P80" s="168">
        <v>618</v>
      </c>
      <c r="Q80" s="168">
        <f t="shared" si="168"/>
        <v>8769</v>
      </c>
      <c r="R80" s="169">
        <f t="shared" si="169"/>
        <v>9565</v>
      </c>
      <c r="S80" s="168">
        <v>253.5</v>
      </c>
      <c r="T80" s="168">
        <v>186.5</v>
      </c>
      <c r="U80" s="168">
        <v>66.5</v>
      </c>
      <c r="V80" s="168">
        <v>970.5</v>
      </c>
      <c r="W80" s="168">
        <v>46.18</v>
      </c>
      <c r="X80" s="168">
        <v>5461</v>
      </c>
      <c r="Y80" s="168">
        <v>439</v>
      </c>
      <c r="Z80" s="168">
        <v>182</v>
      </c>
      <c r="AA80" s="168">
        <v>1994</v>
      </c>
      <c r="AB80" s="170">
        <f t="shared" si="94"/>
        <v>1146.24</v>
      </c>
      <c r="AC80" s="171">
        <f t="shared" si="95"/>
        <v>907.2</v>
      </c>
      <c r="AD80" s="171">
        <f t="shared" si="96"/>
        <v>1911.01</v>
      </c>
      <c r="AE80" s="171">
        <f t="shared" si="97"/>
        <v>2451.5700000000002</v>
      </c>
      <c r="AF80" s="171">
        <f t="shared" si="98"/>
        <v>5059.375</v>
      </c>
      <c r="AG80" s="171">
        <f t="shared" si="99"/>
        <v>10329.155000000001</v>
      </c>
      <c r="AH80" s="171">
        <f t="shared" si="100"/>
        <v>253.5</v>
      </c>
      <c r="AI80" s="171">
        <f t="shared" si="101"/>
        <v>373</v>
      </c>
      <c r="AJ80" s="171">
        <f t="shared" si="102"/>
        <v>133</v>
      </c>
      <c r="AK80" s="171">
        <f t="shared" si="103"/>
        <v>679.35</v>
      </c>
      <c r="AL80" s="171">
        <f t="shared" si="104"/>
        <v>1154.5</v>
      </c>
      <c r="AM80" s="171">
        <f t="shared" si="105"/>
        <v>273.05</v>
      </c>
      <c r="AN80" s="171">
        <f t="shared" si="106"/>
        <v>91</v>
      </c>
      <c r="AO80" s="171">
        <f t="shared" si="107"/>
        <v>119.64</v>
      </c>
      <c r="AP80" s="170">
        <f t="shared" si="147"/>
        <v>14552.434999999999</v>
      </c>
      <c r="AQ80" s="172">
        <v>1.0780000000000001</v>
      </c>
      <c r="AR80" s="171">
        <f t="shared" si="170"/>
        <v>15687.525</v>
      </c>
      <c r="AS80" s="173">
        <v>9</v>
      </c>
      <c r="AT80" s="170">
        <f t="shared" si="171"/>
        <v>13.5</v>
      </c>
      <c r="AU80" s="172">
        <v>48.798999999999999</v>
      </c>
      <c r="AV80" s="172">
        <v>0</v>
      </c>
      <c r="AW80" s="170">
        <f t="shared" si="172"/>
        <v>0</v>
      </c>
      <c r="AX80" s="172">
        <v>0</v>
      </c>
      <c r="AY80" s="171">
        <f t="shared" si="173"/>
        <v>48.798999999999999</v>
      </c>
      <c r="AZ80" s="174">
        <f t="shared" si="162"/>
        <v>0</v>
      </c>
      <c r="BA80" s="178">
        <v>6.9000000000000006E-2</v>
      </c>
      <c r="BB80" s="171">
        <f t="shared" si="174"/>
        <v>659.98500000000001</v>
      </c>
      <c r="BC80" s="170">
        <f t="shared" si="175"/>
        <v>111.36</v>
      </c>
      <c r="BD80" s="170">
        <f t="shared" si="176"/>
        <v>86.25</v>
      </c>
      <c r="BE80" s="170">
        <f t="shared" si="163"/>
        <v>197.61</v>
      </c>
      <c r="BF80" s="173">
        <v>0</v>
      </c>
      <c r="BG80" s="171">
        <f t="shared" si="177"/>
        <v>0</v>
      </c>
      <c r="BH80" s="175">
        <v>2.5</v>
      </c>
      <c r="BI80" s="171">
        <f t="shared" si="178"/>
        <v>0.25</v>
      </c>
      <c r="BJ80" s="175">
        <v>1.5</v>
      </c>
      <c r="BK80" s="175">
        <v>1.5</v>
      </c>
      <c r="BL80" s="171">
        <f t="shared" si="164"/>
        <v>0.375</v>
      </c>
      <c r="BM80" s="170">
        <f t="shared" si="165"/>
        <v>16608.044000000002</v>
      </c>
      <c r="BN80" s="170">
        <f t="shared" si="179"/>
        <v>0</v>
      </c>
      <c r="BO80" s="171">
        <f t="shared" si="180"/>
        <v>16608.044000000002</v>
      </c>
      <c r="BP80" s="284">
        <f t="shared" si="181"/>
        <v>67831569.790000007</v>
      </c>
      <c r="BQ80" s="285"/>
      <c r="BR80" s="284">
        <f t="shared" si="158"/>
        <v>67831569.790000007</v>
      </c>
      <c r="BS80" s="284">
        <v>73295.399999999994</v>
      </c>
      <c r="BT80" s="284">
        <v>577216.05000000005</v>
      </c>
      <c r="BU80" s="176">
        <f t="shared" si="182"/>
        <v>650511.45000000007</v>
      </c>
      <c r="BV80" s="176">
        <v>0</v>
      </c>
      <c r="BW80" s="284">
        <v>0</v>
      </c>
      <c r="BX80" s="176">
        <f t="shared" si="183"/>
        <v>0</v>
      </c>
      <c r="BY80" s="176">
        <v>0</v>
      </c>
      <c r="BZ80" s="176">
        <v>0</v>
      </c>
      <c r="CA80" s="284">
        <f t="shared" si="184"/>
        <v>0</v>
      </c>
      <c r="CB80" s="284">
        <f t="shared" si="150"/>
        <v>650511.45000000007</v>
      </c>
      <c r="CC80" s="284">
        <f t="shared" si="185"/>
        <v>487883.58750000002</v>
      </c>
      <c r="CD80" s="176">
        <v>0</v>
      </c>
      <c r="CE80" s="284">
        <f t="shared" si="151"/>
        <v>67343686.202500001</v>
      </c>
      <c r="CF80" s="284">
        <f t="shared" si="159"/>
        <v>272249.38327049656</v>
      </c>
      <c r="CG80" s="284">
        <f t="shared" si="153"/>
        <v>261359.40793967672</v>
      </c>
      <c r="CH80" s="284">
        <f t="shared" si="161"/>
        <v>67877294.993710175</v>
      </c>
      <c r="CI80" s="285"/>
      <c r="CJ80" s="292"/>
      <c r="CK80" s="169">
        <v>9653.5</v>
      </c>
      <c r="CL80" s="169">
        <v>9826</v>
      </c>
      <c r="CM80" s="178">
        <v>16861.633000000002</v>
      </c>
      <c r="CN80" s="179">
        <f t="shared" si="160"/>
        <v>7092</v>
      </c>
      <c r="CQ80" s="360">
        <f t="shared" si="154"/>
        <v>13156.822000000002</v>
      </c>
    </row>
    <row r="81" spans="1:95" ht="11.25" customHeight="1">
      <c r="A81" s="180" t="s">
        <v>950</v>
      </c>
      <c r="B81" s="168">
        <v>0</v>
      </c>
      <c r="C81" s="168">
        <v>5.5</v>
      </c>
      <c r="D81" s="168">
        <f t="shared" si="53"/>
        <v>5.5</v>
      </c>
      <c r="E81" s="168">
        <v>5.5</v>
      </c>
      <c r="F81" s="168">
        <v>11</v>
      </c>
      <c r="G81" s="168">
        <v>9</v>
      </c>
      <c r="H81" s="168">
        <v>12.5</v>
      </c>
      <c r="I81" s="168">
        <v>9</v>
      </c>
      <c r="J81" s="168">
        <v>10</v>
      </c>
      <c r="K81" s="168">
        <v>10</v>
      </c>
      <c r="L81" s="168">
        <v>14</v>
      </c>
      <c r="M81" s="168">
        <v>11</v>
      </c>
      <c r="N81" s="168">
        <v>10.5</v>
      </c>
      <c r="O81" s="168">
        <v>12.5</v>
      </c>
      <c r="P81" s="168">
        <v>13</v>
      </c>
      <c r="Q81" s="168">
        <f t="shared" si="168"/>
        <v>128</v>
      </c>
      <c r="R81" s="169">
        <f t="shared" si="169"/>
        <v>133.5</v>
      </c>
      <c r="S81" s="168">
        <v>2.5</v>
      </c>
      <c r="T81" s="168">
        <v>0</v>
      </c>
      <c r="U81" s="168">
        <v>0</v>
      </c>
      <c r="V81" s="168">
        <v>17.5</v>
      </c>
      <c r="W81" s="168">
        <v>1.2</v>
      </c>
      <c r="X81" s="168">
        <v>62.5</v>
      </c>
      <c r="Y81" s="168">
        <v>0</v>
      </c>
      <c r="Z81" s="168">
        <v>0</v>
      </c>
      <c r="AA81" s="168">
        <v>69</v>
      </c>
      <c r="AB81" s="170">
        <f t="shared" si="94"/>
        <v>7.92</v>
      </c>
      <c r="AC81" s="171">
        <f t="shared" si="95"/>
        <v>6.6</v>
      </c>
      <c r="AD81" s="171">
        <f t="shared" si="96"/>
        <v>23.6</v>
      </c>
      <c r="AE81" s="171">
        <f t="shared" si="97"/>
        <v>32.917999999999999</v>
      </c>
      <c r="AF81" s="171">
        <f t="shared" si="98"/>
        <v>88.75</v>
      </c>
      <c r="AG81" s="171">
        <f t="shared" si="99"/>
        <v>151.86799999999999</v>
      </c>
      <c r="AH81" s="171">
        <f t="shared" si="100"/>
        <v>2.5</v>
      </c>
      <c r="AI81" s="171">
        <f t="shared" si="101"/>
        <v>0</v>
      </c>
      <c r="AJ81" s="171">
        <f t="shared" si="102"/>
        <v>0</v>
      </c>
      <c r="AK81" s="171">
        <f t="shared" si="103"/>
        <v>12.25</v>
      </c>
      <c r="AL81" s="171">
        <f t="shared" si="104"/>
        <v>30</v>
      </c>
      <c r="AM81" s="171">
        <f t="shared" si="105"/>
        <v>3.125</v>
      </c>
      <c r="AN81" s="171">
        <f t="shared" si="106"/>
        <v>0</v>
      </c>
      <c r="AO81" s="171">
        <f t="shared" si="107"/>
        <v>4.1399999999999997</v>
      </c>
      <c r="AP81" s="170">
        <f t="shared" si="147"/>
        <v>211.80299999999997</v>
      </c>
      <c r="AQ81" s="172">
        <v>1.1970000000000001</v>
      </c>
      <c r="AR81" s="171">
        <f t="shared" si="170"/>
        <v>253.52799999999999</v>
      </c>
      <c r="AS81" s="173">
        <v>0</v>
      </c>
      <c r="AT81" s="170">
        <f t="shared" si="171"/>
        <v>0</v>
      </c>
      <c r="AU81" s="172">
        <v>42</v>
      </c>
      <c r="AV81" s="172">
        <v>93.436000000000007</v>
      </c>
      <c r="AW81" s="170">
        <f t="shared" si="172"/>
        <v>19.356999999999999</v>
      </c>
      <c r="AX81" s="172">
        <v>0</v>
      </c>
      <c r="AY81" s="171">
        <f t="shared" si="173"/>
        <v>154.79300000000001</v>
      </c>
      <c r="AZ81" s="174">
        <f t="shared" si="162"/>
        <v>66.5</v>
      </c>
      <c r="BA81" s="178">
        <v>0.10100000000000001</v>
      </c>
      <c r="BB81" s="171">
        <f t="shared" si="174"/>
        <v>13.484</v>
      </c>
      <c r="BC81" s="170">
        <f t="shared" si="175"/>
        <v>0</v>
      </c>
      <c r="BD81" s="170">
        <f t="shared" si="176"/>
        <v>0</v>
      </c>
      <c r="BE81" s="170">
        <f t="shared" si="163"/>
        <v>0</v>
      </c>
      <c r="BF81" s="173">
        <v>0</v>
      </c>
      <c r="BG81" s="171">
        <f t="shared" si="177"/>
        <v>0</v>
      </c>
      <c r="BH81" s="175">
        <v>0</v>
      </c>
      <c r="BI81" s="171">
        <f t="shared" si="178"/>
        <v>0</v>
      </c>
      <c r="BJ81" s="175">
        <v>0</v>
      </c>
      <c r="BK81" s="175">
        <v>0</v>
      </c>
      <c r="BL81" s="171">
        <f t="shared" si="164"/>
        <v>0</v>
      </c>
      <c r="BM81" s="170">
        <f t="shared" si="165"/>
        <v>488.30500000000001</v>
      </c>
      <c r="BN81" s="170">
        <f t="shared" si="179"/>
        <v>0</v>
      </c>
      <c r="BO81" s="171">
        <f t="shared" si="180"/>
        <v>488.30500000000001</v>
      </c>
      <c r="BP81" s="284">
        <f t="shared" si="181"/>
        <v>1994364.58</v>
      </c>
      <c r="BQ81" s="285"/>
      <c r="BR81" s="284">
        <f t="shared" si="158"/>
        <v>1994364.58</v>
      </c>
      <c r="BS81" s="284">
        <v>138.81</v>
      </c>
      <c r="BT81" s="284">
        <v>15394.92</v>
      </c>
      <c r="BU81" s="176">
        <f t="shared" si="182"/>
        <v>15533.73</v>
      </c>
      <c r="BV81" s="176">
        <v>0</v>
      </c>
      <c r="BW81" s="284">
        <v>0</v>
      </c>
      <c r="BX81" s="176">
        <f t="shared" si="183"/>
        <v>0</v>
      </c>
      <c r="BY81" s="176">
        <v>0</v>
      </c>
      <c r="BZ81" s="176">
        <v>5706.7</v>
      </c>
      <c r="CA81" s="284">
        <f t="shared" si="184"/>
        <v>5706.7</v>
      </c>
      <c r="CB81" s="284">
        <f t="shared" si="150"/>
        <v>21240.43</v>
      </c>
      <c r="CC81" s="284">
        <f t="shared" si="185"/>
        <v>15930.3225</v>
      </c>
      <c r="CD81" s="176">
        <v>0</v>
      </c>
      <c r="CE81" s="284">
        <f t="shared" si="151"/>
        <v>1978434.2575000001</v>
      </c>
      <c r="CF81" s="284">
        <f t="shared" si="159"/>
        <v>7998.1886472024216</v>
      </c>
      <c r="CG81" s="284">
        <f t="shared" si="153"/>
        <v>7678.2611013143242</v>
      </c>
      <c r="CH81" s="284">
        <f t="shared" si="161"/>
        <v>1994110.7072485168</v>
      </c>
      <c r="CI81" s="285"/>
      <c r="CJ81" s="292"/>
      <c r="CK81" s="169">
        <v>137</v>
      </c>
      <c r="CL81" s="169">
        <v>130</v>
      </c>
      <c r="CM81" s="178">
        <v>487.14</v>
      </c>
      <c r="CN81" s="179">
        <f t="shared" si="160"/>
        <v>14939</v>
      </c>
      <c r="CQ81" s="360">
        <f t="shared" si="154"/>
        <v>347.72399999999999</v>
      </c>
    </row>
    <row r="82" spans="1:95" ht="11.25" customHeight="1">
      <c r="A82" s="180" t="s">
        <v>951</v>
      </c>
      <c r="B82" s="168">
        <v>0</v>
      </c>
      <c r="C82" s="168">
        <v>5.5</v>
      </c>
      <c r="D82" s="168">
        <f t="shared" si="53"/>
        <v>5.5</v>
      </c>
      <c r="E82" s="168">
        <v>1</v>
      </c>
      <c r="F82" s="168">
        <v>3.5</v>
      </c>
      <c r="G82" s="168">
        <v>1</v>
      </c>
      <c r="H82" s="168">
        <v>2.5</v>
      </c>
      <c r="I82" s="168">
        <v>2</v>
      </c>
      <c r="J82" s="168">
        <v>2</v>
      </c>
      <c r="K82" s="168">
        <v>5</v>
      </c>
      <c r="L82" s="168">
        <v>1</v>
      </c>
      <c r="M82" s="168">
        <v>9</v>
      </c>
      <c r="N82" s="168">
        <v>15.5</v>
      </c>
      <c r="O82" s="168">
        <v>8.5</v>
      </c>
      <c r="P82" s="168">
        <v>11.5</v>
      </c>
      <c r="Q82" s="168">
        <f t="shared" si="168"/>
        <v>62.5</v>
      </c>
      <c r="R82" s="169">
        <f t="shared" si="169"/>
        <v>68</v>
      </c>
      <c r="S82" s="168">
        <v>0</v>
      </c>
      <c r="T82" s="168">
        <v>0</v>
      </c>
      <c r="U82" s="168">
        <v>0</v>
      </c>
      <c r="V82" s="168">
        <v>13.5</v>
      </c>
      <c r="W82" s="168">
        <v>0.27</v>
      </c>
      <c r="X82" s="168">
        <v>16</v>
      </c>
      <c r="Y82" s="168">
        <v>0</v>
      </c>
      <c r="Z82" s="168">
        <v>0</v>
      </c>
      <c r="AA82" s="168">
        <v>0</v>
      </c>
      <c r="AB82" s="170">
        <f t="shared" si="94"/>
        <v>7.92</v>
      </c>
      <c r="AC82" s="171">
        <f t="shared" si="95"/>
        <v>1.2</v>
      </c>
      <c r="AD82" s="171">
        <f t="shared" si="96"/>
        <v>5.31</v>
      </c>
      <c r="AE82" s="171">
        <f t="shared" si="97"/>
        <v>6.7930000000000001</v>
      </c>
      <c r="AF82" s="171">
        <f t="shared" si="98"/>
        <v>63.125</v>
      </c>
      <c r="AG82" s="171">
        <f t="shared" si="99"/>
        <v>76.427999999999997</v>
      </c>
      <c r="AH82" s="171">
        <f t="shared" si="100"/>
        <v>0</v>
      </c>
      <c r="AI82" s="171">
        <f t="shared" si="101"/>
        <v>0</v>
      </c>
      <c r="AJ82" s="171">
        <f t="shared" si="102"/>
        <v>0</v>
      </c>
      <c r="AK82" s="171">
        <f t="shared" si="103"/>
        <v>9.4499999999999993</v>
      </c>
      <c r="AL82" s="171">
        <f t="shared" si="104"/>
        <v>6.75</v>
      </c>
      <c r="AM82" s="171">
        <f t="shared" si="105"/>
        <v>0.8</v>
      </c>
      <c r="AN82" s="171">
        <f t="shared" si="106"/>
        <v>0</v>
      </c>
      <c r="AO82" s="171">
        <f t="shared" si="107"/>
        <v>0</v>
      </c>
      <c r="AP82" s="170">
        <f t="shared" si="147"/>
        <v>101.348</v>
      </c>
      <c r="AQ82" s="172">
        <v>1.127</v>
      </c>
      <c r="AR82" s="171">
        <f t="shared" si="170"/>
        <v>114.21899999999999</v>
      </c>
      <c r="AS82" s="173">
        <v>0</v>
      </c>
      <c r="AT82" s="170">
        <f t="shared" si="171"/>
        <v>0</v>
      </c>
      <c r="AU82" s="172">
        <v>29.844000000000001</v>
      </c>
      <c r="AV82" s="172">
        <v>58.398000000000003</v>
      </c>
      <c r="AW82" s="170">
        <f t="shared" si="172"/>
        <v>10.026999999999999</v>
      </c>
      <c r="AX82" s="172">
        <v>0</v>
      </c>
      <c r="AY82" s="171">
        <f t="shared" si="173"/>
        <v>98.269000000000005</v>
      </c>
      <c r="AZ82" s="174">
        <f t="shared" si="162"/>
        <v>132</v>
      </c>
      <c r="BA82" s="178">
        <v>6.4000000000000001E-2</v>
      </c>
      <c r="BB82" s="171">
        <f t="shared" si="174"/>
        <v>4.3520000000000003</v>
      </c>
      <c r="BC82" s="170">
        <f t="shared" si="175"/>
        <v>22.132999999999999</v>
      </c>
      <c r="BD82" s="170">
        <f t="shared" si="176"/>
        <v>7.75</v>
      </c>
      <c r="BE82" s="170">
        <f t="shared" si="163"/>
        <v>29.882999999999999</v>
      </c>
      <c r="BF82" s="173">
        <v>0</v>
      </c>
      <c r="BG82" s="171">
        <f t="shared" si="177"/>
        <v>0</v>
      </c>
      <c r="BH82" s="175">
        <v>0</v>
      </c>
      <c r="BI82" s="171">
        <f t="shared" si="178"/>
        <v>0</v>
      </c>
      <c r="BJ82" s="175">
        <v>0</v>
      </c>
      <c r="BK82" s="175">
        <v>0</v>
      </c>
      <c r="BL82" s="171">
        <f t="shared" si="164"/>
        <v>0</v>
      </c>
      <c r="BM82" s="170">
        <f t="shared" si="165"/>
        <v>378.72299999999996</v>
      </c>
      <c r="BN82" s="170">
        <f t="shared" si="179"/>
        <v>0</v>
      </c>
      <c r="BO82" s="171">
        <f t="shared" si="180"/>
        <v>378.72300000000001</v>
      </c>
      <c r="BP82" s="284">
        <f t="shared" si="181"/>
        <v>1546803.2</v>
      </c>
      <c r="BQ82" s="285"/>
      <c r="BR82" s="284">
        <f t="shared" si="158"/>
        <v>1546803.2</v>
      </c>
      <c r="BS82" s="284">
        <v>1719.01</v>
      </c>
      <c r="BT82" s="284">
        <v>4105.43</v>
      </c>
      <c r="BU82" s="176">
        <f t="shared" si="182"/>
        <v>5824.4400000000005</v>
      </c>
      <c r="BV82" s="176">
        <v>0</v>
      </c>
      <c r="BW82" s="284">
        <v>0</v>
      </c>
      <c r="BX82" s="176">
        <f t="shared" si="183"/>
        <v>0</v>
      </c>
      <c r="BY82" s="176">
        <v>0</v>
      </c>
      <c r="BZ82" s="176">
        <v>0</v>
      </c>
      <c r="CA82" s="284">
        <f t="shared" si="184"/>
        <v>0</v>
      </c>
      <c r="CB82" s="284">
        <f t="shared" si="150"/>
        <v>5824.4400000000005</v>
      </c>
      <c r="CC82" s="284">
        <f t="shared" si="185"/>
        <v>4368.33</v>
      </c>
      <c r="CD82" s="176">
        <v>0</v>
      </c>
      <c r="CE82" s="284">
        <f t="shared" si="151"/>
        <v>1542434.8699999999</v>
      </c>
      <c r="CF82" s="284">
        <f t="shared" si="159"/>
        <v>6235.5799893356525</v>
      </c>
      <c r="CG82" s="284">
        <f t="shared" si="153"/>
        <v>5986.1567897622263</v>
      </c>
      <c r="CH82" s="284">
        <f t="shared" si="161"/>
        <v>1554656.6067790978</v>
      </c>
      <c r="CI82" s="285"/>
      <c r="CJ82" s="292"/>
      <c r="CK82" s="169">
        <v>59</v>
      </c>
      <c r="CL82" s="169">
        <v>74.5</v>
      </c>
      <c r="CM82" s="178">
        <v>363.54899999999998</v>
      </c>
      <c r="CN82" s="179">
        <f t="shared" si="160"/>
        <v>22747</v>
      </c>
      <c r="CQ82" s="360">
        <f t="shared" si="154"/>
        <v>217.83100000000002</v>
      </c>
    </row>
    <row r="83" spans="1:95" ht="11.25" customHeight="1">
      <c r="A83" s="180" t="s">
        <v>952</v>
      </c>
      <c r="B83" s="168">
        <v>9</v>
      </c>
      <c r="C83" s="168">
        <v>43</v>
      </c>
      <c r="D83" s="168">
        <f t="shared" si="53"/>
        <v>47.5</v>
      </c>
      <c r="E83" s="168">
        <v>34</v>
      </c>
      <c r="F83" s="168">
        <v>38.5</v>
      </c>
      <c r="G83" s="168">
        <v>31.5</v>
      </c>
      <c r="H83" s="168">
        <v>38.5</v>
      </c>
      <c r="I83" s="168">
        <v>39</v>
      </c>
      <c r="J83" s="168">
        <v>42</v>
      </c>
      <c r="K83" s="168">
        <v>30</v>
      </c>
      <c r="L83" s="168">
        <v>35.5</v>
      </c>
      <c r="M83" s="168">
        <v>25</v>
      </c>
      <c r="N83" s="168">
        <v>27.5</v>
      </c>
      <c r="O83" s="168">
        <v>32</v>
      </c>
      <c r="P83" s="168">
        <v>24.5</v>
      </c>
      <c r="Q83" s="168">
        <f t="shared" si="168"/>
        <v>398</v>
      </c>
      <c r="R83" s="169">
        <f t="shared" si="169"/>
        <v>445.5</v>
      </c>
      <c r="S83" s="168">
        <v>5</v>
      </c>
      <c r="T83" s="168">
        <v>6</v>
      </c>
      <c r="U83" s="168">
        <v>5.5</v>
      </c>
      <c r="V83" s="168">
        <v>48</v>
      </c>
      <c r="W83" s="168">
        <v>0.95</v>
      </c>
      <c r="X83" s="168">
        <v>266</v>
      </c>
      <c r="Y83" s="168">
        <v>0</v>
      </c>
      <c r="Z83" s="168">
        <v>0</v>
      </c>
      <c r="AA83" s="168">
        <v>0</v>
      </c>
      <c r="AB83" s="170">
        <f t="shared" si="94"/>
        <v>68.400000000000006</v>
      </c>
      <c r="AC83" s="171">
        <f t="shared" si="95"/>
        <v>40.799999999999997</v>
      </c>
      <c r="AD83" s="171">
        <f t="shared" si="96"/>
        <v>82.6</v>
      </c>
      <c r="AE83" s="171">
        <f t="shared" si="97"/>
        <v>124.878</v>
      </c>
      <c r="AF83" s="171">
        <f t="shared" si="98"/>
        <v>218.125</v>
      </c>
      <c r="AG83" s="171">
        <f t="shared" si="99"/>
        <v>466.40300000000002</v>
      </c>
      <c r="AH83" s="171">
        <f t="shared" si="100"/>
        <v>5</v>
      </c>
      <c r="AI83" s="171">
        <f t="shared" si="101"/>
        <v>12</v>
      </c>
      <c r="AJ83" s="171">
        <f t="shared" si="102"/>
        <v>11</v>
      </c>
      <c r="AK83" s="171">
        <f t="shared" si="103"/>
        <v>33.6</v>
      </c>
      <c r="AL83" s="171">
        <f t="shared" si="104"/>
        <v>23.75</v>
      </c>
      <c r="AM83" s="171">
        <f t="shared" si="105"/>
        <v>13.3</v>
      </c>
      <c r="AN83" s="171">
        <f t="shared" si="106"/>
        <v>0</v>
      </c>
      <c r="AO83" s="171">
        <f t="shared" si="107"/>
        <v>0</v>
      </c>
      <c r="AP83" s="170">
        <f t="shared" si="147"/>
        <v>633.45299999999997</v>
      </c>
      <c r="AQ83" s="172">
        <v>1.054</v>
      </c>
      <c r="AR83" s="171">
        <f t="shared" si="170"/>
        <v>667.65899999999999</v>
      </c>
      <c r="AS83" s="173">
        <v>0</v>
      </c>
      <c r="AT83" s="170">
        <f t="shared" si="171"/>
        <v>0</v>
      </c>
      <c r="AU83" s="172">
        <v>43.338999999999999</v>
      </c>
      <c r="AV83" s="172">
        <v>124.65600000000001</v>
      </c>
      <c r="AW83" s="170">
        <f>ROUND(IF($R83&lt;4000,((4000-$R83)/4000)*(0.15*$R83),0),3)</f>
        <v>59.381999999999998</v>
      </c>
      <c r="AX83" s="172">
        <v>0</v>
      </c>
      <c r="AY83" s="171">
        <f t="shared" si="173"/>
        <v>227.37700000000001</v>
      </c>
      <c r="AZ83" s="174">
        <f t="shared" si="162"/>
        <v>0</v>
      </c>
      <c r="BA83" s="178">
        <v>5.7000000000000002E-2</v>
      </c>
      <c r="BB83" s="171">
        <f t="shared" si="174"/>
        <v>25.393999999999998</v>
      </c>
      <c r="BC83" s="170">
        <f t="shared" si="175"/>
        <v>45.368000000000002</v>
      </c>
      <c r="BD83" s="170">
        <f t="shared" si="176"/>
        <v>17.5</v>
      </c>
      <c r="BE83" s="170">
        <f t="shared" si="163"/>
        <v>62.868000000000002</v>
      </c>
      <c r="BF83" s="173">
        <v>0</v>
      </c>
      <c r="BG83" s="171">
        <f t="shared" si="177"/>
        <v>0</v>
      </c>
      <c r="BH83" s="175">
        <v>0</v>
      </c>
      <c r="BI83" s="171">
        <f t="shared" si="178"/>
        <v>0</v>
      </c>
      <c r="BJ83" s="175">
        <v>0</v>
      </c>
      <c r="BK83" s="175">
        <v>0</v>
      </c>
      <c r="BL83" s="171">
        <f t="shared" si="164"/>
        <v>0</v>
      </c>
      <c r="BM83" s="170">
        <f t="shared" si="165"/>
        <v>983.29800000000012</v>
      </c>
      <c r="BN83" s="170">
        <f t="shared" si="179"/>
        <v>0</v>
      </c>
      <c r="BO83" s="171">
        <f t="shared" si="180"/>
        <v>983.298</v>
      </c>
      <c r="BP83" s="284">
        <f t="shared" si="181"/>
        <v>4016044.69</v>
      </c>
      <c r="BQ83" s="285"/>
      <c r="BR83" s="284">
        <f t="shared" si="158"/>
        <v>4016044.69</v>
      </c>
      <c r="BS83" s="284">
        <v>47886.77</v>
      </c>
      <c r="BT83" s="284">
        <v>747050.67</v>
      </c>
      <c r="BU83" s="176">
        <f t="shared" si="182"/>
        <v>794937.44000000006</v>
      </c>
      <c r="BV83" s="176">
        <v>0</v>
      </c>
      <c r="BW83" s="284">
        <v>0</v>
      </c>
      <c r="BX83" s="176">
        <f t="shared" si="183"/>
        <v>0</v>
      </c>
      <c r="BY83" s="176">
        <v>0</v>
      </c>
      <c r="BZ83" s="176">
        <v>0</v>
      </c>
      <c r="CA83" s="284">
        <f t="shared" si="184"/>
        <v>0</v>
      </c>
      <c r="CB83" s="284">
        <f t="shared" si="150"/>
        <v>794937.44000000006</v>
      </c>
      <c r="CC83" s="284">
        <f t="shared" si="185"/>
        <v>596203.08000000007</v>
      </c>
      <c r="CD83" s="176">
        <v>0</v>
      </c>
      <c r="CE83" s="284">
        <f t="shared" si="151"/>
        <v>3419841.61</v>
      </c>
      <c r="CF83" s="284">
        <f t="shared" si="159"/>
        <v>13825.346097118139</v>
      </c>
      <c r="CG83" s="284">
        <f t="shared" si="153"/>
        <v>13272.332253233413</v>
      </c>
      <c r="CH83" s="284">
        <f t="shared" si="161"/>
        <v>3446939.2883503516</v>
      </c>
      <c r="CI83" s="285"/>
      <c r="CJ83" s="288"/>
      <c r="CK83" s="169">
        <v>440.5</v>
      </c>
      <c r="CL83" s="169">
        <v>475.5</v>
      </c>
      <c r="CM83" s="178">
        <v>987.976</v>
      </c>
      <c r="CN83" s="179">
        <f t="shared" si="160"/>
        <v>9015</v>
      </c>
      <c r="CQ83" s="360">
        <f t="shared" si="154"/>
        <v>847.54300000000001</v>
      </c>
    </row>
    <row r="84" spans="1:95" ht="11.25" customHeight="1">
      <c r="A84" s="180" t="s">
        <v>760</v>
      </c>
      <c r="B84" s="168">
        <v>0</v>
      </c>
      <c r="C84" s="168">
        <v>23</v>
      </c>
      <c r="D84" s="168">
        <f t="shared" si="53"/>
        <v>23</v>
      </c>
      <c r="E84" s="168">
        <v>23.5</v>
      </c>
      <c r="F84" s="168">
        <v>17</v>
      </c>
      <c r="G84" s="168">
        <v>13.5</v>
      </c>
      <c r="H84" s="168">
        <v>19</v>
      </c>
      <c r="I84" s="168">
        <v>21.5</v>
      </c>
      <c r="J84" s="168">
        <v>16.5</v>
      </c>
      <c r="K84" s="168">
        <v>16.5</v>
      </c>
      <c r="L84" s="168">
        <v>19</v>
      </c>
      <c r="M84" s="168">
        <v>16.5</v>
      </c>
      <c r="N84" s="168">
        <v>16</v>
      </c>
      <c r="O84" s="168">
        <v>14</v>
      </c>
      <c r="P84" s="168">
        <v>13.5</v>
      </c>
      <c r="Q84" s="168">
        <f t="shared" si="168"/>
        <v>206.5</v>
      </c>
      <c r="R84" s="169">
        <f t="shared" si="169"/>
        <v>229.5</v>
      </c>
      <c r="S84" s="168">
        <v>1</v>
      </c>
      <c r="T84" s="168">
        <v>1</v>
      </c>
      <c r="U84" s="168">
        <v>0</v>
      </c>
      <c r="V84" s="168">
        <v>28.5</v>
      </c>
      <c r="W84" s="168">
        <v>1.2</v>
      </c>
      <c r="X84" s="168">
        <v>134</v>
      </c>
      <c r="Y84" s="168">
        <v>60</v>
      </c>
      <c r="Z84" s="168">
        <v>15.34</v>
      </c>
      <c r="AA84" s="168">
        <v>181</v>
      </c>
      <c r="AB84" s="170">
        <f t="shared" si="94"/>
        <v>33.119999999999997</v>
      </c>
      <c r="AC84" s="171">
        <f t="shared" si="95"/>
        <v>28.2</v>
      </c>
      <c r="AD84" s="171">
        <f t="shared" si="96"/>
        <v>35.99</v>
      </c>
      <c r="AE84" s="171">
        <f t="shared" si="97"/>
        <v>59.564999999999998</v>
      </c>
      <c r="AF84" s="171">
        <f t="shared" si="98"/>
        <v>119.375</v>
      </c>
      <c r="AG84" s="171">
        <f t="shared" si="99"/>
        <v>243.13</v>
      </c>
      <c r="AH84" s="171">
        <f t="shared" si="100"/>
        <v>1</v>
      </c>
      <c r="AI84" s="171">
        <f t="shared" si="101"/>
        <v>2</v>
      </c>
      <c r="AJ84" s="171">
        <f t="shared" si="102"/>
        <v>0</v>
      </c>
      <c r="AK84" s="171">
        <f t="shared" si="103"/>
        <v>19.95</v>
      </c>
      <c r="AL84" s="171">
        <f t="shared" si="104"/>
        <v>30</v>
      </c>
      <c r="AM84" s="171">
        <f t="shared" si="105"/>
        <v>6.7</v>
      </c>
      <c r="AN84" s="171">
        <f t="shared" si="106"/>
        <v>7.67</v>
      </c>
      <c r="AO84" s="171">
        <f t="shared" si="107"/>
        <v>10.86</v>
      </c>
      <c r="AP84" s="170">
        <f t="shared" si="147"/>
        <v>354.43</v>
      </c>
      <c r="AQ84" s="172">
        <v>1.145</v>
      </c>
      <c r="AR84" s="171">
        <f t="shared" si="170"/>
        <v>405.822</v>
      </c>
      <c r="AS84" s="173">
        <v>0</v>
      </c>
      <c r="AT84" s="170">
        <f t="shared" si="171"/>
        <v>0</v>
      </c>
      <c r="AU84" s="172">
        <v>117.279</v>
      </c>
      <c r="AV84" s="172">
        <v>84</v>
      </c>
      <c r="AW84" s="170">
        <f>ROUND(IF($R86&lt;4000,((4000-$R86)/4000)*(0.15*$R86),0),3)</f>
        <v>35.155999999999999</v>
      </c>
      <c r="AX84" s="172">
        <v>0</v>
      </c>
      <c r="AY84" s="171">
        <f t="shared" si="173"/>
        <v>236.435</v>
      </c>
      <c r="AZ84" s="174">
        <f t="shared" si="162"/>
        <v>0</v>
      </c>
      <c r="BA84" s="178">
        <v>9.7000000000000003E-2</v>
      </c>
      <c r="BB84" s="171">
        <f t="shared" si="174"/>
        <v>22.262</v>
      </c>
      <c r="BC84" s="170">
        <f t="shared" si="175"/>
        <v>0</v>
      </c>
      <c r="BD84" s="170">
        <f t="shared" si="176"/>
        <v>0</v>
      </c>
      <c r="BE84" s="170">
        <f t="shared" si="163"/>
        <v>0</v>
      </c>
      <c r="BF84" s="173">
        <v>0</v>
      </c>
      <c r="BG84" s="171">
        <f t="shared" si="177"/>
        <v>0</v>
      </c>
      <c r="BH84" s="175">
        <v>0</v>
      </c>
      <c r="BI84" s="171">
        <f t="shared" si="178"/>
        <v>0</v>
      </c>
      <c r="BJ84" s="175">
        <v>0</v>
      </c>
      <c r="BK84" s="175">
        <v>0</v>
      </c>
      <c r="BL84" s="171">
        <f t="shared" si="164"/>
        <v>0</v>
      </c>
      <c r="BM84" s="170">
        <f t="shared" si="165"/>
        <v>664.51900000000001</v>
      </c>
      <c r="BN84" s="170">
        <f t="shared" si="179"/>
        <v>0</v>
      </c>
      <c r="BO84" s="171">
        <f t="shared" si="180"/>
        <v>664.51900000000001</v>
      </c>
      <c r="BP84" s="284">
        <f t="shared" si="181"/>
        <v>2714068.37</v>
      </c>
      <c r="BQ84" s="285"/>
      <c r="BR84" s="284">
        <f t="shared" si="158"/>
        <v>2714068.37</v>
      </c>
      <c r="BS84" s="284">
        <v>17787.28</v>
      </c>
      <c r="BT84" s="284">
        <v>95181.75</v>
      </c>
      <c r="BU84" s="176">
        <f t="shared" si="182"/>
        <v>112969.03</v>
      </c>
      <c r="BV84" s="176">
        <v>0</v>
      </c>
      <c r="BW84" s="284">
        <v>243187.91</v>
      </c>
      <c r="BX84" s="176">
        <f t="shared" si="183"/>
        <v>243187.91</v>
      </c>
      <c r="BY84" s="176">
        <v>0</v>
      </c>
      <c r="BZ84" s="176">
        <v>33838.160000000003</v>
      </c>
      <c r="CA84" s="284">
        <f t="shared" si="184"/>
        <v>33838.160000000003</v>
      </c>
      <c r="CB84" s="284">
        <f t="shared" si="150"/>
        <v>389995.1</v>
      </c>
      <c r="CC84" s="284">
        <f t="shared" si="185"/>
        <v>292496.32499999995</v>
      </c>
      <c r="CD84" s="176">
        <v>0</v>
      </c>
      <c r="CE84" s="284">
        <f t="shared" si="151"/>
        <v>2421572.0449999999</v>
      </c>
      <c r="CF84" s="284">
        <f t="shared" si="159"/>
        <v>9789.6556154339378</v>
      </c>
      <c r="CG84" s="284">
        <f t="shared" si="153"/>
        <v>9398.0693908165813</v>
      </c>
      <c r="CH84" s="284">
        <f t="shared" si="161"/>
        <v>2440759.7700062506</v>
      </c>
      <c r="CI84" s="285"/>
      <c r="CJ84" s="288"/>
      <c r="CK84" s="169">
        <v>230</v>
      </c>
      <c r="CL84" s="169">
        <v>195</v>
      </c>
      <c r="CM84" s="178">
        <v>586.98599999999999</v>
      </c>
      <c r="CN84" s="179">
        <f t="shared" si="160"/>
        <v>11826</v>
      </c>
      <c r="CQ84" s="360">
        <f t="shared" si="154"/>
        <v>549.96199999999999</v>
      </c>
    </row>
    <row r="85" spans="1:95" ht="11.25" customHeight="1">
      <c r="A85" s="180" t="s">
        <v>953</v>
      </c>
      <c r="B85" s="168">
        <v>0</v>
      </c>
      <c r="C85" s="168">
        <v>3</v>
      </c>
      <c r="D85" s="168">
        <f t="shared" si="53"/>
        <v>3</v>
      </c>
      <c r="E85" s="168">
        <v>1.5</v>
      </c>
      <c r="F85" s="168">
        <v>1.5</v>
      </c>
      <c r="G85" s="168">
        <v>0.5</v>
      </c>
      <c r="H85" s="168">
        <v>1</v>
      </c>
      <c r="I85" s="168">
        <v>3</v>
      </c>
      <c r="J85" s="168">
        <v>5</v>
      </c>
      <c r="K85" s="168">
        <v>3</v>
      </c>
      <c r="L85" s="168">
        <v>2</v>
      </c>
      <c r="M85" s="168">
        <v>0</v>
      </c>
      <c r="N85" s="168">
        <v>0</v>
      </c>
      <c r="O85" s="168">
        <v>0</v>
      </c>
      <c r="P85" s="168">
        <v>0</v>
      </c>
      <c r="Q85" s="168">
        <f t="shared" si="168"/>
        <v>17.5</v>
      </c>
      <c r="R85" s="169">
        <f t="shared" si="169"/>
        <v>20.5</v>
      </c>
      <c r="S85" s="168">
        <v>1</v>
      </c>
      <c r="T85" s="168">
        <v>0</v>
      </c>
      <c r="U85" s="168">
        <v>0</v>
      </c>
      <c r="V85" s="168">
        <v>2.5</v>
      </c>
      <c r="W85" s="168">
        <v>0.13</v>
      </c>
      <c r="X85" s="168">
        <v>15</v>
      </c>
      <c r="Y85" s="168">
        <v>0</v>
      </c>
      <c r="Z85" s="168">
        <v>0</v>
      </c>
      <c r="AA85" s="168">
        <v>0</v>
      </c>
      <c r="AB85" s="170">
        <f t="shared" si="94"/>
        <v>4.32</v>
      </c>
      <c r="AC85" s="171">
        <f t="shared" si="95"/>
        <v>1.8</v>
      </c>
      <c r="AD85" s="171">
        <f t="shared" si="96"/>
        <v>2.36</v>
      </c>
      <c r="AE85" s="171">
        <f t="shared" si="97"/>
        <v>9.4049999999999994</v>
      </c>
      <c r="AF85" s="171">
        <f t="shared" si="98"/>
        <v>6.25</v>
      </c>
      <c r="AG85" s="171">
        <f t="shared" si="99"/>
        <v>19.814999999999998</v>
      </c>
      <c r="AH85" s="171">
        <f t="shared" si="100"/>
        <v>1</v>
      </c>
      <c r="AI85" s="171">
        <f t="shared" si="101"/>
        <v>0</v>
      </c>
      <c r="AJ85" s="171">
        <f t="shared" si="102"/>
        <v>0</v>
      </c>
      <c r="AK85" s="171">
        <f t="shared" si="103"/>
        <v>1.75</v>
      </c>
      <c r="AL85" s="171">
        <f t="shared" si="104"/>
        <v>3.25</v>
      </c>
      <c r="AM85" s="171">
        <f t="shared" si="105"/>
        <v>0.75</v>
      </c>
      <c r="AN85" s="171">
        <f t="shared" si="106"/>
        <v>0</v>
      </c>
      <c r="AO85" s="171">
        <f t="shared" si="107"/>
        <v>0</v>
      </c>
      <c r="AP85" s="170">
        <f t="shared" si="147"/>
        <v>30.884999999999998</v>
      </c>
      <c r="AQ85" s="172">
        <v>1.28</v>
      </c>
      <c r="AR85" s="171">
        <f t="shared" si="170"/>
        <v>39.533000000000001</v>
      </c>
      <c r="AS85" s="173">
        <v>0</v>
      </c>
      <c r="AT85" s="170">
        <f t="shared" si="171"/>
        <v>0</v>
      </c>
      <c r="AU85" s="172">
        <v>17.599</v>
      </c>
      <c r="AV85" s="172">
        <v>0</v>
      </c>
      <c r="AW85" s="170">
        <v>0</v>
      </c>
      <c r="AX85" s="172">
        <v>0</v>
      </c>
      <c r="AY85" s="171">
        <f t="shared" si="173"/>
        <v>17.599</v>
      </c>
      <c r="AZ85" s="174">
        <v>0</v>
      </c>
      <c r="BA85" s="178">
        <v>9.7000000000000003E-2</v>
      </c>
      <c r="BB85" s="171">
        <f t="shared" si="174"/>
        <v>1.9890000000000001</v>
      </c>
      <c r="BC85" s="170">
        <f t="shared" si="175"/>
        <v>4.1399999999999997</v>
      </c>
      <c r="BD85" s="170">
        <f t="shared" si="176"/>
        <v>1.5</v>
      </c>
      <c r="BE85" s="170">
        <f t="shared" si="163"/>
        <v>5.64</v>
      </c>
      <c r="BF85" s="173">
        <v>0</v>
      </c>
      <c r="BG85" s="171">
        <f t="shared" si="177"/>
        <v>0</v>
      </c>
      <c r="BH85" s="175">
        <v>0</v>
      </c>
      <c r="BI85" s="171">
        <f t="shared" si="178"/>
        <v>0</v>
      </c>
      <c r="BJ85" s="175">
        <v>0</v>
      </c>
      <c r="BK85" s="175">
        <v>0</v>
      </c>
      <c r="BL85" s="171">
        <v>0</v>
      </c>
      <c r="BM85" s="170">
        <f t="shared" si="165"/>
        <v>64.760999999999996</v>
      </c>
      <c r="BN85" s="170">
        <f t="shared" si="179"/>
        <v>0</v>
      </c>
      <c r="BO85" s="171">
        <f t="shared" si="180"/>
        <v>64.760999999999996</v>
      </c>
      <c r="BP85" s="284">
        <f t="shared" si="181"/>
        <v>264500.76</v>
      </c>
      <c r="BQ85" s="285"/>
      <c r="BR85" s="284">
        <f t="shared" si="158"/>
        <v>264500.76</v>
      </c>
      <c r="BS85" s="284">
        <v>0</v>
      </c>
      <c r="BT85" s="284">
        <v>0</v>
      </c>
      <c r="BU85" s="176">
        <f t="shared" si="182"/>
        <v>0</v>
      </c>
      <c r="BV85" s="176">
        <v>0</v>
      </c>
      <c r="BW85" s="176">
        <v>0</v>
      </c>
      <c r="BX85" s="176">
        <f t="shared" si="183"/>
        <v>0</v>
      </c>
      <c r="BY85" s="176">
        <v>0</v>
      </c>
      <c r="BZ85" s="176">
        <v>0</v>
      </c>
      <c r="CA85" s="284">
        <f t="shared" si="184"/>
        <v>0</v>
      </c>
      <c r="CB85" s="284">
        <f t="shared" si="150"/>
        <v>0</v>
      </c>
      <c r="CC85" s="284">
        <f t="shared" si="185"/>
        <v>0</v>
      </c>
      <c r="CD85" s="176">
        <v>0</v>
      </c>
      <c r="CE85" s="284">
        <f t="shared" si="151"/>
        <v>264500.76</v>
      </c>
      <c r="CF85" s="284">
        <f t="shared" si="159"/>
        <v>1069.2935425014557</v>
      </c>
      <c r="CG85" s="284">
        <f t="shared" si="153"/>
        <v>1026.5218008013974</v>
      </c>
      <c r="CH85" s="284">
        <f t="shared" si="161"/>
        <v>266596.57534330286</v>
      </c>
      <c r="CI85" s="285"/>
      <c r="CJ85" s="288"/>
      <c r="CK85" s="169">
        <v>21</v>
      </c>
      <c r="CL85" s="169">
        <v>24</v>
      </c>
      <c r="CM85" s="178">
        <v>64.117000000000004</v>
      </c>
      <c r="CN85" s="179">
        <f t="shared" si="160"/>
        <v>12902</v>
      </c>
      <c r="CQ85" s="360">
        <f t="shared" si="154"/>
        <v>53.008000000000003</v>
      </c>
    </row>
    <row r="86" spans="1:95" ht="11.25" customHeight="1">
      <c r="A86" s="184" t="s">
        <v>954</v>
      </c>
      <c r="B86" s="183">
        <f t="shared" ref="B86:BM86" si="186">SUBTOTAL(9,B84:B85)</f>
        <v>0</v>
      </c>
      <c r="C86" s="183">
        <f t="shared" si="186"/>
        <v>26</v>
      </c>
      <c r="D86" s="183">
        <f t="shared" si="186"/>
        <v>26</v>
      </c>
      <c r="E86" s="183">
        <f t="shared" si="186"/>
        <v>25</v>
      </c>
      <c r="F86" s="183">
        <f t="shared" si="186"/>
        <v>18.5</v>
      </c>
      <c r="G86" s="183">
        <f t="shared" si="186"/>
        <v>14</v>
      </c>
      <c r="H86" s="183">
        <f t="shared" si="186"/>
        <v>20</v>
      </c>
      <c r="I86" s="183">
        <f t="shared" si="186"/>
        <v>24.5</v>
      </c>
      <c r="J86" s="183">
        <f t="shared" si="186"/>
        <v>21.5</v>
      </c>
      <c r="K86" s="183">
        <f t="shared" si="186"/>
        <v>19.5</v>
      </c>
      <c r="L86" s="183">
        <f t="shared" si="186"/>
        <v>21</v>
      </c>
      <c r="M86" s="183">
        <f t="shared" si="186"/>
        <v>16.5</v>
      </c>
      <c r="N86" s="183">
        <f t="shared" si="186"/>
        <v>16</v>
      </c>
      <c r="O86" s="183">
        <f t="shared" si="186"/>
        <v>14</v>
      </c>
      <c r="P86" s="183">
        <f t="shared" si="186"/>
        <v>13.5</v>
      </c>
      <c r="Q86" s="183">
        <f t="shared" si="186"/>
        <v>224</v>
      </c>
      <c r="R86" s="183">
        <f t="shared" si="186"/>
        <v>250</v>
      </c>
      <c r="S86" s="183">
        <f t="shared" si="186"/>
        <v>2</v>
      </c>
      <c r="T86" s="183">
        <f t="shared" si="186"/>
        <v>1</v>
      </c>
      <c r="U86" s="183">
        <f t="shared" si="186"/>
        <v>0</v>
      </c>
      <c r="V86" s="183">
        <f t="shared" si="186"/>
        <v>31</v>
      </c>
      <c r="W86" s="183">
        <f t="shared" si="186"/>
        <v>1.33</v>
      </c>
      <c r="X86" s="183">
        <f t="shared" si="186"/>
        <v>149</v>
      </c>
      <c r="Y86" s="183">
        <f t="shared" si="186"/>
        <v>60</v>
      </c>
      <c r="Z86" s="183">
        <f t="shared" si="186"/>
        <v>15.34</v>
      </c>
      <c r="AA86" s="183">
        <f t="shared" si="186"/>
        <v>181</v>
      </c>
      <c r="AB86" s="295">
        <f t="shared" si="186"/>
        <v>37.44</v>
      </c>
      <c r="AC86" s="295">
        <f t="shared" si="186"/>
        <v>30</v>
      </c>
      <c r="AD86" s="295">
        <f t="shared" si="186"/>
        <v>38.35</v>
      </c>
      <c r="AE86" s="295">
        <f t="shared" si="186"/>
        <v>68.97</v>
      </c>
      <c r="AF86" s="295">
        <f t="shared" si="186"/>
        <v>125.625</v>
      </c>
      <c r="AG86" s="295">
        <f t="shared" si="186"/>
        <v>262.94499999999999</v>
      </c>
      <c r="AH86" s="295">
        <f t="shared" si="186"/>
        <v>2</v>
      </c>
      <c r="AI86" s="295">
        <f t="shared" si="186"/>
        <v>2</v>
      </c>
      <c r="AJ86" s="295">
        <f t="shared" si="186"/>
        <v>0</v>
      </c>
      <c r="AK86" s="295">
        <f t="shared" si="186"/>
        <v>21.7</v>
      </c>
      <c r="AL86" s="295">
        <f t="shared" si="186"/>
        <v>33.25</v>
      </c>
      <c r="AM86" s="295">
        <f t="shared" si="186"/>
        <v>7.45</v>
      </c>
      <c r="AN86" s="295">
        <f t="shared" si="186"/>
        <v>7.67</v>
      </c>
      <c r="AO86" s="295">
        <f t="shared" si="186"/>
        <v>10.86</v>
      </c>
      <c r="AP86" s="295">
        <f t="shared" si="186"/>
        <v>385.315</v>
      </c>
      <c r="AQ86" s="183" t="s">
        <v>1042</v>
      </c>
      <c r="AR86" s="295">
        <f t="shared" si="186"/>
        <v>445.35500000000002</v>
      </c>
      <c r="AS86" s="183">
        <f t="shared" si="186"/>
        <v>0</v>
      </c>
      <c r="AT86" s="295">
        <f t="shared" si="186"/>
        <v>0</v>
      </c>
      <c r="AU86" s="295">
        <f t="shared" si="186"/>
        <v>134.87799999999999</v>
      </c>
      <c r="AV86" s="295">
        <f t="shared" si="186"/>
        <v>84</v>
      </c>
      <c r="AW86" s="295">
        <f t="shared" si="186"/>
        <v>35.155999999999999</v>
      </c>
      <c r="AX86" s="295">
        <f t="shared" si="186"/>
        <v>0</v>
      </c>
      <c r="AY86" s="295">
        <f t="shared" si="186"/>
        <v>254.03399999999999</v>
      </c>
      <c r="AZ86" s="295">
        <f t="shared" si="186"/>
        <v>0</v>
      </c>
      <c r="BA86" s="295">
        <f t="shared" si="186"/>
        <v>0.19400000000000001</v>
      </c>
      <c r="BB86" s="295">
        <f t="shared" si="186"/>
        <v>24.251000000000001</v>
      </c>
      <c r="BC86" s="295">
        <f t="shared" si="186"/>
        <v>4.1399999999999997</v>
      </c>
      <c r="BD86" s="295">
        <f t="shared" si="186"/>
        <v>1.5</v>
      </c>
      <c r="BE86" s="295">
        <f t="shared" si="186"/>
        <v>5.64</v>
      </c>
      <c r="BF86" s="183">
        <f t="shared" si="186"/>
        <v>0</v>
      </c>
      <c r="BG86" s="295">
        <f t="shared" si="186"/>
        <v>0</v>
      </c>
      <c r="BH86" s="183">
        <f t="shared" si="186"/>
        <v>0</v>
      </c>
      <c r="BI86" s="295">
        <f t="shared" si="186"/>
        <v>0</v>
      </c>
      <c r="BJ86" s="183">
        <f t="shared" si="186"/>
        <v>0</v>
      </c>
      <c r="BK86" s="183">
        <f t="shared" si="186"/>
        <v>0</v>
      </c>
      <c r="BL86" s="295">
        <f t="shared" si="186"/>
        <v>0</v>
      </c>
      <c r="BM86" s="295">
        <f t="shared" si="186"/>
        <v>729.28</v>
      </c>
      <c r="BN86" s="295">
        <f t="shared" ref="BN86:CN86" si="187">SUBTOTAL(9,BN84:BN85)</f>
        <v>0</v>
      </c>
      <c r="BO86" s="295">
        <f t="shared" si="187"/>
        <v>729.28</v>
      </c>
      <c r="BP86" s="296">
        <f t="shared" si="187"/>
        <v>2978569.13</v>
      </c>
      <c r="BQ86" s="296">
        <f t="shared" si="187"/>
        <v>0</v>
      </c>
      <c r="BR86" s="296">
        <f t="shared" si="187"/>
        <v>2978569.13</v>
      </c>
      <c r="BS86" s="296">
        <f t="shared" si="187"/>
        <v>17787.28</v>
      </c>
      <c r="BT86" s="296">
        <f t="shared" si="187"/>
        <v>95181.75</v>
      </c>
      <c r="BU86" s="296">
        <f t="shared" si="187"/>
        <v>112969.03</v>
      </c>
      <c r="BV86" s="296">
        <f t="shared" si="187"/>
        <v>0</v>
      </c>
      <c r="BW86" s="296">
        <f t="shared" si="187"/>
        <v>243187.91</v>
      </c>
      <c r="BX86" s="296">
        <f t="shared" si="187"/>
        <v>243187.91</v>
      </c>
      <c r="BY86" s="296">
        <f t="shared" si="187"/>
        <v>0</v>
      </c>
      <c r="BZ86" s="296">
        <f t="shared" si="187"/>
        <v>33838.160000000003</v>
      </c>
      <c r="CA86" s="296">
        <f t="shared" si="187"/>
        <v>33838.160000000003</v>
      </c>
      <c r="CB86" s="296">
        <f t="shared" si="187"/>
        <v>389995.1</v>
      </c>
      <c r="CC86" s="296">
        <f t="shared" si="187"/>
        <v>292496.32499999995</v>
      </c>
      <c r="CD86" s="296">
        <f t="shared" si="187"/>
        <v>0</v>
      </c>
      <c r="CE86" s="296">
        <f t="shared" si="187"/>
        <v>2686072.8049999997</v>
      </c>
      <c r="CF86" s="296">
        <f t="shared" si="187"/>
        <v>10858.949157935393</v>
      </c>
      <c r="CG86" s="296">
        <f t="shared" si="187"/>
        <v>10424.591191617979</v>
      </c>
      <c r="CH86" s="296">
        <f>SUBTOTAL(9,CH84:CH85)</f>
        <v>2707356.3453495535</v>
      </c>
      <c r="CI86" s="296">
        <f t="shared" si="187"/>
        <v>0</v>
      </c>
      <c r="CJ86" s="183"/>
      <c r="CK86" s="183">
        <f t="shared" si="187"/>
        <v>251</v>
      </c>
      <c r="CL86" s="183">
        <f t="shared" si="187"/>
        <v>219</v>
      </c>
      <c r="CM86" s="295">
        <f t="shared" si="187"/>
        <v>651.10299999999995</v>
      </c>
      <c r="CN86" s="183">
        <f t="shared" si="187"/>
        <v>24728</v>
      </c>
      <c r="CQ86" s="360" t="e">
        <f t="shared" si="154"/>
        <v>#VALUE!</v>
      </c>
    </row>
    <row r="87" spans="1:95" ht="11.25" customHeight="1">
      <c r="A87" s="180" t="s">
        <v>761</v>
      </c>
      <c r="B87" s="168">
        <v>5.5</v>
      </c>
      <c r="C87" s="168">
        <v>18</v>
      </c>
      <c r="D87" s="168">
        <f t="shared" si="53"/>
        <v>20.75</v>
      </c>
      <c r="E87" s="168">
        <v>19.5</v>
      </c>
      <c r="F87" s="168">
        <v>20.5</v>
      </c>
      <c r="G87" s="168">
        <v>15</v>
      </c>
      <c r="H87" s="168">
        <v>22.5</v>
      </c>
      <c r="I87" s="168">
        <v>28.5</v>
      </c>
      <c r="J87" s="168">
        <v>22.5</v>
      </c>
      <c r="K87" s="168">
        <v>21</v>
      </c>
      <c r="L87" s="168">
        <v>33.5</v>
      </c>
      <c r="M87" s="168">
        <v>24</v>
      </c>
      <c r="N87" s="168">
        <v>21</v>
      </c>
      <c r="O87" s="168">
        <v>22.5</v>
      </c>
      <c r="P87" s="168">
        <v>20</v>
      </c>
      <c r="Q87" s="168">
        <f>SUM($E87:$P87)</f>
        <v>270.5</v>
      </c>
      <c r="R87" s="169">
        <f>$D87+$Q87</f>
        <v>291.25</v>
      </c>
      <c r="S87" s="168">
        <v>0.5</v>
      </c>
      <c r="T87" s="168">
        <v>1</v>
      </c>
      <c r="U87" s="168">
        <v>3</v>
      </c>
      <c r="V87" s="168">
        <v>47</v>
      </c>
      <c r="W87" s="168">
        <v>2.36</v>
      </c>
      <c r="X87" s="168">
        <v>134.5</v>
      </c>
      <c r="Y87" s="168">
        <v>0</v>
      </c>
      <c r="Z87" s="168">
        <v>0</v>
      </c>
      <c r="AA87" s="168">
        <v>0</v>
      </c>
      <c r="AB87" s="170">
        <f t="shared" si="94"/>
        <v>29.88</v>
      </c>
      <c r="AC87" s="171">
        <f t="shared" si="95"/>
        <v>23.4</v>
      </c>
      <c r="AD87" s="171">
        <f t="shared" si="96"/>
        <v>41.89</v>
      </c>
      <c r="AE87" s="171">
        <f t="shared" si="97"/>
        <v>76.808000000000007</v>
      </c>
      <c r="AF87" s="171">
        <f t="shared" si="98"/>
        <v>177.5</v>
      </c>
      <c r="AG87" s="171">
        <f t="shared" si="99"/>
        <v>319.59800000000001</v>
      </c>
      <c r="AH87" s="171">
        <f t="shared" si="100"/>
        <v>0.5</v>
      </c>
      <c r="AI87" s="171">
        <f t="shared" si="101"/>
        <v>2</v>
      </c>
      <c r="AJ87" s="171">
        <f t="shared" si="102"/>
        <v>6</v>
      </c>
      <c r="AK87" s="171">
        <f t="shared" si="103"/>
        <v>32.9</v>
      </c>
      <c r="AL87" s="171">
        <f t="shared" si="104"/>
        <v>59</v>
      </c>
      <c r="AM87" s="171">
        <f t="shared" si="105"/>
        <v>6.7249999999999996</v>
      </c>
      <c r="AN87" s="171">
        <f t="shared" si="106"/>
        <v>0</v>
      </c>
      <c r="AO87" s="171">
        <f t="shared" si="107"/>
        <v>0</v>
      </c>
      <c r="AP87" s="170">
        <f t="shared" si="147"/>
        <v>456.60300000000001</v>
      </c>
      <c r="AQ87" s="172">
        <v>1.107</v>
      </c>
      <c r="AR87" s="171">
        <f>ROUND($AP87*$AQ87,3)</f>
        <v>505.46</v>
      </c>
      <c r="AS87" s="173">
        <v>0</v>
      </c>
      <c r="AT87" s="170">
        <f>ROUND($AS87*$AT$2,3)</f>
        <v>0</v>
      </c>
      <c r="AU87" s="172">
        <v>95.043999999999997</v>
      </c>
      <c r="AV87" s="172">
        <v>109.375</v>
      </c>
      <c r="AW87" s="170">
        <f>ROUND(IF($R89&lt;4000,((4000-$R89)/4000)*(0.15*$R89),0),3)</f>
        <v>52.161000000000001</v>
      </c>
      <c r="AX87" s="172">
        <v>0</v>
      </c>
      <c r="AY87" s="171">
        <f>SUM($AU87:$AX87)</f>
        <v>256.58</v>
      </c>
      <c r="AZ87" s="174">
        <f t="shared" si="162"/>
        <v>0</v>
      </c>
      <c r="BA87" s="178">
        <v>8.8999999999999996E-2</v>
      </c>
      <c r="BB87" s="171">
        <f>ROUND($BA87*$R87,3)</f>
        <v>25.920999999999999</v>
      </c>
      <c r="BC87" s="170">
        <f>ROUND(IF(AND((($CL87-$CK87)/$CK87)&gt;0.01,(($CL87-$CK87)-($CL87*0.01))&gt;0),(($CL87-$CK87)-($CL87*0.01))*$BC$2,0),3)</f>
        <v>0</v>
      </c>
      <c r="BD87" s="170">
        <f>ROUND(IF((($CL87-$CK87)/$CK87)&gt;0.01,($CL87-$CK87)*$BD$2,0),3)</f>
        <v>0</v>
      </c>
      <c r="BE87" s="170">
        <f t="shared" si="163"/>
        <v>0</v>
      </c>
      <c r="BF87" s="173">
        <v>0</v>
      </c>
      <c r="BG87" s="171">
        <f>ROUND($BF87*$BG$2,3)</f>
        <v>0</v>
      </c>
      <c r="BH87" s="175">
        <v>0</v>
      </c>
      <c r="BI87" s="171">
        <f>ROUND($BH87*$BI$2,3)</f>
        <v>0</v>
      </c>
      <c r="BJ87" s="175">
        <v>0</v>
      </c>
      <c r="BK87" s="175">
        <v>0</v>
      </c>
      <c r="BL87" s="171">
        <f t="shared" si="164"/>
        <v>0</v>
      </c>
      <c r="BM87" s="170">
        <f t="shared" si="165"/>
        <v>787.96100000000001</v>
      </c>
      <c r="BN87" s="170">
        <f>ROUND(IF(AND($R87&lt;=200,$CM87&gt;$BM87),$CM87-$BM87,0),3)</f>
        <v>0</v>
      </c>
      <c r="BO87" s="171">
        <f>ROUND($BM87+$BN87,3)</f>
        <v>787.96100000000001</v>
      </c>
      <c r="BP87" s="284">
        <f>ROUND($BO87*$BP$2,2)</f>
        <v>3218237.59</v>
      </c>
      <c r="BQ87" s="297"/>
      <c r="BR87" s="284">
        <f t="shared" si="158"/>
        <v>3218237.59</v>
      </c>
      <c r="BS87" s="284">
        <v>5712.57</v>
      </c>
      <c r="BT87" s="284">
        <v>24911.03</v>
      </c>
      <c r="BU87" s="176">
        <f>$BS87+$BT87</f>
        <v>30623.599999999999</v>
      </c>
      <c r="BV87" s="176">
        <v>0</v>
      </c>
      <c r="BW87" s="284">
        <v>1060984.93</v>
      </c>
      <c r="BX87" s="176">
        <f>$BV87+$BW87</f>
        <v>1060984.93</v>
      </c>
      <c r="BY87" s="176">
        <v>0</v>
      </c>
      <c r="BZ87" s="176">
        <v>2561.42</v>
      </c>
      <c r="CA87" s="284">
        <f>SUM($BY87:$BZ87)</f>
        <v>2561.42</v>
      </c>
      <c r="CB87" s="284">
        <f t="shared" si="150"/>
        <v>1094169.95</v>
      </c>
      <c r="CC87" s="284">
        <f>$CB87*0.75</f>
        <v>820627.46249999991</v>
      </c>
      <c r="CD87" s="176">
        <v>0</v>
      </c>
      <c r="CE87" s="284">
        <f t="shared" si="151"/>
        <v>2397610.1274999999</v>
      </c>
      <c r="CF87" s="284">
        <f t="shared" si="159"/>
        <v>9692.7851049344499</v>
      </c>
      <c r="CG87" s="284">
        <f t="shared" si="153"/>
        <v>9305.0737007370717</v>
      </c>
      <c r="CH87" s="284">
        <f t="shared" si="161"/>
        <v>2416607.9863056717</v>
      </c>
      <c r="CI87" s="285"/>
      <c r="CJ87" s="292"/>
      <c r="CK87" s="169">
        <v>291</v>
      </c>
      <c r="CL87" s="169">
        <v>284</v>
      </c>
      <c r="CM87" s="178">
        <v>761.29</v>
      </c>
      <c r="CN87" s="179">
        <f t="shared" si="160"/>
        <v>11050</v>
      </c>
      <c r="CQ87" s="360">
        <f t="shared" si="154"/>
        <v>675.25800000000004</v>
      </c>
    </row>
    <row r="88" spans="1:95" ht="11.25" customHeight="1">
      <c r="A88" s="180" t="s">
        <v>955</v>
      </c>
      <c r="B88" s="168">
        <v>0</v>
      </c>
      <c r="C88" s="168">
        <v>9</v>
      </c>
      <c r="D88" s="168">
        <f t="shared" si="53"/>
        <v>9</v>
      </c>
      <c r="E88" s="168">
        <v>12</v>
      </c>
      <c r="F88" s="168">
        <v>9</v>
      </c>
      <c r="G88" s="168">
        <v>9</v>
      </c>
      <c r="H88" s="168">
        <v>17.5</v>
      </c>
      <c r="I88" s="168">
        <v>15</v>
      </c>
      <c r="J88" s="168">
        <v>10</v>
      </c>
      <c r="K88" s="168">
        <v>8</v>
      </c>
      <c r="L88" s="168">
        <v>4</v>
      </c>
      <c r="M88" s="168">
        <v>0</v>
      </c>
      <c r="N88" s="168">
        <v>0</v>
      </c>
      <c r="O88" s="168">
        <v>0</v>
      </c>
      <c r="P88" s="168">
        <v>0</v>
      </c>
      <c r="Q88" s="168">
        <f>SUM($E88:$P88)</f>
        <v>84.5</v>
      </c>
      <c r="R88" s="169">
        <f>$D88+$Q88</f>
        <v>93.5</v>
      </c>
      <c r="S88" s="168">
        <v>0</v>
      </c>
      <c r="T88" s="168">
        <v>0</v>
      </c>
      <c r="U88" s="168">
        <v>0</v>
      </c>
      <c r="V88" s="168">
        <v>4.5</v>
      </c>
      <c r="W88" s="168">
        <v>0.16</v>
      </c>
      <c r="X88" s="168">
        <v>80.5</v>
      </c>
      <c r="Y88" s="168">
        <v>93.5</v>
      </c>
      <c r="Z88" s="168">
        <v>26.17</v>
      </c>
      <c r="AA88" s="168">
        <v>110</v>
      </c>
      <c r="AB88" s="170">
        <f t="shared" si="94"/>
        <v>12.96</v>
      </c>
      <c r="AC88" s="171">
        <f t="shared" si="95"/>
        <v>14.4</v>
      </c>
      <c r="AD88" s="171">
        <f t="shared" si="96"/>
        <v>21.24</v>
      </c>
      <c r="AE88" s="171">
        <f t="shared" si="97"/>
        <v>44.412999999999997</v>
      </c>
      <c r="AF88" s="171">
        <f t="shared" si="98"/>
        <v>15</v>
      </c>
      <c r="AG88" s="171">
        <f t="shared" si="99"/>
        <v>95.052999999999997</v>
      </c>
      <c r="AH88" s="171">
        <f t="shared" si="100"/>
        <v>0</v>
      </c>
      <c r="AI88" s="171">
        <f t="shared" si="101"/>
        <v>0</v>
      </c>
      <c r="AJ88" s="171">
        <f t="shared" si="102"/>
        <v>0</v>
      </c>
      <c r="AK88" s="171">
        <f t="shared" si="103"/>
        <v>3.15</v>
      </c>
      <c r="AL88" s="171">
        <f t="shared" si="104"/>
        <v>4</v>
      </c>
      <c r="AM88" s="171">
        <f t="shared" si="105"/>
        <v>4.0250000000000004</v>
      </c>
      <c r="AN88" s="171">
        <f t="shared" si="106"/>
        <v>13.085000000000001</v>
      </c>
      <c r="AO88" s="171">
        <f t="shared" si="107"/>
        <v>6.6</v>
      </c>
      <c r="AP88" s="170">
        <f t="shared" si="147"/>
        <v>138.87300000000002</v>
      </c>
      <c r="AQ88" s="172">
        <v>1.1040000000000001</v>
      </c>
      <c r="AR88" s="171">
        <f>ROUND($AP88*$AQ88,3)</f>
        <v>153.316</v>
      </c>
      <c r="AS88" s="173">
        <v>1</v>
      </c>
      <c r="AT88" s="170">
        <f>ROUND($AS88*$AT$2,3)</f>
        <v>1.5</v>
      </c>
      <c r="AU88" s="172">
        <v>49.789000000000001</v>
      </c>
      <c r="AV88" s="172">
        <v>0</v>
      </c>
      <c r="AW88" s="170">
        <v>0</v>
      </c>
      <c r="AX88" s="172">
        <v>0</v>
      </c>
      <c r="AY88" s="171">
        <f>SUM($AU88:$AX88)</f>
        <v>49.789000000000001</v>
      </c>
      <c r="AZ88" s="174">
        <v>0</v>
      </c>
      <c r="BA88" s="178">
        <v>8.8999999999999996E-2</v>
      </c>
      <c r="BB88" s="171">
        <f>ROUND($BA88*$R88,3)</f>
        <v>8.3219999999999992</v>
      </c>
      <c r="BC88" s="170">
        <f>ROUND(IF(AND((($CL88-$CK88)/$CK88)&gt;0.01,(($CL88-$CK88)-($CL88*0.01))&gt;0),(($CL88-$CK88)-($CL88*0.01))*$BC$2,0),3)</f>
        <v>7.6349999999999998</v>
      </c>
      <c r="BD88" s="170">
        <f>ROUND(IF((($CL88-$CK88)/$CK88)&gt;0.01,($CL88-$CK88)*$BD$2,0),3)</f>
        <v>3</v>
      </c>
      <c r="BE88" s="170">
        <f t="shared" si="163"/>
        <v>10.635</v>
      </c>
      <c r="BF88" s="173">
        <v>0</v>
      </c>
      <c r="BG88" s="171">
        <f>ROUND($BF88*$BG$2,3)</f>
        <v>0</v>
      </c>
      <c r="BH88" s="175">
        <v>0</v>
      </c>
      <c r="BI88" s="171">
        <f>ROUND($BH88*$BI$2,3)</f>
        <v>0</v>
      </c>
      <c r="BJ88" s="175">
        <v>0</v>
      </c>
      <c r="BK88" s="175">
        <v>0</v>
      </c>
      <c r="BL88" s="171">
        <v>0</v>
      </c>
      <c r="BM88" s="170">
        <f t="shared" si="165"/>
        <v>223.56200000000001</v>
      </c>
      <c r="BN88" s="170">
        <f>ROUND(IF(AND($R88&lt;=200,$CM88&gt;$BM88),$CM88-$BM88,0),3)</f>
        <v>0</v>
      </c>
      <c r="BO88" s="171">
        <f>ROUND($BM88+$BN88,3)</f>
        <v>223.56200000000001</v>
      </c>
      <c r="BP88" s="284">
        <f>ROUND($BO88*$BP$2,2)</f>
        <v>913085.33</v>
      </c>
      <c r="BQ88" s="297"/>
      <c r="BR88" s="284">
        <f t="shared" si="158"/>
        <v>913085.33</v>
      </c>
      <c r="BS88" s="284">
        <v>0</v>
      </c>
      <c r="BT88" s="284">
        <v>0</v>
      </c>
      <c r="BU88" s="176">
        <f>$BS88+$BT88</f>
        <v>0</v>
      </c>
      <c r="BV88" s="176">
        <v>0</v>
      </c>
      <c r="BW88" s="176">
        <v>0</v>
      </c>
      <c r="BX88" s="176">
        <f>$BV88+$BW88</f>
        <v>0</v>
      </c>
      <c r="BY88" s="176">
        <v>0</v>
      </c>
      <c r="BZ88" s="176">
        <v>0</v>
      </c>
      <c r="CA88" s="284">
        <f>SUM($BY88:$BZ88)</f>
        <v>0</v>
      </c>
      <c r="CB88" s="284">
        <f t="shared" si="150"/>
        <v>0</v>
      </c>
      <c r="CC88" s="284">
        <f>$CB88*0.75</f>
        <v>0</v>
      </c>
      <c r="CD88" s="176">
        <v>0</v>
      </c>
      <c r="CE88" s="284">
        <f t="shared" si="151"/>
        <v>913085.33</v>
      </c>
      <c r="CF88" s="284">
        <f t="shared" si="159"/>
        <v>3691.3173600023329</v>
      </c>
      <c r="CG88" s="284">
        <f t="shared" si="153"/>
        <v>3543.6646656022394</v>
      </c>
      <c r="CH88" s="284">
        <f t="shared" si="161"/>
        <v>920320.31202560454</v>
      </c>
      <c r="CI88" s="285"/>
      <c r="CJ88" s="292"/>
      <c r="CK88" s="169">
        <v>85</v>
      </c>
      <c r="CL88" s="169">
        <v>91</v>
      </c>
      <c r="CM88" s="178">
        <v>211.529</v>
      </c>
      <c r="CN88" s="179">
        <f t="shared" si="160"/>
        <v>9766</v>
      </c>
      <c r="CQ88" s="360">
        <f t="shared" si="154"/>
        <v>183.58500000000001</v>
      </c>
    </row>
    <row r="89" spans="1:95" ht="11.25" customHeight="1">
      <c r="A89" s="182" t="s">
        <v>956</v>
      </c>
      <c r="B89" s="183">
        <f t="shared" ref="B89:BM89" si="188">SUBTOTAL(9,B87:B88)</f>
        <v>5.5</v>
      </c>
      <c r="C89" s="183">
        <f t="shared" si="188"/>
        <v>27</v>
      </c>
      <c r="D89" s="183">
        <f t="shared" si="188"/>
        <v>29.75</v>
      </c>
      <c r="E89" s="183">
        <f t="shared" si="188"/>
        <v>31.5</v>
      </c>
      <c r="F89" s="183">
        <f t="shared" si="188"/>
        <v>29.5</v>
      </c>
      <c r="G89" s="183">
        <f t="shared" si="188"/>
        <v>24</v>
      </c>
      <c r="H89" s="183">
        <f t="shared" si="188"/>
        <v>40</v>
      </c>
      <c r="I89" s="183">
        <f t="shared" si="188"/>
        <v>43.5</v>
      </c>
      <c r="J89" s="183">
        <f t="shared" si="188"/>
        <v>32.5</v>
      </c>
      <c r="K89" s="183">
        <f t="shared" si="188"/>
        <v>29</v>
      </c>
      <c r="L89" s="183">
        <f t="shared" si="188"/>
        <v>37.5</v>
      </c>
      <c r="M89" s="183">
        <f t="shared" si="188"/>
        <v>24</v>
      </c>
      <c r="N89" s="183">
        <f t="shared" si="188"/>
        <v>21</v>
      </c>
      <c r="O89" s="183">
        <f t="shared" si="188"/>
        <v>22.5</v>
      </c>
      <c r="P89" s="183">
        <f t="shared" si="188"/>
        <v>20</v>
      </c>
      <c r="Q89" s="183">
        <f t="shared" si="188"/>
        <v>355</v>
      </c>
      <c r="R89" s="183">
        <f t="shared" si="188"/>
        <v>384.75</v>
      </c>
      <c r="S89" s="183">
        <f t="shared" si="188"/>
        <v>0.5</v>
      </c>
      <c r="T89" s="183">
        <f t="shared" si="188"/>
        <v>1</v>
      </c>
      <c r="U89" s="183">
        <f t="shared" si="188"/>
        <v>3</v>
      </c>
      <c r="V89" s="183">
        <f t="shared" si="188"/>
        <v>51.5</v>
      </c>
      <c r="W89" s="183">
        <f t="shared" si="188"/>
        <v>2.52</v>
      </c>
      <c r="X89" s="183">
        <f t="shared" si="188"/>
        <v>215</v>
      </c>
      <c r="Y89" s="183">
        <f t="shared" si="188"/>
        <v>93.5</v>
      </c>
      <c r="Z89" s="183">
        <f t="shared" si="188"/>
        <v>26.17</v>
      </c>
      <c r="AA89" s="183">
        <f t="shared" si="188"/>
        <v>110</v>
      </c>
      <c r="AB89" s="295">
        <f t="shared" si="188"/>
        <v>42.84</v>
      </c>
      <c r="AC89" s="295">
        <f t="shared" si="188"/>
        <v>37.799999999999997</v>
      </c>
      <c r="AD89" s="295">
        <f t="shared" si="188"/>
        <v>63.129999999999995</v>
      </c>
      <c r="AE89" s="295">
        <f t="shared" si="188"/>
        <v>121.221</v>
      </c>
      <c r="AF89" s="295">
        <f t="shared" si="188"/>
        <v>192.5</v>
      </c>
      <c r="AG89" s="295">
        <f t="shared" si="188"/>
        <v>414.65100000000001</v>
      </c>
      <c r="AH89" s="295">
        <f t="shared" si="188"/>
        <v>0.5</v>
      </c>
      <c r="AI89" s="295">
        <f t="shared" si="188"/>
        <v>2</v>
      </c>
      <c r="AJ89" s="295">
        <f t="shared" si="188"/>
        <v>6</v>
      </c>
      <c r="AK89" s="295">
        <f t="shared" si="188"/>
        <v>36.049999999999997</v>
      </c>
      <c r="AL89" s="295">
        <f t="shared" si="188"/>
        <v>63</v>
      </c>
      <c r="AM89" s="295">
        <f t="shared" si="188"/>
        <v>10.75</v>
      </c>
      <c r="AN89" s="295">
        <f t="shared" si="188"/>
        <v>13.085000000000001</v>
      </c>
      <c r="AO89" s="295">
        <f t="shared" si="188"/>
        <v>6.6</v>
      </c>
      <c r="AP89" s="295">
        <f t="shared" si="188"/>
        <v>595.476</v>
      </c>
      <c r="AQ89" s="183" t="s">
        <v>1042</v>
      </c>
      <c r="AR89" s="295">
        <f t="shared" si="188"/>
        <v>658.77599999999995</v>
      </c>
      <c r="AS89" s="183">
        <f t="shared" si="188"/>
        <v>1</v>
      </c>
      <c r="AT89" s="295">
        <f t="shared" si="188"/>
        <v>1.5</v>
      </c>
      <c r="AU89" s="295">
        <f t="shared" si="188"/>
        <v>144.833</v>
      </c>
      <c r="AV89" s="295">
        <f t="shared" si="188"/>
        <v>109.375</v>
      </c>
      <c r="AW89" s="295">
        <f t="shared" si="188"/>
        <v>52.161000000000001</v>
      </c>
      <c r="AX89" s="295">
        <f t="shared" si="188"/>
        <v>0</v>
      </c>
      <c r="AY89" s="295">
        <f t="shared" si="188"/>
        <v>306.36899999999997</v>
      </c>
      <c r="AZ89" s="295">
        <f t="shared" si="188"/>
        <v>0</v>
      </c>
      <c r="BA89" s="295">
        <f t="shared" si="188"/>
        <v>0.17799999999999999</v>
      </c>
      <c r="BB89" s="295">
        <f t="shared" si="188"/>
        <v>34.242999999999995</v>
      </c>
      <c r="BC89" s="295">
        <f t="shared" si="188"/>
        <v>7.6349999999999998</v>
      </c>
      <c r="BD89" s="295">
        <f t="shared" si="188"/>
        <v>3</v>
      </c>
      <c r="BE89" s="295">
        <f t="shared" si="188"/>
        <v>10.635</v>
      </c>
      <c r="BF89" s="183">
        <f t="shared" si="188"/>
        <v>0</v>
      </c>
      <c r="BG89" s="295">
        <f t="shared" si="188"/>
        <v>0</v>
      </c>
      <c r="BH89" s="183">
        <f t="shared" si="188"/>
        <v>0</v>
      </c>
      <c r="BI89" s="295">
        <f t="shared" si="188"/>
        <v>0</v>
      </c>
      <c r="BJ89" s="183">
        <f t="shared" si="188"/>
        <v>0</v>
      </c>
      <c r="BK89" s="183">
        <f t="shared" si="188"/>
        <v>0</v>
      </c>
      <c r="BL89" s="295">
        <f t="shared" si="188"/>
        <v>0</v>
      </c>
      <c r="BM89" s="295">
        <f t="shared" si="188"/>
        <v>1011.523</v>
      </c>
      <c r="BN89" s="295">
        <f t="shared" ref="BN89:CN89" si="189">SUBTOTAL(9,BN87:BN88)</f>
        <v>0</v>
      </c>
      <c r="BO89" s="295">
        <f t="shared" si="189"/>
        <v>1011.523</v>
      </c>
      <c r="BP89" s="296">
        <f t="shared" si="189"/>
        <v>4131322.92</v>
      </c>
      <c r="BQ89" s="296">
        <f t="shared" si="189"/>
        <v>0</v>
      </c>
      <c r="BR89" s="296">
        <f t="shared" si="189"/>
        <v>4131322.92</v>
      </c>
      <c r="BS89" s="296">
        <f t="shared" si="189"/>
        <v>5712.57</v>
      </c>
      <c r="BT89" s="296">
        <f t="shared" si="189"/>
        <v>24911.03</v>
      </c>
      <c r="BU89" s="296">
        <f t="shared" si="189"/>
        <v>30623.599999999999</v>
      </c>
      <c r="BV89" s="296">
        <f t="shared" si="189"/>
        <v>0</v>
      </c>
      <c r="BW89" s="296">
        <f t="shared" si="189"/>
        <v>1060984.93</v>
      </c>
      <c r="BX89" s="296">
        <f t="shared" si="189"/>
        <v>1060984.93</v>
      </c>
      <c r="BY89" s="296">
        <f t="shared" si="189"/>
        <v>0</v>
      </c>
      <c r="BZ89" s="296">
        <f t="shared" si="189"/>
        <v>2561.42</v>
      </c>
      <c r="CA89" s="296">
        <f t="shared" si="189"/>
        <v>2561.42</v>
      </c>
      <c r="CB89" s="296">
        <f t="shared" si="189"/>
        <v>1094169.95</v>
      </c>
      <c r="CC89" s="296">
        <f t="shared" si="189"/>
        <v>820627.46249999991</v>
      </c>
      <c r="CD89" s="296">
        <f t="shared" si="189"/>
        <v>0</v>
      </c>
      <c r="CE89" s="296">
        <f t="shared" si="189"/>
        <v>3310695.4575</v>
      </c>
      <c r="CF89" s="296">
        <f t="shared" si="189"/>
        <v>13384.102464936783</v>
      </c>
      <c r="CG89" s="296">
        <f t="shared" si="189"/>
        <v>12848.738366339312</v>
      </c>
      <c r="CH89" s="296">
        <f>SUBTOTAL(9,CH87:CH88)</f>
        <v>3336928.2983312765</v>
      </c>
      <c r="CI89" s="296">
        <f t="shared" si="189"/>
        <v>0</v>
      </c>
      <c r="CJ89" s="183"/>
      <c r="CK89" s="183">
        <f t="shared" si="189"/>
        <v>376</v>
      </c>
      <c r="CL89" s="183">
        <f t="shared" si="189"/>
        <v>375</v>
      </c>
      <c r="CM89" s="295">
        <f t="shared" si="189"/>
        <v>972.81899999999996</v>
      </c>
      <c r="CN89" s="183">
        <f t="shared" si="189"/>
        <v>20816</v>
      </c>
      <c r="CQ89" s="360" t="e">
        <f t="shared" si="154"/>
        <v>#VALUE!</v>
      </c>
    </row>
    <row r="90" spans="1:95" ht="11.25" customHeight="1">
      <c r="A90" s="180" t="s">
        <v>957</v>
      </c>
      <c r="B90" s="168">
        <v>2</v>
      </c>
      <c r="C90" s="168">
        <v>3.5</v>
      </c>
      <c r="D90" s="168">
        <f t="shared" si="53"/>
        <v>4.5</v>
      </c>
      <c r="E90" s="168">
        <v>5</v>
      </c>
      <c r="F90" s="168">
        <v>10</v>
      </c>
      <c r="G90" s="168">
        <v>3</v>
      </c>
      <c r="H90" s="168">
        <v>4</v>
      </c>
      <c r="I90" s="168">
        <v>9</v>
      </c>
      <c r="J90" s="168">
        <v>11.5</v>
      </c>
      <c r="K90" s="168">
        <v>10</v>
      </c>
      <c r="L90" s="168">
        <v>11.5</v>
      </c>
      <c r="M90" s="168">
        <v>7</v>
      </c>
      <c r="N90" s="168">
        <v>4</v>
      </c>
      <c r="O90" s="168">
        <v>9</v>
      </c>
      <c r="P90" s="168">
        <v>4.5</v>
      </c>
      <c r="Q90" s="168">
        <f>SUM($E90:$P90)</f>
        <v>88.5</v>
      </c>
      <c r="R90" s="169">
        <f>$D90+$Q90</f>
        <v>93</v>
      </c>
      <c r="S90" s="168">
        <v>0</v>
      </c>
      <c r="T90" s="168">
        <v>2</v>
      </c>
      <c r="U90" s="168">
        <v>2</v>
      </c>
      <c r="V90" s="168">
        <v>16</v>
      </c>
      <c r="W90" s="168">
        <v>1.1200000000000001</v>
      </c>
      <c r="X90" s="168">
        <v>46</v>
      </c>
      <c r="Y90" s="168">
        <v>0</v>
      </c>
      <c r="Z90" s="168">
        <v>0</v>
      </c>
      <c r="AA90" s="168">
        <v>74</v>
      </c>
      <c r="AB90" s="170">
        <f t="shared" si="94"/>
        <v>6.48</v>
      </c>
      <c r="AC90" s="171">
        <f t="shared" ref="AC90:AC117" si="190">ROUND($E90*$AC$2,3)</f>
        <v>6</v>
      </c>
      <c r="AD90" s="171">
        <f t="shared" si="96"/>
        <v>15.34</v>
      </c>
      <c r="AE90" s="171">
        <f t="shared" si="97"/>
        <v>25.603000000000002</v>
      </c>
      <c r="AF90" s="171">
        <f t="shared" si="98"/>
        <v>57.5</v>
      </c>
      <c r="AG90" s="171">
        <f t="shared" si="99"/>
        <v>104.443</v>
      </c>
      <c r="AH90" s="171">
        <f t="shared" si="100"/>
        <v>0</v>
      </c>
      <c r="AI90" s="171">
        <f t="shared" si="101"/>
        <v>4</v>
      </c>
      <c r="AJ90" s="171">
        <f t="shared" si="102"/>
        <v>4</v>
      </c>
      <c r="AK90" s="171">
        <f t="shared" si="103"/>
        <v>11.2</v>
      </c>
      <c r="AL90" s="171">
        <f t="shared" si="104"/>
        <v>28</v>
      </c>
      <c r="AM90" s="171">
        <f t="shared" si="105"/>
        <v>2.2999999999999998</v>
      </c>
      <c r="AN90" s="171">
        <f t="shared" si="106"/>
        <v>0</v>
      </c>
      <c r="AO90" s="171">
        <f t="shared" si="107"/>
        <v>4.4400000000000004</v>
      </c>
      <c r="AP90" s="170">
        <f t="shared" si="147"/>
        <v>164.863</v>
      </c>
      <c r="AQ90" s="172">
        <v>1.0880000000000001</v>
      </c>
      <c r="AR90" s="171">
        <f>ROUND($AP90*$AQ90,3)</f>
        <v>179.37100000000001</v>
      </c>
      <c r="AS90" s="173">
        <v>0</v>
      </c>
      <c r="AT90" s="170">
        <f>ROUND($AS90*$AT$2,3)</f>
        <v>0</v>
      </c>
      <c r="AU90" s="172">
        <v>54.744</v>
      </c>
      <c r="AV90" s="172">
        <v>42.997999999999998</v>
      </c>
      <c r="AW90" s="170">
        <f t="shared" ref="AW90:AW115" si="191">ROUND(IF($R90&lt;4000,((4000-$R90)/4000)*(0.15*$R90),0),3)</f>
        <v>13.625999999999999</v>
      </c>
      <c r="AX90" s="172">
        <v>0</v>
      </c>
      <c r="AY90" s="171">
        <f>SUM($AU90:$AX90)</f>
        <v>111.36799999999999</v>
      </c>
      <c r="AZ90" s="174">
        <f t="shared" si="162"/>
        <v>107</v>
      </c>
      <c r="BA90" s="178">
        <v>8.7999999999999995E-2</v>
      </c>
      <c r="BB90" s="171">
        <f t="shared" ref="BB90:BB117" si="192">ROUND($BA90*$R90,3)</f>
        <v>8.1839999999999993</v>
      </c>
      <c r="BC90" s="170">
        <f t="shared" ref="BC90:BC117" si="193">ROUND(IF(AND((($CL90-$CK90)/$CK90)&gt;0.01,(($CL90-$CK90)-($CL90*0.01))&gt;0),(($CL90-$CK90)-($CL90*0.01))*$BC$2,0),3)</f>
        <v>0</v>
      </c>
      <c r="BD90" s="170">
        <f t="shared" ref="BD90:BD117" si="194">ROUND(IF((($CL90-$CK90)/$CK90)&gt;0.01,($CL90-$CK90)*$BD$2,0),3)</f>
        <v>0</v>
      </c>
      <c r="BE90" s="170">
        <f t="shared" si="163"/>
        <v>0</v>
      </c>
      <c r="BF90" s="173">
        <v>0</v>
      </c>
      <c r="BG90" s="171">
        <f>ROUND($BF90*$BG$2,3)</f>
        <v>0</v>
      </c>
      <c r="BH90" s="175">
        <v>0</v>
      </c>
      <c r="BI90" s="171">
        <f>ROUND($BH90*$BI$2,3)</f>
        <v>0</v>
      </c>
      <c r="BJ90" s="175">
        <v>0</v>
      </c>
      <c r="BK90" s="175">
        <v>0</v>
      </c>
      <c r="BL90" s="171">
        <f t="shared" si="164"/>
        <v>0</v>
      </c>
      <c r="BM90" s="170">
        <f t="shared" si="165"/>
        <v>405.92300000000006</v>
      </c>
      <c r="BN90" s="170">
        <f t="shared" ref="BN90:BN117" si="195">ROUND(IF(AND($R90&lt;=200,$CM90&gt;$BM90),$CM90-$BM90,0),3)</f>
        <v>9.4130000000000003</v>
      </c>
      <c r="BO90" s="171">
        <f>ROUND($BM90+$BN90,3)</f>
        <v>415.33600000000001</v>
      </c>
      <c r="BP90" s="284">
        <f t="shared" ref="BP90:BP117" si="196">ROUND($BO90*$BP$2,2)</f>
        <v>1696340.21</v>
      </c>
      <c r="BQ90" s="285"/>
      <c r="BR90" s="284">
        <f t="shared" si="158"/>
        <v>1696340.21</v>
      </c>
      <c r="BS90" s="284">
        <v>3703.5</v>
      </c>
      <c r="BT90" s="284">
        <v>19311.509999999998</v>
      </c>
      <c r="BU90" s="176">
        <f>$BS90+$BT90</f>
        <v>23015.01</v>
      </c>
      <c r="BV90" s="176">
        <v>0</v>
      </c>
      <c r="BW90" s="284">
        <v>0</v>
      </c>
      <c r="BX90" s="176">
        <f>$BV90+$BW90</f>
        <v>0</v>
      </c>
      <c r="BY90" s="176">
        <v>0</v>
      </c>
      <c r="BZ90" s="176">
        <v>157.26</v>
      </c>
      <c r="CA90" s="284">
        <f>SUM($BY90:$BZ90)</f>
        <v>157.26</v>
      </c>
      <c r="CB90" s="284">
        <f t="shared" si="150"/>
        <v>23172.269999999997</v>
      </c>
      <c r="CC90" s="284">
        <f>$CB90*0.75</f>
        <v>17379.202499999999</v>
      </c>
      <c r="CD90" s="176">
        <v>0</v>
      </c>
      <c r="CE90" s="284">
        <f t="shared" si="151"/>
        <v>1678961.0075000001</v>
      </c>
      <c r="CF90" s="284">
        <f t="shared" si="159"/>
        <v>6787.5123059438019</v>
      </c>
      <c r="CG90" s="284">
        <f t="shared" si="153"/>
        <v>6516.0118137060499</v>
      </c>
      <c r="CH90" s="284">
        <f t="shared" si="161"/>
        <v>1692264.5316196498</v>
      </c>
      <c r="CI90" s="285"/>
      <c r="CJ90" s="292"/>
      <c r="CK90" s="169">
        <v>92</v>
      </c>
      <c r="CL90" s="169">
        <v>92.5</v>
      </c>
      <c r="CM90" s="178">
        <v>415.33600000000001</v>
      </c>
      <c r="CN90" s="179">
        <f t="shared" si="160"/>
        <v>18240</v>
      </c>
      <c r="CQ90" s="360">
        <f t="shared" si="154"/>
        <v>270.25299999999999</v>
      </c>
    </row>
    <row r="91" spans="1:95" ht="11.25" customHeight="1">
      <c r="A91" s="180" t="s">
        <v>958</v>
      </c>
      <c r="B91" s="168">
        <v>400.5</v>
      </c>
      <c r="C91" s="168">
        <v>1892</v>
      </c>
      <c r="D91" s="168">
        <f t="shared" si="53"/>
        <v>2092.25</v>
      </c>
      <c r="E91" s="168">
        <v>1831</v>
      </c>
      <c r="F91" s="168">
        <v>1991</v>
      </c>
      <c r="G91" s="168">
        <v>1888.5</v>
      </c>
      <c r="H91" s="168">
        <v>1986</v>
      </c>
      <c r="I91" s="168">
        <v>1893.5</v>
      </c>
      <c r="J91" s="168">
        <v>1830.5</v>
      </c>
      <c r="K91" s="168">
        <v>1870</v>
      </c>
      <c r="L91" s="168">
        <v>1807.5</v>
      </c>
      <c r="M91" s="168">
        <v>2060.5</v>
      </c>
      <c r="N91" s="168">
        <v>1817.5</v>
      </c>
      <c r="O91" s="168">
        <v>1621.5</v>
      </c>
      <c r="P91" s="168">
        <v>1544.5</v>
      </c>
      <c r="Q91" s="168">
        <f>SUM($E91:$P91)</f>
        <v>22142</v>
      </c>
      <c r="R91" s="169">
        <f>$D91+$Q91</f>
        <v>24234.25</v>
      </c>
      <c r="S91" s="168">
        <v>926</v>
      </c>
      <c r="T91" s="168">
        <v>508</v>
      </c>
      <c r="U91" s="168">
        <v>358.5</v>
      </c>
      <c r="V91" s="168">
        <v>3456.5</v>
      </c>
      <c r="W91" s="168">
        <v>132.69999999999999</v>
      </c>
      <c r="X91" s="168">
        <v>11319.5</v>
      </c>
      <c r="Y91" s="168">
        <v>2789.56</v>
      </c>
      <c r="Z91" s="168">
        <v>1333.83</v>
      </c>
      <c r="AA91" s="168">
        <v>6305</v>
      </c>
      <c r="AB91" s="170">
        <f t="shared" si="94"/>
        <v>3012.84</v>
      </c>
      <c r="AC91" s="171">
        <f t="shared" si="190"/>
        <v>2197.1999999999998</v>
      </c>
      <c r="AD91" s="171">
        <f t="shared" si="96"/>
        <v>4577.8100000000004</v>
      </c>
      <c r="AE91" s="171">
        <f t="shared" si="97"/>
        <v>5966.95</v>
      </c>
      <c r="AF91" s="171">
        <f t="shared" si="98"/>
        <v>13401.875</v>
      </c>
      <c r="AG91" s="171">
        <f t="shared" si="99"/>
        <v>26143.834999999999</v>
      </c>
      <c r="AH91" s="171">
        <f t="shared" si="100"/>
        <v>926</v>
      </c>
      <c r="AI91" s="171">
        <f t="shared" si="101"/>
        <v>1016</v>
      </c>
      <c r="AJ91" s="171">
        <f t="shared" si="102"/>
        <v>717</v>
      </c>
      <c r="AK91" s="171">
        <f t="shared" si="103"/>
        <v>2419.5500000000002</v>
      </c>
      <c r="AL91" s="171">
        <f t="shared" si="104"/>
        <v>3317.5</v>
      </c>
      <c r="AM91" s="171">
        <f t="shared" si="105"/>
        <v>565.97500000000002</v>
      </c>
      <c r="AN91" s="171">
        <f t="shared" si="106"/>
        <v>666.91499999999996</v>
      </c>
      <c r="AO91" s="171">
        <f t="shared" si="107"/>
        <v>378.3</v>
      </c>
      <c r="AP91" s="170">
        <f t="shared" si="147"/>
        <v>39163.914999999994</v>
      </c>
      <c r="AQ91" s="172">
        <v>1.08</v>
      </c>
      <c r="AR91" s="171">
        <f>ROUND($AP91*$AQ91,3)</f>
        <v>42297.027999999998</v>
      </c>
      <c r="AS91" s="173">
        <v>31</v>
      </c>
      <c r="AT91" s="170">
        <f>ROUND($AS91*$AT$2,3)</f>
        <v>46.5</v>
      </c>
      <c r="AU91" s="172">
        <v>0</v>
      </c>
      <c r="AV91" s="172">
        <v>176.68799999999999</v>
      </c>
      <c r="AW91" s="170">
        <f t="shared" si="191"/>
        <v>0</v>
      </c>
      <c r="AX91" s="172">
        <v>0</v>
      </c>
      <c r="AY91" s="171">
        <f>SUM($AU91:$AX91)</f>
        <v>176.68799999999999</v>
      </c>
      <c r="AZ91" s="174">
        <f t="shared" si="162"/>
        <v>0</v>
      </c>
      <c r="BA91" s="178">
        <v>6.6000000000000003E-2</v>
      </c>
      <c r="BB91" s="171">
        <f t="shared" si="192"/>
        <v>1599.461</v>
      </c>
      <c r="BC91" s="170">
        <f t="shared" si="193"/>
        <v>0</v>
      </c>
      <c r="BD91" s="170">
        <f t="shared" si="194"/>
        <v>0</v>
      </c>
      <c r="BE91" s="170">
        <f t="shared" si="163"/>
        <v>0</v>
      </c>
      <c r="BF91" s="173">
        <v>0</v>
      </c>
      <c r="BG91" s="171">
        <f>ROUND($BF91*$BG$2,3)</f>
        <v>0</v>
      </c>
      <c r="BH91" s="175">
        <v>0</v>
      </c>
      <c r="BI91" s="171">
        <f>ROUND($BH91*$BI$2,3)</f>
        <v>0</v>
      </c>
      <c r="BJ91" s="175">
        <v>0</v>
      </c>
      <c r="BK91" s="175">
        <v>0</v>
      </c>
      <c r="BL91" s="171">
        <f t="shared" si="164"/>
        <v>0</v>
      </c>
      <c r="BM91" s="170">
        <f t="shared" si="165"/>
        <v>44119.677000000003</v>
      </c>
      <c r="BN91" s="170">
        <f t="shared" si="195"/>
        <v>0</v>
      </c>
      <c r="BO91" s="171">
        <f>ROUND($BM91+$BN91,3)</f>
        <v>44119.677000000003</v>
      </c>
      <c r="BP91" s="284">
        <f t="shared" si="196"/>
        <v>180196231.97999999</v>
      </c>
      <c r="BQ91" s="285"/>
      <c r="BR91" s="284">
        <f t="shared" si="158"/>
        <v>180196231.97999999</v>
      </c>
      <c r="BS91" s="284">
        <v>282180.93</v>
      </c>
      <c r="BT91" s="284">
        <v>990442.23</v>
      </c>
      <c r="BU91" s="176">
        <f>$BS91+$BT91</f>
        <v>1272623.1599999999</v>
      </c>
      <c r="BV91" s="176">
        <v>0</v>
      </c>
      <c r="BW91" s="284">
        <v>0</v>
      </c>
      <c r="BX91" s="176">
        <f>$BV91+$BW91</f>
        <v>0</v>
      </c>
      <c r="BY91" s="176">
        <v>0</v>
      </c>
      <c r="BZ91" s="176">
        <v>0</v>
      </c>
      <c r="CA91" s="284">
        <f>SUM($BY91:$BZ91)</f>
        <v>0</v>
      </c>
      <c r="CB91" s="284">
        <f t="shared" si="150"/>
        <v>1272623.1599999999</v>
      </c>
      <c r="CC91" s="284">
        <f>$CB91*0.75</f>
        <v>954467.36999999988</v>
      </c>
      <c r="CD91" s="176">
        <v>0</v>
      </c>
      <c r="CE91" s="284">
        <f t="shared" si="151"/>
        <v>179241764.60999998</v>
      </c>
      <c r="CF91" s="284">
        <f t="shared" si="159"/>
        <v>724618.18803106248</v>
      </c>
      <c r="CG91" s="284">
        <f t="shared" si="153"/>
        <v>695633.46050981991</v>
      </c>
      <c r="CH91" s="284">
        <f t="shared" si="161"/>
        <v>180662016.25854084</v>
      </c>
      <c r="CI91" s="285"/>
      <c r="CJ91" s="293"/>
      <c r="CK91" s="169">
        <v>24325.5</v>
      </c>
      <c r="CL91" s="169">
        <v>24105.5</v>
      </c>
      <c r="CM91" s="178">
        <v>43580.415999999997</v>
      </c>
      <c r="CN91" s="179">
        <f t="shared" si="160"/>
        <v>7436</v>
      </c>
      <c r="CQ91" s="360">
        <f t="shared" si="154"/>
        <v>35074.444000000003</v>
      </c>
    </row>
    <row r="92" spans="1:95" ht="11.25" customHeight="1">
      <c r="A92" s="180" t="s">
        <v>959</v>
      </c>
      <c r="B92" s="168">
        <v>12</v>
      </c>
      <c r="C92" s="168">
        <v>127.5</v>
      </c>
      <c r="D92" s="168">
        <f t="shared" si="53"/>
        <v>133.5</v>
      </c>
      <c r="E92" s="168">
        <v>112</v>
      </c>
      <c r="F92" s="168">
        <v>117.5</v>
      </c>
      <c r="G92" s="168">
        <v>135.5</v>
      </c>
      <c r="H92" s="168">
        <v>136.5</v>
      </c>
      <c r="I92" s="168">
        <v>118.5</v>
      </c>
      <c r="J92" s="168">
        <v>131</v>
      </c>
      <c r="K92" s="168">
        <v>130.5</v>
      </c>
      <c r="L92" s="168">
        <v>124.5</v>
      </c>
      <c r="M92" s="168">
        <v>129.5</v>
      </c>
      <c r="N92" s="168">
        <v>118.5</v>
      </c>
      <c r="O92" s="168">
        <v>103</v>
      </c>
      <c r="P92" s="168">
        <v>94</v>
      </c>
      <c r="Q92" s="168">
        <f t="shared" ref="Q92:Q117" si="197">SUM($E92:$P92)</f>
        <v>1451</v>
      </c>
      <c r="R92" s="169">
        <f t="shared" ref="R92:R112" si="198">$D92+$Q92</f>
        <v>1584.5</v>
      </c>
      <c r="S92" s="168">
        <v>27.5</v>
      </c>
      <c r="T92" s="168">
        <v>18.5</v>
      </c>
      <c r="U92" s="168">
        <v>9</v>
      </c>
      <c r="V92" s="168">
        <v>167.5</v>
      </c>
      <c r="W92" s="168">
        <v>11.06</v>
      </c>
      <c r="X92" s="168">
        <v>878.5</v>
      </c>
      <c r="Y92" s="168">
        <v>1098</v>
      </c>
      <c r="Z92" s="168">
        <v>252.92</v>
      </c>
      <c r="AA92" s="168">
        <v>324</v>
      </c>
      <c r="AB92" s="170">
        <f t="shared" si="94"/>
        <v>192.24</v>
      </c>
      <c r="AC92" s="171">
        <f t="shared" si="190"/>
        <v>134.4</v>
      </c>
      <c r="AD92" s="171">
        <f t="shared" si="96"/>
        <v>298.54000000000002</v>
      </c>
      <c r="AE92" s="171">
        <f t="shared" si="97"/>
        <v>403.37</v>
      </c>
      <c r="AF92" s="171">
        <f t="shared" si="98"/>
        <v>875</v>
      </c>
      <c r="AG92" s="171">
        <f t="shared" si="99"/>
        <v>1711.31</v>
      </c>
      <c r="AH92" s="171">
        <f t="shared" si="100"/>
        <v>27.5</v>
      </c>
      <c r="AI92" s="171">
        <f t="shared" si="101"/>
        <v>37</v>
      </c>
      <c r="AJ92" s="171">
        <f t="shared" si="102"/>
        <v>18</v>
      </c>
      <c r="AK92" s="171">
        <f t="shared" si="103"/>
        <v>117.25</v>
      </c>
      <c r="AL92" s="171">
        <f t="shared" si="104"/>
        <v>276.5</v>
      </c>
      <c r="AM92" s="171">
        <f t="shared" si="105"/>
        <v>43.924999999999997</v>
      </c>
      <c r="AN92" s="171">
        <f t="shared" si="106"/>
        <v>126.46</v>
      </c>
      <c r="AO92" s="171">
        <f t="shared" si="107"/>
        <v>19.440000000000001</v>
      </c>
      <c r="AP92" s="170">
        <f t="shared" si="147"/>
        <v>2569.625</v>
      </c>
      <c r="AQ92" s="172">
        <v>1.121</v>
      </c>
      <c r="AR92" s="171">
        <f t="shared" ref="AR92:AR112" si="199">ROUND($AP92*$AQ92,3)</f>
        <v>2880.55</v>
      </c>
      <c r="AS92" s="173">
        <v>1</v>
      </c>
      <c r="AT92" s="170">
        <f t="shared" ref="AT92:AT112" si="200">ROUND($AS92*$AT$2,3)</f>
        <v>1.5</v>
      </c>
      <c r="AU92" s="172">
        <v>231.928</v>
      </c>
      <c r="AV92" s="172">
        <v>0</v>
      </c>
      <c r="AW92" s="170">
        <f t="shared" si="191"/>
        <v>143.52600000000001</v>
      </c>
      <c r="AX92" s="172">
        <v>0</v>
      </c>
      <c r="AY92" s="171">
        <f t="shared" ref="AY92:AY112" si="201">SUM($AU92:$AX92)</f>
        <v>375.45400000000001</v>
      </c>
      <c r="AZ92" s="174">
        <f t="shared" si="162"/>
        <v>0</v>
      </c>
      <c r="BA92" s="178">
        <v>0.08</v>
      </c>
      <c r="BB92" s="171">
        <f t="shared" si="192"/>
        <v>126.76</v>
      </c>
      <c r="BC92" s="170">
        <f t="shared" si="193"/>
        <v>0</v>
      </c>
      <c r="BD92" s="170">
        <f t="shared" si="194"/>
        <v>0</v>
      </c>
      <c r="BE92" s="170">
        <f t="shared" si="163"/>
        <v>0</v>
      </c>
      <c r="BF92" s="173">
        <v>0</v>
      </c>
      <c r="BG92" s="171">
        <f t="shared" ref="BG92:BG112" si="202">ROUND($BF92*$BG$2,3)</f>
        <v>0</v>
      </c>
      <c r="BH92" s="175">
        <v>0</v>
      </c>
      <c r="BI92" s="171">
        <f t="shared" ref="BI92:BI112" si="203">ROUND($BH92*$BI$2,3)</f>
        <v>0</v>
      </c>
      <c r="BJ92" s="175">
        <v>0</v>
      </c>
      <c r="BK92" s="175">
        <v>0</v>
      </c>
      <c r="BL92" s="171">
        <f t="shared" si="164"/>
        <v>0</v>
      </c>
      <c r="BM92" s="170">
        <f t="shared" si="165"/>
        <v>3384.2640000000006</v>
      </c>
      <c r="BN92" s="170">
        <f t="shared" si="195"/>
        <v>0</v>
      </c>
      <c r="BO92" s="171">
        <f t="shared" ref="BO92:BO112" si="204">ROUND($BM92+$BN92,3)</f>
        <v>3384.2640000000001</v>
      </c>
      <c r="BP92" s="284">
        <f t="shared" si="196"/>
        <v>13822214.08</v>
      </c>
      <c r="BQ92" s="285"/>
      <c r="BR92" s="284">
        <f t="shared" si="158"/>
        <v>13822214.08</v>
      </c>
      <c r="BS92" s="284">
        <v>12786.36</v>
      </c>
      <c r="BT92" s="284">
        <v>70057.33</v>
      </c>
      <c r="BU92" s="176">
        <f t="shared" ref="BU92:BU112" si="205">$BS92+$BT92</f>
        <v>82843.69</v>
      </c>
      <c r="BV92" s="176">
        <v>0</v>
      </c>
      <c r="BW92" s="284">
        <v>0</v>
      </c>
      <c r="BX92" s="176">
        <f t="shared" ref="BX92:BX112" si="206">$BV92+$BW92</f>
        <v>0</v>
      </c>
      <c r="BY92" s="176">
        <v>0</v>
      </c>
      <c r="BZ92" s="176">
        <v>74128.87</v>
      </c>
      <c r="CA92" s="284">
        <f t="shared" ref="CA92:CA112" si="207">SUM($BY92:$BZ92)</f>
        <v>74128.87</v>
      </c>
      <c r="CB92" s="284">
        <f t="shared" si="150"/>
        <v>156972.56</v>
      </c>
      <c r="CC92" s="284">
        <f t="shared" ref="CC92:CC112" si="208">$CB92*0.75</f>
        <v>117729.42</v>
      </c>
      <c r="CD92" s="176">
        <v>0</v>
      </c>
      <c r="CE92" s="284">
        <f t="shared" si="151"/>
        <v>13704484.66</v>
      </c>
      <c r="CF92" s="284">
        <f t="shared" si="159"/>
        <v>55402.92946700137</v>
      </c>
      <c r="CG92" s="284">
        <f t="shared" si="153"/>
        <v>53186.812288321315</v>
      </c>
      <c r="CH92" s="284">
        <f t="shared" si="161"/>
        <v>13813074.401755324</v>
      </c>
      <c r="CI92" s="285"/>
      <c r="CJ92" s="292"/>
      <c r="CK92" s="169">
        <v>1578.5</v>
      </c>
      <c r="CL92" s="169">
        <v>1542</v>
      </c>
      <c r="CM92" s="178">
        <v>3191.288</v>
      </c>
      <c r="CN92" s="179">
        <f t="shared" si="160"/>
        <v>8723</v>
      </c>
      <c r="CQ92" s="360">
        <f t="shared" si="154"/>
        <v>2690.5450000000005</v>
      </c>
    </row>
    <row r="93" spans="1:95" ht="11.25" customHeight="1">
      <c r="A93" s="180" t="s">
        <v>960</v>
      </c>
      <c r="B93" s="168">
        <v>4</v>
      </c>
      <c r="C93" s="168">
        <v>13</v>
      </c>
      <c r="D93" s="168">
        <f t="shared" si="53"/>
        <v>15</v>
      </c>
      <c r="E93" s="168">
        <v>16</v>
      </c>
      <c r="F93" s="168">
        <v>25.5</v>
      </c>
      <c r="G93" s="168">
        <v>25</v>
      </c>
      <c r="H93" s="168">
        <v>26</v>
      </c>
      <c r="I93" s="168">
        <v>21</v>
      </c>
      <c r="J93" s="168">
        <v>26.5</v>
      </c>
      <c r="K93" s="168">
        <v>22</v>
      </c>
      <c r="L93" s="168">
        <v>25</v>
      </c>
      <c r="M93" s="168">
        <v>29</v>
      </c>
      <c r="N93" s="168">
        <v>24</v>
      </c>
      <c r="O93" s="168">
        <v>23</v>
      </c>
      <c r="P93" s="168">
        <v>42.5</v>
      </c>
      <c r="Q93" s="168">
        <f t="shared" si="197"/>
        <v>305.5</v>
      </c>
      <c r="R93" s="169">
        <f t="shared" si="198"/>
        <v>320.5</v>
      </c>
      <c r="S93" s="168">
        <v>8</v>
      </c>
      <c r="T93" s="168">
        <v>0</v>
      </c>
      <c r="U93" s="168">
        <v>3</v>
      </c>
      <c r="V93" s="168">
        <v>37</v>
      </c>
      <c r="W93" s="168">
        <v>0.99</v>
      </c>
      <c r="X93" s="168">
        <v>152</v>
      </c>
      <c r="Y93" s="168">
        <v>0</v>
      </c>
      <c r="Z93" s="168">
        <v>0</v>
      </c>
      <c r="AA93" s="168">
        <v>107</v>
      </c>
      <c r="AB93" s="170">
        <f t="shared" si="94"/>
        <v>21.6</v>
      </c>
      <c r="AC93" s="171">
        <f t="shared" si="190"/>
        <v>19.2</v>
      </c>
      <c r="AD93" s="171">
        <f t="shared" si="96"/>
        <v>59.59</v>
      </c>
      <c r="AE93" s="171">
        <f t="shared" si="97"/>
        <v>76.808000000000007</v>
      </c>
      <c r="AF93" s="171">
        <f t="shared" si="98"/>
        <v>206.875</v>
      </c>
      <c r="AG93" s="171">
        <f t="shared" si="99"/>
        <v>362.47300000000001</v>
      </c>
      <c r="AH93" s="171">
        <f t="shared" si="100"/>
        <v>8</v>
      </c>
      <c r="AI93" s="171">
        <f t="shared" si="101"/>
        <v>0</v>
      </c>
      <c r="AJ93" s="171">
        <f t="shared" si="102"/>
        <v>6</v>
      </c>
      <c r="AK93" s="171">
        <f t="shared" si="103"/>
        <v>25.9</v>
      </c>
      <c r="AL93" s="171">
        <f t="shared" si="104"/>
        <v>24.75</v>
      </c>
      <c r="AM93" s="171">
        <f t="shared" si="105"/>
        <v>7.6</v>
      </c>
      <c r="AN93" s="171">
        <f t="shared" si="106"/>
        <v>0</v>
      </c>
      <c r="AO93" s="171">
        <f t="shared" si="107"/>
        <v>6.42</v>
      </c>
      <c r="AP93" s="170">
        <f t="shared" si="147"/>
        <v>462.74300000000005</v>
      </c>
      <c r="AQ93" s="172">
        <v>1.1459999999999999</v>
      </c>
      <c r="AR93" s="171">
        <f t="shared" si="199"/>
        <v>530.303</v>
      </c>
      <c r="AS93" s="173">
        <v>1</v>
      </c>
      <c r="AT93" s="170">
        <f t="shared" si="200"/>
        <v>1.5</v>
      </c>
      <c r="AU93" s="172">
        <v>93.177999999999997</v>
      </c>
      <c r="AV93" s="172">
        <v>131.43899999999999</v>
      </c>
      <c r="AW93" s="170">
        <f t="shared" si="191"/>
        <v>44.222999999999999</v>
      </c>
      <c r="AX93" s="172">
        <v>0</v>
      </c>
      <c r="AY93" s="171">
        <f t="shared" si="201"/>
        <v>268.83999999999997</v>
      </c>
      <c r="AZ93" s="174">
        <f t="shared" si="162"/>
        <v>0</v>
      </c>
      <c r="BA93" s="178">
        <v>0.04</v>
      </c>
      <c r="BB93" s="171">
        <f t="shared" si="192"/>
        <v>12.82</v>
      </c>
      <c r="BC93" s="170">
        <f t="shared" si="193"/>
        <v>0</v>
      </c>
      <c r="BD93" s="170">
        <f t="shared" si="194"/>
        <v>0</v>
      </c>
      <c r="BE93" s="170">
        <f t="shared" si="163"/>
        <v>0</v>
      </c>
      <c r="BF93" s="173">
        <v>0.5</v>
      </c>
      <c r="BG93" s="171">
        <f t="shared" si="202"/>
        <v>0.05</v>
      </c>
      <c r="BH93" s="175">
        <v>1</v>
      </c>
      <c r="BI93" s="171">
        <f t="shared" si="203"/>
        <v>0.1</v>
      </c>
      <c r="BJ93" s="175">
        <v>0</v>
      </c>
      <c r="BK93" s="175">
        <v>0</v>
      </c>
      <c r="BL93" s="171">
        <f t="shared" si="164"/>
        <v>0</v>
      </c>
      <c r="BM93" s="170">
        <f t="shared" si="165"/>
        <v>813.61300000000006</v>
      </c>
      <c r="BN93" s="170">
        <f t="shared" si="195"/>
        <v>0</v>
      </c>
      <c r="BO93" s="171">
        <f t="shared" si="204"/>
        <v>813.61300000000006</v>
      </c>
      <c r="BP93" s="284">
        <f t="shared" si="196"/>
        <v>3323007.03</v>
      </c>
      <c r="BQ93" s="285"/>
      <c r="BR93" s="284">
        <f t="shared" si="158"/>
        <v>3323007.03</v>
      </c>
      <c r="BS93" s="284">
        <v>6437.35</v>
      </c>
      <c r="BT93" s="284">
        <v>26213.06</v>
      </c>
      <c r="BU93" s="176">
        <f t="shared" si="205"/>
        <v>32650.410000000003</v>
      </c>
      <c r="BV93" s="176">
        <v>0</v>
      </c>
      <c r="BW93" s="284">
        <v>0</v>
      </c>
      <c r="BX93" s="176">
        <f t="shared" si="206"/>
        <v>0</v>
      </c>
      <c r="BY93" s="176">
        <v>0</v>
      </c>
      <c r="BZ93" s="176">
        <v>0</v>
      </c>
      <c r="CA93" s="284">
        <f t="shared" si="207"/>
        <v>0</v>
      </c>
      <c r="CB93" s="284">
        <f t="shared" si="150"/>
        <v>32650.410000000003</v>
      </c>
      <c r="CC93" s="284">
        <f t="shared" si="208"/>
        <v>24487.807500000003</v>
      </c>
      <c r="CD93" s="176">
        <v>0</v>
      </c>
      <c r="CE93" s="284">
        <f t="shared" si="151"/>
        <v>3298519.2224999997</v>
      </c>
      <c r="CF93" s="284">
        <f t="shared" si="159"/>
        <v>13334.877769108007</v>
      </c>
      <c r="CG93" s="284">
        <f t="shared" si="153"/>
        <v>12801.482658343686</v>
      </c>
      <c r="CH93" s="284">
        <f t="shared" si="161"/>
        <v>3324655.5829274515</v>
      </c>
      <c r="CI93" s="285"/>
      <c r="CJ93" s="292"/>
      <c r="CK93" s="169">
        <v>314</v>
      </c>
      <c r="CL93" s="169">
        <v>303</v>
      </c>
      <c r="CM93" s="178">
        <v>783.03499999999997</v>
      </c>
      <c r="CN93" s="179">
        <f t="shared" si="160"/>
        <v>10368</v>
      </c>
      <c r="CQ93" s="360">
        <f t="shared" si="154"/>
        <v>667.95600000000002</v>
      </c>
    </row>
    <row r="94" spans="1:95" ht="11.25" customHeight="1">
      <c r="A94" s="180" t="s">
        <v>961</v>
      </c>
      <c r="B94" s="168">
        <v>29.5</v>
      </c>
      <c r="C94" s="168">
        <v>39</v>
      </c>
      <c r="D94" s="168">
        <f t="shared" si="53"/>
        <v>53.75</v>
      </c>
      <c r="E94" s="168">
        <v>35</v>
      </c>
      <c r="F94" s="168">
        <v>48</v>
      </c>
      <c r="G94" s="168">
        <v>53.5</v>
      </c>
      <c r="H94" s="168">
        <v>32</v>
      </c>
      <c r="I94" s="168">
        <v>34</v>
      </c>
      <c r="J94" s="168">
        <v>41</v>
      </c>
      <c r="K94" s="168">
        <v>29</v>
      </c>
      <c r="L94" s="168">
        <v>31</v>
      </c>
      <c r="M94" s="168">
        <v>38</v>
      </c>
      <c r="N94" s="168">
        <v>30.5</v>
      </c>
      <c r="O94" s="168">
        <v>22</v>
      </c>
      <c r="P94" s="168">
        <v>35.5</v>
      </c>
      <c r="Q94" s="168">
        <f t="shared" si="197"/>
        <v>429.5</v>
      </c>
      <c r="R94" s="169">
        <f t="shared" si="198"/>
        <v>483.25</v>
      </c>
      <c r="S94" s="168">
        <v>6</v>
      </c>
      <c r="T94" s="168">
        <v>3</v>
      </c>
      <c r="U94" s="168">
        <v>29.5</v>
      </c>
      <c r="V94" s="168">
        <v>59.5</v>
      </c>
      <c r="W94" s="168">
        <v>2.04</v>
      </c>
      <c r="X94" s="168">
        <v>282.5</v>
      </c>
      <c r="Y94" s="168">
        <v>0</v>
      </c>
      <c r="Z94" s="168">
        <v>0</v>
      </c>
      <c r="AA94" s="168">
        <v>376</v>
      </c>
      <c r="AB94" s="170">
        <f t="shared" si="94"/>
        <v>77.400000000000006</v>
      </c>
      <c r="AC94" s="171">
        <f t="shared" si="190"/>
        <v>42</v>
      </c>
      <c r="AD94" s="171">
        <f t="shared" si="96"/>
        <v>119.77</v>
      </c>
      <c r="AE94" s="171">
        <f t="shared" si="97"/>
        <v>111.815</v>
      </c>
      <c r="AF94" s="171">
        <f t="shared" si="98"/>
        <v>232.5</v>
      </c>
      <c r="AG94" s="171">
        <f t="shared" si="99"/>
        <v>506.08499999999998</v>
      </c>
      <c r="AH94" s="171">
        <f t="shared" si="100"/>
        <v>6</v>
      </c>
      <c r="AI94" s="171">
        <f t="shared" si="101"/>
        <v>6</v>
      </c>
      <c r="AJ94" s="171">
        <f t="shared" si="102"/>
        <v>59</v>
      </c>
      <c r="AK94" s="171">
        <f t="shared" si="103"/>
        <v>41.65</v>
      </c>
      <c r="AL94" s="171">
        <f t="shared" si="104"/>
        <v>51</v>
      </c>
      <c r="AM94" s="171">
        <f t="shared" si="105"/>
        <v>14.125</v>
      </c>
      <c r="AN94" s="171">
        <f t="shared" si="106"/>
        <v>0</v>
      </c>
      <c r="AO94" s="171">
        <f t="shared" si="107"/>
        <v>22.56</v>
      </c>
      <c r="AP94" s="170">
        <f t="shared" si="147"/>
        <v>783.81999999999994</v>
      </c>
      <c r="AQ94" s="172">
        <v>1.046</v>
      </c>
      <c r="AR94" s="171">
        <f t="shared" si="199"/>
        <v>819.87599999999998</v>
      </c>
      <c r="AS94" s="173">
        <v>0</v>
      </c>
      <c r="AT94" s="170">
        <f t="shared" si="200"/>
        <v>0</v>
      </c>
      <c r="AU94" s="172">
        <v>88.62</v>
      </c>
      <c r="AV94" s="172">
        <v>133.756</v>
      </c>
      <c r="AW94" s="170">
        <f t="shared" si="191"/>
        <v>63.73</v>
      </c>
      <c r="AX94" s="172">
        <v>0</v>
      </c>
      <c r="AY94" s="171">
        <f t="shared" si="201"/>
        <v>286.10599999999999</v>
      </c>
      <c r="AZ94" s="174">
        <f t="shared" si="162"/>
        <v>0</v>
      </c>
      <c r="BA94" s="178">
        <v>6.8000000000000005E-2</v>
      </c>
      <c r="BB94" s="171">
        <f t="shared" si="192"/>
        <v>32.860999999999997</v>
      </c>
      <c r="BC94" s="170">
        <f t="shared" si="193"/>
        <v>4.0279999999999996</v>
      </c>
      <c r="BD94" s="170">
        <f t="shared" si="194"/>
        <v>3.75</v>
      </c>
      <c r="BE94" s="170">
        <f t="shared" si="163"/>
        <v>7.7779999999999996</v>
      </c>
      <c r="BF94" s="173">
        <v>0</v>
      </c>
      <c r="BG94" s="171">
        <f t="shared" si="202"/>
        <v>0</v>
      </c>
      <c r="BH94" s="175">
        <v>0</v>
      </c>
      <c r="BI94" s="171">
        <f t="shared" si="203"/>
        <v>0</v>
      </c>
      <c r="BJ94" s="175">
        <v>0</v>
      </c>
      <c r="BK94" s="175">
        <v>0</v>
      </c>
      <c r="BL94" s="171">
        <f t="shared" si="164"/>
        <v>0</v>
      </c>
      <c r="BM94" s="170">
        <f t="shared" si="165"/>
        <v>1146.6210000000001</v>
      </c>
      <c r="BN94" s="170">
        <f t="shared" si="195"/>
        <v>0</v>
      </c>
      <c r="BO94" s="171">
        <f t="shared" si="204"/>
        <v>1146.6210000000001</v>
      </c>
      <c r="BP94" s="284">
        <f t="shared" si="196"/>
        <v>4683098.29</v>
      </c>
      <c r="BQ94" s="285"/>
      <c r="BR94" s="284">
        <f t="shared" si="158"/>
        <v>4683098.29</v>
      </c>
      <c r="BS94" s="284">
        <v>21058.51</v>
      </c>
      <c r="BT94" s="284">
        <v>45558.85</v>
      </c>
      <c r="BU94" s="176">
        <f t="shared" si="205"/>
        <v>66617.36</v>
      </c>
      <c r="BV94" s="176">
        <v>0</v>
      </c>
      <c r="BW94" s="284">
        <v>0</v>
      </c>
      <c r="BX94" s="176">
        <f t="shared" si="206"/>
        <v>0</v>
      </c>
      <c r="BY94" s="176">
        <v>0</v>
      </c>
      <c r="BZ94" s="176">
        <v>28047.89</v>
      </c>
      <c r="CA94" s="284">
        <f t="shared" si="207"/>
        <v>28047.89</v>
      </c>
      <c r="CB94" s="284">
        <f t="shared" si="150"/>
        <v>94665.25</v>
      </c>
      <c r="CC94" s="284">
        <f t="shared" si="208"/>
        <v>70998.9375</v>
      </c>
      <c r="CD94" s="176">
        <v>0</v>
      </c>
      <c r="CE94" s="284">
        <f t="shared" si="151"/>
        <v>4612099.3525</v>
      </c>
      <c r="CF94" s="284">
        <f t="shared" si="159"/>
        <v>18645.269885059668</v>
      </c>
      <c r="CG94" s="284">
        <f t="shared" si="153"/>
        <v>17899.459089657281</v>
      </c>
      <c r="CH94" s="284">
        <f t="shared" si="161"/>
        <v>4648644.0814747168</v>
      </c>
      <c r="CI94" s="285"/>
      <c r="CJ94" s="292"/>
      <c r="CK94" s="169">
        <v>474</v>
      </c>
      <c r="CL94" s="169">
        <v>481.5</v>
      </c>
      <c r="CM94" s="178">
        <v>1125.8219999999999</v>
      </c>
      <c r="CN94" s="179">
        <f t="shared" si="160"/>
        <v>9691</v>
      </c>
      <c r="CQ94" s="360">
        <f t="shared" si="154"/>
        <v>974.69100000000003</v>
      </c>
    </row>
    <row r="95" spans="1:95" ht="11.25" customHeight="1">
      <c r="A95" s="180" t="s">
        <v>962</v>
      </c>
      <c r="B95" s="168">
        <v>58.5</v>
      </c>
      <c r="C95" s="168">
        <v>241.5</v>
      </c>
      <c r="D95" s="168">
        <f t="shared" si="53"/>
        <v>270.75</v>
      </c>
      <c r="E95" s="168">
        <v>250</v>
      </c>
      <c r="F95" s="168">
        <v>275.5</v>
      </c>
      <c r="G95" s="168">
        <v>279</v>
      </c>
      <c r="H95" s="168">
        <v>276.5</v>
      </c>
      <c r="I95" s="168">
        <v>277</v>
      </c>
      <c r="J95" s="168">
        <v>298.5</v>
      </c>
      <c r="K95" s="168">
        <v>321</v>
      </c>
      <c r="L95" s="168">
        <v>270.5</v>
      </c>
      <c r="M95" s="168">
        <v>305.5</v>
      </c>
      <c r="N95" s="168">
        <v>283</v>
      </c>
      <c r="O95" s="168">
        <v>269.5</v>
      </c>
      <c r="P95" s="168">
        <v>269.5</v>
      </c>
      <c r="Q95" s="168">
        <f t="shared" si="197"/>
        <v>3375.5</v>
      </c>
      <c r="R95" s="169">
        <f t="shared" si="198"/>
        <v>3646.25</v>
      </c>
      <c r="S95" s="168">
        <v>90</v>
      </c>
      <c r="T95" s="168">
        <v>59</v>
      </c>
      <c r="U95" s="168">
        <v>57</v>
      </c>
      <c r="V95" s="168">
        <v>842.5</v>
      </c>
      <c r="W95" s="168">
        <v>20.84</v>
      </c>
      <c r="X95" s="168">
        <v>1898</v>
      </c>
      <c r="Y95" s="168">
        <v>0</v>
      </c>
      <c r="Z95" s="168">
        <v>0</v>
      </c>
      <c r="AA95" s="168">
        <v>0</v>
      </c>
      <c r="AB95" s="170">
        <f t="shared" si="94"/>
        <v>389.88</v>
      </c>
      <c r="AC95" s="171">
        <f t="shared" si="190"/>
        <v>300</v>
      </c>
      <c r="AD95" s="171">
        <f t="shared" si="96"/>
        <v>654.30999999999995</v>
      </c>
      <c r="AE95" s="171">
        <f t="shared" si="97"/>
        <v>890.34</v>
      </c>
      <c r="AF95" s="171">
        <f t="shared" si="98"/>
        <v>2148.75</v>
      </c>
      <c r="AG95" s="171">
        <f t="shared" si="99"/>
        <v>3993.4</v>
      </c>
      <c r="AH95" s="171">
        <f t="shared" si="100"/>
        <v>90</v>
      </c>
      <c r="AI95" s="171">
        <f t="shared" si="101"/>
        <v>118</v>
      </c>
      <c r="AJ95" s="171">
        <f t="shared" si="102"/>
        <v>114</v>
      </c>
      <c r="AK95" s="171">
        <f t="shared" si="103"/>
        <v>589.75</v>
      </c>
      <c r="AL95" s="171">
        <f t="shared" si="104"/>
        <v>521</v>
      </c>
      <c r="AM95" s="171">
        <f t="shared" si="105"/>
        <v>94.9</v>
      </c>
      <c r="AN95" s="171">
        <f t="shared" si="106"/>
        <v>0</v>
      </c>
      <c r="AO95" s="171">
        <f t="shared" si="107"/>
        <v>0</v>
      </c>
      <c r="AP95" s="170">
        <f t="shared" si="147"/>
        <v>5910.9299999999994</v>
      </c>
      <c r="AQ95" s="172">
        <v>1.111</v>
      </c>
      <c r="AR95" s="171">
        <f t="shared" si="199"/>
        <v>6567.0429999999997</v>
      </c>
      <c r="AS95" s="173">
        <v>28</v>
      </c>
      <c r="AT95" s="170">
        <f t="shared" si="200"/>
        <v>42</v>
      </c>
      <c r="AU95" s="172">
        <v>0</v>
      </c>
      <c r="AV95" s="172">
        <v>131.77600000000001</v>
      </c>
      <c r="AW95" s="170">
        <f t="shared" si="191"/>
        <v>48.37</v>
      </c>
      <c r="AX95" s="172">
        <v>0</v>
      </c>
      <c r="AY95" s="171">
        <f t="shared" si="201"/>
        <v>180.14600000000002</v>
      </c>
      <c r="AZ95" s="174">
        <f t="shared" si="162"/>
        <v>0</v>
      </c>
      <c r="BA95" s="178">
        <v>1.6E-2</v>
      </c>
      <c r="BB95" s="171">
        <f t="shared" si="192"/>
        <v>58.34</v>
      </c>
      <c r="BC95" s="170">
        <f t="shared" si="193"/>
        <v>0</v>
      </c>
      <c r="BD95" s="170">
        <f t="shared" si="194"/>
        <v>0</v>
      </c>
      <c r="BE95" s="170">
        <f t="shared" si="163"/>
        <v>0</v>
      </c>
      <c r="BF95" s="173">
        <v>0</v>
      </c>
      <c r="BG95" s="171">
        <f t="shared" si="202"/>
        <v>0</v>
      </c>
      <c r="BH95" s="175">
        <v>0</v>
      </c>
      <c r="BI95" s="171">
        <f t="shared" si="203"/>
        <v>0</v>
      </c>
      <c r="BJ95" s="175">
        <v>3</v>
      </c>
      <c r="BK95" s="175">
        <v>6</v>
      </c>
      <c r="BL95" s="171">
        <f t="shared" si="164"/>
        <v>1.5</v>
      </c>
      <c r="BM95" s="170">
        <f t="shared" si="165"/>
        <v>6849.0289999999995</v>
      </c>
      <c r="BN95" s="170">
        <f t="shared" si="195"/>
        <v>0</v>
      </c>
      <c r="BO95" s="171">
        <f t="shared" si="204"/>
        <v>6849.0290000000005</v>
      </c>
      <c r="BP95" s="284">
        <f t="shared" si="196"/>
        <v>27973215.18</v>
      </c>
      <c r="BQ95" s="285"/>
      <c r="BR95" s="284">
        <f t="shared" si="158"/>
        <v>27973215.18</v>
      </c>
      <c r="BS95" s="284">
        <v>66702.95</v>
      </c>
      <c r="BT95" s="284">
        <v>236598.29</v>
      </c>
      <c r="BU95" s="176">
        <f t="shared" si="205"/>
        <v>303301.24</v>
      </c>
      <c r="BV95" s="176">
        <v>0</v>
      </c>
      <c r="BW95" s="284">
        <v>397159.76</v>
      </c>
      <c r="BX95" s="176">
        <f t="shared" si="206"/>
        <v>397159.76</v>
      </c>
      <c r="BY95" s="176">
        <v>0</v>
      </c>
      <c r="BZ95" s="176">
        <v>4505.88</v>
      </c>
      <c r="CA95" s="284">
        <f t="shared" si="207"/>
        <v>4505.88</v>
      </c>
      <c r="CB95" s="284">
        <f t="shared" si="150"/>
        <v>704966.88</v>
      </c>
      <c r="CC95" s="284">
        <f t="shared" si="208"/>
        <v>528725.16</v>
      </c>
      <c r="CD95" s="176">
        <v>0</v>
      </c>
      <c r="CE95" s="284">
        <f t="shared" si="151"/>
        <v>27444490.02</v>
      </c>
      <c r="CF95" s="284">
        <f t="shared" si="159"/>
        <v>110949.45797369975</v>
      </c>
      <c r="CG95" s="284">
        <f t="shared" si="153"/>
        <v>106511.47965475176</v>
      </c>
      <c r="CH95" s="284">
        <f t="shared" si="161"/>
        <v>27661950.957628451</v>
      </c>
      <c r="CI95" s="285"/>
      <c r="CJ95" s="292"/>
      <c r="CK95" s="169">
        <v>3634.5</v>
      </c>
      <c r="CL95" s="169">
        <v>3662.5</v>
      </c>
      <c r="CM95" s="178">
        <v>6989.39</v>
      </c>
      <c r="CN95" s="179">
        <f t="shared" si="160"/>
        <v>7672</v>
      </c>
      <c r="CQ95" s="360">
        <f t="shared" si="154"/>
        <v>5318.5969999999998</v>
      </c>
    </row>
    <row r="96" spans="1:95" ht="11.25" customHeight="1">
      <c r="A96" s="180" t="s">
        <v>763</v>
      </c>
      <c r="B96" s="168">
        <v>65.5</v>
      </c>
      <c r="C96" s="168">
        <v>609.5</v>
      </c>
      <c r="D96" s="168">
        <f t="shared" si="53"/>
        <v>642.25</v>
      </c>
      <c r="E96" s="168">
        <v>641.5</v>
      </c>
      <c r="F96" s="168">
        <v>642</v>
      </c>
      <c r="G96" s="168">
        <v>720</v>
      </c>
      <c r="H96" s="168">
        <v>660</v>
      </c>
      <c r="I96" s="168">
        <v>673</v>
      </c>
      <c r="J96" s="168">
        <v>645.5</v>
      </c>
      <c r="K96" s="168">
        <v>615.5</v>
      </c>
      <c r="L96" s="168">
        <v>627</v>
      </c>
      <c r="M96" s="168">
        <v>656</v>
      </c>
      <c r="N96" s="168">
        <v>647.5</v>
      </c>
      <c r="O96" s="168">
        <v>537</v>
      </c>
      <c r="P96" s="168">
        <v>551</v>
      </c>
      <c r="Q96" s="168">
        <f t="shared" si="197"/>
        <v>7616</v>
      </c>
      <c r="R96" s="169">
        <f t="shared" si="198"/>
        <v>8258.25</v>
      </c>
      <c r="S96" s="168">
        <v>125.5</v>
      </c>
      <c r="T96" s="168">
        <v>74</v>
      </c>
      <c r="U96" s="168">
        <v>50.5</v>
      </c>
      <c r="V96" s="168">
        <v>1042</v>
      </c>
      <c r="W96" s="168">
        <v>42.46</v>
      </c>
      <c r="X96" s="168">
        <v>4566.5</v>
      </c>
      <c r="Y96" s="168">
        <v>307.5</v>
      </c>
      <c r="Z96" s="168">
        <v>131.75</v>
      </c>
      <c r="AA96" s="168">
        <v>2014</v>
      </c>
      <c r="AB96" s="170">
        <f t="shared" si="94"/>
        <v>924.84</v>
      </c>
      <c r="AC96" s="171">
        <f t="shared" si="190"/>
        <v>769.8</v>
      </c>
      <c r="AD96" s="171">
        <f t="shared" si="96"/>
        <v>1607.16</v>
      </c>
      <c r="AE96" s="171">
        <f t="shared" si="97"/>
        <v>2067.5329999999999</v>
      </c>
      <c r="AF96" s="171">
        <f t="shared" si="98"/>
        <v>4542.5</v>
      </c>
      <c r="AG96" s="171">
        <f t="shared" si="99"/>
        <v>8986.9930000000004</v>
      </c>
      <c r="AH96" s="171">
        <f t="shared" si="100"/>
        <v>125.5</v>
      </c>
      <c r="AI96" s="171">
        <f t="shared" si="101"/>
        <v>148</v>
      </c>
      <c r="AJ96" s="171">
        <f t="shared" si="102"/>
        <v>101</v>
      </c>
      <c r="AK96" s="171">
        <f t="shared" si="103"/>
        <v>729.4</v>
      </c>
      <c r="AL96" s="171">
        <f t="shared" si="104"/>
        <v>1061.5</v>
      </c>
      <c r="AM96" s="171">
        <f t="shared" si="105"/>
        <v>228.32499999999999</v>
      </c>
      <c r="AN96" s="171">
        <f t="shared" si="106"/>
        <v>65.875</v>
      </c>
      <c r="AO96" s="171">
        <f t="shared" si="107"/>
        <v>120.84</v>
      </c>
      <c r="AP96" s="170">
        <f t="shared" si="147"/>
        <v>12492.273000000001</v>
      </c>
      <c r="AQ96" s="172">
        <v>1.0580000000000001</v>
      </c>
      <c r="AR96" s="171">
        <f t="shared" si="199"/>
        <v>13216.825000000001</v>
      </c>
      <c r="AS96" s="173">
        <v>5</v>
      </c>
      <c r="AT96" s="170">
        <f t="shared" si="200"/>
        <v>7.5</v>
      </c>
      <c r="AU96" s="172">
        <v>0</v>
      </c>
      <c r="AV96" s="172">
        <v>0</v>
      </c>
      <c r="AW96" s="170">
        <f t="shared" si="191"/>
        <v>0</v>
      </c>
      <c r="AX96" s="172">
        <v>0</v>
      </c>
      <c r="AY96" s="171">
        <f t="shared" si="201"/>
        <v>0</v>
      </c>
      <c r="AZ96" s="174">
        <f t="shared" si="162"/>
        <v>0</v>
      </c>
      <c r="BA96" s="178">
        <v>6.7000000000000004E-2</v>
      </c>
      <c r="BB96" s="171">
        <f t="shared" si="192"/>
        <v>553.303</v>
      </c>
      <c r="BC96" s="170">
        <f t="shared" si="193"/>
        <v>0</v>
      </c>
      <c r="BD96" s="170">
        <f t="shared" si="194"/>
        <v>0</v>
      </c>
      <c r="BE96" s="170">
        <f t="shared" si="163"/>
        <v>0</v>
      </c>
      <c r="BF96" s="173">
        <v>4</v>
      </c>
      <c r="BG96" s="171">
        <f t="shared" si="202"/>
        <v>0.4</v>
      </c>
      <c r="BH96" s="175">
        <v>9</v>
      </c>
      <c r="BI96" s="171">
        <f t="shared" si="203"/>
        <v>0.9</v>
      </c>
      <c r="BJ96" s="175">
        <v>1</v>
      </c>
      <c r="BK96" s="175">
        <v>2</v>
      </c>
      <c r="BL96" s="171">
        <f t="shared" si="164"/>
        <v>0.5</v>
      </c>
      <c r="BM96" s="170">
        <f t="shared" si="165"/>
        <v>13779.428</v>
      </c>
      <c r="BN96" s="170">
        <f t="shared" si="195"/>
        <v>0</v>
      </c>
      <c r="BO96" s="171">
        <f t="shared" si="204"/>
        <v>13779.428</v>
      </c>
      <c r="BP96" s="284">
        <f t="shared" si="196"/>
        <v>56278766.600000001</v>
      </c>
      <c r="BQ96" s="285"/>
      <c r="BR96" s="284">
        <f t="shared" si="158"/>
        <v>56278766.600000001</v>
      </c>
      <c r="BS96" s="284">
        <v>52408.639999999999</v>
      </c>
      <c r="BT96" s="284">
        <v>162516.20000000001</v>
      </c>
      <c r="BU96" s="176">
        <f t="shared" si="205"/>
        <v>214924.84000000003</v>
      </c>
      <c r="BV96" s="176">
        <v>0</v>
      </c>
      <c r="BW96" s="284">
        <v>223224.03</v>
      </c>
      <c r="BX96" s="176">
        <f t="shared" si="206"/>
        <v>223224.03</v>
      </c>
      <c r="BY96" s="176">
        <v>0</v>
      </c>
      <c r="BZ96" s="176">
        <v>6995.48</v>
      </c>
      <c r="CA96" s="284">
        <f t="shared" si="207"/>
        <v>6995.48</v>
      </c>
      <c r="CB96" s="284">
        <f t="shared" si="150"/>
        <v>445144.35</v>
      </c>
      <c r="CC96" s="284">
        <f t="shared" si="208"/>
        <v>333858.26249999995</v>
      </c>
      <c r="CD96" s="176">
        <v>0</v>
      </c>
      <c r="CE96" s="284">
        <f t="shared" si="151"/>
        <v>55944908.337499999</v>
      </c>
      <c r="CF96" s="284">
        <f t="shared" si="159"/>
        <v>226167.70258476608</v>
      </c>
      <c r="CG96" s="284">
        <f t="shared" si="153"/>
        <v>217120.99448137544</v>
      </c>
      <c r="CH96" s="284">
        <f t="shared" si="161"/>
        <v>56388197.034566142</v>
      </c>
      <c r="CI96" s="285"/>
      <c r="CJ96" s="292"/>
      <c r="CK96" s="169">
        <v>8314</v>
      </c>
      <c r="CL96" s="169">
        <v>8367.5</v>
      </c>
      <c r="CM96" s="178">
        <v>14373.132</v>
      </c>
      <c r="CN96" s="179">
        <f t="shared" si="160"/>
        <v>6815</v>
      </c>
      <c r="CQ96" s="360">
        <f t="shared" si="154"/>
        <v>11043.886</v>
      </c>
    </row>
    <row r="97" spans="1:95" ht="11.25" customHeight="1">
      <c r="A97" s="180" t="s">
        <v>963</v>
      </c>
      <c r="B97" s="168">
        <v>6.5</v>
      </c>
      <c r="C97" s="168">
        <v>30.5</v>
      </c>
      <c r="D97" s="168">
        <f t="shared" si="53"/>
        <v>33.75</v>
      </c>
      <c r="E97" s="168">
        <v>38.5</v>
      </c>
      <c r="F97" s="168">
        <v>36</v>
      </c>
      <c r="G97" s="168">
        <v>44</v>
      </c>
      <c r="H97" s="168">
        <v>39.5</v>
      </c>
      <c r="I97" s="168">
        <v>40.5</v>
      </c>
      <c r="J97" s="168">
        <v>39</v>
      </c>
      <c r="K97" s="168">
        <v>50</v>
      </c>
      <c r="L97" s="168">
        <v>35</v>
      </c>
      <c r="M97" s="168">
        <v>49.5</v>
      </c>
      <c r="N97" s="168">
        <v>49.5</v>
      </c>
      <c r="O97" s="168">
        <v>32.5</v>
      </c>
      <c r="P97" s="168">
        <v>45.5</v>
      </c>
      <c r="Q97" s="168">
        <f t="shared" si="197"/>
        <v>499.5</v>
      </c>
      <c r="R97" s="169">
        <f t="shared" si="198"/>
        <v>533.25</v>
      </c>
      <c r="S97" s="168">
        <v>8</v>
      </c>
      <c r="T97" s="168">
        <v>8.5</v>
      </c>
      <c r="U97" s="168">
        <v>4.5</v>
      </c>
      <c r="V97" s="168">
        <v>66</v>
      </c>
      <c r="W97" s="168">
        <v>3.04</v>
      </c>
      <c r="X97" s="168">
        <v>267</v>
      </c>
      <c r="Y97" s="168">
        <v>143</v>
      </c>
      <c r="Z97" s="168">
        <v>33.92</v>
      </c>
      <c r="AA97" s="168">
        <v>266</v>
      </c>
      <c r="AB97" s="170">
        <f t="shared" si="94"/>
        <v>48.6</v>
      </c>
      <c r="AC97" s="171">
        <f t="shared" si="190"/>
        <v>46.2</v>
      </c>
      <c r="AD97" s="171">
        <f t="shared" si="96"/>
        <v>94.4</v>
      </c>
      <c r="AE97" s="171">
        <f t="shared" si="97"/>
        <v>124.355</v>
      </c>
      <c r="AF97" s="171">
        <f t="shared" si="98"/>
        <v>327.5</v>
      </c>
      <c r="AG97" s="171">
        <f t="shared" si="99"/>
        <v>592.45500000000004</v>
      </c>
      <c r="AH97" s="171">
        <f t="shared" si="100"/>
        <v>8</v>
      </c>
      <c r="AI97" s="171">
        <f t="shared" si="101"/>
        <v>17</v>
      </c>
      <c r="AJ97" s="171">
        <f t="shared" si="102"/>
        <v>9</v>
      </c>
      <c r="AK97" s="171">
        <f t="shared" si="103"/>
        <v>46.2</v>
      </c>
      <c r="AL97" s="171">
        <f t="shared" si="104"/>
        <v>76</v>
      </c>
      <c r="AM97" s="171">
        <f t="shared" si="105"/>
        <v>13.35</v>
      </c>
      <c r="AN97" s="171">
        <f t="shared" si="106"/>
        <v>16.96</v>
      </c>
      <c r="AO97" s="171">
        <f t="shared" si="107"/>
        <v>15.96</v>
      </c>
      <c r="AP97" s="170">
        <f t="shared" si="147"/>
        <v>843.5250000000002</v>
      </c>
      <c r="AQ97" s="172">
        <v>1.1579999999999999</v>
      </c>
      <c r="AR97" s="171">
        <f t="shared" si="199"/>
        <v>976.80200000000002</v>
      </c>
      <c r="AS97" s="173">
        <v>0</v>
      </c>
      <c r="AT97" s="170">
        <f t="shared" si="200"/>
        <v>0</v>
      </c>
      <c r="AU97" s="172">
        <v>48.798999999999999</v>
      </c>
      <c r="AV97" s="172">
        <v>157.29599999999999</v>
      </c>
      <c r="AW97" s="170">
        <f t="shared" si="191"/>
        <v>69.323999999999998</v>
      </c>
      <c r="AX97" s="172">
        <v>0</v>
      </c>
      <c r="AY97" s="171">
        <f t="shared" si="201"/>
        <v>275.41899999999998</v>
      </c>
      <c r="AZ97" s="174">
        <f t="shared" si="162"/>
        <v>0</v>
      </c>
      <c r="BA97" s="178">
        <v>0.06</v>
      </c>
      <c r="BB97" s="171">
        <f t="shared" si="192"/>
        <v>31.995000000000001</v>
      </c>
      <c r="BC97" s="170">
        <f t="shared" si="193"/>
        <v>0</v>
      </c>
      <c r="BD97" s="170">
        <f t="shared" si="194"/>
        <v>0</v>
      </c>
      <c r="BE97" s="170">
        <f t="shared" si="163"/>
        <v>0</v>
      </c>
      <c r="BF97" s="173">
        <v>0</v>
      </c>
      <c r="BG97" s="171">
        <f t="shared" si="202"/>
        <v>0</v>
      </c>
      <c r="BH97" s="175">
        <v>0</v>
      </c>
      <c r="BI97" s="171">
        <f t="shared" si="203"/>
        <v>0</v>
      </c>
      <c r="BJ97" s="175">
        <v>0</v>
      </c>
      <c r="BK97" s="175">
        <v>0</v>
      </c>
      <c r="BL97" s="171">
        <f t="shared" si="164"/>
        <v>0</v>
      </c>
      <c r="BM97" s="170">
        <f t="shared" si="165"/>
        <v>1284.2159999999999</v>
      </c>
      <c r="BN97" s="170">
        <f t="shared" si="195"/>
        <v>0</v>
      </c>
      <c r="BO97" s="171">
        <f t="shared" si="204"/>
        <v>1284.2159999999999</v>
      </c>
      <c r="BP97" s="284">
        <f t="shared" si="196"/>
        <v>5245072.04</v>
      </c>
      <c r="BQ97" s="285"/>
      <c r="BR97" s="284">
        <f t="shared" si="158"/>
        <v>5245072.04</v>
      </c>
      <c r="BS97" s="284">
        <v>8626.51</v>
      </c>
      <c r="BT97" s="284">
        <v>93957.77</v>
      </c>
      <c r="BU97" s="176">
        <f t="shared" si="205"/>
        <v>102584.28</v>
      </c>
      <c r="BV97" s="176">
        <v>0</v>
      </c>
      <c r="BW97" s="284">
        <v>0</v>
      </c>
      <c r="BX97" s="176">
        <f t="shared" si="206"/>
        <v>0</v>
      </c>
      <c r="BY97" s="176">
        <v>0</v>
      </c>
      <c r="BZ97" s="176">
        <v>1698.6</v>
      </c>
      <c r="CA97" s="284">
        <f t="shared" si="207"/>
        <v>1698.6</v>
      </c>
      <c r="CB97" s="284">
        <f t="shared" si="150"/>
        <v>104282.88</v>
      </c>
      <c r="CC97" s="284">
        <f t="shared" si="208"/>
        <v>78212.160000000003</v>
      </c>
      <c r="CD97" s="176">
        <v>0</v>
      </c>
      <c r="CE97" s="284">
        <f t="shared" si="151"/>
        <v>5166859.88</v>
      </c>
      <c r="CF97" s="284">
        <f t="shared" si="159"/>
        <v>20887.992551302486</v>
      </c>
      <c r="CG97" s="284">
        <f t="shared" si="153"/>
        <v>20052.472849250385</v>
      </c>
      <c r="CH97" s="284">
        <f t="shared" si="161"/>
        <v>5207800.3454005532</v>
      </c>
      <c r="CI97" s="285"/>
      <c r="CJ97" s="292"/>
      <c r="CK97" s="169">
        <v>555</v>
      </c>
      <c r="CL97" s="169">
        <v>533</v>
      </c>
      <c r="CM97" s="178">
        <v>1266.982</v>
      </c>
      <c r="CN97" s="179">
        <f t="shared" si="160"/>
        <v>9836</v>
      </c>
      <c r="CQ97" s="360">
        <f t="shared" si="154"/>
        <v>1014.9820000000001</v>
      </c>
    </row>
    <row r="98" spans="1:95" ht="11.25" customHeight="1">
      <c r="A98" s="180" t="s">
        <v>964</v>
      </c>
      <c r="B98" s="168">
        <v>214.5</v>
      </c>
      <c r="C98" s="168">
        <v>246.5</v>
      </c>
      <c r="D98" s="168">
        <f t="shared" si="53"/>
        <v>353.75</v>
      </c>
      <c r="E98" s="168">
        <v>314</v>
      </c>
      <c r="F98" s="168">
        <v>247.5</v>
      </c>
      <c r="G98" s="168">
        <v>315</v>
      </c>
      <c r="H98" s="168">
        <v>315.5</v>
      </c>
      <c r="I98" s="168">
        <v>263</v>
      </c>
      <c r="J98" s="168">
        <v>310</v>
      </c>
      <c r="K98" s="168">
        <v>253.5</v>
      </c>
      <c r="L98" s="168">
        <v>249.5</v>
      </c>
      <c r="M98" s="168">
        <v>289.5</v>
      </c>
      <c r="N98" s="168">
        <v>234.5</v>
      </c>
      <c r="O98" s="168">
        <v>213</v>
      </c>
      <c r="P98" s="168">
        <v>239</v>
      </c>
      <c r="Q98" s="168">
        <f t="shared" si="197"/>
        <v>3244</v>
      </c>
      <c r="R98" s="169">
        <f t="shared" si="198"/>
        <v>3597.75</v>
      </c>
      <c r="S98" s="168">
        <v>107</v>
      </c>
      <c r="T98" s="168">
        <v>61</v>
      </c>
      <c r="U98" s="168">
        <v>214.5</v>
      </c>
      <c r="V98" s="168">
        <v>403.5</v>
      </c>
      <c r="W98" s="168">
        <v>28.72</v>
      </c>
      <c r="X98" s="168">
        <v>2010.5</v>
      </c>
      <c r="Y98" s="168">
        <v>397</v>
      </c>
      <c r="Z98" s="168">
        <v>179.92</v>
      </c>
      <c r="AA98" s="168">
        <v>0</v>
      </c>
      <c r="AB98" s="170">
        <f t="shared" si="94"/>
        <v>509.4</v>
      </c>
      <c r="AC98" s="171">
        <f t="shared" si="190"/>
        <v>376.8</v>
      </c>
      <c r="AD98" s="171">
        <f t="shared" si="96"/>
        <v>663.75</v>
      </c>
      <c r="AE98" s="171">
        <f t="shared" si="97"/>
        <v>928.48299999999995</v>
      </c>
      <c r="AF98" s="171">
        <f t="shared" si="98"/>
        <v>1848.75</v>
      </c>
      <c r="AG98" s="171">
        <f t="shared" si="99"/>
        <v>3817.7829999999999</v>
      </c>
      <c r="AH98" s="171">
        <f t="shared" si="100"/>
        <v>107</v>
      </c>
      <c r="AI98" s="171">
        <f t="shared" si="101"/>
        <v>122</v>
      </c>
      <c r="AJ98" s="171">
        <f t="shared" si="102"/>
        <v>429</v>
      </c>
      <c r="AK98" s="171">
        <f t="shared" si="103"/>
        <v>282.45</v>
      </c>
      <c r="AL98" s="171">
        <f t="shared" si="104"/>
        <v>718</v>
      </c>
      <c r="AM98" s="171">
        <f t="shared" si="105"/>
        <v>100.52500000000001</v>
      </c>
      <c r="AN98" s="171">
        <f t="shared" si="106"/>
        <v>89.96</v>
      </c>
      <c r="AO98" s="171">
        <f t="shared" si="107"/>
        <v>0</v>
      </c>
      <c r="AP98" s="170">
        <f t="shared" si="147"/>
        <v>6176.1179999999986</v>
      </c>
      <c r="AQ98" s="172">
        <v>1.077</v>
      </c>
      <c r="AR98" s="171">
        <f t="shared" si="199"/>
        <v>6651.6790000000001</v>
      </c>
      <c r="AS98" s="173">
        <v>0</v>
      </c>
      <c r="AT98" s="170">
        <f t="shared" si="200"/>
        <v>0</v>
      </c>
      <c r="AU98" s="172">
        <v>0</v>
      </c>
      <c r="AV98" s="172">
        <v>147.679</v>
      </c>
      <c r="AW98" s="170">
        <f t="shared" si="191"/>
        <v>54.27</v>
      </c>
      <c r="AX98" s="172">
        <v>0</v>
      </c>
      <c r="AY98" s="171">
        <f t="shared" si="201"/>
        <v>201.94900000000001</v>
      </c>
      <c r="AZ98" s="174">
        <f t="shared" si="162"/>
        <v>0</v>
      </c>
      <c r="BA98" s="178">
        <v>6.7000000000000004E-2</v>
      </c>
      <c r="BB98" s="171">
        <f t="shared" si="192"/>
        <v>241.04900000000001</v>
      </c>
      <c r="BC98" s="170">
        <f t="shared" si="193"/>
        <v>0</v>
      </c>
      <c r="BD98" s="170">
        <f t="shared" si="194"/>
        <v>0</v>
      </c>
      <c r="BE98" s="170">
        <f t="shared" si="163"/>
        <v>0</v>
      </c>
      <c r="BF98" s="173">
        <v>0</v>
      </c>
      <c r="BG98" s="171">
        <f t="shared" si="202"/>
        <v>0</v>
      </c>
      <c r="BH98" s="175">
        <v>0</v>
      </c>
      <c r="BI98" s="171">
        <f t="shared" si="203"/>
        <v>0</v>
      </c>
      <c r="BJ98" s="175">
        <v>0</v>
      </c>
      <c r="BK98" s="175">
        <v>0</v>
      </c>
      <c r="BL98" s="171">
        <f t="shared" si="164"/>
        <v>0</v>
      </c>
      <c r="BM98" s="170">
        <f t="shared" si="165"/>
        <v>7094.6769999999997</v>
      </c>
      <c r="BN98" s="170">
        <f t="shared" si="195"/>
        <v>0</v>
      </c>
      <c r="BO98" s="171">
        <f t="shared" si="204"/>
        <v>7094.6769999999997</v>
      </c>
      <c r="BP98" s="284">
        <f t="shared" si="196"/>
        <v>28976505.48</v>
      </c>
      <c r="BQ98" s="285"/>
      <c r="BR98" s="284">
        <f t="shared" si="158"/>
        <v>28976505.48</v>
      </c>
      <c r="BS98" s="284">
        <v>30504.48</v>
      </c>
      <c r="BT98" s="284">
        <v>272520.37</v>
      </c>
      <c r="BU98" s="176">
        <f t="shared" si="205"/>
        <v>303024.84999999998</v>
      </c>
      <c r="BV98" s="176">
        <v>0</v>
      </c>
      <c r="BW98" s="284">
        <v>0</v>
      </c>
      <c r="BX98" s="176">
        <f t="shared" si="206"/>
        <v>0</v>
      </c>
      <c r="BY98" s="176">
        <v>0</v>
      </c>
      <c r="BZ98" s="176">
        <v>0</v>
      </c>
      <c r="CA98" s="284">
        <f t="shared" si="207"/>
        <v>0</v>
      </c>
      <c r="CB98" s="284">
        <f t="shared" si="150"/>
        <v>303024.84999999998</v>
      </c>
      <c r="CC98" s="284">
        <f t="shared" si="208"/>
        <v>227268.63749999998</v>
      </c>
      <c r="CD98" s="176">
        <v>0</v>
      </c>
      <c r="CE98" s="284">
        <f t="shared" si="151"/>
        <v>28749236.842500001</v>
      </c>
      <c r="CF98" s="284">
        <f t="shared" si="159"/>
        <v>116224.13980031737</v>
      </c>
      <c r="CG98" s="284">
        <f t="shared" si="153"/>
        <v>111575.17420830467</v>
      </c>
      <c r="CH98" s="284">
        <f t="shared" si="161"/>
        <v>28977036.156508625</v>
      </c>
      <c r="CI98" s="285"/>
      <c r="CJ98" s="292"/>
      <c r="CK98" s="169">
        <v>3611.5</v>
      </c>
      <c r="CL98" s="169">
        <v>3532.5</v>
      </c>
      <c r="CM98" s="178">
        <v>7047.0550000000003</v>
      </c>
      <c r="CN98" s="179">
        <f t="shared" si="160"/>
        <v>8054</v>
      </c>
      <c r="CQ98" s="360">
        <f t="shared" si="154"/>
        <v>5790.2349999999997</v>
      </c>
    </row>
    <row r="99" spans="1:95" ht="11.25" customHeight="1">
      <c r="A99" s="180" t="s">
        <v>764</v>
      </c>
      <c r="B99" s="168">
        <v>10</v>
      </c>
      <c r="C99" s="168">
        <v>26</v>
      </c>
      <c r="D99" s="168">
        <f t="shared" si="53"/>
        <v>31</v>
      </c>
      <c r="E99" s="168">
        <v>16</v>
      </c>
      <c r="F99" s="168">
        <v>21.5</v>
      </c>
      <c r="G99" s="168">
        <v>24</v>
      </c>
      <c r="H99" s="168">
        <v>23</v>
      </c>
      <c r="I99" s="168">
        <v>24</v>
      </c>
      <c r="J99" s="168">
        <v>28.5</v>
      </c>
      <c r="K99" s="168">
        <v>34</v>
      </c>
      <c r="L99" s="168">
        <v>17</v>
      </c>
      <c r="M99" s="168">
        <v>35</v>
      </c>
      <c r="N99" s="168">
        <v>24.5</v>
      </c>
      <c r="O99" s="168">
        <v>25.5</v>
      </c>
      <c r="P99" s="168">
        <v>23</v>
      </c>
      <c r="Q99" s="168">
        <f t="shared" si="197"/>
        <v>296</v>
      </c>
      <c r="R99" s="169">
        <f t="shared" si="198"/>
        <v>327</v>
      </c>
      <c r="S99" s="168">
        <v>7</v>
      </c>
      <c r="T99" s="168">
        <v>1.5</v>
      </c>
      <c r="U99" s="168">
        <v>5.5</v>
      </c>
      <c r="V99" s="168">
        <v>56</v>
      </c>
      <c r="W99" s="168">
        <v>3.35</v>
      </c>
      <c r="X99" s="168">
        <v>134</v>
      </c>
      <c r="Y99" s="168">
        <v>45.5</v>
      </c>
      <c r="Z99" s="168">
        <v>9.83</v>
      </c>
      <c r="AA99" s="168">
        <v>235</v>
      </c>
      <c r="AB99" s="170">
        <f t="shared" si="94"/>
        <v>44.64</v>
      </c>
      <c r="AC99" s="171">
        <f t="shared" si="190"/>
        <v>19.2</v>
      </c>
      <c r="AD99" s="171">
        <f t="shared" si="96"/>
        <v>53.69</v>
      </c>
      <c r="AE99" s="171">
        <f t="shared" si="97"/>
        <v>78.897999999999996</v>
      </c>
      <c r="AF99" s="171">
        <f t="shared" si="98"/>
        <v>198.75</v>
      </c>
      <c r="AG99" s="171">
        <f t="shared" si="99"/>
        <v>350.53800000000001</v>
      </c>
      <c r="AH99" s="171">
        <f t="shared" si="100"/>
        <v>7</v>
      </c>
      <c r="AI99" s="171">
        <f t="shared" si="101"/>
        <v>3</v>
      </c>
      <c r="AJ99" s="171">
        <f t="shared" si="102"/>
        <v>11</v>
      </c>
      <c r="AK99" s="171">
        <f t="shared" si="103"/>
        <v>39.200000000000003</v>
      </c>
      <c r="AL99" s="171">
        <f t="shared" si="104"/>
        <v>83.75</v>
      </c>
      <c r="AM99" s="171">
        <f t="shared" si="105"/>
        <v>6.7</v>
      </c>
      <c r="AN99" s="171">
        <f t="shared" si="106"/>
        <v>4.915</v>
      </c>
      <c r="AO99" s="171">
        <f t="shared" si="107"/>
        <v>14.1</v>
      </c>
      <c r="AP99" s="170">
        <f t="shared" si="147"/>
        <v>564.84299999999996</v>
      </c>
      <c r="AQ99" s="172">
        <v>1.0980000000000001</v>
      </c>
      <c r="AR99" s="171">
        <f t="shared" si="199"/>
        <v>620.19799999999998</v>
      </c>
      <c r="AS99" s="173">
        <v>1</v>
      </c>
      <c r="AT99" s="170">
        <f t="shared" si="200"/>
        <v>1.5</v>
      </c>
      <c r="AU99" s="172">
        <v>92.194000000000003</v>
      </c>
      <c r="AV99" s="172">
        <v>125.404</v>
      </c>
      <c r="AW99" s="170">
        <f t="shared" si="191"/>
        <v>45.04</v>
      </c>
      <c r="AX99" s="172">
        <v>0</v>
      </c>
      <c r="AY99" s="171">
        <f t="shared" si="201"/>
        <v>262.63800000000003</v>
      </c>
      <c r="AZ99" s="174">
        <f t="shared" si="162"/>
        <v>0</v>
      </c>
      <c r="BA99" s="178">
        <v>0.113</v>
      </c>
      <c r="BB99" s="171">
        <f t="shared" si="192"/>
        <v>36.951000000000001</v>
      </c>
      <c r="BC99" s="170">
        <f t="shared" si="193"/>
        <v>0</v>
      </c>
      <c r="BD99" s="170">
        <f t="shared" si="194"/>
        <v>0</v>
      </c>
      <c r="BE99" s="170">
        <f t="shared" si="163"/>
        <v>0</v>
      </c>
      <c r="BF99" s="173">
        <v>0</v>
      </c>
      <c r="BG99" s="171">
        <f t="shared" si="202"/>
        <v>0</v>
      </c>
      <c r="BH99" s="175">
        <v>0</v>
      </c>
      <c r="BI99" s="171">
        <f t="shared" si="203"/>
        <v>0</v>
      </c>
      <c r="BJ99" s="175">
        <v>0</v>
      </c>
      <c r="BK99" s="175">
        <v>0</v>
      </c>
      <c r="BL99" s="171">
        <f t="shared" si="164"/>
        <v>0</v>
      </c>
      <c r="BM99" s="170">
        <f t="shared" si="165"/>
        <v>921.28700000000003</v>
      </c>
      <c r="BN99" s="170">
        <f t="shared" si="195"/>
        <v>0</v>
      </c>
      <c r="BO99" s="171">
        <f t="shared" si="204"/>
        <v>921.28700000000003</v>
      </c>
      <c r="BP99" s="284">
        <f t="shared" si="196"/>
        <v>3762775.64</v>
      </c>
      <c r="BQ99" s="285"/>
      <c r="BR99" s="284">
        <f t="shared" si="158"/>
        <v>3762775.64</v>
      </c>
      <c r="BS99" s="284">
        <v>1099.26</v>
      </c>
      <c r="BT99" s="284">
        <v>9047.52</v>
      </c>
      <c r="BU99" s="176">
        <f t="shared" si="205"/>
        <v>10146.780000000001</v>
      </c>
      <c r="BV99" s="176">
        <v>0</v>
      </c>
      <c r="BW99" s="284">
        <v>463725.19</v>
      </c>
      <c r="BX99" s="176">
        <f t="shared" si="206"/>
        <v>463725.19</v>
      </c>
      <c r="BY99" s="176">
        <v>0</v>
      </c>
      <c r="BZ99" s="176">
        <v>50169.54</v>
      </c>
      <c r="CA99" s="284">
        <f t="shared" si="207"/>
        <v>50169.54</v>
      </c>
      <c r="CB99" s="284">
        <f t="shared" si="150"/>
        <v>524041.51</v>
      </c>
      <c r="CC99" s="284">
        <f t="shared" si="208"/>
        <v>393031.13250000001</v>
      </c>
      <c r="CD99" s="176">
        <v>0</v>
      </c>
      <c r="CE99" s="284">
        <f t="shared" si="151"/>
        <v>3369744.5075000003</v>
      </c>
      <c r="CF99" s="284">
        <f t="shared" si="159"/>
        <v>13622.819237833186</v>
      </c>
      <c r="CG99" s="284">
        <f t="shared" si="153"/>
        <v>13077.906468319859</v>
      </c>
      <c r="CH99" s="284">
        <f t="shared" si="161"/>
        <v>3396445.2332061534</v>
      </c>
      <c r="CI99" s="285"/>
      <c r="CJ99" s="292"/>
      <c r="CK99" s="169">
        <v>341.5</v>
      </c>
      <c r="CL99" s="169">
        <v>318</v>
      </c>
      <c r="CM99" s="178">
        <v>879.72400000000005</v>
      </c>
      <c r="CN99" s="179">
        <f t="shared" si="160"/>
        <v>11507</v>
      </c>
      <c r="CQ99" s="360">
        <f t="shared" si="154"/>
        <v>776.55200000000013</v>
      </c>
    </row>
    <row r="100" spans="1:95" ht="11.25" customHeight="1">
      <c r="A100" s="180" t="s">
        <v>765</v>
      </c>
      <c r="B100" s="168">
        <v>0</v>
      </c>
      <c r="C100" s="168">
        <v>5</v>
      </c>
      <c r="D100" s="168">
        <f t="shared" si="53"/>
        <v>5</v>
      </c>
      <c r="E100" s="168">
        <v>10</v>
      </c>
      <c r="F100" s="168">
        <v>10</v>
      </c>
      <c r="G100" s="168">
        <v>5</v>
      </c>
      <c r="H100" s="168">
        <v>12</v>
      </c>
      <c r="I100" s="168">
        <v>11</v>
      </c>
      <c r="J100" s="168">
        <v>12</v>
      </c>
      <c r="K100" s="168">
        <v>10</v>
      </c>
      <c r="L100" s="168">
        <v>14.5</v>
      </c>
      <c r="M100" s="168">
        <v>8</v>
      </c>
      <c r="N100" s="168">
        <v>5</v>
      </c>
      <c r="O100" s="168">
        <v>7</v>
      </c>
      <c r="P100" s="168">
        <v>6</v>
      </c>
      <c r="Q100" s="168">
        <f t="shared" si="197"/>
        <v>110.5</v>
      </c>
      <c r="R100" s="169">
        <f t="shared" si="198"/>
        <v>115.5</v>
      </c>
      <c r="S100" s="168">
        <v>0</v>
      </c>
      <c r="T100" s="168">
        <v>2</v>
      </c>
      <c r="U100" s="168">
        <v>0</v>
      </c>
      <c r="V100" s="168">
        <v>10.5</v>
      </c>
      <c r="W100" s="168">
        <v>0.96</v>
      </c>
      <c r="X100" s="168">
        <v>65</v>
      </c>
      <c r="Y100" s="168">
        <v>0</v>
      </c>
      <c r="Z100" s="168">
        <v>0</v>
      </c>
      <c r="AA100" s="168">
        <v>0</v>
      </c>
      <c r="AB100" s="170">
        <f t="shared" si="94"/>
        <v>7.2</v>
      </c>
      <c r="AC100" s="171">
        <f t="shared" si="190"/>
        <v>12</v>
      </c>
      <c r="AD100" s="171">
        <f t="shared" si="96"/>
        <v>17.7</v>
      </c>
      <c r="AE100" s="171">
        <f t="shared" si="97"/>
        <v>36.575000000000003</v>
      </c>
      <c r="AF100" s="171">
        <f t="shared" si="98"/>
        <v>63.125</v>
      </c>
      <c r="AG100" s="171">
        <f t="shared" si="99"/>
        <v>129.4</v>
      </c>
      <c r="AH100" s="171">
        <f t="shared" si="100"/>
        <v>0</v>
      </c>
      <c r="AI100" s="171">
        <f t="shared" si="101"/>
        <v>4</v>
      </c>
      <c r="AJ100" s="171">
        <f t="shared" si="102"/>
        <v>0</v>
      </c>
      <c r="AK100" s="171">
        <f t="shared" si="103"/>
        <v>7.35</v>
      </c>
      <c r="AL100" s="171">
        <f t="shared" si="104"/>
        <v>24</v>
      </c>
      <c r="AM100" s="171">
        <f t="shared" si="105"/>
        <v>3.25</v>
      </c>
      <c r="AN100" s="171">
        <f t="shared" si="106"/>
        <v>0</v>
      </c>
      <c r="AO100" s="171">
        <f t="shared" si="107"/>
        <v>0</v>
      </c>
      <c r="AP100" s="170">
        <f t="shared" si="147"/>
        <v>175.2</v>
      </c>
      <c r="AQ100" s="172">
        <v>1.0980000000000001</v>
      </c>
      <c r="AR100" s="171">
        <f t="shared" si="199"/>
        <v>192.37</v>
      </c>
      <c r="AS100" s="173">
        <v>0</v>
      </c>
      <c r="AT100" s="170">
        <f t="shared" si="200"/>
        <v>0</v>
      </c>
      <c r="AU100" s="172">
        <v>64.653999999999996</v>
      </c>
      <c r="AV100" s="172">
        <v>45.24</v>
      </c>
      <c r="AW100" s="170">
        <f t="shared" si="191"/>
        <v>16.824999999999999</v>
      </c>
      <c r="AX100" s="172">
        <v>0</v>
      </c>
      <c r="AY100" s="171">
        <f t="shared" si="201"/>
        <v>126.71900000000001</v>
      </c>
      <c r="AZ100" s="174">
        <f t="shared" si="162"/>
        <v>84.5</v>
      </c>
      <c r="BA100" s="178">
        <v>4.2999999999999997E-2</v>
      </c>
      <c r="BB100" s="171">
        <f t="shared" si="192"/>
        <v>4.9669999999999996</v>
      </c>
      <c r="BC100" s="170">
        <f t="shared" si="193"/>
        <v>0</v>
      </c>
      <c r="BD100" s="170">
        <f t="shared" si="194"/>
        <v>0</v>
      </c>
      <c r="BE100" s="170">
        <f t="shared" si="163"/>
        <v>0</v>
      </c>
      <c r="BF100" s="173">
        <v>0</v>
      </c>
      <c r="BG100" s="171">
        <f t="shared" si="202"/>
        <v>0</v>
      </c>
      <c r="BH100" s="175">
        <v>0</v>
      </c>
      <c r="BI100" s="171">
        <f t="shared" si="203"/>
        <v>0</v>
      </c>
      <c r="BJ100" s="175">
        <v>0</v>
      </c>
      <c r="BK100" s="175">
        <v>0</v>
      </c>
      <c r="BL100" s="171">
        <f t="shared" si="164"/>
        <v>0</v>
      </c>
      <c r="BM100" s="170">
        <f t="shared" si="165"/>
        <v>408.55599999999998</v>
      </c>
      <c r="BN100" s="170">
        <f t="shared" si="195"/>
        <v>0</v>
      </c>
      <c r="BO100" s="171">
        <f t="shared" si="204"/>
        <v>408.55599999999998</v>
      </c>
      <c r="BP100" s="284">
        <f t="shared" si="196"/>
        <v>1668648.93</v>
      </c>
      <c r="BQ100" s="285"/>
      <c r="BR100" s="284">
        <f t="shared" si="158"/>
        <v>1668648.93</v>
      </c>
      <c r="BS100" s="284">
        <v>3216.19</v>
      </c>
      <c r="BT100" s="284">
        <v>5534.47</v>
      </c>
      <c r="BU100" s="176">
        <f t="shared" si="205"/>
        <v>8750.66</v>
      </c>
      <c r="BV100" s="176">
        <v>0</v>
      </c>
      <c r="BW100" s="284">
        <v>519.97</v>
      </c>
      <c r="BX100" s="176">
        <f t="shared" si="206"/>
        <v>519.97</v>
      </c>
      <c r="BY100" s="176">
        <v>0</v>
      </c>
      <c r="BZ100" s="176">
        <v>2409.65</v>
      </c>
      <c r="CA100" s="284">
        <f t="shared" si="207"/>
        <v>2409.65</v>
      </c>
      <c r="CB100" s="284">
        <f t="shared" si="150"/>
        <v>11680.279999999999</v>
      </c>
      <c r="CC100" s="284">
        <f t="shared" si="208"/>
        <v>8760.2099999999991</v>
      </c>
      <c r="CD100" s="176">
        <v>0</v>
      </c>
      <c r="CE100" s="284">
        <f t="shared" si="151"/>
        <v>1659888.72</v>
      </c>
      <c r="CF100" s="284">
        <f t="shared" si="159"/>
        <v>6710.4090346167886</v>
      </c>
      <c r="CG100" s="284">
        <f t="shared" si="153"/>
        <v>6441.9926732321173</v>
      </c>
      <c r="CH100" s="284">
        <f t="shared" si="161"/>
        <v>1673041.121707849</v>
      </c>
      <c r="CI100" s="285"/>
      <c r="CJ100" s="292"/>
      <c r="CK100" s="169">
        <v>114</v>
      </c>
      <c r="CL100" s="169">
        <v>113</v>
      </c>
      <c r="CM100" s="178">
        <v>405.43299999999999</v>
      </c>
      <c r="CN100" s="179">
        <f t="shared" si="160"/>
        <v>14447</v>
      </c>
      <c r="CQ100" s="360">
        <f t="shared" si="154"/>
        <v>283.63400000000001</v>
      </c>
    </row>
    <row r="101" spans="1:95" ht="11.25" customHeight="1">
      <c r="A101" s="180" t="s">
        <v>965</v>
      </c>
      <c r="B101" s="168">
        <v>15.5</v>
      </c>
      <c r="C101" s="168">
        <v>17</v>
      </c>
      <c r="D101" s="168">
        <f t="shared" ref="D101:D164" si="209">($B101/2)+$C101</f>
        <v>24.75</v>
      </c>
      <c r="E101" s="168">
        <v>16.5</v>
      </c>
      <c r="F101" s="168">
        <v>21.5</v>
      </c>
      <c r="G101" s="168">
        <v>20</v>
      </c>
      <c r="H101" s="168">
        <v>23</v>
      </c>
      <c r="I101" s="168">
        <v>12.5</v>
      </c>
      <c r="J101" s="168">
        <v>14.5</v>
      </c>
      <c r="K101" s="168">
        <v>12.5</v>
      </c>
      <c r="L101" s="168">
        <v>15.5</v>
      </c>
      <c r="M101" s="168">
        <v>14</v>
      </c>
      <c r="N101" s="168">
        <v>9.5</v>
      </c>
      <c r="O101" s="168">
        <v>15.5</v>
      </c>
      <c r="P101" s="168">
        <v>11</v>
      </c>
      <c r="Q101" s="168">
        <f t="shared" si="197"/>
        <v>186</v>
      </c>
      <c r="R101" s="169">
        <f t="shared" si="198"/>
        <v>210.75</v>
      </c>
      <c r="S101" s="168">
        <v>0</v>
      </c>
      <c r="T101" s="168">
        <v>1</v>
      </c>
      <c r="U101" s="168">
        <v>4.5</v>
      </c>
      <c r="V101" s="168">
        <v>41.5</v>
      </c>
      <c r="W101" s="168">
        <v>0.36</v>
      </c>
      <c r="X101" s="168">
        <v>125</v>
      </c>
      <c r="Y101" s="168">
        <v>0</v>
      </c>
      <c r="Z101" s="168">
        <v>0</v>
      </c>
      <c r="AA101" s="168">
        <v>0</v>
      </c>
      <c r="AB101" s="170">
        <f t="shared" si="94"/>
        <v>35.64</v>
      </c>
      <c r="AC101" s="171">
        <f t="shared" si="190"/>
        <v>19.8</v>
      </c>
      <c r="AD101" s="171">
        <f t="shared" si="96"/>
        <v>48.97</v>
      </c>
      <c r="AE101" s="171">
        <f t="shared" si="97"/>
        <v>52.25</v>
      </c>
      <c r="AF101" s="171">
        <f t="shared" si="98"/>
        <v>97.5</v>
      </c>
      <c r="AG101" s="171">
        <f t="shared" si="99"/>
        <v>218.51999999999998</v>
      </c>
      <c r="AH101" s="171">
        <f t="shared" si="100"/>
        <v>0</v>
      </c>
      <c r="AI101" s="171">
        <f t="shared" si="101"/>
        <v>2</v>
      </c>
      <c r="AJ101" s="171">
        <f t="shared" si="102"/>
        <v>9</v>
      </c>
      <c r="AK101" s="171">
        <f t="shared" si="103"/>
        <v>29.05</v>
      </c>
      <c r="AL101" s="171">
        <f t="shared" si="104"/>
        <v>9</v>
      </c>
      <c r="AM101" s="171">
        <f t="shared" si="105"/>
        <v>6.25</v>
      </c>
      <c r="AN101" s="171">
        <f t="shared" si="106"/>
        <v>0</v>
      </c>
      <c r="AO101" s="171">
        <f t="shared" si="107"/>
        <v>0</v>
      </c>
      <c r="AP101" s="170">
        <f t="shared" si="147"/>
        <v>309.45999999999998</v>
      </c>
      <c r="AQ101" s="172">
        <v>1.0469999999999999</v>
      </c>
      <c r="AR101" s="171">
        <f t="shared" si="199"/>
        <v>324.005</v>
      </c>
      <c r="AS101" s="173">
        <v>0</v>
      </c>
      <c r="AT101" s="170">
        <f t="shared" si="200"/>
        <v>0</v>
      </c>
      <c r="AU101" s="172">
        <v>71.2</v>
      </c>
      <c r="AV101" s="172">
        <v>75</v>
      </c>
      <c r="AW101" s="170">
        <f t="shared" si="191"/>
        <v>29.946999999999999</v>
      </c>
      <c r="AX101" s="172">
        <v>0</v>
      </c>
      <c r="AY101" s="171">
        <f t="shared" si="201"/>
        <v>176.14699999999999</v>
      </c>
      <c r="AZ101" s="174">
        <f t="shared" si="162"/>
        <v>0</v>
      </c>
      <c r="BA101" s="178">
        <v>5.8999999999999997E-2</v>
      </c>
      <c r="BB101" s="171">
        <f t="shared" si="192"/>
        <v>12.433999999999999</v>
      </c>
      <c r="BC101" s="170">
        <f t="shared" si="193"/>
        <v>28.103000000000002</v>
      </c>
      <c r="BD101" s="170">
        <f t="shared" si="194"/>
        <v>10.5</v>
      </c>
      <c r="BE101" s="170">
        <f t="shared" si="163"/>
        <v>38.603000000000002</v>
      </c>
      <c r="BF101" s="173">
        <v>0</v>
      </c>
      <c r="BG101" s="171">
        <f t="shared" si="202"/>
        <v>0</v>
      </c>
      <c r="BH101" s="175">
        <v>0</v>
      </c>
      <c r="BI101" s="171">
        <f t="shared" si="203"/>
        <v>0</v>
      </c>
      <c r="BJ101" s="175">
        <v>0</v>
      </c>
      <c r="BK101" s="175">
        <v>0</v>
      </c>
      <c r="BL101" s="171">
        <f t="shared" si="164"/>
        <v>0</v>
      </c>
      <c r="BM101" s="170">
        <f t="shared" si="165"/>
        <v>551.18899999999996</v>
      </c>
      <c r="BN101" s="170">
        <f t="shared" si="195"/>
        <v>0</v>
      </c>
      <c r="BO101" s="171">
        <f t="shared" si="204"/>
        <v>551.18899999999996</v>
      </c>
      <c r="BP101" s="284">
        <f t="shared" si="196"/>
        <v>2251199.19</v>
      </c>
      <c r="BQ101" s="285"/>
      <c r="BR101" s="284">
        <f t="shared" si="158"/>
        <v>2251199.19</v>
      </c>
      <c r="BS101" s="284">
        <v>4310.3500000000004</v>
      </c>
      <c r="BT101" s="284">
        <v>12007.3</v>
      </c>
      <c r="BU101" s="176">
        <f t="shared" si="205"/>
        <v>16317.65</v>
      </c>
      <c r="BV101" s="176">
        <v>0</v>
      </c>
      <c r="BW101" s="284">
        <v>0</v>
      </c>
      <c r="BX101" s="176">
        <f t="shared" si="206"/>
        <v>0</v>
      </c>
      <c r="BY101" s="176">
        <v>0</v>
      </c>
      <c r="BZ101" s="176">
        <v>0</v>
      </c>
      <c r="CA101" s="284">
        <f t="shared" si="207"/>
        <v>0</v>
      </c>
      <c r="CB101" s="284">
        <f t="shared" si="150"/>
        <v>16317.65</v>
      </c>
      <c r="CC101" s="284">
        <f t="shared" si="208"/>
        <v>12238.237499999999</v>
      </c>
      <c r="CD101" s="176">
        <v>0</v>
      </c>
      <c r="CE101" s="284">
        <f t="shared" si="151"/>
        <v>2238960.9525000001</v>
      </c>
      <c r="CF101" s="284">
        <f t="shared" si="159"/>
        <v>9051.4162924188149</v>
      </c>
      <c r="CG101" s="284">
        <f t="shared" si="153"/>
        <v>8689.3596407220612</v>
      </c>
      <c r="CH101" s="284">
        <f t="shared" si="161"/>
        <v>2256701.728433141</v>
      </c>
      <c r="CI101" s="285"/>
      <c r="CJ101" s="292"/>
      <c r="CK101" s="169">
        <v>205.5</v>
      </c>
      <c r="CL101" s="169">
        <v>226.5</v>
      </c>
      <c r="CM101" s="178">
        <v>529.64300000000003</v>
      </c>
      <c r="CN101" s="179">
        <f t="shared" si="160"/>
        <v>10682</v>
      </c>
      <c r="CQ101" s="360">
        <f t="shared" si="154"/>
        <v>488.03100000000006</v>
      </c>
    </row>
    <row r="102" spans="1:95" ht="11.25" customHeight="1">
      <c r="A102" s="180" t="s">
        <v>1117</v>
      </c>
      <c r="B102" s="168">
        <v>2</v>
      </c>
      <c r="C102" s="168">
        <v>8</v>
      </c>
      <c r="D102" s="168">
        <f t="shared" si="209"/>
        <v>9</v>
      </c>
      <c r="E102" s="168">
        <v>17.5</v>
      </c>
      <c r="F102" s="168">
        <v>9</v>
      </c>
      <c r="G102" s="168">
        <v>15</v>
      </c>
      <c r="H102" s="168">
        <v>19</v>
      </c>
      <c r="I102" s="168">
        <v>19.5</v>
      </c>
      <c r="J102" s="168">
        <v>18</v>
      </c>
      <c r="K102" s="168">
        <v>21.5</v>
      </c>
      <c r="L102" s="168">
        <v>18.5</v>
      </c>
      <c r="M102" s="168">
        <v>28.5</v>
      </c>
      <c r="N102" s="168">
        <v>16</v>
      </c>
      <c r="O102" s="168">
        <v>22</v>
      </c>
      <c r="P102" s="168">
        <v>31.5</v>
      </c>
      <c r="Q102" s="168">
        <f t="shared" si="197"/>
        <v>236</v>
      </c>
      <c r="R102" s="169">
        <f t="shared" si="198"/>
        <v>245</v>
      </c>
      <c r="S102" s="168">
        <v>1</v>
      </c>
      <c r="T102" s="168">
        <v>5</v>
      </c>
      <c r="U102" s="168">
        <v>2</v>
      </c>
      <c r="V102" s="168">
        <v>22</v>
      </c>
      <c r="W102" s="168">
        <v>1.39</v>
      </c>
      <c r="X102" s="168">
        <v>105</v>
      </c>
      <c r="Y102" s="168">
        <v>194.5</v>
      </c>
      <c r="Z102" s="168">
        <v>40.25</v>
      </c>
      <c r="AA102" s="168">
        <v>0</v>
      </c>
      <c r="AB102" s="170">
        <f t="shared" si="94"/>
        <v>12.96</v>
      </c>
      <c r="AC102" s="171">
        <f t="shared" si="190"/>
        <v>21</v>
      </c>
      <c r="AD102" s="171">
        <f t="shared" si="96"/>
        <v>28.32</v>
      </c>
      <c r="AE102" s="171">
        <f t="shared" si="97"/>
        <v>59.042999999999999</v>
      </c>
      <c r="AF102" s="171">
        <f t="shared" si="98"/>
        <v>172.5</v>
      </c>
      <c r="AG102" s="171">
        <f t="shared" si="99"/>
        <v>280.863</v>
      </c>
      <c r="AH102" s="171">
        <f t="shared" si="100"/>
        <v>1</v>
      </c>
      <c r="AI102" s="171">
        <f t="shared" si="101"/>
        <v>10</v>
      </c>
      <c r="AJ102" s="171">
        <f t="shared" si="102"/>
        <v>4</v>
      </c>
      <c r="AK102" s="171">
        <f t="shared" si="103"/>
        <v>15.4</v>
      </c>
      <c r="AL102" s="171">
        <f t="shared" si="104"/>
        <v>34.75</v>
      </c>
      <c r="AM102" s="171">
        <f t="shared" si="105"/>
        <v>5.25</v>
      </c>
      <c r="AN102" s="171">
        <f t="shared" si="106"/>
        <v>20.125</v>
      </c>
      <c r="AO102" s="171">
        <f t="shared" si="107"/>
        <v>0</v>
      </c>
      <c r="AP102" s="170">
        <f t="shared" si="147"/>
        <v>384.34799999999996</v>
      </c>
      <c r="AQ102" s="172">
        <v>1.071</v>
      </c>
      <c r="AR102" s="171">
        <f t="shared" si="199"/>
        <v>411.637</v>
      </c>
      <c r="AS102" s="173">
        <v>0</v>
      </c>
      <c r="AT102" s="170">
        <f t="shared" si="200"/>
        <v>0</v>
      </c>
      <c r="AU102" s="172">
        <v>107.098</v>
      </c>
      <c r="AV102" s="172">
        <v>117.56399999999999</v>
      </c>
      <c r="AW102" s="170">
        <f t="shared" si="191"/>
        <v>34.499000000000002</v>
      </c>
      <c r="AX102" s="172">
        <v>0</v>
      </c>
      <c r="AY102" s="171">
        <f t="shared" si="201"/>
        <v>259.161</v>
      </c>
      <c r="AZ102" s="174">
        <f t="shared" si="162"/>
        <v>0</v>
      </c>
      <c r="BA102" s="178">
        <v>8.2000000000000003E-2</v>
      </c>
      <c r="BB102" s="171">
        <f t="shared" si="192"/>
        <v>20.09</v>
      </c>
      <c r="BC102" s="170">
        <f t="shared" si="193"/>
        <v>0</v>
      </c>
      <c r="BD102" s="170">
        <f t="shared" si="194"/>
        <v>0</v>
      </c>
      <c r="BE102" s="170">
        <f t="shared" si="163"/>
        <v>0</v>
      </c>
      <c r="BF102" s="173">
        <v>0</v>
      </c>
      <c r="BG102" s="171">
        <f t="shared" si="202"/>
        <v>0</v>
      </c>
      <c r="BH102" s="175">
        <v>1</v>
      </c>
      <c r="BI102" s="171">
        <f t="shared" si="203"/>
        <v>0.1</v>
      </c>
      <c r="BJ102" s="175">
        <v>0</v>
      </c>
      <c r="BK102" s="175">
        <v>0</v>
      </c>
      <c r="BL102" s="171">
        <f t="shared" si="164"/>
        <v>0</v>
      </c>
      <c r="BM102" s="170">
        <f t="shared" si="165"/>
        <v>690.98800000000006</v>
      </c>
      <c r="BN102" s="170">
        <f t="shared" si="195"/>
        <v>0</v>
      </c>
      <c r="BO102" s="171">
        <f t="shared" si="204"/>
        <v>690.98800000000006</v>
      </c>
      <c r="BP102" s="284">
        <f t="shared" si="196"/>
        <v>2822174.65</v>
      </c>
      <c r="BQ102" s="285"/>
      <c r="BR102" s="284">
        <f t="shared" si="158"/>
        <v>2822174.65</v>
      </c>
      <c r="BS102" s="284">
        <v>2551.1999999999998</v>
      </c>
      <c r="BT102" s="284">
        <v>34302.35</v>
      </c>
      <c r="BU102" s="176">
        <f t="shared" si="205"/>
        <v>36853.549999999996</v>
      </c>
      <c r="BV102" s="176">
        <v>0</v>
      </c>
      <c r="BW102" s="284">
        <v>0</v>
      </c>
      <c r="BX102" s="176">
        <f t="shared" si="206"/>
        <v>0</v>
      </c>
      <c r="BY102" s="176">
        <v>0</v>
      </c>
      <c r="BZ102" s="176">
        <v>15651.44</v>
      </c>
      <c r="CA102" s="284">
        <f t="shared" si="207"/>
        <v>15651.44</v>
      </c>
      <c r="CB102" s="284">
        <f t="shared" si="150"/>
        <v>52504.99</v>
      </c>
      <c r="CC102" s="284">
        <f t="shared" si="208"/>
        <v>39378.7425</v>
      </c>
      <c r="CD102" s="176">
        <v>0</v>
      </c>
      <c r="CE102" s="284">
        <f t="shared" si="151"/>
        <v>2782795.9074999997</v>
      </c>
      <c r="CF102" s="284">
        <f t="shared" si="159"/>
        <v>11249.970298721364</v>
      </c>
      <c r="CG102" s="284">
        <f t="shared" si="153"/>
        <v>10799.971486772509</v>
      </c>
      <c r="CH102" s="284">
        <f t="shared" si="161"/>
        <v>2804845.8492854936</v>
      </c>
      <c r="CI102" s="285"/>
      <c r="CJ102" s="292"/>
      <c r="CK102" s="169">
        <v>248.5</v>
      </c>
      <c r="CL102" s="169">
        <v>243</v>
      </c>
      <c r="CM102" s="178">
        <v>680.96799999999996</v>
      </c>
      <c r="CN102" s="179">
        <f t="shared" si="160"/>
        <v>11519</v>
      </c>
      <c r="CQ102" s="360">
        <f t="shared" si="154"/>
        <v>610.59700000000009</v>
      </c>
    </row>
    <row r="103" spans="1:95" ht="11.25" customHeight="1">
      <c r="A103" s="180" t="s">
        <v>966</v>
      </c>
      <c r="B103" s="168">
        <v>3</v>
      </c>
      <c r="C103" s="168">
        <v>35</v>
      </c>
      <c r="D103" s="168">
        <f t="shared" si="209"/>
        <v>36.5</v>
      </c>
      <c r="E103" s="168">
        <v>27</v>
      </c>
      <c r="F103" s="168">
        <v>32.5</v>
      </c>
      <c r="G103" s="168">
        <v>26</v>
      </c>
      <c r="H103" s="168">
        <v>26.5</v>
      </c>
      <c r="I103" s="168">
        <v>30</v>
      </c>
      <c r="J103" s="168">
        <v>41.5</v>
      </c>
      <c r="K103" s="168">
        <v>31.5</v>
      </c>
      <c r="L103" s="168">
        <v>25.5</v>
      </c>
      <c r="M103" s="168">
        <v>28.5</v>
      </c>
      <c r="N103" s="168">
        <v>38</v>
      </c>
      <c r="O103" s="168">
        <v>36</v>
      </c>
      <c r="P103" s="168">
        <v>33</v>
      </c>
      <c r="Q103" s="168">
        <f t="shared" si="197"/>
        <v>376</v>
      </c>
      <c r="R103" s="169">
        <f t="shared" si="198"/>
        <v>412.5</v>
      </c>
      <c r="S103" s="168">
        <v>1.5</v>
      </c>
      <c r="T103" s="168">
        <v>8</v>
      </c>
      <c r="U103" s="168">
        <v>3</v>
      </c>
      <c r="V103" s="168">
        <v>46</v>
      </c>
      <c r="W103" s="168">
        <v>1.83</v>
      </c>
      <c r="X103" s="168">
        <v>177</v>
      </c>
      <c r="Y103" s="168">
        <v>349.5</v>
      </c>
      <c r="Z103" s="168">
        <v>62.34</v>
      </c>
      <c r="AA103" s="168">
        <v>244</v>
      </c>
      <c r="AB103" s="170">
        <f t="shared" si="94"/>
        <v>52.56</v>
      </c>
      <c r="AC103" s="171">
        <f t="shared" si="190"/>
        <v>32.4</v>
      </c>
      <c r="AD103" s="171">
        <f t="shared" si="96"/>
        <v>69.03</v>
      </c>
      <c r="AE103" s="171">
        <f t="shared" si="97"/>
        <v>102.41</v>
      </c>
      <c r="AF103" s="171">
        <f t="shared" si="98"/>
        <v>240.625</v>
      </c>
      <c r="AG103" s="171">
        <f t="shared" si="99"/>
        <v>444.46500000000003</v>
      </c>
      <c r="AH103" s="171">
        <f t="shared" si="100"/>
        <v>1.5</v>
      </c>
      <c r="AI103" s="171">
        <f t="shared" si="101"/>
        <v>16</v>
      </c>
      <c r="AJ103" s="171">
        <f t="shared" si="102"/>
        <v>6</v>
      </c>
      <c r="AK103" s="171">
        <f t="shared" si="103"/>
        <v>32.200000000000003</v>
      </c>
      <c r="AL103" s="171">
        <f t="shared" si="104"/>
        <v>45.75</v>
      </c>
      <c r="AM103" s="171">
        <f t="shared" si="105"/>
        <v>8.85</v>
      </c>
      <c r="AN103" s="171">
        <f t="shared" si="106"/>
        <v>31.17</v>
      </c>
      <c r="AO103" s="171">
        <f t="shared" si="107"/>
        <v>14.64</v>
      </c>
      <c r="AP103" s="170">
        <f t="shared" si="147"/>
        <v>653.13499999999999</v>
      </c>
      <c r="AQ103" s="172">
        <v>1.1140000000000001</v>
      </c>
      <c r="AR103" s="171">
        <f t="shared" si="199"/>
        <v>727.59199999999998</v>
      </c>
      <c r="AS103" s="173">
        <v>0</v>
      </c>
      <c r="AT103" s="170">
        <f t="shared" si="200"/>
        <v>0</v>
      </c>
      <c r="AU103" s="172">
        <v>119.754</v>
      </c>
      <c r="AV103" s="172">
        <v>140.4</v>
      </c>
      <c r="AW103" s="170">
        <f t="shared" si="191"/>
        <v>55.494</v>
      </c>
      <c r="AX103" s="172">
        <v>0</v>
      </c>
      <c r="AY103" s="171">
        <f t="shared" si="201"/>
        <v>315.64800000000002</v>
      </c>
      <c r="AZ103" s="174">
        <f t="shared" si="162"/>
        <v>0</v>
      </c>
      <c r="BA103" s="178">
        <v>5.8000000000000003E-2</v>
      </c>
      <c r="BB103" s="171">
        <f t="shared" si="192"/>
        <v>23.925000000000001</v>
      </c>
      <c r="BC103" s="170">
        <f t="shared" si="193"/>
        <v>8.67</v>
      </c>
      <c r="BD103" s="170">
        <f t="shared" si="194"/>
        <v>5</v>
      </c>
      <c r="BE103" s="170">
        <f t="shared" si="163"/>
        <v>13.67</v>
      </c>
      <c r="BF103" s="173">
        <v>0</v>
      </c>
      <c r="BG103" s="171">
        <f t="shared" si="202"/>
        <v>0</v>
      </c>
      <c r="BH103" s="175">
        <v>0</v>
      </c>
      <c r="BI103" s="171">
        <f t="shared" si="203"/>
        <v>0</v>
      </c>
      <c r="BJ103" s="175">
        <v>0</v>
      </c>
      <c r="BK103" s="175">
        <v>0</v>
      </c>
      <c r="BL103" s="171">
        <f t="shared" si="164"/>
        <v>0</v>
      </c>
      <c r="BM103" s="170">
        <f t="shared" si="165"/>
        <v>1080.835</v>
      </c>
      <c r="BN103" s="170">
        <f t="shared" si="195"/>
        <v>0</v>
      </c>
      <c r="BO103" s="171">
        <f t="shared" si="204"/>
        <v>1080.835</v>
      </c>
      <c r="BP103" s="284">
        <f t="shared" si="196"/>
        <v>4414411.16</v>
      </c>
      <c r="BQ103" s="285"/>
      <c r="BR103" s="284">
        <f t="shared" si="158"/>
        <v>4414411.16</v>
      </c>
      <c r="BS103" s="284">
        <v>3025.86</v>
      </c>
      <c r="BT103" s="284">
        <v>25947.360000000001</v>
      </c>
      <c r="BU103" s="176">
        <f t="shared" si="205"/>
        <v>28973.22</v>
      </c>
      <c r="BV103" s="176">
        <v>0</v>
      </c>
      <c r="BW103" s="284">
        <v>0</v>
      </c>
      <c r="BX103" s="176">
        <f t="shared" si="206"/>
        <v>0</v>
      </c>
      <c r="BY103" s="176">
        <v>0</v>
      </c>
      <c r="BZ103" s="176">
        <v>30530.95</v>
      </c>
      <c r="CA103" s="284">
        <f t="shared" si="207"/>
        <v>30530.95</v>
      </c>
      <c r="CB103" s="284">
        <f t="shared" si="150"/>
        <v>59504.17</v>
      </c>
      <c r="CC103" s="284">
        <f t="shared" si="208"/>
        <v>44628.127500000002</v>
      </c>
      <c r="CD103" s="176">
        <v>0</v>
      </c>
      <c r="CE103" s="284">
        <f t="shared" si="151"/>
        <v>4369783.0324999997</v>
      </c>
      <c r="CF103" s="284">
        <f t="shared" si="159"/>
        <v>17665.661069498168</v>
      </c>
      <c r="CG103" s="284">
        <f t="shared" si="153"/>
        <v>16959.034626718243</v>
      </c>
      <c r="CH103" s="284">
        <f t="shared" si="161"/>
        <v>4404407.7281962167</v>
      </c>
      <c r="CI103" s="285"/>
      <c r="CJ103" s="292"/>
      <c r="CK103" s="169">
        <v>412</v>
      </c>
      <c r="CL103" s="169">
        <v>422</v>
      </c>
      <c r="CM103" s="178">
        <v>1067.395</v>
      </c>
      <c r="CN103" s="179">
        <f t="shared" si="160"/>
        <v>10702</v>
      </c>
      <c r="CQ103" s="360">
        <f t="shared" si="154"/>
        <v>899.47699999999998</v>
      </c>
    </row>
    <row r="104" spans="1:95" ht="11.25" customHeight="1">
      <c r="A104" s="180" t="s">
        <v>967</v>
      </c>
      <c r="B104" s="168">
        <v>30</v>
      </c>
      <c r="C104" s="168">
        <v>157.5</v>
      </c>
      <c r="D104" s="168">
        <f t="shared" si="209"/>
        <v>172.5</v>
      </c>
      <c r="E104" s="168">
        <v>169.5</v>
      </c>
      <c r="F104" s="168">
        <v>179</v>
      </c>
      <c r="G104" s="168">
        <v>195.5</v>
      </c>
      <c r="H104" s="168">
        <v>182</v>
      </c>
      <c r="I104" s="168">
        <v>187.5</v>
      </c>
      <c r="J104" s="168">
        <v>210.5</v>
      </c>
      <c r="K104" s="168">
        <v>215.5</v>
      </c>
      <c r="L104" s="168">
        <v>211.5</v>
      </c>
      <c r="M104" s="168">
        <v>208</v>
      </c>
      <c r="N104" s="168">
        <v>192.5</v>
      </c>
      <c r="O104" s="168">
        <v>205</v>
      </c>
      <c r="P104" s="168">
        <v>150</v>
      </c>
      <c r="Q104" s="168">
        <f t="shared" si="197"/>
        <v>2306.5</v>
      </c>
      <c r="R104" s="169">
        <f t="shared" si="198"/>
        <v>2479</v>
      </c>
      <c r="S104" s="168">
        <v>36.5</v>
      </c>
      <c r="T104" s="168">
        <v>38</v>
      </c>
      <c r="U104" s="168">
        <v>25</v>
      </c>
      <c r="V104" s="168">
        <v>428.5</v>
      </c>
      <c r="W104" s="168">
        <v>12.53</v>
      </c>
      <c r="X104" s="168">
        <v>1073</v>
      </c>
      <c r="Y104" s="168">
        <v>0</v>
      </c>
      <c r="Z104" s="168">
        <v>0</v>
      </c>
      <c r="AA104" s="168">
        <v>0</v>
      </c>
      <c r="AB104" s="170">
        <f t="shared" si="94"/>
        <v>248.4</v>
      </c>
      <c r="AC104" s="171">
        <f t="shared" si="190"/>
        <v>203.4</v>
      </c>
      <c r="AD104" s="171">
        <f t="shared" si="96"/>
        <v>441.91</v>
      </c>
      <c r="AE104" s="171">
        <f t="shared" si="97"/>
        <v>606.1</v>
      </c>
      <c r="AF104" s="171">
        <f t="shared" si="98"/>
        <v>1478.125</v>
      </c>
      <c r="AG104" s="171">
        <f t="shared" si="99"/>
        <v>2729.5349999999999</v>
      </c>
      <c r="AH104" s="171">
        <f t="shared" si="100"/>
        <v>36.5</v>
      </c>
      <c r="AI104" s="171">
        <f t="shared" si="101"/>
        <v>76</v>
      </c>
      <c r="AJ104" s="171">
        <f t="shared" si="102"/>
        <v>50</v>
      </c>
      <c r="AK104" s="171">
        <f t="shared" si="103"/>
        <v>299.95</v>
      </c>
      <c r="AL104" s="171">
        <f t="shared" si="104"/>
        <v>313.25</v>
      </c>
      <c r="AM104" s="171">
        <f t="shared" si="105"/>
        <v>53.65</v>
      </c>
      <c r="AN104" s="171">
        <f t="shared" si="106"/>
        <v>0</v>
      </c>
      <c r="AO104" s="171">
        <f t="shared" si="107"/>
        <v>0</v>
      </c>
      <c r="AP104" s="170">
        <f t="shared" si="147"/>
        <v>3807.2849999999999</v>
      </c>
      <c r="AQ104" s="172">
        <v>1.071</v>
      </c>
      <c r="AR104" s="171">
        <f t="shared" si="199"/>
        <v>4077.6019999999999</v>
      </c>
      <c r="AS104" s="173">
        <v>20</v>
      </c>
      <c r="AT104" s="170">
        <f t="shared" si="200"/>
        <v>30</v>
      </c>
      <c r="AU104" s="172">
        <v>0</v>
      </c>
      <c r="AV104" s="172">
        <v>0</v>
      </c>
      <c r="AW104" s="170">
        <f t="shared" si="191"/>
        <v>141.39599999999999</v>
      </c>
      <c r="AX104" s="172">
        <v>0</v>
      </c>
      <c r="AY104" s="171">
        <f t="shared" si="201"/>
        <v>141.39599999999999</v>
      </c>
      <c r="AZ104" s="174">
        <f t="shared" si="162"/>
        <v>0</v>
      </c>
      <c r="BA104" s="178">
        <v>6.8000000000000005E-2</v>
      </c>
      <c r="BB104" s="171">
        <f t="shared" si="192"/>
        <v>168.572</v>
      </c>
      <c r="BC104" s="170">
        <f t="shared" si="193"/>
        <v>0</v>
      </c>
      <c r="BD104" s="170">
        <f t="shared" si="194"/>
        <v>0</v>
      </c>
      <c r="BE104" s="170">
        <f t="shared" si="163"/>
        <v>0</v>
      </c>
      <c r="BF104" s="173">
        <v>30</v>
      </c>
      <c r="BG104" s="171">
        <f t="shared" si="202"/>
        <v>3</v>
      </c>
      <c r="BH104" s="175">
        <v>5</v>
      </c>
      <c r="BI104" s="171">
        <f t="shared" si="203"/>
        <v>0.5</v>
      </c>
      <c r="BJ104" s="175">
        <v>0</v>
      </c>
      <c r="BK104" s="175">
        <v>0</v>
      </c>
      <c r="BL104" s="171">
        <f t="shared" si="164"/>
        <v>0</v>
      </c>
      <c r="BM104" s="170">
        <f t="shared" si="165"/>
        <v>4421.07</v>
      </c>
      <c r="BN104" s="170">
        <f t="shared" si="195"/>
        <v>0</v>
      </c>
      <c r="BO104" s="171">
        <f t="shared" si="204"/>
        <v>4421.07</v>
      </c>
      <c r="BP104" s="284">
        <f t="shared" si="196"/>
        <v>18056799.359999999</v>
      </c>
      <c r="BQ104" s="285"/>
      <c r="BR104" s="284">
        <f t="shared" si="158"/>
        <v>18056799.359999999</v>
      </c>
      <c r="BS104" s="284">
        <v>44400.84</v>
      </c>
      <c r="BT104" s="284">
        <v>190527.04</v>
      </c>
      <c r="BU104" s="176">
        <f t="shared" si="205"/>
        <v>234927.88</v>
      </c>
      <c r="BV104" s="176">
        <v>0</v>
      </c>
      <c r="BW104" s="284">
        <v>0</v>
      </c>
      <c r="BX104" s="176">
        <f t="shared" si="206"/>
        <v>0</v>
      </c>
      <c r="BY104" s="176">
        <v>0</v>
      </c>
      <c r="BZ104" s="176">
        <v>73198.759999999995</v>
      </c>
      <c r="CA104" s="284">
        <f t="shared" si="207"/>
        <v>73198.759999999995</v>
      </c>
      <c r="CB104" s="284">
        <f t="shared" si="150"/>
        <v>308126.64</v>
      </c>
      <c r="CC104" s="284">
        <f t="shared" si="208"/>
        <v>231094.98</v>
      </c>
      <c r="CD104" s="176">
        <v>0</v>
      </c>
      <c r="CE104" s="284">
        <f t="shared" si="151"/>
        <v>17825704.379999999</v>
      </c>
      <c r="CF104" s="284">
        <f t="shared" si="159"/>
        <v>72063.727091271547</v>
      </c>
      <c r="CG104" s="284">
        <f t="shared" si="153"/>
        <v>69181.178007620678</v>
      </c>
      <c r="CH104" s="284">
        <f t="shared" si="161"/>
        <v>17966949.285098892</v>
      </c>
      <c r="CI104" s="285"/>
      <c r="CJ104" s="288"/>
      <c r="CK104" s="169">
        <v>2476.5</v>
      </c>
      <c r="CL104" s="169">
        <v>2408</v>
      </c>
      <c r="CM104" s="178">
        <v>4283.6049999999996</v>
      </c>
      <c r="CN104" s="179">
        <f t="shared" si="160"/>
        <v>7284</v>
      </c>
      <c r="CQ104" s="360">
        <f t="shared" si="154"/>
        <v>3565.739</v>
      </c>
    </row>
    <row r="105" spans="1:95" ht="11.25" customHeight="1">
      <c r="A105" s="180" t="s">
        <v>968</v>
      </c>
      <c r="B105" s="168">
        <v>0</v>
      </c>
      <c r="C105" s="168">
        <v>3</v>
      </c>
      <c r="D105" s="168">
        <f t="shared" si="209"/>
        <v>3</v>
      </c>
      <c r="E105" s="168">
        <v>4</v>
      </c>
      <c r="F105" s="168">
        <v>2</v>
      </c>
      <c r="G105" s="168">
        <v>2</v>
      </c>
      <c r="H105" s="168">
        <v>3</v>
      </c>
      <c r="I105" s="168">
        <v>3</v>
      </c>
      <c r="J105" s="168">
        <v>4</v>
      </c>
      <c r="K105" s="168">
        <v>5</v>
      </c>
      <c r="L105" s="168">
        <v>2</v>
      </c>
      <c r="M105" s="168">
        <v>3</v>
      </c>
      <c r="N105" s="168">
        <v>2</v>
      </c>
      <c r="O105" s="168">
        <v>3</v>
      </c>
      <c r="P105" s="168">
        <v>8</v>
      </c>
      <c r="Q105" s="168">
        <f t="shared" si="197"/>
        <v>41</v>
      </c>
      <c r="R105" s="169">
        <f t="shared" si="198"/>
        <v>44</v>
      </c>
      <c r="S105" s="168">
        <v>0</v>
      </c>
      <c r="T105" s="168">
        <v>0</v>
      </c>
      <c r="U105" s="168">
        <v>0</v>
      </c>
      <c r="V105" s="168">
        <v>7</v>
      </c>
      <c r="W105" s="168">
        <v>0.31</v>
      </c>
      <c r="X105" s="168">
        <v>21</v>
      </c>
      <c r="Y105" s="168">
        <v>0</v>
      </c>
      <c r="Z105" s="168">
        <v>0</v>
      </c>
      <c r="AA105" s="168">
        <v>0</v>
      </c>
      <c r="AB105" s="170">
        <f t="shared" si="94"/>
        <v>4.32</v>
      </c>
      <c r="AC105" s="171">
        <f t="shared" si="190"/>
        <v>4.8</v>
      </c>
      <c r="AD105" s="171">
        <f t="shared" si="96"/>
        <v>4.72</v>
      </c>
      <c r="AE105" s="171">
        <f t="shared" si="97"/>
        <v>10.45</v>
      </c>
      <c r="AF105" s="171">
        <f t="shared" si="98"/>
        <v>28.75</v>
      </c>
      <c r="AG105" s="171">
        <f t="shared" si="99"/>
        <v>48.72</v>
      </c>
      <c r="AH105" s="171">
        <f t="shared" si="100"/>
        <v>0</v>
      </c>
      <c r="AI105" s="171">
        <f t="shared" si="101"/>
        <v>0</v>
      </c>
      <c r="AJ105" s="171">
        <f t="shared" si="102"/>
        <v>0</v>
      </c>
      <c r="AK105" s="171">
        <f t="shared" si="103"/>
        <v>4.9000000000000004</v>
      </c>
      <c r="AL105" s="171">
        <f t="shared" si="104"/>
        <v>7.75</v>
      </c>
      <c r="AM105" s="171">
        <f t="shared" si="105"/>
        <v>1.05</v>
      </c>
      <c r="AN105" s="171">
        <f t="shared" si="106"/>
        <v>0</v>
      </c>
      <c r="AO105" s="171">
        <f t="shared" si="107"/>
        <v>0</v>
      </c>
      <c r="AP105" s="170">
        <f t="shared" si="147"/>
        <v>66.739999999999995</v>
      </c>
      <c r="AQ105" s="172">
        <v>1.113</v>
      </c>
      <c r="AR105" s="171">
        <f t="shared" si="199"/>
        <v>74.281999999999996</v>
      </c>
      <c r="AS105" s="173">
        <v>0</v>
      </c>
      <c r="AT105" s="170">
        <f t="shared" si="200"/>
        <v>0</v>
      </c>
      <c r="AU105" s="172">
        <v>18.795000000000002</v>
      </c>
      <c r="AV105" s="172">
        <v>40.71</v>
      </c>
      <c r="AW105" s="170">
        <f t="shared" si="191"/>
        <v>6.5270000000000001</v>
      </c>
      <c r="AX105" s="172">
        <v>0</v>
      </c>
      <c r="AY105" s="171">
        <f t="shared" si="201"/>
        <v>66.031999999999996</v>
      </c>
      <c r="AZ105" s="174">
        <f t="shared" si="162"/>
        <v>156</v>
      </c>
      <c r="BA105" s="178">
        <v>3.5999999999999997E-2</v>
      </c>
      <c r="BB105" s="171">
        <f t="shared" si="192"/>
        <v>1.5840000000000001</v>
      </c>
      <c r="BC105" s="170">
        <f t="shared" si="193"/>
        <v>0</v>
      </c>
      <c r="BD105" s="170">
        <f t="shared" si="194"/>
        <v>0</v>
      </c>
      <c r="BE105" s="170">
        <f t="shared" si="163"/>
        <v>0</v>
      </c>
      <c r="BF105" s="173">
        <v>0</v>
      </c>
      <c r="BG105" s="171">
        <f t="shared" si="202"/>
        <v>0</v>
      </c>
      <c r="BH105" s="175">
        <v>0</v>
      </c>
      <c r="BI105" s="171">
        <f t="shared" si="203"/>
        <v>0</v>
      </c>
      <c r="BJ105" s="175">
        <v>0</v>
      </c>
      <c r="BK105" s="175">
        <v>0</v>
      </c>
      <c r="BL105" s="171">
        <f t="shared" si="164"/>
        <v>0</v>
      </c>
      <c r="BM105" s="170">
        <f t="shared" si="165"/>
        <v>297.89799999999997</v>
      </c>
      <c r="BN105" s="170">
        <f t="shared" si="195"/>
        <v>0</v>
      </c>
      <c r="BO105" s="171">
        <f t="shared" si="204"/>
        <v>297.89800000000002</v>
      </c>
      <c r="BP105" s="284">
        <f t="shared" si="196"/>
        <v>1216692.8899999999</v>
      </c>
      <c r="BQ105" s="285"/>
      <c r="BR105" s="284">
        <f t="shared" si="158"/>
        <v>1216692.8899999999</v>
      </c>
      <c r="BS105" s="284">
        <v>1874.13</v>
      </c>
      <c r="BT105" s="284">
        <v>52798.06</v>
      </c>
      <c r="BU105" s="176">
        <f t="shared" si="205"/>
        <v>54672.189999999995</v>
      </c>
      <c r="BV105" s="176">
        <v>0</v>
      </c>
      <c r="BW105" s="284">
        <v>0</v>
      </c>
      <c r="BX105" s="176">
        <f t="shared" si="206"/>
        <v>0</v>
      </c>
      <c r="BY105" s="176">
        <v>0</v>
      </c>
      <c r="BZ105" s="176">
        <v>0</v>
      </c>
      <c r="CA105" s="284">
        <f t="shared" si="207"/>
        <v>0</v>
      </c>
      <c r="CB105" s="284">
        <f t="shared" si="150"/>
        <v>54672.189999999995</v>
      </c>
      <c r="CC105" s="284">
        <f t="shared" si="208"/>
        <v>41004.142499999994</v>
      </c>
      <c r="CD105" s="176">
        <v>0</v>
      </c>
      <c r="CE105" s="284">
        <f t="shared" si="151"/>
        <v>1175688.7474999998</v>
      </c>
      <c r="CF105" s="284">
        <f t="shared" si="159"/>
        <v>4752.9405423764165</v>
      </c>
      <c r="CG105" s="284">
        <f t="shared" si="153"/>
        <v>4562.8229206813594</v>
      </c>
      <c r="CH105" s="284">
        <f t="shared" si="161"/>
        <v>1185004.5109630576</v>
      </c>
      <c r="CI105" s="285"/>
      <c r="CJ105" s="292"/>
      <c r="CK105" s="169">
        <v>41</v>
      </c>
      <c r="CL105" s="169">
        <v>37.5</v>
      </c>
      <c r="CM105" s="178">
        <v>291.66300000000001</v>
      </c>
      <c r="CN105" s="179">
        <f t="shared" si="160"/>
        <v>27652</v>
      </c>
      <c r="CQ105" s="360">
        <f t="shared" si="154"/>
        <v>125.37899999999999</v>
      </c>
    </row>
    <row r="106" spans="1:95" ht="11.25" customHeight="1">
      <c r="A106" s="180" t="s">
        <v>969</v>
      </c>
      <c r="B106" s="168">
        <v>7</v>
      </c>
      <c r="C106" s="168">
        <v>14</v>
      </c>
      <c r="D106" s="168">
        <f t="shared" si="209"/>
        <v>17.5</v>
      </c>
      <c r="E106" s="168">
        <v>12</v>
      </c>
      <c r="F106" s="168">
        <v>12.5</v>
      </c>
      <c r="G106" s="168">
        <v>23</v>
      </c>
      <c r="H106" s="168">
        <v>15</v>
      </c>
      <c r="I106" s="168">
        <v>14</v>
      </c>
      <c r="J106" s="168">
        <v>20</v>
      </c>
      <c r="K106" s="168">
        <v>12</v>
      </c>
      <c r="L106" s="168">
        <v>17</v>
      </c>
      <c r="M106" s="168">
        <v>15.5</v>
      </c>
      <c r="N106" s="168">
        <v>29.5</v>
      </c>
      <c r="O106" s="168">
        <v>17.5</v>
      </c>
      <c r="P106" s="168">
        <v>16.5</v>
      </c>
      <c r="Q106" s="168">
        <f t="shared" si="197"/>
        <v>204.5</v>
      </c>
      <c r="R106" s="169">
        <f t="shared" si="198"/>
        <v>222</v>
      </c>
      <c r="S106" s="168">
        <v>8.5</v>
      </c>
      <c r="T106" s="168">
        <v>4</v>
      </c>
      <c r="U106" s="168">
        <v>3</v>
      </c>
      <c r="V106" s="168">
        <v>34</v>
      </c>
      <c r="W106" s="168">
        <v>4</v>
      </c>
      <c r="X106" s="168">
        <v>90.5</v>
      </c>
      <c r="Y106" s="168">
        <v>0</v>
      </c>
      <c r="Z106" s="168">
        <v>0</v>
      </c>
      <c r="AA106" s="168">
        <v>164</v>
      </c>
      <c r="AB106" s="170">
        <f t="shared" si="94"/>
        <v>25.2</v>
      </c>
      <c r="AC106" s="171">
        <f t="shared" si="190"/>
        <v>14.4</v>
      </c>
      <c r="AD106" s="171">
        <f t="shared" si="96"/>
        <v>41.89</v>
      </c>
      <c r="AE106" s="171">
        <f t="shared" si="97"/>
        <v>51.204999999999998</v>
      </c>
      <c r="AF106" s="171">
        <f t="shared" si="98"/>
        <v>135</v>
      </c>
      <c r="AG106" s="171">
        <f>SUM($AC106:$AF106)</f>
        <v>242.495</v>
      </c>
      <c r="AH106" s="171">
        <f t="shared" si="100"/>
        <v>8.5</v>
      </c>
      <c r="AI106" s="171">
        <f t="shared" si="101"/>
        <v>8</v>
      </c>
      <c r="AJ106" s="171">
        <f t="shared" si="102"/>
        <v>6</v>
      </c>
      <c r="AK106" s="171">
        <f t="shared" si="103"/>
        <v>23.8</v>
      </c>
      <c r="AL106" s="171">
        <f t="shared" si="104"/>
        <v>100</v>
      </c>
      <c r="AM106" s="171">
        <f t="shared" si="105"/>
        <v>4.5250000000000004</v>
      </c>
      <c r="AN106" s="171">
        <f t="shared" si="106"/>
        <v>0</v>
      </c>
      <c r="AO106" s="171">
        <f t="shared" si="107"/>
        <v>9.84</v>
      </c>
      <c r="AP106" s="170">
        <f t="shared" si="147"/>
        <v>428.35999999999996</v>
      </c>
      <c r="AQ106" s="172">
        <v>1.0389999999999999</v>
      </c>
      <c r="AR106" s="171">
        <f t="shared" si="199"/>
        <v>445.06599999999997</v>
      </c>
      <c r="AS106" s="173">
        <v>0</v>
      </c>
      <c r="AT106" s="170">
        <f t="shared" si="200"/>
        <v>0</v>
      </c>
      <c r="AU106" s="172">
        <v>81.218999999999994</v>
      </c>
      <c r="AV106" s="172">
        <v>100.95099999999999</v>
      </c>
      <c r="AW106" s="170">
        <f t="shared" si="191"/>
        <v>31.452000000000002</v>
      </c>
      <c r="AX106" s="172">
        <v>0</v>
      </c>
      <c r="AY106" s="171">
        <f t="shared" si="201"/>
        <v>213.62199999999999</v>
      </c>
      <c r="AZ106" s="174">
        <f t="shared" si="162"/>
        <v>0</v>
      </c>
      <c r="BA106" s="178">
        <v>7.0999999999999994E-2</v>
      </c>
      <c r="BB106" s="171">
        <f t="shared" si="192"/>
        <v>15.762</v>
      </c>
      <c r="BC106" s="170">
        <f t="shared" si="193"/>
        <v>9.3450000000000006</v>
      </c>
      <c r="BD106" s="170">
        <f t="shared" si="194"/>
        <v>4.25</v>
      </c>
      <c r="BE106" s="170">
        <f t="shared" si="163"/>
        <v>13.595000000000001</v>
      </c>
      <c r="BF106" s="173">
        <v>0</v>
      </c>
      <c r="BG106" s="171">
        <f t="shared" si="202"/>
        <v>0</v>
      </c>
      <c r="BH106" s="175">
        <v>2</v>
      </c>
      <c r="BI106" s="171">
        <f t="shared" si="203"/>
        <v>0.2</v>
      </c>
      <c r="BJ106" s="175">
        <v>0</v>
      </c>
      <c r="BK106" s="175">
        <v>0</v>
      </c>
      <c r="BL106" s="171">
        <f t="shared" si="164"/>
        <v>0</v>
      </c>
      <c r="BM106" s="170">
        <f t="shared" si="165"/>
        <v>688.24500000000012</v>
      </c>
      <c r="BN106" s="170">
        <f t="shared" si="195"/>
        <v>0</v>
      </c>
      <c r="BO106" s="171">
        <f t="shared" si="204"/>
        <v>688.245</v>
      </c>
      <c r="BP106" s="284">
        <f t="shared" si="196"/>
        <v>2810971.52</v>
      </c>
      <c r="BQ106" s="285"/>
      <c r="BR106" s="284">
        <f t="shared" si="158"/>
        <v>2810971.52</v>
      </c>
      <c r="BS106" s="284">
        <v>6213.08</v>
      </c>
      <c r="BT106" s="284">
        <v>24689.94</v>
      </c>
      <c r="BU106" s="176">
        <f t="shared" si="205"/>
        <v>30903.019999999997</v>
      </c>
      <c r="BV106" s="176">
        <v>0</v>
      </c>
      <c r="BW106" s="284">
        <v>0</v>
      </c>
      <c r="BX106" s="176">
        <f t="shared" si="206"/>
        <v>0</v>
      </c>
      <c r="BY106" s="176">
        <v>0</v>
      </c>
      <c r="BZ106" s="176">
        <v>6900.39</v>
      </c>
      <c r="CA106" s="284">
        <f t="shared" si="207"/>
        <v>6900.39</v>
      </c>
      <c r="CB106" s="284">
        <f t="shared" si="150"/>
        <v>37803.409999999996</v>
      </c>
      <c r="CC106" s="284">
        <f t="shared" si="208"/>
        <v>28352.557499999995</v>
      </c>
      <c r="CD106" s="284">
        <v>34417</v>
      </c>
      <c r="CE106" s="284">
        <f t="shared" si="151"/>
        <v>2748201.9624999999</v>
      </c>
      <c r="CF106" s="284">
        <f t="shared" si="159"/>
        <v>11110.117838569075</v>
      </c>
      <c r="CG106" s="284">
        <f t="shared" si="153"/>
        <v>10665.713125026312</v>
      </c>
      <c r="CH106" s="284">
        <f t="shared" si="161"/>
        <v>2769977.7934635952</v>
      </c>
      <c r="CI106" s="285"/>
      <c r="CJ106" s="292"/>
      <c r="CK106" s="169">
        <v>218.5</v>
      </c>
      <c r="CL106" s="169">
        <v>227</v>
      </c>
      <c r="CM106" s="178">
        <v>658.97</v>
      </c>
      <c r="CN106" s="179">
        <f t="shared" si="160"/>
        <v>12662</v>
      </c>
      <c r="CQ106" s="360">
        <f t="shared" si="154"/>
        <v>612.31799999999998</v>
      </c>
    </row>
    <row r="107" spans="1:95" ht="11.25" customHeight="1">
      <c r="A107" s="180" t="s">
        <v>970</v>
      </c>
      <c r="B107" s="168">
        <v>11.5</v>
      </c>
      <c r="C107" s="168">
        <v>46</v>
      </c>
      <c r="D107" s="168">
        <f t="shared" si="209"/>
        <v>51.75</v>
      </c>
      <c r="E107" s="168">
        <v>37</v>
      </c>
      <c r="F107" s="168">
        <v>42</v>
      </c>
      <c r="G107" s="168">
        <v>53.5</v>
      </c>
      <c r="H107" s="168">
        <v>55</v>
      </c>
      <c r="I107" s="168">
        <v>49</v>
      </c>
      <c r="J107" s="168">
        <v>53</v>
      </c>
      <c r="K107" s="168">
        <v>42</v>
      </c>
      <c r="L107" s="168">
        <v>38.5</v>
      </c>
      <c r="M107" s="168">
        <v>39.5</v>
      </c>
      <c r="N107" s="168">
        <v>49</v>
      </c>
      <c r="O107" s="168">
        <v>41</v>
      </c>
      <c r="P107" s="168">
        <v>44.5</v>
      </c>
      <c r="Q107" s="168">
        <f t="shared" si="197"/>
        <v>544</v>
      </c>
      <c r="R107" s="169">
        <f t="shared" si="198"/>
        <v>595.75</v>
      </c>
      <c r="S107" s="168">
        <v>0.5</v>
      </c>
      <c r="T107" s="168">
        <v>0.5</v>
      </c>
      <c r="U107" s="168">
        <v>10</v>
      </c>
      <c r="V107" s="168">
        <v>85.5</v>
      </c>
      <c r="W107" s="168">
        <v>3.62</v>
      </c>
      <c r="X107" s="168">
        <v>282.5</v>
      </c>
      <c r="Y107" s="168">
        <v>497</v>
      </c>
      <c r="Z107" s="168">
        <v>91.58</v>
      </c>
      <c r="AA107" s="168">
        <v>0</v>
      </c>
      <c r="AB107" s="170">
        <f t="shared" si="94"/>
        <v>74.52</v>
      </c>
      <c r="AC107" s="171">
        <f t="shared" si="190"/>
        <v>44.4</v>
      </c>
      <c r="AD107" s="171">
        <f t="shared" si="96"/>
        <v>112.69</v>
      </c>
      <c r="AE107" s="171">
        <f t="shared" si="97"/>
        <v>164.065</v>
      </c>
      <c r="AF107" s="171">
        <f t="shared" si="98"/>
        <v>318.125</v>
      </c>
      <c r="AG107" s="171">
        <f t="shared" si="99"/>
        <v>639.28</v>
      </c>
      <c r="AH107" s="171">
        <f t="shared" si="100"/>
        <v>0.5</v>
      </c>
      <c r="AI107" s="171">
        <f t="shared" si="101"/>
        <v>1</v>
      </c>
      <c r="AJ107" s="171">
        <f t="shared" si="102"/>
        <v>20</v>
      </c>
      <c r="AK107" s="171">
        <f t="shared" si="103"/>
        <v>59.85</v>
      </c>
      <c r="AL107" s="171">
        <f t="shared" si="104"/>
        <v>90.5</v>
      </c>
      <c r="AM107" s="171">
        <f t="shared" si="105"/>
        <v>14.125</v>
      </c>
      <c r="AN107" s="171">
        <f t="shared" si="106"/>
        <v>45.79</v>
      </c>
      <c r="AO107" s="171">
        <f t="shared" si="107"/>
        <v>0</v>
      </c>
      <c r="AP107" s="170">
        <f t="shared" si="147"/>
        <v>945.56499999999994</v>
      </c>
      <c r="AQ107" s="172">
        <v>1.0940000000000001</v>
      </c>
      <c r="AR107" s="171">
        <f t="shared" si="199"/>
        <v>1034.4480000000001</v>
      </c>
      <c r="AS107" s="173">
        <v>2</v>
      </c>
      <c r="AT107" s="170">
        <f t="shared" si="200"/>
        <v>3</v>
      </c>
      <c r="AU107" s="172">
        <v>44.389000000000003</v>
      </c>
      <c r="AV107" s="172">
        <v>156.97499999999999</v>
      </c>
      <c r="AW107" s="170">
        <f t="shared" si="191"/>
        <v>76.052999999999997</v>
      </c>
      <c r="AX107" s="172">
        <v>0</v>
      </c>
      <c r="AY107" s="171">
        <f t="shared" si="201"/>
        <v>277.41700000000003</v>
      </c>
      <c r="AZ107" s="174">
        <f t="shared" si="162"/>
        <v>0</v>
      </c>
      <c r="BA107" s="178">
        <v>8.2000000000000003E-2</v>
      </c>
      <c r="BB107" s="171">
        <f t="shared" si="192"/>
        <v>48.851999999999997</v>
      </c>
      <c r="BC107" s="170">
        <f t="shared" si="193"/>
        <v>9.7279999999999998</v>
      </c>
      <c r="BD107" s="170">
        <f t="shared" si="194"/>
        <v>6.25</v>
      </c>
      <c r="BE107" s="170">
        <f t="shared" si="163"/>
        <v>15.978</v>
      </c>
      <c r="BF107" s="173">
        <v>0</v>
      </c>
      <c r="BG107" s="171">
        <f t="shared" si="202"/>
        <v>0</v>
      </c>
      <c r="BH107" s="175">
        <v>0</v>
      </c>
      <c r="BI107" s="171">
        <f t="shared" si="203"/>
        <v>0</v>
      </c>
      <c r="BJ107" s="175">
        <v>0</v>
      </c>
      <c r="BK107" s="175">
        <v>0</v>
      </c>
      <c r="BL107" s="171">
        <f t="shared" si="164"/>
        <v>0</v>
      </c>
      <c r="BM107" s="170">
        <f t="shared" si="165"/>
        <v>1379.6950000000004</v>
      </c>
      <c r="BN107" s="170">
        <f t="shared" si="195"/>
        <v>0</v>
      </c>
      <c r="BO107" s="171">
        <f t="shared" si="204"/>
        <v>1379.6949999999999</v>
      </c>
      <c r="BP107" s="284">
        <f t="shared" si="196"/>
        <v>5635033.0999999996</v>
      </c>
      <c r="BQ107" s="285"/>
      <c r="BR107" s="284">
        <f t="shared" si="158"/>
        <v>5635033.0999999996</v>
      </c>
      <c r="BS107" s="284">
        <v>2114.5500000000002</v>
      </c>
      <c r="BT107" s="284">
        <v>14101.26</v>
      </c>
      <c r="BU107" s="176">
        <f t="shared" si="205"/>
        <v>16215.810000000001</v>
      </c>
      <c r="BV107" s="176">
        <v>0</v>
      </c>
      <c r="BW107" s="284">
        <v>0</v>
      </c>
      <c r="BX107" s="176">
        <f t="shared" si="206"/>
        <v>0</v>
      </c>
      <c r="BY107" s="176">
        <v>0</v>
      </c>
      <c r="BZ107" s="176">
        <v>28916.04</v>
      </c>
      <c r="CA107" s="284">
        <f t="shared" si="207"/>
        <v>28916.04</v>
      </c>
      <c r="CB107" s="284">
        <f t="shared" si="150"/>
        <v>45131.850000000006</v>
      </c>
      <c r="CC107" s="284">
        <f t="shared" si="208"/>
        <v>33848.887500000004</v>
      </c>
      <c r="CD107" s="176">
        <v>0</v>
      </c>
      <c r="CE107" s="284">
        <f t="shared" si="151"/>
        <v>5601184.2124999994</v>
      </c>
      <c r="CF107" s="284">
        <f t="shared" si="159"/>
        <v>22643.829487625484</v>
      </c>
      <c r="CG107" s="284">
        <f t="shared" si="153"/>
        <v>21738.076308120464</v>
      </c>
      <c r="CH107" s="284">
        <f t="shared" si="161"/>
        <v>5645566.118295745</v>
      </c>
      <c r="CI107" s="285"/>
      <c r="CJ107" s="292"/>
      <c r="CK107" s="169">
        <v>589</v>
      </c>
      <c r="CL107" s="169">
        <v>601.5</v>
      </c>
      <c r="CM107" s="178">
        <v>1360.723</v>
      </c>
      <c r="CN107" s="179">
        <f t="shared" si="160"/>
        <v>9459</v>
      </c>
      <c r="CQ107" s="360">
        <f t="shared" si="154"/>
        <v>1156.7310000000002</v>
      </c>
    </row>
    <row r="108" spans="1:95" ht="11.25" customHeight="1">
      <c r="A108" s="180" t="s">
        <v>971</v>
      </c>
      <c r="B108" s="168">
        <v>6.5</v>
      </c>
      <c r="C108" s="168">
        <v>20.5</v>
      </c>
      <c r="D108" s="168">
        <f t="shared" si="209"/>
        <v>23.75</v>
      </c>
      <c r="E108" s="168">
        <v>28</v>
      </c>
      <c r="F108" s="168">
        <v>24</v>
      </c>
      <c r="G108" s="168">
        <v>22</v>
      </c>
      <c r="H108" s="168">
        <v>28.5</v>
      </c>
      <c r="I108" s="168">
        <v>24</v>
      </c>
      <c r="J108" s="168">
        <v>23</v>
      </c>
      <c r="K108" s="168">
        <v>32</v>
      </c>
      <c r="L108" s="168">
        <v>24</v>
      </c>
      <c r="M108" s="168">
        <v>30</v>
      </c>
      <c r="N108" s="168">
        <v>24.5</v>
      </c>
      <c r="O108" s="168">
        <v>32</v>
      </c>
      <c r="P108" s="168">
        <v>19</v>
      </c>
      <c r="Q108" s="168">
        <f t="shared" si="197"/>
        <v>311</v>
      </c>
      <c r="R108" s="169">
        <f t="shared" si="198"/>
        <v>334.75</v>
      </c>
      <c r="S108" s="168">
        <v>3</v>
      </c>
      <c r="T108" s="168">
        <v>7</v>
      </c>
      <c r="U108" s="168">
        <v>3</v>
      </c>
      <c r="V108" s="168">
        <v>53</v>
      </c>
      <c r="W108" s="168">
        <v>2.29</v>
      </c>
      <c r="X108" s="168">
        <v>168</v>
      </c>
      <c r="Y108" s="168">
        <v>277.5</v>
      </c>
      <c r="Z108" s="168">
        <v>50.5</v>
      </c>
      <c r="AA108" s="168">
        <v>278</v>
      </c>
      <c r="AB108" s="170">
        <f t="shared" si="94"/>
        <v>34.200000000000003</v>
      </c>
      <c r="AC108" s="171">
        <f t="shared" si="190"/>
        <v>33.6</v>
      </c>
      <c r="AD108" s="171">
        <f t="shared" si="96"/>
        <v>54.28</v>
      </c>
      <c r="AE108" s="171">
        <f t="shared" si="97"/>
        <v>78.897999999999996</v>
      </c>
      <c r="AF108" s="171">
        <f t="shared" si="98"/>
        <v>201.875</v>
      </c>
      <c r="AG108" s="171">
        <f t="shared" si="99"/>
        <v>368.65300000000002</v>
      </c>
      <c r="AH108" s="171">
        <f t="shared" si="100"/>
        <v>3</v>
      </c>
      <c r="AI108" s="171">
        <f t="shared" si="101"/>
        <v>14</v>
      </c>
      <c r="AJ108" s="171">
        <f t="shared" si="102"/>
        <v>6</v>
      </c>
      <c r="AK108" s="171">
        <f t="shared" si="103"/>
        <v>37.1</v>
      </c>
      <c r="AL108" s="171">
        <f t="shared" si="104"/>
        <v>57.25</v>
      </c>
      <c r="AM108" s="171">
        <f t="shared" si="105"/>
        <v>8.4</v>
      </c>
      <c r="AN108" s="171">
        <f t="shared" si="106"/>
        <v>25.25</v>
      </c>
      <c r="AO108" s="171">
        <f t="shared" si="107"/>
        <v>16.68</v>
      </c>
      <c r="AP108" s="170">
        <f t="shared" si="147"/>
        <v>570.53300000000002</v>
      </c>
      <c r="AQ108" s="172">
        <v>1.054</v>
      </c>
      <c r="AR108" s="171">
        <f t="shared" si="199"/>
        <v>601.34199999999998</v>
      </c>
      <c r="AS108" s="173">
        <v>0</v>
      </c>
      <c r="AT108" s="170">
        <f t="shared" si="200"/>
        <v>0</v>
      </c>
      <c r="AU108" s="172">
        <v>69.394999999999996</v>
      </c>
      <c r="AV108" s="172">
        <v>121.97499999999999</v>
      </c>
      <c r="AW108" s="170">
        <f t="shared" si="191"/>
        <v>46.01</v>
      </c>
      <c r="AX108" s="172">
        <v>0</v>
      </c>
      <c r="AY108" s="171">
        <f t="shared" si="201"/>
        <v>237.38</v>
      </c>
      <c r="AZ108" s="174">
        <f t="shared" si="162"/>
        <v>0</v>
      </c>
      <c r="BA108" s="178">
        <v>8.1000000000000003E-2</v>
      </c>
      <c r="BB108" s="171">
        <f t="shared" si="192"/>
        <v>27.114999999999998</v>
      </c>
      <c r="BC108" s="170">
        <v>0</v>
      </c>
      <c r="BD108" s="170">
        <v>0</v>
      </c>
      <c r="BE108" s="170">
        <v>0</v>
      </c>
      <c r="BF108" s="173">
        <v>0</v>
      </c>
      <c r="BG108" s="171">
        <f t="shared" si="202"/>
        <v>0</v>
      </c>
      <c r="BH108" s="175">
        <v>0</v>
      </c>
      <c r="BI108" s="171">
        <f t="shared" si="203"/>
        <v>0</v>
      </c>
      <c r="BJ108" s="175">
        <v>0</v>
      </c>
      <c r="BK108" s="175">
        <v>0</v>
      </c>
      <c r="BL108" s="171">
        <f t="shared" si="164"/>
        <v>0</v>
      </c>
      <c r="BM108" s="170">
        <f t="shared" si="165"/>
        <v>865.83699999999999</v>
      </c>
      <c r="BN108" s="170">
        <f t="shared" si="195"/>
        <v>0</v>
      </c>
      <c r="BO108" s="171">
        <f t="shared" si="204"/>
        <v>865.83699999999999</v>
      </c>
      <c r="BP108" s="284">
        <f t="shared" si="196"/>
        <v>3536303.43</v>
      </c>
      <c r="BQ108" s="285"/>
      <c r="BR108" s="284">
        <f t="shared" si="158"/>
        <v>3536303.43</v>
      </c>
      <c r="BS108" s="284">
        <v>1586.12</v>
      </c>
      <c r="BT108" s="284">
        <v>8538.75</v>
      </c>
      <c r="BU108" s="176">
        <f t="shared" si="205"/>
        <v>10124.869999999999</v>
      </c>
      <c r="BV108" s="176">
        <v>0</v>
      </c>
      <c r="BW108" s="284">
        <v>29661.33</v>
      </c>
      <c r="BX108" s="176">
        <f>$BV108+$BW108</f>
        <v>29661.33</v>
      </c>
      <c r="BY108" s="176">
        <v>0</v>
      </c>
      <c r="BZ108" s="176">
        <v>21834.71</v>
      </c>
      <c r="CA108" s="284">
        <f t="shared" si="207"/>
        <v>21834.71</v>
      </c>
      <c r="CB108" s="284">
        <f t="shared" si="150"/>
        <v>61620.909999999996</v>
      </c>
      <c r="CC108" s="284">
        <f t="shared" si="208"/>
        <v>46215.682499999995</v>
      </c>
      <c r="CD108" s="176">
        <v>0</v>
      </c>
      <c r="CE108" s="284">
        <f t="shared" si="151"/>
        <v>3490087.7475000001</v>
      </c>
      <c r="CF108" s="284">
        <f t="shared" si="159"/>
        <v>14109.329179867766</v>
      </c>
      <c r="CG108" s="284">
        <f t="shared" si="153"/>
        <v>13544.956012673056</v>
      </c>
      <c r="CH108" s="284">
        <f t="shared" si="161"/>
        <v>3517742.0326925409</v>
      </c>
      <c r="CI108" s="285"/>
      <c r="CJ108" s="292"/>
      <c r="CK108" s="169">
        <v>339</v>
      </c>
      <c r="CL108" s="169">
        <v>339</v>
      </c>
      <c r="CM108" s="178">
        <v>877.24199999999996</v>
      </c>
      <c r="CN108" s="179">
        <f t="shared" si="160"/>
        <v>10564</v>
      </c>
      <c r="CQ108" s="360">
        <f t="shared" si="154"/>
        <v>742.899</v>
      </c>
    </row>
    <row r="109" spans="1:95" ht="11.25" customHeight="1">
      <c r="A109" s="186" t="s">
        <v>972</v>
      </c>
      <c r="B109" s="168">
        <v>15</v>
      </c>
      <c r="C109" s="168">
        <v>119.5</v>
      </c>
      <c r="D109" s="168">
        <f t="shared" si="209"/>
        <v>127</v>
      </c>
      <c r="E109" s="168">
        <v>110</v>
      </c>
      <c r="F109" s="168">
        <v>120.5</v>
      </c>
      <c r="G109" s="168">
        <v>158.5</v>
      </c>
      <c r="H109" s="168">
        <v>134.5</v>
      </c>
      <c r="I109" s="168">
        <v>148</v>
      </c>
      <c r="J109" s="168">
        <v>155.5</v>
      </c>
      <c r="K109" s="168">
        <v>163</v>
      </c>
      <c r="L109" s="168">
        <v>166.5</v>
      </c>
      <c r="M109" s="168">
        <v>177</v>
      </c>
      <c r="N109" s="168">
        <v>169.5</v>
      </c>
      <c r="O109" s="168">
        <v>156</v>
      </c>
      <c r="P109" s="168">
        <v>127.5</v>
      </c>
      <c r="Q109" s="168">
        <f t="shared" si="197"/>
        <v>1786.5</v>
      </c>
      <c r="R109" s="169">
        <f t="shared" si="198"/>
        <v>1913.5</v>
      </c>
      <c r="S109" s="168">
        <v>1</v>
      </c>
      <c r="T109" s="168">
        <v>18.5</v>
      </c>
      <c r="U109" s="168">
        <v>10</v>
      </c>
      <c r="V109" s="168">
        <v>203.5</v>
      </c>
      <c r="W109" s="168">
        <v>6.77</v>
      </c>
      <c r="X109" s="168">
        <v>946.5</v>
      </c>
      <c r="Y109" s="168">
        <v>1202</v>
      </c>
      <c r="Z109" s="168">
        <v>234.83</v>
      </c>
      <c r="AA109" s="168">
        <v>0</v>
      </c>
      <c r="AB109" s="170">
        <f t="shared" si="94"/>
        <v>182.88</v>
      </c>
      <c r="AC109" s="171">
        <f t="shared" si="190"/>
        <v>132</v>
      </c>
      <c r="AD109" s="171">
        <f t="shared" si="96"/>
        <v>329.22</v>
      </c>
      <c r="AE109" s="171">
        <f t="shared" si="97"/>
        <v>457.71</v>
      </c>
      <c r="AF109" s="171">
        <f t="shared" si="98"/>
        <v>1199.375</v>
      </c>
      <c r="AG109" s="171">
        <f t="shared" si="99"/>
        <v>2118.3050000000003</v>
      </c>
      <c r="AH109" s="171">
        <f t="shared" si="100"/>
        <v>1</v>
      </c>
      <c r="AI109" s="171">
        <f t="shared" si="101"/>
        <v>37</v>
      </c>
      <c r="AJ109" s="171">
        <f t="shared" si="102"/>
        <v>20</v>
      </c>
      <c r="AK109" s="171">
        <f t="shared" si="103"/>
        <v>142.44999999999999</v>
      </c>
      <c r="AL109" s="171">
        <f t="shared" si="104"/>
        <v>169.25</v>
      </c>
      <c r="AM109" s="171">
        <f t="shared" si="105"/>
        <v>47.325000000000003</v>
      </c>
      <c r="AN109" s="171">
        <f t="shared" si="106"/>
        <v>117.41500000000001</v>
      </c>
      <c r="AO109" s="171">
        <f t="shared" si="107"/>
        <v>0</v>
      </c>
      <c r="AP109" s="170">
        <f t="shared" si="147"/>
        <v>2835.625</v>
      </c>
      <c r="AQ109" s="172">
        <v>1.077</v>
      </c>
      <c r="AR109" s="171">
        <f t="shared" si="199"/>
        <v>3053.9679999999998</v>
      </c>
      <c r="AS109" s="173">
        <v>1</v>
      </c>
      <c r="AT109" s="170">
        <f t="shared" si="200"/>
        <v>1.5</v>
      </c>
      <c r="AU109" s="172">
        <v>34.598999999999997</v>
      </c>
      <c r="AV109" s="172">
        <v>0</v>
      </c>
      <c r="AW109" s="170">
        <f t="shared" si="191"/>
        <v>149.71899999999999</v>
      </c>
      <c r="AX109" s="172">
        <v>0</v>
      </c>
      <c r="AY109" s="171">
        <f t="shared" si="201"/>
        <v>184.31799999999998</v>
      </c>
      <c r="AZ109" s="174">
        <f t="shared" si="162"/>
        <v>0</v>
      </c>
      <c r="BA109" s="178">
        <v>4.8000000000000001E-2</v>
      </c>
      <c r="BB109" s="171">
        <f t="shared" si="192"/>
        <v>91.847999999999999</v>
      </c>
      <c r="BC109" s="170">
        <f t="shared" si="193"/>
        <v>50.564999999999998</v>
      </c>
      <c r="BD109" s="170">
        <f t="shared" si="194"/>
        <v>26.75</v>
      </c>
      <c r="BE109" s="170">
        <f t="shared" si="163"/>
        <v>77.314999999999998</v>
      </c>
      <c r="BF109" s="173">
        <v>0</v>
      </c>
      <c r="BG109" s="171">
        <f t="shared" si="202"/>
        <v>0</v>
      </c>
      <c r="BH109" s="175">
        <v>0</v>
      </c>
      <c r="BI109" s="171">
        <f t="shared" si="203"/>
        <v>0</v>
      </c>
      <c r="BJ109" s="175">
        <v>0</v>
      </c>
      <c r="BK109" s="175">
        <v>0</v>
      </c>
      <c r="BL109" s="171">
        <f t="shared" si="164"/>
        <v>0</v>
      </c>
      <c r="BM109" s="170">
        <f t="shared" si="165"/>
        <v>3408.9490000000001</v>
      </c>
      <c r="BN109" s="170">
        <f t="shared" si="195"/>
        <v>0</v>
      </c>
      <c r="BO109" s="171">
        <f t="shared" si="204"/>
        <v>3408.9490000000001</v>
      </c>
      <c r="BP109" s="284">
        <f t="shared" si="196"/>
        <v>13923034.039999999</v>
      </c>
      <c r="BQ109" s="285"/>
      <c r="BR109" s="284">
        <f t="shared" si="158"/>
        <v>13923034.039999999</v>
      </c>
      <c r="BS109" s="284">
        <v>9638.73</v>
      </c>
      <c r="BT109" s="284">
        <v>40166.15</v>
      </c>
      <c r="BU109" s="176">
        <f t="shared" si="205"/>
        <v>49804.880000000005</v>
      </c>
      <c r="BV109" s="176">
        <v>0</v>
      </c>
      <c r="BW109" s="284">
        <v>1157448.99</v>
      </c>
      <c r="BX109" s="176">
        <f t="shared" si="206"/>
        <v>1157448.99</v>
      </c>
      <c r="BY109" s="176">
        <v>0</v>
      </c>
      <c r="BZ109" s="176">
        <v>6698.87</v>
      </c>
      <c r="CA109" s="284">
        <f t="shared" si="207"/>
        <v>6698.87</v>
      </c>
      <c r="CB109" s="284">
        <f t="shared" si="150"/>
        <v>1213952.7400000002</v>
      </c>
      <c r="CC109" s="284">
        <f t="shared" si="208"/>
        <v>910464.55500000017</v>
      </c>
      <c r="CD109" s="176">
        <v>0</v>
      </c>
      <c r="CE109" s="284">
        <f t="shared" si="151"/>
        <v>13012569.484999999</v>
      </c>
      <c r="CF109" s="284">
        <f t="shared" si="159"/>
        <v>52605.733615517747</v>
      </c>
      <c r="CG109" s="284">
        <f t="shared" si="153"/>
        <v>50501.504270897036</v>
      </c>
      <c r="CH109" s="284">
        <f t="shared" si="161"/>
        <v>13115676.722886413</v>
      </c>
      <c r="CI109" s="285"/>
      <c r="CJ109" s="302"/>
      <c r="CK109" s="169">
        <v>1925.5</v>
      </c>
      <c r="CL109" s="169">
        <v>1979</v>
      </c>
      <c r="CM109" s="178">
        <v>3391.7130000000002</v>
      </c>
      <c r="CN109" s="179">
        <f t="shared" si="160"/>
        <v>7276</v>
      </c>
      <c r="CQ109" s="360">
        <f t="shared" si="154"/>
        <v>2755.1730000000002</v>
      </c>
    </row>
    <row r="110" spans="1:95" ht="11.25" customHeight="1">
      <c r="A110" s="180" t="s">
        <v>973</v>
      </c>
      <c r="B110" s="168">
        <v>69.5</v>
      </c>
      <c r="C110" s="168">
        <v>179.5</v>
      </c>
      <c r="D110" s="168">
        <f t="shared" si="209"/>
        <v>214.25</v>
      </c>
      <c r="E110" s="168">
        <v>221.5</v>
      </c>
      <c r="F110" s="168">
        <v>245.5</v>
      </c>
      <c r="G110" s="168">
        <v>210</v>
      </c>
      <c r="H110" s="168">
        <v>210.5</v>
      </c>
      <c r="I110" s="168">
        <v>226</v>
      </c>
      <c r="J110" s="168">
        <v>187</v>
      </c>
      <c r="K110" s="168">
        <v>213</v>
      </c>
      <c r="L110" s="168">
        <v>178.5</v>
      </c>
      <c r="M110" s="168">
        <v>214.5</v>
      </c>
      <c r="N110" s="168">
        <v>191.5</v>
      </c>
      <c r="O110" s="168">
        <v>187.5</v>
      </c>
      <c r="P110" s="168">
        <v>210.5</v>
      </c>
      <c r="Q110" s="168">
        <f t="shared" si="197"/>
        <v>2496</v>
      </c>
      <c r="R110" s="169">
        <f t="shared" si="198"/>
        <v>2710.25</v>
      </c>
      <c r="S110" s="168">
        <v>101</v>
      </c>
      <c r="T110" s="168">
        <v>46.5</v>
      </c>
      <c r="U110" s="168">
        <v>66</v>
      </c>
      <c r="V110" s="168">
        <v>311</v>
      </c>
      <c r="W110" s="168">
        <v>15.56</v>
      </c>
      <c r="X110" s="168">
        <v>1478.5</v>
      </c>
      <c r="Y110" s="168">
        <v>328</v>
      </c>
      <c r="Z110" s="168">
        <v>155.58000000000001</v>
      </c>
      <c r="AA110" s="168">
        <v>946</v>
      </c>
      <c r="AB110" s="170">
        <f t="shared" si="94"/>
        <v>308.52</v>
      </c>
      <c r="AC110" s="171">
        <f t="shared" si="190"/>
        <v>265.8</v>
      </c>
      <c r="AD110" s="171">
        <f t="shared" si="96"/>
        <v>537.49</v>
      </c>
      <c r="AE110" s="171">
        <f t="shared" si="97"/>
        <v>651.55799999999999</v>
      </c>
      <c r="AF110" s="171">
        <f t="shared" si="98"/>
        <v>1494.375</v>
      </c>
      <c r="AG110" s="171">
        <f t="shared" si="99"/>
        <v>2949.223</v>
      </c>
      <c r="AH110" s="171">
        <f t="shared" si="100"/>
        <v>101</v>
      </c>
      <c r="AI110" s="171">
        <f t="shared" si="101"/>
        <v>93</v>
      </c>
      <c r="AJ110" s="171">
        <f t="shared" si="102"/>
        <v>132</v>
      </c>
      <c r="AK110" s="171">
        <f t="shared" si="103"/>
        <v>217.7</v>
      </c>
      <c r="AL110" s="171">
        <f t="shared" si="104"/>
        <v>389</v>
      </c>
      <c r="AM110" s="171">
        <f t="shared" si="105"/>
        <v>73.924999999999997</v>
      </c>
      <c r="AN110" s="171">
        <f t="shared" si="106"/>
        <v>77.790000000000006</v>
      </c>
      <c r="AO110" s="171">
        <f t="shared" si="107"/>
        <v>56.76</v>
      </c>
      <c r="AP110" s="170">
        <f t="shared" si="147"/>
        <v>4398.9179999999997</v>
      </c>
      <c r="AQ110" s="172">
        <v>1.089</v>
      </c>
      <c r="AR110" s="171">
        <f t="shared" si="199"/>
        <v>4790.4219999999996</v>
      </c>
      <c r="AS110" s="173">
        <v>0</v>
      </c>
      <c r="AT110" s="170">
        <f t="shared" si="200"/>
        <v>0</v>
      </c>
      <c r="AU110" s="172">
        <v>22.989000000000001</v>
      </c>
      <c r="AV110" s="172">
        <v>0</v>
      </c>
      <c r="AW110" s="170">
        <f t="shared" si="191"/>
        <v>131.083</v>
      </c>
      <c r="AX110" s="172">
        <v>0</v>
      </c>
      <c r="AY110" s="171">
        <f t="shared" si="201"/>
        <v>154.072</v>
      </c>
      <c r="AZ110" s="174">
        <f t="shared" si="162"/>
        <v>0</v>
      </c>
      <c r="BA110" s="178">
        <v>7.8E-2</v>
      </c>
      <c r="BB110" s="171">
        <f t="shared" si="192"/>
        <v>211.4</v>
      </c>
      <c r="BC110" s="170">
        <f t="shared" si="193"/>
        <v>0</v>
      </c>
      <c r="BD110" s="170">
        <f t="shared" si="194"/>
        <v>0</v>
      </c>
      <c r="BE110" s="170">
        <f t="shared" si="163"/>
        <v>0</v>
      </c>
      <c r="BF110" s="173">
        <v>0</v>
      </c>
      <c r="BG110" s="171">
        <f t="shared" si="202"/>
        <v>0</v>
      </c>
      <c r="BH110" s="175">
        <v>2</v>
      </c>
      <c r="BI110" s="171">
        <f t="shared" si="203"/>
        <v>0.2</v>
      </c>
      <c r="BJ110" s="175">
        <v>3.5</v>
      </c>
      <c r="BK110" s="175">
        <v>4</v>
      </c>
      <c r="BL110" s="171">
        <f t="shared" si="164"/>
        <v>1</v>
      </c>
      <c r="BM110" s="170">
        <f t="shared" si="165"/>
        <v>5157.0939999999991</v>
      </c>
      <c r="BN110" s="170">
        <f t="shared" si="195"/>
        <v>0</v>
      </c>
      <c r="BO110" s="171">
        <f t="shared" si="204"/>
        <v>5157.0940000000001</v>
      </c>
      <c r="BP110" s="284">
        <f t="shared" si="196"/>
        <v>21062912.739999998</v>
      </c>
      <c r="BQ110" s="285"/>
      <c r="BR110" s="284">
        <f t="shared" si="158"/>
        <v>21062912.739999998</v>
      </c>
      <c r="BS110" s="284">
        <v>23861.759999999998</v>
      </c>
      <c r="BT110" s="284">
        <v>102920</v>
      </c>
      <c r="BU110" s="176">
        <f t="shared" si="205"/>
        <v>126781.75999999999</v>
      </c>
      <c r="BV110" s="176">
        <v>0</v>
      </c>
      <c r="BW110" s="284">
        <v>6638.42</v>
      </c>
      <c r="BX110" s="176">
        <f t="shared" si="206"/>
        <v>6638.42</v>
      </c>
      <c r="BY110" s="176">
        <v>0</v>
      </c>
      <c r="BZ110" s="176">
        <v>0</v>
      </c>
      <c r="CA110" s="284">
        <f t="shared" si="207"/>
        <v>0</v>
      </c>
      <c r="CB110" s="284">
        <f t="shared" si="150"/>
        <v>133420.18</v>
      </c>
      <c r="CC110" s="284">
        <f t="shared" si="208"/>
        <v>100065.13499999999</v>
      </c>
      <c r="CD110" s="176">
        <v>0</v>
      </c>
      <c r="CE110" s="284">
        <f t="shared" si="151"/>
        <v>20962847.604999997</v>
      </c>
      <c r="CF110" s="284">
        <f t="shared" si="159"/>
        <v>84746.212360480946</v>
      </c>
      <c r="CG110" s="284">
        <f t="shared" si="153"/>
        <v>81356.3638660617</v>
      </c>
      <c r="CH110" s="284">
        <f t="shared" si="161"/>
        <v>21128950.18122654</v>
      </c>
      <c r="CI110" s="285"/>
      <c r="CJ110" s="302"/>
      <c r="CK110" s="169">
        <v>2719.5</v>
      </c>
      <c r="CL110" s="169">
        <v>2669</v>
      </c>
      <c r="CM110" s="178">
        <v>5096.0889999999999</v>
      </c>
      <c r="CN110" s="179">
        <f t="shared" si="160"/>
        <v>7772</v>
      </c>
      <c r="CQ110" s="360">
        <f t="shared" si="154"/>
        <v>4087.3009999999999</v>
      </c>
    </row>
    <row r="111" spans="1:95" ht="11.25" customHeight="1">
      <c r="A111" s="180" t="s">
        <v>974</v>
      </c>
      <c r="B111" s="168">
        <v>3</v>
      </c>
      <c r="C111" s="168">
        <v>7</v>
      </c>
      <c r="D111" s="168">
        <f t="shared" si="209"/>
        <v>8.5</v>
      </c>
      <c r="E111" s="168">
        <v>15.5</v>
      </c>
      <c r="F111" s="168">
        <v>8.5</v>
      </c>
      <c r="G111" s="168">
        <v>10.5</v>
      </c>
      <c r="H111" s="168">
        <v>11.5</v>
      </c>
      <c r="I111" s="168">
        <v>12</v>
      </c>
      <c r="J111" s="168">
        <v>10</v>
      </c>
      <c r="K111" s="168">
        <v>8</v>
      </c>
      <c r="L111" s="168">
        <v>12</v>
      </c>
      <c r="M111" s="168">
        <v>7.5</v>
      </c>
      <c r="N111" s="168">
        <v>12.5</v>
      </c>
      <c r="O111" s="168">
        <v>12</v>
      </c>
      <c r="P111" s="168">
        <v>9</v>
      </c>
      <c r="Q111" s="168">
        <f t="shared" si="197"/>
        <v>129</v>
      </c>
      <c r="R111" s="169">
        <f t="shared" si="198"/>
        <v>137.5</v>
      </c>
      <c r="S111" s="168">
        <v>0</v>
      </c>
      <c r="T111" s="168">
        <v>0</v>
      </c>
      <c r="U111" s="168">
        <v>1</v>
      </c>
      <c r="V111" s="168">
        <v>28.5</v>
      </c>
      <c r="W111" s="168">
        <v>1.91</v>
      </c>
      <c r="X111" s="168">
        <v>75</v>
      </c>
      <c r="Y111" s="168">
        <v>0</v>
      </c>
      <c r="Z111" s="168">
        <v>0</v>
      </c>
      <c r="AA111" s="168">
        <v>94</v>
      </c>
      <c r="AB111" s="170">
        <f t="shared" si="94"/>
        <v>12.24</v>
      </c>
      <c r="AC111" s="171">
        <f t="shared" si="190"/>
        <v>18.600000000000001</v>
      </c>
      <c r="AD111" s="171">
        <f t="shared" si="96"/>
        <v>22.42</v>
      </c>
      <c r="AE111" s="171">
        <f t="shared" si="97"/>
        <v>35.008000000000003</v>
      </c>
      <c r="AF111" s="171">
        <f t="shared" si="98"/>
        <v>76.25</v>
      </c>
      <c r="AG111" s="171">
        <f>SUM($AC111:$AF111)</f>
        <v>152.27800000000002</v>
      </c>
      <c r="AH111" s="171">
        <f t="shared" si="100"/>
        <v>0</v>
      </c>
      <c r="AI111" s="171">
        <f t="shared" si="101"/>
        <v>0</v>
      </c>
      <c r="AJ111" s="171">
        <f t="shared" si="102"/>
        <v>2</v>
      </c>
      <c r="AK111" s="171">
        <f t="shared" si="103"/>
        <v>19.95</v>
      </c>
      <c r="AL111" s="171">
        <f t="shared" si="104"/>
        <v>47.75</v>
      </c>
      <c r="AM111" s="171">
        <f t="shared" si="105"/>
        <v>3.75</v>
      </c>
      <c r="AN111" s="171">
        <f t="shared" si="106"/>
        <v>0</v>
      </c>
      <c r="AO111" s="171">
        <f t="shared" si="107"/>
        <v>5.64</v>
      </c>
      <c r="AP111" s="170">
        <f t="shared" si="147"/>
        <v>243.608</v>
      </c>
      <c r="AQ111" s="172">
        <v>1.032</v>
      </c>
      <c r="AR111" s="171">
        <f t="shared" si="199"/>
        <v>251.40299999999999</v>
      </c>
      <c r="AS111" s="173">
        <v>0</v>
      </c>
      <c r="AT111" s="170">
        <f t="shared" si="200"/>
        <v>0</v>
      </c>
      <c r="AU111" s="172">
        <v>55.875</v>
      </c>
      <c r="AV111" s="172">
        <v>84.79</v>
      </c>
      <c r="AW111" s="170">
        <f t="shared" si="191"/>
        <v>19.916</v>
      </c>
      <c r="AX111" s="172">
        <v>0</v>
      </c>
      <c r="AY111" s="171">
        <f t="shared" si="201"/>
        <v>160.58100000000002</v>
      </c>
      <c r="AZ111" s="174">
        <f t="shared" si="162"/>
        <v>62.5</v>
      </c>
      <c r="BA111" s="178">
        <v>0.108</v>
      </c>
      <c r="BB111" s="171">
        <f t="shared" si="192"/>
        <v>14.85</v>
      </c>
      <c r="BC111" s="170">
        <f t="shared" si="193"/>
        <v>17.295000000000002</v>
      </c>
      <c r="BD111" s="170">
        <f t="shared" si="194"/>
        <v>6.5</v>
      </c>
      <c r="BE111" s="170">
        <f t="shared" si="163"/>
        <v>23.795000000000002</v>
      </c>
      <c r="BF111" s="173">
        <v>0</v>
      </c>
      <c r="BG111" s="171">
        <f t="shared" si="202"/>
        <v>0</v>
      </c>
      <c r="BH111" s="175">
        <v>0</v>
      </c>
      <c r="BI111" s="171">
        <f t="shared" si="203"/>
        <v>0</v>
      </c>
      <c r="BJ111" s="175">
        <v>0</v>
      </c>
      <c r="BK111" s="175">
        <v>0</v>
      </c>
      <c r="BL111" s="171">
        <f t="shared" si="164"/>
        <v>0</v>
      </c>
      <c r="BM111" s="170">
        <f t="shared" si="165"/>
        <v>513.12900000000002</v>
      </c>
      <c r="BN111" s="170">
        <f t="shared" si="195"/>
        <v>0</v>
      </c>
      <c r="BO111" s="171">
        <f t="shared" si="204"/>
        <v>513.12900000000002</v>
      </c>
      <c r="BP111" s="284">
        <f t="shared" si="196"/>
        <v>2095752.25</v>
      </c>
      <c r="BQ111" s="285"/>
      <c r="BR111" s="284">
        <f t="shared" si="158"/>
        <v>2095752.25</v>
      </c>
      <c r="BS111" s="284">
        <v>2864.11</v>
      </c>
      <c r="BT111" s="284">
        <v>35025.57</v>
      </c>
      <c r="BU111" s="176">
        <f t="shared" si="205"/>
        <v>37889.68</v>
      </c>
      <c r="BV111" s="176">
        <v>0</v>
      </c>
      <c r="BW111" s="284">
        <v>0</v>
      </c>
      <c r="BX111" s="176">
        <f t="shared" si="206"/>
        <v>0</v>
      </c>
      <c r="BY111" s="176">
        <v>0</v>
      </c>
      <c r="BZ111" s="176">
        <v>623444.26</v>
      </c>
      <c r="CA111" s="284">
        <f t="shared" si="207"/>
        <v>623444.26</v>
      </c>
      <c r="CB111" s="284">
        <f t="shared" si="150"/>
        <v>661333.94000000006</v>
      </c>
      <c r="CC111" s="284">
        <f t="shared" si="208"/>
        <v>496000.45500000007</v>
      </c>
      <c r="CD111" s="176">
        <v>0</v>
      </c>
      <c r="CE111" s="284">
        <f t="shared" si="151"/>
        <v>1599751.7949999999</v>
      </c>
      <c r="CF111" s="284">
        <f t="shared" si="159"/>
        <v>6467.294324593292</v>
      </c>
      <c r="CG111" s="284">
        <f t="shared" si="153"/>
        <v>6208.6025516095597</v>
      </c>
      <c r="CH111" s="284">
        <f t="shared" si="161"/>
        <v>1612427.6918762028</v>
      </c>
      <c r="CI111" s="285"/>
      <c r="CJ111" s="293"/>
      <c r="CK111" s="169">
        <v>134</v>
      </c>
      <c r="CL111" s="169">
        <v>147</v>
      </c>
      <c r="CM111" s="178">
        <v>488.26799999999997</v>
      </c>
      <c r="CN111" s="179">
        <f t="shared" si="160"/>
        <v>15242</v>
      </c>
      <c r="CQ111" s="360">
        <f t="shared" si="154"/>
        <v>407.45800000000003</v>
      </c>
    </row>
    <row r="112" spans="1:95" ht="11.25" customHeight="1">
      <c r="A112" s="180" t="s">
        <v>975</v>
      </c>
      <c r="B112" s="168">
        <v>7</v>
      </c>
      <c r="C112" s="168">
        <v>27</v>
      </c>
      <c r="D112" s="168">
        <f t="shared" si="209"/>
        <v>30.5</v>
      </c>
      <c r="E112" s="168">
        <v>21.5</v>
      </c>
      <c r="F112" s="168">
        <v>30.5</v>
      </c>
      <c r="G112" s="168">
        <v>33</v>
      </c>
      <c r="H112" s="168">
        <v>30.5</v>
      </c>
      <c r="I112" s="168">
        <v>20</v>
      </c>
      <c r="J112" s="168">
        <v>28</v>
      </c>
      <c r="K112" s="168">
        <v>23.5</v>
      </c>
      <c r="L112" s="168">
        <v>27</v>
      </c>
      <c r="M112" s="168">
        <v>34.5</v>
      </c>
      <c r="N112" s="168">
        <v>28</v>
      </c>
      <c r="O112" s="168">
        <v>27.5</v>
      </c>
      <c r="P112" s="168">
        <v>28</v>
      </c>
      <c r="Q112" s="168">
        <f t="shared" si="197"/>
        <v>332</v>
      </c>
      <c r="R112" s="169">
        <f t="shared" si="198"/>
        <v>362.5</v>
      </c>
      <c r="S112" s="168">
        <v>3</v>
      </c>
      <c r="T112" s="168">
        <v>3.5</v>
      </c>
      <c r="U112" s="168">
        <v>6</v>
      </c>
      <c r="V112" s="168">
        <v>48</v>
      </c>
      <c r="W112" s="168">
        <v>2.09</v>
      </c>
      <c r="X112" s="168">
        <v>190.5</v>
      </c>
      <c r="Y112" s="168">
        <v>321</v>
      </c>
      <c r="Z112" s="168">
        <v>58.75</v>
      </c>
      <c r="AA112" s="168">
        <v>200</v>
      </c>
      <c r="AB112" s="170">
        <f t="shared" si="94"/>
        <v>43.92</v>
      </c>
      <c r="AC112" s="171">
        <f t="shared" si="190"/>
        <v>25.8</v>
      </c>
      <c r="AD112" s="171">
        <f t="shared" si="96"/>
        <v>74.930000000000007</v>
      </c>
      <c r="AE112" s="171">
        <f t="shared" si="97"/>
        <v>82.033000000000001</v>
      </c>
      <c r="AF112" s="171">
        <f t="shared" si="98"/>
        <v>210.625</v>
      </c>
      <c r="AG112" s="171">
        <f t="shared" si="99"/>
        <v>393.38800000000003</v>
      </c>
      <c r="AH112" s="171">
        <f t="shared" si="100"/>
        <v>3</v>
      </c>
      <c r="AI112" s="171">
        <f t="shared" si="101"/>
        <v>7</v>
      </c>
      <c r="AJ112" s="171">
        <f t="shared" si="102"/>
        <v>12</v>
      </c>
      <c r="AK112" s="171">
        <f t="shared" si="103"/>
        <v>33.6</v>
      </c>
      <c r="AL112" s="171">
        <f t="shared" si="104"/>
        <v>52.25</v>
      </c>
      <c r="AM112" s="171">
        <f t="shared" si="105"/>
        <v>9.5250000000000004</v>
      </c>
      <c r="AN112" s="171">
        <f t="shared" si="106"/>
        <v>29.375</v>
      </c>
      <c r="AO112" s="171">
        <f t="shared" si="107"/>
        <v>12</v>
      </c>
      <c r="AP112" s="170">
        <f t="shared" si="147"/>
        <v>596.05799999999999</v>
      </c>
      <c r="AQ112" s="172">
        <v>1.109</v>
      </c>
      <c r="AR112" s="171">
        <f t="shared" si="199"/>
        <v>661.02800000000002</v>
      </c>
      <c r="AS112" s="173">
        <v>2</v>
      </c>
      <c r="AT112" s="170">
        <f t="shared" si="200"/>
        <v>3</v>
      </c>
      <c r="AU112" s="172">
        <v>157.18299999999999</v>
      </c>
      <c r="AV112" s="172">
        <v>131.43899999999999</v>
      </c>
      <c r="AW112" s="170">
        <f t="shared" si="191"/>
        <v>49.447000000000003</v>
      </c>
      <c r="AX112" s="172">
        <v>0</v>
      </c>
      <c r="AY112" s="171">
        <f t="shared" si="201"/>
        <v>338.06899999999996</v>
      </c>
      <c r="AZ112" s="174">
        <f t="shared" si="162"/>
        <v>0</v>
      </c>
      <c r="BA112" s="178">
        <v>0.08</v>
      </c>
      <c r="BB112" s="171">
        <f t="shared" si="192"/>
        <v>29</v>
      </c>
      <c r="BC112" s="170">
        <f t="shared" si="193"/>
        <v>0</v>
      </c>
      <c r="BD112" s="170">
        <f t="shared" si="194"/>
        <v>0</v>
      </c>
      <c r="BE112" s="170">
        <f t="shared" si="163"/>
        <v>0</v>
      </c>
      <c r="BF112" s="173">
        <v>0</v>
      </c>
      <c r="BG112" s="171">
        <f t="shared" si="202"/>
        <v>0</v>
      </c>
      <c r="BH112" s="175">
        <v>0</v>
      </c>
      <c r="BI112" s="171">
        <f t="shared" si="203"/>
        <v>0</v>
      </c>
      <c r="BJ112" s="175">
        <v>0</v>
      </c>
      <c r="BK112" s="175">
        <v>0</v>
      </c>
      <c r="BL112" s="171">
        <f t="shared" si="164"/>
        <v>0</v>
      </c>
      <c r="BM112" s="170">
        <f t="shared" si="165"/>
        <v>1031.097</v>
      </c>
      <c r="BN112" s="170">
        <f t="shared" si="195"/>
        <v>0</v>
      </c>
      <c r="BO112" s="171">
        <f t="shared" si="204"/>
        <v>1031.097</v>
      </c>
      <c r="BP112" s="284">
        <f t="shared" si="196"/>
        <v>4211268.2300000004</v>
      </c>
      <c r="BQ112" s="285"/>
      <c r="BR112" s="284">
        <f t="shared" si="158"/>
        <v>4211268.2300000004</v>
      </c>
      <c r="BS112" s="284">
        <v>17122.07</v>
      </c>
      <c r="BT112" s="284">
        <v>74630.64</v>
      </c>
      <c r="BU112" s="176">
        <f t="shared" si="205"/>
        <v>91752.709999999992</v>
      </c>
      <c r="BV112" s="176">
        <v>0</v>
      </c>
      <c r="BW112" s="284">
        <v>0</v>
      </c>
      <c r="BX112" s="176">
        <f t="shared" si="206"/>
        <v>0</v>
      </c>
      <c r="BY112" s="176">
        <v>0</v>
      </c>
      <c r="BZ112" s="176">
        <v>23122.89</v>
      </c>
      <c r="CA112" s="284">
        <f t="shared" si="207"/>
        <v>23122.89</v>
      </c>
      <c r="CB112" s="284">
        <f t="shared" si="150"/>
        <v>114875.59999999999</v>
      </c>
      <c r="CC112" s="284">
        <f t="shared" si="208"/>
        <v>86156.7</v>
      </c>
      <c r="CD112" s="176">
        <v>0</v>
      </c>
      <c r="CE112" s="284">
        <f t="shared" si="151"/>
        <v>4125111.5300000003</v>
      </c>
      <c r="CF112" s="284">
        <f t="shared" si="159"/>
        <v>16676.530990411142</v>
      </c>
      <c r="CG112" s="284">
        <f t="shared" si="153"/>
        <v>16009.469750794698</v>
      </c>
      <c r="CH112" s="284">
        <f t="shared" si="161"/>
        <v>4157797.5307412059</v>
      </c>
      <c r="CI112" s="285"/>
      <c r="CJ112" s="292"/>
      <c r="CK112" s="169">
        <v>367.5</v>
      </c>
      <c r="CL112" s="169">
        <v>359</v>
      </c>
      <c r="CM112" s="178">
        <v>1014.073</v>
      </c>
      <c r="CN112" s="179">
        <f t="shared" si="160"/>
        <v>11617</v>
      </c>
      <c r="CQ112" s="360">
        <f t="shared" si="154"/>
        <v>867.90300000000002</v>
      </c>
    </row>
    <row r="113" spans="1:95" s="187" customFormat="1" ht="11.25" customHeight="1">
      <c r="A113" s="180" t="s">
        <v>770</v>
      </c>
      <c r="B113" s="168">
        <v>17.5</v>
      </c>
      <c r="C113" s="168">
        <v>68.5</v>
      </c>
      <c r="D113" s="168">
        <f t="shared" si="209"/>
        <v>77.25</v>
      </c>
      <c r="E113" s="168">
        <v>70</v>
      </c>
      <c r="F113" s="168">
        <v>93.5</v>
      </c>
      <c r="G113" s="168">
        <v>88</v>
      </c>
      <c r="H113" s="168">
        <v>72</v>
      </c>
      <c r="I113" s="168">
        <v>65</v>
      </c>
      <c r="J113" s="168">
        <v>67.5</v>
      </c>
      <c r="K113" s="168">
        <v>81</v>
      </c>
      <c r="L113" s="168">
        <v>71</v>
      </c>
      <c r="M113" s="168">
        <v>88.5</v>
      </c>
      <c r="N113" s="168">
        <v>65.5</v>
      </c>
      <c r="O113" s="168">
        <v>51</v>
      </c>
      <c r="P113" s="168">
        <v>48</v>
      </c>
      <c r="Q113" s="168">
        <f t="shared" si="197"/>
        <v>861</v>
      </c>
      <c r="R113" s="169">
        <f>$D113+$Q113</f>
        <v>938.25</v>
      </c>
      <c r="S113" s="168">
        <v>22.5</v>
      </c>
      <c r="T113" s="168">
        <v>10</v>
      </c>
      <c r="U113" s="168">
        <v>14.5</v>
      </c>
      <c r="V113" s="168">
        <v>119.5</v>
      </c>
      <c r="W113" s="168">
        <v>6.39</v>
      </c>
      <c r="X113" s="168">
        <v>524</v>
      </c>
      <c r="Y113" s="168">
        <v>8</v>
      </c>
      <c r="Z113" s="168">
        <v>2.67</v>
      </c>
      <c r="AA113" s="168">
        <v>0</v>
      </c>
      <c r="AB113" s="170">
        <f t="shared" si="94"/>
        <v>111.24</v>
      </c>
      <c r="AC113" s="171">
        <f t="shared" si="190"/>
        <v>84</v>
      </c>
      <c r="AD113" s="171">
        <f t="shared" si="96"/>
        <v>214.17</v>
      </c>
      <c r="AE113" s="171">
        <f t="shared" si="97"/>
        <v>213.703</v>
      </c>
      <c r="AF113" s="171">
        <f t="shared" si="98"/>
        <v>506.25</v>
      </c>
      <c r="AG113" s="171">
        <f t="shared" si="99"/>
        <v>1018.1229999999999</v>
      </c>
      <c r="AH113" s="171">
        <f t="shared" si="100"/>
        <v>22.5</v>
      </c>
      <c r="AI113" s="171">
        <f t="shared" si="101"/>
        <v>20</v>
      </c>
      <c r="AJ113" s="171">
        <f t="shared" si="102"/>
        <v>29</v>
      </c>
      <c r="AK113" s="171">
        <f t="shared" si="103"/>
        <v>83.65</v>
      </c>
      <c r="AL113" s="171">
        <f t="shared" si="104"/>
        <v>159.75</v>
      </c>
      <c r="AM113" s="171">
        <f t="shared" si="105"/>
        <v>26.2</v>
      </c>
      <c r="AN113" s="171">
        <f t="shared" si="106"/>
        <v>1.335</v>
      </c>
      <c r="AO113" s="171">
        <f t="shared" si="107"/>
        <v>0</v>
      </c>
      <c r="AP113" s="170">
        <f t="shared" si="147"/>
        <v>1471.7980000000002</v>
      </c>
      <c r="AQ113" s="172">
        <v>1.0960000000000001</v>
      </c>
      <c r="AR113" s="171">
        <f>ROUND($AP113*$AQ113,3)</f>
        <v>1613.0909999999999</v>
      </c>
      <c r="AS113" s="173">
        <v>1</v>
      </c>
      <c r="AT113" s="170">
        <f>ROUND($AS113*$AT$2,3)</f>
        <v>1.5</v>
      </c>
      <c r="AU113" s="172">
        <v>0</v>
      </c>
      <c r="AV113" s="172">
        <v>11.004</v>
      </c>
      <c r="AW113" s="170">
        <f t="shared" si="191"/>
        <v>107.726</v>
      </c>
      <c r="AX113" s="172">
        <v>0</v>
      </c>
      <c r="AY113" s="171">
        <f>SUM($AU113:$AX113)</f>
        <v>118.73</v>
      </c>
      <c r="AZ113" s="174">
        <f t="shared" si="162"/>
        <v>0</v>
      </c>
      <c r="BA113" s="178">
        <v>6.8000000000000005E-2</v>
      </c>
      <c r="BB113" s="171">
        <f t="shared" si="192"/>
        <v>63.801000000000002</v>
      </c>
      <c r="BC113" s="170">
        <f t="shared" si="193"/>
        <v>0</v>
      </c>
      <c r="BD113" s="170">
        <f t="shared" si="194"/>
        <v>0</v>
      </c>
      <c r="BE113" s="170">
        <f t="shared" si="163"/>
        <v>0</v>
      </c>
      <c r="BF113" s="173">
        <v>0</v>
      </c>
      <c r="BG113" s="171">
        <f>ROUND($BF113*$BG$2,3)</f>
        <v>0</v>
      </c>
      <c r="BH113" s="175">
        <v>0</v>
      </c>
      <c r="BI113" s="171">
        <f>ROUND($BH113*$BI$2,3)</f>
        <v>0</v>
      </c>
      <c r="BJ113" s="175">
        <v>0</v>
      </c>
      <c r="BK113" s="175">
        <v>0</v>
      </c>
      <c r="BL113" s="171">
        <f t="shared" si="164"/>
        <v>0</v>
      </c>
      <c r="BM113" s="170">
        <f t="shared" si="165"/>
        <v>1797.1219999999998</v>
      </c>
      <c r="BN113" s="170">
        <f t="shared" si="195"/>
        <v>0</v>
      </c>
      <c r="BO113" s="171">
        <f>ROUND($BM113+$BN113,3)</f>
        <v>1797.1220000000001</v>
      </c>
      <c r="BP113" s="284">
        <f t="shared" si="196"/>
        <v>7339913.5</v>
      </c>
      <c r="BQ113" s="297"/>
      <c r="BR113" s="284">
        <f t="shared" si="158"/>
        <v>7339913.5</v>
      </c>
      <c r="BS113" s="284">
        <v>10417.08</v>
      </c>
      <c r="BT113" s="284">
        <v>50692.45</v>
      </c>
      <c r="BU113" s="176">
        <f>$BS113+$BT113</f>
        <v>61109.53</v>
      </c>
      <c r="BV113" s="176">
        <v>0</v>
      </c>
      <c r="BW113" s="284">
        <v>13551.85</v>
      </c>
      <c r="BX113" s="176">
        <f>$BV113+$BW113</f>
        <v>13551.85</v>
      </c>
      <c r="BY113" s="176">
        <v>0</v>
      </c>
      <c r="BZ113" s="176">
        <v>2144.75</v>
      </c>
      <c r="CA113" s="284">
        <f>SUM($BY113:$BZ113)</f>
        <v>2144.75</v>
      </c>
      <c r="CB113" s="284">
        <f t="shared" si="150"/>
        <v>76806.13</v>
      </c>
      <c r="CC113" s="284">
        <f>$CB113*0.75</f>
        <v>57604.597500000003</v>
      </c>
      <c r="CD113" s="176">
        <v>0</v>
      </c>
      <c r="CE113" s="284">
        <f t="shared" si="151"/>
        <v>7282308.9024999999</v>
      </c>
      <c r="CF113" s="284">
        <f t="shared" si="159"/>
        <v>29440.088882709118</v>
      </c>
      <c r="CG113" s="284">
        <f t="shared" si="153"/>
        <v>28262.485327400755</v>
      </c>
      <c r="CH113" s="284">
        <f t="shared" si="161"/>
        <v>7340011.47671011</v>
      </c>
      <c r="CI113" s="284"/>
      <c r="CJ113" s="302"/>
      <c r="CK113" s="169">
        <v>946.5</v>
      </c>
      <c r="CL113" s="169">
        <v>903.5</v>
      </c>
      <c r="CM113" s="178">
        <v>1783.9590000000001</v>
      </c>
      <c r="CN113" s="179">
        <f t="shared" si="160"/>
        <v>7823</v>
      </c>
      <c r="CQ113" s="360">
        <f t="shared" si="154"/>
        <v>1438.1120000000001</v>
      </c>
    </row>
    <row r="114" spans="1:95" s="187" customFormat="1" ht="11.25" customHeight="1">
      <c r="A114" s="180" t="s">
        <v>976</v>
      </c>
      <c r="B114" s="168">
        <v>1.5</v>
      </c>
      <c r="C114" s="168">
        <v>6</v>
      </c>
      <c r="D114" s="168">
        <f t="shared" si="209"/>
        <v>6.75</v>
      </c>
      <c r="E114" s="168">
        <v>9</v>
      </c>
      <c r="F114" s="168">
        <v>4.5</v>
      </c>
      <c r="G114" s="168">
        <v>11</v>
      </c>
      <c r="H114" s="168">
        <v>9.5</v>
      </c>
      <c r="I114" s="168">
        <v>9</v>
      </c>
      <c r="J114" s="168">
        <v>9</v>
      </c>
      <c r="K114" s="168">
        <v>15</v>
      </c>
      <c r="L114" s="168">
        <v>7</v>
      </c>
      <c r="M114" s="168">
        <v>15.5</v>
      </c>
      <c r="N114" s="168">
        <v>7.5</v>
      </c>
      <c r="O114" s="168">
        <v>17</v>
      </c>
      <c r="P114" s="168">
        <v>10</v>
      </c>
      <c r="Q114" s="168">
        <f t="shared" si="197"/>
        <v>124</v>
      </c>
      <c r="R114" s="169">
        <f>$D114+$Q114</f>
        <v>130.75</v>
      </c>
      <c r="S114" s="168">
        <v>4.5</v>
      </c>
      <c r="T114" s="168">
        <v>6</v>
      </c>
      <c r="U114" s="168">
        <v>0.5</v>
      </c>
      <c r="V114" s="168">
        <v>19.5</v>
      </c>
      <c r="W114" s="168">
        <v>1.6</v>
      </c>
      <c r="X114" s="168">
        <v>57</v>
      </c>
      <c r="Y114" s="168">
        <v>0</v>
      </c>
      <c r="Z114" s="168">
        <v>0</v>
      </c>
      <c r="AA114" s="168">
        <v>80</v>
      </c>
      <c r="AB114" s="170">
        <f t="shared" ref="AB114:AB117" si="210">ROUND($D114*$AB$2,3)</f>
        <v>9.7200000000000006</v>
      </c>
      <c r="AC114" s="171">
        <f t="shared" si="190"/>
        <v>10.8</v>
      </c>
      <c r="AD114" s="171">
        <f t="shared" ref="AD114:AD123" si="211">ROUND(($F114+$G114)*$AD$2,3)</f>
        <v>18.29</v>
      </c>
      <c r="AE114" s="171">
        <f t="shared" ref="AE114:AE117" si="212">ROUND(($H114+$I114+$J114)*$AE$2,3)</f>
        <v>28.738</v>
      </c>
      <c r="AF114" s="171">
        <f t="shared" ref="AF114:AF117" si="213">ROUND(($K114+$L114+$M114+$N114+$O114+$P114)*$AF$2,3)</f>
        <v>90</v>
      </c>
      <c r="AG114" s="171">
        <f t="shared" ref="AG114:AG146" si="214">SUM($AC114:$AF114)</f>
        <v>147.828</v>
      </c>
      <c r="AH114" s="171">
        <f t="shared" ref="AH114:AH117" si="215">ROUND($AH$2*$S114,3)</f>
        <v>4.5</v>
      </c>
      <c r="AI114" s="171">
        <f t="shared" ref="AI114:AI117" si="216">ROUND($AI$2*$T114,3)</f>
        <v>12</v>
      </c>
      <c r="AJ114" s="171">
        <f t="shared" ref="AJ114:AJ117" si="217">ROUND($AJ$2*$U114,3)</f>
        <v>1</v>
      </c>
      <c r="AK114" s="171">
        <f t="shared" ref="AK114:AK117" si="218">ROUND($AK$2*$V114,3)</f>
        <v>13.65</v>
      </c>
      <c r="AL114" s="171">
        <f t="shared" ref="AL114:AL117" si="219">ROUND($AL$2*$W114,3)</f>
        <v>40</v>
      </c>
      <c r="AM114" s="171">
        <f t="shared" ref="AM114:AM117" si="220">ROUND($X114*$AM$2,3)</f>
        <v>2.85</v>
      </c>
      <c r="AN114" s="171">
        <f t="shared" ref="AN114:AN117" si="221">ROUND($AN$2*$Z114,3)</f>
        <v>0</v>
      </c>
      <c r="AO114" s="171">
        <f t="shared" ref="AO114:AO117" si="222">ROUND($AA114*$AO$2,3)</f>
        <v>4.8</v>
      </c>
      <c r="AP114" s="170">
        <f t="shared" si="147"/>
        <v>236.34800000000001</v>
      </c>
      <c r="AQ114" s="172">
        <v>1.1160000000000001</v>
      </c>
      <c r="AR114" s="171">
        <f>ROUND($AP114*$AQ114,3)</f>
        <v>263.76400000000001</v>
      </c>
      <c r="AS114" s="173">
        <v>0</v>
      </c>
      <c r="AT114" s="170">
        <f>ROUND($AS114*$AT$2,3)</f>
        <v>0</v>
      </c>
      <c r="AU114" s="172">
        <v>41.87</v>
      </c>
      <c r="AV114" s="172">
        <v>87.04</v>
      </c>
      <c r="AW114" s="170">
        <f t="shared" si="191"/>
        <v>18.971</v>
      </c>
      <c r="AX114" s="172">
        <v>0</v>
      </c>
      <c r="AY114" s="171">
        <f>SUM($AU114:$AX114)</f>
        <v>147.881</v>
      </c>
      <c r="AZ114" s="174">
        <f t="shared" si="162"/>
        <v>69.25</v>
      </c>
      <c r="BA114" s="178">
        <v>7.3999999999999996E-2</v>
      </c>
      <c r="BB114" s="171">
        <f t="shared" si="192"/>
        <v>9.6760000000000002</v>
      </c>
      <c r="BC114" s="170">
        <f t="shared" si="193"/>
        <v>0</v>
      </c>
      <c r="BD114" s="170">
        <f t="shared" si="194"/>
        <v>0</v>
      </c>
      <c r="BE114" s="170">
        <f t="shared" si="163"/>
        <v>0</v>
      </c>
      <c r="BF114" s="173">
        <v>0</v>
      </c>
      <c r="BG114" s="171">
        <f>ROUND($BF114*$BG$2,3)</f>
        <v>0</v>
      </c>
      <c r="BH114" s="175">
        <v>0</v>
      </c>
      <c r="BI114" s="171">
        <f>ROUND($BH114*$BI$2,3)</f>
        <v>0</v>
      </c>
      <c r="BJ114" s="175">
        <v>0</v>
      </c>
      <c r="BK114" s="175">
        <v>0</v>
      </c>
      <c r="BL114" s="171">
        <f t="shared" si="164"/>
        <v>0</v>
      </c>
      <c r="BM114" s="170">
        <f t="shared" si="165"/>
        <v>490.57099999999997</v>
      </c>
      <c r="BN114" s="170">
        <f t="shared" si="195"/>
        <v>0</v>
      </c>
      <c r="BO114" s="171">
        <f>ROUND($BM114+$BN114,3)</f>
        <v>490.57100000000003</v>
      </c>
      <c r="BP114" s="284">
        <f t="shared" si="196"/>
        <v>2003619.51</v>
      </c>
      <c r="BQ114" s="285"/>
      <c r="BR114" s="284">
        <f t="shared" si="158"/>
        <v>2003619.51</v>
      </c>
      <c r="BS114" s="284">
        <v>2823.82</v>
      </c>
      <c r="BT114" s="284">
        <v>19072</v>
      </c>
      <c r="BU114" s="176">
        <f>$BS114+$BT114</f>
        <v>21895.82</v>
      </c>
      <c r="BV114" s="176">
        <v>0</v>
      </c>
      <c r="BW114" s="284">
        <v>0</v>
      </c>
      <c r="BX114" s="176">
        <f>$BV114+$BW114</f>
        <v>0</v>
      </c>
      <c r="BY114" s="176">
        <v>0</v>
      </c>
      <c r="BZ114" s="176">
        <v>540742.46</v>
      </c>
      <c r="CA114" s="284">
        <f>SUM($BY114:$BZ114)</f>
        <v>540742.46</v>
      </c>
      <c r="CB114" s="284">
        <f t="shared" si="150"/>
        <v>562638.27999999991</v>
      </c>
      <c r="CC114" s="284">
        <f>$CB114*0.75</f>
        <v>421978.70999999996</v>
      </c>
      <c r="CD114" s="176">
        <v>0</v>
      </c>
      <c r="CE114" s="284">
        <f t="shared" si="151"/>
        <v>1581640.8</v>
      </c>
      <c r="CF114" s="284">
        <f t="shared" si="159"/>
        <v>6394.0772570817426</v>
      </c>
      <c r="CG114" s="284">
        <f t="shared" si="153"/>
        <v>6138.3141667984728</v>
      </c>
      <c r="CH114" s="284">
        <f t="shared" si="161"/>
        <v>1594173.1914238802</v>
      </c>
      <c r="CI114" s="285"/>
      <c r="CJ114" s="303"/>
      <c r="CK114" s="169">
        <v>130</v>
      </c>
      <c r="CL114" s="169">
        <v>127.5</v>
      </c>
      <c r="CM114" s="178">
        <v>490.125</v>
      </c>
      <c r="CN114" s="179">
        <f t="shared" si="160"/>
        <v>15324</v>
      </c>
      <c r="CQ114" s="360">
        <f t="shared" si="154"/>
        <v>360.57300000000004</v>
      </c>
    </row>
    <row r="115" spans="1:95" ht="11.25" customHeight="1">
      <c r="A115" s="180" t="s">
        <v>977</v>
      </c>
      <c r="B115" s="168">
        <v>266.5</v>
      </c>
      <c r="C115" s="168">
        <v>1143</v>
      </c>
      <c r="D115" s="168">
        <f t="shared" si="209"/>
        <v>1276.25</v>
      </c>
      <c r="E115" s="168">
        <v>1202.5</v>
      </c>
      <c r="F115" s="168">
        <v>1304.5</v>
      </c>
      <c r="G115" s="168">
        <v>1367.5</v>
      </c>
      <c r="H115" s="168">
        <v>1332</v>
      </c>
      <c r="I115" s="168">
        <v>1387.5</v>
      </c>
      <c r="J115" s="168">
        <v>1364</v>
      </c>
      <c r="K115" s="168">
        <v>1295.5</v>
      </c>
      <c r="L115" s="168">
        <v>1303</v>
      </c>
      <c r="M115" s="168">
        <v>1345</v>
      </c>
      <c r="N115" s="168">
        <v>1296</v>
      </c>
      <c r="O115" s="168">
        <v>1277</v>
      </c>
      <c r="P115" s="168">
        <v>1177.5</v>
      </c>
      <c r="Q115" s="168">
        <f t="shared" si="197"/>
        <v>15652</v>
      </c>
      <c r="R115" s="169">
        <f>$D115+$Q115</f>
        <v>16928.25</v>
      </c>
      <c r="S115" s="168">
        <v>681</v>
      </c>
      <c r="T115" s="168">
        <v>418.5</v>
      </c>
      <c r="U115" s="168">
        <v>222.5</v>
      </c>
      <c r="V115" s="168">
        <v>2239.5</v>
      </c>
      <c r="W115" s="168">
        <v>113.19</v>
      </c>
      <c r="X115" s="168">
        <v>9100</v>
      </c>
      <c r="Y115" s="168">
        <v>1427.5</v>
      </c>
      <c r="Z115" s="168">
        <v>303.08</v>
      </c>
      <c r="AA115" s="168">
        <v>0</v>
      </c>
      <c r="AB115" s="170">
        <f t="shared" si="210"/>
        <v>1837.8</v>
      </c>
      <c r="AC115" s="171">
        <f t="shared" si="190"/>
        <v>1443</v>
      </c>
      <c r="AD115" s="171">
        <f t="shared" si="211"/>
        <v>3152.96</v>
      </c>
      <c r="AE115" s="171">
        <f t="shared" si="212"/>
        <v>4267.2579999999998</v>
      </c>
      <c r="AF115" s="171">
        <f t="shared" si="213"/>
        <v>9617.5</v>
      </c>
      <c r="AG115" s="171">
        <f t="shared" si="214"/>
        <v>18480.718000000001</v>
      </c>
      <c r="AH115" s="171">
        <f t="shared" si="215"/>
        <v>681</v>
      </c>
      <c r="AI115" s="171">
        <f t="shared" si="216"/>
        <v>837</v>
      </c>
      <c r="AJ115" s="171">
        <f t="shared" si="217"/>
        <v>445</v>
      </c>
      <c r="AK115" s="171">
        <f t="shared" si="218"/>
        <v>1567.65</v>
      </c>
      <c r="AL115" s="171">
        <f t="shared" si="219"/>
        <v>2829.75</v>
      </c>
      <c r="AM115" s="171">
        <f t="shared" si="220"/>
        <v>455</v>
      </c>
      <c r="AN115" s="171">
        <f t="shared" si="221"/>
        <v>151.54</v>
      </c>
      <c r="AO115" s="171">
        <f t="shared" si="222"/>
        <v>0</v>
      </c>
      <c r="AP115" s="170">
        <f t="shared" si="147"/>
        <v>27285.458000000002</v>
      </c>
      <c r="AQ115" s="172">
        <v>1.099</v>
      </c>
      <c r="AR115" s="171">
        <f>ROUND($AP115*$AQ115,3)</f>
        <v>29986.718000000001</v>
      </c>
      <c r="AS115" s="173">
        <v>28</v>
      </c>
      <c r="AT115" s="170">
        <f>ROUND($AS115*$AT$2,3)</f>
        <v>42</v>
      </c>
      <c r="AU115" s="172">
        <v>0</v>
      </c>
      <c r="AV115" s="172">
        <v>0</v>
      </c>
      <c r="AW115" s="170">
        <f t="shared" si="191"/>
        <v>0</v>
      </c>
      <c r="AX115" s="172">
        <v>0</v>
      </c>
      <c r="AY115" s="171">
        <f>SUM($AU115:$AX115)</f>
        <v>0</v>
      </c>
      <c r="AZ115" s="174">
        <f t="shared" si="162"/>
        <v>0</v>
      </c>
      <c r="BA115" s="178">
        <v>4.3999999999999997E-2</v>
      </c>
      <c r="BB115" s="171">
        <f t="shared" si="192"/>
        <v>744.84299999999996</v>
      </c>
      <c r="BC115" s="170">
        <f t="shared" si="193"/>
        <v>91.094999999999999</v>
      </c>
      <c r="BD115" s="170">
        <f t="shared" si="194"/>
        <v>116.25</v>
      </c>
      <c r="BE115" s="170">
        <f t="shared" si="163"/>
        <v>207.345</v>
      </c>
      <c r="BF115" s="173">
        <v>5.5</v>
      </c>
      <c r="BG115" s="171">
        <f>ROUND($BF115*$BG$2,3)</f>
        <v>0.55000000000000004</v>
      </c>
      <c r="BH115" s="175">
        <v>9.5</v>
      </c>
      <c r="BI115" s="171">
        <f>ROUND($BH115*$BI$2,3)</f>
        <v>0.95</v>
      </c>
      <c r="BJ115" s="175">
        <v>8.5</v>
      </c>
      <c r="BK115" s="175">
        <v>21</v>
      </c>
      <c r="BL115" s="171">
        <f t="shared" si="164"/>
        <v>5.25</v>
      </c>
      <c r="BM115" s="170">
        <f t="shared" si="165"/>
        <v>30987.656000000003</v>
      </c>
      <c r="BN115" s="170">
        <f t="shared" si="195"/>
        <v>0</v>
      </c>
      <c r="BO115" s="171">
        <f>ROUND($BM115+$BN115,3)</f>
        <v>30987.655999999999</v>
      </c>
      <c r="BP115" s="284">
        <f t="shared" si="196"/>
        <v>126561643.89</v>
      </c>
      <c r="BQ115" s="285"/>
      <c r="BR115" s="284">
        <f t="shared" si="158"/>
        <v>126561643.89</v>
      </c>
      <c r="BS115" s="284">
        <v>214778.72</v>
      </c>
      <c r="BT115" s="284">
        <v>494485.15</v>
      </c>
      <c r="BU115" s="176">
        <f>$BS115+$BT115</f>
        <v>709263.87</v>
      </c>
      <c r="BV115" s="176">
        <v>0</v>
      </c>
      <c r="BW115" s="284">
        <v>0</v>
      </c>
      <c r="BX115" s="176">
        <f>$BV115+$BW115</f>
        <v>0</v>
      </c>
      <c r="BY115" s="176">
        <v>0</v>
      </c>
      <c r="BZ115" s="176">
        <v>117326.67</v>
      </c>
      <c r="CA115" s="284">
        <f>SUM($BY115:$BZ115)</f>
        <v>117326.67</v>
      </c>
      <c r="CB115" s="284">
        <f t="shared" si="150"/>
        <v>826590.54</v>
      </c>
      <c r="CC115" s="284">
        <f>$CB115*0.75</f>
        <v>619942.90500000003</v>
      </c>
      <c r="CD115" s="176">
        <v>0</v>
      </c>
      <c r="CE115" s="284">
        <f t="shared" si="151"/>
        <v>125941700.985</v>
      </c>
      <c r="CF115" s="284">
        <f t="shared" si="159"/>
        <v>509142.76236828102</v>
      </c>
      <c r="CG115" s="284">
        <f t="shared" si="153"/>
        <v>488777.05187354976</v>
      </c>
      <c r="CH115" s="284">
        <f t="shared" si="161"/>
        <v>126939620.79924183</v>
      </c>
      <c r="CI115" s="285"/>
      <c r="CJ115" s="292"/>
      <c r="CK115" s="169">
        <v>16944.5</v>
      </c>
      <c r="CL115" s="169">
        <v>17177</v>
      </c>
      <c r="CM115" s="178">
        <v>31225.329000000002</v>
      </c>
      <c r="CN115" s="179">
        <f t="shared" si="160"/>
        <v>7476</v>
      </c>
      <c r="CQ115" s="360">
        <f t="shared" si="154"/>
        <v>24393.477000000003</v>
      </c>
    </row>
    <row r="116" spans="1:95" ht="11.25" customHeight="1">
      <c r="A116" s="188" t="s">
        <v>801</v>
      </c>
      <c r="B116" s="168">
        <v>249</v>
      </c>
      <c r="C116" s="168">
        <v>821</v>
      </c>
      <c r="D116" s="168">
        <f t="shared" si="209"/>
        <v>945.5</v>
      </c>
      <c r="E116" s="168">
        <v>801.5</v>
      </c>
      <c r="F116" s="168">
        <v>920.5</v>
      </c>
      <c r="G116" s="168">
        <v>863.5</v>
      </c>
      <c r="H116" s="168">
        <v>874.5</v>
      </c>
      <c r="I116" s="168">
        <v>786.5</v>
      </c>
      <c r="J116" s="168">
        <v>811</v>
      </c>
      <c r="K116" s="168">
        <v>765</v>
      </c>
      <c r="L116" s="168">
        <v>734.5</v>
      </c>
      <c r="M116" s="168">
        <v>875.5</v>
      </c>
      <c r="N116" s="168">
        <v>664.5</v>
      </c>
      <c r="O116" s="168">
        <v>551.5</v>
      </c>
      <c r="P116" s="168">
        <v>558</v>
      </c>
      <c r="Q116" s="168">
        <f t="shared" si="197"/>
        <v>9206.5</v>
      </c>
      <c r="R116" s="169">
        <f>$D116+$Q116</f>
        <v>10152</v>
      </c>
      <c r="S116" s="168">
        <v>61.5</v>
      </c>
      <c r="T116" s="168">
        <v>149</v>
      </c>
      <c r="U116" s="168">
        <v>238.5</v>
      </c>
      <c r="V116" s="168">
        <v>1690</v>
      </c>
      <c r="W116" s="168">
        <v>50.41</v>
      </c>
      <c r="X116" s="168">
        <v>5876.5</v>
      </c>
      <c r="Y116" s="168">
        <v>1051.5</v>
      </c>
      <c r="Z116" s="168">
        <v>208</v>
      </c>
      <c r="AA116" s="168">
        <v>2947</v>
      </c>
      <c r="AB116" s="170">
        <f t="shared" si="210"/>
        <v>1361.52</v>
      </c>
      <c r="AC116" s="171">
        <f t="shared" si="190"/>
        <v>961.8</v>
      </c>
      <c r="AD116" s="171">
        <f t="shared" si="211"/>
        <v>2105.12</v>
      </c>
      <c r="AE116" s="171">
        <f t="shared" si="212"/>
        <v>2583.2399999999998</v>
      </c>
      <c r="AF116" s="171">
        <f t="shared" si="213"/>
        <v>5186.25</v>
      </c>
      <c r="AG116" s="171">
        <f t="shared" si="214"/>
        <v>10836.41</v>
      </c>
      <c r="AH116" s="171">
        <f t="shared" si="215"/>
        <v>61.5</v>
      </c>
      <c r="AI116" s="171">
        <f t="shared" si="216"/>
        <v>298</v>
      </c>
      <c r="AJ116" s="171">
        <f t="shared" si="217"/>
        <v>477</v>
      </c>
      <c r="AK116" s="171">
        <f t="shared" si="218"/>
        <v>1183</v>
      </c>
      <c r="AL116" s="171">
        <f t="shared" si="219"/>
        <v>1260.25</v>
      </c>
      <c r="AM116" s="171">
        <f t="shared" si="220"/>
        <v>293.82499999999999</v>
      </c>
      <c r="AN116" s="171">
        <f t="shared" si="221"/>
        <v>104</v>
      </c>
      <c r="AO116" s="171">
        <f t="shared" si="222"/>
        <v>176.82</v>
      </c>
      <c r="AP116" s="170">
        <f t="shared" si="147"/>
        <v>16052.325000000001</v>
      </c>
      <c r="AQ116" s="172">
        <v>1.02</v>
      </c>
      <c r="AR116" s="171">
        <f>ROUND($AP116*$AQ116,3)</f>
        <v>16373.371999999999</v>
      </c>
      <c r="AS116" s="173">
        <v>1</v>
      </c>
      <c r="AT116" s="170">
        <f>ROUND($AS116*$AT$2,3)</f>
        <v>1.5</v>
      </c>
      <c r="AU116" s="172">
        <v>0</v>
      </c>
      <c r="AV116" s="172">
        <v>130.071</v>
      </c>
      <c r="AW116" s="170">
        <f>ROUND(IF($R118&lt;4000,((4000-$R118)/4000)*(0.15*$R118),0),3)</f>
        <v>0</v>
      </c>
      <c r="AX116" s="172">
        <v>0</v>
      </c>
      <c r="AY116" s="171">
        <f>SUM($AU116:$AX116)</f>
        <v>130.071</v>
      </c>
      <c r="AZ116" s="174">
        <f t="shared" si="162"/>
        <v>0</v>
      </c>
      <c r="BA116" s="178">
        <v>7.6999999999999999E-2</v>
      </c>
      <c r="BB116" s="171">
        <f t="shared" si="192"/>
        <v>781.70399999999995</v>
      </c>
      <c r="BC116" s="170">
        <f t="shared" si="193"/>
        <v>0</v>
      </c>
      <c r="BD116" s="170">
        <f t="shared" si="194"/>
        <v>0</v>
      </c>
      <c r="BE116" s="170">
        <f t="shared" si="163"/>
        <v>0</v>
      </c>
      <c r="BF116" s="173">
        <v>0</v>
      </c>
      <c r="BG116" s="171">
        <f>ROUND($BF116*$BG$2,3)</f>
        <v>0</v>
      </c>
      <c r="BH116" s="175">
        <v>0</v>
      </c>
      <c r="BI116" s="171">
        <f>ROUND($BH116*$BI$2,3)</f>
        <v>0</v>
      </c>
      <c r="BJ116" s="175">
        <v>0</v>
      </c>
      <c r="BK116" s="175">
        <v>0</v>
      </c>
      <c r="BL116" s="171">
        <f t="shared" si="164"/>
        <v>0</v>
      </c>
      <c r="BM116" s="170">
        <f t="shared" si="165"/>
        <v>17286.647000000001</v>
      </c>
      <c r="BN116" s="170">
        <f t="shared" si="195"/>
        <v>0</v>
      </c>
      <c r="BO116" s="171">
        <f>ROUND($BM116+$BN116,3)</f>
        <v>17286.647000000001</v>
      </c>
      <c r="BP116" s="284">
        <f t="shared" si="196"/>
        <v>70603160.879999995</v>
      </c>
      <c r="BQ116" s="285"/>
      <c r="BR116" s="284">
        <f t="shared" si="158"/>
        <v>70603160.879999995</v>
      </c>
      <c r="BS116" s="284">
        <v>77907.210000000006</v>
      </c>
      <c r="BT116" s="284">
        <v>304245.12</v>
      </c>
      <c r="BU116" s="176">
        <f>$BS116+$BT116</f>
        <v>382152.33</v>
      </c>
      <c r="BV116" s="176">
        <v>0</v>
      </c>
      <c r="BW116" s="284">
        <v>0</v>
      </c>
      <c r="BX116" s="176">
        <f>$BV116+$BW116</f>
        <v>0</v>
      </c>
      <c r="BY116" s="176">
        <v>0</v>
      </c>
      <c r="BZ116" s="176">
        <v>17207.689999999999</v>
      </c>
      <c r="CA116" s="284">
        <f>SUM($BY116:$BZ116)</f>
        <v>17207.689999999999</v>
      </c>
      <c r="CB116" s="284">
        <f t="shared" si="150"/>
        <v>399360.02</v>
      </c>
      <c r="CC116" s="284">
        <f>$CB116*0.75</f>
        <v>299520.01500000001</v>
      </c>
      <c r="CD116" s="176">
        <v>0</v>
      </c>
      <c r="CE116" s="284">
        <f t="shared" si="151"/>
        <v>70303640.864999995</v>
      </c>
      <c r="CF116" s="284">
        <f t="shared" si="159"/>
        <v>284215.55080327915</v>
      </c>
      <c r="CG116" s="284">
        <f t="shared" si="153"/>
        <v>272846.92877114797</v>
      </c>
      <c r="CH116" s="284">
        <f t="shared" si="161"/>
        <v>70860703.344574422</v>
      </c>
      <c r="CI116" s="285"/>
      <c r="CJ116" s="292"/>
      <c r="CK116" s="169">
        <v>10243</v>
      </c>
      <c r="CL116" s="169">
        <v>10055.5</v>
      </c>
      <c r="CM116" s="178">
        <v>17128.963</v>
      </c>
      <c r="CN116" s="179">
        <f t="shared" si="160"/>
        <v>6955</v>
      </c>
      <c r="CQ116" s="360">
        <f t="shared" si="154"/>
        <v>14448.545</v>
      </c>
    </row>
    <row r="117" spans="1:95" ht="11.25" customHeight="1">
      <c r="A117" s="189" t="s">
        <v>978</v>
      </c>
      <c r="B117" s="168">
        <v>0</v>
      </c>
      <c r="C117" s="168">
        <v>0</v>
      </c>
      <c r="D117" s="168">
        <f t="shared" si="209"/>
        <v>0</v>
      </c>
      <c r="E117" s="168">
        <v>0</v>
      </c>
      <c r="F117" s="168">
        <v>0</v>
      </c>
      <c r="G117" s="168">
        <v>0</v>
      </c>
      <c r="H117" s="168">
        <v>0</v>
      </c>
      <c r="I117" s="168">
        <v>0</v>
      </c>
      <c r="J117" s="168">
        <v>23</v>
      </c>
      <c r="K117" s="168">
        <v>22</v>
      </c>
      <c r="L117" s="168">
        <v>21</v>
      </c>
      <c r="M117" s="168">
        <v>0</v>
      </c>
      <c r="N117" s="168">
        <v>0</v>
      </c>
      <c r="O117" s="168">
        <v>0</v>
      </c>
      <c r="P117" s="168">
        <v>0</v>
      </c>
      <c r="Q117" s="168">
        <f t="shared" si="197"/>
        <v>66</v>
      </c>
      <c r="R117" s="169">
        <f>$D117+$Q117</f>
        <v>66</v>
      </c>
      <c r="S117" s="168">
        <v>1</v>
      </c>
      <c r="T117" s="168">
        <v>0</v>
      </c>
      <c r="U117" s="168">
        <v>0</v>
      </c>
      <c r="V117" s="168">
        <v>27</v>
      </c>
      <c r="W117" s="168">
        <v>0.13</v>
      </c>
      <c r="X117" s="168">
        <v>0</v>
      </c>
      <c r="Y117" s="168">
        <v>0</v>
      </c>
      <c r="Z117" s="168">
        <v>0</v>
      </c>
      <c r="AA117" s="168">
        <v>0</v>
      </c>
      <c r="AB117" s="170">
        <f t="shared" si="210"/>
        <v>0</v>
      </c>
      <c r="AC117" s="171">
        <f t="shared" si="190"/>
        <v>0</v>
      </c>
      <c r="AD117" s="171">
        <f t="shared" si="211"/>
        <v>0</v>
      </c>
      <c r="AE117" s="171">
        <f t="shared" si="212"/>
        <v>24.035</v>
      </c>
      <c r="AF117" s="171">
        <f t="shared" si="213"/>
        <v>53.75</v>
      </c>
      <c r="AG117" s="171">
        <f t="shared" si="214"/>
        <v>77.784999999999997</v>
      </c>
      <c r="AH117" s="171">
        <f t="shared" si="215"/>
        <v>1</v>
      </c>
      <c r="AI117" s="171">
        <f t="shared" si="216"/>
        <v>0</v>
      </c>
      <c r="AJ117" s="171">
        <f t="shared" si="217"/>
        <v>0</v>
      </c>
      <c r="AK117" s="171">
        <f t="shared" si="218"/>
        <v>18.899999999999999</v>
      </c>
      <c r="AL117" s="171">
        <f t="shared" si="219"/>
        <v>3.25</v>
      </c>
      <c r="AM117" s="171">
        <f t="shared" si="220"/>
        <v>0</v>
      </c>
      <c r="AN117" s="171">
        <f t="shared" si="221"/>
        <v>0</v>
      </c>
      <c r="AO117" s="171">
        <f t="shared" si="222"/>
        <v>0</v>
      </c>
      <c r="AP117" s="170">
        <f t="shared" si="147"/>
        <v>100.935</v>
      </c>
      <c r="AQ117" s="172">
        <v>1.1559999999999999</v>
      </c>
      <c r="AR117" s="171">
        <f>ROUND($AP117*$AQ117,3)</f>
        <v>116.681</v>
      </c>
      <c r="AS117" s="173">
        <v>0</v>
      </c>
      <c r="AT117" s="170">
        <f>ROUND($AS117*$AT$2,3)</f>
        <v>0</v>
      </c>
      <c r="AU117" s="172">
        <v>43.875</v>
      </c>
      <c r="AV117" s="172">
        <v>0</v>
      </c>
      <c r="AW117" s="170">
        <v>0</v>
      </c>
      <c r="AX117" s="172">
        <v>0</v>
      </c>
      <c r="AY117" s="171">
        <f>SUM($AU117:$AX117)</f>
        <v>43.875</v>
      </c>
      <c r="AZ117" s="174">
        <v>0</v>
      </c>
      <c r="BA117" s="178">
        <v>7.6999999999999999E-2</v>
      </c>
      <c r="BB117" s="171">
        <f t="shared" si="192"/>
        <v>5.0819999999999999</v>
      </c>
      <c r="BC117" s="170">
        <f t="shared" si="193"/>
        <v>0</v>
      </c>
      <c r="BD117" s="170">
        <f t="shared" si="194"/>
        <v>0</v>
      </c>
      <c r="BE117" s="170">
        <f t="shared" si="163"/>
        <v>0</v>
      </c>
      <c r="BF117" s="173">
        <v>0</v>
      </c>
      <c r="BG117" s="171">
        <f>ROUND($BF117*$BG$2,3)</f>
        <v>0</v>
      </c>
      <c r="BH117" s="175">
        <v>0</v>
      </c>
      <c r="BI117" s="171">
        <f>ROUND($BH117*$BI$2,3)</f>
        <v>0</v>
      </c>
      <c r="BJ117" s="175">
        <v>0</v>
      </c>
      <c r="BK117" s="175">
        <v>0</v>
      </c>
      <c r="BL117" s="171">
        <v>0</v>
      </c>
      <c r="BM117" s="170">
        <f t="shared" si="165"/>
        <v>165.63799999999998</v>
      </c>
      <c r="BN117" s="170">
        <f t="shared" si="195"/>
        <v>2.073</v>
      </c>
      <c r="BO117" s="171">
        <f>ROUND($BM117+$BN117,3)</f>
        <v>167.71100000000001</v>
      </c>
      <c r="BP117" s="284">
        <f t="shared" si="196"/>
        <v>684975.33</v>
      </c>
      <c r="BQ117" s="297"/>
      <c r="BR117" s="284">
        <f t="shared" si="158"/>
        <v>684975.33</v>
      </c>
      <c r="BS117" s="284">
        <v>0</v>
      </c>
      <c r="BT117" s="284">
        <v>0</v>
      </c>
      <c r="BU117" s="176">
        <f>$BS117+$BT117</f>
        <v>0</v>
      </c>
      <c r="BV117" s="176">
        <v>0</v>
      </c>
      <c r="BW117" s="284">
        <v>0</v>
      </c>
      <c r="BX117" s="176">
        <f>$BV117+$BW117</f>
        <v>0</v>
      </c>
      <c r="BY117" s="176">
        <v>0</v>
      </c>
      <c r="BZ117" s="176">
        <v>0</v>
      </c>
      <c r="CA117" s="284">
        <f>SUM($BY117:$BZ117)</f>
        <v>0</v>
      </c>
      <c r="CB117" s="284">
        <f t="shared" si="150"/>
        <v>0</v>
      </c>
      <c r="CC117" s="284">
        <f>$CB117*0.75</f>
        <v>0</v>
      </c>
      <c r="CD117" s="176">
        <v>0</v>
      </c>
      <c r="CE117" s="284">
        <f t="shared" si="151"/>
        <v>684975.33</v>
      </c>
      <c r="CF117" s="284">
        <f t="shared" si="159"/>
        <v>2769.14023665491</v>
      </c>
      <c r="CG117" s="284">
        <f t="shared" si="153"/>
        <v>2658.3746271887139</v>
      </c>
      <c r="CH117" s="284">
        <f t="shared" si="161"/>
        <v>690402.84486384352</v>
      </c>
      <c r="CI117" s="285"/>
      <c r="CJ117" s="292"/>
      <c r="CK117" s="169">
        <v>66</v>
      </c>
      <c r="CL117" s="169">
        <v>66</v>
      </c>
      <c r="CM117" s="178">
        <v>167.71100000000001</v>
      </c>
      <c r="CN117" s="179">
        <f t="shared" si="160"/>
        <v>10378</v>
      </c>
      <c r="CQ117" s="360">
        <f t="shared" si="154"/>
        <v>141.33600000000001</v>
      </c>
    </row>
    <row r="118" spans="1:95" ht="11.25" customHeight="1">
      <c r="A118" s="182" t="s">
        <v>979</v>
      </c>
      <c r="B118" s="183">
        <f t="shared" ref="B118:BM118" si="223">SUBTOTAL(9,B116:B117)</f>
        <v>249</v>
      </c>
      <c r="C118" s="183">
        <f t="shared" si="223"/>
        <v>821</v>
      </c>
      <c r="D118" s="183">
        <f t="shared" si="223"/>
        <v>945.5</v>
      </c>
      <c r="E118" s="183">
        <f t="shared" si="223"/>
        <v>801.5</v>
      </c>
      <c r="F118" s="183">
        <f t="shared" si="223"/>
        <v>920.5</v>
      </c>
      <c r="G118" s="183">
        <f t="shared" si="223"/>
        <v>863.5</v>
      </c>
      <c r="H118" s="183">
        <f t="shared" si="223"/>
        <v>874.5</v>
      </c>
      <c r="I118" s="183">
        <f t="shared" si="223"/>
        <v>786.5</v>
      </c>
      <c r="J118" s="183">
        <f t="shared" si="223"/>
        <v>834</v>
      </c>
      <c r="K118" s="183">
        <f t="shared" si="223"/>
        <v>787</v>
      </c>
      <c r="L118" s="183">
        <f t="shared" si="223"/>
        <v>755.5</v>
      </c>
      <c r="M118" s="183">
        <f t="shared" si="223"/>
        <v>875.5</v>
      </c>
      <c r="N118" s="183">
        <f t="shared" si="223"/>
        <v>664.5</v>
      </c>
      <c r="O118" s="183">
        <f t="shared" si="223"/>
        <v>551.5</v>
      </c>
      <c r="P118" s="183">
        <f t="shared" si="223"/>
        <v>558</v>
      </c>
      <c r="Q118" s="183">
        <f t="shared" si="223"/>
        <v>9272.5</v>
      </c>
      <c r="R118" s="183">
        <f t="shared" si="223"/>
        <v>10218</v>
      </c>
      <c r="S118" s="183">
        <f t="shared" si="223"/>
        <v>62.5</v>
      </c>
      <c r="T118" s="183">
        <f t="shared" si="223"/>
        <v>149</v>
      </c>
      <c r="U118" s="183">
        <f t="shared" si="223"/>
        <v>238.5</v>
      </c>
      <c r="V118" s="183">
        <f t="shared" si="223"/>
        <v>1717</v>
      </c>
      <c r="W118" s="183">
        <f t="shared" si="223"/>
        <v>50.54</v>
      </c>
      <c r="X118" s="183">
        <f t="shared" si="223"/>
        <v>5876.5</v>
      </c>
      <c r="Y118" s="183">
        <f t="shared" si="223"/>
        <v>1051.5</v>
      </c>
      <c r="Z118" s="183">
        <f t="shared" si="223"/>
        <v>208</v>
      </c>
      <c r="AA118" s="183">
        <f t="shared" si="223"/>
        <v>2947</v>
      </c>
      <c r="AB118" s="295">
        <f t="shared" si="223"/>
        <v>1361.52</v>
      </c>
      <c r="AC118" s="295">
        <f t="shared" si="223"/>
        <v>961.8</v>
      </c>
      <c r="AD118" s="295">
        <f t="shared" si="223"/>
        <v>2105.12</v>
      </c>
      <c r="AE118" s="295">
        <f t="shared" si="223"/>
        <v>2607.2749999999996</v>
      </c>
      <c r="AF118" s="295">
        <f t="shared" si="223"/>
        <v>5240</v>
      </c>
      <c r="AG118" s="295">
        <f t="shared" si="223"/>
        <v>10914.195</v>
      </c>
      <c r="AH118" s="295">
        <f t="shared" si="223"/>
        <v>62.5</v>
      </c>
      <c r="AI118" s="295">
        <f t="shared" si="223"/>
        <v>298</v>
      </c>
      <c r="AJ118" s="295">
        <f t="shared" si="223"/>
        <v>477</v>
      </c>
      <c r="AK118" s="295">
        <f t="shared" si="223"/>
        <v>1201.9000000000001</v>
      </c>
      <c r="AL118" s="295">
        <f t="shared" si="223"/>
        <v>1263.5</v>
      </c>
      <c r="AM118" s="295">
        <f t="shared" si="223"/>
        <v>293.82499999999999</v>
      </c>
      <c r="AN118" s="295">
        <f t="shared" si="223"/>
        <v>104</v>
      </c>
      <c r="AO118" s="295">
        <f t="shared" si="223"/>
        <v>176.82</v>
      </c>
      <c r="AP118" s="295">
        <f t="shared" si="223"/>
        <v>16153.26</v>
      </c>
      <c r="AQ118" s="183" t="s">
        <v>1042</v>
      </c>
      <c r="AR118" s="295">
        <f t="shared" si="223"/>
        <v>16490.053</v>
      </c>
      <c r="AS118" s="183">
        <f t="shared" si="223"/>
        <v>1</v>
      </c>
      <c r="AT118" s="295">
        <f t="shared" si="223"/>
        <v>1.5</v>
      </c>
      <c r="AU118" s="295">
        <f t="shared" si="223"/>
        <v>43.875</v>
      </c>
      <c r="AV118" s="295">
        <f t="shared" si="223"/>
        <v>130.071</v>
      </c>
      <c r="AW118" s="295">
        <f t="shared" si="223"/>
        <v>0</v>
      </c>
      <c r="AX118" s="295">
        <f t="shared" si="223"/>
        <v>0</v>
      </c>
      <c r="AY118" s="295">
        <f t="shared" si="223"/>
        <v>173.946</v>
      </c>
      <c r="AZ118" s="295">
        <f t="shared" si="223"/>
        <v>0</v>
      </c>
      <c r="BA118" s="295">
        <f t="shared" si="223"/>
        <v>0.154</v>
      </c>
      <c r="BB118" s="295">
        <f t="shared" si="223"/>
        <v>786.78599999999994</v>
      </c>
      <c r="BC118" s="295">
        <f t="shared" si="223"/>
        <v>0</v>
      </c>
      <c r="BD118" s="295">
        <f t="shared" si="223"/>
        <v>0</v>
      </c>
      <c r="BE118" s="295">
        <f t="shared" si="223"/>
        <v>0</v>
      </c>
      <c r="BF118" s="183">
        <f t="shared" si="223"/>
        <v>0</v>
      </c>
      <c r="BG118" s="295">
        <f t="shared" si="223"/>
        <v>0</v>
      </c>
      <c r="BH118" s="183">
        <f t="shared" si="223"/>
        <v>0</v>
      </c>
      <c r="BI118" s="295">
        <f t="shared" si="223"/>
        <v>0</v>
      </c>
      <c r="BJ118" s="183">
        <f t="shared" si="223"/>
        <v>0</v>
      </c>
      <c r="BK118" s="183">
        <f t="shared" si="223"/>
        <v>0</v>
      </c>
      <c r="BL118" s="295">
        <f t="shared" si="223"/>
        <v>0</v>
      </c>
      <c r="BM118" s="295">
        <f t="shared" si="223"/>
        <v>17452.285</v>
      </c>
      <c r="BN118" s="295">
        <f t="shared" ref="BN118:CN118" si="224">SUBTOTAL(9,BN116:BN117)</f>
        <v>2.073</v>
      </c>
      <c r="BO118" s="295">
        <f t="shared" si="224"/>
        <v>17454.358</v>
      </c>
      <c r="BP118" s="296">
        <f t="shared" si="224"/>
        <v>71288136.209999993</v>
      </c>
      <c r="BQ118" s="296">
        <f t="shared" si="224"/>
        <v>0</v>
      </c>
      <c r="BR118" s="296">
        <f t="shared" si="224"/>
        <v>71288136.209999993</v>
      </c>
      <c r="BS118" s="296">
        <f t="shared" si="224"/>
        <v>77907.210000000006</v>
      </c>
      <c r="BT118" s="296">
        <f t="shared" si="224"/>
        <v>304245.12</v>
      </c>
      <c r="BU118" s="296">
        <f t="shared" si="224"/>
        <v>382152.33</v>
      </c>
      <c r="BV118" s="296">
        <f t="shared" si="224"/>
        <v>0</v>
      </c>
      <c r="BW118" s="296">
        <f t="shared" si="224"/>
        <v>0</v>
      </c>
      <c r="BX118" s="296">
        <f t="shared" si="224"/>
        <v>0</v>
      </c>
      <c r="BY118" s="296">
        <f t="shared" si="224"/>
        <v>0</v>
      </c>
      <c r="BZ118" s="296">
        <f t="shared" si="224"/>
        <v>17207.689999999999</v>
      </c>
      <c r="CA118" s="296">
        <f t="shared" si="224"/>
        <v>17207.689999999999</v>
      </c>
      <c r="CB118" s="296">
        <f t="shared" si="224"/>
        <v>399360.02</v>
      </c>
      <c r="CC118" s="296">
        <f t="shared" si="224"/>
        <v>299520.01500000001</v>
      </c>
      <c r="CD118" s="296">
        <f t="shared" si="224"/>
        <v>0</v>
      </c>
      <c r="CE118" s="296">
        <f t="shared" si="224"/>
        <v>70988616.194999993</v>
      </c>
      <c r="CF118" s="296">
        <f t="shared" si="224"/>
        <v>286984.69103993406</v>
      </c>
      <c r="CG118" s="296">
        <f t="shared" si="224"/>
        <v>275505.30339833669</v>
      </c>
      <c r="CH118" s="296">
        <f>SUBTOTAL(9,CH116:CH117)</f>
        <v>71551106.189438269</v>
      </c>
      <c r="CI118" s="296">
        <f t="shared" si="224"/>
        <v>0</v>
      </c>
      <c r="CJ118" s="183"/>
      <c r="CK118" s="183">
        <f t="shared" si="224"/>
        <v>10309</v>
      </c>
      <c r="CL118" s="183">
        <f t="shared" si="224"/>
        <v>10121.5</v>
      </c>
      <c r="CM118" s="295">
        <f t="shared" si="224"/>
        <v>17296.673999999999</v>
      </c>
      <c r="CN118" s="183">
        <f t="shared" si="224"/>
        <v>17333</v>
      </c>
      <c r="CQ118" s="360" t="e">
        <f t="shared" si="154"/>
        <v>#VALUE!</v>
      </c>
    </row>
    <row r="119" spans="1:95" ht="11.25" customHeight="1">
      <c r="A119" s="180" t="s">
        <v>980</v>
      </c>
      <c r="B119" s="168">
        <v>4</v>
      </c>
      <c r="C119" s="168">
        <v>5.5</v>
      </c>
      <c r="D119" s="168">
        <f t="shared" si="209"/>
        <v>7.5</v>
      </c>
      <c r="E119" s="168">
        <v>5</v>
      </c>
      <c r="F119" s="168">
        <v>5.5</v>
      </c>
      <c r="G119" s="168">
        <v>5</v>
      </c>
      <c r="H119" s="168">
        <v>6.5</v>
      </c>
      <c r="I119" s="168">
        <v>6</v>
      </c>
      <c r="J119" s="168">
        <v>1</v>
      </c>
      <c r="K119" s="168">
        <v>2</v>
      </c>
      <c r="L119" s="168">
        <v>2</v>
      </c>
      <c r="M119" s="168">
        <v>1</v>
      </c>
      <c r="N119" s="168">
        <v>2</v>
      </c>
      <c r="O119" s="168">
        <v>1</v>
      </c>
      <c r="P119" s="168">
        <v>2</v>
      </c>
      <c r="Q119" s="168">
        <f t="shared" ref="Q119:Q123" si="225">SUM($E119:$P119)</f>
        <v>39</v>
      </c>
      <c r="R119" s="169">
        <f t="shared" ref="R119:R123" si="226">$D119+$Q119</f>
        <v>46.5</v>
      </c>
      <c r="S119" s="168">
        <v>0</v>
      </c>
      <c r="T119" s="168">
        <v>0</v>
      </c>
      <c r="U119" s="168">
        <v>0</v>
      </c>
      <c r="V119" s="168">
        <v>9</v>
      </c>
      <c r="W119" s="168">
        <v>0.36</v>
      </c>
      <c r="X119" s="168">
        <v>34.5</v>
      </c>
      <c r="Y119" s="168">
        <v>0</v>
      </c>
      <c r="Z119" s="168">
        <v>0</v>
      </c>
      <c r="AA119" s="168">
        <v>0</v>
      </c>
      <c r="AB119" s="170">
        <f t="shared" ref="AB119:AB123" si="227">ROUND($D119*$AB$2,3)</f>
        <v>10.8</v>
      </c>
      <c r="AC119" s="171">
        <f t="shared" ref="AC119:AC123" si="228">ROUND($E119*$AC$2,3)</f>
        <v>6</v>
      </c>
      <c r="AD119" s="171">
        <f t="shared" si="211"/>
        <v>12.39</v>
      </c>
      <c r="AE119" s="171">
        <f t="shared" ref="AE119:AE123" si="229">ROUND(($H119+$I119+$J119)*$AE$2,3)</f>
        <v>14.108000000000001</v>
      </c>
      <c r="AF119" s="171">
        <f t="shared" ref="AF119:AF123" si="230">ROUND(($K119+$L119+$M119+$N119+$O119+$P119)*$AF$2,3)</f>
        <v>12.5</v>
      </c>
      <c r="AG119" s="171">
        <f t="shared" si="214"/>
        <v>44.998000000000005</v>
      </c>
      <c r="AH119" s="171">
        <f t="shared" ref="AH119:AH123" si="231">ROUND($AH$2*$S119,3)</f>
        <v>0</v>
      </c>
      <c r="AI119" s="171">
        <f t="shared" ref="AI119:AI123" si="232">ROUND($AI$2*$T119,3)</f>
        <v>0</v>
      </c>
      <c r="AJ119" s="171">
        <f t="shared" ref="AJ119:AJ123" si="233">ROUND($AJ$2*$U119,3)</f>
        <v>0</v>
      </c>
      <c r="AK119" s="171">
        <f t="shared" ref="AK119:AK123" si="234">ROUND($AK$2*$V119,3)</f>
        <v>6.3</v>
      </c>
      <c r="AL119" s="171">
        <f t="shared" ref="AL119:AL123" si="235">ROUND($AL$2*$W119,3)</f>
        <v>9</v>
      </c>
      <c r="AM119" s="171">
        <f t="shared" ref="AM119:AM123" si="236">ROUND($X119*$AM$2,3)</f>
        <v>1.7250000000000001</v>
      </c>
      <c r="AN119" s="171">
        <f t="shared" ref="AN119:AN123" si="237">ROUND($AN$2*$Z119,3)</f>
        <v>0</v>
      </c>
      <c r="AO119" s="171">
        <f t="shared" ref="AO119:AO123" si="238">ROUND($AA119*$AO$2,3)</f>
        <v>0</v>
      </c>
      <c r="AP119" s="170">
        <f t="shared" si="147"/>
        <v>72.823000000000008</v>
      </c>
      <c r="AQ119" s="172">
        <v>1.1259999999999999</v>
      </c>
      <c r="AR119" s="171">
        <f t="shared" ref="AR119:AR123" si="239">ROUND($AP119*$AQ119,3)</f>
        <v>81.998999999999995</v>
      </c>
      <c r="AS119" s="173">
        <v>0</v>
      </c>
      <c r="AT119" s="170">
        <f t="shared" ref="AT119:AT123" si="240">ROUND($AS119*$AT$2,3)</f>
        <v>0</v>
      </c>
      <c r="AU119" s="172">
        <v>28.548999999999999</v>
      </c>
      <c r="AV119" s="172">
        <v>19</v>
      </c>
      <c r="AW119" s="170">
        <f t="shared" ref="AW119:AW121" si="241">ROUND(IF($R119&lt;4000,((4000-$R119)/4000)*(0.15*$R119),0),3)</f>
        <v>6.8940000000000001</v>
      </c>
      <c r="AX119" s="172">
        <v>0</v>
      </c>
      <c r="AY119" s="171">
        <f t="shared" ref="AY119:AY123" si="242">SUM($AU119:$AX119)</f>
        <v>54.442999999999998</v>
      </c>
      <c r="AZ119" s="174">
        <f t="shared" si="162"/>
        <v>153.5</v>
      </c>
      <c r="BA119" s="178">
        <v>3.5999999999999997E-2</v>
      </c>
      <c r="BB119" s="171">
        <f t="shared" ref="BB119:BB123" si="243">ROUND($BA119*$R119,3)</f>
        <v>1.6739999999999999</v>
      </c>
      <c r="BC119" s="170">
        <f>ROUND(IF(AND((($CL119-$CK119)/$CK119)&gt;0.01,(($CL119-$CK119)-($CL119*0.01))&gt;0),(($CL119-$CK119)-($CL119*0.01))*$BC$2,0),3)</f>
        <v>3.7429999999999999</v>
      </c>
      <c r="BD119" s="170">
        <f>ROUND(IF((($CL119-$CK119)/$CK119)&gt;0.01,($CL119-$CK119)*$BD$2,0),3)</f>
        <v>1.5</v>
      </c>
      <c r="BE119" s="170">
        <f t="shared" si="163"/>
        <v>5.2430000000000003</v>
      </c>
      <c r="BF119" s="173">
        <v>0</v>
      </c>
      <c r="BG119" s="171">
        <f t="shared" ref="BG119:BG123" si="244">ROUND($BF119*$BG$2,3)</f>
        <v>0</v>
      </c>
      <c r="BH119" s="175">
        <v>0</v>
      </c>
      <c r="BI119" s="171">
        <f t="shared" ref="BI119:BI123" si="245">ROUND($BH119*$BI$2,3)</f>
        <v>0</v>
      </c>
      <c r="BJ119" s="175">
        <v>0</v>
      </c>
      <c r="BK119" s="175">
        <v>0</v>
      </c>
      <c r="BL119" s="171">
        <f t="shared" si="164"/>
        <v>0</v>
      </c>
      <c r="BM119" s="170">
        <f t="shared" si="165"/>
        <v>296.85899999999998</v>
      </c>
      <c r="BN119" s="170">
        <f>ROUND(IF(AND($R119&lt;=200,$CM119&gt;$BM119),$CM119-$BM119,0),3)</f>
        <v>0</v>
      </c>
      <c r="BO119" s="171">
        <f t="shared" ref="BO119:BO123" si="246">ROUND($BM119+$BN119,3)</f>
        <v>296.85899999999998</v>
      </c>
      <c r="BP119" s="284">
        <f>ROUND($BO119*$BP$2,2)</f>
        <v>1212449.3400000001</v>
      </c>
      <c r="BQ119" s="297"/>
      <c r="BR119" s="284">
        <f t="shared" si="158"/>
        <v>1212449.3400000001</v>
      </c>
      <c r="BS119" s="284">
        <v>349.08</v>
      </c>
      <c r="BT119" s="284">
        <v>3584.81</v>
      </c>
      <c r="BU119" s="176">
        <f t="shared" ref="BU119:BU123" si="247">$BS119+$BT119</f>
        <v>3933.89</v>
      </c>
      <c r="BV119" s="176">
        <v>0</v>
      </c>
      <c r="BW119" s="284">
        <v>0</v>
      </c>
      <c r="BX119" s="176">
        <f t="shared" ref="BX119:BX123" si="248">$BV119+$BW119</f>
        <v>0</v>
      </c>
      <c r="BY119" s="176">
        <v>0</v>
      </c>
      <c r="BZ119" s="176">
        <v>0</v>
      </c>
      <c r="CA119" s="284">
        <f t="shared" ref="CA119:CA123" si="249">SUM($BY119:$BZ119)</f>
        <v>0</v>
      </c>
      <c r="CB119" s="284">
        <f t="shared" si="150"/>
        <v>3933.89</v>
      </c>
      <c r="CC119" s="284">
        <f t="shared" ref="CC119:CC123" si="250">$CB119*0.75</f>
        <v>2950.4175</v>
      </c>
      <c r="CD119" s="176">
        <v>0</v>
      </c>
      <c r="CE119" s="284">
        <f t="shared" si="151"/>
        <v>1209498.9225000001</v>
      </c>
      <c r="CF119" s="284">
        <f t="shared" si="159"/>
        <v>4889.6244664541555</v>
      </c>
      <c r="CG119" s="284">
        <f t="shared" si="153"/>
        <v>4694.0394877959889</v>
      </c>
      <c r="CH119" s="284">
        <f t="shared" si="161"/>
        <v>1219082.5864542502</v>
      </c>
      <c r="CI119" s="285"/>
      <c r="CJ119" s="302"/>
      <c r="CK119" s="169">
        <v>47.5</v>
      </c>
      <c r="CL119" s="169">
        <v>50.5</v>
      </c>
      <c r="CM119" s="178">
        <v>289.43099999999998</v>
      </c>
      <c r="CN119" s="179">
        <f t="shared" si="160"/>
        <v>26074</v>
      </c>
      <c r="CQ119" s="360">
        <f t="shared" si="154"/>
        <v>124.286</v>
      </c>
    </row>
    <row r="120" spans="1:95" ht="11.25" customHeight="1">
      <c r="A120" s="180" t="s">
        <v>981</v>
      </c>
      <c r="B120" s="168">
        <v>27</v>
      </c>
      <c r="C120" s="168">
        <v>148</v>
      </c>
      <c r="D120" s="168">
        <f t="shared" si="209"/>
        <v>161.5</v>
      </c>
      <c r="E120" s="168">
        <v>147</v>
      </c>
      <c r="F120" s="168">
        <v>154.5</v>
      </c>
      <c r="G120" s="168">
        <v>170.5</v>
      </c>
      <c r="H120" s="168">
        <v>155.5</v>
      </c>
      <c r="I120" s="168">
        <v>144</v>
      </c>
      <c r="J120" s="168">
        <v>161</v>
      </c>
      <c r="K120" s="168">
        <v>170</v>
      </c>
      <c r="L120" s="168">
        <v>135.5</v>
      </c>
      <c r="M120" s="168">
        <v>166</v>
      </c>
      <c r="N120" s="168">
        <v>149.5</v>
      </c>
      <c r="O120" s="168">
        <v>120.5</v>
      </c>
      <c r="P120" s="168">
        <v>116</v>
      </c>
      <c r="Q120" s="168">
        <f t="shared" si="225"/>
        <v>1790</v>
      </c>
      <c r="R120" s="169">
        <f t="shared" si="226"/>
        <v>1951.5</v>
      </c>
      <c r="S120" s="168">
        <v>16.5</v>
      </c>
      <c r="T120" s="168">
        <v>15</v>
      </c>
      <c r="U120" s="168">
        <v>22</v>
      </c>
      <c r="V120" s="168">
        <v>268</v>
      </c>
      <c r="W120" s="168">
        <v>9.32</v>
      </c>
      <c r="X120" s="168">
        <v>1080.5</v>
      </c>
      <c r="Y120" s="168">
        <v>204.5</v>
      </c>
      <c r="Z120" s="168">
        <v>95.75</v>
      </c>
      <c r="AA120" s="168">
        <v>0</v>
      </c>
      <c r="AB120" s="170">
        <f t="shared" si="227"/>
        <v>232.56</v>
      </c>
      <c r="AC120" s="171">
        <f t="shared" si="228"/>
        <v>176.4</v>
      </c>
      <c r="AD120" s="171">
        <f t="shared" si="211"/>
        <v>383.5</v>
      </c>
      <c r="AE120" s="171">
        <f t="shared" si="229"/>
        <v>481.22300000000001</v>
      </c>
      <c r="AF120" s="171">
        <f t="shared" si="230"/>
        <v>1071.875</v>
      </c>
      <c r="AG120" s="171">
        <f t="shared" si="214"/>
        <v>2112.998</v>
      </c>
      <c r="AH120" s="171">
        <f t="shared" si="231"/>
        <v>16.5</v>
      </c>
      <c r="AI120" s="171">
        <f t="shared" si="232"/>
        <v>30</v>
      </c>
      <c r="AJ120" s="171">
        <f t="shared" si="233"/>
        <v>44</v>
      </c>
      <c r="AK120" s="171">
        <f t="shared" si="234"/>
        <v>187.6</v>
      </c>
      <c r="AL120" s="171">
        <f t="shared" si="235"/>
        <v>233</v>
      </c>
      <c r="AM120" s="171">
        <f t="shared" si="236"/>
        <v>54.024999999999999</v>
      </c>
      <c r="AN120" s="171">
        <f t="shared" si="237"/>
        <v>47.875</v>
      </c>
      <c r="AO120" s="171">
        <f t="shared" si="238"/>
        <v>0</v>
      </c>
      <c r="AP120" s="170">
        <f t="shared" si="147"/>
        <v>2958.558</v>
      </c>
      <c r="AQ120" s="172">
        <v>1.093</v>
      </c>
      <c r="AR120" s="171">
        <f t="shared" si="239"/>
        <v>3233.7040000000002</v>
      </c>
      <c r="AS120" s="173">
        <v>0</v>
      </c>
      <c r="AT120" s="170">
        <f t="shared" si="240"/>
        <v>0</v>
      </c>
      <c r="AU120" s="172">
        <v>40.539000000000001</v>
      </c>
      <c r="AV120" s="172">
        <v>0</v>
      </c>
      <c r="AW120" s="170">
        <f t="shared" si="241"/>
        <v>149.91200000000001</v>
      </c>
      <c r="AX120" s="172">
        <v>0</v>
      </c>
      <c r="AY120" s="171">
        <f t="shared" si="242"/>
        <v>190.45100000000002</v>
      </c>
      <c r="AZ120" s="174">
        <f t="shared" si="162"/>
        <v>0</v>
      </c>
      <c r="BA120" s="178">
        <v>7.0000000000000007E-2</v>
      </c>
      <c r="BB120" s="171">
        <f t="shared" si="243"/>
        <v>136.60499999999999</v>
      </c>
      <c r="BC120" s="170">
        <f>ROUND(IF(AND((($CL120-$CK120)/$CK120)&gt;0.01,(($CL120-$CK120)-($CL120*0.01))&gt;0),(($CL120-$CK120)-($CL120*0.01))*$BC$2,0),3)</f>
        <v>0</v>
      </c>
      <c r="BD120" s="170">
        <f>ROUND(IF((($CL120-$CK120)/$CK120)&gt;0.01,($CL120-$CK120)*$BD$2,0),3)</f>
        <v>0</v>
      </c>
      <c r="BE120" s="170">
        <f t="shared" si="163"/>
        <v>0</v>
      </c>
      <c r="BF120" s="173">
        <v>0</v>
      </c>
      <c r="BG120" s="171">
        <f t="shared" si="244"/>
        <v>0</v>
      </c>
      <c r="BH120" s="175">
        <v>1.5</v>
      </c>
      <c r="BI120" s="171">
        <f t="shared" si="245"/>
        <v>0.15</v>
      </c>
      <c r="BJ120" s="175">
        <v>1.5</v>
      </c>
      <c r="BK120" s="175">
        <v>1.5</v>
      </c>
      <c r="BL120" s="171">
        <f t="shared" si="164"/>
        <v>0.375</v>
      </c>
      <c r="BM120" s="170">
        <f t="shared" si="165"/>
        <v>3561.2850000000003</v>
      </c>
      <c r="BN120" s="170">
        <f>ROUND(IF(AND($R120&lt;=200,$CM120&gt;$BM120),$CM120-$BM120,0),3)</f>
        <v>0</v>
      </c>
      <c r="BO120" s="171">
        <f t="shared" si="246"/>
        <v>3561.2849999999999</v>
      </c>
      <c r="BP120" s="284">
        <f>ROUND($BO120*$BP$2,2)</f>
        <v>14545213.869999999</v>
      </c>
      <c r="BQ120" s="285"/>
      <c r="BR120" s="284">
        <f t="shared" si="158"/>
        <v>14545213.869999999</v>
      </c>
      <c r="BS120" s="284">
        <v>38166.660000000003</v>
      </c>
      <c r="BT120" s="284">
        <v>202925.05</v>
      </c>
      <c r="BU120" s="176">
        <f t="shared" si="247"/>
        <v>241091.71</v>
      </c>
      <c r="BV120" s="176">
        <v>0</v>
      </c>
      <c r="BW120" s="284">
        <v>305053.83</v>
      </c>
      <c r="BX120" s="176">
        <f t="shared" si="248"/>
        <v>305053.83</v>
      </c>
      <c r="BY120" s="176">
        <v>0</v>
      </c>
      <c r="BZ120" s="176">
        <v>87224.58</v>
      </c>
      <c r="CA120" s="284">
        <f t="shared" si="249"/>
        <v>87224.58</v>
      </c>
      <c r="CB120" s="284">
        <f t="shared" si="150"/>
        <v>633370.12</v>
      </c>
      <c r="CC120" s="284">
        <f t="shared" si="250"/>
        <v>475027.58999999997</v>
      </c>
      <c r="CD120" s="176">
        <v>0</v>
      </c>
      <c r="CE120" s="284">
        <f t="shared" si="151"/>
        <v>14070186.279999999</v>
      </c>
      <c r="CF120" s="284">
        <f t="shared" si="159"/>
        <v>56881.346318235825</v>
      </c>
      <c r="CG120" s="284">
        <f t="shared" si="153"/>
        <v>54606.092465506386</v>
      </c>
      <c r="CH120" s="284">
        <f t="shared" si="161"/>
        <v>14181673.718783742</v>
      </c>
      <c r="CI120" s="285"/>
      <c r="CJ120" s="302"/>
      <c r="CK120" s="169">
        <v>1984.5</v>
      </c>
      <c r="CL120" s="169">
        <v>1987</v>
      </c>
      <c r="CM120" s="178">
        <v>3648.0709999999999</v>
      </c>
      <c r="CN120" s="179">
        <f t="shared" si="160"/>
        <v>7453</v>
      </c>
      <c r="CQ120" s="360">
        <f t="shared" si="154"/>
        <v>2838.6239999999998</v>
      </c>
    </row>
    <row r="121" spans="1:95" ht="11.25" customHeight="1">
      <c r="A121" s="180" t="s">
        <v>982</v>
      </c>
      <c r="B121" s="168">
        <v>2.5</v>
      </c>
      <c r="C121" s="168">
        <v>12.5</v>
      </c>
      <c r="D121" s="168">
        <f t="shared" si="209"/>
        <v>13.75</v>
      </c>
      <c r="E121" s="168">
        <v>12.5</v>
      </c>
      <c r="F121" s="168">
        <v>12.5</v>
      </c>
      <c r="G121" s="168">
        <v>18.5</v>
      </c>
      <c r="H121" s="168">
        <v>6</v>
      </c>
      <c r="I121" s="168">
        <v>13.5</v>
      </c>
      <c r="J121" s="168">
        <v>5</v>
      </c>
      <c r="K121" s="168">
        <v>14.5</v>
      </c>
      <c r="L121" s="168">
        <v>14</v>
      </c>
      <c r="M121" s="168">
        <v>8.5</v>
      </c>
      <c r="N121" s="168">
        <v>10.5</v>
      </c>
      <c r="O121" s="168">
        <v>6</v>
      </c>
      <c r="P121" s="168">
        <v>5</v>
      </c>
      <c r="Q121" s="168">
        <f t="shared" si="225"/>
        <v>126.5</v>
      </c>
      <c r="R121" s="169">
        <f t="shared" si="226"/>
        <v>140.25</v>
      </c>
      <c r="S121" s="168">
        <v>3</v>
      </c>
      <c r="T121" s="168">
        <v>1</v>
      </c>
      <c r="U121" s="168">
        <v>2.5</v>
      </c>
      <c r="V121" s="168">
        <v>19.5</v>
      </c>
      <c r="W121" s="168">
        <v>0.34</v>
      </c>
      <c r="X121" s="168">
        <v>75.5</v>
      </c>
      <c r="Y121" s="168">
        <v>0</v>
      </c>
      <c r="Z121" s="168">
        <v>0</v>
      </c>
      <c r="AA121" s="168">
        <v>0</v>
      </c>
      <c r="AB121" s="170">
        <f t="shared" si="227"/>
        <v>19.8</v>
      </c>
      <c r="AC121" s="171">
        <f t="shared" si="228"/>
        <v>15</v>
      </c>
      <c r="AD121" s="171">
        <f t="shared" si="211"/>
        <v>36.58</v>
      </c>
      <c r="AE121" s="171">
        <f t="shared" si="229"/>
        <v>25.603000000000002</v>
      </c>
      <c r="AF121" s="171">
        <f t="shared" si="230"/>
        <v>73.125</v>
      </c>
      <c r="AG121" s="171">
        <f t="shared" si="214"/>
        <v>150.30799999999999</v>
      </c>
      <c r="AH121" s="171">
        <f t="shared" si="231"/>
        <v>3</v>
      </c>
      <c r="AI121" s="171">
        <f t="shared" si="232"/>
        <v>2</v>
      </c>
      <c r="AJ121" s="171">
        <f t="shared" si="233"/>
        <v>5</v>
      </c>
      <c r="AK121" s="171">
        <f t="shared" si="234"/>
        <v>13.65</v>
      </c>
      <c r="AL121" s="171">
        <f t="shared" si="235"/>
        <v>8.5</v>
      </c>
      <c r="AM121" s="171">
        <f t="shared" si="236"/>
        <v>3.7749999999999999</v>
      </c>
      <c r="AN121" s="171">
        <f t="shared" si="237"/>
        <v>0</v>
      </c>
      <c r="AO121" s="171">
        <f t="shared" si="238"/>
        <v>0</v>
      </c>
      <c r="AP121" s="170">
        <f t="shared" si="147"/>
        <v>206.03300000000002</v>
      </c>
      <c r="AQ121" s="172">
        <v>1.161</v>
      </c>
      <c r="AR121" s="171">
        <f t="shared" si="239"/>
        <v>239.20400000000001</v>
      </c>
      <c r="AS121" s="173">
        <v>0</v>
      </c>
      <c r="AT121" s="170">
        <f t="shared" si="240"/>
        <v>0</v>
      </c>
      <c r="AU121" s="172">
        <v>74.378</v>
      </c>
      <c r="AV121" s="172">
        <v>48.16</v>
      </c>
      <c r="AW121" s="170">
        <f t="shared" si="241"/>
        <v>20.3</v>
      </c>
      <c r="AX121" s="172">
        <v>0</v>
      </c>
      <c r="AY121" s="171">
        <f t="shared" si="242"/>
        <v>142.83799999999999</v>
      </c>
      <c r="AZ121" s="174">
        <f t="shared" si="162"/>
        <v>59.75</v>
      </c>
      <c r="BA121" s="178">
        <v>5.1999999999999998E-2</v>
      </c>
      <c r="BB121" s="171">
        <f t="shared" si="243"/>
        <v>7.2930000000000001</v>
      </c>
      <c r="BC121" s="170">
        <f>ROUND(IF(AND((($CL121-$CK121)/$CK121)&gt;0.01,(($CL121-$CK121)-($CL121*0.01))&gt;0),(($CL121-$CK121)-($CL121*0.01))*$BC$2,0),3)</f>
        <v>0</v>
      </c>
      <c r="BD121" s="170">
        <f>ROUND(IF((($CL121-$CK121)/$CK121)&gt;0.01,($CL121-$CK121)*$BD$2,0),3)</f>
        <v>0</v>
      </c>
      <c r="BE121" s="170">
        <f t="shared" si="163"/>
        <v>0</v>
      </c>
      <c r="BF121" s="173">
        <v>0</v>
      </c>
      <c r="BG121" s="171">
        <f t="shared" si="244"/>
        <v>0</v>
      </c>
      <c r="BH121" s="175">
        <v>0</v>
      </c>
      <c r="BI121" s="171">
        <f t="shared" si="245"/>
        <v>0</v>
      </c>
      <c r="BJ121" s="175">
        <v>0</v>
      </c>
      <c r="BK121" s="175">
        <v>0</v>
      </c>
      <c r="BL121" s="171">
        <f t="shared" si="164"/>
        <v>0</v>
      </c>
      <c r="BM121" s="170">
        <f t="shared" si="165"/>
        <v>449.08500000000004</v>
      </c>
      <c r="BN121" s="170">
        <f>ROUND(IF(AND($R121&lt;=200,$CM121&gt;$BM121),$CM121-$BM121,0),3)</f>
        <v>13.446</v>
      </c>
      <c r="BO121" s="171">
        <f t="shared" si="246"/>
        <v>462.53100000000001</v>
      </c>
      <c r="BP121" s="284">
        <f>ROUND($BO121*$BP$2,2)</f>
        <v>1889096.86</v>
      </c>
      <c r="BQ121" s="285"/>
      <c r="BR121" s="284">
        <f t="shared" si="158"/>
        <v>1889096.86</v>
      </c>
      <c r="BS121" s="284">
        <v>1740.5</v>
      </c>
      <c r="BT121" s="284">
        <v>5258.84</v>
      </c>
      <c r="BU121" s="176">
        <f t="shared" si="247"/>
        <v>6999.34</v>
      </c>
      <c r="BV121" s="176">
        <v>0</v>
      </c>
      <c r="BW121" s="284">
        <v>0</v>
      </c>
      <c r="BX121" s="176">
        <f t="shared" si="248"/>
        <v>0</v>
      </c>
      <c r="BY121" s="176">
        <v>0</v>
      </c>
      <c r="BZ121" s="176">
        <v>0</v>
      </c>
      <c r="CA121" s="284">
        <f t="shared" si="249"/>
        <v>0</v>
      </c>
      <c r="CB121" s="284">
        <f t="shared" si="150"/>
        <v>6999.34</v>
      </c>
      <c r="CC121" s="284">
        <f t="shared" si="250"/>
        <v>5249.5050000000001</v>
      </c>
      <c r="CD121" s="176">
        <v>0</v>
      </c>
      <c r="CE121" s="284">
        <f t="shared" si="151"/>
        <v>1883847.3550000002</v>
      </c>
      <c r="CF121" s="284">
        <f t="shared" si="159"/>
        <v>7615.8034924358926</v>
      </c>
      <c r="CG121" s="284">
        <f t="shared" si="153"/>
        <v>7311.1713527384563</v>
      </c>
      <c r="CH121" s="284">
        <f t="shared" si="161"/>
        <v>1898774.3298451747</v>
      </c>
      <c r="CI121" s="285"/>
      <c r="CJ121" s="302"/>
      <c r="CK121" s="169">
        <v>150</v>
      </c>
      <c r="CL121" s="169">
        <v>144.5</v>
      </c>
      <c r="CM121" s="178">
        <v>462.53100000000001</v>
      </c>
      <c r="CN121" s="179">
        <f t="shared" si="160"/>
        <v>13469</v>
      </c>
      <c r="CQ121" s="360">
        <f t="shared" si="154"/>
        <v>337.13800000000003</v>
      </c>
    </row>
    <row r="122" spans="1:95" ht="11.25" customHeight="1">
      <c r="A122" s="299" t="s">
        <v>1118</v>
      </c>
      <c r="B122" s="168">
        <v>157.5</v>
      </c>
      <c r="C122" s="168">
        <v>1020.5</v>
      </c>
      <c r="D122" s="168">
        <f t="shared" si="209"/>
        <v>1099.25</v>
      </c>
      <c r="E122" s="168">
        <v>1011</v>
      </c>
      <c r="F122" s="168">
        <v>1103.5</v>
      </c>
      <c r="G122" s="168">
        <v>1129</v>
      </c>
      <c r="H122" s="168">
        <v>1173.5</v>
      </c>
      <c r="I122" s="168">
        <v>1185</v>
      </c>
      <c r="J122" s="168">
        <v>1114.5</v>
      </c>
      <c r="K122" s="168">
        <v>867.5</v>
      </c>
      <c r="L122" s="168">
        <v>863.5</v>
      </c>
      <c r="M122" s="168">
        <v>942</v>
      </c>
      <c r="N122" s="168">
        <v>831</v>
      </c>
      <c r="O122" s="168">
        <v>728.5</v>
      </c>
      <c r="P122" s="168">
        <v>674</v>
      </c>
      <c r="Q122" s="168">
        <f t="shared" si="225"/>
        <v>11623</v>
      </c>
      <c r="R122" s="169">
        <f t="shared" si="226"/>
        <v>12722.25</v>
      </c>
      <c r="S122" s="168">
        <v>490.5</v>
      </c>
      <c r="T122" s="168">
        <v>290</v>
      </c>
      <c r="U122" s="168">
        <v>134</v>
      </c>
      <c r="V122" s="168">
        <v>1978</v>
      </c>
      <c r="W122" s="168">
        <v>69.86</v>
      </c>
      <c r="X122" s="168">
        <v>7524</v>
      </c>
      <c r="Y122" s="168">
        <v>2750.5</v>
      </c>
      <c r="Z122" s="168">
        <v>1170.25</v>
      </c>
      <c r="AA122" s="168">
        <v>3893</v>
      </c>
      <c r="AB122" s="170">
        <f t="shared" si="227"/>
        <v>1582.92</v>
      </c>
      <c r="AC122" s="171">
        <f t="shared" si="228"/>
        <v>1213.2</v>
      </c>
      <c r="AD122" s="171">
        <f t="shared" si="211"/>
        <v>2634.35</v>
      </c>
      <c r="AE122" s="171">
        <f t="shared" si="229"/>
        <v>3629.2849999999999</v>
      </c>
      <c r="AF122" s="171">
        <f t="shared" si="230"/>
        <v>6133.125</v>
      </c>
      <c r="AG122" s="171">
        <f t="shared" si="214"/>
        <v>13609.96</v>
      </c>
      <c r="AH122" s="171">
        <f t="shared" si="231"/>
        <v>490.5</v>
      </c>
      <c r="AI122" s="171">
        <f t="shared" si="232"/>
        <v>580</v>
      </c>
      <c r="AJ122" s="171">
        <f t="shared" si="233"/>
        <v>268</v>
      </c>
      <c r="AK122" s="171">
        <f t="shared" si="234"/>
        <v>1384.6</v>
      </c>
      <c r="AL122" s="171">
        <f t="shared" si="235"/>
        <v>1746.5</v>
      </c>
      <c r="AM122" s="171">
        <f t="shared" si="236"/>
        <v>376.2</v>
      </c>
      <c r="AN122" s="171">
        <f t="shared" si="237"/>
        <v>585.125</v>
      </c>
      <c r="AO122" s="171">
        <f t="shared" si="238"/>
        <v>233.58</v>
      </c>
      <c r="AP122" s="170">
        <f t="shared" si="147"/>
        <v>20857.385000000002</v>
      </c>
      <c r="AQ122" s="172">
        <v>1.077</v>
      </c>
      <c r="AR122" s="171">
        <f t="shared" si="239"/>
        <v>22463.403999999999</v>
      </c>
      <c r="AS122" s="173">
        <v>35</v>
      </c>
      <c r="AT122" s="170">
        <f t="shared" si="240"/>
        <v>52.5</v>
      </c>
      <c r="AU122" s="172">
        <v>121.619</v>
      </c>
      <c r="AV122" s="172">
        <v>411.28699999999998</v>
      </c>
      <c r="AW122" s="170">
        <f>ROUND(IF($R124&lt;4000,((4000-$R124)/4000)*(0.15*$R124),0),3)</f>
        <v>0</v>
      </c>
      <c r="AX122" s="172">
        <v>0</v>
      </c>
      <c r="AY122" s="171">
        <f t="shared" si="242"/>
        <v>532.90599999999995</v>
      </c>
      <c r="AZ122" s="174">
        <f t="shared" si="162"/>
        <v>0</v>
      </c>
      <c r="BA122" s="178">
        <v>7.6999999999999999E-2</v>
      </c>
      <c r="BB122" s="171">
        <f t="shared" si="243"/>
        <v>979.61300000000006</v>
      </c>
      <c r="BC122" s="170">
        <f>ROUND(IF(AND((($CL122-$CK122)/$CK122)&gt;0.01,(($CL122-$CK122)-($CL122*0.01))&gt;0),(($CL122-$CK122)-($CL122*0.01))*$BC$2,0),3)</f>
        <v>0</v>
      </c>
      <c r="BD122" s="170">
        <f>ROUND(IF((($CL122-$CK122)/$CK122)&gt;0.01,($CL122-$CK122)*$BD$2,0),3)</f>
        <v>0</v>
      </c>
      <c r="BE122" s="170">
        <f t="shared" si="163"/>
        <v>0</v>
      </c>
      <c r="BF122" s="173">
        <v>0</v>
      </c>
      <c r="BG122" s="171">
        <f t="shared" si="244"/>
        <v>0</v>
      </c>
      <c r="BH122" s="175">
        <v>0</v>
      </c>
      <c r="BI122" s="171">
        <f t="shared" si="245"/>
        <v>0</v>
      </c>
      <c r="BJ122" s="175">
        <v>12</v>
      </c>
      <c r="BK122" s="175">
        <v>12.5</v>
      </c>
      <c r="BL122" s="171">
        <f t="shared" si="164"/>
        <v>3.125</v>
      </c>
      <c r="BM122" s="170">
        <f t="shared" si="165"/>
        <v>24031.547999999999</v>
      </c>
      <c r="BN122" s="170">
        <f>ROUND(IF(AND($R122&lt;=200,$CM122&gt;$BM122),$CM122-$BM122,0),3)</f>
        <v>0</v>
      </c>
      <c r="BO122" s="171">
        <f t="shared" si="246"/>
        <v>24031.547999999999</v>
      </c>
      <c r="BP122" s="284">
        <f>ROUND($BO122*$BP$2,2)</f>
        <v>98151090.230000004</v>
      </c>
      <c r="BQ122" s="285"/>
      <c r="BR122" s="284">
        <f t="shared" si="158"/>
        <v>98151090.230000004</v>
      </c>
      <c r="BS122" s="284">
        <v>307284.09000000003</v>
      </c>
      <c r="BT122" s="284">
        <v>1158020.6000000001</v>
      </c>
      <c r="BU122" s="176">
        <f t="shared" si="247"/>
        <v>1465304.6900000002</v>
      </c>
      <c r="BV122" s="176">
        <v>0</v>
      </c>
      <c r="BW122" s="176">
        <v>0</v>
      </c>
      <c r="BX122" s="176">
        <f t="shared" si="248"/>
        <v>0</v>
      </c>
      <c r="BY122" s="176">
        <v>0</v>
      </c>
      <c r="BZ122" s="176">
        <v>43948.81</v>
      </c>
      <c r="CA122" s="284">
        <f t="shared" si="249"/>
        <v>43948.81</v>
      </c>
      <c r="CB122" s="284">
        <f t="shared" si="150"/>
        <v>1509253.5000000002</v>
      </c>
      <c r="CC122" s="284">
        <f t="shared" si="250"/>
        <v>1131940.1250000002</v>
      </c>
      <c r="CD122" s="176">
        <v>167591.6</v>
      </c>
      <c r="CE122" s="284">
        <f t="shared" si="151"/>
        <v>96851558.50500001</v>
      </c>
      <c r="CF122" s="284">
        <f t="shared" si="159"/>
        <v>391540.44809020002</v>
      </c>
      <c r="CG122" s="284">
        <f t="shared" si="153"/>
        <v>375878.83016659203</v>
      </c>
      <c r="CH122" s="284">
        <f t="shared" si="161"/>
        <v>97618977.783256799</v>
      </c>
      <c r="CI122" s="285"/>
      <c r="CJ122" s="302"/>
      <c r="CK122" s="169">
        <v>12794.5</v>
      </c>
      <c r="CL122" s="169">
        <v>12591.5</v>
      </c>
      <c r="CM122" s="178">
        <v>23540.905999999999</v>
      </c>
      <c r="CN122" s="179">
        <f t="shared" si="160"/>
        <v>7715</v>
      </c>
      <c r="CQ122" s="360">
        <f t="shared" si="154"/>
        <v>19290.571</v>
      </c>
    </row>
    <row r="123" spans="1:95" ht="11.25" customHeight="1">
      <c r="A123" s="181" t="s">
        <v>983</v>
      </c>
      <c r="B123" s="168">
        <v>0</v>
      </c>
      <c r="C123" s="168">
        <v>0</v>
      </c>
      <c r="D123" s="168">
        <f t="shared" si="209"/>
        <v>0</v>
      </c>
      <c r="E123" s="168">
        <v>0</v>
      </c>
      <c r="F123" s="168">
        <v>0</v>
      </c>
      <c r="G123" s="168">
        <v>0</v>
      </c>
      <c r="H123" s="168">
        <v>0</v>
      </c>
      <c r="I123" s="168">
        <v>0</v>
      </c>
      <c r="J123" s="168">
        <v>0</v>
      </c>
      <c r="K123" s="168">
        <v>75</v>
      </c>
      <c r="L123" s="168">
        <v>69</v>
      </c>
      <c r="M123" s="168">
        <v>77.5</v>
      </c>
      <c r="N123" s="168">
        <v>61</v>
      </c>
      <c r="O123" s="168">
        <v>49.5</v>
      </c>
      <c r="P123" s="168">
        <v>42.5</v>
      </c>
      <c r="Q123" s="168">
        <f t="shared" si="225"/>
        <v>374.5</v>
      </c>
      <c r="R123" s="169">
        <f t="shared" si="226"/>
        <v>374.5</v>
      </c>
      <c r="S123" s="168">
        <v>3.5</v>
      </c>
      <c r="T123" s="168">
        <v>0</v>
      </c>
      <c r="U123" s="168">
        <v>0</v>
      </c>
      <c r="V123" s="168">
        <v>97</v>
      </c>
      <c r="W123" s="168">
        <v>0.57999999999999996</v>
      </c>
      <c r="X123" s="168">
        <v>0</v>
      </c>
      <c r="Y123" s="168">
        <v>0</v>
      </c>
      <c r="Z123" s="168">
        <v>0</v>
      </c>
      <c r="AA123" s="168">
        <v>0</v>
      </c>
      <c r="AB123" s="170">
        <f t="shared" si="227"/>
        <v>0</v>
      </c>
      <c r="AC123" s="171">
        <f t="shared" si="228"/>
        <v>0</v>
      </c>
      <c r="AD123" s="171">
        <f t="shared" si="211"/>
        <v>0</v>
      </c>
      <c r="AE123" s="171">
        <f t="shared" si="229"/>
        <v>0</v>
      </c>
      <c r="AF123" s="171">
        <f t="shared" si="230"/>
        <v>468.125</v>
      </c>
      <c r="AG123" s="171">
        <f t="shared" si="214"/>
        <v>468.125</v>
      </c>
      <c r="AH123" s="171">
        <f t="shared" si="231"/>
        <v>3.5</v>
      </c>
      <c r="AI123" s="171">
        <f t="shared" si="232"/>
        <v>0</v>
      </c>
      <c r="AJ123" s="171">
        <f t="shared" si="233"/>
        <v>0</v>
      </c>
      <c r="AK123" s="171">
        <f t="shared" si="234"/>
        <v>67.900000000000006</v>
      </c>
      <c r="AL123" s="171">
        <f t="shared" si="235"/>
        <v>14.5</v>
      </c>
      <c r="AM123" s="171">
        <f t="shared" si="236"/>
        <v>0</v>
      </c>
      <c r="AN123" s="171">
        <f t="shared" si="237"/>
        <v>0</v>
      </c>
      <c r="AO123" s="171">
        <f t="shared" si="238"/>
        <v>0</v>
      </c>
      <c r="AP123" s="170">
        <f t="shared" si="147"/>
        <v>554.02499999999998</v>
      </c>
      <c r="AQ123" s="172">
        <v>1.105</v>
      </c>
      <c r="AR123" s="171">
        <f t="shared" si="239"/>
        <v>612.19799999999998</v>
      </c>
      <c r="AS123" s="173">
        <v>1</v>
      </c>
      <c r="AT123" s="170">
        <f t="shared" si="240"/>
        <v>1.5</v>
      </c>
      <c r="AU123" s="172">
        <v>0</v>
      </c>
      <c r="AV123" s="172">
        <v>43.036000000000001</v>
      </c>
      <c r="AW123" s="170">
        <v>0</v>
      </c>
      <c r="AX123" s="172">
        <v>0</v>
      </c>
      <c r="AY123" s="171">
        <f t="shared" si="242"/>
        <v>43.036000000000001</v>
      </c>
      <c r="AZ123" s="174">
        <v>0</v>
      </c>
      <c r="BA123" s="178">
        <v>7.6999999999999999E-2</v>
      </c>
      <c r="BB123" s="171">
        <f t="shared" si="243"/>
        <v>28.837</v>
      </c>
      <c r="BC123" s="170">
        <f>ROUND(IF(AND((($CL123-$CK123)/$CK123)&gt;0.01,(($CL123-$CK123)-($CL123*0.01))&gt;0),(($CL123-$CK123)-($CL123*0.01))*$BC$2,0),3)</f>
        <v>15.12</v>
      </c>
      <c r="BD123" s="170">
        <f>ROUND(IF((($CL123-$CK123)/$CK123)&gt;0.01,($CL123-$CK123)*$BD$2,0),3)</f>
        <v>7</v>
      </c>
      <c r="BE123" s="170">
        <f t="shared" si="163"/>
        <v>22.119999999999997</v>
      </c>
      <c r="BF123" s="173">
        <v>0</v>
      </c>
      <c r="BG123" s="171">
        <f t="shared" si="244"/>
        <v>0</v>
      </c>
      <c r="BH123" s="175">
        <v>0</v>
      </c>
      <c r="BI123" s="171">
        <f t="shared" si="245"/>
        <v>0</v>
      </c>
      <c r="BJ123" s="175">
        <v>0</v>
      </c>
      <c r="BK123" s="175">
        <v>0</v>
      </c>
      <c r="BL123" s="171">
        <v>0</v>
      </c>
      <c r="BM123" s="170">
        <f t="shared" si="165"/>
        <v>707.69099999999992</v>
      </c>
      <c r="BN123" s="170">
        <f>ROUND(IF(AND($R123&lt;=200,$CM123&gt;$BM123),$CM123-$BM123,0),3)</f>
        <v>0</v>
      </c>
      <c r="BO123" s="171">
        <f t="shared" si="246"/>
        <v>707.69100000000003</v>
      </c>
      <c r="BP123" s="284">
        <f>ROUND($BO123*$BP$2,2)</f>
        <v>2890394.04</v>
      </c>
      <c r="BQ123" s="297"/>
      <c r="BR123" s="284">
        <f t="shared" si="158"/>
        <v>2890394.04</v>
      </c>
      <c r="BS123" s="284">
        <v>0</v>
      </c>
      <c r="BT123" s="284">
        <v>0</v>
      </c>
      <c r="BU123" s="176">
        <f t="shared" si="247"/>
        <v>0</v>
      </c>
      <c r="BV123" s="176">
        <v>0</v>
      </c>
      <c r="BW123" s="176">
        <v>0</v>
      </c>
      <c r="BX123" s="176">
        <f t="shared" si="248"/>
        <v>0</v>
      </c>
      <c r="BY123" s="176">
        <v>0</v>
      </c>
      <c r="BZ123" s="176">
        <v>0</v>
      </c>
      <c r="CA123" s="284">
        <f t="shared" si="249"/>
        <v>0</v>
      </c>
      <c r="CB123" s="284">
        <f t="shared" si="150"/>
        <v>0</v>
      </c>
      <c r="CC123" s="284">
        <f t="shared" si="250"/>
        <v>0</v>
      </c>
      <c r="CD123" s="176">
        <v>0</v>
      </c>
      <c r="CE123" s="284">
        <f t="shared" si="151"/>
        <v>2890394.04</v>
      </c>
      <c r="CF123" s="284">
        <f t="shared" si="159"/>
        <v>11684.955771986039</v>
      </c>
      <c r="CG123" s="284">
        <f t="shared" si="153"/>
        <v>11217.557541106597</v>
      </c>
      <c r="CH123" s="284">
        <f t="shared" si="161"/>
        <v>2913296.5533130928</v>
      </c>
      <c r="CI123" s="285"/>
      <c r="CJ123" s="293"/>
      <c r="CK123" s="169">
        <v>378</v>
      </c>
      <c r="CL123" s="169">
        <v>392</v>
      </c>
      <c r="CM123" s="178">
        <v>694.23099999999999</v>
      </c>
      <c r="CN123" s="179">
        <f t="shared" si="160"/>
        <v>7718</v>
      </c>
      <c r="CQ123" s="360">
        <f t="shared" si="154"/>
        <v>555.49800000000005</v>
      </c>
    </row>
    <row r="124" spans="1:95" ht="11.25" customHeight="1">
      <c r="A124" s="182" t="s">
        <v>984</v>
      </c>
      <c r="B124" s="183">
        <f>SUBTOTAL(9,B122:B123)</f>
        <v>157.5</v>
      </c>
      <c r="C124" s="183">
        <f t="shared" ref="C124:BN124" si="251">SUBTOTAL(9,C122:C123)</f>
        <v>1020.5</v>
      </c>
      <c r="D124" s="183">
        <f t="shared" si="251"/>
        <v>1099.25</v>
      </c>
      <c r="E124" s="183">
        <f t="shared" si="251"/>
        <v>1011</v>
      </c>
      <c r="F124" s="183">
        <f t="shared" si="251"/>
        <v>1103.5</v>
      </c>
      <c r="G124" s="183">
        <f t="shared" si="251"/>
        <v>1129</v>
      </c>
      <c r="H124" s="183">
        <f t="shared" si="251"/>
        <v>1173.5</v>
      </c>
      <c r="I124" s="183">
        <f t="shared" si="251"/>
        <v>1185</v>
      </c>
      <c r="J124" s="183">
        <f t="shared" si="251"/>
        <v>1114.5</v>
      </c>
      <c r="K124" s="183">
        <f t="shared" si="251"/>
        <v>942.5</v>
      </c>
      <c r="L124" s="183">
        <f t="shared" si="251"/>
        <v>932.5</v>
      </c>
      <c r="M124" s="183">
        <f t="shared" si="251"/>
        <v>1019.5</v>
      </c>
      <c r="N124" s="183">
        <f t="shared" si="251"/>
        <v>892</v>
      </c>
      <c r="O124" s="183">
        <f t="shared" si="251"/>
        <v>778</v>
      </c>
      <c r="P124" s="183">
        <f t="shared" si="251"/>
        <v>716.5</v>
      </c>
      <c r="Q124" s="183">
        <f t="shared" si="251"/>
        <v>11997.5</v>
      </c>
      <c r="R124" s="183">
        <f t="shared" si="251"/>
        <v>13096.75</v>
      </c>
      <c r="S124" s="183">
        <f t="shared" si="251"/>
        <v>494</v>
      </c>
      <c r="T124" s="183">
        <f t="shared" si="251"/>
        <v>290</v>
      </c>
      <c r="U124" s="183">
        <f t="shared" si="251"/>
        <v>134</v>
      </c>
      <c r="V124" s="183">
        <f t="shared" si="251"/>
        <v>2075</v>
      </c>
      <c r="W124" s="183">
        <f t="shared" si="251"/>
        <v>70.44</v>
      </c>
      <c r="X124" s="183">
        <f t="shared" si="251"/>
        <v>7524</v>
      </c>
      <c r="Y124" s="183">
        <f t="shared" si="251"/>
        <v>2750.5</v>
      </c>
      <c r="Z124" s="183">
        <f t="shared" si="251"/>
        <v>1170.25</v>
      </c>
      <c r="AA124" s="183">
        <f t="shared" si="251"/>
        <v>3893</v>
      </c>
      <c r="AB124" s="295">
        <f t="shared" si="251"/>
        <v>1582.92</v>
      </c>
      <c r="AC124" s="295">
        <f t="shared" si="251"/>
        <v>1213.2</v>
      </c>
      <c r="AD124" s="295">
        <f t="shared" si="251"/>
        <v>2634.35</v>
      </c>
      <c r="AE124" s="295">
        <f t="shared" si="251"/>
        <v>3629.2849999999999</v>
      </c>
      <c r="AF124" s="295">
        <f t="shared" si="251"/>
        <v>6601.25</v>
      </c>
      <c r="AG124" s="295">
        <f t="shared" si="251"/>
        <v>14078.084999999999</v>
      </c>
      <c r="AH124" s="295">
        <f t="shared" si="251"/>
        <v>494</v>
      </c>
      <c r="AI124" s="295">
        <f t="shared" si="251"/>
        <v>580</v>
      </c>
      <c r="AJ124" s="295">
        <f t="shared" si="251"/>
        <v>268</v>
      </c>
      <c r="AK124" s="295">
        <f t="shared" si="251"/>
        <v>1452.5</v>
      </c>
      <c r="AL124" s="295">
        <f t="shared" si="251"/>
        <v>1761</v>
      </c>
      <c r="AM124" s="295">
        <f t="shared" si="251"/>
        <v>376.2</v>
      </c>
      <c r="AN124" s="295">
        <f t="shared" si="251"/>
        <v>585.125</v>
      </c>
      <c r="AO124" s="295">
        <f t="shared" si="251"/>
        <v>233.58</v>
      </c>
      <c r="AP124" s="295">
        <f t="shared" si="251"/>
        <v>21411.410000000003</v>
      </c>
      <c r="AQ124" s="183" t="s">
        <v>1042</v>
      </c>
      <c r="AR124" s="295">
        <f t="shared" si="251"/>
        <v>23075.601999999999</v>
      </c>
      <c r="AS124" s="183">
        <f t="shared" si="251"/>
        <v>36</v>
      </c>
      <c r="AT124" s="295">
        <f t="shared" si="251"/>
        <v>54</v>
      </c>
      <c r="AU124" s="295">
        <f t="shared" si="251"/>
        <v>121.619</v>
      </c>
      <c r="AV124" s="295">
        <f t="shared" si="251"/>
        <v>454.32299999999998</v>
      </c>
      <c r="AW124" s="295">
        <f t="shared" si="251"/>
        <v>0</v>
      </c>
      <c r="AX124" s="295">
        <f t="shared" si="251"/>
        <v>0</v>
      </c>
      <c r="AY124" s="295">
        <f t="shared" si="251"/>
        <v>575.94200000000001</v>
      </c>
      <c r="AZ124" s="295">
        <f t="shared" si="251"/>
        <v>0</v>
      </c>
      <c r="BA124" s="295">
        <f t="shared" si="251"/>
        <v>0.154</v>
      </c>
      <c r="BB124" s="295">
        <f t="shared" si="251"/>
        <v>1008.45</v>
      </c>
      <c r="BC124" s="295">
        <f t="shared" si="251"/>
        <v>15.12</v>
      </c>
      <c r="BD124" s="295">
        <f t="shared" si="251"/>
        <v>7</v>
      </c>
      <c r="BE124" s="295">
        <f t="shared" si="251"/>
        <v>22.119999999999997</v>
      </c>
      <c r="BF124" s="183">
        <f t="shared" si="251"/>
        <v>0</v>
      </c>
      <c r="BG124" s="295">
        <f t="shared" si="251"/>
        <v>0</v>
      </c>
      <c r="BH124" s="183">
        <f t="shared" si="251"/>
        <v>0</v>
      </c>
      <c r="BI124" s="295">
        <f t="shared" si="251"/>
        <v>0</v>
      </c>
      <c r="BJ124" s="183">
        <f t="shared" si="251"/>
        <v>12</v>
      </c>
      <c r="BK124" s="183">
        <f t="shared" si="251"/>
        <v>12.5</v>
      </c>
      <c r="BL124" s="295">
        <f t="shared" si="251"/>
        <v>3.125</v>
      </c>
      <c r="BM124" s="295">
        <f t="shared" si="251"/>
        <v>24739.238999999998</v>
      </c>
      <c r="BN124" s="295">
        <f t="shared" si="251"/>
        <v>0</v>
      </c>
      <c r="BO124" s="295">
        <f t="shared" ref="BO124:CN124" si="252">SUBTOTAL(9,BO122:BO123)</f>
        <v>24739.238999999998</v>
      </c>
      <c r="BP124" s="296">
        <f t="shared" si="252"/>
        <v>101041484.27000001</v>
      </c>
      <c r="BQ124" s="296">
        <f t="shared" si="252"/>
        <v>0</v>
      </c>
      <c r="BR124" s="296">
        <f t="shared" si="252"/>
        <v>101041484.27000001</v>
      </c>
      <c r="BS124" s="296">
        <f t="shared" si="252"/>
        <v>307284.09000000003</v>
      </c>
      <c r="BT124" s="296">
        <f t="shared" si="252"/>
        <v>1158020.6000000001</v>
      </c>
      <c r="BU124" s="296">
        <f t="shared" si="252"/>
        <v>1465304.6900000002</v>
      </c>
      <c r="BV124" s="296">
        <f t="shared" si="252"/>
        <v>0</v>
      </c>
      <c r="BW124" s="296">
        <f t="shared" si="252"/>
        <v>0</v>
      </c>
      <c r="BX124" s="296">
        <f t="shared" si="252"/>
        <v>0</v>
      </c>
      <c r="BY124" s="296">
        <f t="shared" si="252"/>
        <v>0</v>
      </c>
      <c r="BZ124" s="296">
        <f t="shared" si="252"/>
        <v>43948.81</v>
      </c>
      <c r="CA124" s="296">
        <f t="shared" si="252"/>
        <v>43948.81</v>
      </c>
      <c r="CB124" s="296">
        <f t="shared" si="252"/>
        <v>1509253.5000000002</v>
      </c>
      <c r="CC124" s="296">
        <f t="shared" si="252"/>
        <v>1131940.1250000002</v>
      </c>
      <c r="CD124" s="296">
        <f t="shared" si="252"/>
        <v>167591.6</v>
      </c>
      <c r="CE124" s="296">
        <f t="shared" si="252"/>
        <v>99741952.545000017</v>
      </c>
      <c r="CF124" s="296">
        <f t="shared" si="252"/>
        <v>403225.40386218607</v>
      </c>
      <c r="CG124" s="296">
        <f t="shared" si="252"/>
        <v>387096.38770769862</v>
      </c>
      <c r="CH124" s="296">
        <f t="shared" si="252"/>
        <v>100532274.33656989</v>
      </c>
      <c r="CI124" s="296">
        <f t="shared" si="252"/>
        <v>0</v>
      </c>
      <c r="CJ124" s="183"/>
      <c r="CK124" s="183">
        <f t="shared" si="252"/>
        <v>13172.5</v>
      </c>
      <c r="CL124" s="183">
        <f t="shared" si="252"/>
        <v>12983.5</v>
      </c>
      <c r="CM124" s="295">
        <f t="shared" si="252"/>
        <v>24235.136999999999</v>
      </c>
      <c r="CN124" s="183">
        <f t="shared" si="252"/>
        <v>15433</v>
      </c>
      <c r="CQ124" s="360" t="e">
        <f t="shared" si="154"/>
        <v>#VALUE!</v>
      </c>
    </row>
    <row r="125" spans="1:95" ht="11.25" customHeight="1">
      <c r="A125" s="180" t="s">
        <v>985</v>
      </c>
      <c r="B125" s="168">
        <v>8</v>
      </c>
      <c r="C125" s="168">
        <v>46</v>
      </c>
      <c r="D125" s="168">
        <f t="shared" si="209"/>
        <v>50</v>
      </c>
      <c r="E125" s="168">
        <v>54</v>
      </c>
      <c r="F125" s="168">
        <v>47</v>
      </c>
      <c r="G125" s="168">
        <v>59.5</v>
      </c>
      <c r="H125" s="168">
        <v>53</v>
      </c>
      <c r="I125" s="168">
        <v>55</v>
      </c>
      <c r="J125" s="168">
        <v>47</v>
      </c>
      <c r="K125" s="168">
        <v>43.5</v>
      </c>
      <c r="L125" s="168">
        <v>44.5</v>
      </c>
      <c r="M125" s="168">
        <v>53.5</v>
      </c>
      <c r="N125" s="168">
        <v>47</v>
      </c>
      <c r="O125" s="168">
        <v>57.5</v>
      </c>
      <c r="P125" s="168">
        <v>26.5</v>
      </c>
      <c r="Q125" s="168">
        <f>SUM($E125:$P125)</f>
        <v>588</v>
      </c>
      <c r="R125" s="169">
        <f>$D125+$Q125</f>
        <v>638</v>
      </c>
      <c r="S125" s="168">
        <v>17</v>
      </c>
      <c r="T125" s="168">
        <v>4</v>
      </c>
      <c r="U125" s="168">
        <v>3</v>
      </c>
      <c r="V125" s="168">
        <v>71.5</v>
      </c>
      <c r="W125" s="168">
        <v>4.07</v>
      </c>
      <c r="X125" s="168">
        <v>314.5</v>
      </c>
      <c r="Y125" s="168">
        <v>480</v>
      </c>
      <c r="Z125" s="168">
        <v>83</v>
      </c>
      <c r="AA125" s="168">
        <v>299</v>
      </c>
      <c r="AB125" s="170">
        <f>ROUND($D125*$AB$2,3)</f>
        <v>72</v>
      </c>
      <c r="AC125" s="171">
        <f t="shared" ref="AC125:AC128" si="253">ROUND($E125*$AC$2,3)</f>
        <v>64.8</v>
      </c>
      <c r="AD125" s="171">
        <f t="shared" ref="AD125:AD128" si="254">ROUND(($F125+$G125)*$AD$2,3)</f>
        <v>125.67</v>
      </c>
      <c r="AE125" s="171">
        <f>ROUND(($H125+$I125+$J125)*$AE$2,3)</f>
        <v>161.97499999999999</v>
      </c>
      <c r="AF125" s="171">
        <f>ROUND(($K125+$L125+$M125+$N125+$O125+$P125)*$AF$2,3)</f>
        <v>340.625</v>
      </c>
      <c r="AG125" s="171">
        <f>SUM($AC125:$AF125)</f>
        <v>693.06999999999994</v>
      </c>
      <c r="AH125" s="171">
        <f>ROUND($AH$2*$S125,3)</f>
        <v>17</v>
      </c>
      <c r="AI125" s="171">
        <f t="shared" ref="AI125:AI128" si="255">ROUND($AI$2*$T125,3)</f>
        <v>8</v>
      </c>
      <c r="AJ125" s="171">
        <f t="shared" ref="AJ125:AJ128" si="256">ROUND($AJ$2*$U125,3)</f>
        <v>6</v>
      </c>
      <c r="AK125" s="171">
        <f>ROUND($AK$2*$V125,3)</f>
        <v>50.05</v>
      </c>
      <c r="AL125" s="171">
        <f t="shared" ref="AL125:AL128" si="257">ROUND($AL$2*$W125,3)</f>
        <v>101.75</v>
      </c>
      <c r="AM125" s="171">
        <f>ROUND($X125*$AM$2,3)</f>
        <v>15.725</v>
      </c>
      <c r="AN125" s="171">
        <f>ROUND($AN$2*$Z125,3)</f>
        <v>41.5</v>
      </c>
      <c r="AO125" s="171">
        <f>ROUND($AA125*$AO$2,3)</f>
        <v>17.940000000000001</v>
      </c>
      <c r="AP125" s="170">
        <f t="shared" si="147"/>
        <v>1023.035</v>
      </c>
      <c r="AQ125" s="172">
        <v>1.0389999999999999</v>
      </c>
      <c r="AR125" s="171">
        <f>ROUND($AP125*$AQ125,3)</f>
        <v>1062.933</v>
      </c>
      <c r="AS125" s="173">
        <v>1</v>
      </c>
      <c r="AT125" s="170">
        <f>ROUND($AS125*$AT$2,3)</f>
        <v>1.5</v>
      </c>
      <c r="AU125" s="172">
        <v>123.527</v>
      </c>
      <c r="AV125" s="172">
        <v>158.06399999999999</v>
      </c>
      <c r="AW125" s="170">
        <f t="shared" ref="AW125:AW126" si="258">ROUND(IF($R125&lt;4000,((4000-$R125)/4000)*(0.15*$R125),0),3)</f>
        <v>80.436000000000007</v>
      </c>
      <c r="AX125" s="172">
        <v>0</v>
      </c>
      <c r="AY125" s="171">
        <f>SUM($AU125:$AX125)</f>
        <v>362.02700000000004</v>
      </c>
      <c r="AZ125" s="174">
        <f t="shared" si="162"/>
        <v>0</v>
      </c>
      <c r="BA125" s="178">
        <v>6.4000000000000001E-2</v>
      </c>
      <c r="BB125" s="171">
        <f>ROUND($BA125*$R125,3)</f>
        <v>40.832000000000001</v>
      </c>
      <c r="BC125" s="170">
        <f>ROUND(IF(AND((($CL125-$CK125)/$CK125)&gt;0.01,(($CL125-$CK125)-($CL125*0.01))&gt;0),(($CL125-$CK125)-($CL125*0.01))*$BC$2,0),3)</f>
        <v>11.265000000000001</v>
      </c>
      <c r="BD125" s="170">
        <f>ROUND(IF((($CL125-$CK125)/$CK125)&gt;0.01,($CL125-$CK125)*$BD$2,0),3)</f>
        <v>7</v>
      </c>
      <c r="BE125" s="170">
        <f t="shared" si="163"/>
        <v>18.265000000000001</v>
      </c>
      <c r="BF125" s="173">
        <v>0</v>
      </c>
      <c r="BG125" s="171">
        <f>ROUND($BF125*$BG$2,3)</f>
        <v>0</v>
      </c>
      <c r="BH125" s="175">
        <v>0</v>
      </c>
      <c r="BI125" s="171">
        <f>ROUND($BH125*$BI$2,3)</f>
        <v>0</v>
      </c>
      <c r="BJ125" s="175">
        <v>0</v>
      </c>
      <c r="BK125" s="175">
        <v>0</v>
      </c>
      <c r="BL125" s="171">
        <f t="shared" si="164"/>
        <v>0</v>
      </c>
      <c r="BM125" s="170">
        <f t="shared" si="165"/>
        <v>1485.5570000000002</v>
      </c>
      <c r="BN125" s="170">
        <f>ROUND(IF(AND($R125&lt;=200,$CM125&gt;$BM125),$CM125-$BM125,0),3)</f>
        <v>0</v>
      </c>
      <c r="BO125" s="171">
        <f>ROUND($BM125+$BN125,3)</f>
        <v>1485.557</v>
      </c>
      <c r="BP125" s="284">
        <f>ROUND($BO125*$BP$2,2)</f>
        <v>6067401.0300000003</v>
      </c>
      <c r="BQ125" s="285"/>
      <c r="BR125" s="284">
        <f t="shared" si="158"/>
        <v>6067401.0300000003</v>
      </c>
      <c r="BS125" s="284">
        <v>11277.17</v>
      </c>
      <c r="BT125" s="284">
        <v>35773.129999999997</v>
      </c>
      <c r="BU125" s="176">
        <f>$BS125+$BT125</f>
        <v>47050.299999999996</v>
      </c>
      <c r="BV125" s="176">
        <v>0</v>
      </c>
      <c r="BW125" s="176">
        <v>0</v>
      </c>
      <c r="BX125" s="176">
        <f>$BV125+$BW125</f>
        <v>0</v>
      </c>
      <c r="BY125" s="176">
        <v>0</v>
      </c>
      <c r="BZ125" s="176">
        <v>0</v>
      </c>
      <c r="CA125" s="284">
        <f>SUM($BY125:$BZ125)</f>
        <v>0</v>
      </c>
      <c r="CB125" s="284">
        <f t="shared" si="150"/>
        <v>47050.299999999996</v>
      </c>
      <c r="CC125" s="284">
        <f>$CB125*0.75</f>
        <v>35287.724999999999</v>
      </c>
      <c r="CD125" s="176">
        <v>0</v>
      </c>
      <c r="CE125" s="284">
        <f t="shared" si="151"/>
        <v>6032113.3050000006</v>
      </c>
      <c r="CF125" s="284">
        <f t="shared" si="159"/>
        <v>24385.940534437839</v>
      </c>
      <c r="CG125" s="284">
        <f t="shared" si="153"/>
        <v>23410.502913060325</v>
      </c>
      <c r="CH125" s="284">
        <f t="shared" si="161"/>
        <v>6079909.7484474992</v>
      </c>
      <c r="CI125" s="285"/>
      <c r="CJ125" s="292"/>
      <c r="CK125" s="169">
        <v>635</v>
      </c>
      <c r="CL125" s="169">
        <v>649</v>
      </c>
      <c r="CM125" s="178">
        <v>1481.7280000000001</v>
      </c>
      <c r="CN125" s="179">
        <f t="shared" si="160"/>
        <v>9510</v>
      </c>
      <c r="CQ125" s="360">
        <f t="shared" si="154"/>
        <v>1284.4630000000002</v>
      </c>
    </row>
    <row r="126" spans="1:95" ht="11.25" customHeight="1">
      <c r="A126" s="180" t="s">
        <v>986</v>
      </c>
      <c r="B126" s="168">
        <v>23</v>
      </c>
      <c r="C126" s="168">
        <v>192.5</v>
      </c>
      <c r="D126" s="168">
        <f t="shared" si="209"/>
        <v>204</v>
      </c>
      <c r="E126" s="168">
        <v>240</v>
      </c>
      <c r="F126" s="168">
        <v>234.5</v>
      </c>
      <c r="G126" s="168">
        <v>224</v>
      </c>
      <c r="H126" s="168">
        <v>239.5</v>
      </c>
      <c r="I126" s="168">
        <v>202</v>
      </c>
      <c r="J126" s="168">
        <v>181</v>
      </c>
      <c r="K126" s="168">
        <v>175</v>
      </c>
      <c r="L126" s="168">
        <v>198</v>
      </c>
      <c r="M126" s="168">
        <v>201</v>
      </c>
      <c r="N126" s="168">
        <v>200</v>
      </c>
      <c r="O126" s="168">
        <v>195.5</v>
      </c>
      <c r="P126" s="168">
        <v>217</v>
      </c>
      <c r="Q126" s="168">
        <f>SUM($E126:$P126)</f>
        <v>2507.5</v>
      </c>
      <c r="R126" s="169">
        <f>$D126+$Q126</f>
        <v>2711.5</v>
      </c>
      <c r="S126" s="168">
        <v>113.5</v>
      </c>
      <c r="T126" s="168">
        <v>28.5</v>
      </c>
      <c r="U126" s="168">
        <v>20.5</v>
      </c>
      <c r="V126" s="168">
        <v>292</v>
      </c>
      <c r="W126" s="168">
        <v>21.66</v>
      </c>
      <c r="X126" s="168">
        <v>1352</v>
      </c>
      <c r="Y126" s="168">
        <v>0</v>
      </c>
      <c r="Z126" s="168">
        <v>0</v>
      </c>
      <c r="AA126" s="168">
        <v>159</v>
      </c>
      <c r="AB126" s="170">
        <f>ROUND($D126*$AB$2,3)</f>
        <v>293.76</v>
      </c>
      <c r="AC126" s="171">
        <f t="shared" si="253"/>
        <v>288</v>
      </c>
      <c r="AD126" s="171">
        <f t="shared" si="254"/>
        <v>541.03</v>
      </c>
      <c r="AE126" s="171">
        <f>ROUND(($H126+$I126+$J126)*$AE$2,3)</f>
        <v>650.51300000000003</v>
      </c>
      <c r="AF126" s="171">
        <f>ROUND(($K126+$L126+$M126+$N126+$O126+$P126)*$AF$2,3)</f>
        <v>1483.125</v>
      </c>
      <c r="AG126" s="171">
        <f t="shared" si="214"/>
        <v>2962.6680000000001</v>
      </c>
      <c r="AH126" s="171">
        <f>ROUND($AH$2*$S126,3)</f>
        <v>113.5</v>
      </c>
      <c r="AI126" s="171">
        <f t="shared" si="255"/>
        <v>57</v>
      </c>
      <c r="AJ126" s="171">
        <f t="shared" si="256"/>
        <v>41</v>
      </c>
      <c r="AK126" s="171">
        <f>ROUND($AK$2*$V126,3)</f>
        <v>204.4</v>
      </c>
      <c r="AL126" s="171">
        <f t="shared" si="257"/>
        <v>541.5</v>
      </c>
      <c r="AM126" s="171">
        <f>ROUND($X126*$AM$2,3)</f>
        <v>67.599999999999994</v>
      </c>
      <c r="AN126" s="171">
        <f>ROUND($AN$2*$Z126,3)</f>
        <v>0</v>
      </c>
      <c r="AO126" s="171">
        <f>ROUND($AA126*$AO$2,3)</f>
        <v>9.5399999999999991</v>
      </c>
      <c r="AP126" s="170">
        <f t="shared" si="147"/>
        <v>4290.9679999999998</v>
      </c>
      <c r="AQ126" s="172">
        <v>1.1419999999999999</v>
      </c>
      <c r="AR126" s="171">
        <f>ROUND($AP126*$AQ126,3)</f>
        <v>4900.2849999999999</v>
      </c>
      <c r="AS126" s="173">
        <v>0</v>
      </c>
      <c r="AT126" s="170">
        <f>ROUND($AS126*$AT$2,3)</f>
        <v>0</v>
      </c>
      <c r="AU126" s="172">
        <v>96.62</v>
      </c>
      <c r="AV126" s="172">
        <v>133.756</v>
      </c>
      <c r="AW126" s="170">
        <f t="shared" si="258"/>
        <v>131.01599999999999</v>
      </c>
      <c r="AX126" s="172">
        <v>0</v>
      </c>
      <c r="AY126" s="171">
        <f>SUM($AU126:$AX126)</f>
        <v>361.392</v>
      </c>
      <c r="AZ126" s="174">
        <f t="shared" si="162"/>
        <v>0</v>
      </c>
      <c r="BA126" s="178">
        <v>6.2E-2</v>
      </c>
      <c r="BB126" s="171">
        <f>ROUND($BA126*$R126,3)</f>
        <v>168.113</v>
      </c>
      <c r="BC126" s="170">
        <f>ROUND(IF(AND((($CL126-$CK126)/$CK126)&gt;0.01,(($CL126-$CK126)-($CL126*0.01))&gt;0),(($CL126-$CK126)-($CL126*0.01))*$BC$2,0),3)</f>
        <v>0</v>
      </c>
      <c r="BD126" s="170">
        <f>ROUND(IF((($CL126-$CK126)/$CK126)&gt;0.01,($CL126-$CK126)*$BD$2,0),3)</f>
        <v>0</v>
      </c>
      <c r="BE126" s="170">
        <f t="shared" si="163"/>
        <v>0</v>
      </c>
      <c r="BF126" s="173">
        <v>0</v>
      </c>
      <c r="BG126" s="171">
        <f>ROUND($BF126*$BG$2,3)</f>
        <v>0</v>
      </c>
      <c r="BH126" s="175">
        <v>0</v>
      </c>
      <c r="BI126" s="171">
        <f>ROUND($BH126*$BI$2,3)</f>
        <v>0</v>
      </c>
      <c r="BJ126" s="175">
        <v>0</v>
      </c>
      <c r="BK126" s="175">
        <v>0</v>
      </c>
      <c r="BL126" s="171">
        <f t="shared" si="164"/>
        <v>0</v>
      </c>
      <c r="BM126" s="170">
        <f t="shared" si="165"/>
        <v>5429.79</v>
      </c>
      <c r="BN126" s="170">
        <f>ROUND(IF(AND($R126&lt;=200,$CM126&gt;$BM126),$CM126-$BM126,0),3)</f>
        <v>0</v>
      </c>
      <c r="BO126" s="171">
        <f>ROUND($BM126+$BN126,3)</f>
        <v>5429.79</v>
      </c>
      <c r="BP126" s="284">
        <f>ROUND($BO126*$BP$2,2)</f>
        <v>22176674.109999999</v>
      </c>
      <c r="BQ126" s="285"/>
      <c r="BR126" s="284">
        <f t="shared" si="158"/>
        <v>22176674.109999999</v>
      </c>
      <c r="BS126" s="284">
        <v>29839.19</v>
      </c>
      <c r="BT126" s="284">
        <v>152517.39000000001</v>
      </c>
      <c r="BU126" s="176">
        <f>$BS126+$BT126</f>
        <v>182356.58000000002</v>
      </c>
      <c r="BV126" s="176">
        <v>0</v>
      </c>
      <c r="BW126" s="176">
        <v>0</v>
      </c>
      <c r="BX126" s="176">
        <f>$BV126+$BW126</f>
        <v>0</v>
      </c>
      <c r="BY126" s="176">
        <v>0</v>
      </c>
      <c r="BZ126" s="176">
        <v>243621.6</v>
      </c>
      <c r="CA126" s="284">
        <f>SUM($BY126:$BZ126)</f>
        <v>243621.6</v>
      </c>
      <c r="CB126" s="284">
        <f t="shared" si="150"/>
        <v>425978.18000000005</v>
      </c>
      <c r="CC126" s="284">
        <f>$CB126*0.75</f>
        <v>319483.63500000001</v>
      </c>
      <c r="CD126" s="176">
        <v>0</v>
      </c>
      <c r="CE126" s="284">
        <f t="shared" si="151"/>
        <v>21857190.474999998</v>
      </c>
      <c r="CF126" s="284">
        <f t="shared" si="159"/>
        <v>88361.759838201673</v>
      </c>
      <c r="CG126" s="284">
        <f t="shared" si="153"/>
        <v>84827.289444673603</v>
      </c>
      <c r="CH126" s="284">
        <f t="shared" si="161"/>
        <v>22030379.524282873</v>
      </c>
      <c r="CI126" s="285"/>
      <c r="CJ126" s="293"/>
      <c r="CK126" s="169">
        <v>2729.5</v>
      </c>
      <c r="CL126" s="169">
        <v>2570.5</v>
      </c>
      <c r="CM126" s="178">
        <v>5128.125</v>
      </c>
      <c r="CN126" s="179">
        <f t="shared" si="160"/>
        <v>8179</v>
      </c>
      <c r="CQ126" s="360">
        <f t="shared" si="154"/>
        <v>4199.5469999999996</v>
      </c>
    </row>
    <row r="127" spans="1:95" ht="11.25" customHeight="1">
      <c r="A127" s="180" t="s">
        <v>803</v>
      </c>
      <c r="B127" s="168">
        <v>11.5</v>
      </c>
      <c r="C127" s="168">
        <v>104</v>
      </c>
      <c r="D127" s="168">
        <f t="shared" si="209"/>
        <v>109.75</v>
      </c>
      <c r="E127" s="168">
        <v>120.5</v>
      </c>
      <c r="F127" s="168">
        <v>110</v>
      </c>
      <c r="G127" s="168">
        <v>121</v>
      </c>
      <c r="H127" s="168">
        <v>124</v>
      </c>
      <c r="I127" s="168">
        <v>125</v>
      </c>
      <c r="J127" s="168">
        <v>126.5</v>
      </c>
      <c r="K127" s="168">
        <v>136.5</v>
      </c>
      <c r="L127" s="168">
        <v>102</v>
      </c>
      <c r="M127" s="168">
        <v>117.5</v>
      </c>
      <c r="N127" s="168">
        <v>105.5</v>
      </c>
      <c r="O127" s="168">
        <v>122</v>
      </c>
      <c r="P127" s="168">
        <v>104.5</v>
      </c>
      <c r="Q127" s="168">
        <f>SUM($E127:$P127)</f>
        <v>1415</v>
      </c>
      <c r="R127" s="169">
        <f>$D127+$Q127</f>
        <v>1524.75</v>
      </c>
      <c r="S127" s="168">
        <v>36</v>
      </c>
      <c r="T127" s="168">
        <v>33</v>
      </c>
      <c r="U127" s="168">
        <v>9</v>
      </c>
      <c r="V127" s="168">
        <v>214</v>
      </c>
      <c r="W127" s="168">
        <v>8.99</v>
      </c>
      <c r="X127" s="168">
        <v>704.5</v>
      </c>
      <c r="Y127" s="168">
        <v>0</v>
      </c>
      <c r="Z127" s="168">
        <v>0</v>
      </c>
      <c r="AA127" s="168">
        <v>704</v>
      </c>
      <c r="AB127" s="170">
        <f>ROUND($D127*$AB$2,3)</f>
        <v>158.04</v>
      </c>
      <c r="AC127" s="171">
        <f t="shared" si="253"/>
        <v>144.6</v>
      </c>
      <c r="AD127" s="171">
        <f t="shared" si="254"/>
        <v>272.58</v>
      </c>
      <c r="AE127" s="171">
        <f>ROUND(($H127+$I127+$J127)*$AE$2,3)</f>
        <v>392.39800000000002</v>
      </c>
      <c r="AF127" s="171">
        <f>ROUND(($K127+$L127+$M127+$N127+$O127+$P127)*$AF$2,3)</f>
        <v>860</v>
      </c>
      <c r="AG127" s="171">
        <f t="shared" si="214"/>
        <v>1669.578</v>
      </c>
      <c r="AH127" s="171">
        <f>ROUND($AH$2*$S127,3)</f>
        <v>36</v>
      </c>
      <c r="AI127" s="171">
        <f t="shared" si="255"/>
        <v>66</v>
      </c>
      <c r="AJ127" s="171">
        <f t="shared" si="256"/>
        <v>18</v>
      </c>
      <c r="AK127" s="171">
        <f>ROUND($AK$2*$V127,3)</f>
        <v>149.80000000000001</v>
      </c>
      <c r="AL127" s="171">
        <f t="shared" si="257"/>
        <v>224.75</v>
      </c>
      <c r="AM127" s="171">
        <f>ROUND($X127*$AM$2,3)</f>
        <v>35.225000000000001</v>
      </c>
      <c r="AN127" s="171">
        <f>ROUND($AN$2*$Z127,3)</f>
        <v>0</v>
      </c>
      <c r="AO127" s="171">
        <f>ROUND($AA127*$AO$2,3)</f>
        <v>42.24</v>
      </c>
      <c r="AP127" s="170">
        <f t="shared" si="147"/>
        <v>2399.6329999999994</v>
      </c>
      <c r="AQ127" s="172">
        <v>1.07</v>
      </c>
      <c r="AR127" s="171">
        <f>ROUND($AP127*$AQ127,3)</f>
        <v>2567.607</v>
      </c>
      <c r="AS127" s="173">
        <v>1</v>
      </c>
      <c r="AT127" s="170">
        <f>ROUND($AS127*$AT$2,3)</f>
        <v>1.5</v>
      </c>
      <c r="AU127" s="172">
        <v>108.40900000000001</v>
      </c>
      <c r="AV127" s="172">
        <v>0</v>
      </c>
      <c r="AW127" s="170">
        <f>ROUND(IF($R129&lt;4000,((4000-$R129)/4000)*(0.15*$R129),0),3)</f>
        <v>146.506</v>
      </c>
      <c r="AX127" s="172">
        <v>0</v>
      </c>
      <c r="AY127" s="171">
        <f>SUM($AU127:$AX127)</f>
        <v>254.91500000000002</v>
      </c>
      <c r="AZ127" s="174">
        <f t="shared" si="162"/>
        <v>0</v>
      </c>
      <c r="BA127" s="178">
        <v>7.3999999999999996E-2</v>
      </c>
      <c r="BB127" s="171">
        <f>ROUND($BA127*$R127,3)</f>
        <v>112.83199999999999</v>
      </c>
      <c r="BC127" s="170">
        <f>ROUND(IF(AND((($CL127-$CK127)/$CK127)&gt;0.01,(($CL127-$CK127)-($CL127*0.01))&gt;0),(($CL127-$CK127)-($CL127*0.01))*$BC$2,0),3)</f>
        <v>0</v>
      </c>
      <c r="BD127" s="170">
        <f>ROUND(IF((($CL127-$CK127)/$CK127)&gt;0.01,($CL127-$CK127)*$BD$2,0),3)</f>
        <v>0</v>
      </c>
      <c r="BE127" s="170">
        <f t="shared" si="163"/>
        <v>0</v>
      </c>
      <c r="BF127" s="173">
        <v>0.5</v>
      </c>
      <c r="BG127" s="171">
        <f>ROUND($BF127*$BG$2,3)</f>
        <v>0.05</v>
      </c>
      <c r="BH127" s="175">
        <v>0</v>
      </c>
      <c r="BI127" s="171">
        <f>ROUND($BH127*$BI$2,3)</f>
        <v>0</v>
      </c>
      <c r="BJ127" s="175">
        <v>0</v>
      </c>
      <c r="BK127" s="175">
        <v>0</v>
      </c>
      <c r="BL127" s="171">
        <f t="shared" si="164"/>
        <v>0</v>
      </c>
      <c r="BM127" s="170">
        <f t="shared" si="165"/>
        <v>2936.904</v>
      </c>
      <c r="BN127" s="170">
        <f>ROUND(IF(AND($R127&lt;=200,$CM127&gt;$BM127),$CM127-$BM127,0),3)</f>
        <v>0</v>
      </c>
      <c r="BO127" s="171">
        <f>ROUND($BM127+$BN127,3)</f>
        <v>2936.904</v>
      </c>
      <c r="BP127" s="284">
        <f>ROUND($BO127*$BP$2,2)</f>
        <v>11995079.529999999</v>
      </c>
      <c r="BQ127" s="285"/>
      <c r="BR127" s="284">
        <f t="shared" si="158"/>
        <v>11995079.529999999</v>
      </c>
      <c r="BS127" s="284">
        <v>13871.56</v>
      </c>
      <c r="BT127" s="284">
        <v>53640.61</v>
      </c>
      <c r="BU127" s="176">
        <f>$BS127+$BT127</f>
        <v>67512.17</v>
      </c>
      <c r="BV127" s="176">
        <v>0</v>
      </c>
      <c r="BW127" s="176">
        <v>0</v>
      </c>
      <c r="BX127" s="176">
        <f>$BV127+$BW127</f>
        <v>0</v>
      </c>
      <c r="BY127" s="176">
        <v>0</v>
      </c>
      <c r="BZ127" s="176">
        <v>262285.74</v>
      </c>
      <c r="CA127" s="284">
        <f>SUM($BY127:$BZ127)</f>
        <v>262285.74</v>
      </c>
      <c r="CB127" s="284">
        <f t="shared" si="150"/>
        <v>329797.90999999997</v>
      </c>
      <c r="CC127" s="284">
        <f>$CB127*0.75</f>
        <v>247348.4325</v>
      </c>
      <c r="CD127" s="284">
        <v>35727</v>
      </c>
      <c r="CE127" s="284">
        <f t="shared" si="151"/>
        <v>11712004.0975</v>
      </c>
      <c r="CF127" s="284">
        <f t="shared" si="159"/>
        <v>47347.956017999109</v>
      </c>
      <c r="CG127" s="284">
        <f t="shared" si="153"/>
        <v>45454.037777279147</v>
      </c>
      <c r="CH127" s="284">
        <f t="shared" si="161"/>
        <v>11804806.091295278</v>
      </c>
      <c r="CI127" s="285"/>
      <c r="CJ127" s="292"/>
      <c r="CK127" s="169">
        <v>1552.5</v>
      </c>
      <c r="CL127" s="169">
        <v>1492.5</v>
      </c>
      <c r="CM127" s="178">
        <v>2911.5839999999998</v>
      </c>
      <c r="CN127" s="179">
        <f t="shared" si="160"/>
        <v>7867</v>
      </c>
      <c r="CQ127" s="360">
        <f t="shared" si="154"/>
        <v>2388.1169999999997</v>
      </c>
    </row>
    <row r="128" spans="1:95" ht="11.25" customHeight="1">
      <c r="A128" s="181" t="s">
        <v>1119</v>
      </c>
      <c r="B128" s="168">
        <v>0</v>
      </c>
      <c r="C128" s="168">
        <v>20</v>
      </c>
      <c r="D128" s="168">
        <f t="shared" si="209"/>
        <v>20</v>
      </c>
      <c r="E128" s="168">
        <v>19</v>
      </c>
      <c r="F128" s="168">
        <v>20</v>
      </c>
      <c r="G128" s="168">
        <v>20</v>
      </c>
      <c r="H128" s="168">
        <v>20</v>
      </c>
      <c r="I128" s="168">
        <v>20</v>
      </c>
      <c r="J128" s="168">
        <v>19.5</v>
      </c>
      <c r="K128" s="168">
        <v>16</v>
      </c>
      <c r="L128" s="168">
        <v>15.5</v>
      </c>
      <c r="M128" s="168">
        <v>0</v>
      </c>
      <c r="N128" s="168">
        <v>0</v>
      </c>
      <c r="O128" s="168">
        <v>0</v>
      </c>
      <c r="P128" s="168">
        <v>0</v>
      </c>
      <c r="Q128" s="168">
        <f>SUM($E128:$P128)</f>
        <v>150</v>
      </c>
      <c r="R128" s="169">
        <f>$D128+$Q128</f>
        <v>170</v>
      </c>
      <c r="S128" s="168">
        <v>0</v>
      </c>
      <c r="T128" s="168">
        <v>0</v>
      </c>
      <c r="U128" s="168">
        <v>0</v>
      </c>
      <c r="V128" s="168">
        <v>46</v>
      </c>
      <c r="W128" s="168">
        <v>0.77</v>
      </c>
      <c r="X128" s="168">
        <v>119</v>
      </c>
      <c r="Y128" s="168">
        <v>118</v>
      </c>
      <c r="Z128" s="168">
        <v>21</v>
      </c>
      <c r="AA128" s="168">
        <v>0</v>
      </c>
      <c r="AB128" s="170">
        <f>ROUND($D128*$AB$2,3)</f>
        <v>28.8</v>
      </c>
      <c r="AC128" s="171">
        <f t="shared" si="253"/>
        <v>22.8</v>
      </c>
      <c r="AD128" s="171">
        <f t="shared" si="254"/>
        <v>47.2</v>
      </c>
      <c r="AE128" s="171">
        <f>ROUND(($H128+$I128+$J128)*$AE$2,3)</f>
        <v>62.177999999999997</v>
      </c>
      <c r="AF128" s="171">
        <f>ROUND(($K128+$L128+$M128+$N128+$O128+$P128)*$AF$2,3)</f>
        <v>39.375</v>
      </c>
      <c r="AG128" s="171">
        <f t="shared" si="214"/>
        <v>171.553</v>
      </c>
      <c r="AH128" s="171">
        <f>ROUND($AH$2*$S128,3)</f>
        <v>0</v>
      </c>
      <c r="AI128" s="171">
        <f t="shared" si="255"/>
        <v>0</v>
      </c>
      <c r="AJ128" s="171">
        <f t="shared" si="256"/>
        <v>0</v>
      </c>
      <c r="AK128" s="171">
        <f>ROUND($AK$2*$V128,3)</f>
        <v>32.200000000000003</v>
      </c>
      <c r="AL128" s="171">
        <f t="shared" si="257"/>
        <v>19.25</v>
      </c>
      <c r="AM128" s="171">
        <f>ROUND($X128*$AM$2,3)</f>
        <v>5.95</v>
      </c>
      <c r="AN128" s="171">
        <f>ROUND($AN$2*$Z128,3)</f>
        <v>10.5</v>
      </c>
      <c r="AO128" s="171">
        <f>ROUND($AA128*$AO$2,3)</f>
        <v>0</v>
      </c>
      <c r="AP128" s="170">
        <f t="shared" si="147"/>
        <v>268.25299999999999</v>
      </c>
      <c r="AQ128" s="172">
        <v>1.034</v>
      </c>
      <c r="AR128" s="171">
        <f>ROUND($AP128*$AQ128,3)</f>
        <v>277.37400000000002</v>
      </c>
      <c r="AS128" s="173">
        <v>0</v>
      </c>
      <c r="AT128" s="170">
        <f>ROUND($AS128*$AT$2,3)</f>
        <v>0</v>
      </c>
      <c r="AU128" s="172">
        <v>25.5</v>
      </c>
      <c r="AV128" s="172">
        <v>0</v>
      </c>
      <c r="AW128" s="170">
        <v>0</v>
      </c>
      <c r="AX128" s="172">
        <v>0</v>
      </c>
      <c r="AY128" s="171">
        <f>SUM($AU128:$AX128)</f>
        <v>25.5</v>
      </c>
      <c r="AZ128" s="174">
        <v>0</v>
      </c>
      <c r="BA128" s="178">
        <v>7.3999999999999996E-2</v>
      </c>
      <c r="BB128" s="171">
        <f>ROUND($BA128*$R128,3)</f>
        <v>12.58</v>
      </c>
      <c r="BC128" s="170">
        <f>ROUND(IF(AND((($CL128-$CK128)/$CK128)&gt;0.01,(($CL128-$CK128)-($CL128*0.01))&gt;0),(($CL128-$CK128)-($CL128*0.01))*$BC$2,0),3)</f>
        <v>0</v>
      </c>
      <c r="BD128" s="170">
        <f>ROUND(IF((($CL128-$CK128)/$CK128)&gt;0.01,($CL128-$CK128)*$BD$2,0),3)</f>
        <v>0</v>
      </c>
      <c r="BE128" s="170">
        <f t="shared" si="163"/>
        <v>0</v>
      </c>
      <c r="BF128" s="173">
        <v>0</v>
      </c>
      <c r="BG128" s="171">
        <f>ROUND($BF128*$BG$2,3)</f>
        <v>0</v>
      </c>
      <c r="BH128" s="175">
        <v>0</v>
      </c>
      <c r="BI128" s="171">
        <f>ROUND($BH128*$BI$2,3)</f>
        <v>0</v>
      </c>
      <c r="BJ128" s="175">
        <v>0</v>
      </c>
      <c r="BK128" s="175">
        <v>0</v>
      </c>
      <c r="BL128" s="171">
        <v>0</v>
      </c>
      <c r="BM128" s="170">
        <f t="shared" si="165"/>
        <v>315.45400000000001</v>
      </c>
      <c r="BN128" s="170">
        <f>ROUND(IF(AND($R128&lt;=200,$CM128&gt;$BM128),$CM128-$BM128,0),3)</f>
        <v>5.3010000000000002</v>
      </c>
      <c r="BO128" s="171">
        <f>ROUND($BM128+$BN128,3)</f>
        <v>320.755</v>
      </c>
      <c r="BP128" s="284">
        <f>ROUND($BO128*$BP$2,2)</f>
        <v>1310046.82</v>
      </c>
      <c r="BQ128" s="297"/>
      <c r="BR128" s="284">
        <f t="shared" si="158"/>
        <v>1310046.82</v>
      </c>
      <c r="BS128" s="284">
        <v>0</v>
      </c>
      <c r="BT128" s="284">
        <v>0</v>
      </c>
      <c r="BU128" s="176">
        <f>$BS128+$BT128</f>
        <v>0</v>
      </c>
      <c r="BV128" s="176">
        <v>0</v>
      </c>
      <c r="BW128" s="176">
        <v>0</v>
      </c>
      <c r="BX128" s="176">
        <f>$BV128+$BW128</f>
        <v>0</v>
      </c>
      <c r="BY128" s="176">
        <v>0</v>
      </c>
      <c r="BZ128" s="176">
        <v>0</v>
      </c>
      <c r="CA128" s="284">
        <f>SUM($BY128:$BZ128)</f>
        <v>0</v>
      </c>
      <c r="CB128" s="284">
        <f t="shared" si="150"/>
        <v>0</v>
      </c>
      <c r="CC128" s="284">
        <f>$CB128*0.75</f>
        <v>0</v>
      </c>
      <c r="CD128" s="176">
        <v>0</v>
      </c>
      <c r="CE128" s="284">
        <f t="shared" si="151"/>
        <v>1310046.82</v>
      </c>
      <c r="CF128" s="284">
        <f t="shared" si="159"/>
        <v>5296.1080527729564</v>
      </c>
      <c r="CG128" s="284">
        <f t="shared" si="153"/>
        <v>5084.2637306620381</v>
      </c>
      <c r="CH128" s="284">
        <f t="shared" si="161"/>
        <v>1320427.1917834349</v>
      </c>
      <c r="CI128" s="285"/>
      <c r="CJ128" s="302"/>
      <c r="CK128" s="169">
        <v>170</v>
      </c>
      <c r="CL128" s="169">
        <v>170</v>
      </c>
      <c r="CM128" s="178">
        <v>320.755</v>
      </c>
      <c r="CN128" s="179">
        <f t="shared" si="160"/>
        <v>7706</v>
      </c>
      <c r="CQ128" s="360">
        <f t="shared" si="154"/>
        <v>276.36499999999995</v>
      </c>
    </row>
    <row r="129" spans="1:95" ht="11.25" customHeight="1">
      <c r="A129" s="190" t="s">
        <v>987</v>
      </c>
      <c r="B129" s="183">
        <f t="shared" ref="B129:BM129" si="259">SUBTOTAL(9,B127:B128)</f>
        <v>11.5</v>
      </c>
      <c r="C129" s="183">
        <f t="shared" si="259"/>
        <v>124</v>
      </c>
      <c r="D129" s="183">
        <f t="shared" si="259"/>
        <v>129.75</v>
      </c>
      <c r="E129" s="183">
        <f t="shared" si="259"/>
        <v>139.5</v>
      </c>
      <c r="F129" s="183">
        <f t="shared" si="259"/>
        <v>130</v>
      </c>
      <c r="G129" s="183">
        <f t="shared" si="259"/>
        <v>141</v>
      </c>
      <c r="H129" s="183">
        <f t="shared" si="259"/>
        <v>144</v>
      </c>
      <c r="I129" s="183">
        <f t="shared" si="259"/>
        <v>145</v>
      </c>
      <c r="J129" s="183">
        <f t="shared" si="259"/>
        <v>146</v>
      </c>
      <c r="K129" s="183">
        <f t="shared" si="259"/>
        <v>152.5</v>
      </c>
      <c r="L129" s="183">
        <f t="shared" si="259"/>
        <v>117.5</v>
      </c>
      <c r="M129" s="183">
        <f t="shared" si="259"/>
        <v>117.5</v>
      </c>
      <c r="N129" s="183">
        <f t="shared" si="259"/>
        <v>105.5</v>
      </c>
      <c r="O129" s="183">
        <f t="shared" si="259"/>
        <v>122</v>
      </c>
      <c r="P129" s="183">
        <f t="shared" si="259"/>
        <v>104.5</v>
      </c>
      <c r="Q129" s="183">
        <f t="shared" si="259"/>
        <v>1565</v>
      </c>
      <c r="R129" s="183">
        <f t="shared" si="259"/>
        <v>1694.75</v>
      </c>
      <c r="S129" s="183">
        <f t="shared" si="259"/>
        <v>36</v>
      </c>
      <c r="T129" s="183">
        <f t="shared" si="259"/>
        <v>33</v>
      </c>
      <c r="U129" s="183">
        <f t="shared" si="259"/>
        <v>9</v>
      </c>
      <c r="V129" s="183">
        <f t="shared" si="259"/>
        <v>260</v>
      </c>
      <c r="W129" s="183">
        <f t="shared" si="259"/>
        <v>9.76</v>
      </c>
      <c r="X129" s="183">
        <f t="shared" si="259"/>
        <v>823.5</v>
      </c>
      <c r="Y129" s="183">
        <f t="shared" si="259"/>
        <v>118</v>
      </c>
      <c r="Z129" s="183">
        <f t="shared" si="259"/>
        <v>21</v>
      </c>
      <c r="AA129" s="183">
        <f t="shared" si="259"/>
        <v>704</v>
      </c>
      <c r="AB129" s="295">
        <f t="shared" si="259"/>
        <v>186.84</v>
      </c>
      <c r="AC129" s="295">
        <f t="shared" si="259"/>
        <v>167.4</v>
      </c>
      <c r="AD129" s="295">
        <f t="shared" si="259"/>
        <v>319.77999999999997</v>
      </c>
      <c r="AE129" s="295">
        <f t="shared" si="259"/>
        <v>454.57600000000002</v>
      </c>
      <c r="AF129" s="295">
        <f t="shared" si="259"/>
        <v>899.375</v>
      </c>
      <c r="AG129" s="295">
        <f t="shared" si="259"/>
        <v>1841.1309999999999</v>
      </c>
      <c r="AH129" s="295">
        <f t="shared" si="259"/>
        <v>36</v>
      </c>
      <c r="AI129" s="295">
        <f t="shared" si="259"/>
        <v>66</v>
      </c>
      <c r="AJ129" s="295">
        <f t="shared" si="259"/>
        <v>18</v>
      </c>
      <c r="AK129" s="295">
        <f t="shared" si="259"/>
        <v>182</v>
      </c>
      <c r="AL129" s="295">
        <f t="shared" si="259"/>
        <v>244</v>
      </c>
      <c r="AM129" s="295">
        <f t="shared" si="259"/>
        <v>41.175000000000004</v>
      </c>
      <c r="AN129" s="295">
        <f t="shared" si="259"/>
        <v>10.5</v>
      </c>
      <c r="AO129" s="295">
        <f t="shared" si="259"/>
        <v>42.24</v>
      </c>
      <c r="AP129" s="295">
        <f t="shared" si="259"/>
        <v>2667.8859999999995</v>
      </c>
      <c r="AQ129" s="183" t="s">
        <v>1042</v>
      </c>
      <c r="AR129" s="295">
        <f t="shared" si="259"/>
        <v>2844.9809999999998</v>
      </c>
      <c r="AS129" s="183">
        <f t="shared" si="259"/>
        <v>1</v>
      </c>
      <c r="AT129" s="295">
        <f t="shared" si="259"/>
        <v>1.5</v>
      </c>
      <c r="AU129" s="295">
        <f t="shared" si="259"/>
        <v>133.90899999999999</v>
      </c>
      <c r="AV129" s="295">
        <f t="shared" si="259"/>
        <v>0</v>
      </c>
      <c r="AW129" s="295">
        <f t="shared" si="259"/>
        <v>146.506</v>
      </c>
      <c r="AX129" s="295">
        <f t="shared" si="259"/>
        <v>0</v>
      </c>
      <c r="AY129" s="295">
        <f t="shared" si="259"/>
        <v>280.41500000000002</v>
      </c>
      <c r="AZ129" s="295">
        <f t="shared" si="259"/>
        <v>0</v>
      </c>
      <c r="BA129" s="295">
        <f t="shared" si="259"/>
        <v>0.14799999999999999</v>
      </c>
      <c r="BB129" s="295">
        <f t="shared" si="259"/>
        <v>125.41199999999999</v>
      </c>
      <c r="BC129" s="295">
        <f t="shared" si="259"/>
        <v>0</v>
      </c>
      <c r="BD129" s="295">
        <f t="shared" si="259"/>
        <v>0</v>
      </c>
      <c r="BE129" s="295">
        <f t="shared" si="259"/>
        <v>0</v>
      </c>
      <c r="BF129" s="183">
        <f t="shared" si="259"/>
        <v>0.5</v>
      </c>
      <c r="BG129" s="295">
        <f t="shared" si="259"/>
        <v>0.05</v>
      </c>
      <c r="BH129" s="183">
        <f t="shared" si="259"/>
        <v>0</v>
      </c>
      <c r="BI129" s="295">
        <f t="shared" si="259"/>
        <v>0</v>
      </c>
      <c r="BJ129" s="183">
        <f t="shared" si="259"/>
        <v>0</v>
      </c>
      <c r="BK129" s="183">
        <f t="shared" si="259"/>
        <v>0</v>
      </c>
      <c r="BL129" s="295">
        <f t="shared" si="259"/>
        <v>0</v>
      </c>
      <c r="BM129" s="295">
        <f t="shared" si="259"/>
        <v>3252.3580000000002</v>
      </c>
      <c r="BN129" s="295">
        <f t="shared" ref="BN129:CN129" si="260">SUBTOTAL(9,BN127:BN128)</f>
        <v>5.3010000000000002</v>
      </c>
      <c r="BO129" s="295">
        <f t="shared" si="260"/>
        <v>3257.6590000000001</v>
      </c>
      <c r="BP129" s="296">
        <f t="shared" si="260"/>
        <v>13305126.35</v>
      </c>
      <c r="BQ129" s="296">
        <f t="shared" si="260"/>
        <v>0</v>
      </c>
      <c r="BR129" s="296">
        <f t="shared" si="260"/>
        <v>13305126.35</v>
      </c>
      <c r="BS129" s="296">
        <f t="shared" si="260"/>
        <v>13871.56</v>
      </c>
      <c r="BT129" s="296">
        <f t="shared" si="260"/>
        <v>53640.61</v>
      </c>
      <c r="BU129" s="296">
        <f t="shared" si="260"/>
        <v>67512.17</v>
      </c>
      <c r="BV129" s="296">
        <f t="shared" si="260"/>
        <v>0</v>
      </c>
      <c r="BW129" s="296">
        <f t="shared" si="260"/>
        <v>0</v>
      </c>
      <c r="BX129" s="296">
        <f t="shared" si="260"/>
        <v>0</v>
      </c>
      <c r="BY129" s="296">
        <f t="shared" si="260"/>
        <v>0</v>
      </c>
      <c r="BZ129" s="296">
        <f t="shared" si="260"/>
        <v>262285.74</v>
      </c>
      <c r="CA129" s="296">
        <f t="shared" si="260"/>
        <v>262285.74</v>
      </c>
      <c r="CB129" s="296">
        <f t="shared" si="260"/>
        <v>329797.90999999997</v>
      </c>
      <c r="CC129" s="296">
        <f t="shared" si="260"/>
        <v>247348.4325</v>
      </c>
      <c r="CD129" s="296">
        <f t="shared" si="260"/>
        <v>35727</v>
      </c>
      <c r="CE129" s="296">
        <f t="shared" si="260"/>
        <v>13022050.9175</v>
      </c>
      <c r="CF129" s="296">
        <f t="shared" si="260"/>
        <v>52644.064070772067</v>
      </c>
      <c r="CG129" s="296">
        <f t="shared" si="260"/>
        <v>50538.301507941185</v>
      </c>
      <c r="CH129" s="296">
        <f t="shared" si="260"/>
        <v>13125233.283078713</v>
      </c>
      <c r="CI129" s="296">
        <f t="shared" si="260"/>
        <v>0</v>
      </c>
      <c r="CJ129" s="183"/>
      <c r="CK129" s="183">
        <f t="shared" si="260"/>
        <v>1722.5</v>
      </c>
      <c r="CL129" s="183">
        <f t="shared" si="260"/>
        <v>1662.5</v>
      </c>
      <c r="CM129" s="295">
        <f t="shared" si="260"/>
        <v>3232.3389999999999</v>
      </c>
      <c r="CN129" s="183">
        <f t="shared" si="260"/>
        <v>15573</v>
      </c>
      <c r="CQ129" s="360" t="e">
        <f t="shared" si="154"/>
        <v>#VALUE!</v>
      </c>
    </row>
    <row r="130" spans="1:95" ht="11.25" customHeight="1">
      <c r="A130" s="180" t="s">
        <v>988</v>
      </c>
      <c r="B130" s="168">
        <v>1.5</v>
      </c>
      <c r="C130" s="168">
        <v>7</v>
      </c>
      <c r="D130" s="168">
        <f t="shared" si="209"/>
        <v>7.75</v>
      </c>
      <c r="E130" s="168">
        <v>12.5</v>
      </c>
      <c r="F130" s="168">
        <v>8</v>
      </c>
      <c r="G130" s="168">
        <v>12</v>
      </c>
      <c r="H130" s="168">
        <v>7.5</v>
      </c>
      <c r="I130" s="168">
        <v>8</v>
      </c>
      <c r="J130" s="168">
        <v>6</v>
      </c>
      <c r="K130" s="168">
        <v>14</v>
      </c>
      <c r="L130" s="168">
        <v>15.5</v>
      </c>
      <c r="M130" s="168">
        <v>13.5</v>
      </c>
      <c r="N130" s="168">
        <v>11</v>
      </c>
      <c r="O130" s="168">
        <v>11</v>
      </c>
      <c r="P130" s="168">
        <v>15</v>
      </c>
      <c r="Q130" s="168">
        <f>SUM($E130:$P130)</f>
        <v>134</v>
      </c>
      <c r="R130" s="169">
        <f>$D130+$Q130</f>
        <v>141.75</v>
      </c>
      <c r="S130" s="168">
        <v>3</v>
      </c>
      <c r="T130" s="168">
        <v>2</v>
      </c>
      <c r="U130" s="168">
        <v>0</v>
      </c>
      <c r="V130" s="168">
        <v>17.5</v>
      </c>
      <c r="W130" s="168">
        <v>1.67</v>
      </c>
      <c r="X130" s="168">
        <v>60</v>
      </c>
      <c r="Y130" s="168">
        <v>0</v>
      </c>
      <c r="Z130" s="168">
        <v>0</v>
      </c>
      <c r="AA130" s="168">
        <v>101</v>
      </c>
      <c r="AB130" s="170">
        <f>ROUND($D130*$AB$2,3)</f>
        <v>11.16</v>
      </c>
      <c r="AC130" s="171">
        <f>ROUND($E130*$AC$2,3)</f>
        <v>15</v>
      </c>
      <c r="AD130" s="171">
        <f>ROUND(($F130+$G130)*$AD$2,3)</f>
        <v>23.6</v>
      </c>
      <c r="AE130" s="171">
        <f>ROUND(($H130+$I130+$J130)*$AE$2,3)</f>
        <v>22.468</v>
      </c>
      <c r="AF130" s="171">
        <f>ROUND(($K130+$L130+$M130+$N130+$O130+$P130)*$AF$2,3)</f>
        <v>100</v>
      </c>
      <c r="AG130" s="171">
        <f t="shared" si="214"/>
        <v>161.06799999999998</v>
      </c>
      <c r="AH130" s="171">
        <f>ROUND($AH$2*$S130,3)</f>
        <v>3</v>
      </c>
      <c r="AI130" s="171">
        <f t="shared" ref="AI130:AI134" si="261">ROUND($AI$2*$T130,3)</f>
        <v>4</v>
      </c>
      <c r="AJ130" s="171">
        <f>ROUND($AJ$2*$U130,3)</f>
        <v>0</v>
      </c>
      <c r="AK130" s="171">
        <f>ROUND($AK$2*$V130,3)</f>
        <v>12.25</v>
      </c>
      <c r="AL130" s="171">
        <f>ROUND($AL$2*$W130,3)</f>
        <v>41.75</v>
      </c>
      <c r="AM130" s="171">
        <f>ROUND($X130*$AM$2,3)</f>
        <v>3</v>
      </c>
      <c r="AN130" s="171">
        <f>ROUND($AN$2*$Z130,3)</f>
        <v>0</v>
      </c>
      <c r="AO130" s="171">
        <f>ROUND($AA130*$AO$2,3)</f>
        <v>6.06</v>
      </c>
      <c r="AP130" s="170">
        <f t="shared" si="147"/>
        <v>242.28799999999998</v>
      </c>
      <c r="AQ130" s="172">
        <v>1.0589999999999999</v>
      </c>
      <c r="AR130" s="171">
        <f>ROUND($AP130*$AQ130,3)</f>
        <v>256.58300000000003</v>
      </c>
      <c r="AS130" s="173">
        <v>0</v>
      </c>
      <c r="AT130" s="170">
        <f>ROUND($AS130*$AT$2,3)</f>
        <v>0</v>
      </c>
      <c r="AU130" s="172">
        <v>50.207999999999998</v>
      </c>
      <c r="AV130" s="172">
        <v>99.483999999999995</v>
      </c>
      <c r="AW130" s="170">
        <f>ROUND(IF($R130&lt;4000,((4000-$R130)/4000)*(0.15*$R130),0),3)</f>
        <v>20.509</v>
      </c>
      <c r="AX130" s="172">
        <v>0</v>
      </c>
      <c r="AY130" s="171">
        <f>SUM($AU130:$AX130)</f>
        <v>170.20100000000002</v>
      </c>
      <c r="AZ130" s="174">
        <f t="shared" ref="AZ130:AZ146" si="262">IF($R130=0,0,(IF($R130&lt;200,200-$R130,0)))</f>
        <v>58.25</v>
      </c>
      <c r="BA130" s="178">
        <v>7.3999999999999996E-2</v>
      </c>
      <c r="BB130" s="171">
        <f>ROUND($BA130*$R130,3)</f>
        <v>10.49</v>
      </c>
      <c r="BC130" s="170">
        <f>ROUND(IF(AND((($CL130-$CK130)/$CK130)&gt;0.01,(($CL130-$CK130)-($CL130*0.01))&gt;0),(($CL130-$CK130)-($CL130*0.01))*$BC$2,0),3)</f>
        <v>0</v>
      </c>
      <c r="BD130" s="170">
        <f>ROUND(IF((($CL130-$CK130)/$CK130)&gt;0.01,($CL130-$CK130)*$BD$2,0),3)</f>
        <v>0</v>
      </c>
      <c r="BE130" s="170">
        <f t="shared" si="163"/>
        <v>0</v>
      </c>
      <c r="BF130" s="173">
        <v>0</v>
      </c>
      <c r="BG130" s="171">
        <f>ROUND($BF130*$BG$2,3)</f>
        <v>0</v>
      </c>
      <c r="BH130" s="175">
        <v>0</v>
      </c>
      <c r="BI130" s="171">
        <f>ROUND($BH130*$BI$2,3)</f>
        <v>0</v>
      </c>
      <c r="BJ130" s="175">
        <v>0</v>
      </c>
      <c r="BK130" s="175">
        <v>0</v>
      </c>
      <c r="BL130" s="171">
        <f t="shared" ref="BL130:BL193" si="263">IF(BJ130=0,0,(BJ130)*(BK130/BJ130)*$BL$2)</f>
        <v>0</v>
      </c>
      <c r="BM130" s="170">
        <f t="shared" ref="BM130:BM193" si="264">$AR130+$AT130+$AY130+$AZ130+$BB130+$BE130+$BG130+$BI130+$BL130</f>
        <v>495.52400000000006</v>
      </c>
      <c r="BN130" s="170">
        <f>ROUND(IF(AND($R130&lt;=200,$CM130&gt;$BM130),$CM130-$BM130,0),3)</f>
        <v>0</v>
      </c>
      <c r="BO130" s="171">
        <f>ROUND($BM130+$BN130,3)</f>
        <v>495.524</v>
      </c>
      <c r="BP130" s="284">
        <f>ROUND($BO130*$BP$2,2)</f>
        <v>2023848.85</v>
      </c>
      <c r="BQ130" s="285"/>
      <c r="BR130" s="284">
        <f t="shared" si="158"/>
        <v>2023848.85</v>
      </c>
      <c r="BS130" s="284">
        <v>3459.23</v>
      </c>
      <c r="BT130" s="284">
        <v>10447.219999999999</v>
      </c>
      <c r="BU130" s="176">
        <f>$BS130+$BT130</f>
        <v>13906.449999999999</v>
      </c>
      <c r="BV130" s="176">
        <v>0</v>
      </c>
      <c r="BW130" s="176">
        <v>0</v>
      </c>
      <c r="BX130" s="176">
        <f>$BV130+$BW130</f>
        <v>0</v>
      </c>
      <c r="BY130" s="176">
        <v>0</v>
      </c>
      <c r="BZ130" s="176">
        <v>2900.28</v>
      </c>
      <c r="CA130" s="284">
        <f>SUM($BY130:$BZ130)</f>
        <v>2900.28</v>
      </c>
      <c r="CB130" s="284">
        <f t="shared" si="150"/>
        <v>16806.73</v>
      </c>
      <c r="CC130" s="284">
        <f>$CB130*0.75</f>
        <v>12605.047500000001</v>
      </c>
      <c r="CD130" s="176">
        <v>0</v>
      </c>
      <c r="CE130" s="284">
        <f t="shared" si="151"/>
        <v>2011243.8025</v>
      </c>
      <c r="CF130" s="284">
        <f t="shared" si="159"/>
        <v>8130.8273383007408</v>
      </c>
      <c r="CG130" s="284">
        <f t="shared" si="153"/>
        <v>7805.5942447687112</v>
      </c>
      <c r="CH130" s="284">
        <f t="shared" si="161"/>
        <v>2027180.2240830692</v>
      </c>
      <c r="CI130" s="285"/>
      <c r="CJ130" s="293"/>
      <c r="CK130" s="169">
        <v>140.5</v>
      </c>
      <c r="CL130" s="169">
        <v>136</v>
      </c>
      <c r="CM130" s="178">
        <v>481.60399999999998</v>
      </c>
      <c r="CN130" s="179">
        <f t="shared" si="160"/>
        <v>14278</v>
      </c>
      <c r="CQ130" s="360">
        <f t="shared" si="154"/>
        <v>384.5</v>
      </c>
    </row>
    <row r="131" spans="1:95" ht="11.25" customHeight="1">
      <c r="A131" s="180" t="s">
        <v>989</v>
      </c>
      <c r="B131" s="168">
        <v>34</v>
      </c>
      <c r="C131" s="168">
        <v>163.5</v>
      </c>
      <c r="D131" s="168">
        <f t="shared" si="209"/>
        <v>180.5</v>
      </c>
      <c r="E131" s="168">
        <v>139.5</v>
      </c>
      <c r="F131" s="168">
        <v>146</v>
      </c>
      <c r="G131" s="168">
        <v>183</v>
      </c>
      <c r="H131" s="168">
        <v>201.5</v>
      </c>
      <c r="I131" s="168">
        <v>176</v>
      </c>
      <c r="J131" s="168">
        <v>146.5</v>
      </c>
      <c r="K131" s="168">
        <v>177.5</v>
      </c>
      <c r="L131" s="168">
        <v>163.5</v>
      </c>
      <c r="M131" s="168">
        <v>236.5</v>
      </c>
      <c r="N131" s="168">
        <v>222.5</v>
      </c>
      <c r="O131" s="168">
        <v>185</v>
      </c>
      <c r="P131" s="168">
        <v>168.5</v>
      </c>
      <c r="Q131" s="168">
        <f>SUM($E131:$P131)</f>
        <v>2146</v>
      </c>
      <c r="R131" s="169">
        <f>$D131+$Q131</f>
        <v>2326.5</v>
      </c>
      <c r="S131" s="168">
        <v>45.5</v>
      </c>
      <c r="T131" s="168">
        <v>45.5</v>
      </c>
      <c r="U131" s="168">
        <v>25.5</v>
      </c>
      <c r="V131" s="168">
        <v>395</v>
      </c>
      <c r="W131" s="168">
        <v>11.79</v>
      </c>
      <c r="X131" s="168">
        <v>1009.5</v>
      </c>
      <c r="Y131" s="168">
        <v>724</v>
      </c>
      <c r="Z131" s="168">
        <v>230.75</v>
      </c>
      <c r="AA131" s="168">
        <v>0</v>
      </c>
      <c r="AB131" s="170">
        <f>ROUND($D131*$AB$2,3)</f>
        <v>259.92</v>
      </c>
      <c r="AC131" s="171">
        <f>ROUND($E131*$AC$2,3)</f>
        <v>167.4</v>
      </c>
      <c r="AD131" s="171">
        <f>ROUND(($F131+$G131)*$AD$2,3)</f>
        <v>388.22</v>
      </c>
      <c r="AE131" s="171">
        <f>ROUND(($H131+$I131+$J131)*$AE$2,3)</f>
        <v>547.58000000000004</v>
      </c>
      <c r="AF131" s="171">
        <f>ROUND(($K131+$L131+$M131+$N131+$O131+$P131)*$AF$2,3)</f>
        <v>1441.875</v>
      </c>
      <c r="AG131" s="171">
        <f t="shared" si="214"/>
        <v>2545.0749999999998</v>
      </c>
      <c r="AH131" s="171">
        <f>ROUND($AH$2*$S131,3)</f>
        <v>45.5</v>
      </c>
      <c r="AI131" s="171">
        <f t="shared" si="261"/>
        <v>91</v>
      </c>
      <c r="AJ131" s="171">
        <f>ROUND($AJ$2*$U131,3)</f>
        <v>51</v>
      </c>
      <c r="AK131" s="171">
        <f>ROUND($AK$2*$V131,3)</f>
        <v>276.5</v>
      </c>
      <c r="AL131" s="171">
        <f>ROUND($AL$2*$W131,3)</f>
        <v>294.75</v>
      </c>
      <c r="AM131" s="171">
        <f>ROUND($X131*$AM$2,3)</f>
        <v>50.475000000000001</v>
      </c>
      <c r="AN131" s="171">
        <f>ROUND($AN$2*$Z131,3)</f>
        <v>115.375</v>
      </c>
      <c r="AO131" s="171">
        <f>ROUND($AA131*$AO$2,3)</f>
        <v>0</v>
      </c>
      <c r="AP131" s="170">
        <f t="shared" ref="AP131:AP194" si="265">$AB131+SUM($AG131:$AO131)</f>
        <v>3729.5949999999998</v>
      </c>
      <c r="AQ131" s="172">
        <v>1.0840000000000001</v>
      </c>
      <c r="AR131" s="171">
        <f>ROUND($AP131*$AQ131,3)</f>
        <v>4042.8809999999999</v>
      </c>
      <c r="AS131" s="173">
        <v>7</v>
      </c>
      <c r="AT131" s="170">
        <f>ROUND($AS131*$AT$2,3)</f>
        <v>10.5</v>
      </c>
      <c r="AU131" s="172">
        <v>46.354999999999997</v>
      </c>
      <c r="AV131" s="172">
        <v>0</v>
      </c>
      <c r="AW131" s="170">
        <f>ROUND(IF($R135&lt;4000,((4000-$R135)/4000)*(0.15*$R135),0),3)</f>
        <v>125</v>
      </c>
      <c r="AX131" s="172">
        <v>0</v>
      </c>
      <c r="AY131" s="171">
        <f>SUM($AU131:$AX131)</f>
        <v>171.35499999999999</v>
      </c>
      <c r="AZ131" s="174">
        <f t="shared" si="262"/>
        <v>0</v>
      </c>
      <c r="BA131" s="178">
        <v>7.3999999999999996E-2</v>
      </c>
      <c r="BB131" s="171">
        <f>ROUND($BA131*$R131,3)</f>
        <v>172.161</v>
      </c>
      <c r="BC131" s="170">
        <f>ROUND(IF(AND((($CL131-$CK131)/$CK131)&gt;0.01,(($CL131-$CK131)-($CL131*0.01))&gt;0),(($CL131-$CK131)-($CL131*0.01))*$BC$2,0),3)</f>
        <v>0</v>
      </c>
      <c r="BD131" s="170">
        <f>ROUND(IF((($CL131-$CK131)/$CK131)&gt;0.01,($CL131-$CK131)*$BD$2,0),3)</f>
        <v>0</v>
      </c>
      <c r="BE131" s="170">
        <f t="shared" si="163"/>
        <v>0</v>
      </c>
      <c r="BF131" s="173">
        <v>32.5</v>
      </c>
      <c r="BG131" s="171">
        <f>ROUND($BF131*$BG$2,3)</f>
        <v>3.25</v>
      </c>
      <c r="BH131" s="175">
        <v>0</v>
      </c>
      <c r="BI131" s="171">
        <f>ROUND($BH131*$BI$2,3)</f>
        <v>0</v>
      </c>
      <c r="BJ131" s="175">
        <v>0</v>
      </c>
      <c r="BK131" s="175">
        <v>0</v>
      </c>
      <c r="BL131" s="171">
        <f t="shared" si="263"/>
        <v>0</v>
      </c>
      <c r="BM131" s="170">
        <f t="shared" si="264"/>
        <v>4400.1469999999999</v>
      </c>
      <c r="BN131" s="170">
        <f>ROUND(IF(AND($R131&lt;=200,$CM131&gt;$BM131),$CM131-$BM131,0),3)</f>
        <v>0</v>
      </c>
      <c r="BO131" s="171">
        <f>ROUND($BM131+$BN131,3)</f>
        <v>4400.1469999999999</v>
      </c>
      <c r="BP131" s="284">
        <f>ROUND($BO131*$BP$2,2)</f>
        <v>17971344.390000001</v>
      </c>
      <c r="BQ131" s="285"/>
      <c r="BR131" s="284">
        <f t="shared" si="158"/>
        <v>17971344.390000001</v>
      </c>
      <c r="BS131" s="284">
        <v>33638.67</v>
      </c>
      <c r="BT131" s="284">
        <v>183727.13</v>
      </c>
      <c r="BU131" s="176">
        <f>$BS131+$BT131</f>
        <v>217365.8</v>
      </c>
      <c r="BV131" s="176">
        <v>0</v>
      </c>
      <c r="BW131" s="284">
        <v>42372.55</v>
      </c>
      <c r="BX131" s="176">
        <f>$BV131+$BW131</f>
        <v>42372.55</v>
      </c>
      <c r="BY131" s="176">
        <v>0</v>
      </c>
      <c r="BZ131" s="176">
        <v>176448.97</v>
      </c>
      <c r="CA131" s="284">
        <f>SUM($BY131:$BZ131)</f>
        <v>176448.97</v>
      </c>
      <c r="CB131" s="284">
        <f t="shared" si="150"/>
        <v>436187.31999999995</v>
      </c>
      <c r="CC131" s="284">
        <f>$CB131*0.75</f>
        <v>327140.49</v>
      </c>
      <c r="CD131" s="176">
        <v>0</v>
      </c>
      <c r="CE131" s="284">
        <f t="shared" si="151"/>
        <v>17644203.900000002</v>
      </c>
      <c r="CF131" s="284">
        <f t="shared" si="159"/>
        <v>71329.977625958432</v>
      </c>
      <c r="CG131" s="284">
        <f t="shared" si="153"/>
        <v>68476.778520920096</v>
      </c>
      <c r="CH131" s="284">
        <f t="shared" si="161"/>
        <v>17784010.65614688</v>
      </c>
      <c r="CI131" s="285"/>
      <c r="CJ131" s="292"/>
      <c r="CK131" s="169">
        <v>2340</v>
      </c>
      <c r="CL131" s="169">
        <v>2243.5</v>
      </c>
      <c r="CM131" s="178">
        <v>4197.5469999999996</v>
      </c>
      <c r="CN131" s="179">
        <f t="shared" si="160"/>
        <v>7725</v>
      </c>
      <c r="CQ131" s="360">
        <f t="shared" si="154"/>
        <v>3545.2249999999999</v>
      </c>
    </row>
    <row r="132" spans="1:95" ht="11.25" customHeight="1">
      <c r="A132" s="181" t="s">
        <v>990</v>
      </c>
      <c r="B132" s="168">
        <v>0</v>
      </c>
      <c r="C132" s="168">
        <v>20</v>
      </c>
      <c r="D132" s="168">
        <f t="shared" si="209"/>
        <v>20</v>
      </c>
      <c r="E132" s="168">
        <v>20</v>
      </c>
      <c r="F132" s="168">
        <v>20</v>
      </c>
      <c r="G132" s="168">
        <v>21</v>
      </c>
      <c r="H132" s="168">
        <v>22</v>
      </c>
      <c r="I132" s="168">
        <v>21</v>
      </c>
      <c r="J132" s="168">
        <v>19</v>
      </c>
      <c r="K132" s="168">
        <v>22</v>
      </c>
      <c r="L132" s="168">
        <v>18</v>
      </c>
      <c r="M132" s="168">
        <v>0</v>
      </c>
      <c r="N132" s="168">
        <v>0</v>
      </c>
      <c r="O132" s="168">
        <v>0</v>
      </c>
      <c r="P132" s="168">
        <v>0</v>
      </c>
      <c r="Q132" s="168">
        <f>SUM($E132:$P132)</f>
        <v>163</v>
      </c>
      <c r="R132" s="169">
        <f>$D132+$Q132</f>
        <v>183</v>
      </c>
      <c r="S132" s="168">
        <v>5</v>
      </c>
      <c r="T132" s="168">
        <v>3</v>
      </c>
      <c r="U132" s="168">
        <v>0</v>
      </c>
      <c r="V132" s="168">
        <v>40</v>
      </c>
      <c r="W132" s="168">
        <v>0.56000000000000005</v>
      </c>
      <c r="X132" s="168">
        <v>143</v>
      </c>
      <c r="Y132" s="168">
        <v>176</v>
      </c>
      <c r="Z132" s="168">
        <v>44</v>
      </c>
      <c r="AA132" s="168">
        <v>0</v>
      </c>
      <c r="AB132" s="170">
        <f>ROUND($D132*$AB$2,3)</f>
        <v>28.8</v>
      </c>
      <c r="AC132" s="171">
        <f>ROUND($E132*$AC$2,3)</f>
        <v>24</v>
      </c>
      <c r="AD132" s="171">
        <f>ROUND(($F132+$G132)*$AD$2,3)</f>
        <v>48.38</v>
      </c>
      <c r="AE132" s="171">
        <f>ROUND(($H132+$I132+$J132)*$AE$2,3)</f>
        <v>64.790000000000006</v>
      </c>
      <c r="AF132" s="171">
        <f>ROUND(($K132+$L132+$M132+$N132+$O132+$P132)*$AF$2,3)</f>
        <v>50</v>
      </c>
      <c r="AG132" s="171">
        <f t="shared" si="214"/>
        <v>187.17000000000002</v>
      </c>
      <c r="AH132" s="171">
        <f>ROUND($AH$2*$S132,3)</f>
        <v>5</v>
      </c>
      <c r="AI132" s="171">
        <f t="shared" si="261"/>
        <v>6</v>
      </c>
      <c r="AJ132" s="171">
        <f>ROUND($AJ$2*$U132,3)</f>
        <v>0</v>
      </c>
      <c r="AK132" s="171">
        <f>ROUND($AK$2*$V132,3)</f>
        <v>28</v>
      </c>
      <c r="AL132" s="171">
        <f>ROUND($AL$2*$W132,3)</f>
        <v>14</v>
      </c>
      <c r="AM132" s="171">
        <f>ROUND($X132*$AM$2,3)</f>
        <v>7.15</v>
      </c>
      <c r="AN132" s="171">
        <f>ROUND($AN$2*$Z132,3)</f>
        <v>22</v>
      </c>
      <c r="AO132" s="171">
        <f>ROUND($AA132*$AO$2,3)</f>
        <v>0</v>
      </c>
      <c r="AP132" s="170">
        <f t="shared" si="265"/>
        <v>298.12000000000006</v>
      </c>
      <c r="AQ132" s="172">
        <v>1.069</v>
      </c>
      <c r="AR132" s="171">
        <f>ROUND($AP132*$AQ132,3)</f>
        <v>318.69</v>
      </c>
      <c r="AS132" s="173">
        <v>0</v>
      </c>
      <c r="AT132" s="170">
        <f>ROUND($AS132*$AT$2,3)</f>
        <v>0</v>
      </c>
      <c r="AU132" s="172">
        <v>21.875</v>
      </c>
      <c r="AV132" s="172">
        <v>0</v>
      </c>
      <c r="AW132" s="170">
        <v>0</v>
      </c>
      <c r="AX132" s="172">
        <v>0</v>
      </c>
      <c r="AY132" s="171">
        <f>SUM($AU132:$AX132)</f>
        <v>21.875</v>
      </c>
      <c r="AZ132" s="174">
        <v>0</v>
      </c>
      <c r="BA132" s="178">
        <v>7.3999999999999996E-2</v>
      </c>
      <c r="BB132" s="171">
        <f>ROUND($BA132*$R132,3)</f>
        <v>13.542</v>
      </c>
      <c r="BC132" s="170">
        <f>ROUND(IF(AND((($CL132-$CK132)/$CK132)&gt;0.01,(($CL132-$CK132)-($CL132*0.01))&gt;0),(($CL132-$CK132)-($CL132*0.01))*$BC$2,0),3)</f>
        <v>9.09</v>
      </c>
      <c r="BD132" s="170">
        <f>ROUND(IF((($CL132-$CK132)/$CK132)&gt;0.01,($CL132-$CK132)*$BD$2,0),3)</f>
        <v>4</v>
      </c>
      <c r="BE132" s="170">
        <f t="shared" si="163"/>
        <v>13.09</v>
      </c>
      <c r="BF132" s="173">
        <v>0</v>
      </c>
      <c r="BG132" s="171">
        <f>ROUND($BF132*$BG$2,3)</f>
        <v>0</v>
      </c>
      <c r="BH132" s="175">
        <v>0</v>
      </c>
      <c r="BI132" s="171">
        <f>ROUND($BH132*$BI$2,3)</f>
        <v>0</v>
      </c>
      <c r="BJ132" s="175">
        <v>0</v>
      </c>
      <c r="BK132" s="175">
        <v>0</v>
      </c>
      <c r="BL132" s="171">
        <v>0</v>
      </c>
      <c r="BM132" s="170">
        <f t="shared" si="264"/>
        <v>367.19699999999995</v>
      </c>
      <c r="BN132" s="170">
        <f>ROUND(IF(AND($R132&lt;=200,$CM132&gt;$BM132),$CM132-$BM132,0),3)</f>
        <v>0</v>
      </c>
      <c r="BO132" s="171">
        <f>ROUND($BM132+$BN132,3)</f>
        <v>367.197</v>
      </c>
      <c r="BP132" s="284">
        <f>ROUND($BO132*$BP$2,2)</f>
        <v>1499728.02</v>
      </c>
      <c r="BQ132" s="297"/>
      <c r="BR132" s="284">
        <f t="shared" si="158"/>
        <v>1499728.02</v>
      </c>
      <c r="BS132" s="284">
        <v>0</v>
      </c>
      <c r="BT132" s="284">
        <v>0</v>
      </c>
      <c r="BU132" s="176">
        <f>$BS132+$BT132</f>
        <v>0</v>
      </c>
      <c r="BV132" s="176">
        <v>0</v>
      </c>
      <c r="BW132" s="176">
        <v>0</v>
      </c>
      <c r="BX132" s="176">
        <f>$BV132+$BW132</f>
        <v>0</v>
      </c>
      <c r="BY132" s="176">
        <v>0</v>
      </c>
      <c r="BZ132" s="176">
        <v>0</v>
      </c>
      <c r="CA132" s="284">
        <f>SUM($BY132:$BZ132)</f>
        <v>0</v>
      </c>
      <c r="CB132" s="284">
        <f t="shared" ref="CB132:CB146" si="266">SUM($BU132+$BX132+$CA132)</f>
        <v>0</v>
      </c>
      <c r="CC132" s="284">
        <f>$CB132*0.75</f>
        <v>0</v>
      </c>
      <c r="CD132" s="176">
        <v>0</v>
      </c>
      <c r="CE132" s="284">
        <f t="shared" ref="CE132:CE146" si="267">$BP132-$CC132-$CD132</f>
        <v>1499728.02</v>
      </c>
      <c r="CF132" s="284">
        <f t="shared" si="159"/>
        <v>6062.929601013223</v>
      </c>
      <c r="CG132" s="284">
        <f t="shared" ref="CG132:CG195" si="268">(CE132/$CE$204)*($CG$2)</f>
        <v>5820.4124169726938</v>
      </c>
      <c r="CH132" s="284">
        <f t="shared" si="161"/>
        <v>1511611.3620179859</v>
      </c>
      <c r="CI132" s="285"/>
      <c r="CJ132" s="292"/>
      <c r="CK132" s="169">
        <v>186</v>
      </c>
      <c r="CL132" s="169">
        <v>194</v>
      </c>
      <c r="CM132" s="178">
        <v>351.62099999999998</v>
      </c>
      <c r="CN132" s="179">
        <f t="shared" si="160"/>
        <v>8195</v>
      </c>
      <c r="CQ132" s="360">
        <f t="shared" ref="CQ132:CQ195" si="269">R132+AH132+AI132+AJ132+AK132+AL132+AN132+AQ132+AY132+BB132+BE132+BN132</f>
        <v>307.57599999999996</v>
      </c>
    </row>
    <row r="133" spans="1:95" ht="11.25" customHeight="1">
      <c r="A133" s="181" t="s">
        <v>991</v>
      </c>
      <c r="B133" s="168">
        <v>0</v>
      </c>
      <c r="C133" s="168">
        <v>15</v>
      </c>
      <c r="D133" s="168">
        <f t="shared" si="209"/>
        <v>15</v>
      </c>
      <c r="E133" s="168">
        <v>20</v>
      </c>
      <c r="F133" s="168">
        <v>24</v>
      </c>
      <c r="G133" s="168">
        <v>24</v>
      </c>
      <c r="H133" s="168">
        <v>26</v>
      </c>
      <c r="I133" s="168">
        <v>26</v>
      </c>
      <c r="J133" s="168">
        <v>26</v>
      </c>
      <c r="K133" s="168">
        <v>26.5</v>
      </c>
      <c r="L133" s="168">
        <v>26</v>
      </c>
      <c r="M133" s="168">
        <v>0</v>
      </c>
      <c r="N133" s="168">
        <v>0</v>
      </c>
      <c r="O133" s="168">
        <v>0</v>
      </c>
      <c r="P133" s="168">
        <v>0</v>
      </c>
      <c r="Q133" s="168">
        <f>SUM($E133:$P133)</f>
        <v>198.5</v>
      </c>
      <c r="R133" s="169">
        <f>$D133+$Q133</f>
        <v>213.5</v>
      </c>
      <c r="S133" s="168">
        <v>2</v>
      </c>
      <c r="T133" s="168">
        <v>3</v>
      </c>
      <c r="U133" s="168">
        <v>0</v>
      </c>
      <c r="V133" s="168">
        <v>37.5</v>
      </c>
      <c r="W133" s="168">
        <v>0.91</v>
      </c>
      <c r="X133" s="168">
        <v>161</v>
      </c>
      <c r="Y133" s="168">
        <v>198.5</v>
      </c>
      <c r="Z133" s="168">
        <v>33.08</v>
      </c>
      <c r="AA133" s="168">
        <v>0</v>
      </c>
      <c r="AB133" s="170">
        <f>ROUND($D133*$AB$2,3)</f>
        <v>21.6</v>
      </c>
      <c r="AC133" s="171">
        <f>ROUND($E133*$AC$2,3)</f>
        <v>24</v>
      </c>
      <c r="AD133" s="171">
        <f>ROUND(($F133+$G133)*$AD$2,3)</f>
        <v>56.64</v>
      </c>
      <c r="AE133" s="171">
        <f>ROUND(($H133+$I133+$J133)*$AE$2,3)</f>
        <v>81.510000000000005</v>
      </c>
      <c r="AF133" s="171">
        <f>ROUND(($K133+$L133+$M133+$N133+$O133+$P133)*$AF$2,3)</f>
        <v>65.625</v>
      </c>
      <c r="AG133" s="171">
        <f t="shared" si="214"/>
        <v>227.77500000000001</v>
      </c>
      <c r="AH133" s="171">
        <f>ROUND($AH$2*$S133,3)</f>
        <v>2</v>
      </c>
      <c r="AI133" s="171">
        <f t="shared" si="261"/>
        <v>6</v>
      </c>
      <c r="AJ133" s="171">
        <f>ROUND($AJ$2*$U133,3)</f>
        <v>0</v>
      </c>
      <c r="AK133" s="171">
        <f>ROUND($AK$2*$V133,3)</f>
        <v>26.25</v>
      </c>
      <c r="AL133" s="171">
        <f>ROUND($AL$2*$W133,3)</f>
        <v>22.75</v>
      </c>
      <c r="AM133" s="171">
        <f>ROUND($X133*$AM$2,3)</f>
        <v>8.0500000000000007</v>
      </c>
      <c r="AN133" s="171">
        <f>ROUND($AN$2*$Z133,3)</f>
        <v>16.54</v>
      </c>
      <c r="AO133" s="171">
        <f>ROUND($AA133*$AO$2,3)</f>
        <v>0</v>
      </c>
      <c r="AP133" s="170">
        <f t="shared" si="265"/>
        <v>330.96500000000003</v>
      </c>
      <c r="AQ133" s="172">
        <v>1.0840000000000001</v>
      </c>
      <c r="AR133" s="171">
        <f>ROUND($AP133*$AQ133,3)</f>
        <v>358.76600000000002</v>
      </c>
      <c r="AS133" s="173">
        <v>1</v>
      </c>
      <c r="AT133" s="170">
        <f>ROUND($AS133*$AT$2,3)</f>
        <v>1.5</v>
      </c>
      <c r="AU133" s="172">
        <v>0</v>
      </c>
      <c r="AV133" s="172">
        <v>0</v>
      </c>
      <c r="AW133" s="170">
        <v>0</v>
      </c>
      <c r="AX133" s="172">
        <v>0</v>
      </c>
      <c r="AY133" s="171">
        <f>SUM($AU133:$AX133)</f>
        <v>0</v>
      </c>
      <c r="AZ133" s="174">
        <v>0</v>
      </c>
      <c r="BA133" s="178">
        <v>7.3999999999999996E-2</v>
      </c>
      <c r="BB133" s="171">
        <f>ROUND($BA133*$R133,3)</f>
        <v>15.798999999999999</v>
      </c>
      <c r="BC133" s="170">
        <f>ROUND(IF(AND((($CL133-$CK133)/$CK133)&gt;0.01,(($CL133-$CK133)-($CL133*0.01))&gt;0),(($CL133-$CK133)-($CL133*0.01))*$BC$2,0),3)</f>
        <v>0</v>
      </c>
      <c r="BD133" s="170">
        <f>ROUND(IF((($CL133-$CK133)/$CK133)&gt;0.01,($CL133-$CK133)*$BD$2,0),3)</f>
        <v>0</v>
      </c>
      <c r="BE133" s="170">
        <f t="shared" si="163"/>
        <v>0</v>
      </c>
      <c r="BF133" s="173">
        <v>0</v>
      </c>
      <c r="BG133" s="171">
        <f>ROUND($BF133*$BG$2,3)</f>
        <v>0</v>
      </c>
      <c r="BH133" s="175">
        <v>0</v>
      </c>
      <c r="BI133" s="171">
        <f>ROUND($BH133*$BI$2,3)</f>
        <v>0</v>
      </c>
      <c r="BJ133" s="175">
        <v>0</v>
      </c>
      <c r="BK133" s="175">
        <v>0</v>
      </c>
      <c r="BL133" s="171">
        <v>0</v>
      </c>
      <c r="BM133" s="170">
        <f t="shared" si="264"/>
        <v>376.065</v>
      </c>
      <c r="BN133" s="170">
        <f>ROUND(IF(AND($R133&lt;=200,$CM133&gt;$BM133),$CM133-$BM133,0),3)</f>
        <v>0</v>
      </c>
      <c r="BO133" s="171">
        <f>ROUND($BM133+$BN133,3)</f>
        <v>376.065</v>
      </c>
      <c r="BP133" s="284">
        <f>ROUND($BO133*$BP$2,2)</f>
        <v>1535947.24</v>
      </c>
      <c r="BQ133" s="297"/>
      <c r="BR133" s="284">
        <f t="shared" si="158"/>
        <v>1535947.24</v>
      </c>
      <c r="BS133" s="284">
        <v>0</v>
      </c>
      <c r="BT133" s="284">
        <v>0</v>
      </c>
      <c r="BU133" s="176">
        <f>$BS133+$BT133</f>
        <v>0</v>
      </c>
      <c r="BV133" s="176">
        <v>0</v>
      </c>
      <c r="BW133" s="176">
        <v>0</v>
      </c>
      <c r="BX133" s="176">
        <f>$BV133+$BW133</f>
        <v>0</v>
      </c>
      <c r="BY133" s="176">
        <v>0</v>
      </c>
      <c r="BZ133" s="176">
        <v>0</v>
      </c>
      <c r="CA133" s="284">
        <f>SUM($BY133:$BZ133)</f>
        <v>0</v>
      </c>
      <c r="CB133" s="284">
        <f t="shared" si="266"/>
        <v>0</v>
      </c>
      <c r="CC133" s="284">
        <f>$CB133*0.75</f>
        <v>0</v>
      </c>
      <c r="CD133" s="176">
        <v>0</v>
      </c>
      <c r="CE133" s="284">
        <f t="shared" si="267"/>
        <v>1535947.24</v>
      </c>
      <c r="CF133" s="284">
        <f t="shared" si="159"/>
        <v>6209.3525377958595</v>
      </c>
      <c r="CG133" s="284">
        <f t="shared" si="268"/>
        <v>5960.9784362840255</v>
      </c>
      <c r="CH133" s="284">
        <f t="shared" si="161"/>
        <v>1548117.5709740799</v>
      </c>
      <c r="CI133" s="285"/>
      <c r="CJ133" s="292"/>
      <c r="CK133" s="169">
        <v>212</v>
      </c>
      <c r="CL133" s="169">
        <v>212</v>
      </c>
      <c r="CM133" s="178">
        <v>368.697</v>
      </c>
      <c r="CN133" s="179">
        <f t="shared" si="160"/>
        <v>7194</v>
      </c>
      <c r="CQ133" s="360">
        <f t="shared" si="269"/>
        <v>303.923</v>
      </c>
    </row>
    <row r="134" spans="1:95" ht="11.25" customHeight="1">
      <c r="A134" s="181" t="s">
        <v>992</v>
      </c>
      <c r="B134" s="168">
        <v>0</v>
      </c>
      <c r="C134" s="168">
        <v>0</v>
      </c>
      <c r="D134" s="168">
        <f t="shared" si="209"/>
        <v>0</v>
      </c>
      <c r="E134" s="168">
        <v>0</v>
      </c>
      <c r="F134" s="168">
        <v>0</v>
      </c>
      <c r="G134" s="168">
        <v>0</v>
      </c>
      <c r="H134" s="168">
        <v>0</v>
      </c>
      <c r="I134" s="168">
        <v>0</v>
      </c>
      <c r="J134" s="168">
        <v>0</v>
      </c>
      <c r="K134" s="168">
        <v>0</v>
      </c>
      <c r="L134" s="168">
        <v>0</v>
      </c>
      <c r="M134" s="168">
        <v>22.5</v>
      </c>
      <c r="N134" s="168">
        <v>22.5</v>
      </c>
      <c r="O134" s="168">
        <v>22</v>
      </c>
      <c r="P134" s="168">
        <v>26.5</v>
      </c>
      <c r="Q134" s="168">
        <f>SUM($E134:$P134)</f>
        <v>93.5</v>
      </c>
      <c r="R134" s="169">
        <f>$D134+$Q134</f>
        <v>93.5</v>
      </c>
      <c r="S134" s="168">
        <v>3</v>
      </c>
      <c r="T134" s="168">
        <v>1.5</v>
      </c>
      <c r="U134" s="168">
        <v>0</v>
      </c>
      <c r="V134" s="168">
        <v>13</v>
      </c>
      <c r="W134" s="168">
        <v>0.28000000000000003</v>
      </c>
      <c r="X134" s="168">
        <v>0</v>
      </c>
      <c r="Y134" s="168">
        <v>0</v>
      </c>
      <c r="Z134" s="168">
        <v>0</v>
      </c>
      <c r="AA134" s="168">
        <v>0</v>
      </c>
      <c r="AB134" s="170">
        <f>ROUND($D134*$AB$2,3)</f>
        <v>0</v>
      </c>
      <c r="AC134" s="171">
        <f>ROUND($E134*$AC$2,3)</f>
        <v>0</v>
      </c>
      <c r="AD134" s="171">
        <f>ROUND(($F134+$G134)*$AD$2,3)</f>
        <v>0</v>
      </c>
      <c r="AE134" s="171">
        <f>ROUND(($H134+$I134+$J134)*$AE$2,3)</f>
        <v>0</v>
      </c>
      <c r="AF134" s="171">
        <f>ROUND(($K134+$L134+$M134+$N134+$O134+$P134)*$AF$2,3)</f>
        <v>116.875</v>
      </c>
      <c r="AG134" s="171">
        <f t="shared" si="214"/>
        <v>116.875</v>
      </c>
      <c r="AH134" s="171">
        <f>ROUND($AH$2*$S134,3)</f>
        <v>3</v>
      </c>
      <c r="AI134" s="171">
        <f t="shared" si="261"/>
        <v>3</v>
      </c>
      <c r="AJ134" s="171">
        <f>ROUND($AJ$2*$U134,3)</f>
        <v>0</v>
      </c>
      <c r="AK134" s="171">
        <f>ROUND($AK$2*$V134,3)</f>
        <v>9.1</v>
      </c>
      <c r="AL134" s="171">
        <f>ROUND($AL$2*$W134,3)</f>
        <v>7</v>
      </c>
      <c r="AM134" s="171">
        <f>ROUND($X134*$AM$2,3)</f>
        <v>0</v>
      </c>
      <c r="AN134" s="171">
        <f>ROUND($AN$2*$Z134,3)</f>
        <v>0</v>
      </c>
      <c r="AO134" s="171">
        <f>ROUND($AA134*$AO$2,3)</f>
        <v>0</v>
      </c>
      <c r="AP134" s="170">
        <f t="shared" si="265"/>
        <v>138.97499999999999</v>
      </c>
      <c r="AQ134" s="172">
        <v>1</v>
      </c>
      <c r="AR134" s="171">
        <f>ROUND($AP134*$AQ134,3)</f>
        <v>138.97499999999999</v>
      </c>
      <c r="AS134" s="173">
        <v>0</v>
      </c>
      <c r="AT134" s="170">
        <f>ROUND($AS134*$AT$2,3)</f>
        <v>0</v>
      </c>
      <c r="AU134" s="172">
        <v>0</v>
      </c>
      <c r="AV134" s="172">
        <v>110.71599999999999</v>
      </c>
      <c r="AW134" s="170">
        <v>0</v>
      </c>
      <c r="AX134" s="172">
        <v>0</v>
      </c>
      <c r="AY134" s="171">
        <f>SUM($AU134:$AX134)</f>
        <v>110.71599999999999</v>
      </c>
      <c r="AZ134" s="174">
        <v>0</v>
      </c>
      <c r="BA134" s="178">
        <v>7.3999999999999996E-2</v>
      </c>
      <c r="BB134" s="171">
        <f>ROUND($BA134*$R134,3)</f>
        <v>6.9189999999999996</v>
      </c>
      <c r="BC134" s="170">
        <f>ROUND(IF(AND((($CL134-$CK134)/$CK134)&gt;0.01,(($CL134-$CK134)-($CL134*0.01))&gt;0),(($CL134-$CK134)-($CL134*0.01))*$BC$2,0),3)</f>
        <v>1.65</v>
      </c>
      <c r="BD134" s="170">
        <f>ROUND(IF((($CL134-$CK134)/$CK134)&gt;0.01,($CL134-$CK134)*$BD$2,0),3)</f>
        <v>1</v>
      </c>
      <c r="BE134" s="170">
        <f t="shared" si="163"/>
        <v>2.65</v>
      </c>
      <c r="BF134" s="173">
        <v>0</v>
      </c>
      <c r="BG134" s="171">
        <f>ROUND($BF134*$BG$2,3)</f>
        <v>0</v>
      </c>
      <c r="BH134" s="175">
        <v>0</v>
      </c>
      <c r="BI134" s="171">
        <f>ROUND($BH134*$BI$2,3)</f>
        <v>0</v>
      </c>
      <c r="BJ134" s="175">
        <v>0</v>
      </c>
      <c r="BK134" s="175">
        <v>0</v>
      </c>
      <c r="BL134" s="171">
        <v>0</v>
      </c>
      <c r="BM134" s="170">
        <f t="shared" si="264"/>
        <v>259.25999999999993</v>
      </c>
      <c r="BN134" s="170">
        <f>ROUND(IF(AND($R134&lt;=200,$CM134&gt;$BM134),$CM134-$BM134,0),3)</f>
        <v>0</v>
      </c>
      <c r="BO134" s="171">
        <f>ROUND($BM134+$BN134,3)</f>
        <v>259.26</v>
      </c>
      <c r="BP134" s="284">
        <f>ROUND($BO134*$BP$2,2)</f>
        <v>1058885.25</v>
      </c>
      <c r="BQ134" s="297"/>
      <c r="BR134" s="284">
        <f t="shared" ref="BR134" si="270">BP134-BQ134</f>
        <v>1058885.25</v>
      </c>
      <c r="BS134" s="284">
        <v>0</v>
      </c>
      <c r="BT134" s="284">
        <v>0</v>
      </c>
      <c r="BU134" s="176">
        <f>$BS134+$BT134</f>
        <v>0</v>
      </c>
      <c r="BV134" s="176">
        <v>0</v>
      </c>
      <c r="BW134" s="176">
        <v>0</v>
      </c>
      <c r="BX134" s="176">
        <f>$BV134+$BW134</f>
        <v>0</v>
      </c>
      <c r="BY134" s="176">
        <v>0</v>
      </c>
      <c r="BZ134" s="176">
        <v>0</v>
      </c>
      <c r="CA134" s="284">
        <f>SUM($BY134:$BZ134)</f>
        <v>0</v>
      </c>
      <c r="CB134" s="284">
        <f t="shared" si="266"/>
        <v>0</v>
      </c>
      <c r="CC134" s="284">
        <f>$CB134*0.75</f>
        <v>0</v>
      </c>
      <c r="CD134" s="176">
        <v>0</v>
      </c>
      <c r="CE134" s="284">
        <f t="shared" si="267"/>
        <v>1058885.25</v>
      </c>
      <c r="CF134" s="284">
        <f t="shared" ref="CF134:CF197" si="271">(CE134/$CE$204)*($CF$2)</f>
        <v>4280.740668098797</v>
      </c>
      <c r="CG134" s="284">
        <f t="shared" si="268"/>
        <v>4109.5110413748453</v>
      </c>
      <c r="CH134" s="284">
        <f t="shared" si="161"/>
        <v>1067275.5017094738</v>
      </c>
      <c r="CI134" s="285"/>
      <c r="CJ134" s="292"/>
      <c r="CK134" s="169">
        <v>88</v>
      </c>
      <c r="CL134" s="169">
        <v>90</v>
      </c>
      <c r="CM134" s="178">
        <v>256.30399999999997</v>
      </c>
      <c r="CN134" s="179">
        <f t="shared" ref="CN134:CN146" si="272">ROUND($BP134/$R134,0)</f>
        <v>11325</v>
      </c>
      <c r="CQ134" s="360">
        <f t="shared" si="269"/>
        <v>236.88499999999999</v>
      </c>
    </row>
    <row r="135" spans="1:95" ht="11.25" customHeight="1">
      <c r="A135" s="182" t="s">
        <v>993</v>
      </c>
      <c r="B135" s="183">
        <f t="shared" ref="B135:BM135" si="273">SUBTOTAL(9,B131:B134)</f>
        <v>34</v>
      </c>
      <c r="C135" s="183">
        <f t="shared" si="273"/>
        <v>198.5</v>
      </c>
      <c r="D135" s="183">
        <f t="shared" si="273"/>
        <v>215.5</v>
      </c>
      <c r="E135" s="183">
        <f t="shared" si="273"/>
        <v>179.5</v>
      </c>
      <c r="F135" s="183">
        <f t="shared" si="273"/>
        <v>190</v>
      </c>
      <c r="G135" s="183">
        <f t="shared" si="273"/>
        <v>228</v>
      </c>
      <c r="H135" s="183">
        <f t="shared" si="273"/>
        <v>249.5</v>
      </c>
      <c r="I135" s="183">
        <f t="shared" si="273"/>
        <v>223</v>
      </c>
      <c r="J135" s="183">
        <f t="shared" si="273"/>
        <v>191.5</v>
      </c>
      <c r="K135" s="183">
        <f t="shared" si="273"/>
        <v>226</v>
      </c>
      <c r="L135" s="183">
        <f t="shared" si="273"/>
        <v>207.5</v>
      </c>
      <c r="M135" s="183">
        <f t="shared" si="273"/>
        <v>259</v>
      </c>
      <c r="N135" s="183">
        <f t="shared" si="273"/>
        <v>245</v>
      </c>
      <c r="O135" s="183">
        <f t="shared" si="273"/>
        <v>207</v>
      </c>
      <c r="P135" s="183">
        <f t="shared" si="273"/>
        <v>195</v>
      </c>
      <c r="Q135" s="183">
        <f t="shared" si="273"/>
        <v>2601</v>
      </c>
      <c r="R135" s="183">
        <f t="shared" si="273"/>
        <v>2816.5</v>
      </c>
      <c r="S135" s="183">
        <f t="shared" si="273"/>
        <v>55.5</v>
      </c>
      <c r="T135" s="183">
        <f t="shared" si="273"/>
        <v>53</v>
      </c>
      <c r="U135" s="183">
        <f t="shared" si="273"/>
        <v>25.5</v>
      </c>
      <c r="V135" s="183">
        <f t="shared" si="273"/>
        <v>485.5</v>
      </c>
      <c r="W135" s="183">
        <f t="shared" si="273"/>
        <v>13.54</v>
      </c>
      <c r="X135" s="183">
        <f t="shared" si="273"/>
        <v>1313.5</v>
      </c>
      <c r="Y135" s="183">
        <f t="shared" si="273"/>
        <v>1098.5</v>
      </c>
      <c r="Z135" s="183">
        <f t="shared" si="273"/>
        <v>307.83</v>
      </c>
      <c r="AA135" s="183">
        <f t="shared" si="273"/>
        <v>0</v>
      </c>
      <c r="AB135" s="295">
        <f t="shared" si="273"/>
        <v>310.32000000000005</v>
      </c>
      <c r="AC135" s="295">
        <f t="shared" si="273"/>
        <v>215.4</v>
      </c>
      <c r="AD135" s="295">
        <f t="shared" si="273"/>
        <v>493.24</v>
      </c>
      <c r="AE135" s="295">
        <f t="shared" si="273"/>
        <v>693.88</v>
      </c>
      <c r="AF135" s="295">
        <f t="shared" si="273"/>
        <v>1674.375</v>
      </c>
      <c r="AG135" s="295">
        <f t="shared" si="273"/>
        <v>3076.895</v>
      </c>
      <c r="AH135" s="295">
        <f t="shared" si="273"/>
        <v>55.5</v>
      </c>
      <c r="AI135" s="295">
        <f t="shared" si="273"/>
        <v>106</v>
      </c>
      <c r="AJ135" s="295">
        <f t="shared" si="273"/>
        <v>51</v>
      </c>
      <c r="AK135" s="295">
        <f t="shared" si="273"/>
        <v>339.85</v>
      </c>
      <c r="AL135" s="295">
        <f t="shared" si="273"/>
        <v>338.5</v>
      </c>
      <c r="AM135" s="295">
        <f t="shared" si="273"/>
        <v>65.674999999999997</v>
      </c>
      <c r="AN135" s="295">
        <f t="shared" si="273"/>
        <v>153.91499999999999</v>
      </c>
      <c r="AO135" s="295">
        <f t="shared" si="273"/>
        <v>0</v>
      </c>
      <c r="AP135" s="295">
        <f t="shared" si="273"/>
        <v>4497.6549999999997</v>
      </c>
      <c r="AQ135" s="183" t="s">
        <v>1042</v>
      </c>
      <c r="AR135" s="295">
        <f t="shared" si="273"/>
        <v>4859.3119999999999</v>
      </c>
      <c r="AS135" s="183">
        <f t="shared" si="273"/>
        <v>8</v>
      </c>
      <c r="AT135" s="295">
        <f t="shared" si="273"/>
        <v>12</v>
      </c>
      <c r="AU135" s="295">
        <f t="shared" si="273"/>
        <v>68.22999999999999</v>
      </c>
      <c r="AV135" s="295">
        <f t="shared" si="273"/>
        <v>110.71599999999999</v>
      </c>
      <c r="AW135" s="295">
        <f t="shared" si="273"/>
        <v>125</v>
      </c>
      <c r="AX135" s="295">
        <f t="shared" si="273"/>
        <v>0</v>
      </c>
      <c r="AY135" s="295">
        <f t="shared" si="273"/>
        <v>303.94599999999997</v>
      </c>
      <c r="AZ135" s="295">
        <f t="shared" si="273"/>
        <v>0</v>
      </c>
      <c r="BA135" s="295">
        <f t="shared" si="273"/>
        <v>0.29599999999999999</v>
      </c>
      <c r="BB135" s="295">
        <f t="shared" si="273"/>
        <v>208.42100000000002</v>
      </c>
      <c r="BC135" s="295">
        <f t="shared" si="273"/>
        <v>10.74</v>
      </c>
      <c r="BD135" s="295">
        <f t="shared" si="273"/>
        <v>5</v>
      </c>
      <c r="BE135" s="295">
        <f t="shared" si="273"/>
        <v>15.74</v>
      </c>
      <c r="BF135" s="183">
        <f t="shared" si="273"/>
        <v>32.5</v>
      </c>
      <c r="BG135" s="295">
        <f t="shared" si="273"/>
        <v>3.25</v>
      </c>
      <c r="BH135" s="183">
        <f t="shared" si="273"/>
        <v>0</v>
      </c>
      <c r="BI135" s="295">
        <f t="shared" si="273"/>
        <v>0</v>
      </c>
      <c r="BJ135" s="183">
        <f t="shared" si="273"/>
        <v>0</v>
      </c>
      <c r="BK135" s="183">
        <f t="shared" si="273"/>
        <v>0</v>
      </c>
      <c r="BL135" s="295">
        <f t="shared" si="273"/>
        <v>0</v>
      </c>
      <c r="BM135" s="295">
        <f t="shared" si="273"/>
        <v>5402.6689999999999</v>
      </c>
      <c r="BN135" s="295">
        <f t="shared" ref="BN135:CN135" si="274">SUBTOTAL(9,BN131:BN134)</f>
        <v>0</v>
      </c>
      <c r="BO135" s="295">
        <f t="shared" si="274"/>
        <v>5402.6689999999999</v>
      </c>
      <c r="BP135" s="296">
        <f t="shared" si="274"/>
        <v>22065904.899999999</v>
      </c>
      <c r="BQ135" s="296">
        <f t="shared" si="274"/>
        <v>0</v>
      </c>
      <c r="BR135" s="296">
        <f t="shared" si="274"/>
        <v>22065904.899999999</v>
      </c>
      <c r="BS135" s="296">
        <f t="shared" si="274"/>
        <v>33638.67</v>
      </c>
      <c r="BT135" s="296">
        <f t="shared" si="274"/>
        <v>183727.13</v>
      </c>
      <c r="BU135" s="296">
        <f t="shared" si="274"/>
        <v>217365.8</v>
      </c>
      <c r="BV135" s="296">
        <f t="shared" si="274"/>
        <v>0</v>
      </c>
      <c r="BW135" s="296">
        <f t="shared" si="274"/>
        <v>42372.55</v>
      </c>
      <c r="BX135" s="296">
        <f t="shared" si="274"/>
        <v>42372.55</v>
      </c>
      <c r="BY135" s="296">
        <f t="shared" si="274"/>
        <v>0</v>
      </c>
      <c r="BZ135" s="296">
        <f t="shared" si="274"/>
        <v>176448.97</v>
      </c>
      <c r="CA135" s="296">
        <f t="shared" si="274"/>
        <v>176448.97</v>
      </c>
      <c r="CB135" s="296">
        <f t="shared" si="274"/>
        <v>436187.31999999995</v>
      </c>
      <c r="CC135" s="296">
        <f t="shared" si="274"/>
        <v>327140.49</v>
      </c>
      <c r="CD135" s="296">
        <f t="shared" si="274"/>
        <v>0</v>
      </c>
      <c r="CE135" s="296">
        <f t="shared" si="274"/>
        <v>21738764.41</v>
      </c>
      <c r="CF135" s="296">
        <f t="shared" si="274"/>
        <v>87883.000432866305</v>
      </c>
      <c r="CG135" s="296">
        <f t="shared" si="274"/>
        <v>84367.680415551673</v>
      </c>
      <c r="CH135" s="296">
        <f t="shared" si="274"/>
        <v>21911015.09084842</v>
      </c>
      <c r="CI135" s="296">
        <f t="shared" si="274"/>
        <v>0</v>
      </c>
      <c r="CJ135" s="183"/>
      <c r="CK135" s="183">
        <f t="shared" si="274"/>
        <v>2826</v>
      </c>
      <c r="CL135" s="183">
        <f t="shared" si="274"/>
        <v>2739.5</v>
      </c>
      <c r="CM135" s="295">
        <f t="shared" si="274"/>
        <v>5174.1689999999999</v>
      </c>
      <c r="CN135" s="183">
        <f t="shared" si="274"/>
        <v>34439</v>
      </c>
      <c r="CQ135" s="360" t="e">
        <f t="shared" si="269"/>
        <v>#VALUE!</v>
      </c>
    </row>
    <row r="136" spans="1:95" ht="11.25" customHeight="1">
      <c r="A136" s="180" t="s">
        <v>994</v>
      </c>
      <c r="B136" s="168">
        <v>8.5</v>
      </c>
      <c r="C136" s="168">
        <v>25.5</v>
      </c>
      <c r="D136" s="168">
        <f t="shared" si="209"/>
        <v>29.75</v>
      </c>
      <c r="E136" s="168">
        <v>25</v>
      </c>
      <c r="F136" s="168">
        <v>27</v>
      </c>
      <c r="G136" s="168">
        <v>23</v>
      </c>
      <c r="H136" s="168">
        <v>26.5</v>
      </c>
      <c r="I136" s="168">
        <v>23.5</v>
      </c>
      <c r="J136" s="168">
        <v>21</v>
      </c>
      <c r="K136" s="168">
        <v>31</v>
      </c>
      <c r="L136" s="168">
        <v>31.5</v>
      </c>
      <c r="M136" s="168">
        <v>25</v>
      </c>
      <c r="N136" s="168">
        <v>24.5</v>
      </c>
      <c r="O136" s="168">
        <v>22</v>
      </c>
      <c r="P136" s="168">
        <v>22</v>
      </c>
      <c r="Q136" s="168">
        <f t="shared" ref="Q136:Q146" si="275">SUM($E136:$P136)</f>
        <v>302</v>
      </c>
      <c r="R136" s="169">
        <f t="shared" ref="R136:R144" si="276">$D136+$Q136</f>
        <v>331.75</v>
      </c>
      <c r="S136" s="168">
        <v>3</v>
      </c>
      <c r="T136" s="168">
        <v>2</v>
      </c>
      <c r="U136" s="168">
        <v>8.5</v>
      </c>
      <c r="V136" s="168">
        <v>44.5</v>
      </c>
      <c r="W136" s="168">
        <v>1.1499999999999999</v>
      </c>
      <c r="X136" s="168">
        <v>171.5</v>
      </c>
      <c r="Y136" s="168">
        <v>0</v>
      </c>
      <c r="Z136" s="168">
        <v>0</v>
      </c>
      <c r="AA136" s="168">
        <v>0</v>
      </c>
      <c r="AB136" s="170">
        <f t="shared" ref="AB136:AB146" si="277">ROUND($D136*$AB$2,3)</f>
        <v>42.84</v>
      </c>
      <c r="AC136" s="171">
        <f t="shared" ref="AC136:AC144" si="278">ROUND($E136*$AC$2,3)</f>
        <v>30</v>
      </c>
      <c r="AD136" s="171">
        <f t="shared" ref="AD136:AD144" si="279">ROUND(($F136+$G136)*$AD$2,3)</f>
        <v>59</v>
      </c>
      <c r="AE136" s="171">
        <f t="shared" ref="AE136:AE146" si="280">ROUND(($H136+$I136+$J136)*$AE$2,3)</f>
        <v>74.194999999999993</v>
      </c>
      <c r="AF136" s="171">
        <f t="shared" ref="AF136:AF144" si="281">ROUND(($K136+$L136+$M136+$N136+$O136+$P136)*$AF$2,3)</f>
        <v>195</v>
      </c>
      <c r="AG136" s="171">
        <f t="shared" si="214"/>
        <v>358.19499999999999</v>
      </c>
      <c r="AH136" s="171">
        <f t="shared" ref="AH136:AH144" si="282">ROUND($AH$2*$S136,3)</f>
        <v>3</v>
      </c>
      <c r="AI136" s="171">
        <f t="shared" ref="AI136:AI144" si="283">ROUND($AI$2*$T136,3)</f>
        <v>4</v>
      </c>
      <c r="AJ136" s="171">
        <f t="shared" ref="AJ136:AJ144" si="284">ROUND($AJ$2*$U136,3)</f>
        <v>17</v>
      </c>
      <c r="AK136" s="171">
        <f t="shared" ref="AK136:AK144" si="285">ROUND($AK$2*$V136,3)</f>
        <v>31.15</v>
      </c>
      <c r="AL136" s="171">
        <f t="shared" ref="AL136:AL144" si="286">ROUND($AL$2*$W136,3)</f>
        <v>28.75</v>
      </c>
      <c r="AM136" s="171">
        <f t="shared" ref="AM136:AM144" si="287">ROUND($X136*$AM$2,3)</f>
        <v>8.5749999999999993</v>
      </c>
      <c r="AN136" s="171">
        <f t="shared" ref="AN136:AN144" si="288">ROUND($AN$2*$Z136,3)</f>
        <v>0</v>
      </c>
      <c r="AO136" s="171">
        <f t="shared" ref="AO136:AO144" si="289">ROUND($AA136*$AO$2,3)</f>
        <v>0</v>
      </c>
      <c r="AP136" s="170">
        <f t="shared" si="265"/>
        <v>493.51</v>
      </c>
      <c r="AQ136" s="172">
        <v>1.246</v>
      </c>
      <c r="AR136" s="171">
        <f t="shared" ref="AR136:AR144" si="290">ROUND($AP136*$AQ136,3)</f>
        <v>614.91300000000001</v>
      </c>
      <c r="AS136" s="173">
        <v>0</v>
      </c>
      <c r="AT136" s="170">
        <f t="shared" ref="AT136:AT144" si="291">ROUND($AS136*$AT$2,3)</f>
        <v>0</v>
      </c>
      <c r="AU136" s="172">
        <v>68.817999999999998</v>
      </c>
      <c r="AV136" s="172">
        <v>111.6</v>
      </c>
      <c r="AW136" s="170">
        <f t="shared" ref="AW136:AW142" si="292">ROUND(IF($R136&lt;4000,((4000-$R136)/4000)*(0.15*$R136),0),3)</f>
        <v>45.634999999999998</v>
      </c>
      <c r="AX136" s="172">
        <v>0</v>
      </c>
      <c r="AY136" s="171">
        <f t="shared" ref="AY136:AY144" si="293">SUM($AU136:$AX136)</f>
        <v>226.053</v>
      </c>
      <c r="AZ136" s="174">
        <f t="shared" si="262"/>
        <v>0</v>
      </c>
      <c r="BA136" s="178">
        <v>4.7E-2</v>
      </c>
      <c r="BB136" s="171">
        <f t="shared" ref="BB136:BB144" si="294">ROUND($BA136*$R136,3)</f>
        <v>15.592000000000001</v>
      </c>
      <c r="BC136" s="170">
        <f t="shared" ref="BC136:BC144" si="295">ROUND(IF(AND((($CL136-$CK136)/$CK136)&gt;0.01,(($CL136-$CK136)-($CL136*0.01))&gt;0),(($CL136-$CK136)-($CL136*0.01))*$BC$2,0),3)</f>
        <v>0</v>
      </c>
      <c r="BD136" s="170">
        <f t="shared" ref="BD136:BD144" si="296">ROUND(IF((($CL136-$CK136)/$CK136)&gt;0.01,($CL136-$CK136)*$BD$2,0),3)</f>
        <v>0</v>
      </c>
      <c r="BE136" s="170">
        <f t="shared" si="163"/>
        <v>0</v>
      </c>
      <c r="BF136" s="173">
        <v>0</v>
      </c>
      <c r="BG136" s="171">
        <f t="shared" ref="BG136:BG144" si="297">ROUND($BF136*$BG$2,3)</f>
        <v>0</v>
      </c>
      <c r="BH136" s="175">
        <v>2</v>
      </c>
      <c r="BI136" s="171">
        <f t="shared" ref="BI136:BI144" si="298">ROUND($BH136*$BI$2,3)</f>
        <v>0.2</v>
      </c>
      <c r="BJ136" s="175">
        <v>0</v>
      </c>
      <c r="BK136" s="175">
        <v>0</v>
      </c>
      <c r="BL136" s="171">
        <f t="shared" si="263"/>
        <v>0</v>
      </c>
      <c r="BM136" s="170">
        <f t="shared" si="264"/>
        <v>856.75800000000004</v>
      </c>
      <c r="BN136" s="170">
        <f t="shared" ref="BN136:BN144" si="299">ROUND(IF(AND($R136&lt;=200,$CM136&gt;$BM136),$CM136-$BM136,0),3)</f>
        <v>0</v>
      </c>
      <c r="BO136" s="171">
        <f t="shared" ref="BO136:BO144" si="300">ROUND($BM136+$BN136,3)</f>
        <v>856.75800000000004</v>
      </c>
      <c r="BP136" s="284">
        <f t="shared" ref="BP136:BP144" si="301">ROUND($BO136*$BP$2,2)</f>
        <v>3499222.43</v>
      </c>
      <c r="BQ136" s="285"/>
      <c r="BR136" s="284">
        <f t="shared" ref="BR136:BR146" si="302">BP136-BQ136</f>
        <v>3499222.43</v>
      </c>
      <c r="BS136" s="284">
        <v>6346.46</v>
      </c>
      <c r="BT136" s="284">
        <v>47151.99</v>
      </c>
      <c r="BU136" s="176">
        <f t="shared" ref="BU136:BU144" si="303">$BS136+$BT136</f>
        <v>53498.45</v>
      </c>
      <c r="BV136" s="176">
        <v>0</v>
      </c>
      <c r="BW136" s="176">
        <v>0</v>
      </c>
      <c r="BX136" s="176">
        <f t="shared" ref="BX136:BX144" si="304">$BV136+$BW136</f>
        <v>0</v>
      </c>
      <c r="BY136" s="176">
        <v>0</v>
      </c>
      <c r="BZ136" s="176">
        <v>0</v>
      </c>
      <c r="CA136" s="284">
        <f t="shared" ref="CA136:CA144" si="305">SUM($BY136:$BZ136)</f>
        <v>0</v>
      </c>
      <c r="CB136" s="284">
        <f t="shared" si="266"/>
        <v>53498.45</v>
      </c>
      <c r="CC136" s="284">
        <f t="shared" ref="CC136:CC144" si="306">$CB136*0.75</f>
        <v>40123.837499999994</v>
      </c>
      <c r="CD136" s="176">
        <v>0</v>
      </c>
      <c r="CE136" s="284">
        <f t="shared" si="267"/>
        <v>3459098.5925000003</v>
      </c>
      <c r="CF136" s="284">
        <f t="shared" si="271"/>
        <v>13984.049754095695</v>
      </c>
      <c r="CG136" s="284">
        <f t="shared" si="268"/>
        <v>13424.687763931868</v>
      </c>
      <c r="CH136" s="284">
        <f t="shared" si="161"/>
        <v>3486507.3300180277</v>
      </c>
      <c r="CI136" s="285"/>
      <c r="CJ136" s="292"/>
      <c r="CK136" s="169">
        <v>334</v>
      </c>
      <c r="CL136" s="169">
        <v>315</v>
      </c>
      <c r="CM136" s="178">
        <v>838.29200000000003</v>
      </c>
      <c r="CN136" s="179">
        <f t="shared" si="272"/>
        <v>10548</v>
      </c>
      <c r="CQ136" s="360">
        <f t="shared" si="269"/>
        <v>658.54099999999994</v>
      </c>
    </row>
    <row r="137" spans="1:95" ht="11.25" customHeight="1">
      <c r="A137" s="180" t="s">
        <v>995</v>
      </c>
      <c r="B137" s="168">
        <v>25</v>
      </c>
      <c r="C137" s="168">
        <v>36.5</v>
      </c>
      <c r="D137" s="168">
        <f t="shared" si="209"/>
        <v>49</v>
      </c>
      <c r="E137" s="168">
        <v>36</v>
      </c>
      <c r="F137" s="168">
        <v>38.5</v>
      </c>
      <c r="G137" s="168">
        <v>44</v>
      </c>
      <c r="H137" s="168">
        <v>42.5</v>
      </c>
      <c r="I137" s="168">
        <v>53.5</v>
      </c>
      <c r="J137" s="168">
        <v>32.5</v>
      </c>
      <c r="K137" s="168">
        <v>44.5</v>
      </c>
      <c r="L137" s="168">
        <v>43.5</v>
      </c>
      <c r="M137" s="168">
        <v>48.5</v>
      </c>
      <c r="N137" s="168">
        <v>45.5</v>
      </c>
      <c r="O137" s="168">
        <v>42.5</v>
      </c>
      <c r="P137" s="168">
        <v>34.5</v>
      </c>
      <c r="Q137" s="168">
        <f t="shared" si="275"/>
        <v>506</v>
      </c>
      <c r="R137" s="169">
        <f t="shared" si="276"/>
        <v>555</v>
      </c>
      <c r="S137" s="168">
        <v>1</v>
      </c>
      <c r="T137" s="168">
        <v>2</v>
      </c>
      <c r="U137" s="168">
        <v>25</v>
      </c>
      <c r="V137" s="168">
        <v>64</v>
      </c>
      <c r="W137" s="168">
        <v>0.73</v>
      </c>
      <c r="X137" s="168">
        <v>251</v>
      </c>
      <c r="Y137" s="168">
        <v>0</v>
      </c>
      <c r="Z137" s="168">
        <v>0</v>
      </c>
      <c r="AA137" s="168">
        <v>0</v>
      </c>
      <c r="AB137" s="170">
        <f t="shared" si="277"/>
        <v>70.56</v>
      </c>
      <c r="AC137" s="171">
        <f t="shared" si="278"/>
        <v>43.2</v>
      </c>
      <c r="AD137" s="171">
        <f t="shared" si="279"/>
        <v>97.35</v>
      </c>
      <c r="AE137" s="171">
        <f t="shared" si="280"/>
        <v>134.28299999999999</v>
      </c>
      <c r="AF137" s="171">
        <f t="shared" si="281"/>
        <v>323.75</v>
      </c>
      <c r="AG137" s="171">
        <f t="shared" si="214"/>
        <v>598.58299999999997</v>
      </c>
      <c r="AH137" s="171">
        <f t="shared" si="282"/>
        <v>1</v>
      </c>
      <c r="AI137" s="171">
        <f t="shared" si="283"/>
        <v>4</v>
      </c>
      <c r="AJ137" s="171">
        <f t="shared" si="284"/>
        <v>50</v>
      </c>
      <c r="AK137" s="171">
        <f t="shared" si="285"/>
        <v>44.8</v>
      </c>
      <c r="AL137" s="171">
        <f t="shared" si="286"/>
        <v>18.25</v>
      </c>
      <c r="AM137" s="171">
        <f t="shared" si="287"/>
        <v>12.55</v>
      </c>
      <c r="AN137" s="171">
        <f t="shared" si="288"/>
        <v>0</v>
      </c>
      <c r="AO137" s="171">
        <f t="shared" si="289"/>
        <v>0</v>
      </c>
      <c r="AP137" s="170">
        <f t="shared" si="265"/>
        <v>799.74299999999994</v>
      </c>
      <c r="AQ137" s="172">
        <v>1.21</v>
      </c>
      <c r="AR137" s="171">
        <f t="shared" si="290"/>
        <v>967.68899999999996</v>
      </c>
      <c r="AS137" s="173">
        <v>0</v>
      </c>
      <c r="AT137" s="170">
        <f t="shared" si="291"/>
        <v>0</v>
      </c>
      <c r="AU137" s="172">
        <v>48.098999999999997</v>
      </c>
      <c r="AV137" s="172">
        <v>156.636</v>
      </c>
      <c r="AW137" s="170">
        <f t="shared" si="292"/>
        <v>71.698999999999998</v>
      </c>
      <c r="AX137" s="172">
        <v>0</v>
      </c>
      <c r="AY137" s="171">
        <f t="shared" si="293"/>
        <v>276.43399999999997</v>
      </c>
      <c r="AZ137" s="174">
        <f t="shared" si="262"/>
        <v>0</v>
      </c>
      <c r="BA137" s="178">
        <v>0.06</v>
      </c>
      <c r="BB137" s="171">
        <f t="shared" si="294"/>
        <v>33.299999999999997</v>
      </c>
      <c r="BC137" s="170">
        <f t="shared" si="295"/>
        <v>0</v>
      </c>
      <c r="BD137" s="170">
        <f t="shared" si="296"/>
        <v>0</v>
      </c>
      <c r="BE137" s="170">
        <f t="shared" ref="BE137:BE195" si="307">SUM($BC137:$BD137)</f>
        <v>0</v>
      </c>
      <c r="BF137" s="173">
        <v>0</v>
      </c>
      <c r="BG137" s="171">
        <f t="shared" si="297"/>
        <v>0</v>
      </c>
      <c r="BH137" s="175">
        <v>0</v>
      </c>
      <c r="BI137" s="171">
        <f t="shared" si="298"/>
        <v>0</v>
      </c>
      <c r="BJ137" s="175">
        <v>0</v>
      </c>
      <c r="BK137" s="175">
        <v>0</v>
      </c>
      <c r="BL137" s="171">
        <f t="shared" si="263"/>
        <v>0</v>
      </c>
      <c r="BM137" s="170">
        <f t="shared" si="264"/>
        <v>1277.423</v>
      </c>
      <c r="BN137" s="170">
        <f t="shared" si="299"/>
        <v>0</v>
      </c>
      <c r="BO137" s="171">
        <f t="shared" si="300"/>
        <v>1277.423</v>
      </c>
      <c r="BP137" s="284">
        <f t="shared" si="301"/>
        <v>5217327.66</v>
      </c>
      <c r="BQ137" s="285"/>
      <c r="BR137" s="284">
        <f t="shared" si="302"/>
        <v>5217327.66</v>
      </c>
      <c r="BS137" s="284">
        <v>7593.3</v>
      </c>
      <c r="BT137" s="284">
        <v>33743.660000000003</v>
      </c>
      <c r="BU137" s="176">
        <f t="shared" si="303"/>
        <v>41336.960000000006</v>
      </c>
      <c r="BV137" s="176">
        <v>0</v>
      </c>
      <c r="BW137" s="176">
        <v>0</v>
      </c>
      <c r="BX137" s="176">
        <f t="shared" si="304"/>
        <v>0</v>
      </c>
      <c r="BY137" s="176">
        <v>0</v>
      </c>
      <c r="BZ137" s="176">
        <v>0</v>
      </c>
      <c r="CA137" s="284">
        <f t="shared" si="305"/>
        <v>0</v>
      </c>
      <c r="CB137" s="284">
        <f t="shared" si="266"/>
        <v>41336.960000000006</v>
      </c>
      <c r="CC137" s="284">
        <f t="shared" si="306"/>
        <v>31002.720000000005</v>
      </c>
      <c r="CD137" s="176">
        <v>0</v>
      </c>
      <c r="CE137" s="284">
        <f t="shared" si="267"/>
        <v>5186324.9400000004</v>
      </c>
      <c r="CF137" s="284">
        <f t="shared" si="271"/>
        <v>20966.683678550678</v>
      </c>
      <c r="CG137" s="284">
        <f t="shared" si="268"/>
        <v>20128.016331408653</v>
      </c>
      <c r="CH137" s="284">
        <f t="shared" si="161"/>
        <v>5227419.6400099602</v>
      </c>
      <c r="CI137" s="285"/>
      <c r="CJ137" s="292"/>
      <c r="CK137" s="169">
        <v>558</v>
      </c>
      <c r="CL137" s="169">
        <v>555</v>
      </c>
      <c r="CM137" s="178">
        <v>1263.5730000000001</v>
      </c>
      <c r="CN137" s="179">
        <f t="shared" si="272"/>
        <v>9401</v>
      </c>
      <c r="CQ137" s="360">
        <f t="shared" si="269"/>
        <v>983.99399999999991</v>
      </c>
    </row>
    <row r="138" spans="1:95" ht="11.25" customHeight="1">
      <c r="A138" s="180" t="s">
        <v>996</v>
      </c>
      <c r="B138" s="168">
        <v>35.5</v>
      </c>
      <c r="C138" s="168">
        <v>87</v>
      </c>
      <c r="D138" s="168">
        <f t="shared" si="209"/>
        <v>104.75</v>
      </c>
      <c r="E138" s="168">
        <v>90.5</v>
      </c>
      <c r="F138" s="168">
        <v>126</v>
      </c>
      <c r="G138" s="168">
        <v>94</v>
      </c>
      <c r="H138" s="168">
        <v>107</v>
      </c>
      <c r="I138" s="168">
        <v>92.5</v>
      </c>
      <c r="J138" s="168">
        <v>104.5</v>
      </c>
      <c r="K138" s="168">
        <v>91.5</v>
      </c>
      <c r="L138" s="168">
        <v>89.5</v>
      </c>
      <c r="M138" s="168">
        <v>98.5</v>
      </c>
      <c r="N138" s="168">
        <v>103.5</v>
      </c>
      <c r="O138" s="168">
        <v>77.5</v>
      </c>
      <c r="P138" s="168">
        <v>85</v>
      </c>
      <c r="Q138" s="168">
        <f t="shared" si="275"/>
        <v>1160</v>
      </c>
      <c r="R138" s="169">
        <f t="shared" si="276"/>
        <v>1264.75</v>
      </c>
      <c r="S138" s="168">
        <v>31</v>
      </c>
      <c r="T138" s="168">
        <v>21</v>
      </c>
      <c r="U138" s="168">
        <v>34.5</v>
      </c>
      <c r="V138" s="168">
        <v>188</v>
      </c>
      <c r="W138" s="168">
        <v>5.4</v>
      </c>
      <c r="X138" s="168">
        <v>669</v>
      </c>
      <c r="Y138" s="168">
        <v>135.5</v>
      </c>
      <c r="Z138" s="168">
        <v>37.17</v>
      </c>
      <c r="AA138" s="168">
        <v>698</v>
      </c>
      <c r="AB138" s="170">
        <f t="shared" si="277"/>
        <v>150.84</v>
      </c>
      <c r="AC138" s="171">
        <f t="shared" si="278"/>
        <v>108.6</v>
      </c>
      <c r="AD138" s="171">
        <f t="shared" si="279"/>
        <v>259.60000000000002</v>
      </c>
      <c r="AE138" s="171">
        <f t="shared" si="280"/>
        <v>317.68</v>
      </c>
      <c r="AF138" s="171">
        <f t="shared" si="281"/>
        <v>681.875</v>
      </c>
      <c r="AG138" s="171">
        <f t="shared" si="214"/>
        <v>1367.7550000000001</v>
      </c>
      <c r="AH138" s="171">
        <f t="shared" si="282"/>
        <v>31</v>
      </c>
      <c r="AI138" s="171">
        <f t="shared" si="283"/>
        <v>42</v>
      </c>
      <c r="AJ138" s="171">
        <f t="shared" si="284"/>
        <v>69</v>
      </c>
      <c r="AK138" s="171">
        <f t="shared" si="285"/>
        <v>131.6</v>
      </c>
      <c r="AL138" s="171">
        <f t="shared" si="286"/>
        <v>135</v>
      </c>
      <c r="AM138" s="171">
        <f t="shared" si="287"/>
        <v>33.450000000000003</v>
      </c>
      <c r="AN138" s="171">
        <f t="shared" si="288"/>
        <v>18.585000000000001</v>
      </c>
      <c r="AO138" s="171">
        <f t="shared" si="289"/>
        <v>41.88</v>
      </c>
      <c r="AP138" s="170">
        <f t="shared" si="265"/>
        <v>2021.1100000000001</v>
      </c>
      <c r="AQ138" s="172">
        <v>1.071</v>
      </c>
      <c r="AR138" s="171">
        <f t="shared" si="290"/>
        <v>2164.6089999999999</v>
      </c>
      <c r="AS138" s="173">
        <v>0</v>
      </c>
      <c r="AT138" s="170">
        <f t="shared" si="291"/>
        <v>0</v>
      </c>
      <c r="AU138" s="172">
        <v>84.968999999999994</v>
      </c>
      <c r="AV138" s="172">
        <v>63.9</v>
      </c>
      <c r="AW138" s="170">
        <f t="shared" si="292"/>
        <v>129.72800000000001</v>
      </c>
      <c r="AX138" s="172">
        <v>0</v>
      </c>
      <c r="AY138" s="171">
        <f t="shared" si="293"/>
        <v>278.59699999999998</v>
      </c>
      <c r="AZ138" s="174">
        <f t="shared" si="262"/>
        <v>0</v>
      </c>
      <c r="BA138" s="178">
        <v>7.9000000000000001E-2</v>
      </c>
      <c r="BB138" s="171">
        <f t="shared" si="294"/>
        <v>99.915000000000006</v>
      </c>
      <c r="BC138" s="170">
        <f t="shared" si="295"/>
        <v>0</v>
      </c>
      <c r="BD138" s="170">
        <f t="shared" si="296"/>
        <v>0</v>
      </c>
      <c r="BE138" s="170">
        <f t="shared" si="307"/>
        <v>0</v>
      </c>
      <c r="BF138" s="173">
        <v>0</v>
      </c>
      <c r="BG138" s="171">
        <f t="shared" si="297"/>
        <v>0</v>
      </c>
      <c r="BH138" s="175">
        <v>0</v>
      </c>
      <c r="BI138" s="171">
        <f t="shared" si="298"/>
        <v>0</v>
      </c>
      <c r="BJ138" s="175">
        <v>0</v>
      </c>
      <c r="BK138" s="175">
        <v>0</v>
      </c>
      <c r="BL138" s="171">
        <f t="shared" si="263"/>
        <v>0</v>
      </c>
      <c r="BM138" s="170">
        <f t="shared" si="264"/>
        <v>2543.1210000000001</v>
      </c>
      <c r="BN138" s="170">
        <f t="shared" si="299"/>
        <v>0</v>
      </c>
      <c r="BO138" s="171">
        <f t="shared" si="300"/>
        <v>2543.1210000000001</v>
      </c>
      <c r="BP138" s="284">
        <f t="shared" si="301"/>
        <v>10386767.380000001</v>
      </c>
      <c r="BQ138" s="285"/>
      <c r="BR138" s="284">
        <f t="shared" si="302"/>
        <v>10386767.380000001</v>
      </c>
      <c r="BS138" s="284">
        <v>26503.42</v>
      </c>
      <c r="BT138" s="284">
        <v>133499.79999999999</v>
      </c>
      <c r="BU138" s="176">
        <f t="shared" si="303"/>
        <v>160003.21999999997</v>
      </c>
      <c r="BV138" s="176">
        <v>0</v>
      </c>
      <c r="BW138" s="176">
        <v>0</v>
      </c>
      <c r="BX138" s="176">
        <f t="shared" si="304"/>
        <v>0</v>
      </c>
      <c r="BY138" s="176">
        <v>0</v>
      </c>
      <c r="BZ138" s="176">
        <v>146276.53</v>
      </c>
      <c r="CA138" s="284">
        <f t="shared" si="305"/>
        <v>146276.53</v>
      </c>
      <c r="CB138" s="284">
        <f t="shared" si="266"/>
        <v>306279.75</v>
      </c>
      <c r="CC138" s="284">
        <f t="shared" si="306"/>
        <v>229709.8125</v>
      </c>
      <c r="CD138" s="176">
        <v>0</v>
      </c>
      <c r="CE138" s="284">
        <f t="shared" si="267"/>
        <v>10157057.567500001</v>
      </c>
      <c r="CF138" s="284">
        <f t="shared" si="271"/>
        <v>41061.795314853895</v>
      </c>
      <c r="CG138" s="284">
        <f t="shared" si="268"/>
        <v>39419.323502259736</v>
      </c>
      <c r="CH138" s="284">
        <f t="shared" ref="CH138:CH201" si="308">CE138+CF138+CG138</f>
        <v>10237538.686317114</v>
      </c>
      <c r="CI138" s="285"/>
      <c r="CJ138" s="292"/>
      <c r="CK138" s="169">
        <v>1270</v>
      </c>
      <c r="CL138" s="169">
        <v>1258</v>
      </c>
      <c r="CM138" s="178">
        <v>2577.4090000000001</v>
      </c>
      <c r="CN138" s="179">
        <f t="shared" si="272"/>
        <v>8213</v>
      </c>
      <c r="CQ138" s="360">
        <f t="shared" si="269"/>
        <v>2071.518</v>
      </c>
    </row>
    <row r="139" spans="1:95" ht="11.25" customHeight="1">
      <c r="A139" s="180" t="s">
        <v>997</v>
      </c>
      <c r="B139" s="168">
        <v>26.5</v>
      </c>
      <c r="C139" s="168">
        <v>85.5</v>
      </c>
      <c r="D139" s="168">
        <f t="shared" si="209"/>
        <v>98.75</v>
      </c>
      <c r="E139" s="168">
        <v>77</v>
      </c>
      <c r="F139" s="168">
        <v>79.5</v>
      </c>
      <c r="G139" s="168">
        <v>69.5</v>
      </c>
      <c r="H139" s="168">
        <v>81.5</v>
      </c>
      <c r="I139" s="168">
        <v>77</v>
      </c>
      <c r="J139" s="168">
        <v>69.5</v>
      </c>
      <c r="K139" s="168">
        <v>79.5</v>
      </c>
      <c r="L139" s="168">
        <v>69</v>
      </c>
      <c r="M139" s="168">
        <v>76.5</v>
      </c>
      <c r="N139" s="168">
        <v>63.5</v>
      </c>
      <c r="O139" s="168">
        <v>58</v>
      </c>
      <c r="P139" s="168">
        <v>56</v>
      </c>
      <c r="Q139" s="168">
        <f t="shared" si="275"/>
        <v>856.5</v>
      </c>
      <c r="R139" s="169">
        <f t="shared" si="276"/>
        <v>955.25</v>
      </c>
      <c r="S139" s="168">
        <v>45</v>
      </c>
      <c r="T139" s="168">
        <v>5.5</v>
      </c>
      <c r="U139" s="168">
        <v>26.5</v>
      </c>
      <c r="V139" s="168">
        <v>90.5</v>
      </c>
      <c r="W139" s="168">
        <v>5.73</v>
      </c>
      <c r="X139" s="168">
        <v>469.5</v>
      </c>
      <c r="Y139" s="168">
        <v>5.5</v>
      </c>
      <c r="Z139" s="168">
        <v>1.83</v>
      </c>
      <c r="AA139" s="168">
        <v>503</v>
      </c>
      <c r="AB139" s="170">
        <f t="shared" si="277"/>
        <v>142.19999999999999</v>
      </c>
      <c r="AC139" s="171">
        <f t="shared" si="278"/>
        <v>92.4</v>
      </c>
      <c r="AD139" s="171">
        <f t="shared" si="279"/>
        <v>175.82</v>
      </c>
      <c r="AE139" s="171">
        <f t="shared" si="280"/>
        <v>238.26</v>
      </c>
      <c r="AF139" s="171">
        <f t="shared" si="281"/>
        <v>503.125</v>
      </c>
      <c r="AG139" s="171">
        <f t="shared" si="214"/>
        <v>1009.605</v>
      </c>
      <c r="AH139" s="171">
        <f t="shared" si="282"/>
        <v>45</v>
      </c>
      <c r="AI139" s="171">
        <f t="shared" si="283"/>
        <v>11</v>
      </c>
      <c r="AJ139" s="171">
        <f t="shared" si="284"/>
        <v>53</v>
      </c>
      <c r="AK139" s="171">
        <f t="shared" si="285"/>
        <v>63.35</v>
      </c>
      <c r="AL139" s="171">
        <f t="shared" si="286"/>
        <v>143.25</v>
      </c>
      <c r="AM139" s="171">
        <f t="shared" si="287"/>
        <v>23.475000000000001</v>
      </c>
      <c r="AN139" s="171">
        <f t="shared" si="288"/>
        <v>0.91500000000000004</v>
      </c>
      <c r="AO139" s="171">
        <f t="shared" si="289"/>
        <v>30.18</v>
      </c>
      <c r="AP139" s="170">
        <f t="shared" si="265"/>
        <v>1521.9749999999999</v>
      </c>
      <c r="AQ139" s="172">
        <v>1.143</v>
      </c>
      <c r="AR139" s="171">
        <f t="shared" si="290"/>
        <v>1739.617</v>
      </c>
      <c r="AS139" s="173">
        <v>0</v>
      </c>
      <c r="AT139" s="170">
        <f t="shared" si="291"/>
        <v>0</v>
      </c>
      <c r="AU139" s="172">
        <v>3.4390000000000001</v>
      </c>
      <c r="AV139" s="172">
        <v>156.15600000000001</v>
      </c>
      <c r="AW139" s="170">
        <f t="shared" si="292"/>
        <v>109.069</v>
      </c>
      <c r="AX139" s="172">
        <v>0</v>
      </c>
      <c r="AY139" s="171">
        <f t="shared" si="293"/>
        <v>268.66399999999999</v>
      </c>
      <c r="AZ139" s="174">
        <f t="shared" si="262"/>
        <v>0</v>
      </c>
      <c r="BA139" s="178">
        <v>7.3999999999999996E-2</v>
      </c>
      <c r="BB139" s="171">
        <f t="shared" si="294"/>
        <v>70.688999999999993</v>
      </c>
      <c r="BC139" s="170">
        <f t="shared" si="295"/>
        <v>0</v>
      </c>
      <c r="BD139" s="170">
        <f t="shared" si="296"/>
        <v>0</v>
      </c>
      <c r="BE139" s="170">
        <f t="shared" si="307"/>
        <v>0</v>
      </c>
      <c r="BF139" s="173">
        <v>0</v>
      </c>
      <c r="BG139" s="171">
        <f t="shared" si="297"/>
        <v>0</v>
      </c>
      <c r="BH139" s="175">
        <v>0</v>
      </c>
      <c r="BI139" s="171">
        <f t="shared" si="298"/>
        <v>0</v>
      </c>
      <c r="BJ139" s="175">
        <v>0</v>
      </c>
      <c r="BK139" s="175">
        <v>0</v>
      </c>
      <c r="BL139" s="171">
        <f t="shared" si="263"/>
        <v>0</v>
      </c>
      <c r="BM139" s="170">
        <f t="shared" si="264"/>
        <v>2078.9699999999998</v>
      </c>
      <c r="BN139" s="170">
        <f t="shared" si="299"/>
        <v>0</v>
      </c>
      <c r="BO139" s="171">
        <f t="shared" si="300"/>
        <v>2078.9699999999998</v>
      </c>
      <c r="BP139" s="284">
        <f t="shared" si="301"/>
        <v>8491054.0099999998</v>
      </c>
      <c r="BQ139" s="285"/>
      <c r="BR139" s="284">
        <f t="shared" si="302"/>
        <v>8491054.0099999998</v>
      </c>
      <c r="BS139" s="284">
        <v>12156.23</v>
      </c>
      <c r="BT139" s="284">
        <v>35550.42</v>
      </c>
      <c r="BU139" s="176">
        <f t="shared" si="303"/>
        <v>47706.649999999994</v>
      </c>
      <c r="BV139" s="176">
        <v>0</v>
      </c>
      <c r="BW139" s="176">
        <v>0</v>
      </c>
      <c r="BX139" s="176">
        <f t="shared" si="304"/>
        <v>0</v>
      </c>
      <c r="BY139" s="176">
        <v>0</v>
      </c>
      <c r="BZ139" s="176">
        <v>0</v>
      </c>
      <c r="CA139" s="284">
        <f t="shared" si="305"/>
        <v>0</v>
      </c>
      <c r="CB139" s="284">
        <f t="shared" si="266"/>
        <v>47706.649999999994</v>
      </c>
      <c r="CC139" s="284">
        <f t="shared" si="306"/>
        <v>35779.987499999996</v>
      </c>
      <c r="CD139" s="176">
        <v>0</v>
      </c>
      <c r="CE139" s="284">
        <f t="shared" si="267"/>
        <v>8455274.022499999</v>
      </c>
      <c r="CF139" s="284">
        <f t="shared" si="271"/>
        <v>34182.018654084612</v>
      </c>
      <c r="CG139" s="284">
        <f t="shared" si="268"/>
        <v>32814.737907921226</v>
      </c>
      <c r="CH139" s="284">
        <f t="shared" si="308"/>
        <v>8522270.7790620048</v>
      </c>
      <c r="CI139" s="285"/>
      <c r="CJ139" s="293"/>
      <c r="CK139" s="169">
        <v>955.5</v>
      </c>
      <c r="CL139" s="169">
        <v>948</v>
      </c>
      <c r="CM139" s="178">
        <v>2045.2809999999999</v>
      </c>
      <c r="CN139" s="179">
        <f t="shared" si="272"/>
        <v>8889</v>
      </c>
      <c r="CQ139" s="360">
        <f t="shared" si="269"/>
        <v>1612.261</v>
      </c>
    </row>
    <row r="140" spans="1:95" ht="11.25" customHeight="1">
      <c r="A140" s="180" t="s">
        <v>776</v>
      </c>
      <c r="B140" s="168">
        <v>20</v>
      </c>
      <c r="C140" s="168">
        <v>46.5</v>
      </c>
      <c r="D140" s="168">
        <f t="shared" si="209"/>
        <v>56.5</v>
      </c>
      <c r="E140" s="168">
        <v>58.5</v>
      </c>
      <c r="F140" s="168">
        <v>66.5</v>
      </c>
      <c r="G140" s="168">
        <v>76.5</v>
      </c>
      <c r="H140" s="168">
        <v>65</v>
      </c>
      <c r="I140" s="168">
        <v>80.5</v>
      </c>
      <c r="J140" s="168">
        <v>61</v>
      </c>
      <c r="K140" s="168">
        <v>59.5</v>
      </c>
      <c r="L140" s="168">
        <v>72.5</v>
      </c>
      <c r="M140" s="168">
        <v>76.5</v>
      </c>
      <c r="N140" s="168">
        <v>70.5</v>
      </c>
      <c r="O140" s="168">
        <v>59</v>
      </c>
      <c r="P140" s="168">
        <v>48</v>
      </c>
      <c r="Q140" s="168">
        <f t="shared" si="275"/>
        <v>794</v>
      </c>
      <c r="R140" s="169">
        <f t="shared" si="276"/>
        <v>850.5</v>
      </c>
      <c r="S140" s="168">
        <v>13.5</v>
      </c>
      <c r="T140" s="168">
        <v>10.5</v>
      </c>
      <c r="U140" s="168">
        <v>14</v>
      </c>
      <c r="V140" s="168">
        <v>77.5</v>
      </c>
      <c r="W140" s="168">
        <v>4.34</v>
      </c>
      <c r="X140" s="168">
        <v>454.5</v>
      </c>
      <c r="Y140" s="168">
        <v>0</v>
      </c>
      <c r="Z140" s="168">
        <v>0</v>
      </c>
      <c r="AA140" s="168">
        <v>515</v>
      </c>
      <c r="AB140" s="170">
        <f t="shared" si="277"/>
        <v>81.36</v>
      </c>
      <c r="AC140" s="171">
        <f t="shared" si="278"/>
        <v>70.2</v>
      </c>
      <c r="AD140" s="171">
        <f t="shared" si="279"/>
        <v>168.74</v>
      </c>
      <c r="AE140" s="171">
        <f t="shared" si="280"/>
        <v>215.79300000000001</v>
      </c>
      <c r="AF140" s="171">
        <f t="shared" si="281"/>
        <v>482.5</v>
      </c>
      <c r="AG140" s="171">
        <f t="shared" si="214"/>
        <v>937.23299999999995</v>
      </c>
      <c r="AH140" s="171">
        <f t="shared" si="282"/>
        <v>13.5</v>
      </c>
      <c r="AI140" s="171">
        <f t="shared" si="283"/>
        <v>21</v>
      </c>
      <c r="AJ140" s="171">
        <f t="shared" si="284"/>
        <v>28</v>
      </c>
      <c r="AK140" s="171">
        <f t="shared" si="285"/>
        <v>54.25</v>
      </c>
      <c r="AL140" s="171">
        <f t="shared" si="286"/>
        <v>108.5</v>
      </c>
      <c r="AM140" s="171">
        <f t="shared" si="287"/>
        <v>22.725000000000001</v>
      </c>
      <c r="AN140" s="171">
        <f t="shared" si="288"/>
        <v>0</v>
      </c>
      <c r="AO140" s="171">
        <f t="shared" si="289"/>
        <v>30.9</v>
      </c>
      <c r="AP140" s="170">
        <f t="shared" si="265"/>
        <v>1297.4679999999998</v>
      </c>
      <c r="AQ140" s="172">
        <v>1.129</v>
      </c>
      <c r="AR140" s="171">
        <f t="shared" si="290"/>
        <v>1464.8409999999999</v>
      </c>
      <c r="AS140" s="173">
        <v>0</v>
      </c>
      <c r="AT140" s="170">
        <f t="shared" si="291"/>
        <v>0</v>
      </c>
      <c r="AU140" s="172">
        <v>75.918999999999997</v>
      </c>
      <c r="AV140" s="172">
        <v>149.79900000000001</v>
      </c>
      <c r="AW140" s="170">
        <f t="shared" si="292"/>
        <v>100.449</v>
      </c>
      <c r="AX140" s="172">
        <v>0</v>
      </c>
      <c r="AY140" s="171">
        <f t="shared" si="293"/>
        <v>326.16700000000003</v>
      </c>
      <c r="AZ140" s="174">
        <f t="shared" si="262"/>
        <v>0</v>
      </c>
      <c r="BA140" s="178">
        <v>0.105</v>
      </c>
      <c r="BB140" s="171">
        <f t="shared" si="294"/>
        <v>89.302999999999997</v>
      </c>
      <c r="BC140" s="170">
        <f t="shared" si="295"/>
        <v>0</v>
      </c>
      <c r="BD140" s="170">
        <f t="shared" si="296"/>
        <v>0</v>
      </c>
      <c r="BE140" s="170">
        <f t="shared" si="307"/>
        <v>0</v>
      </c>
      <c r="BF140" s="173">
        <v>0</v>
      </c>
      <c r="BG140" s="171">
        <f t="shared" si="297"/>
        <v>0</v>
      </c>
      <c r="BH140" s="175">
        <v>0</v>
      </c>
      <c r="BI140" s="171">
        <f t="shared" si="298"/>
        <v>0</v>
      </c>
      <c r="BJ140" s="175">
        <v>0</v>
      </c>
      <c r="BK140" s="175">
        <v>0</v>
      </c>
      <c r="BL140" s="171">
        <f t="shared" si="263"/>
        <v>0</v>
      </c>
      <c r="BM140" s="170">
        <f t="shared" si="264"/>
        <v>1880.3109999999997</v>
      </c>
      <c r="BN140" s="170">
        <f t="shared" si="299"/>
        <v>0</v>
      </c>
      <c r="BO140" s="171">
        <f t="shared" si="300"/>
        <v>1880.3109999999999</v>
      </c>
      <c r="BP140" s="284">
        <f t="shared" si="301"/>
        <v>7679679</v>
      </c>
      <c r="BQ140" s="285"/>
      <c r="BR140" s="284">
        <f t="shared" si="302"/>
        <v>7679679</v>
      </c>
      <c r="BS140" s="284">
        <v>8392.77</v>
      </c>
      <c r="BT140" s="284">
        <v>32083.82</v>
      </c>
      <c r="BU140" s="176">
        <f t="shared" si="303"/>
        <v>40476.589999999997</v>
      </c>
      <c r="BV140" s="176">
        <v>0</v>
      </c>
      <c r="BW140" s="284">
        <v>354215.87</v>
      </c>
      <c r="BX140" s="176">
        <f t="shared" si="304"/>
        <v>354215.87</v>
      </c>
      <c r="BY140" s="176">
        <v>0</v>
      </c>
      <c r="BZ140" s="176">
        <v>2774.62</v>
      </c>
      <c r="CA140" s="284">
        <f t="shared" si="305"/>
        <v>2774.62</v>
      </c>
      <c r="CB140" s="284">
        <f t="shared" si="266"/>
        <v>397467.07999999996</v>
      </c>
      <c r="CC140" s="284">
        <f t="shared" si="306"/>
        <v>298100.30999999994</v>
      </c>
      <c r="CD140" s="176">
        <v>0</v>
      </c>
      <c r="CE140" s="284">
        <f t="shared" si="267"/>
        <v>7381578.6900000004</v>
      </c>
      <c r="CF140" s="284">
        <f t="shared" si="271"/>
        <v>29841.40547151303</v>
      </c>
      <c r="CG140" s="284">
        <f t="shared" si="268"/>
        <v>28647.749252652509</v>
      </c>
      <c r="CH140" s="284">
        <f t="shared" si="308"/>
        <v>7440067.8447241662</v>
      </c>
      <c r="CI140" s="285"/>
      <c r="CJ140" s="292"/>
      <c r="CK140" s="169">
        <v>863</v>
      </c>
      <c r="CL140" s="169">
        <v>842.5</v>
      </c>
      <c r="CM140" s="178">
        <v>1881.0419999999999</v>
      </c>
      <c r="CN140" s="179">
        <f t="shared" si="272"/>
        <v>9030</v>
      </c>
      <c r="CQ140" s="360">
        <f t="shared" si="269"/>
        <v>1492.3489999999997</v>
      </c>
    </row>
    <row r="141" spans="1:95" s="191" customFormat="1" ht="11.25" customHeight="1">
      <c r="A141" s="180" t="s">
        <v>998</v>
      </c>
      <c r="B141" s="168">
        <v>0.5</v>
      </c>
      <c r="C141" s="168">
        <v>5</v>
      </c>
      <c r="D141" s="168">
        <f t="shared" si="209"/>
        <v>5.25</v>
      </c>
      <c r="E141" s="168">
        <v>3</v>
      </c>
      <c r="F141" s="168">
        <v>4</v>
      </c>
      <c r="G141" s="168">
        <v>4</v>
      </c>
      <c r="H141" s="168">
        <v>4.5</v>
      </c>
      <c r="I141" s="168">
        <v>3.5</v>
      </c>
      <c r="J141" s="168">
        <v>3</v>
      </c>
      <c r="K141" s="168">
        <v>5.5</v>
      </c>
      <c r="L141" s="168">
        <v>3</v>
      </c>
      <c r="M141" s="168">
        <v>11.5</v>
      </c>
      <c r="N141" s="168">
        <v>12</v>
      </c>
      <c r="O141" s="168">
        <v>2</v>
      </c>
      <c r="P141" s="168">
        <v>10</v>
      </c>
      <c r="Q141" s="168">
        <f t="shared" si="275"/>
        <v>66</v>
      </c>
      <c r="R141" s="169">
        <f t="shared" si="276"/>
        <v>71.25</v>
      </c>
      <c r="S141" s="168">
        <v>0</v>
      </c>
      <c r="T141" s="168">
        <v>5</v>
      </c>
      <c r="U141" s="168">
        <v>0.5</v>
      </c>
      <c r="V141" s="168">
        <v>10</v>
      </c>
      <c r="W141" s="168">
        <v>1.46</v>
      </c>
      <c r="X141" s="168">
        <v>27</v>
      </c>
      <c r="Y141" s="168">
        <v>0</v>
      </c>
      <c r="Z141" s="168">
        <v>0</v>
      </c>
      <c r="AA141" s="168">
        <v>59</v>
      </c>
      <c r="AB141" s="170">
        <f t="shared" si="277"/>
        <v>7.56</v>
      </c>
      <c r="AC141" s="171">
        <f t="shared" si="278"/>
        <v>3.6</v>
      </c>
      <c r="AD141" s="171">
        <f t="shared" si="279"/>
        <v>9.44</v>
      </c>
      <c r="AE141" s="171">
        <f t="shared" si="280"/>
        <v>11.494999999999999</v>
      </c>
      <c r="AF141" s="171">
        <f t="shared" si="281"/>
        <v>55</v>
      </c>
      <c r="AG141" s="171">
        <f t="shared" si="214"/>
        <v>79.534999999999997</v>
      </c>
      <c r="AH141" s="171">
        <f t="shared" si="282"/>
        <v>0</v>
      </c>
      <c r="AI141" s="171">
        <f t="shared" si="283"/>
        <v>10</v>
      </c>
      <c r="AJ141" s="171">
        <f t="shared" si="284"/>
        <v>1</v>
      </c>
      <c r="AK141" s="171">
        <f t="shared" si="285"/>
        <v>7</v>
      </c>
      <c r="AL141" s="171">
        <f t="shared" si="286"/>
        <v>36.5</v>
      </c>
      <c r="AM141" s="171">
        <f t="shared" si="287"/>
        <v>1.35</v>
      </c>
      <c r="AN141" s="171">
        <f t="shared" si="288"/>
        <v>0</v>
      </c>
      <c r="AO141" s="171">
        <f t="shared" si="289"/>
        <v>3.54</v>
      </c>
      <c r="AP141" s="170">
        <f t="shared" si="265"/>
        <v>146.48499999999999</v>
      </c>
      <c r="AQ141" s="172">
        <v>1.157</v>
      </c>
      <c r="AR141" s="171">
        <f t="shared" si="290"/>
        <v>169.483</v>
      </c>
      <c r="AS141" s="173">
        <v>0</v>
      </c>
      <c r="AT141" s="170">
        <f t="shared" si="291"/>
        <v>0</v>
      </c>
      <c r="AU141" s="172">
        <v>21.12</v>
      </c>
      <c r="AV141" s="172">
        <v>66.36</v>
      </c>
      <c r="AW141" s="170">
        <f t="shared" si="292"/>
        <v>10.497</v>
      </c>
      <c r="AX141" s="172">
        <v>0</v>
      </c>
      <c r="AY141" s="171">
        <f t="shared" si="293"/>
        <v>97.977000000000004</v>
      </c>
      <c r="AZ141" s="174">
        <f t="shared" si="262"/>
        <v>128.75</v>
      </c>
      <c r="BA141" s="178">
        <v>9.4E-2</v>
      </c>
      <c r="BB141" s="171">
        <f t="shared" si="294"/>
        <v>6.6980000000000004</v>
      </c>
      <c r="BC141" s="170">
        <f t="shared" si="295"/>
        <v>0</v>
      </c>
      <c r="BD141" s="170">
        <f t="shared" si="296"/>
        <v>0</v>
      </c>
      <c r="BE141" s="170">
        <f t="shared" si="307"/>
        <v>0</v>
      </c>
      <c r="BF141" s="173">
        <v>0</v>
      </c>
      <c r="BG141" s="171">
        <f t="shared" si="297"/>
        <v>0</v>
      </c>
      <c r="BH141" s="175">
        <v>0</v>
      </c>
      <c r="BI141" s="171">
        <f t="shared" si="298"/>
        <v>0</v>
      </c>
      <c r="BJ141" s="175">
        <v>0</v>
      </c>
      <c r="BK141" s="175">
        <v>0</v>
      </c>
      <c r="BL141" s="171">
        <f t="shared" si="263"/>
        <v>0</v>
      </c>
      <c r="BM141" s="170">
        <f t="shared" si="264"/>
        <v>402.90800000000002</v>
      </c>
      <c r="BN141" s="170">
        <f t="shared" si="299"/>
        <v>0</v>
      </c>
      <c r="BO141" s="171">
        <f t="shared" si="300"/>
        <v>402.90800000000002</v>
      </c>
      <c r="BP141" s="284">
        <f t="shared" si="301"/>
        <v>1645581.03</v>
      </c>
      <c r="BQ141" s="285"/>
      <c r="BR141" s="284">
        <f t="shared" si="302"/>
        <v>1645581.03</v>
      </c>
      <c r="BS141" s="284">
        <v>1450.29</v>
      </c>
      <c r="BT141" s="284">
        <v>29454.92</v>
      </c>
      <c r="BU141" s="176">
        <f t="shared" si="303"/>
        <v>30905.21</v>
      </c>
      <c r="BV141" s="176">
        <v>0</v>
      </c>
      <c r="BW141" s="176">
        <v>0</v>
      </c>
      <c r="BX141" s="176">
        <f t="shared" si="304"/>
        <v>0</v>
      </c>
      <c r="BY141" s="176">
        <v>0</v>
      </c>
      <c r="BZ141" s="176">
        <v>0</v>
      </c>
      <c r="CA141" s="284">
        <f t="shared" si="305"/>
        <v>0</v>
      </c>
      <c r="CB141" s="284">
        <f t="shared" si="266"/>
        <v>30905.21</v>
      </c>
      <c r="CC141" s="284">
        <f t="shared" si="306"/>
        <v>23178.907500000001</v>
      </c>
      <c r="CD141" s="176">
        <v>0</v>
      </c>
      <c r="CE141" s="284">
        <f t="shared" si="267"/>
        <v>1622402.1225000001</v>
      </c>
      <c r="CF141" s="284">
        <f t="shared" si="271"/>
        <v>6558.8624884476922</v>
      </c>
      <c r="CG141" s="284">
        <f t="shared" si="268"/>
        <v>6296.5079889097842</v>
      </c>
      <c r="CH141" s="284">
        <f t="shared" si="308"/>
        <v>1635257.4929773575</v>
      </c>
      <c r="CI141" s="285"/>
      <c r="CJ141" s="304"/>
      <c r="CK141" s="169">
        <v>69.5</v>
      </c>
      <c r="CL141" s="169">
        <v>63.5</v>
      </c>
      <c r="CM141" s="178">
        <v>360.32499999999999</v>
      </c>
      <c r="CN141" s="179">
        <f t="shared" si="272"/>
        <v>23096</v>
      </c>
      <c r="CQ141" s="360">
        <f t="shared" si="269"/>
        <v>231.58200000000002</v>
      </c>
    </row>
    <row r="142" spans="1:95" s="191" customFormat="1" ht="11.25" customHeight="1">
      <c r="A142" s="180" t="s">
        <v>999</v>
      </c>
      <c r="B142" s="168">
        <v>1</v>
      </c>
      <c r="C142" s="168">
        <v>3</v>
      </c>
      <c r="D142" s="168">
        <f t="shared" si="209"/>
        <v>3.5</v>
      </c>
      <c r="E142" s="168">
        <v>7</v>
      </c>
      <c r="F142" s="168">
        <v>9</v>
      </c>
      <c r="G142" s="168">
        <v>8.5</v>
      </c>
      <c r="H142" s="168">
        <v>5.5</v>
      </c>
      <c r="I142" s="168">
        <v>4.5</v>
      </c>
      <c r="J142" s="168">
        <v>4</v>
      </c>
      <c r="K142" s="168">
        <v>3</v>
      </c>
      <c r="L142" s="168">
        <v>3</v>
      </c>
      <c r="M142" s="168">
        <v>5</v>
      </c>
      <c r="N142" s="168">
        <v>1</v>
      </c>
      <c r="O142" s="168">
        <v>3</v>
      </c>
      <c r="P142" s="168">
        <v>2</v>
      </c>
      <c r="Q142" s="168">
        <f t="shared" si="275"/>
        <v>55.5</v>
      </c>
      <c r="R142" s="169">
        <f t="shared" si="276"/>
        <v>59</v>
      </c>
      <c r="S142" s="168">
        <v>0.5</v>
      </c>
      <c r="T142" s="168">
        <v>1.5</v>
      </c>
      <c r="U142" s="168">
        <v>1</v>
      </c>
      <c r="V142" s="168">
        <v>5.5</v>
      </c>
      <c r="W142" s="168">
        <v>0.6</v>
      </c>
      <c r="X142" s="168">
        <v>41.5</v>
      </c>
      <c r="Y142" s="168">
        <v>41.5</v>
      </c>
      <c r="Z142" s="168">
        <v>8.75</v>
      </c>
      <c r="AA142" s="168">
        <v>43</v>
      </c>
      <c r="AB142" s="170">
        <f t="shared" si="277"/>
        <v>5.04</v>
      </c>
      <c r="AC142" s="171">
        <f t="shared" si="278"/>
        <v>8.4</v>
      </c>
      <c r="AD142" s="171">
        <f t="shared" si="279"/>
        <v>20.65</v>
      </c>
      <c r="AE142" s="171">
        <f t="shared" si="280"/>
        <v>14.63</v>
      </c>
      <c r="AF142" s="171">
        <f t="shared" si="281"/>
        <v>21.25</v>
      </c>
      <c r="AG142" s="171">
        <f t="shared" si="214"/>
        <v>64.930000000000007</v>
      </c>
      <c r="AH142" s="171">
        <f t="shared" si="282"/>
        <v>0.5</v>
      </c>
      <c r="AI142" s="171">
        <f t="shared" si="283"/>
        <v>3</v>
      </c>
      <c r="AJ142" s="171">
        <f t="shared" si="284"/>
        <v>2</v>
      </c>
      <c r="AK142" s="171">
        <f t="shared" si="285"/>
        <v>3.85</v>
      </c>
      <c r="AL142" s="171">
        <f t="shared" si="286"/>
        <v>15</v>
      </c>
      <c r="AM142" s="171">
        <f t="shared" si="287"/>
        <v>2.0750000000000002</v>
      </c>
      <c r="AN142" s="171">
        <f t="shared" si="288"/>
        <v>4.375</v>
      </c>
      <c r="AO142" s="171">
        <f t="shared" si="289"/>
        <v>2.58</v>
      </c>
      <c r="AP142" s="170">
        <f t="shared" si="265"/>
        <v>103.35000000000001</v>
      </c>
      <c r="AQ142" s="172">
        <v>1.206</v>
      </c>
      <c r="AR142" s="171">
        <f t="shared" si="290"/>
        <v>124.64</v>
      </c>
      <c r="AS142" s="173">
        <v>0</v>
      </c>
      <c r="AT142" s="170">
        <f t="shared" si="291"/>
        <v>0</v>
      </c>
      <c r="AU142" s="172">
        <v>32.298999999999999</v>
      </c>
      <c r="AV142" s="172">
        <v>29.44</v>
      </c>
      <c r="AW142" s="170">
        <f t="shared" si="292"/>
        <v>8.7189999999999994</v>
      </c>
      <c r="AX142" s="172">
        <v>0</v>
      </c>
      <c r="AY142" s="171">
        <f t="shared" si="293"/>
        <v>70.457999999999998</v>
      </c>
      <c r="AZ142" s="174">
        <f t="shared" si="262"/>
        <v>141</v>
      </c>
      <c r="BA142" s="178">
        <v>0.18099999999999999</v>
      </c>
      <c r="BB142" s="171">
        <f t="shared" si="294"/>
        <v>10.679</v>
      </c>
      <c r="BC142" s="170">
        <f t="shared" si="295"/>
        <v>10.238</v>
      </c>
      <c r="BD142" s="170">
        <f t="shared" si="296"/>
        <v>3.75</v>
      </c>
      <c r="BE142" s="170">
        <f t="shared" si="307"/>
        <v>13.988</v>
      </c>
      <c r="BF142" s="173">
        <v>0</v>
      </c>
      <c r="BG142" s="171">
        <f t="shared" si="297"/>
        <v>0</v>
      </c>
      <c r="BH142" s="175">
        <v>0</v>
      </c>
      <c r="BI142" s="171">
        <f t="shared" si="298"/>
        <v>0</v>
      </c>
      <c r="BJ142" s="175">
        <v>0</v>
      </c>
      <c r="BK142" s="175">
        <v>0</v>
      </c>
      <c r="BL142" s="171">
        <f t="shared" si="263"/>
        <v>0</v>
      </c>
      <c r="BM142" s="170">
        <f t="shared" si="264"/>
        <v>360.76499999999999</v>
      </c>
      <c r="BN142" s="170">
        <f t="shared" si="299"/>
        <v>1.101</v>
      </c>
      <c r="BO142" s="171">
        <f t="shared" si="300"/>
        <v>361.86599999999999</v>
      </c>
      <c r="BP142" s="284">
        <f t="shared" si="301"/>
        <v>1477954.83</v>
      </c>
      <c r="BQ142" s="285"/>
      <c r="BR142" s="284">
        <f t="shared" si="302"/>
        <v>1477954.83</v>
      </c>
      <c r="BS142" s="284">
        <v>2830.3</v>
      </c>
      <c r="BT142" s="284">
        <v>11168.13</v>
      </c>
      <c r="BU142" s="176">
        <f t="shared" si="303"/>
        <v>13998.43</v>
      </c>
      <c r="BV142" s="176">
        <v>0</v>
      </c>
      <c r="BW142" s="176">
        <v>0</v>
      </c>
      <c r="BX142" s="176">
        <f t="shared" si="304"/>
        <v>0</v>
      </c>
      <c r="BY142" s="176">
        <v>0</v>
      </c>
      <c r="BZ142" s="176">
        <v>4883.51</v>
      </c>
      <c r="CA142" s="284">
        <f t="shared" si="305"/>
        <v>4883.51</v>
      </c>
      <c r="CB142" s="284">
        <f t="shared" si="266"/>
        <v>18881.940000000002</v>
      </c>
      <c r="CC142" s="284">
        <f t="shared" si="306"/>
        <v>14161.455000000002</v>
      </c>
      <c r="CD142" s="176">
        <v>0</v>
      </c>
      <c r="CE142" s="284">
        <f t="shared" si="267"/>
        <v>1463793.375</v>
      </c>
      <c r="CF142" s="284">
        <f t="shared" si="271"/>
        <v>5917.6571116238447</v>
      </c>
      <c r="CG142" s="284">
        <f t="shared" si="268"/>
        <v>5680.9508271588911</v>
      </c>
      <c r="CH142" s="284">
        <f t="shared" si="308"/>
        <v>1475391.9829387828</v>
      </c>
      <c r="CI142" s="285"/>
      <c r="CJ142" s="305"/>
      <c r="CK142" s="169">
        <v>60</v>
      </c>
      <c r="CL142" s="169">
        <v>67.5</v>
      </c>
      <c r="CM142" s="178">
        <v>361.86599999999999</v>
      </c>
      <c r="CN142" s="179">
        <f t="shared" si="272"/>
        <v>25050</v>
      </c>
      <c r="CQ142" s="360">
        <f t="shared" si="269"/>
        <v>185.15700000000001</v>
      </c>
    </row>
    <row r="143" spans="1:95" s="191" customFormat="1" ht="11.25" customHeight="1">
      <c r="A143" s="299" t="s">
        <v>1120</v>
      </c>
      <c r="B143" s="168">
        <v>5</v>
      </c>
      <c r="C143" s="168">
        <v>92.5</v>
      </c>
      <c r="D143" s="168">
        <f t="shared" si="209"/>
        <v>95</v>
      </c>
      <c r="E143" s="168">
        <v>94</v>
      </c>
      <c r="F143" s="168">
        <v>114.5</v>
      </c>
      <c r="G143" s="168">
        <v>102</v>
      </c>
      <c r="H143" s="168">
        <v>99</v>
      </c>
      <c r="I143" s="168">
        <v>105.5</v>
      </c>
      <c r="J143" s="168">
        <v>114</v>
      </c>
      <c r="K143" s="168">
        <v>93.5</v>
      </c>
      <c r="L143" s="168">
        <v>111.5</v>
      </c>
      <c r="M143" s="168">
        <v>167.5</v>
      </c>
      <c r="N143" s="168">
        <v>112</v>
      </c>
      <c r="O143" s="168">
        <v>109</v>
      </c>
      <c r="P143" s="168">
        <v>80</v>
      </c>
      <c r="Q143" s="168">
        <f t="shared" si="275"/>
        <v>1302.5</v>
      </c>
      <c r="R143" s="169">
        <f t="shared" si="276"/>
        <v>1397.5</v>
      </c>
      <c r="S143" s="168">
        <v>9</v>
      </c>
      <c r="T143" s="168">
        <v>31.5</v>
      </c>
      <c r="U143" s="168">
        <v>4</v>
      </c>
      <c r="V143" s="168">
        <v>137.5</v>
      </c>
      <c r="W143" s="168">
        <v>7.98</v>
      </c>
      <c r="X143" s="168">
        <v>607.5</v>
      </c>
      <c r="Y143" s="168">
        <v>1091</v>
      </c>
      <c r="Z143" s="168">
        <v>300.75</v>
      </c>
      <c r="AA143" s="168">
        <v>670</v>
      </c>
      <c r="AB143" s="170">
        <f t="shared" si="277"/>
        <v>136.80000000000001</v>
      </c>
      <c r="AC143" s="171">
        <f t="shared" si="278"/>
        <v>112.8</v>
      </c>
      <c r="AD143" s="171">
        <f t="shared" si="279"/>
        <v>255.47</v>
      </c>
      <c r="AE143" s="171">
        <f t="shared" si="280"/>
        <v>332.83300000000003</v>
      </c>
      <c r="AF143" s="171">
        <f t="shared" si="281"/>
        <v>841.875</v>
      </c>
      <c r="AG143" s="171">
        <f t="shared" si="214"/>
        <v>1542.9780000000001</v>
      </c>
      <c r="AH143" s="171">
        <f t="shared" si="282"/>
        <v>9</v>
      </c>
      <c r="AI143" s="171">
        <f t="shared" si="283"/>
        <v>63</v>
      </c>
      <c r="AJ143" s="171">
        <f t="shared" si="284"/>
        <v>8</v>
      </c>
      <c r="AK143" s="171">
        <f t="shared" si="285"/>
        <v>96.25</v>
      </c>
      <c r="AL143" s="171">
        <f t="shared" si="286"/>
        <v>199.5</v>
      </c>
      <c r="AM143" s="171">
        <f t="shared" si="287"/>
        <v>30.375</v>
      </c>
      <c r="AN143" s="171">
        <f t="shared" si="288"/>
        <v>150.375</v>
      </c>
      <c r="AO143" s="171">
        <f t="shared" si="289"/>
        <v>40.200000000000003</v>
      </c>
      <c r="AP143" s="170">
        <f t="shared" si="265"/>
        <v>2276.4780000000001</v>
      </c>
      <c r="AQ143" s="172">
        <v>1.1339999999999999</v>
      </c>
      <c r="AR143" s="171">
        <f t="shared" si="290"/>
        <v>2581.5259999999998</v>
      </c>
      <c r="AS143" s="173">
        <v>0</v>
      </c>
      <c r="AT143" s="170">
        <f t="shared" si="291"/>
        <v>0</v>
      </c>
      <c r="AU143" s="172">
        <v>233.76400000000001</v>
      </c>
      <c r="AV143" s="172">
        <v>0</v>
      </c>
      <c r="AW143" s="170">
        <f>ROUND(IF($R145&lt;4000,((4000-$R145)/4000)*(0.15*$R145),0),3)</f>
        <v>139.54599999999999</v>
      </c>
      <c r="AX143" s="172">
        <v>0</v>
      </c>
      <c r="AY143" s="171">
        <f t="shared" si="293"/>
        <v>373.31</v>
      </c>
      <c r="AZ143" s="174">
        <f t="shared" si="262"/>
        <v>0</v>
      </c>
      <c r="BA143" s="178">
        <v>7.9000000000000001E-2</v>
      </c>
      <c r="BB143" s="171">
        <f t="shared" si="294"/>
        <v>110.40300000000001</v>
      </c>
      <c r="BC143" s="170">
        <f t="shared" si="295"/>
        <v>0</v>
      </c>
      <c r="BD143" s="170">
        <f t="shared" si="296"/>
        <v>0</v>
      </c>
      <c r="BE143" s="170">
        <f t="shared" si="307"/>
        <v>0</v>
      </c>
      <c r="BF143" s="173">
        <v>0</v>
      </c>
      <c r="BG143" s="171">
        <f t="shared" si="297"/>
        <v>0</v>
      </c>
      <c r="BH143" s="175">
        <v>0</v>
      </c>
      <c r="BI143" s="171">
        <f t="shared" si="298"/>
        <v>0</v>
      </c>
      <c r="BJ143" s="175">
        <v>0</v>
      </c>
      <c r="BK143" s="175">
        <v>0</v>
      </c>
      <c r="BL143" s="171">
        <f t="shared" si="263"/>
        <v>0</v>
      </c>
      <c r="BM143" s="170">
        <f t="shared" si="264"/>
        <v>3065.2389999999996</v>
      </c>
      <c r="BN143" s="170">
        <f t="shared" si="299"/>
        <v>0</v>
      </c>
      <c r="BO143" s="171">
        <f t="shared" si="300"/>
        <v>3065.239</v>
      </c>
      <c r="BP143" s="284">
        <f t="shared" si="301"/>
        <v>12519233.039999999</v>
      </c>
      <c r="BQ143" s="285"/>
      <c r="BR143" s="284">
        <f t="shared" si="302"/>
        <v>12519233.039999999</v>
      </c>
      <c r="BS143" s="284">
        <v>9158.5300000000007</v>
      </c>
      <c r="BT143" s="284">
        <v>49623.12</v>
      </c>
      <c r="BU143" s="176">
        <f t="shared" si="303"/>
        <v>58781.65</v>
      </c>
      <c r="BV143" s="176">
        <v>0</v>
      </c>
      <c r="BW143" s="176">
        <v>0</v>
      </c>
      <c r="BX143" s="176">
        <f t="shared" si="304"/>
        <v>0</v>
      </c>
      <c r="BY143" s="176">
        <v>0</v>
      </c>
      <c r="BZ143" s="176">
        <v>72590.53</v>
      </c>
      <c r="CA143" s="284">
        <f t="shared" si="305"/>
        <v>72590.53</v>
      </c>
      <c r="CB143" s="284">
        <f t="shared" si="266"/>
        <v>131372.18</v>
      </c>
      <c r="CC143" s="284">
        <f t="shared" si="306"/>
        <v>98529.134999999995</v>
      </c>
      <c r="CD143" s="176">
        <v>0</v>
      </c>
      <c r="CE143" s="284">
        <f t="shared" si="267"/>
        <v>12420703.904999999</v>
      </c>
      <c r="CF143" s="284">
        <f t="shared" si="271"/>
        <v>50213.006869768964</v>
      </c>
      <c r="CG143" s="284">
        <f t="shared" si="268"/>
        <v>48204.486594978211</v>
      </c>
      <c r="CH143" s="284">
        <f t="shared" si="308"/>
        <v>12519121.398464747</v>
      </c>
      <c r="CI143" s="285"/>
      <c r="CJ143" s="305"/>
      <c r="CK143" s="169">
        <v>1439.5</v>
      </c>
      <c r="CL143" s="169">
        <v>1415</v>
      </c>
      <c r="CM143" s="178">
        <v>3046.2040000000002</v>
      </c>
      <c r="CN143" s="179">
        <f t="shared" si="272"/>
        <v>8958</v>
      </c>
      <c r="CQ143" s="360">
        <f t="shared" si="269"/>
        <v>2408.4719999999998</v>
      </c>
    </row>
    <row r="144" spans="1:95" ht="11.25" customHeight="1">
      <c r="A144" s="180" t="s">
        <v>1000</v>
      </c>
      <c r="B144" s="168">
        <v>0</v>
      </c>
      <c r="C144" s="168">
        <v>5.5</v>
      </c>
      <c r="D144" s="168">
        <f t="shared" si="209"/>
        <v>5.5</v>
      </c>
      <c r="E144" s="168">
        <v>12</v>
      </c>
      <c r="F144" s="168">
        <v>11</v>
      </c>
      <c r="G144" s="168">
        <v>12</v>
      </c>
      <c r="H144" s="168">
        <v>9.5</v>
      </c>
      <c r="I144" s="168">
        <v>8</v>
      </c>
      <c r="J144" s="168">
        <v>8.5</v>
      </c>
      <c r="K144" s="168">
        <v>5</v>
      </c>
      <c r="L144" s="168">
        <v>3</v>
      </c>
      <c r="M144" s="168">
        <v>0</v>
      </c>
      <c r="N144" s="168">
        <v>0</v>
      </c>
      <c r="O144" s="168">
        <v>0</v>
      </c>
      <c r="P144" s="168">
        <v>0</v>
      </c>
      <c r="Q144" s="168">
        <f t="shared" si="275"/>
        <v>69</v>
      </c>
      <c r="R144" s="169">
        <f t="shared" si="276"/>
        <v>74.5</v>
      </c>
      <c r="S144" s="168">
        <v>0</v>
      </c>
      <c r="T144" s="168">
        <v>0.5</v>
      </c>
      <c r="U144" s="168">
        <v>0</v>
      </c>
      <c r="V144" s="168">
        <v>14</v>
      </c>
      <c r="W144" s="168">
        <v>0.21</v>
      </c>
      <c r="X144" s="168">
        <v>62</v>
      </c>
      <c r="Y144" s="168">
        <v>55.5</v>
      </c>
      <c r="Z144" s="168">
        <v>9.25</v>
      </c>
      <c r="AA144" s="168">
        <v>0</v>
      </c>
      <c r="AB144" s="170">
        <f t="shared" si="277"/>
        <v>7.92</v>
      </c>
      <c r="AC144" s="171">
        <f t="shared" si="278"/>
        <v>14.4</v>
      </c>
      <c r="AD144" s="171">
        <f t="shared" si="279"/>
        <v>27.14</v>
      </c>
      <c r="AE144" s="171">
        <f t="shared" si="280"/>
        <v>27.17</v>
      </c>
      <c r="AF144" s="171">
        <f t="shared" si="281"/>
        <v>10</v>
      </c>
      <c r="AG144" s="171">
        <f t="shared" si="214"/>
        <v>78.710000000000008</v>
      </c>
      <c r="AH144" s="171">
        <f t="shared" si="282"/>
        <v>0</v>
      </c>
      <c r="AI144" s="171">
        <f t="shared" si="283"/>
        <v>1</v>
      </c>
      <c r="AJ144" s="171">
        <f t="shared" si="284"/>
        <v>0</v>
      </c>
      <c r="AK144" s="171">
        <f t="shared" si="285"/>
        <v>9.8000000000000007</v>
      </c>
      <c r="AL144" s="171">
        <f t="shared" si="286"/>
        <v>5.25</v>
      </c>
      <c r="AM144" s="171">
        <f t="shared" si="287"/>
        <v>3.1</v>
      </c>
      <c r="AN144" s="171">
        <f t="shared" si="288"/>
        <v>4.625</v>
      </c>
      <c r="AO144" s="171">
        <f t="shared" si="289"/>
        <v>0</v>
      </c>
      <c r="AP144" s="170">
        <f t="shared" si="265"/>
        <v>110.405</v>
      </c>
      <c r="AQ144" s="172">
        <v>1</v>
      </c>
      <c r="AR144" s="171">
        <f t="shared" si="290"/>
        <v>110.405</v>
      </c>
      <c r="AS144" s="173">
        <v>0</v>
      </c>
      <c r="AT144" s="170">
        <f t="shared" si="291"/>
        <v>0</v>
      </c>
      <c r="AU144" s="172">
        <v>46.62</v>
      </c>
      <c r="AV144" s="172">
        <v>0</v>
      </c>
      <c r="AW144" s="170">
        <v>0</v>
      </c>
      <c r="AX144" s="172">
        <v>0</v>
      </c>
      <c r="AY144" s="171">
        <f t="shared" si="293"/>
        <v>46.62</v>
      </c>
      <c r="AZ144" s="174">
        <v>0</v>
      </c>
      <c r="BA144" s="178">
        <v>7.9000000000000001E-2</v>
      </c>
      <c r="BB144" s="171">
        <f t="shared" si="294"/>
        <v>5.8860000000000001</v>
      </c>
      <c r="BC144" s="170">
        <f t="shared" si="295"/>
        <v>25.574999999999999</v>
      </c>
      <c r="BD144" s="170">
        <f t="shared" si="296"/>
        <v>9</v>
      </c>
      <c r="BE144" s="170">
        <f t="shared" si="307"/>
        <v>34.575000000000003</v>
      </c>
      <c r="BF144" s="173">
        <v>0</v>
      </c>
      <c r="BG144" s="171">
        <f t="shared" si="297"/>
        <v>0</v>
      </c>
      <c r="BH144" s="175">
        <v>0</v>
      </c>
      <c r="BI144" s="171">
        <f t="shared" si="298"/>
        <v>0</v>
      </c>
      <c r="BJ144" s="175">
        <v>0</v>
      </c>
      <c r="BK144" s="175">
        <v>0</v>
      </c>
      <c r="BL144" s="171">
        <v>0</v>
      </c>
      <c r="BM144" s="170">
        <f t="shared" si="264"/>
        <v>197.48599999999999</v>
      </c>
      <c r="BN144" s="170">
        <f t="shared" si="299"/>
        <v>0</v>
      </c>
      <c r="BO144" s="171">
        <f t="shared" si="300"/>
        <v>197.48599999999999</v>
      </c>
      <c r="BP144" s="284">
        <f t="shared" si="301"/>
        <v>806584.17</v>
      </c>
      <c r="BQ144" s="297"/>
      <c r="BR144" s="284">
        <f t="shared" si="302"/>
        <v>806584.17</v>
      </c>
      <c r="BS144" s="284">
        <v>0</v>
      </c>
      <c r="BT144" s="284">
        <v>0</v>
      </c>
      <c r="BU144" s="176">
        <f t="shared" si="303"/>
        <v>0</v>
      </c>
      <c r="BV144" s="176">
        <v>0</v>
      </c>
      <c r="BW144" s="176">
        <v>0</v>
      </c>
      <c r="BX144" s="176">
        <f t="shared" si="304"/>
        <v>0</v>
      </c>
      <c r="BY144" s="176">
        <v>0</v>
      </c>
      <c r="BZ144" s="176">
        <v>0</v>
      </c>
      <c r="CA144" s="284">
        <f t="shared" si="305"/>
        <v>0</v>
      </c>
      <c r="CB144" s="284">
        <f t="shared" si="266"/>
        <v>0</v>
      </c>
      <c r="CC144" s="284">
        <f t="shared" si="306"/>
        <v>0</v>
      </c>
      <c r="CD144" s="176">
        <v>0</v>
      </c>
      <c r="CE144" s="284">
        <f t="shared" si="267"/>
        <v>806584.17</v>
      </c>
      <c r="CF144" s="284">
        <f t="shared" si="271"/>
        <v>3260.7666022014319</v>
      </c>
      <c r="CG144" s="284">
        <f t="shared" si="268"/>
        <v>3130.3359381133746</v>
      </c>
      <c r="CH144" s="284">
        <f t="shared" si="308"/>
        <v>812975.27254031482</v>
      </c>
      <c r="CI144" s="285"/>
      <c r="CK144" s="169">
        <v>77</v>
      </c>
      <c r="CL144" s="169">
        <v>95</v>
      </c>
      <c r="CM144" s="178">
        <v>186.30500000000001</v>
      </c>
      <c r="CN144" s="179">
        <f t="shared" si="272"/>
        <v>10827</v>
      </c>
      <c r="CQ144" s="360">
        <f t="shared" si="269"/>
        <v>183.25599999999997</v>
      </c>
    </row>
    <row r="145" spans="1:95" ht="11.25" customHeight="1">
      <c r="A145" s="182" t="s">
        <v>1001</v>
      </c>
      <c r="B145" s="183">
        <f t="shared" ref="B145:BM145" si="309">SUBTOTAL(9,B143:B144)</f>
        <v>5</v>
      </c>
      <c r="C145" s="183">
        <f t="shared" si="309"/>
        <v>98</v>
      </c>
      <c r="D145" s="183">
        <f t="shared" si="309"/>
        <v>100.5</v>
      </c>
      <c r="E145" s="183">
        <f t="shared" si="309"/>
        <v>106</v>
      </c>
      <c r="F145" s="183">
        <f t="shared" si="309"/>
        <v>125.5</v>
      </c>
      <c r="G145" s="183">
        <f t="shared" si="309"/>
        <v>114</v>
      </c>
      <c r="H145" s="183">
        <f t="shared" si="309"/>
        <v>108.5</v>
      </c>
      <c r="I145" s="183">
        <f t="shared" si="309"/>
        <v>113.5</v>
      </c>
      <c r="J145" s="183">
        <f t="shared" si="309"/>
        <v>122.5</v>
      </c>
      <c r="K145" s="183">
        <f t="shared" si="309"/>
        <v>98.5</v>
      </c>
      <c r="L145" s="183">
        <f t="shared" si="309"/>
        <v>114.5</v>
      </c>
      <c r="M145" s="183">
        <f t="shared" si="309"/>
        <v>167.5</v>
      </c>
      <c r="N145" s="183">
        <f t="shared" si="309"/>
        <v>112</v>
      </c>
      <c r="O145" s="183">
        <f t="shared" si="309"/>
        <v>109</v>
      </c>
      <c r="P145" s="183">
        <f t="shared" si="309"/>
        <v>80</v>
      </c>
      <c r="Q145" s="183">
        <f t="shared" si="309"/>
        <v>1371.5</v>
      </c>
      <c r="R145" s="183">
        <f t="shared" si="309"/>
        <v>1472</v>
      </c>
      <c r="S145" s="183">
        <f t="shared" si="309"/>
        <v>9</v>
      </c>
      <c r="T145" s="183">
        <f t="shared" si="309"/>
        <v>32</v>
      </c>
      <c r="U145" s="183">
        <f t="shared" si="309"/>
        <v>4</v>
      </c>
      <c r="V145" s="183">
        <f t="shared" si="309"/>
        <v>151.5</v>
      </c>
      <c r="W145" s="183">
        <f t="shared" si="309"/>
        <v>8.1900000000000013</v>
      </c>
      <c r="X145" s="183">
        <f t="shared" si="309"/>
        <v>669.5</v>
      </c>
      <c r="Y145" s="183">
        <f t="shared" si="309"/>
        <v>1146.5</v>
      </c>
      <c r="Z145" s="183">
        <f t="shared" si="309"/>
        <v>310</v>
      </c>
      <c r="AA145" s="183">
        <f t="shared" si="309"/>
        <v>670</v>
      </c>
      <c r="AB145" s="295">
        <f t="shared" si="309"/>
        <v>144.72</v>
      </c>
      <c r="AC145" s="295">
        <f t="shared" si="309"/>
        <v>127.2</v>
      </c>
      <c r="AD145" s="295">
        <f t="shared" si="309"/>
        <v>282.61</v>
      </c>
      <c r="AE145" s="295">
        <f t="shared" si="309"/>
        <v>360.00300000000004</v>
      </c>
      <c r="AF145" s="295">
        <f t="shared" si="309"/>
        <v>851.875</v>
      </c>
      <c r="AG145" s="295">
        <f t="shared" si="309"/>
        <v>1621.6880000000001</v>
      </c>
      <c r="AH145" s="295">
        <f t="shared" si="309"/>
        <v>9</v>
      </c>
      <c r="AI145" s="295">
        <f t="shared" si="309"/>
        <v>64</v>
      </c>
      <c r="AJ145" s="295">
        <f t="shared" si="309"/>
        <v>8</v>
      </c>
      <c r="AK145" s="295">
        <f t="shared" si="309"/>
        <v>106.05</v>
      </c>
      <c r="AL145" s="295">
        <f t="shared" si="309"/>
        <v>204.75</v>
      </c>
      <c r="AM145" s="295">
        <f t="shared" si="309"/>
        <v>33.475000000000001</v>
      </c>
      <c r="AN145" s="295">
        <f t="shared" si="309"/>
        <v>155</v>
      </c>
      <c r="AO145" s="295">
        <f t="shared" si="309"/>
        <v>40.200000000000003</v>
      </c>
      <c r="AP145" s="295">
        <f t="shared" si="309"/>
        <v>2386.8830000000003</v>
      </c>
      <c r="AQ145" s="295" t="s">
        <v>1042</v>
      </c>
      <c r="AR145" s="295">
        <f t="shared" si="309"/>
        <v>2691.931</v>
      </c>
      <c r="AS145" s="183">
        <f t="shared" si="309"/>
        <v>0</v>
      </c>
      <c r="AT145" s="295">
        <f t="shared" si="309"/>
        <v>0</v>
      </c>
      <c r="AU145" s="295">
        <f t="shared" si="309"/>
        <v>280.38400000000001</v>
      </c>
      <c r="AV145" s="295">
        <f t="shared" si="309"/>
        <v>0</v>
      </c>
      <c r="AW145" s="295">
        <f t="shared" si="309"/>
        <v>139.54599999999999</v>
      </c>
      <c r="AX145" s="295">
        <f t="shared" si="309"/>
        <v>0</v>
      </c>
      <c r="AY145" s="295">
        <f t="shared" si="309"/>
        <v>419.93</v>
      </c>
      <c r="AZ145" s="295">
        <f t="shared" si="309"/>
        <v>0</v>
      </c>
      <c r="BA145" s="295">
        <f t="shared" si="309"/>
        <v>0.158</v>
      </c>
      <c r="BB145" s="295">
        <f t="shared" si="309"/>
        <v>116.289</v>
      </c>
      <c r="BC145" s="295">
        <f t="shared" si="309"/>
        <v>25.574999999999999</v>
      </c>
      <c r="BD145" s="295">
        <f t="shared" si="309"/>
        <v>9</v>
      </c>
      <c r="BE145" s="295">
        <f t="shared" si="309"/>
        <v>34.575000000000003</v>
      </c>
      <c r="BF145" s="183">
        <f t="shared" si="309"/>
        <v>0</v>
      </c>
      <c r="BG145" s="295">
        <f t="shared" si="309"/>
        <v>0</v>
      </c>
      <c r="BH145" s="183">
        <f t="shared" si="309"/>
        <v>0</v>
      </c>
      <c r="BI145" s="295">
        <f t="shared" si="309"/>
        <v>0</v>
      </c>
      <c r="BJ145" s="183">
        <f t="shared" si="309"/>
        <v>0</v>
      </c>
      <c r="BK145" s="183">
        <f t="shared" si="309"/>
        <v>0</v>
      </c>
      <c r="BL145" s="295">
        <f t="shared" si="309"/>
        <v>0</v>
      </c>
      <c r="BM145" s="295">
        <f t="shared" si="309"/>
        <v>3262.7249999999995</v>
      </c>
      <c r="BN145" s="295">
        <f t="shared" ref="BN145:CN145" si="310">SUBTOTAL(9,BN143:BN144)</f>
        <v>0</v>
      </c>
      <c r="BO145" s="295">
        <f t="shared" si="310"/>
        <v>3262.7249999999999</v>
      </c>
      <c r="BP145" s="296">
        <f t="shared" si="310"/>
        <v>13325817.209999999</v>
      </c>
      <c r="BQ145" s="296">
        <f t="shared" si="310"/>
        <v>0</v>
      </c>
      <c r="BR145" s="296">
        <f t="shared" si="310"/>
        <v>13325817.209999999</v>
      </c>
      <c r="BS145" s="296">
        <f t="shared" si="310"/>
        <v>9158.5300000000007</v>
      </c>
      <c r="BT145" s="296">
        <f t="shared" si="310"/>
        <v>49623.12</v>
      </c>
      <c r="BU145" s="296">
        <f t="shared" si="310"/>
        <v>58781.65</v>
      </c>
      <c r="BV145" s="296">
        <f t="shared" si="310"/>
        <v>0</v>
      </c>
      <c r="BW145" s="296">
        <f t="shared" si="310"/>
        <v>0</v>
      </c>
      <c r="BX145" s="296">
        <f t="shared" si="310"/>
        <v>0</v>
      </c>
      <c r="BY145" s="296">
        <f t="shared" si="310"/>
        <v>0</v>
      </c>
      <c r="BZ145" s="296">
        <f t="shared" si="310"/>
        <v>72590.53</v>
      </c>
      <c r="CA145" s="296">
        <f t="shared" si="310"/>
        <v>72590.53</v>
      </c>
      <c r="CB145" s="296">
        <f t="shared" si="310"/>
        <v>131372.18</v>
      </c>
      <c r="CC145" s="296">
        <f t="shared" si="310"/>
        <v>98529.134999999995</v>
      </c>
      <c r="CD145" s="296">
        <f t="shared" si="310"/>
        <v>0</v>
      </c>
      <c r="CE145" s="296">
        <f t="shared" si="310"/>
        <v>13227288.074999999</v>
      </c>
      <c r="CF145" s="296">
        <f t="shared" si="310"/>
        <v>53473.773471970395</v>
      </c>
      <c r="CG145" s="296">
        <f t="shared" si="310"/>
        <v>51334.822533091588</v>
      </c>
      <c r="CH145" s="296">
        <f t="shared" si="310"/>
        <v>13332096.671005061</v>
      </c>
      <c r="CI145" s="296">
        <f t="shared" si="310"/>
        <v>0</v>
      </c>
      <c r="CJ145" s="183"/>
      <c r="CK145" s="183">
        <f t="shared" si="310"/>
        <v>1516.5</v>
      </c>
      <c r="CL145" s="183">
        <f t="shared" si="310"/>
        <v>1510</v>
      </c>
      <c r="CM145" s="295">
        <f t="shared" si="310"/>
        <v>3232.509</v>
      </c>
      <c r="CN145" s="183">
        <f t="shared" si="310"/>
        <v>19785</v>
      </c>
      <c r="CQ145" s="360" t="e">
        <f t="shared" si="269"/>
        <v>#VALUE!</v>
      </c>
    </row>
    <row r="146" spans="1:95" ht="11.25" customHeight="1">
      <c r="A146" s="180" t="s">
        <v>1002</v>
      </c>
      <c r="B146" s="168">
        <v>5.5</v>
      </c>
      <c r="C146" s="168">
        <v>118.5</v>
      </c>
      <c r="D146" s="168">
        <f t="shared" si="209"/>
        <v>121.25</v>
      </c>
      <c r="E146" s="168">
        <v>124</v>
      </c>
      <c r="F146" s="168">
        <v>125.5</v>
      </c>
      <c r="G146" s="168">
        <v>101</v>
      </c>
      <c r="H146" s="168">
        <v>133.5</v>
      </c>
      <c r="I146" s="168">
        <v>110.5</v>
      </c>
      <c r="J146" s="168">
        <v>96.5</v>
      </c>
      <c r="K146" s="168">
        <v>104.5</v>
      </c>
      <c r="L146" s="168">
        <v>84.5</v>
      </c>
      <c r="M146" s="168">
        <v>103</v>
      </c>
      <c r="N146" s="168">
        <v>80</v>
      </c>
      <c r="O146" s="168">
        <v>80</v>
      </c>
      <c r="P146" s="168">
        <v>62.5</v>
      </c>
      <c r="Q146" s="168">
        <f t="shared" si="275"/>
        <v>1205.5</v>
      </c>
      <c r="R146" s="169">
        <f>$D146+$Q146</f>
        <v>1326.75</v>
      </c>
      <c r="S146" s="168">
        <v>30</v>
      </c>
      <c r="T146" s="168">
        <v>19</v>
      </c>
      <c r="U146" s="168">
        <v>5.5</v>
      </c>
      <c r="V146" s="168">
        <v>121.5</v>
      </c>
      <c r="W146" s="168">
        <v>4.2699999999999996</v>
      </c>
      <c r="X146" s="168">
        <v>712.5</v>
      </c>
      <c r="Y146" s="168">
        <v>855.5</v>
      </c>
      <c r="Z146" s="168">
        <v>200.25</v>
      </c>
      <c r="AA146" s="168">
        <v>496</v>
      </c>
      <c r="AB146" s="170">
        <f t="shared" si="277"/>
        <v>174.6</v>
      </c>
      <c r="AC146" s="171">
        <f t="shared" ref="AC146" si="311">ROUND($E146*$AC$2,3)</f>
        <v>148.80000000000001</v>
      </c>
      <c r="AD146" s="171">
        <f t="shared" ref="AD146" si="312">ROUND(($F146+$G146)*$AD$2,3)</f>
        <v>267.27</v>
      </c>
      <c r="AE146" s="171">
        <f t="shared" si="280"/>
        <v>355.82299999999998</v>
      </c>
      <c r="AF146" s="171">
        <f t="shared" ref="AF146" si="313">ROUND(($K146+$L146+$M146+$N146+$O146+$P146)*$AF$2,3)</f>
        <v>643.125</v>
      </c>
      <c r="AG146" s="171">
        <f t="shared" si="214"/>
        <v>1415.018</v>
      </c>
      <c r="AH146" s="171">
        <f t="shared" ref="AH146" si="314">ROUND($AH$2*$S146,3)</f>
        <v>30</v>
      </c>
      <c r="AI146" s="171">
        <f t="shared" ref="AI146" si="315">ROUND($AI$2*$T146,3)</f>
        <v>38</v>
      </c>
      <c r="AJ146" s="171">
        <f t="shared" ref="AJ146" si="316">ROUND($AJ$2*$U146,3)</f>
        <v>11</v>
      </c>
      <c r="AK146" s="171">
        <f t="shared" ref="AK146" si="317">ROUND($AK$2*$V146,3)</f>
        <v>85.05</v>
      </c>
      <c r="AL146" s="171">
        <f t="shared" ref="AL146" si="318">ROUND($AL$2*$W146,3)</f>
        <v>106.75</v>
      </c>
      <c r="AM146" s="171">
        <f t="shared" ref="AM146" si="319">ROUND($X146*$AM$2,3)</f>
        <v>35.625</v>
      </c>
      <c r="AN146" s="171">
        <f t="shared" ref="AN146" si="320">ROUND($AN$2*$Z146,3)</f>
        <v>100.125</v>
      </c>
      <c r="AO146" s="171">
        <f t="shared" ref="AO146" si="321">ROUND($AA146*$AO$2,3)</f>
        <v>29.76</v>
      </c>
      <c r="AP146" s="170">
        <f t="shared" si="265"/>
        <v>2025.9279999999999</v>
      </c>
      <c r="AQ146" s="172">
        <v>1.1080000000000001</v>
      </c>
      <c r="AR146" s="171">
        <f>ROUND($AP146*$AQ146,3)</f>
        <v>2244.7280000000001</v>
      </c>
      <c r="AS146" s="173">
        <v>0</v>
      </c>
      <c r="AT146" s="170">
        <f>ROUND($AS146*$AT$2,3)</f>
        <v>0</v>
      </c>
      <c r="AU146" s="172">
        <v>0</v>
      </c>
      <c r="AV146" s="172">
        <v>208.35400000000001</v>
      </c>
      <c r="AW146" s="170">
        <f t="shared" ref="AW146" si="322">ROUND(IF($R146&lt;4000,((4000-$R146)/4000)*(0.15*$R146),0),3)</f>
        <v>133.00299999999999</v>
      </c>
      <c r="AX146" s="172">
        <v>0</v>
      </c>
      <c r="AY146" s="171">
        <f>SUM($AU146:$AX146)</f>
        <v>341.35699999999997</v>
      </c>
      <c r="AZ146" s="174">
        <f t="shared" si="262"/>
        <v>0</v>
      </c>
      <c r="BA146" s="178">
        <v>0.127</v>
      </c>
      <c r="BB146" s="171">
        <f>ROUND($BA146*$R146,3)</f>
        <v>168.49700000000001</v>
      </c>
      <c r="BC146" s="170">
        <f>ROUND(IF(AND((($CL146-$CK146)/$CK146)&gt;0.01,(($CL146-$CK146)-($CL146*0.01))&gt;0),(($CL146-$CK146)-($CL146*0.01))*$BC$2,0),3)</f>
        <v>0</v>
      </c>
      <c r="BD146" s="170">
        <f>ROUND(IF((($CL146-$CK146)/$CK146)&gt;0.01,($CL146-$CK146)*$BD$2,0),3)</f>
        <v>0</v>
      </c>
      <c r="BE146" s="170">
        <f t="shared" si="307"/>
        <v>0</v>
      </c>
      <c r="BF146" s="173">
        <v>0</v>
      </c>
      <c r="BG146" s="171">
        <f>ROUND($BF146*$BG$2,3)</f>
        <v>0</v>
      </c>
      <c r="BH146" s="175">
        <v>0</v>
      </c>
      <c r="BI146" s="171">
        <f>ROUND($BH146*$BI$2,3)</f>
        <v>0</v>
      </c>
      <c r="BJ146" s="175">
        <v>0</v>
      </c>
      <c r="BK146" s="175">
        <v>0</v>
      </c>
      <c r="BL146" s="171">
        <f t="shared" si="263"/>
        <v>0</v>
      </c>
      <c r="BM146" s="170">
        <f t="shared" si="264"/>
        <v>2754.5819999999999</v>
      </c>
      <c r="BN146" s="170">
        <f>ROUND(IF(AND($R146&lt;=200,$CM146&gt;$BM146),$CM146-$BM146,0),3)</f>
        <v>0</v>
      </c>
      <c r="BO146" s="171">
        <f>ROUND($BM146+$BN146,3)</f>
        <v>2754.5819999999999</v>
      </c>
      <c r="BP146" s="284">
        <f>ROUND($BO146*$BP$2,2)</f>
        <v>11250429.08</v>
      </c>
      <c r="BQ146" s="285"/>
      <c r="BR146" s="284">
        <f t="shared" si="302"/>
        <v>11250429.08</v>
      </c>
      <c r="BS146" s="284">
        <v>181.63</v>
      </c>
      <c r="BT146" s="284">
        <v>949.22</v>
      </c>
      <c r="BU146" s="176">
        <f>$BS146+$BT146</f>
        <v>1130.8499999999999</v>
      </c>
      <c r="BV146" s="176">
        <v>0</v>
      </c>
      <c r="BW146" s="284">
        <v>7308837.2699999996</v>
      </c>
      <c r="BX146" s="176">
        <f>$BV146+$BW146</f>
        <v>7308837.2699999996</v>
      </c>
      <c r="BY146" s="176">
        <v>0</v>
      </c>
      <c r="BZ146" s="176">
        <v>15257.03</v>
      </c>
      <c r="CA146" s="284">
        <f>SUM($BY146:$BZ146)</f>
        <v>15257.03</v>
      </c>
      <c r="CB146" s="284">
        <f t="shared" si="266"/>
        <v>7325225.1499999994</v>
      </c>
      <c r="CC146" s="284">
        <f>$CB146*0.75</f>
        <v>5493918.8624999998</v>
      </c>
      <c r="CD146" s="176">
        <v>0</v>
      </c>
      <c r="CE146" s="284">
        <f t="shared" si="267"/>
        <v>5756510.2175000003</v>
      </c>
      <c r="CF146" s="284">
        <f t="shared" si="271"/>
        <v>23271.763767016779</v>
      </c>
      <c r="CG146" s="284">
        <f t="shared" si="268"/>
        <v>22340.89321633611</v>
      </c>
      <c r="CH146" s="284">
        <f t="shared" si="308"/>
        <v>5802122.8744833535</v>
      </c>
      <c r="CI146" s="285"/>
      <c r="CK146" s="169">
        <v>1330.5</v>
      </c>
      <c r="CL146" s="168">
        <v>1267.5</v>
      </c>
      <c r="CM146" s="178">
        <v>2657.857</v>
      </c>
      <c r="CN146" s="179">
        <f t="shared" si="272"/>
        <v>8480</v>
      </c>
      <c r="CQ146" s="360">
        <f t="shared" si="269"/>
        <v>2208.6369999999997</v>
      </c>
    </row>
    <row r="147" spans="1:95" ht="11.25" customHeight="1">
      <c r="A147" s="192" t="s">
        <v>1003</v>
      </c>
      <c r="B147" s="194"/>
      <c r="C147" s="194"/>
      <c r="D147" s="195"/>
      <c r="E147" s="194"/>
      <c r="F147" s="194"/>
      <c r="G147" s="19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4"/>
      <c r="R147" s="195"/>
      <c r="S147" s="194"/>
      <c r="T147" s="194"/>
      <c r="U147" s="194"/>
      <c r="V147" s="194"/>
      <c r="W147" s="194"/>
      <c r="X147" s="194"/>
      <c r="Y147" s="194"/>
      <c r="Z147" s="194"/>
      <c r="AA147" s="194"/>
      <c r="AB147" s="306"/>
      <c r="AC147" s="307"/>
      <c r="AD147" s="307"/>
      <c r="AE147" s="307"/>
      <c r="AF147" s="307"/>
      <c r="AG147" s="307"/>
      <c r="AH147" s="307"/>
      <c r="AI147" s="307"/>
      <c r="AJ147" s="307" t="s">
        <v>1042</v>
      </c>
      <c r="AK147" s="307"/>
      <c r="AL147" s="307"/>
      <c r="AM147" s="307"/>
      <c r="AN147" s="307"/>
      <c r="AO147" s="307"/>
      <c r="AP147" s="307" t="s">
        <v>1042</v>
      </c>
      <c r="AQ147" s="308"/>
      <c r="AR147" s="307"/>
      <c r="AS147" s="309" t="s">
        <v>1042</v>
      </c>
      <c r="AT147" s="306"/>
      <c r="AU147" s="196"/>
      <c r="AV147" s="196"/>
      <c r="AW147" s="306"/>
      <c r="AX147" s="310"/>
      <c r="AY147" s="307"/>
      <c r="AZ147" s="307" t="s">
        <v>1042</v>
      </c>
      <c r="BA147" s="307"/>
      <c r="BB147" s="307"/>
      <c r="BC147" s="307" t="s">
        <v>1042</v>
      </c>
      <c r="BD147" s="307" t="s">
        <v>1042</v>
      </c>
      <c r="BE147" s="307" t="s">
        <v>1042</v>
      </c>
      <c r="BF147" s="311"/>
      <c r="BG147" s="307"/>
      <c r="BH147" s="312"/>
      <c r="BI147" s="307"/>
      <c r="BJ147" s="312"/>
      <c r="BK147" s="312"/>
      <c r="BL147" s="313" t="s">
        <v>1042</v>
      </c>
      <c r="BM147" s="313" t="s">
        <v>1042</v>
      </c>
      <c r="BN147" s="306"/>
      <c r="BO147" s="307"/>
      <c r="BP147" s="314"/>
      <c r="BQ147" s="314"/>
      <c r="BR147" s="314"/>
      <c r="BS147" s="314"/>
      <c r="BT147" s="314"/>
      <c r="BU147" s="315"/>
      <c r="BV147" s="315"/>
      <c r="BW147" s="315"/>
      <c r="BX147" s="315"/>
      <c r="BY147" s="315"/>
      <c r="BZ147" s="315"/>
      <c r="CA147" s="314"/>
      <c r="CB147" s="314"/>
      <c r="CC147" s="314"/>
      <c r="CD147" s="314"/>
      <c r="CE147" s="314"/>
      <c r="CF147" s="314"/>
      <c r="CG147" s="314"/>
      <c r="CH147" s="314"/>
      <c r="CI147" s="314"/>
      <c r="CJ147" s="316"/>
      <c r="CK147" s="195"/>
      <c r="CL147" s="195"/>
      <c r="CM147" s="317"/>
      <c r="CN147" s="318"/>
      <c r="CQ147" s="360" t="e">
        <f t="shared" si="269"/>
        <v>#VALUE!</v>
      </c>
    </row>
    <row r="148" spans="1:95" ht="11.25" customHeight="1">
      <c r="A148" s="319" t="s">
        <v>1121</v>
      </c>
      <c r="B148" s="194">
        <v>0</v>
      </c>
      <c r="C148" s="194">
        <v>0</v>
      </c>
      <c r="D148" s="194">
        <f t="shared" si="209"/>
        <v>0</v>
      </c>
      <c r="E148" s="194">
        <v>0</v>
      </c>
      <c r="F148" s="194">
        <v>0</v>
      </c>
      <c r="G148" s="194">
        <v>0</v>
      </c>
      <c r="H148" s="194">
        <v>0</v>
      </c>
      <c r="I148" s="194">
        <v>0</v>
      </c>
      <c r="J148" s="194">
        <v>0</v>
      </c>
      <c r="K148" s="194">
        <v>0</v>
      </c>
      <c r="L148" s="194">
        <v>0</v>
      </c>
      <c r="M148" s="194">
        <v>57.5</v>
      </c>
      <c r="N148" s="194">
        <v>28</v>
      </c>
      <c r="O148" s="194">
        <v>17.5</v>
      </c>
      <c r="P148" s="194">
        <v>15.5</v>
      </c>
      <c r="Q148" s="194">
        <f t="shared" ref="Q148:Q203" si="323">SUM($E148:$P148)</f>
        <v>118.5</v>
      </c>
      <c r="R148" s="195">
        <f t="shared" ref="R148:R203" si="324">$D148+$Q148</f>
        <v>118.5</v>
      </c>
      <c r="S148" s="194">
        <v>4</v>
      </c>
      <c r="T148" s="194">
        <v>3.5</v>
      </c>
      <c r="U148" s="194">
        <v>0</v>
      </c>
      <c r="V148" s="194">
        <v>10.5</v>
      </c>
      <c r="W148" s="194">
        <v>0.55000000000000004</v>
      </c>
      <c r="X148" s="194">
        <v>0</v>
      </c>
      <c r="Y148" s="194">
        <v>0</v>
      </c>
      <c r="Z148" s="194">
        <v>0</v>
      </c>
      <c r="AA148" s="194">
        <v>0</v>
      </c>
      <c r="AB148" s="306">
        <f t="shared" ref="AB148:AO203" si="325">ROUND($D148*$AB$2,3)</f>
        <v>0</v>
      </c>
      <c r="AC148" s="306">
        <f t="shared" ref="AC148:AC203" si="326">ROUND($E148*$AC$2,3)</f>
        <v>0</v>
      </c>
      <c r="AD148" s="306">
        <f t="shared" ref="AD148:AD203" si="327">ROUND(($F148+$G148)*$AD$2,3)</f>
        <v>0</v>
      </c>
      <c r="AE148" s="306">
        <f t="shared" ref="AE148:AE203" si="328">ROUND(($H148+$I148+$J148)*$AE$2,3)</f>
        <v>0</v>
      </c>
      <c r="AF148" s="306">
        <f t="shared" ref="AF148:AF203" si="329">ROUND(($K148+$L148+$M148+$N148+$O148+$P148)*$AF$2,3)</f>
        <v>148.125</v>
      </c>
      <c r="AG148" s="306">
        <f t="shared" ref="AG148:AG203" si="330">SUM($AC148:$AF148)</f>
        <v>148.125</v>
      </c>
      <c r="AH148" s="306">
        <f t="shared" ref="AH148:AH203" si="331">ROUND($AH$2*$S148,3)</f>
        <v>4</v>
      </c>
      <c r="AI148" s="306">
        <f t="shared" ref="AI148:AI203" si="332">ROUND($AI$2*$T148,3)</f>
        <v>7</v>
      </c>
      <c r="AJ148" s="306">
        <f t="shared" ref="AJ148:AJ203" si="333">ROUND($AJ$2*$U148,3)</f>
        <v>0</v>
      </c>
      <c r="AK148" s="306">
        <f t="shared" ref="AK148:AK203" si="334">ROUND($AK$2*$V148,3)</f>
        <v>7.35</v>
      </c>
      <c r="AL148" s="306">
        <f t="shared" ref="AL148:AL203" si="335">ROUND($AL$2*$W148,3)</f>
        <v>13.75</v>
      </c>
      <c r="AM148" s="306">
        <f t="shared" ref="AM148:AO203" si="336">ROUND($X148*$AM$2,3)</f>
        <v>0</v>
      </c>
      <c r="AN148" s="306">
        <f t="shared" ref="AN148:AN203" si="337">ROUND($AN$2*$Z148,3)</f>
        <v>0</v>
      </c>
      <c r="AO148" s="306">
        <f t="shared" ref="AO148:AO203" si="338">ROUND($AA148*$AO$2,3)</f>
        <v>0</v>
      </c>
      <c r="AP148" s="307">
        <f t="shared" si="265"/>
        <v>180.22499999999999</v>
      </c>
      <c r="AQ148" s="308">
        <v>1</v>
      </c>
      <c r="AR148" s="308">
        <f t="shared" ref="AR148:AR203" si="339">ROUND($AP148*$AQ148,3)</f>
        <v>180.22499999999999</v>
      </c>
      <c r="AS148" s="312">
        <v>0</v>
      </c>
      <c r="AT148" s="306">
        <f t="shared" ref="AT148:AT203" si="340">ROUND($AS148*$AT$2,3)</f>
        <v>0</v>
      </c>
      <c r="AU148" s="310">
        <v>0</v>
      </c>
      <c r="AV148" s="310">
        <v>128.316</v>
      </c>
      <c r="AW148" s="306">
        <v>0</v>
      </c>
      <c r="AX148" s="310">
        <v>0</v>
      </c>
      <c r="AY148" s="307">
        <f t="shared" ref="AY148:AY203" si="341">SUM($AU148:$AX148)</f>
        <v>128.316</v>
      </c>
      <c r="AZ148" s="307">
        <v>0</v>
      </c>
      <c r="BA148" s="307">
        <v>7.4999999999999997E-2</v>
      </c>
      <c r="BB148" s="307">
        <f t="shared" ref="BB148:BB203" si="342">ROUND($BA148*$R148,3)</f>
        <v>8.8879999999999999</v>
      </c>
      <c r="BC148" s="307">
        <f t="shared" ref="BC148:BC203" si="343">ROUND(IF(AND((($CL148-$CK148)/$CK148)&gt;0.01,(($CL148-$CK148)-($CL148*0.01))&gt;0),(($CL148-$CK148)-($CL148*0.01))*$BC$2,0),3)</f>
        <v>0</v>
      </c>
      <c r="BD148" s="307">
        <f t="shared" ref="BD148:BD203" si="344">ROUND(IF((($CL148-$CK148)/$CK148)&gt;0.01,($CL148-$CK148)*$BD$2,0),3)</f>
        <v>0</v>
      </c>
      <c r="BE148" s="307">
        <f t="shared" si="307"/>
        <v>0</v>
      </c>
      <c r="BF148" s="311">
        <v>0</v>
      </c>
      <c r="BG148" s="307">
        <f t="shared" ref="BG148:BG203" si="345">ROUND($BF148*$BG$2,3)</f>
        <v>0</v>
      </c>
      <c r="BH148" s="311">
        <v>0</v>
      </c>
      <c r="BI148" s="307">
        <f t="shared" ref="BI148:BI203" si="346">ROUND($BH148*$BI$2,3)</f>
        <v>0</v>
      </c>
      <c r="BJ148" s="312">
        <v>0</v>
      </c>
      <c r="BK148" s="312">
        <v>0</v>
      </c>
      <c r="BL148" s="307">
        <v>0</v>
      </c>
      <c r="BM148" s="313">
        <f t="shared" si="264"/>
        <v>317.42899999999997</v>
      </c>
      <c r="BN148" s="306">
        <f t="shared" ref="BN148:BN203" si="347">ROUND(IF(AND($R148&lt;=200,$CM148&gt;$BM148),$CM148-$BM148,0),3)</f>
        <v>0</v>
      </c>
      <c r="BO148" s="307">
        <f t="shared" ref="BO148:BO203" si="348">ROUND($BM148+$BN148,3)</f>
        <v>317.42899999999997</v>
      </c>
      <c r="BP148" s="314">
        <f t="shared" ref="BP148:BP203" si="349">ROUND($BO148*$BP$2,2)</f>
        <v>1296462.57</v>
      </c>
      <c r="BQ148" s="314">
        <f t="shared" ref="BQ148:BQ203" si="350">BP148*$BQ$2</f>
        <v>25929.251400000001</v>
      </c>
      <c r="BR148" s="314">
        <f>BP148-BQ148</f>
        <v>1270533.3186000001</v>
      </c>
      <c r="BS148" s="314">
        <v>0</v>
      </c>
      <c r="BT148" s="314">
        <v>0</v>
      </c>
      <c r="BU148" s="315">
        <f t="shared" ref="BU148:BU203" si="351">$BS148+$BT148</f>
        <v>0</v>
      </c>
      <c r="BV148" s="315">
        <v>0</v>
      </c>
      <c r="BW148" s="315">
        <v>0</v>
      </c>
      <c r="BX148" s="315">
        <f t="shared" ref="BX148:BX203" si="352">$BV148+$BW148</f>
        <v>0</v>
      </c>
      <c r="BY148" s="315">
        <v>0</v>
      </c>
      <c r="BZ148" s="315">
        <v>0</v>
      </c>
      <c r="CA148" s="314">
        <f t="shared" ref="CA148:CA203" si="353">SUM($BY148:$BZ148)</f>
        <v>0</v>
      </c>
      <c r="CB148" s="314">
        <f>SUM($BT148+$BW148+$BZ148)</f>
        <v>0</v>
      </c>
      <c r="CC148" s="314">
        <f t="shared" ref="CC148:CC203" si="354">$CB148*0.75</f>
        <v>0</v>
      </c>
      <c r="CD148" s="314">
        <v>0</v>
      </c>
      <c r="CE148" s="314">
        <f t="shared" ref="CE148:CE203" si="355">$BR148-$CC148-$CD148</f>
        <v>1270533.3186000001</v>
      </c>
      <c r="CF148" s="314">
        <f t="shared" si="271"/>
        <v>5136.3673704072708</v>
      </c>
      <c r="CG148" s="314">
        <f t="shared" si="268"/>
        <v>4930.9126755909801</v>
      </c>
      <c r="CH148" s="314">
        <f t="shared" si="308"/>
        <v>1280600.5986459984</v>
      </c>
      <c r="CI148" s="314">
        <f>BQ148</f>
        <v>25929.251400000001</v>
      </c>
      <c r="CJ148" s="320"/>
      <c r="CK148" s="311">
        <v>118</v>
      </c>
      <c r="CL148" s="311">
        <v>84</v>
      </c>
      <c r="CM148" s="321">
        <v>234.404</v>
      </c>
      <c r="CN148" s="318">
        <f t="shared" ref="CN148:CN203" si="356">ROUND($BP148/$R148,0)</f>
        <v>10941</v>
      </c>
      <c r="CQ148" s="360">
        <f t="shared" si="269"/>
        <v>288.80399999999997</v>
      </c>
    </row>
    <row r="149" spans="1:95" ht="11.25" customHeight="1">
      <c r="A149" s="322" t="s">
        <v>1122</v>
      </c>
      <c r="B149" s="194">
        <v>0</v>
      </c>
      <c r="C149" s="194">
        <v>0</v>
      </c>
      <c r="D149" s="194">
        <f t="shared" si="209"/>
        <v>0</v>
      </c>
      <c r="E149" s="194">
        <v>0</v>
      </c>
      <c r="F149" s="194">
        <v>0</v>
      </c>
      <c r="G149" s="194">
        <v>0</v>
      </c>
      <c r="H149" s="194">
        <v>0</v>
      </c>
      <c r="I149" s="194">
        <v>0</v>
      </c>
      <c r="J149" s="194">
        <v>0</v>
      </c>
      <c r="K149" s="194">
        <v>0</v>
      </c>
      <c r="L149" s="194">
        <v>0</v>
      </c>
      <c r="M149" s="194">
        <v>137</v>
      </c>
      <c r="N149" s="194">
        <v>113.5</v>
      </c>
      <c r="O149" s="194">
        <v>81</v>
      </c>
      <c r="P149" s="194">
        <v>54.5</v>
      </c>
      <c r="Q149" s="194">
        <f t="shared" si="323"/>
        <v>386</v>
      </c>
      <c r="R149" s="195">
        <f t="shared" si="324"/>
        <v>386</v>
      </c>
      <c r="S149" s="194">
        <v>21</v>
      </c>
      <c r="T149" s="194">
        <v>13</v>
      </c>
      <c r="U149" s="194">
        <v>0</v>
      </c>
      <c r="V149" s="194">
        <v>32.5</v>
      </c>
      <c r="W149" s="194">
        <v>1.99</v>
      </c>
      <c r="X149" s="194">
        <v>0</v>
      </c>
      <c r="Y149" s="194">
        <v>0</v>
      </c>
      <c r="Z149" s="194">
        <v>0</v>
      </c>
      <c r="AA149" s="194">
        <v>0</v>
      </c>
      <c r="AB149" s="306">
        <f t="shared" si="325"/>
        <v>0</v>
      </c>
      <c r="AC149" s="306">
        <f t="shared" si="326"/>
        <v>0</v>
      </c>
      <c r="AD149" s="306">
        <f t="shared" si="327"/>
        <v>0</v>
      </c>
      <c r="AE149" s="306">
        <f t="shared" si="328"/>
        <v>0</v>
      </c>
      <c r="AF149" s="306">
        <f t="shared" si="329"/>
        <v>482.5</v>
      </c>
      <c r="AG149" s="306">
        <f t="shared" si="330"/>
        <v>482.5</v>
      </c>
      <c r="AH149" s="306">
        <f t="shared" si="331"/>
        <v>21</v>
      </c>
      <c r="AI149" s="306">
        <f t="shared" si="332"/>
        <v>26</v>
      </c>
      <c r="AJ149" s="306">
        <f t="shared" si="333"/>
        <v>0</v>
      </c>
      <c r="AK149" s="306">
        <f t="shared" si="334"/>
        <v>22.75</v>
      </c>
      <c r="AL149" s="306">
        <f t="shared" si="335"/>
        <v>49.75</v>
      </c>
      <c r="AM149" s="306">
        <f t="shared" si="336"/>
        <v>0</v>
      </c>
      <c r="AN149" s="306">
        <f t="shared" si="337"/>
        <v>0</v>
      </c>
      <c r="AO149" s="306">
        <f t="shared" si="338"/>
        <v>0</v>
      </c>
      <c r="AP149" s="307">
        <f t="shared" si="265"/>
        <v>602</v>
      </c>
      <c r="AQ149" s="308">
        <v>1.089</v>
      </c>
      <c r="AR149" s="308">
        <f t="shared" si="339"/>
        <v>655.57799999999997</v>
      </c>
      <c r="AS149" s="312">
        <v>0</v>
      </c>
      <c r="AT149" s="306">
        <f t="shared" si="340"/>
        <v>0</v>
      </c>
      <c r="AU149" s="310">
        <v>0</v>
      </c>
      <c r="AV149" s="310">
        <v>67.584000000000003</v>
      </c>
      <c r="AW149" s="306">
        <v>0</v>
      </c>
      <c r="AX149" s="310">
        <v>0</v>
      </c>
      <c r="AY149" s="307">
        <f t="shared" si="341"/>
        <v>67.584000000000003</v>
      </c>
      <c r="AZ149" s="307">
        <v>0</v>
      </c>
      <c r="BA149" s="307">
        <v>7.4999999999999997E-2</v>
      </c>
      <c r="BB149" s="307">
        <f t="shared" si="342"/>
        <v>28.95</v>
      </c>
      <c r="BC149" s="307">
        <f t="shared" si="343"/>
        <v>17.07</v>
      </c>
      <c r="BD149" s="307">
        <f t="shared" si="344"/>
        <v>7.5</v>
      </c>
      <c r="BE149" s="307">
        <f t="shared" si="307"/>
        <v>24.57</v>
      </c>
      <c r="BF149" s="311">
        <v>0</v>
      </c>
      <c r="BG149" s="307">
        <f t="shared" si="345"/>
        <v>0</v>
      </c>
      <c r="BH149" s="311">
        <v>0</v>
      </c>
      <c r="BI149" s="307">
        <f t="shared" si="346"/>
        <v>0</v>
      </c>
      <c r="BJ149" s="312">
        <v>0</v>
      </c>
      <c r="BK149" s="312">
        <v>0</v>
      </c>
      <c r="BL149" s="307">
        <f t="shared" si="263"/>
        <v>0</v>
      </c>
      <c r="BM149" s="313">
        <f t="shared" si="264"/>
        <v>776.68200000000013</v>
      </c>
      <c r="BN149" s="306">
        <f t="shared" si="347"/>
        <v>0</v>
      </c>
      <c r="BO149" s="307">
        <f t="shared" si="348"/>
        <v>776.68200000000002</v>
      </c>
      <c r="BP149" s="314">
        <f t="shared" si="349"/>
        <v>3172171.23</v>
      </c>
      <c r="BQ149" s="314">
        <f t="shared" si="350"/>
        <v>63443.424599999998</v>
      </c>
      <c r="BR149" s="314">
        <f t="shared" ref="BR149:BR202" si="357">BP149-BQ149</f>
        <v>3108727.8054</v>
      </c>
      <c r="BS149" s="314">
        <v>0</v>
      </c>
      <c r="BT149" s="314">
        <v>0</v>
      </c>
      <c r="BU149" s="315">
        <f t="shared" si="351"/>
        <v>0</v>
      </c>
      <c r="BV149" s="315">
        <v>0</v>
      </c>
      <c r="BW149" s="315">
        <v>0</v>
      </c>
      <c r="BX149" s="315">
        <f t="shared" si="352"/>
        <v>0</v>
      </c>
      <c r="BY149" s="315">
        <v>0</v>
      </c>
      <c r="BZ149" s="315">
        <v>0</v>
      </c>
      <c r="CA149" s="314">
        <f t="shared" si="353"/>
        <v>0</v>
      </c>
      <c r="CB149" s="314">
        <f t="shared" ref="CB149:CB203" si="358">SUM($BT149+$BW149+$BZ149)</f>
        <v>0</v>
      </c>
      <c r="CC149" s="314">
        <f t="shared" si="354"/>
        <v>0</v>
      </c>
      <c r="CD149" s="314">
        <v>0</v>
      </c>
      <c r="CE149" s="314">
        <f t="shared" si="355"/>
        <v>3108727.8054</v>
      </c>
      <c r="CF149" s="314">
        <f t="shared" si="271"/>
        <v>12567.610647731</v>
      </c>
      <c r="CG149" s="314">
        <f t="shared" si="268"/>
        <v>12064.90622182176</v>
      </c>
      <c r="CH149" s="314">
        <f t="shared" si="308"/>
        <v>3133360.3222695529</v>
      </c>
      <c r="CI149" s="314">
        <f>BQ149</f>
        <v>63443.424599999998</v>
      </c>
      <c r="CJ149" s="323"/>
      <c r="CK149" s="311">
        <v>347</v>
      </c>
      <c r="CL149" s="311">
        <v>362</v>
      </c>
      <c r="CM149" s="321">
        <v>737.29100000000005</v>
      </c>
      <c r="CN149" s="318">
        <f t="shared" si="356"/>
        <v>8218</v>
      </c>
      <c r="CQ149" s="360">
        <f t="shared" si="269"/>
        <v>627.6930000000001</v>
      </c>
    </row>
    <row r="150" spans="1:95" ht="11.25" customHeight="1">
      <c r="A150" s="319" t="s">
        <v>1004</v>
      </c>
      <c r="B150" s="194">
        <v>0</v>
      </c>
      <c r="C150" s="194">
        <v>0</v>
      </c>
      <c r="D150" s="194">
        <f t="shared" si="209"/>
        <v>0</v>
      </c>
      <c r="E150" s="194">
        <v>0</v>
      </c>
      <c r="F150" s="194">
        <v>0</v>
      </c>
      <c r="G150" s="194">
        <v>0</v>
      </c>
      <c r="H150" s="194">
        <v>0</v>
      </c>
      <c r="I150" s="194">
        <v>0</v>
      </c>
      <c r="J150" s="194">
        <v>60.5</v>
      </c>
      <c r="K150" s="194">
        <v>61</v>
      </c>
      <c r="L150" s="194">
        <v>66</v>
      </c>
      <c r="M150" s="194">
        <v>55</v>
      </c>
      <c r="N150" s="194">
        <v>33.5</v>
      </c>
      <c r="O150" s="194">
        <v>41.5</v>
      </c>
      <c r="P150" s="194">
        <v>37</v>
      </c>
      <c r="Q150" s="194">
        <f t="shared" si="323"/>
        <v>354.5</v>
      </c>
      <c r="R150" s="195">
        <f t="shared" si="324"/>
        <v>354.5</v>
      </c>
      <c r="S150" s="194">
        <v>0</v>
      </c>
      <c r="T150" s="194">
        <v>0</v>
      </c>
      <c r="U150" s="194">
        <v>0</v>
      </c>
      <c r="V150" s="194">
        <v>153.5</v>
      </c>
      <c r="W150" s="194">
        <v>0.01</v>
      </c>
      <c r="X150" s="194">
        <v>0</v>
      </c>
      <c r="Y150" s="194">
        <v>0</v>
      </c>
      <c r="Z150" s="194">
        <v>0</v>
      </c>
      <c r="AA150" s="194">
        <v>0</v>
      </c>
      <c r="AB150" s="306">
        <f t="shared" si="325"/>
        <v>0</v>
      </c>
      <c r="AC150" s="306">
        <f t="shared" si="326"/>
        <v>0</v>
      </c>
      <c r="AD150" s="306">
        <f t="shared" si="327"/>
        <v>0</v>
      </c>
      <c r="AE150" s="306">
        <f t="shared" si="328"/>
        <v>63.222999999999999</v>
      </c>
      <c r="AF150" s="306">
        <f t="shared" si="329"/>
        <v>367.5</v>
      </c>
      <c r="AG150" s="306">
        <f t="shared" si="330"/>
        <v>430.72300000000001</v>
      </c>
      <c r="AH150" s="306">
        <f t="shared" si="331"/>
        <v>0</v>
      </c>
      <c r="AI150" s="306">
        <f t="shared" si="332"/>
        <v>0</v>
      </c>
      <c r="AJ150" s="306">
        <f t="shared" si="333"/>
        <v>0</v>
      </c>
      <c r="AK150" s="306">
        <f t="shared" si="334"/>
        <v>107.45</v>
      </c>
      <c r="AL150" s="306">
        <f t="shared" si="335"/>
        <v>0.25</v>
      </c>
      <c r="AM150" s="306">
        <f t="shared" si="336"/>
        <v>0</v>
      </c>
      <c r="AN150" s="306">
        <f t="shared" si="337"/>
        <v>0</v>
      </c>
      <c r="AO150" s="306">
        <f t="shared" si="338"/>
        <v>0</v>
      </c>
      <c r="AP150" s="307">
        <f t="shared" si="265"/>
        <v>538.423</v>
      </c>
      <c r="AQ150" s="308">
        <v>1.218</v>
      </c>
      <c r="AR150" s="308">
        <f t="shared" si="339"/>
        <v>655.79899999999998</v>
      </c>
      <c r="AS150" s="312">
        <v>1</v>
      </c>
      <c r="AT150" s="306">
        <f t="shared" si="340"/>
        <v>1.5</v>
      </c>
      <c r="AU150" s="310">
        <v>0</v>
      </c>
      <c r="AV150" s="310">
        <v>64.519000000000005</v>
      </c>
      <c r="AW150" s="306">
        <v>0</v>
      </c>
      <c r="AX150" s="310">
        <v>0</v>
      </c>
      <c r="AY150" s="307">
        <f t="shared" si="341"/>
        <v>64.519000000000005</v>
      </c>
      <c r="AZ150" s="307">
        <v>0</v>
      </c>
      <c r="BA150" s="307">
        <v>7.4999999999999997E-2</v>
      </c>
      <c r="BB150" s="307">
        <f t="shared" si="342"/>
        <v>26.588000000000001</v>
      </c>
      <c r="BC150" s="307">
        <f t="shared" si="343"/>
        <v>9.4949999999999992</v>
      </c>
      <c r="BD150" s="307">
        <f t="shared" si="344"/>
        <v>5</v>
      </c>
      <c r="BE150" s="307">
        <f t="shared" si="307"/>
        <v>14.494999999999999</v>
      </c>
      <c r="BF150" s="311">
        <v>0</v>
      </c>
      <c r="BG150" s="307">
        <f t="shared" si="345"/>
        <v>0</v>
      </c>
      <c r="BH150" s="311">
        <v>0</v>
      </c>
      <c r="BI150" s="307">
        <f t="shared" si="346"/>
        <v>0</v>
      </c>
      <c r="BJ150" s="312">
        <v>0</v>
      </c>
      <c r="BK150" s="312">
        <v>0</v>
      </c>
      <c r="BL150" s="307">
        <f t="shared" si="263"/>
        <v>0</v>
      </c>
      <c r="BM150" s="313">
        <f t="shared" si="264"/>
        <v>762.90099999999995</v>
      </c>
      <c r="BN150" s="306">
        <f t="shared" si="347"/>
        <v>0</v>
      </c>
      <c r="BO150" s="307">
        <f t="shared" si="348"/>
        <v>762.90099999999995</v>
      </c>
      <c r="BP150" s="314">
        <f t="shared" si="349"/>
        <v>3115886.04</v>
      </c>
      <c r="BQ150" s="314">
        <f t="shared" si="350"/>
        <v>62317.720800000003</v>
      </c>
      <c r="BR150" s="314">
        <f t="shared" si="357"/>
        <v>3053568.3192000003</v>
      </c>
      <c r="BS150" s="314">
        <v>0</v>
      </c>
      <c r="BT150" s="314">
        <v>0</v>
      </c>
      <c r="BU150" s="315">
        <f t="shared" si="351"/>
        <v>0</v>
      </c>
      <c r="BV150" s="315">
        <v>0</v>
      </c>
      <c r="BW150" s="315">
        <v>0</v>
      </c>
      <c r="BX150" s="315">
        <f t="shared" si="352"/>
        <v>0</v>
      </c>
      <c r="BY150" s="315">
        <v>0</v>
      </c>
      <c r="BZ150" s="315">
        <v>0</v>
      </c>
      <c r="CA150" s="314">
        <f t="shared" si="353"/>
        <v>0</v>
      </c>
      <c r="CB150" s="314">
        <f t="shared" si="358"/>
        <v>0</v>
      </c>
      <c r="CC150" s="314">
        <f t="shared" si="354"/>
        <v>0</v>
      </c>
      <c r="CD150" s="314">
        <v>0</v>
      </c>
      <c r="CE150" s="314">
        <f t="shared" si="355"/>
        <v>3053568.3192000003</v>
      </c>
      <c r="CF150" s="314">
        <f t="shared" si="271"/>
        <v>12344.618160294072</v>
      </c>
      <c r="CG150" s="314">
        <f t="shared" si="268"/>
        <v>11850.83343388231</v>
      </c>
      <c r="CH150" s="314">
        <f t="shared" si="308"/>
        <v>3077763.7707941765</v>
      </c>
      <c r="CI150" s="314">
        <f t="shared" ref="CI150:CI203" si="359">BQ150</f>
        <v>62317.720800000003</v>
      </c>
      <c r="CJ150" s="320"/>
      <c r="CK150" s="311">
        <v>357</v>
      </c>
      <c r="CL150" s="311">
        <v>367</v>
      </c>
      <c r="CM150" s="321">
        <v>746.63800000000003</v>
      </c>
      <c r="CN150" s="318">
        <f t="shared" si="356"/>
        <v>8790</v>
      </c>
      <c r="CQ150" s="360">
        <f t="shared" si="269"/>
        <v>569.02</v>
      </c>
    </row>
    <row r="151" spans="1:95" ht="11.25" customHeight="1">
      <c r="A151" s="319" t="s">
        <v>1005</v>
      </c>
      <c r="B151" s="194">
        <v>0</v>
      </c>
      <c r="C151" s="194">
        <v>0</v>
      </c>
      <c r="D151" s="194">
        <f t="shared" si="209"/>
        <v>0</v>
      </c>
      <c r="E151" s="194">
        <v>31.5</v>
      </c>
      <c r="F151" s="194">
        <v>32.5</v>
      </c>
      <c r="G151" s="194">
        <v>25</v>
      </c>
      <c r="H151" s="194">
        <v>42</v>
      </c>
      <c r="I151" s="194">
        <v>49</v>
      </c>
      <c r="J151" s="194">
        <v>65.5</v>
      </c>
      <c r="K151" s="194">
        <v>41.5</v>
      </c>
      <c r="L151" s="194">
        <v>36</v>
      </c>
      <c r="M151" s="194">
        <v>35.5</v>
      </c>
      <c r="N151" s="194">
        <v>23.5</v>
      </c>
      <c r="O151" s="194">
        <v>8.5</v>
      </c>
      <c r="P151" s="194">
        <v>11</v>
      </c>
      <c r="Q151" s="194">
        <f t="shared" si="323"/>
        <v>401.5</v>
      </c>
      <c r="R151" s="195">
        <f t="shared" si="324"/>
        <v>401.5</v>
      </c>
      <c r="S151" s="194">
        <v>10.5</v>
      </c>
      <c r="T151" s="194">
        <v>2.5</v>
      </c>
      <c r="U151" s="194">
        <v>0</v>
      </c>
      <c r="V151" s="194">
        <v>63</v>
      </c>
      <c r="W151" s="194">
        <v>0.7</v>
      </c>
      <c r="X151" s="194">
        <v>245.5</v>
      </c>
      <c r="Y151" s="194">
        <v>0</v>
      </c>
      <c r="Z151" s="194">
        <v>0</v>
      </c>
      <c r="AA151" s="194">
        <v>0</v>
      </c>
      <c r="AB151" s="306">
        <f t="shared" si="325"/>
        <v>0</v>
      </c>
      <c r="AC151" s="306">
        <f t="shared" si="326"/>
        <v>37.799999999999997</v>
      </c>
      <c r="AD151" s="306">
        <f t="shared" si="327"/>
        <v>67.849999999999994</v>
      </c>
      <c r="AE151" s="306">
        <f t="shared" si="328"/>
        <v>163.54300000000001</v>
      </c>
      <c r="AF151" s="306">
        <f t="shared" si="329"/>
        <v>195</v>
      </c>
      <c r="AG151" s="306">
        <f t="shared" si="330"/>
        <v>464.19299999999998</v>
      </c>
      <c r="AH151" s="306">
        <f t="shared" si="331"/>
        <v>10.5</v>
      </c>
      <c r="AI151" s="306">
        <f t="shared" si="332"/>
        <v>5</v>
      </c>
      <c r="AJ151" s="306">
        <f t="shared" si="333"/>
        <v>0</v>
      </c>
      <c r="AK151" s="306">
        <f t="shared" si="334"/>
        <v>44.1</v>
      </c>
      <c r="AL151" s="306">
        <f t="shared" si="335"/>
        <v>17.5</v>
      </c>
      <c r="AM151" s="306">
        <f t="shared" si="336"/>
        <v>12.275</v>
      </c>
      <c r="AN151" s="306">
        <f t="shared" si="337"/>
        <v>0</v>
      </c>
      <c r="AO151" s="306">
        <f t="shared" si="338"/>
        <v>0</v>
      </c>
      <c r="AP151" s="307">
        <f t="shared" si="265"/>
        <v>553.56799999999998</v>
      </c>
      <c r="AQ151" s="308">
        <v>1</v>
      </c>
      <c r="AR151" s="308">
        <f t="shared" si="339"/>
        <v>553.56799999999998</v>
      </c>
      <c r="AS151" s="312">
        <v>0</v>
      </c>
      <c r="AT151" s="306">
        <f t="shared" si="340"/>
        <v>0</v>
      </c>
      <c r="AU151" s="310">
        <v>0</v>
      </c>
      <c r="AV151" s="310">
        <v>17.870999999999999</v>
      </c>
      <c r="AW151" s="306">
        <v>0</v>
      </c>
      <c r="AX151" s="310">
        <v>0</v>
      </c>
      <c r="AY151" s="307">
        <f t="shared" si="341"/>
        <v>17.870999999999999</v>
      </c>
      <c r="AZ151" s="307">
        <v>0</v>
      </c>
      <c r="BA151" s="307">
        <v>7.4999999999999997E-2</v>
      </c>
      <c r="BB151" s="307">
        <f t="shared" si="342"/>
        <v>30.113</v>
      </c>
      <c r="BC151" s="307">
        <f t="shared" si="343"/>
        <v>188.13</v>
      </c>
      <c r="BD151" s="307">
        <f t="shared" si="344"/>
        <v>65.5</v>
      </c>
      <c r="BE151" s="307">
        <f t="shared" si="307"/>
        <v>253.63</v>
      </c>
      <c r="BF151" s="311">
        <v>0</v>
      </c>
      <c r="BG151" s="307">
        <f t="shared" si="345"/>
        <v>0</v>
      </c>
      <c r="BH151" s="311">
        <v>0</v>
      </c>
      <c r="BI151" s="307">
        <f t="shared" si="346"/>
        <v>0</v>
      </c>
      <c r="BJ151" s="312">
        <v>0</v>
      </c>
      <c r="BK151" s="312">
        <v>0</v>
      </c>
      <c r="BL151" s="307">
        <f t="shared" si="263"/>
        <v>0</v>
      </c>
      <c r="BM151" s="313">
        <f t="shared" si="264"/>
        <v>855.1819999999999</v>
      </c>
      <c r="BN151" s="306">
        <f t="shared" si="347"/>
        <v>0</v>
      </c>
      <c r="BO151" s="307">
        <f t="shared" si="348"/>
        <v>855.18200000000002</v>
      </c>
      <c r="BP151" s="314">
        <f t="shared" si="349"/>
        <v>3492785.64</v>
      </c>
      <c r="BQ151" s="314">
        <f t="shared" si="350"/>
        <v>69855.712800000008</v>
      </c>
      <c r="BR151" s="314">
        <f t="shared" si="357"/>
        <v>3422929.9272000003</v>
      </c>
      <c r="BS151" s="314">
        <v>0</v>
      </c>
      <c r="BT151" s="314">
        <v>0</v>
      </c>
      <c r="BU151" s="315">
        <f t="shared" si="351"/>
        <v>0</v>
      </c>
      <c r="BV151" s="315">
        <v>0</v>
      </c>
      <c r="BW151" s="315">
        <v>0</v>
      </c>
      <c r="BX151" s="315">
        <f t="shared" si="352"/>
        <v>0</v>
      </c>
      <c r="BY151" s="315">
        <v>0</v>
      </c>
      <c r="BZ151" s="315">
        <v>0</v>
      </c>
      <c r="CA151" s="314">
        <f t="shared" si="353"/>
        <v>0</v>
      </c>
      <c r="CB151" s="314">
        <f t="shared" si="358"/>
        <v>0</v>
      </c>
      <c r="CC151" s="314">
        <f t="shared" si="354"/>
        <v>0</v>
      </c>
      <c r="CD151" s="314">
        <v>0</v>
      </c>
      <c r="CE151" s="314">
        <f t="shared" si="355"/>
        <v>3422929.9272000003</v>
      </c>
      <c r="CF151" s="314">
        <f t="shared" si="271"/>
        <v>13837.831194095388</v>
      </c>
      <c r="CG151" s="314">
        <f t="shared" si="268"/>
        <v>13284.317946331574</v>
      </c>
      <c r="CH151" s="314">
        <f t="shared" si="308"/>
        <v>3450052.0763404272</v>
      </c>
      <c r="CI151" s="314">
        <f t="shared" si="359"/>
        <v>69855.712800000008</v>
      </c>
      <c r="CJ151" s="320"/>
      <c r="CK151" s="311">
        <v>427</v>
      </c>
      <c r="CL151" s="311">
        <v>558</v>
      </c>
      <c r="CM151" s="321">
        <v>808.93</v>
      </c>
      <c r="CN151" s="318">
        <f t="shared" si="356"/>
        <v>8699</v>
      </c>
      <c r="CQ151" s="360">
        <f t="shared" si="269"/>
        <v>781.21400000000006</v>
      </c>
    </row>
    <row r="152" spans="1:95" ht="11.25" customHeight="1">
      <c r="A152" s="324" t="s">
        <v>1123</v>
      </c>
      <c r="B152" s="194">
        <v>0</v>
      </c>
      <c r="C152" s="194">
        <v>9.5</v>
      </c>
      <c r="D152" s="194">
        <f t="shared" si="209"/>
        <v>9.5</v>
      </c>
      <c r="E152" s="194">
        <v>9.5</v>
      </c>
      <c r="F152" s="194">
        <v>10.5</v>
      </c>
      <c r="G152" s="194">
        <v>10</v>
      </c>
      <c r="H152" s="194">
        <v>9</v>
      </c>
      <c r="I152" s="194">
        <v>13</v>
      </c>
      <c r="J152" s="194">
        <v>11</v>
      </c>
      <c r="K152" s="194">
        <v>12</v>
      </c>
      <c r="L152" s="194">
        <v>7</v>
      </c>
      <c r="M152" s="194">
        <v>1</v>
      </c>
      <c r="N152" s="194">
        <v>1.5</v>
      </c>
      <c r="O152" s="194">
        <v>2</v>
      </c>
      <c r="P152" s="194">
        <v>0</v>
      </c>
      <c r="Q152" s="194">
        <f t="shared" si="323"/>
        <v>86.5</v>
      </c>
      <c r="R152" s="195">
        <f t="shared" si="324"/>
        <v>96</v>
      </c>
      <c r="S152" s="194">
        <v>4</v>
      </c>
      <c r="T152" s="194">
        <v>49</v>
      </c>
      <c r="U152" s="194">
        <v>0</v>
      </c>
      <c r="V152" s="194">
        <v>4</v>
      </c>
      <c r="W152" s="194">
        <v>6.91</v>
      </c>
      <c r="X152" s="194">
        <v>72.5</v>
      </c>
      <c r="Y152" s="194">
        <v>96</v>
      </c>
      <c r="Z152" s="194">
        <v>48</v>
      </c>
      <c r="AA152" s="194">
        <v>0</v>
      </c>
      <c r="AB152" s="306">
        <f t="shared" si="325"/>
        <v>13.68</v>
      </c>
      <c r="AC152" s="306">
        <f t="shared" si="326"/>
        <v>11.4</v>
      </c>
      <c r="AD152" s="306">
        <f t="shared" si="327"/>
        <v>24.19</v>
      </c>
      <c r="AE152" s="306">
        <f t="shared" si="328"/>
        <v>34.484999999999999</v>
      </c>
      <c r="AF152" s="306">
        <f t="shared" si="329"/>
        <v>29.375</v>
      </c>
      <c r="AG152" s="306">
        <f t="shared" si="330"/>
        <v>99.45</v>
      </c>
      <c r="AH152" s="306">
        <f t="shared" si="331"/>
        <v>4</v>
      </c>
      <c r="AI152" s="306">
        <f t="shared" si="332"/>
        <v>98</v>
      </c>
      <c r="AJ152" s="306">
        <f t="shared" si="333"/>
        <v>0</v>
      </c>
      <c r="AK152" s="306">
        <f t="shared" si="334"/>
        <v>2.8</v>
      </c>
      <c r="AL152" s="306">
        <f t="shared" si="335"/>
        <v>172.75</v>
      </c>
      <c r="AM152" s="306">
        <f t="shared" si="336"/>
        <v>3.625</v>
      </c>
      <c r="AN152" s="306">
        <f t="shared" si="337"/>
        <v>24</v>
      </c>
      <c r="AO152" s="306">
        <f t="shared" si="338"/>
        <v>0</v>
      </c>
      <c r="AP152" s="307">
        <f t="shared" si="265"/>
        <v>418.30500000000001</v>
      </c>
      <c r="AQ152" s="308">
        <v>1.0780000000000001</v>
      </c>
      <c r="AR152" s="308">
        <f t="shared" si="339"/>
        <v>450.93299999999999</v>
      </c>
      <c r="AS152" s="312">
        <v>1</v>
      </c>
      <c r="AT152" s="306">
        <f t="shared" si="340"/>
        <v>1.5</v>
      </c>
      <c r="AU152" s="310">
        <v>0</v>
      </c>
      <c r="AV152" s="310">
        <v>67.510000000000005</v>
      </c>
      <c r="AW152" s="306">
        <v>0</v>
      </c>
      <c r="AX152" s="310">
        <v>0</v>
      </c>
      <c r="AY152" s="307">
        <f t="shared" si="341"/>
        <v>67.510000000000005</v>
      </c>
      <c r="AZ152" s="307">
        <v>0</v>
      </c>
      <c r="BA152" s="307">
        <v>7.4999999999999997E-2</v>
      </c>
      <c r="BB152" s="307">
        <f t="shared" si="342"/>
        <v>7.2</v>
      </c>
      <c r="BC152" s="307">
        <f t="shared" si="343"/>
        <v>0</v>
      </c>
      <c r="BD152" s="307">
        <f t="shared" si="344"/>
        <v>0</v>
      </c>
      <c r="BE152" s="307">
        <f t="shared" si="307"/>
        <v>0</v>
      </c>
      <c r="BF152" s="311">
        <v>0</v>
      </c>
      <c r="BG152" s="307">
        <f t="shared" si="345"/>
        <v>0</v>
      </c>
      <c r="BH152" s="311">
        <v>0</v>
      </c>
      <c r="BI152" s="307">
        <f t="shared" si="346"/>
        <v>0</v>
      </c>
      <c r="BJ152" s="312">
        <v>0</v>
      </c>
      <c r="BK152" s="312">
        <v>0</v>
      </c>
      <c r="BL152" s="307">
        <f t="shared" si="263"/>
        <v>0</v>
      </c>
      <c r="BM152" s="313">
        <f t="shared" si="264"/>
        <v>527.14300000000003</v>
      </c>
      <c r="BN152" s="306">
        <f t="shared" si="347"/>
        <v>0</v>
      </c>
      <c r="BO152" s="307">
        <f t="shared" si="348"/>
        <v>527.14300000000003</v>
      </c>
      <c r="BP152" s="314">
        <f t="shared" si="349"/>
        <v>2152989.0699999998</v>
      </c>
      <c r="BQ152" s="314">
        <f t="shared" si="350"/>
        <v>43059.7814</v>
      </c>
      <c r="BR152" s="314">
        <f t="shared" si="357"/>
        <v>2109929.2885999996</v>
      </c>
      <c r="BS152" s="314">
        <v>0</v>
      </c>
      <c r="BT152" s="314">
        <v>0</v>
      </c>
      <c r="BU152" s="315">
        <f t="shared" si="351"/>
        <v>0</v>
      </c>
      <c r="BV152" s="315">
        <v>0</v>
      </c>
      <c r="BW152" s="315">
        <v>0</v>
      </c>
      <c r="BX152" s="315">
        <f t="shared" si="352"/>
        <v>0</v>
      </c>
      <c r="BY152" s="315">
        <v>0</v>
      </c>
      <c r="BZ152" s="315">
        <v>0</v>
      </c>
      <c r="CA152" s="314">
        <f t="shared" si="353"/>
        <v>0</v>
      </c>
      <c r="CB152" s="314">
        <f t="shared" si="358"/>
        <v>0</v>
      </c>
      <c r="CC152" s="314">
        <f t="shared" si="354"/>
        <v>0</v>
      </c>
      <c r="CD152" s="314">
        <v>0</v>
      </c>
      <c r="CE152" s="314">
        <f t="shared" si="355"/>
        <v>2109929.2885999996</v>
      </c>
      <c r="CF152" s="314">
        <f t="shared" si="271"/>
        <v>8529.7817799641489</v>
      </c>
      <c r="CG152" s="314">
        <f t="shared" si="268"/>
        <v>8188.5905087655819</v>
      </c>
      <c r="CH152" s="314">
        <f t="shared" si="308"/>
        <v>2126647.6608887292</v>
      </c>
      <c r="CI152" s="314">
        <f t="shared" si="359"/>
        <v>43059.7814</v>
      </c>
      <c r="CJ152" s="320"/>
      <c r="CK152" s="311">
        <v>97</v>
      </c>
      <c r="CL152" s="311">
        <v>97</v>
      </c>
      <c r="CM152" s="321">
        <v>507.43400000000003</v>
      </c>
      <c r="CN152" s="318">
        <f t="shared" si="356"/>
        <v>22427</v>
      </c>
      <c r="CQ152" s="360">
        <f t="shared" si="269"/>
        <v>473.33799999999997</v>
      </c>
    </row>
    <row r="153" spans="1:95" ht="11.25" customHeight="1">
      <c r="A153" s="319" t="s">
        <v>1006</v>
      </c>
      <c r="B153" s="194">
        <v>0</v>
      </c>
      <c r="C153" s="194">
        <v>0</v>
      </c>
      <c r="D153" s="194">
        <f t="shared" si="209"/>
        <v>0</v>
      </c>
      <c r="E153" s="194">
        <v>0</v>
      </c>
      <c r="F153" s="194">
        <v>0</v>
      </c>
      <c r="G153" s="194">
        <v>0</v>
      </c>
      <c r="H153" s="194">
        <v>0</v>
      </c>
      <c r="I153" s="194">
        <v>0</v>
      </c>
      <c r="J153" s="194">
        <v>30</v>
      </c>
      <c r="K153" s="194">
        <v>19</v>
      </c>
      <c r="L153" s="194">
        <v>18.5</v>
      </c>
      <c r="M153" s="194">
        <v>25.5</v>
      </c>
      <c r="N153" s="194">
        <v>18</v>
      </c>
      <c r="O153" s="194">
        <v>28.5</v>
      </c>
      <c r="P153" s="194">
        <v>17.5</v>
      </c>
      <c r="Q153" s="194">
        <f t="shared" si="323"/>
        <v>157</v>
      </c>
      <c r="R153" s="195">
        <f t="shared" si="324"/>
        <v>157</v>
      </c>
      <c r="S153" s="194">
        <v>0.5</v>
      </c>
      <c r="T153" s="194">
        <v>1</v>
      </c>
      <c r="U153" s="194">
        <v>0</v>
      </c>
      <c r="V153" s="194">
        <v>35</v>
      </c>
      <c r="W153" s="194">
        <v>1.42</v>
      </c>
      <c r="X153" s="194">
        <v>0</v>
      </c>
      <c r="Y153" s="194">
        <v>0</v>
      </c>
      <c r="Z153" s="194">
        <v>0</v>
      </c>
      <c r="AA153" s="194">
        <v>0</v>
      </c>
      <c r="AB153" s="306">
        <f t="shared" si="325"/>
        <v>0</v>
      </c>
      <c r="AC153" s="306">
        <f t="shared" si="326"/>
        <v>0</v>
      </c>
      <c r="AD153" s="306">
        <f t="shared" si="327"/>
        <v>0</v>
      </c>
      <c r="AE153" s="306">
        <f t="shared" si="328"/>
        <v>31.35</v>
      </c>
      <c r="AF153" s="306">
        <f t="shared" si="329"/>
        <v>158.75</v>
      </c>
      <c r="AG153" s="306">
        <f t="shared" si="330"/>
        <v>190.1</v>
      </c>
      <c r="AH153" s="306">
        <f t="shared" si="331"/>
        <v>0.5</v>
      </c>
      <c r="AI153" s="306">
        <f t="shared" si="332"/>
        <v>2</v>
      </c>
      <c r="AJ153" s="306">
        <f t="shared" si="333"/>
        <v>0</v>
      </c>
      <c r="AK153" s="306">
        <f t="shared" si="334"/>
        <v>24.5</v>
      </c>
      <c r="AL153" s="306">
        <f t="shared" si="335"/>
        <v>35.5</v>
      </c>
      <c r="AM153" s="306">
        <f t="shared" si="336"/>
        <v>0</v>
      </c>
      <c r="AN153" s="306">
        <f t="shared" si="337"/>
        <v>0</v>
      </c>
      <c r="AO153" s="306">
        <f t="shared" si="338"/>
        <v>0</v>
      </c>
      <c r="AP153" s="307">
        <f t="shared" si="265"/>
        <v>252.6</v>
      </c>
      <c r="AQ153" s="308">
        <v>1.123</v>
      </c>
      <c r="AR153" s="308">
        <f t="shared" si="339"/>
        <v>283.67</v>
      </c>
      <c r="AS153" s="312">
        <v>0</v>
      </c>
      <c r="AT153" s="306">
        <f t="shared" si="340"/>
        <v>0</v>
      </c>
      <c r="AU153" s="310">
        <v>0</v>
      </c>
      <c r="AV153" s="310">
        <v>152.07900000000001</v>
      </c>
      <c r="AW153" s="306">
        <v>0</v>
      </c>
      <c r="AX153" s="310">
        <v>0</v>
      </c>
      <c r="AY153" s="307">
        <f t="shared" si="341"/>
        <v>152.07900000000001</v>
      </c>
      <c r="AZ153" s="307">
        <v>0</v>
      </c>
      <c r="BA153" s="307">
        <v>6.2E-2</v>
      </c>
      <c r="BB153" s="307">
        <f t="shared" si="342"/>
        <v>9.734</v>
      </c>
      <c r="BC153" s="307">
        <f t="shared" si="343"/>
        <v>3.51</v>
      </c>
      <c r="BD153" s="307">
        <f t="shared" si="344"/>
        <v>2</v>
      </c>
      <c r="BE153" s="307">
        <f t="shared" si="307"/>
        <v>5.51</v>
      </c>
      <c r="BF153" s="311">
        <v>0</v>
      </c>
      <c r="BG153" s="307">
        <f t="shared" si="345"/>
        <v>0</v>
      </c>
      <c r="BH153" s="311">
        <v>0</v>
      </c>
      <c r="BI153" s="307">
        <f t="shared" si="346"/>
        <v>0</v>
      </c>
      <c r="BJ153" s="312">
        <v>0</v>
      </c>
      <c r="BK153" s="312">
        <v>0</v>
      </c>
      <c r="BL153" s="307">
        <f t="shared" si="263"/>
        <v>0</v>
      </c>
      <c r="BM153" s="313">
        <f t="shared" si="264"/>
        <v>450.99299999999999</v>
      </c>
      <c r="BN153" s="306">
        <f t="shared" si="347"/>
        <v>8.6609999999999996</v>
      </c>
      <c r="BO153" s="307">
        <f t="shared" si="348"/>
        <v>459.654</v>
      </c>
      <c r="BP153" s="314">
        <f t="shared" si="349"/>
        <v>1877346.45</v>
      </c>
      <c r="BQ153" s="314">
        <f t="shared" si="350"/>
        <v>37546.928999999996</v>
      </c>
      <c r="BR153" s="314">
        <f t="shared" si="357"/>
        <v>1839799.5209999999</v>
      </c>
      <c r="BS153" s="314">
        <v>0</v>
      </c>
      <c r="BT153" s="314">
        <v>0</v>
      </c>
      <c r="BU153" s="315">
        <f t="shared" si="351"/>
        <v>0</v>
      </c>
      <c r="BV153" s="315">
        <v>0</v>
      </c>
      <c r="BW153" s="315">
        <v>0</v>
      </c>
      <c r="BX153" s="315">
        <f t="shared" si="352"/>
        <v>0</v>
      </c>
      <c r="BY153" s="315">
        <v>0</v>
      </c>
      <c r="BZ153" s="315">
        <v>0</v>
      </c>
      <c r="CA153" s="314">
        <f t="shared" si="353"/>
        <v>0</v>
      </c>
      <c r="CB153" s="314">
        <f t="shared" si="358"/>
        <v>0</v>
      </c>
      <c r="CC153" s="314">
        <f t="shared" si="354"/>
        <v>0</v>
      </c>
      <c r="CD153" s="314">
        <v>0</v>
      </c>
      <c r="CE153" s="314">
        <f t="shared" si="355"/>
        <v>1839799.5209999999</v>
      </c>
      <c r="CF153" s="314">
        <f t="shared" si="271"/>
        <v>7437.7319267535231</v>
      </c>
      <c r="CG153" s="314">
        <f t="shared" si="268"/>
        <v>7140.2226496833828</v>
      </c>
      <c r="CH153" s="314">
        <f t="shared" si="308"/>
        <v>1854377.4755764368</v>
      </c>
      <c r="CI153" s="314">
        <f t="shared" si="359"/>
        <v>37546.928999999996</v>
      </c>
      <c r="CJ153" s="320"/>
      <c r="CK153" s="311">
        <v>162</v>
      </c>
      <c r="CL153" s="311">
        <v>166</v>
      </c>
      <c r="CM153" s="321">
        <v>459.654</v>
      </c>
      <c r="CN153" s="318">
        <f t="shared" si="356"/>
        <v>11958</v>
      </c>
      <c r="CQ153" s="360">
        <f t="shared" si="269"/>
        <v>396.60699999999997</v>
      </c>
    </row>
    <row r="154" spans="1:95" ht="11.25" customHeight="1">
      <c r="A154" s="324" t="s">
        <v>1124</v>
      </c>
      <c r="B154" s="194">
        <v>0</v>
      </c>
      <c r="C154" s="194">
        <v>0</v>
      </c>
      <c r="D154" s="194">
        <f t="shared" si="209"/>
        <v>0</v>
      </c>
      <c r="E154" s="194">
        <v>0</v>
      </c>
      <c r="F154" s="194">
        <v>0</v>
      </c>
      <c r="G154" s="194">
        <v>0</v>
      </c>
      <c r="H154" s="194">
        <v>0</v>
      </c>
      <c r="I154" s="194">
        <v>0</v>
      </c>
      <c r="J154" s="194">
        <v>0</v>
      </c>
      <c r="K154" s="194">
        <v>0</v>
      </c>
      <c r="L154" s="194">
        <v>0</v>
      </c>
      <c r="M154" s="194">
        <v>38.5</v>
      </c>
      <c r="N154" s="194">
        <v>56</v>
      </c>
      <c r="O154" s="194">
        <v>53.5</v>
      </c>
      <c r="P154" s="194">
        <v>33</v>
      </c>
      <c r="Q154" s="194">
        <f t="shared" si="323"/>
        <v>181</v>
      </c>
      <c r="R154" s="195">
        <f t="shared" si="324"/>
        <v>181</v>
      </c>
      <c r="S154" s="194">
        <v>4.5</v>
      </c>
      <c r="T154" s="194">
        <v>0</v>
      </c>
      <c r="U154" s="194">
        <v>0</v>
      </c>
      <c r="V154" s="194">
        <v>34</v>
      </c>
      <c r="W154" s="194">
        <v>0.21</v>
      </c>
      <c r="X154" s="194">
        <v>0</v>
      </c>
      <c r="Y154" s="194">
        <v>0</v>
      </c>
      <c r="Z154" s="194">
        <v>0</v>
      </c>
      <c r="AA154" s="194">
        <v>0</v>
      </c>
      <c r="AB154" s="306">
        <f t="shared" si="325"/>
        <v>0</v>
      </c>
      <c r="AC154" s="306">
        <f t="shared" si="326"/>
        <v>0</v>
      </c>
      <c r="AD154" s="306">
        <f t="shared" si="327"/>
        <v>0</v>
      </c>
      <c r="AE154" s="306">
        <f t="shared" si="328"/>
        <v>0</v>
      </c>
      <c r="AF154" s="306">
        <f t="shared" si="329"/>
        <v>226.25</v>
      </c>
      <c r="AG154" s="306">
        <f t="shared" si="330"/>
        <v>226.25</v>
      </c>
      <c r="AH154" s="306">
        <f t="shared" si="331"/>
        <v>4.5</v>
      </c>
      <c r="AI154" s="306">
        <f t="shared" si="332"/>
        <v>0</v>
      </c>
      <c r="AJ154" s="306">
        <f t="shared" si="333"/>
        <v>0</v>
      </c>
      <c r="AK154" s="306">
        <f t="shared" si="334"/>
        <v>23.8</v>
      </c>
      <c r="AL154" s="306">
        <f t="shared" si="335"/>
        <v>5.25</v>
      </c>
      <c r="AM154" s="306">
        <f t="shared" si="336"/>
        <v>0</v>
      </c>
      <c r="AN154" s="306">
        <f t="shared" si="337"/>
        <v>0</v>
      </c>
      <c r="AO154" s="306">
        <f t="shared" si="338"/>
        <v>0</v>
      </c>
      <c r="AP154" s="307">
        <f t="shared" si="265"/>
        <v>259.8</v>
      </c>
      <c r="AQ154" s="308">
        <v>1.0840000000000001</v>
      </c>
      <c r="AR154" s="308">
        <f t="shared" si="339"/>
        <v>281.62299999999999</v>
      </c>
      <c r="AS154" s="312">
        <v>0</v>
      </c>
      <c r="AT154" s="306">
        <f t="shared" si="340"/>
        <v>0</v>
      </c>
      <c r="AU154" s="310">
        <v>0</v>
      </c>
      <c r="AV154" s="310">
        <v>157.791</v>
      </c>
      <c r="AW154" s="306">
        <v>0</v>
      </c>
      <c r="AX154" s="310">
        <v>0</v>
      </c>
      <c r="AY154" s="307">
        <f t="shared" si="341"/>
        <v>157.791</v>
      </c>
      <c r="AZ154" s="307">
        <v>0</v>
      </c>
      <c r="BA154" s="307">
        <v>6.6000000000000003E-2</v>
      </c>
      <c r="BB154" s="307">
        <f t="shared" si="342"/>
        <v>11.946</v>
      </c>
      <c r="BC154" s="307">
        <f t="shared" si="343"/>
        <v>0</v>
      </c>
      <c r="BD154" s="307">
        <f t="shared" si="344"/>
        <v>0</v>
      </c>
      <c r="BE154" s="307">
        <f t="shared" si="307"/>
        <v>0</v>
      </c>
      <c r="BF154" s="311">
        <v>0</v>
      </c>
      <c r="BG154" s="307">
        <f t="shared" si="345"/>
        <v>0</v>
      </c>
      <c r="BH154" s="311">
        <v>0</v>
      </c>
      <c r="BI154" s="307">
        <f t="shared" si="346"/>
        <v>0</v>
      </c>
      <c r="BJ154" s="312">
        <v>0</v>
      </c>
      <c r="BK154" s="312">
        <v>0</v>
      </c>
      <c r="BL154" s="307">
        <f t="shared" si="263"/>
        <v>0</v>
      </c>
      <c r="BM154" s="313">
        <f t="shared" si="264"/>
        <v>451.36</v>
      </c>
      <c r="BN154" s="306">
        <f t="shared" si="347"/>
        <v>34.209000000000003</v>
      </c>
      <c r="BO154" s="307">
        <f t="shared" si="348"/>
        <v>485.56900000000002</v>
      </c>
      <c r="BP154" s="314">
        <f t="shared" si="349"/>
        <v>1983190.04</v>
      </c>
      <c r="BQ154" s="314">
        <f t="shared" si="350"/>
        <v>39663.800800000005</v>
      </c>
      <c r="BR154" s="314">
        <f t="shared" si="357"/>
        <v>1943526.2392</v>
      </c>
      <c r="BS154" s="314">
        <v>0</v>
      </c>
      <c r="BT154" s="314">
        <v>0</v>
      </c>
      <c r="BU154" s="315">
        <f t="shared" si="351"/>
        <v>0</v>
      </c>
      <c r="BV154" s="315">
        <v>0</v>
      </c>
      <c r="BW154" s="315">
        <v>0</v>
      </c>
      <c r="BX154" s="315">
        <f t="shared" si="352"/>
        <v>0</v>
      </c>
      <c r="BY154" s="315">
        <v>0</v>
      </c>
      <c r="BZ154" s="315">
        <v>0</v>
      </c>
      <c r="CA154" s="314">
        <f t="shared" si="353"/>
        <v>0</v>
      </c>
      <c r="CB154" s="314">
        <f t="shared" si="358"/>
        <v>0</v>
      </c>
      <c r="CC154" s="314">
        <f t="shared" si="354"/>
        <v>0</v>
      </c>
      <c r="CD154" s="314">
        <v>0</v>
      </c>
      <c r="CE154" s="314">
        <f t="shared" si="355"/>
        <v>1943526.2392</v>
      </c>
      <c r="CF154" s="314">
        <f t="shared" si="271"/>
        <v>7857.0664872898651</v>
      </c>
      <c r="CG154" s="314">
        <f t="shared" si="268"/>
        <v>7542.7838277982701</v>
      </c>
      <c r="CH154" s="314">
        <f t="shared" si="308"/>
        <v>1958926.0895150881</v>
      </c>
      <c r="CI154" s="314">
        <f t="shared" si="359"/>
        <v>39663.800800000005</v>
      </c>
      <c r="CJ154" s="320"/>
      <c r="CK154" s="311">
        <v>189</v>
      </c>
      <c r="CL154" s="311">
        <v>187</v>
      </c>
      <c r="CM154" s="321">
        <v>485.56900000000002</v>
      </c>
      <c r="CN154" s="318">
        <f t="shared" si="356"/>
        <v>10957</v>
      </c>
      <c r="CQ154" s="360">
        <f t="shared" si="269"/>
        <v>419.58000000000004</v>
      </c>
    </row>
    <row r="155" spans="1:95" ht="11.25" customHeight="1">
      <c r="A155" s="324" t="s">
        <v>1125</v>
      </c>
      <c r="B155" s="194">
        <v>0</v>
      </c>
      <c r="C155" s="194">
        <v>0</v>
      </c>
      <c r="D155" s="194">
        <f t="shared" si="209"/>
        <v>0</v>
      </c>
      <c r="E155" s="194">
        <v>0</v>
      </c>
      <c r="F155" s="194">
        <v>0</v>
      </c>
      <c r="G155" s="194">
        <v>0</v>
      </c>
      <c r="H155" s="194">
        <v>0</v>
      </c>
      <c r="I155" s="194">
        <v>0</v>
      </c>
      <c r="J155" s="194">
        <v>0</v>
      </c>
      <c r="K155" s="194">
        <v>0</v>
      </c>
      <c r="L155" s="194">
        <v>0</v>
      </c>
      <c r="M155" s="194">
        <v>80.5</v>
      </c>
      <c r="N155" s="194">
        <v>84</v>
      </c>
      <c r="O155" s="194">
        <v>70.5</v>
      </c>
      <c r="P155" s="194">
        <v>64</v>
      </c>
      <c r="Q155" s="194">
        <f t="shared" si="323"/>
        <v>299</v>
      </c>
      <c r="R155" s="195">
        <f t="shared" si="324"/>
        <v>299</v>
      </c>
      <c r="S155" s="194">
        <v>13</v>
      </c>
      <c r="T155" s="194">
        <v>16.5</v>
      </c>
      <c r="U155" s="194">
        <v>0</v>
      </c>
      <c r="V155" s="194">
        <v>39.5</v>
      </c>
      <c r="W155" s="194">
        <v>7.18</v>
      </c>
      <c r="X155" s="194">
        <v>0</v>
      </c>
      <c r="Y155" s="194">
        <v>0</v>
      </c>
      <c r="Z155" s="194">
        <v>0</v>
      </c>
      <c r="AA155" s="194">
        <v>0</v>
      </c>
      <c r="AB155" s="306">
        <f t="shared" si="325"/>
        <v>0</v>
      </c>
      <c r="AC155" s="306">
        <f t="shared" si="326"/>
        <v>0</v>
      </c>
      <c r="AD155" s="306">
        <f t="shared" si="327"/>
        <v>0</v>
      </c>
      <c r="AE155" s="306">
        <f t="shared" si="328"/>
        <v>0</v>
      </c>
      <c r="AF155" s="306">
        <f t="shared" si="329"/>
        <v>373.75</v>
      </c>
      <c r="AG155" s="306">
        <f t="shared" si="330"/>
        <v>373.75</v>
      </c>
      <c r="AH155" s="306">
        <f t="shared" si="331"/>
        <v>13</v>
      </c>
      <c r="AI155" s="306">
        <f t="shared" si="332"/>
        <v>33</v>
      </c>
      <c r="AJ155" s="306">
        <f t="shared" si="333"/>
        <v>0</v>
      </c>
      <c r="AK155" s="306">
        <f t="shared" si="334"/>
        <v>27.65</v>
      </c>
      <c r="AL155" s="306">
        <f t="shared" si="335"/>
        <v>179.5</v>
      </c>
      <c r="AM155" s="306">
        <f t="shared" si="336"/>
        <v>0</v>
      </c>
      <c r="AN155" s="306">
        <f t="shared" si="337"/>
        <v>0</v>
      </c>
      <c r="AO155" s="306">
        <f t="shared" si="338"/>
        <v>0</v>
      </c>
      <c r="AP155" s="307">
        <f t="shared" si="265"/>
        <v>626.9</v>
      </c>
      <c r="AQ155" s="308">
        <v>1.056</v>
      </c>
      <c r="AR155" s="308">
        <f t="shared" si="339"/>
        <v>662.00599999999997</v>
      </c>
      <c r="AS155" s="312">
        <v>1</v>
      </c>
      <c r="AT155" s="306">
        <f t="shared" si="340"/>
        <v>1.5</v>
      </c>
      <c r="AU155" s="310">
        <v>0</v>
      </c>
      <c r="AV155" s="310">
        <v>140.679</v>
      </c>
      <c r="AW155" s="306">
        <v>0</v>
      </c>
      <c r="AX155" s="310">
        <v>0</v>
      </c>
      <c r="AY155" s="307">
        <f t="shared" si="341"/>
        <v>140.679</v>
      </c>
      <c r="AZ155" s="307">
        <v>0</v>
      </c>
      <c r="BA155" s="307">
        <v>7.4999999999999997E-2</v>
      </c>
      <c r="BB155" s="307">
        <f t="shared" si="342"/>
        <v>22.425000000000001</v>
      </c>
      <c r="BC155" s="307">
        <f t="shared" si="343"/>
        <v>0</v>
      </c>
      <c r="BD155" s="307">
        <f t="shared" si="344"/>
        <v>0</v>
      </c>
      <c r="BE155" s="307">
        <f t="shared" si="307"/>
        <v>0</v>
      </c>
      <c r="BF155" s="311">
        <v>0</v>
      </c>
      <c r="BG155" s="307">
        <f t="shared" si="345"/>
        <v>0</v>
      </c>
      <c r="BH155" s="311">
        <v>0</v>
      </c>
      <c r="BI155" s="307">
        <f t="shared" si="346"/>
        <v>0</v>
      </c>
      <c r="BJ155" s="312">
        <v>0</v>
      </c>
      <c r="BK155" s="312">
        <v>0</v>
      </c>
      <c r="BL155" s="307">
        <f t="shared" si="263"/>
        <v>0</v>
      </c>
      <c r="BM155" s="313">
        <f t="shared" si="264"/>
        <v>826.6099999999999</v>
      </c>
      <c r="BN155" s="306">
        <f t="shared" si="347"/>
        <v>0</v>
      </c>
      <c r="BO155" s="307">
        <f t="shared" si="348"/>
        <v>826.61</v>
      </c>
      <c r="BP155" s="314">
        <f t="shared" si="349"/>
        <v>3376090.16</v>
      </c>
      <c r="BQ155" s="314">
        <f t="shared" si="350"/>
        <v>67521.803200000009</v>
      </c>
      <c r="BR155" s="314">
        <f t="shared" si="357"/>
        <v>3308568.3568000002</v>
      </c>
      <c r="BS155" s="314">
        <v>0</v>
      </c>
      <c r="BT155" s="314">
        <v>0</v>
      </c>
      <c r="BU155" s="315">
        <f t="shared" si="351"/>
        <v>0</v>
      </c>
      <c r="BV155" s="315">
        <v>0</v>
      </c>
      <c r="BW155" s="315">
        <v>0</v>
      </c>
      <c r="BX155" s="315">
        <f t="shared" si="352"/>
        <v>0</v>
      </c>
      <c r="BY155" s="315">
        <v>0</v>
      </c>
      <c r="BZ155" s="315">
        <v>0</v>
      </c>
      <c r="CA155" s="314">
        <f t="shared" si="353"/>
        <v>0</v>
      </c>
      <c r="CB155" s="314">
        <f t="shared" si="358"/>
        <v>0</v>
      </c>
      <c r="CC155" s="314">
        <f t="shared" si="354"/>
        <v>0</v>
      </c>
      <c r="CD155" s="314">
        <v>0</v>
      </c>
      <c r="CE155" s="314">
        <f t="shared" si="355"/>
        <v>3308568.3568000002</v>
      </c>
      <c r="CF155" s="314">
        <f t="shared" si="271"/>
        <v>13375.503264530855</v>
      </c>
      <c r="CG155" s="314">
        <f t="shared" si="268"/>
        <v>12840.483133949621</v>
      </c>
      <c r="CH155" s="314">
        <f t="shared" si="308"/>
        <v>3334784.343198481</v>
      </c>
      <c r="CI155" s="314">
        <f t="shared" si="359"/>
        <v>67521.803200000009</v>
      </c>
      <c r="CJ155" s="320"/>
      <c r="CK155" s="311">
        <v>301</v>
      </c>
      <c r="CL155" s="311">
        <v>289</v>
      </c>
      <c r="CM155" s="321">
        <v>712.08100000000002</v>
      </c>
      <c r="CN155" s="318">
        <f t="shared" si="356"/>
        <v>11291</v>
      </c>
      <c r="CQ155" s="360">
        <f t="shared" si="269"/>
        <v>716.31</v>
      </c>
    </row>
    <row r="156" spans="1:95" ht="11.25" customHeight="1">
      <c r="A156" s="324" t="s">
        <v>1126</v>
      </c>
      <c r="B156" s="194">
        <v>0</v>
      </c>
      <c r="C156" s="194">
        <v>0</v>
      </c>
      <c r="D156" s="194">
        <f t="shared" si="209"/>
        <v>0</v>
      </c>
      <c r="E156" s="194">
        <v>0</v>
      </c>
      <c r="F156" s="194">
        <v>0</v>
      </c>
      <c r="G156" s="194">
        <v>0</v>
      </c>
      <c r="H156" s="194">
        <v>0</v>
      </c>
      <c r="I156" s="194">
        <v>0</v>
      </c>
      <c r="J156" s="194">
        <v>0</v>
      </c>
      <c r="K156" s="194">
        <v>25.5</v>
      </c>
      <c r="L156" s="194">
        <v>13.5</v>
      </c>
      <c r="M156" s="194">
        <v>17</v>
      </c>
      <c r="N156" s="194">
        <v>14.5</v>
      </c>
      <c r="O156" s="194">
        <v>16.5</v>
      </c>
      <c r="P156" s="194">
        <v>22</v>
      </c>
      <c r="Q156" s="194">
        <f t="shared" si="323"/>
        <v>109</v>
      </c>
      <c r="R156" s="195">
        <f t="shared" si="324"/>
        <v>109</v>
      </c>
      <c r="S156" s="194">
        <v>3.5</v>
      </c>
      <c r="T156" s="194">
        <v>0</v>
      </c>
      <c r="U156" s="194">
        <v>0</v>
      </c>
      <c r="V156" s="194">
        <v>5.5</v>
      </c>
      <c r="W156" s="194">
        <v>0.08</v>
      </c>
      <c r="X156" s="194">
        <v>0</v>
      </c>
      <c r="Y156" s="194">
        <v>0</v>
      </c>
      <c r="Z156" s="194">
        <v>0</v>
      </c>
      <c r="AA156" s="194">
        <v>0</v>
      </c>
      <c r="AB156" s="306">
        <f t="shared" si="325"/>
        <v>0</v>
      </c>
      <c r="AC156" s="306">
        <f t="shared" si="326"/>
        <v>0</v>
      </c>
      <c r="AD156" s="306">
        <f t="shared" si="327"/>
        <v>0</v>
      </c>
      <c r="AE156" s="306">
        <f t="shared" si="328"/>
        <v>0</v>
      </c>
      <c r="AF156" s="306">
        <f t="shared" si="329"/>
        <v>136.25</v>
      </c>
      <c r="AG156" s="306">
        <f t="shared" si="330"/>
        <v>136.25</v>
      </c>
      <c r="AH156" s="306">
        <f t="shared" si="331"/>
        <v>3.5</v>
      </c>
      <c r="AI156" s="306">
        <f t="shared" si="332"/>
        <v>0</v>
      </c>
      <c r="AJ156" s="306">
        <f t="shared" si="333"/>
        <v>0</v>
      </c>
      <c r="AK156" s="306">
        <f t="shared" si="334"/>
        <v>3.85</v>
      </c>
      <c r="AL156" s="306">
        <f t="shared" si="335"/>
        <v>2</v>
      </c>
      <c r="AM156" s="306">
        <f t="shared" si="336"/>
        <v>0</v>
      </c>
      <c r="AN156" s="306">
        <f t="shared" si="337"/>
        <v>0</v>
      </c>
      <c r="AO156" s="306">
        <f t="shared" si="338"/>
        <v>0</v>
      </c>
      <c r="AP156" s="307">
        <f t="shared" si="265"/>
        <v>145.6</v>
      </c>
      <c r="AQ156" s="308">
        <v>1.1419999999999999</v>
      </c>
      <c r="AR156" s="308">
        <f t="shared" si="339"/>
        <v>166.27500000000001</v>
      </c>
      <c r="AS156" s="312">
        <v>0</v>
      </c>
      <c r="AT156" s="306">
        <f t="shared" si="340"/>
        <v>0</v>
      </c>
      <c r="AU156" s="310">
        <v>0</v>
      </c>
      <c r="AV156" s="310">
        <v>124.279</v>
      </c>
      <c r="AW156" s="306">
        <v>0</v>
      </c>
      <c r="AX156" s="310">
        <v>0</v>
      </c>
      <c r="AY156" s="307">
        <f t="shared" si="341"/>
        <v>124.279</v>
      </c>
      <c r="AZ156" s="307">
        <v>0</v>
      </c>
      <c r="BA156" s="307">
        <v>0.107</v>
      </c>
      <c r="BB156" s="307">
        <f t="shared" si="342"/>
        <v>11.663</v>
      </c>
      <c r="BC156" s="307">
        <f t="shared" si="343"/>
        <v>0</v>
      </c>
      <c r="BD156" s="307">
        <f t="shared" si="344"/>
        <v>0</v>
      </c>
      <c r="BE156" s="307">
        <f t="shared" si="307"/>
        <v>0</v>
      </c>
      <c r="BF156" s="311">
        <v>0</v>
      </c>
      <c r="BG156" s="307">
        <f t="shared" si="345"/>
        <v>0</v>
      </c>
      <c r="BH156" s="311">
        <v>0</v>
      </c>
      <c r="BI156" s="307">
        <f t="shared" si="346"/>
        <v>0</v>
      </c>
      <c r="BJ156" s="312">
        <v>0</v>
      </c>
      <c r="BK156" s="312">
        <v>0</v>
      </c>
      <c r="BL156" s="307">
        <f t="shared" si="263"/>
        <v>0</v>
      </c>
      <c r="BM156" s="313">
        <f t="shared" si="264"/>
        <v>302.21699999999998</v>
      </c>
      <c r="BN156" s="306">
        <f t="shared" si="347"/>
        <v>0</v>
      </c>
      <c r="BO156" s="307">
        <f t="shared" si="348"/>
        <v>302.21699999999998</v>
      </c>
      <c r="BP156" s="314">
        <f t="shared" si="349"/>
        <v>1234332.8</v>
      </c>
      <c r="BQ156" s="314">
        <f t="shared" si="350"/>
        <v>24686.656000000003</v>
      </c>
      <c r="BR156" s="314">
        <f t="shared" si="357"/>
        <v>1209646.1440000001</v>
      </c>
      <c r="BS156" s="314">
        <v>0</v>
      </c>
      <c r="BT156" s="314">
        <v>0</v>
      </c>
      <c r="BU156" s="315">
        <f t="shared" si="351"/>
        <v>0</v>
      </c>
      <c r="BV156" s="315">
        <v>0</v>
      </c>
      <c r="BW156" s="315">
        <v>0</v>
      </c>
      <c r="BX156" s="315">
        <f t="shared" si="352"/>
        <v>0</v>
      </c>
      <c r="BY156" s="315">
        <v>0</v>
      </c>
      <c r="BZ156" s="315">
        <v>0</v>
      </c>
      <c r="CA156" s="314">
        <f t="shared" si="353"/>
        <v>0</v>
      </c>
      <c r="CB156" s="314">
        <f t="shared" si="358"/>
        <v>0</v>
      </c>
      <c r="CC156" s="314">
        <f t="shared" si="354"/>
        <v>0</v>
      </c>
      <c r="CD156" s="314">
        <v>0</v>
      </c>
      <c r="CE156" s="314">
        <f t="shared" si="355"/>
        <v>1209646.1440000001</v>
      </c>
      <c r="CF156" s="314">
        <f t="shared" si="271"/>
        <v>4890.2196367639399</v>
      </c>
      <c r="CG156" s="314">
        <f t="shared" si="268"/>
        <v>4694.6108512933824</v>
      </c>
      <c r="CH156" s="314">
        <f t="shared" si="308"/>
        <v>1219230.9744880574</v>
      </c>
      <c r="CI156" s="314">
        <f t="shared" si="359"/>
        <v>24686.656000000003</v>
      </c>
      <c r="CJ156" s="320"/>
      <c r="CK156" s="311">
        <v>99</v>
      </c>
      <c r="CL156" s="311">
        <v>95</v>
      </c>
      <c r="CM156" s="321">
        <v>271.82400000000001</v>
      </c>
      <c r="CN156" s="318">
        <f t="shared" si="356"/>
        <v>11324</v>
      </c>
      <c r="CQ156" s="360">
        <f t="shared" si="269"/>
        <v>255.434</v>
      </c>
    </row>
    <row r="157" spans="1:95" ht="11.25" customHeight="1">
      <c r="A157" s="324" t="s">
        <v>1127</v>
      </c>
      <c r="B157" s="194">
        <v>0</v>
      </c>
      <c r="C157" s="194">
        <v>0</v>
      </c>
      <c r="D157" s="194">
        <f t="shared" si="209"/>
        <v>0</v>
      </c>
      <c r="E157" s="194">
        <v>0</v>
      </c>
      <c r="F157" s="194">
        <v>0</v>
      </c>
      <c r="G157" s="194">
        <v>0</v>
      </c>
      <c r="H157" s="194">
        <v>0</v>
      </c>
      <c r="I157" s="194">
        <v>0</v>
      </c>
      <c r="J157" s="194">
        <v>74</v>
      </c>
      <c r="K157" s="194">
        <v>75</v>
      </c>
      <c r="L157" s="194">
        <v>75</v>
      </c>
      <c r="M157" s="194">
        <v>69</v>
      </c>
      <c r="N157" s="194">
        <v>71.5</v>
      </c>
      <c r="O157" s="194">
        <v>49</v>
      </c>
      <c r="P157" s="194">
        <v>45</v>
      </c>
      <c r="Q157" s="194">
        <f t="shared" si="323"/>
        <v>458.5</v>
      </c>
      <c r="R157" s="195">
        <f t="shared" si="324"/>
        <v>458.5</v>
      </c>
      <c r="S157" s="194">
        <v>0.5</v>
      </c>
      <c r="T157" s="194">
        <v>0</v>
      </c>
      <c r="U157" s="194">
        <v>0</v>
      </c>
      <c r="V157" s="194">
        <v>102.5</v>
      </c>
      <c r="W157" s="194">
        <v>1.56</v>
      </c>
      <c r="X157" s="194">
        <v>0</v>
      </c>
      <c r="Y157" s="194">
        <v>0</v>
      </c>
      <c r="Z157" s="194">
        <v>0</v>
      </c>
      <c r="AA157" s="194">
        <v>0</v>
      </c>
      <c r="AB157" s="306">
        <f t="shared" si="325"/>
        <v>0</v>
      </c>
      <c r="AC157" s="306">
        <f t="shared" si="326"/>
        <v>0</v>
      </c>
      <c r="AD157" s="306">
        <f t="shared" si="327"/>
        <v>0</v>
      </c>
      <c r="AE157" s="306">
        <f t="shared" si="328"/>
        <v>77.33</v>
      </c>
      <c r="AF157" s="306">
        <f t="shared" si="329"/>
        <v>480.625</v>
      </c>
      <c r="AG157" s="306">
        <f t="shared" si="330"/>
        <v>557.95500000000004</v>
      </c>
      <c r="AH157" s="306">
        <f t="shared" si="331"/>
        <v>0.5</v>
      </c>
      <c r="AI157" s="306">
        <f t="shared" si="332"/>
        <v>0</v>
      </c>
      <c r="AJ157" s="306">
        <f t="shared" si="333"/>
        <v>0</v>
      </c>
      <c r="AK157" s="306">
        <f t="shared" si="334"/>
        <v>71.75</v>
      </c>
      <c r="AL157" s="306">
        <f t="shared" si="335"/>
        <v>39</v>
      </c>
      <c r="AM157" s="306">
        <f t="shared" si="336"/>
        <v>0</v>
      </c>
      <c r="AN157" s="306">
        <f t="shared" si="337"/>
        <v>0</v>
      </c>
      <c r="AO157" s="306">
        <f t="shared" si="338"/>
        <v>0</v>
      </c>
      <c r="AP157" s="307">
        <f t="shared" si="265"/>
        <v>669.20500000000004</v>
      </c>
      <c r="AQ157" s="308">
        <v>1.103</v>
      </c>
      <c r="AR157" s="308">
        <f t="shared" si="339"/>
        <v>738.13300000000004</v>
      </c>
      <c r="AS157" s="312">
        <v>0</v>
      </c>
      <c r="AT157" s="306">
        <f t="shared" si="340"/>
        <v>0</v>
      </c>
      <c r="AU157" s="310">
        <v>0</v>
      </c>
      <c r="AV157" s="310">
        <v>0</v>
      </c>
      <c r="AW157" s="306">
        <v>0</v>
      </c>
      <c r="AX157" s="310">
        <v>0</v>
      </c>
      <c r="AY157" s="307">
        <f t="shared" si="341"/>
        <v>0</v>
      </c>
      <c r="AZ157" s="307">
        <v>0</v>
      </c>
      <c r="BA157" s="307">
        <v>4.3999999999999997E-2</v>
      </c>
      <c r="BB157" s="307">
        <f t="shared" si="342"/>
        <v>20.173999999999999</v>
      </c>
      <c r="BC157" s="307">
        <f t="shared" si="343"/>
        <v>61.305</v>
      </c>
      <c r="BD157" s="307">
        <f t="shared" si="344"/>
        <v>23</v>
      </c>
      <c r="BE157" s="307">
        <f t="shared" si="307"/>
        <v>84.305000000000007</v>
      </c>
      <c r="BF157" s="311">
        <v>0</v>
      </c>
      <c r="BG157" s="307">
        <f t="shared" si="345"/>
        <v>0</v>
      </c>
      <c r="BH157" s="311">
        <v>0</v>
      </c>
      <c r="BI157" s="307">
        <f t="shared" si="346"/>
        <v>0</v>
      </c>
      <c r="BJ157" s="312">
        <v>0</v>
      </c>
      <c r="BK157" s="312">
        <v>0</v>
      </c>
      <c r="BL157" s="307">
        <f t="shared" si="263"/>
        <v>0</v>
      </c>
      <c r="BM157" s="313">
        <f t="shared" si="264"/>
        <v>842.61200000000008</v>
      </c>
      <c r="BN157" s="306">
        <f t="shared" si="347"/>
        <v>0</v>
      </c>
      <c r="BO157" s="307">
        <f t="shared" si="348"/>
        <v>842.61199999999997</v>
      </c>
      <c r="BP157" s="314">
        <f t="shared" si="349"/>
        <v>3441446.49</v>
      </c>
      <c r="BQ157" s="314">
        <f t="shared" si="350"/>
        <v>68828.929800000013</v>
      </c>
      <c r="BR157" s="314">
        <f t="shared" si="357"/>
        <v>3372617.5602000002</v>
      </c>
      <c r="BS157" s="314">
        <v>0</v>
      </c>
      <c r="BT157" s="314">
        <v>0</v>
      </c>
      <c r="BU157" s="315">
        <f t="shared" si="351"/>
        <v>0</v>
      </c>
      <c r="BV157" s="315">
        <v>0</v>
      </c>
      <c r="BW157" s="315">
        <v>0</v>
      </c>
      <c r="BX157" s="315">
        <f t="shared" si="352"/>
        <v>0</v>
      </c>
      <c r="BY157" s="315">
        <v>0</v>
      </c>
      <c r="BZ157" s="315">
        <v>0</v>
      </c>
      <c r="CA157" s="314">
        <f t="shared" si="353"/>
        <v>0</v>
      </c>
      <c r="CB157" s="314">
        <f t="shared" si="358"/>
        <v>0</v>
      </c>
      <c r="CC157" s="314">
        <f t="shared" si="354"/>
        <v>0</v>
      </c>
      <c r="CD157" s="314">
        <v>0</v>
      </c>
      <c r="CE157" s="314">
        <f t="shared" si="355"/>
        <v>3372617.5602000002</v>
      </c>
      <c r="CF157" s="314">
        <f t="shared" si="271"/>
        <v>13634.434088011221</v>
      </c>
      <c r="CG157" s="314">
        <f t="shared" si="268"/>
        <v>13089.056724490772</v>
      </c>
      <c r="CH157" s="314">
        <f t="shared" si="308"/>
        <v>3399341.0510125021</v>
      </c>
      <c r="CI157" s="314">
        <f t="shared" si="359"/>
        <v>68828.929800000013</v>
      </c>
      <c r="CJ157" s="325"/>
      <c r="CK157" s="311">
        <v>467</v>
      </c>
      <c r="CL157" s="311">
        <v>513</v>
      </c>
      <c r="CM157" s="321">
        <v>857.50400000000002</v>
      </c>
      <c r="CN157" s="318">
        <f t="shared" si="356"/>
        <v>7506</v>
      </c>
      <c r="CQ157" s="360">
        <f t="shared" si="269"/>
        <v>675.33199999999988</v>
      </c>
    </row>
    <row r="158" spans="1:95" ht="11.25" customHeight="1">
      <c r="A158" s="324" t="s">
        <v>1128</v>
      </c>
      <c r="B158" s="194">
        <v>0</v>
      </c>
      <c r="C158" s="194">
        <v>14</v>
      </c>
      <c r="D158" s="194">
        <f t="shared" si="209"/>
        <v>14</v>
      </c>
      <c r="E158" s="194">
        <v>14.5</v>
      </c>
      <c r="F158" s="194">
        <v>8.5</v>
      </c>
      <c r="G158" s="194">
        <v>12.5</v>
      </c>
      <c r="H158" s="194">
        <v>11.5</v>
      </c>
      <c r="I158" s="194">
        <v>9</v>
      </c>
      <c r="J158" s="194">
        <v>14</v>
      </c>
      <c r="K158" s="194">
        <v>11</v>
      </c>
      <c r="L158" s="194">
        <v>11</v>
      </c>
      <c r="M158" s="194">
        <v>0</v>
      </c>
      <c r="N158" s="194">
        <v>0</v>
      </c>
      <c r="O158" s="194">
        <v>0</v>
      </c>
      <c r="P158" s="194">
        <v>0</v>
      </c>
      <c r="Q158" s="194">
        <f t="shared" si="323"/>
        <v>92</v>
      </c>
      <c r="R158" s="195">
        <f t="shared" si="324"/>
        <v>106</v>
      </c>
      <c r="S158" s="194">
        <v>10</v>
      </c>
      <c r="T158" s="194">
        <v>2</v>
      </c>
      <c r="U158" s="194">
        <v>0</v>
      </c>
      <c r="V158" s="194">
        <v>12</v>
      </c>
      <c r="W158" s="194">
        <v>1.1000000000000001</v>
      </c>
      <c r="X158" s="194">
        <v>84</v>
      </c>
      <c r="Y158" s="194">
        <v>91</v>
      </c>
      <c r="Z158" s="194">
        <v>45.5</v>
      </c>
      <c r="AA158" s="194">
        <v>0</v>
      </c>
      <c r="AB158" s="306">
        <f t="shared" si="325"/>
        <v>20.16</v>
      </c>
      <c r="AC158" s="306">
        <f t="shared" si="326"/>
        <v>17.399999999999999</v>
      </c>
      <c r="AD158" s="306">
        <f t="shared" si="327"/>
        <v>24.78</v>
      </c>
      <c r="AE158" s="306">
        <f t="shared" si="328"/>
        <v>36.052999999999997</v>
      </c>
      <c r="AF158" s="306">
        <f t="shared" si="329"/>
        <v>27.5</v>
      </c>
      <c r="AG158" s="306">
        <f t="shared" si="330"/>
        <v>105.733</v>
      </c>
      <c r="AH158" s="306">
        <f t="shared" si="331"/>
        <v>10</v>
      </c>
      <c r="AI158" s="306">
        <f t="shared" si="332"/>
        <v>4</v>
      </c>
      <c r="AJ158" s="306">
        <f t="shared" si="333"/>
        <v>0</v>
      </c>
      <c r="AK158" s="306">
        <f t="shared" si="334"/>
        <v>8.4</v>
      </c>
      <c r="AL158" s="306">
        <f t="shared" si="335"/>
        <v>27.5</v>
      </c>
      <c r="AM158" s="306">
        <f t="shared" si="336"/>
        <v>4.2</v>
      </c>
      <c r="AN158" s="306">
        <f t="shared" si="337"/>
        <v>22.75</v>
      </c>
      <c r="AO158" s="306">
        <f t="shared" si="338"/>
        <v>0</v>
      </c>
      <c r="AP158" s="307">
        <f t="shared" si="265"/>
        <v>202.74299999999999</v>
      </c>
      <c r="AQ158" s="308">
        <v>1.1160000000000001</v>
      </c>
      <c r="AR158" s="308">
        <f t="shared" si="339"/>
        <v>226.261</v>
      </c>
      <c r="AS158" s="312">
        <v>0</v>
      </c>
      <c r="AT158" s="306">
        <f t="shared" si="340"/>
        <v>0</v>
      </c>
      <c r="AU158" s="310">
        <v>49.82</v>
      </c>
      <c r="AV158" s="310">
        <v>0</v>
      </c>
      <c r="AW158" s="306">
        <v>0</v>
      </c>
      <c r="AX158" s="310">
        <v>0</v>
      </c>
      <c r="AY158" s="307">
        <f t="shared" si="341"/>
        <v>49.82</v>
      </c>
      <c r="AZ158" s="307">
        <v>0</v>
      </c>
      <c r="BA158" s="307">
        <v>8.4000000000000005E-2</v>
      </c>
      <c r="BB158" s="307">
        <f t="shared" si="342"/>
        <v>8.9039999999999999</v>
      </c>
      <c r="BC158" s="307">
        <f t="shared" si="343"/>
        <v>2.91</v>
      </c>
      <c r="BD158" s="307">
        <f t="shared" si="344"/>
        <v>1.5</v>
      </c>
      <c r="BE158" s="307">
        <f t="shared" si="307"/>
        <v>4.41</v>
      </c>
      <c r="BF158" s="311">
        <v>0</v>
      </c>
      <c r="BG158" s="307">
        <f t="shared" si="345"/>
        <v>0</v>
      </c>
      <c r="BH158" s="311">
        <v>0</v>
      </c>
      <c r="BI158" s="307">
        <f t="shared" si="346"/>
        <v>0</v>
      </c>
      <c r="BJ158" s="312">
        <v>0</v>
      </c>
      <c r="BK158" s="312">
        <v>0</v>
      </c>
      <c r="BL158" s="307">
        <f t="shared" si="263"/>
        <v>0</v>
      </c>
      <c r="BM158" s="313">
        <f t="shared" si="264"/>
        <v>289.39500000000004</v>
      </c>
      <c r="BN158" s="306">
        <f t="shared" si="347"/>
        <v>0</v>
      </c>
      <c r="BO158" s="307">
        <f t="shared" si="348"/>
        <v>289.39499999999998</v>
      </c>
      <c r="BP158" s="314">
        <f t="shared" si="349"/>
        <v>1181964.42</v>
      </c>
      <c r="BQ158" s="314">
        <f t="shared" si="350"/>
        <v>23639.288399999998</v>
      </c>
      <c r="BR158" s="314">
        <f t="shared" si="357"/>
        <v>1158325.1316</v>
      </c>
      <c r="BS158" s="314">
        <v>0</v>
      </c>
      <c r="BT158" s="314">
        <v>0</v>
      </c>
      <c r="BU158" s="315">
        <f t="shared" si="351"/>
        <v>0</v>
      </c>
      <c r="BV158" s="315">
        <v>0</v>
      </c>
      <c r="BW158" s="315">
        <v>0</v>
      </c>
      <c r="BX158" s="315">
        <f t="shared" si="352"/>
        <v>0</v>
      </c>
      <c r="BY158" s="315">
        <v>0</v>
      </c>
      <c r="BZ158" s="315">
        <v>0</v>
      </c>
      <c r="CA158" s="314">
        <f t="shared" si="353"/>
        <v>0</v>
      </c>
      <c r="CB158" s="314">
        <f t="shared" si="358"/>
        <v>0</v>
      </c>
      <c r="CC158" s="314">
        <f t="shared" si="354"/>
        <v>0</v>
      </c>
      <c r="CD158" s="314">
        <v>0</v>
      </c>
      <c r="CE158" s="314">
        <f t="shared" si="355"/>
        <v>1158325.1316</v>
      </c>
      <c r="CF158" s="314">
        <f t="shared" si="271"/>
        <v>4682.7448939542892</v>
      </c>
      <c r="CG158" s="314">
        <f t="shared" si="268"/>
        <v>4495.435098196117</v>
      </c>
      <c r="CH158" s="314">
        <f t="shared" si="308"/>
        <v>1167503.3115921505</v>
      </c>
      <c r="CI158" s="314">
        <f t="shared" si="359"/>
        <v>23639.288399999998</v>
      </c>
      <c r="CJ158" s="320"/>
      <c r="CK158" s="311">
        <v>103</v>
      </c>
      <c r="CL158" s="311">
        <v>106</v>
      </c>
      <c r="CM158" s="321">
        <v>282.065</v>
      </c>
      <c r="CN158" s="318">
        <f t="shared" si="356"/>
        <v>11151</v>
      </c>
      <c r="CQ158" s="360">
        <f t="shared" si="269"/>
        <v>242.9</v>
      </c>
    </row>
    <row r="159" spans="1:95" ht="11.25" customHeight="1">
      <c r="A159" s="324" t="s">
        <v>1129</v>
      </c>
      <c r="B159" s="194">
        <v>0</v>
      </c>
      <c r="C159" s="194">
        <v>0</v>
      </c>
      <c r="D159" s="194">
        <f t="shared" si="209"/>
        <v>0</v>
      </c>
      <c r="E159" s="194">
        <v>0</v>
      </c>
      <c r="F159" s="194">
        <v>0</v>
      </c>
      <c r="G159" s="194">
        <v>0</v>
      </c>
      <c r="H159" s="194">
        <v>0</v>
      </c>
      <c r="I159" s="194">
        <v>0</v>
      </c>
      <c r="J159" s="194">
        <v>0</v>
      </c>
      <c r="K159" s="194">
        <v>0</v>
      </c>
      <c r="L159" s="194">
        <v>0</v>
      </c>
      <c r="M159" s="194">
        <v>85</v>
      </c>
      <c r="N159" s="194">
        <v>44.5</v>
      </c>
      <c r="O159" s="194">
        <v>43.5</v>
      </c>
      <c r="P159" s="194">
        <v>29.5</v>
      </c>
      <c r="Q159" s="194">
        <f t="shared" si="323"/>
        <v>202.5</v>
      </c>
      <c r="R159" s="195">
        <f t="shared" si="324"/>
        <v>202.5</v>
      </c>
      <c r="S159" s="194">
        <v>11</v>
      </c>
      <c r="T159" s="194">
        <v>3</v>
      </c>
      <c r="U159" s="194">
        <v>0</v>
      </c>
      <c r="V159" s="194">
        <v>17</v>
      </c>
      <c r="W159" s="194">
        <v>1.34</v>
      </c>
      <c r="X159" s="194">
        <v>0</v>
      </c>
      <c r="Y159" s="194">
        <v>0</v>
      </c>
      <c r="Z159" s="194">
        <v>0</v>
      </c>
      <c r="AA159" s="194">
        <v>0</v>
      </c>
      <c r="AB159" s="306">
        <f t="shared" si="325"/>
        <v>0</v>
      </c>
      <c r="AC159" s="306">
        <f t="shared" si="326"/>
        <v>0</v>
      </c>
      <c r="AD159" s="306">
        <f t="shared" si="327"/>
        <v>0</v>
      </c>
      <c r="AE159" s="306">
        <f t="shared" si="328"/>
        <v>0</v>
      </c>
      <c r="AF159" s="306">
        <f t="shared" si="329"/>
        <v>253.125</v>
      </c>
      <c r="AG159" s="306">
        <f t="shared" si="330"/>
        <v>253.125</v>
      </c>
      <c r="AH159" s="306">
        <f t="shared" si="331"/>
        <v>11</v>
      </c>
      <c r="AI159" s="306">
        <f t="shared" si="332"/>
        <v>6</v>
      </c>
      <c r="AJ159" s="306">
        <f t="shared" si="333"/>
        <v>0</v>
      </c>
      <c r="AK159" s="306">
        <f t="shared" si="334"/>
        <v>11.9</v>
      </c>
      <c r="AL159" s="306">
        <f t="shared" si="335"/>
        <v>33.5</v>
      </c>
      <c r="AM159" s="306">
        <f t="shared" si="336"/>
        <v>0</v>
      </c>
      <c r="AN159" s="306">
        <f t="shared" si="337"/>
        <v>0</v>
      </c>
      <c r="AO159" s="306">
        <f t="shared" si="338"/>
        <v>0</v>
      </c>
      <c r="AP159" s="307">
        <f t="shared" si="265"/>
        <v>315.52499999999998</v>
      </c>
      <c r="AQ159" s="308">
        <v>1.0549999999999999</v>
      </c>
      <c r="AR159" s="308">
        <f t="shared" si="339"/>
        <v>332.87900000000002</v>
      </c>
      <c r="AS159" s="312">
        <v>1</v>
      </c>
      <c r="AT159" s="306">
        <f t="shared" si="340"/>
        <v>1.5</v>
      </c>
      <c r="AU159" s="310">
        <v>0</v>
      </c>
      <c r="AV159" s="310">
        <v>159.471</v>
      </c>
      <c r="AW159" s="306">
        <v>0</v>
      </c>
      <c r="AX159" s="310">
        <v>0</v>
      </c>
      <c r="AY159" s="307">
        <f t="shared" si="341"/>
        <v>159.471</v>
      </c>
      <c r="AZ159" s="307">
        <v>0</v>
      </c>
      <c r="BA159" s="307">
        <v>7.4999999999999997E-2</v>
      </c>
      <c r="BB159" s="307">
        <f t="shared" si="342"/>
        <v>15.188000000000001</v>
      </c>
      <c r="BC159" s="307">
        <f t="shared" si="343"/>
        <v>0</v>
      </c>
      <c r="BD159" s="307">
        <f t="shared" si="344"/>
        <v>0</v>
      </c>
      <c r="BE159" s="307">
        <f t="shared" si="307"/>
        <v>0</v>
      </c>
      <c r="BF159" s="311">
        <v>0</v>
      </c>
      <c r="BG159" s="307">
        <f t="shared" si="345"/>
        <v>0</v>
      </c>
      <c r="BH159" s="311">
        <v>0</v>
      </c>
      <c r="BI159" s="307">
        <f t="shared" si="346"/>
        <v>0</v>
      </c>
      <c r="BJ159" s="312">
        <v>0</v>
      </c>
      <c r="BK159" s="312">
        <v>0</v>
      </c>
      <c r="BL159" s="307">
        <f t="shared" si="263"/>
        <v>0</v>
      </c>
      <c r="BM159" s="313">
        <f t="shared" si="264"/>
        <v>509.03800000000001</v>
      </c>
      <c r="BN159" s="306">
        <f t="shared" si="347"/>
        <v>0</v>
      </c>
      <c r="BO159" s="307">
        <f t="shared" si="348"/>
        <v>509.03800000000001</v>
      </c>
      <c r="BP159" s="314">
        <f t="shared" si="349"/>
        <v>2079043.54</v>
      </c>
      <c r="BQ159" s="314">
        <f t="shared" si="350"/>
        <v>41580.870800000004</v>
      </c>
      <c r="BR159" s="314">
        <f t="shared" si="357"/>
        <v>2037462.6692000001</v>
      </c>
      <c r="BS159" s="314">
        <v>0</v>
      </c>
      <c r="BT159" s="314">
        <v>0</v>
      </c>
      <c r="BU159" s="315">
        <f t="shared" si="351"/>
        <v>0</v>
      </c>
      <c r="BV159" s="315">
        <v>0</v>
      </c>
      <c r="BW159" s="315">
        <v>0</v>
      </c>
      <c r="BX159" s="315">
        <f t="shared" si="352"/>
        <v>0</v>
      </c>
      <c r="BY159" s="315">
        <v>0</v>
      </c>
      <c r="BZ159" s="315">
        <v>0</v>
      </c>
      <c r="CA159" s="314">
        <f t="shared" si="353"/>
        <v>0</v>
      </c>
      <c r="CB159" s="314">
        <f t="shared" si="358"/>
        <v>0</v>
      </c>
      <c r="CC159" s="314">
        <f t="shared" si="354"/>
        <v>0</v>
      </c>
      <c r="CD159" s="314">
        <v>0</v>
      </c>
      <c r="CE159" s="314">
        <f t="shared" si="355"/>
        <v>2037462.6692000001</v>
      </c>
      <c r="CF159" s="314">
        <f t="shared" si="271"/>
        <v>8236.82198593055</v>
      </c>
      <c r="CG159" s="314">
        <f t="shared" si="268"/>
        <v>7907.3491064933269</v>
      </c>
      <c r="CH159" s="314">
        <f t="shared" si="308"/>
        <v>2053606.840292424</v>
      </c>
      <c r="CI159" s="314">
        <f t="shared" si="359"/>
        <v>41580.870800000004</v>
      </c>
      <c r="CJ159" s="325"/>
      <c r="CK159" s="311">
        <v>204</v>
      </c>
      <c r="CL159" s="311">
        <v>204</v>
      </c>
      <c r="CM159" s="321">
        <v>524.45799999999997</v>
      </c>
      <c r="CN159" s="318">
        <f t="shared" si="356"/>
        <v>10267</v>
      </c>
      <c r="CQ159" s="360">
        <f t="shared" si="269"/>
        <v>440.61399999999998</v>
      </c>
    </row>
    <row r="160" spans="1:95" ht="11.25" customHeight="1">
      <c r="A160" s="319" t="s">
        <v>1007</v>
      </c>
      <c r="B160" s="194">
        <v>2.5</v>
      </c>
      <c r="C160" s="194">
        <v>25</v>
      </c>
      <c r="D160" s="194">
        <f t="shared" si="209"/>
        <v>26.25</v>
      </c>
      <c r="E160" s="194">
        <v>29.5</v>
      </c>
      <c r="F160" s="194">
        <v>26</v>
      </c>
      <c r="G160" s="194">
        <v>41</v>
      </c>
      <c r="H160" s="194">
        <v>29.5</v>
      </c>
      <c r="I160" s="194">
        <v>18</v>
      </c>
      <c r="J160" s="194">
        <v>16</v>
      </c>
      <c r="K160" s="194">
        <v>14.5</v>
      </c>
      <c r="L160" s="194">
        <v>0</v>
      </c>
      <c r="M160" s="194">
        <v>0</v>
      </c>
      <c r="N160" s="194">
        <v>0</v>
      </c>
      <c r="O160" s="194">
        <v>0</v>
      </c>
      <c r="P160" s="194">
        <v>0</v>
      </c>
      <c r="Q160" s="194">
        <f t="shared" si="323"/>
        <v>174.5</v>
      </c>
      <c r="R160" s="195">
        <f>$D160+$Q160</f>
        <v>200.75</v>
      </c>
      <c r="S160" s="194">
        <v>0</v>
      </c>
      <c r="T160" s="194">
        <v>1</v>
      </c>
      <c r="U160" s="194">
        <v>1.5</v>
      </c>
      <c r="V160" s="194">
        <v>36.5</v>
      </c>
      <c r="W160" s="194">
        <v>0.54</v>
      </c>
      <c r="X160" s="194">
        <v>184.5</v>
      </c>
      <c r="Y160" s="194">
        <v>0</v>
      </c>
      <c r="Z160" s="194">
        <v>0</v>
      </c>
      <c r="AA160" s="194">
        <v>0</v>
      </c>
      <c r="AB160" s="306">
        <f t="shared" si="325"/>
        <v>37.799999999999997</v>
      </c>
      <c r="AC160" s="306">
        <f t="shared" si="326"/>
        <v>35.4</v>
      </c>
      <c r="AD160" s="306">
        <f t="shared" si="327"/>
        <v>79.06</v>
      </c>
      <c r="AE160" s="306">
        <f t="shared" si="328"/>
        <v>66.358000000000004</v>
      </c>
      <c r="AF160" s="306">
        <f t="shared" si="329"/>
        <v>18.125</v>
      </c>
      <c r="AG160" s="306">
        <f t="shared" si="330"/>
        <v>198.94300000000001</v>
      </c>
      <c r="AH160" s="306">
        <f t="shared" si="331"/>
        <v>0</v>
      </c>
      <c r="AI160" s="306">
        <f t="shared" si="332"/>
        <v>2</v>
      </c>
      <c r="AJ160" s="306">
        <f t="shared" si="333"/>
        <v>3</v>
      </c>
      <c r="AK160" s="306">
        <f t="shared" si="334"/>
        <v>25.55</v>
      </c>
      <c r="AL160" s="306">
        <f t="shared" si="335"/>
        <v>13.5</v>
      </c>
      <c r="AM160" s="306">
        <f t="shared" si="336"/>
        <v>9.2249999999999996</v>
      </c>
      <c r="AN160" s="306">
        <f t="shared" si="337"/>
        <v>0</v>
      </c>
      <c r="AO160" s="306">
        <f t="shared" si="338"/>
        <v>0</v>
      </c>
      <c r="AP160" s="307">
        <f t="shared" si="265"/>
        <v>290.01800000000003</v>
      </c>
      <c r="AQ160" s="308">
        <v>1.014</v>
      </c>
      <c r="AR160" s="308">
        <f t="shared" si="339"/>
        <v>294.07799999999997</v>
      </c>
      <c r="AS160" s="312">
        <v>1</v>
      </c>
      <c r="AT160" s="306">
        <f t="shared" si="340"/>
        <v>1.5</v>
      </c>
      <c r="AU160" s="310">
        <v>1.4890000000000001</v>
      </c>
      <c r="AV160" s="310">
        <v>0</v>
      </c>
      <c r="AW160" s="306">
        <v>0</v>
      </c>
      <c r="AX160" s="310">
        <v>0</v>
      </c>
      <c r="AY160" s="307">
        <f t="shared" si="341"/>
        <v>1.4890000000000001</v>
      </c>
      <c r="AZ160" s="307">
        <v>0</v>
      </c>
      <c r="BA160" s="307">
        <v>7.4999999999999997E-2</v>
      </c>
      <c r="BB160" s="307">
        <f t="shared" si="342"/>
        <v>15.055999999999999</v>
      </c>
      <c r="BC160" s="307">
        <f t="shared" si="343"/>
        <v>1.395</v>
      </c>
      <c r="BD160" s="307">
        <f t="shared" si="344"/>
        <v>1.5</v>
      </c>
      <c r="BE160" s="307">
        <f t="shared" si="307"/>
        <v>2.895</v>
      </c>
      <c r="BF160" s="311">
        <v>0</v>
      </c>
      <c r="BG160" s="307">
        <f t="shared" si="345"/>
        <v>0</v>
      </c>
      <c r="BH160" s="311">
        <v>0</v>
      </c>
      <c r="BI160" s="307">
        <f t="shared" si="346"/>
        <v>0</v>
      </c>
      <c r="BJ160" s="312">
        <v>0</v>
      </c>
      <c r="BK160" s="312">
        <v>0</v>
      </c>
      <c r="BL160" s="307">
        <f t="shared" si="263"/>
        <v>0</v>
      </c>
      <c r="BM160" s="313">
        <f t="shared" si="264"/>
        <v>315.01799999999992</v>
      </c>
      <c r="BN160" s="306">
        <f t="shared" si="347"/>
        <v>0</v>
      </c>
      <c r="BO160" s="307">
        <f t="shared" si="348"/>
        <v>315.01799999999997</v>
      </c>
      <c r="BP160" s="314">
        <f t="shared" si="349"/>
        <v>1286615.42</v>
      </c>
      <c r="BQ160" s="314">
        <f t="shared" si="350"/>
        <v>25732.308399999998</v>
      </c>
      <c r="BR160" s="314">
        <f t="shared" si="357"/>
        <v>1260883.1115999999</v>
      </c>
      <c r="BS160" s="314">
        <v>0</v>
      </c>
      <c r="BT160" s="314">
        <v>0</v>
      </c>
      <c r="BU160" s="315">
        <f t="shared" si="351"/>
        <v>0</v>
      </c>
      <c r="BV160" s="315">
        <v>0</v>
      </c>
      <c r="BW160" s="315">
        <v>0</v>
      </c>
      <c r="BX160" s="315">
        <f t="shared" si="352"/>
        <v>0</v>
      </c>
      <c r="BY160" s="315">
        <v>0</v>
      </c>
      <c r="BZ160" s="315">
        <v>0</v>
      </c>
      <c r="CA160" s="314">
        <f t="shared" si="353"/>
        <v>0</v>
      </c>
      <c r="CB160" s="314">
        <f t="shared" si="358"/>
        <v>0</v>
      </c>
      <c r="CC160" s="314">
        <f t="shared" si="354"/>
        <v>0</v>
      </c>
      <c r="CD160" s="314">
        <v>0</v>
      </c>
      <c r="CE160" s="314">
        <f t="shared" si="355"/>
        <v>1260883.1115999999</v>
      </c>
      <c r="CF160" s="314">
        <f t="shared" si="271"/>
        <v>5097.3546128299304</v>
      </c>
      <c r="CG160" s="314">
        <f t="shared" si="268"/>
        <v>4893.4604283167328</v>
      </c>
      <c r="CH160" s="314">
        <f t="shared" si="308"/>
        <v>1270873.9266411467</v>
      </c>
      <c r="CI160" s="314">
        <f t="shared" si="359"/>
        <v>25732.308399999998</v>
      </c>
      <c r="CJ160" s="323"/>
      <c r="CK160" s="311">
        <v>204</v>
      </c>
      <c r="CL160" s="311">
        <v>207</v>
      </c>
      <c r="CM160" s="321">
        <v>317.22000000000003</v>
      </c>
      <c r="CN160" s="318">
        <f t="shared" si="356"/>
        <v>6409</v>
      </c>
      <c r="CQ160" s="360">
        <f t="shared" si="269"/>
        <v>265.25400000000002</v>
      </c>
    </row>
    <row r="161" spans="1:95" ht="11.25" customHeight="1">
      <c r="A161" s="192" t="s">
        <v>1130</v>
      </c>
      <c r="B161" s="194">
        <v>0</v>
      </c>
      <c r="C161" s="194">
        <v>0</v>
      </c>
      <c r="D161" s="194">
        <f t="shared" si="209"/>
        <v>0</v>
      </c>
      <c r="E161" s="194">
        <v>0</v>
      </c>
      <c r="F161" s="194">
        <v>0</v>
      </c>
      <c r="G161" s="194">
        <v>0</v>
      </c>
      <c r="H161" s="194">
        <v>0</v>
      </c>
      <c r="I161" s="194">
        <v>0</v>
      </c>
      <c r="J161" s="194">
        <v>115.5</v>
      </c>
      <c r="K161" s="194">
        <v>116.5</v>
      </c>
      <c r="L161" s="194">
        <v>114</v>
      </c>
      <c r="M161" s="194">
        <v>110</v>
      </c>
      <c r="N161" s="194">
        <v>104.5</v>
      </c>
      <c r="O161" s="194">
        <v>80</v>
      </c>
      <c r="P161" s="194">
        <v>58</v>
      </c>
      <c r="Q161" s="194">
        <f t="shared" si="323"/>
        <v>698.5</v>
      </c>
      <c r="R161" s="195">
        <f t="shared" si="324"/>
        <v>698.5</v>
      </c>
      <c r="S161" s="194">
        <v>1</v>
      </c>
      <c r="T161" s="194">
        <v>1</v>
      </c>
      <c r="U161" s="194">
        <v>0</v>
      </c>
      <c r="V161" s="194">
        <v>165.5</v>
      </c>
      <c r="W161" s="194">
        <v>0.37</v>
      </c>
      <c r="X161" s="194">
        <v>0</v>
      </c>
      <c r="Y161" s="194">
        <v>0</v>
      </c>
      <c r="Z161" s="194">
        <v>0</v>
      </c>
      <c r="AA161" s="194">
        <v>0</v>
      </c>
      <c r="AB161" s="306">
        <f t="shared" si="325"/>
        <v>0</v>
      </c>
      <c r="AC161" s="306">
        <f t="shared" si="326"/>
        <v>0</v>
      </c>
      <c r="AD161" s="306">
        <f t="shared" si="327"/>
        <v>0</v>
      </c>
      <c r="AE161" s="306">
        <f t="shared" si="328"/>
        <v>120.69799999999999</v>
      </c>
      <c r="AF161" s="306">
        <f t="shared" si="329"/>
        <v>728.75</v>
      </c>
      <c r="AG161" s="306">
        <f t="shared" si="330"/>
        <v>849.44799999999998</v>
      </c>
      <c r="AH161" s="306">
        <f t="shared" si="331"/>
        <v>1</v>
      </c>
      <c r="AI161" s="306">
        <f t="shared" si="332"/>
        <v>2</v>
      </c>
      <c r="AJ161" s="306">
        <f t="shared" si="333"/>
        <v>0</v>
      </c>
      <c r="AK161" s="306">
        <f t="shared" si="334"/>
        <v>115.85</v>
      </c>
      <c r="AL161" s="306">
        <f t="shared" si="335"/>
        <v>9.25</v>
      </c>
      <c r="AM161" s="306">
        <f t="shared" si="336"/>
        <v>0</v>
      </c>
      <c r="AN161" s="306">
        <f t="shared" si="337"/>
        <v>0</v>
      </c>
      <c r="AO161" s="306">
        <f t="shared" si="338"/>
        <v>0</v>
      </c>
      <c r="AP161" s="307">
        <f t="shared" si="265"/>
        <v>977.548</v>
      </c>
      <c r="AQ161" s="308">
        <v>1.0880000000000001</v>
      </c>
      <c r="AR161" s="308">
        <f t="shared" si="339"/>
        <v>1063.5719999999999</v>
      </c>
      <c r="AS161" s="312">
        <v>0</v>
      </c>
      <c r="AT161" s="306">
        <f t="shared" si="340"/>
        <v>0</v>
      </c>
      <c r="AU161" s="310">
        <v>0</v>
      </c>
      <c r="AV161" s="310">
        <v>0</v>
      </c>
      <c r="AW161" s="306">
        <v>0</v>
      </c>
      <c r="AX161" s="310">
        <v>0</v>
      </c>
      <c r="AY161" s="307">
        <f t="shared" si="341"/>
        <v>0</v>
      </c>
      <c r="AZ161" s="307">
        <v>0</v>
      </c>
      <c r="BA161" s="307">
        <v>7.4999999999999997E-2</v>
      </c>
      <c r="BB161" s="307">
        <f t="shared" si="342"/>
        <v>52.387999999999998</v>
      </c>
      <c r="BC161" s="307">
        <f t="shared" si="343"/>
        <v>32.475000000000001</v>
      </c>
      <c r="BD161" s="307">
        <f t="shared" si="344"/>
        <v>14.5</v>
      </c>
      <c r="BE161" s="307">
        <f t="shared" si="307"/>
        <v>46.975000000000001</v>
      </c>
      <c r="BF161" s="311">
        <v>0</v>
      </c>
      <c r="BG161" s="307">
        <f t="shared" si="345"/>
        <v>0</v>
      </c>
      <c r="BH161" s="311">
        <v>0</v>
      </c>
      <c r="BI161" s="307">
        <f t="shared" si="346"/>
        <v>0</v>
      </c>
      <c r="BJ161" s="312">
        <v>0</v>
      </c>
      <c r="BK161" s="312">
        <v>0</v>
      </c>
      <c r="BL161" s="307">
        <f t="shared" si="263"/>
        <v>0</v>
      </c>
      <c r="BM161" s="313">
        <f t="shared" si="264"/>
        <v>1162.9349999999997</v>
      </c>
      <c r="BN161" s="306">
        <f t="shared" si="347"/>
        <v>0</v>
      </c>
      <c r="BO161" s="307">
        <f t="shared" si="348"/>
        <v>1162.9349999999999</v>
      </c>
      <c r="BP161" s="314">
        <f t="shared" si="349"/>
        <v>4749728.9000000004</v>
      </c>
      <c r="BQ161" s="314">
        <f t="shared" si="350"/>
        <v>94994.578000000009</v>
      </c>
      <c r="BR161" s="314">
        <f t="shared" si="357"/>
        <v>4654734.3220000006</v>
      </c>
      <c r="BS161" s="314">
        <v>0</v>
      </c>
      <c r="BT161" s="314">
        <v>0</v>
      </c>
      <c r="BU161" s="315">
        <f t="shared" si="351"/>
        <v>0</v>
      </c>
      <c r="BV161" s="315">
        <v>0</v>
      </c>
      <c r="BW161" s="315">
        <v>0</v>
      </c>
      <c r="BX161" s="315">
        <f t="shared" si="352"/>
        <v>0</v>
      </c>
      <c r="BY161" s="315">
        <v>0</v>
      </c>
      <c r="BZ161" s="315">
        <v>0</v>
      </c>
      <c r="CA161" s="314">
        <f t="shared" si="353"/>
        <v>0</v>
      </c>
      <c r="CB161" s="314">
        <f t="shared" si="358"/>
        <v>0</v>
      </c>
      <c r="CC161" s="314">
        <f t="shared" si="354"/>
        <v>0</v>
      </c>
      <c r="CD161" s="314">
        <v>0</v>
      </c>
      <c r="CE161" s="314">
        <f t="shared" si="355"/>
        <v>4654734.3220000006</v>
      </c>
      <c r="CF161" s="314">
        <f t="shared" si="271"/>
        <v>18817.629683084811</v>
      </c>
      <c r="CG161" s="314">
        <f t="shared" si="268"/>
        <v>18064.924495761421</v>
      </c>
      <c r="CH161" s="314">
        <f t="shared" si="308"/>
        <v>4691616.8761788467</v>
      </c>
      <c r="CI161" s="314">
        <f t="shared" si="359"/>
        <v>94994.578000000009</v>
      </c>
      <c r="CJ161" s="323"/>
      <c r="CK161" s="311">
        <v>706</v>
      </c>
      <c r="CL161" s="311">
        <v>735</v>
      </c>
      <c r="CM161" s="321">
        <v>1171.5709999999999</v>
      </c>
      <c r="CN161" s="318">
        <f t="shared" si="356"/>
        <v>6800</v>
      </c>
      <c r="CQ161" s="360">
        <f t="shared" si="269"/>
        <v>927.05100000000004</v>
      </c>
    </row>
    <row r="162" spans="1:95" ht="11.25" customHeight="1">
      <c r="A162" s="319" t="s">
        <v>1008</v>
      </c>
      <c r="B162" s="194">
        <v>0</v>
      </c>
      <c r="C162" s="194">
        <v>4</v>
      </c>
      <c r="D162" s="194">
        <f t="shared" si="209"/>
        <v>4</v>
      </c>
      <c r="E162" s="194">
        <v>7</v>
      </c>
      <c r="F162" s="194">
        <v>5.5</v>
      </c>
      <c r="G162" s="194">
        <v>7</v>
      </c>
      <c r="H162" s="194">
        <v>0</v>
      </c>
      <c r="I162" s="194">
        <v>0</v>
      </c>
      <c r="J162" s="194">
        <v>0</v>
      </c>
      <c r="K162" s="194">
        <v>0</v>
      </c>
      <c r="L162" s="194">
        <v>0</v>
      </c>
      <c r="M162" s="194">
        <v>0</v>
      </c>
      <c r="N162" s="194">
        <v>0</v>
      </c>
      <c r="O162" s="194">
        <v>0</v>
      </c>
      <c r="P162" s="194">
        <v>0</v>
      </c>
      <c r="Q162" s="194">
        <f t="shared" si="323"/>
        <v>19.5</v>
      </c>
      <c r="R162" s="195">
        <f t="shared" si="324"/>
        <v>23.5</v>
      </c>
      <c r="S162" s="194">
        <v>0</v>
      </c>
      <c r="T162" s="194">
        <v>0</v>
      </c>
      <c r="U162" s="194">
        <v>0</v>
      </c>
      <c r="V162" s="194">
        <v>2</v>
      </c>
      <c r="W162" s="194">
        <v>0</v>
      </c>
      <c r="X162" s="194">
        <v>23.5</v>
      </c>
      <c r="Y162" s="194">
        <v>23.5</v>
      </c>
      <c r="Z162" s="194">
        <v>11.75</v>
      </c>
      <c r="AA162" s="194">
        <v>0</v>
      </c>
      <c r="AB162" s="306">
        <f t="shared" si="325"/>
        <v>5.76</v>
      </c>
      <c r="AC162" s="306">
        <f t="shared" si="326"/>
        <v>8.4</v>
      </c>
      <c r="AD162" s="306">
        <f t="shared" si="327"/>
        <v>14.75</v>
      </c>
      <c r="AE162" s="306">
        <f t="shared" si="328"/>
        <v>0</v>
      </c>
      <c r="AF162" s="306">
        <f t="shared" si="329"/>
        <v>0</v>
      </c>
      <c r="AG162" s="306">
        <f t="shared" si="330"/>
        <v>23.15</v>
      </c>
      <c r="AH162" s="306">
        <f t="shared" si="331"/>
        <v>0</v>
      </c>
      <c r="AI162" s="306">
        <f t="shared" si="332"/>
        <v>0</v>
      </c>
      <c r="AJ162" s="306">
        <f t="shared" si="333"/>
        <v>0</v>
      </c>
      <c r="AK162" s="306">
        <f t="shared" si="334"/>
        <v>1.4</v>
      </c>
      <c r="AL162" s="306">
        <f t="shared" si="335"/>
        <v>0</v>
      </c>
      <c r="AM162" s="306">
        <f t="shared" si="336"/>
        <v>1.175</v>
      </c>
      <c r="AN162" s="306">
        <f t="shared" si="337"/>
        <v>5.875</v>
      </c>
      <c r="AO162" s="306">
        <f t="shared" si="338"/>
        <v>0</v>
      </c>
      <c r="AP162" s="307">
        <f t="shared" si="265"/>
        <v>37.36</v>
      </c>
      <c r="AQ162" s="308">
        <v>1.3320000000000001</v>
      </c>
      <c r="AR162" s="308">
        <f t="shared" si="339"/>
        <v>49.764000000000003</v>
      </c>
      <c r="AS162" s="312">
        <v>0</v>
      </c>
      <c r="AT162" s="306">
        <f t="shared" si="340"/>
        <v>0</v>
      </c>
      <c r="AU162" s="310">
        <v>20.739000000000001</v>
      </c>
      <c r="AV162" s="310">
        <v>0</v>
      </c>
      <c r="AW162" s="306">
        <v>0</v>
      </c>
      <c r="AX162" s="310">
        <v>0</v>
      </c>
      <c r="AY162" s="307">
        <f t="shared" si="341"/>
        <v>20.739000000000001</v>
      </c>
      <c r="AZ162" s="307">
        <v>0</v>
      </c>
      <c r="BA162" s="307">
        <v>0.1</v>
      </c>
      <c r="BB162" s="307">
        <f t="shared" si="342"/>
        <v>2.35</v>
      </c>
      <c r="BC162" s="307">
        <f t="shared" si="343"/>
        <v>1.095</v>
      </c>
      <c r="BD162" s="307">
        <f t="shared" si="344"/>
        <v>0.5</v>
      </c>
      <c r="BE162" s="307">
        <f t="shared" si="307"/>
        <v>1.595</v>
      </c>
      <c r="BF162" s="311">
        <v>0</v>
      </c>
      <c r="BG162" s="307">
        <f t="shared" si="345"/>
        <v>0</v>
      </c>
      <c r="BH162" s="311">
        <v>0</v>
      </c>
      <c r="BI162" s="307">
        <f t="shared" si="346"/>
        <v>0</v>
      </c>
      <c r="BJ162" s="312">
        <v>0</v>
      </c>
      <c r="BK162" s="312">
        <v>0</v>
      </c>
      <c r="BL162" s="307">
        <f t="shared" si="263"/>
        <v>0</v>
      </c>
      <c r="BM162" s="313">
        <f t="shared" si="264"/>
        <v>74.447999999999993</v>
      </c>
      <c r="BN162" s="306">
        <f t="shared" si="347"/>
        <v>1.69</v>
      </c>
      <c r="BO162" s="307">
        <f t="shared" si="348"/>
        <v>76.138000000000005</v>
      </c>
      <c r="BP162" s="314">
        <f t="shared" si="349"/>
        <v>310967.39</v>
      </c>
      <c r="BQ162" s="314">
        <f t="shared" si="350"/>
        <v>6219.3478000000005</v>
      </c>
      <c r="BR162" s="314">
        <f t="shared" si="357"/>
        <v>304748.04220000003</v>
      </c>
      <c r="BS162" s="314">
        <v>0</v>
      </c>
      <c r="BT162" s="314">
        <v>0</v>
      </c>
      <c r="BU162" s="315">
        <f t="shared" si="351"/>
        <v>0</v>
      </c>
      <c r="BV162" s="315">
        <v>0</v>
      </c>
      <c r="BW162" s="315">
        <v>0</v>
      </c>
      <c r="BX162" s="315">
        <f t="shared" si="352"/>
        <v>0</v>
      </c>
      <c r="BY162" s="315">
        <v>0</v>
      </c>
      <c r="BZ162" s="315">
        <v>0</v>
      </c>
      <c r="CA162" s="314">
        <f t="shared" si="353"/>
        <v>0</v>
      </c>
      <c r="CB162" s="314">
        <f t="shared" si="358"/>
        <v>0</v>
      </c>
      <c r="CC162" s="314">
        <f t="shared" si="354"/>
        <v>0</v>
      </c>
      <c r="CD162" s="314">
        <v>0</v>
      </c>
      <c r="CE162" s="314">
        <f t="shared" si="355"/>
        <v>304748.04220000003</v>
      </c>
      <c r="CF162" s="314">
        <f t="shared" si="271"/>
        <v>1232.000670298343</v>
      </c>
      <c r="CG162" s="314">
        <f t="shared" si="268"/>
        <v>1182.7206434864092</v>
      </c>
      <c r="CH162" s="314">
        <f t="shared" si="308"/>
        <v>307162.7635137848</v>
      </c>
      <c r="CI162" s="314">
        <f t="shared" si="359"/>
        <v>6219.3478000000005</v>
      </c>
      <c r="CJ162" s="323"/>
      <c r="CK162" s="311">
        <v>26</v>
      </c>
      <c r="CL162" s="311">
        <v>27</v>
      </c>
      <c r="CM162" s="321">
        <v>76.138000000000005</v>
      </c>
      <c r="CN162" s="318">
        <f t="shared" si="356"/>
        <v>13233</v>
      </c>
      <c r="CQ162" s="360">
        <f t="shared" si="269"/>
        <v>58.481000000000002</v>
      </c>
    </row>
    <row r="163" spans="1:95" ht="11.25" customHeight="1">
      <c r="A163" s="319" t="s">
        <v>1009</v>
      </c>
      <c r="B163" s="194">
        <v>0</v>
      </c>
      <c r="C163" s="194">
        <v>0</v>
      </c>
      <c r="D163" s="194">
        <f t="shared" si="209"/>
        <v>0</v>
      </c>
      <c r="E163" s="194">
        <v>0</v>
      </c>
      <c r="F163" s="194">
        <v>0</v>
      </c>
      <c r="G163" s="194">
        <v>0</v>
      </c>
      <c r="H163" s="194">
        <v>0</v>
      </c>
      <c r="I163" s="194">
        <v>0</v>
      </c>
      <c r="J163" s="194">
        <v>5</v>
      </c>
      <c r="K163" s="194">
        <v>10</v>
      </c>
      <c r="L163" s="194">
        <v>8</v>
      </c>
      <c r="M163" s="194">
        <v>0</v>
      </c>
      <c r="N163" s="194">
        <v>0</v>
      </c>
      <c r="O163" s="194">
        <v>0</v>
      </c>
      <c r="P163" s="194">
        <v>0</v>
      </c>
      <c r="Q163" s="194">
        <f t="shared" si="323"/>
        <v>23</v>
      </c>
      <c r="R163" s="195">
        <f t="shared" si="324"/>
        <v>23</v>
      </c>
      <c r="S163" s="194">
        <v>0</v>
      </c>
      <c r="T163" s="194">
        <v>0</v>
      </c>
      <c r="U163" s="194">
        <v>0</v>
      </c>
      <c r="V163" s="194">
        <v>3</v>
      </c>
      <c r="W163" s="194">
        <v>0</v>
      </c>
      <c r="X163" s="194">
        <v>0</v>
      </c>
      <c r="Y163" s="194">
        <v>10</v>
      </c>
      <c r="Z163" s="194">
        <v>1.67</v>
      </c>
      <c r="AA163" s="194">
        <v>0</v>
      </c>
      <c r="AB163" s="306">
        <f t="shared" si="325"/>
        <v>0</v>
      </c>
      <c r="AC163" s="306">
        <f t="shared" si="326"/>
        <v>0</v>
      </c>
      <c r="AD163" s="306">
        <f t="shared" si="327"/>
        <v>0</v>
      </c>
      <c r="AE163" s="306">
        <f t="shared" si="328"/>
        <v>5.2249999999999996</v>
      </c>
      <c r="AF163" s="306">
        <f t="shared" si="329"/>
        <v>22.5</v>
      </c>
      <c r="AG163" s="306">
        <f t="shared" si="330"/>
        <v>27.725000000000001</v>
      </c>
      <c r="AH163" s="306">
        <f t="shared" si="331"/>
        <v>0</v>
      </c>
      <c r="AI163" s="306">
        <f t="shared" si="332"/>
        <v>0</v>
      </c>
      <c r="AJ163" s="306">
        <f t="shared" si="333"/>
        <v>0</v>
      </c>
      <c r="AK163" s="306">
        <f t="shared" si="334"/>
        <v>2.1</v>
      </c>
      <c r="AL163" s="306">
        <f t="shared" si="335"/>
        <v>0</v>
      </c>
      <c r="AM163" s="306">
        <f t="shared" si="336"/>
        <v>0</v>
      </c>
      <c r="AN163" s="306">
        <f t="shared" si="337"/>
        <v>0.83499999999999996</v>
      </c>
      <c r="AO163" s="306">
        <f t="shared" si="338"/>
        <v>0</v>
      </c>
      <c r="AP163" s="307">
        <f t="shared" si="265"/>
        <v>30.660000000000004</v>
      </c>
      <c r="AQ163" s="308">
        <v>1</v>
      </c>
      <c r="AR163" s="308">
        <f t="shared" si="339"/>
        <v>30.66</v>
      </c>
      <c r="AS163" s="312">
        <v>0</v>
      </c>
      <c r="AT163" s="306">
        <f t="shared" si="340"/>
        <v>0</v>
      </c>
      <c r="AU163" s="310">
        <v>20.355</v>
      </c>
      <c r="AV163" s="310">
        <v>0</v>
      </c>
      <c r="AW163" s="306">
        <v>0</v>
      </c>
      <c r="AX163" s="310">
        <v>0</v>
      </c>
      <c r="AY163" s="307">
        <f t="shared" si="341"/>
        <v>20.355</v>
      </c>
      <c r="AZ163" s="307">
        <v>0</v>
      </c>
      <c r="BA163" s="307">
        <v>0.126</v>
      </c>
      <c r="BB163" s="307">
        <f t="shared" si="342"/>
        <v>2.8980000000000001</v>
      </c>
      <c r="BC163" s="307">
        <f t="shared" si="343"/>
        <v>10.08</v>
      </c>
      <c r="BD163" s="307">
        <f t="shared" si="344"/>
        <v>3.5</v>
      </c>
      <c r="BE163" s="307">
        <f t="shared" si="307"/>
        <v>13.58</v>
      </c>
      <c r="BF163" s="311">
        <v>0</v>
      </c>
      <c r="BG163" s="307">
        <f t="shared" si="345"/>
        <v>0</v>
      </c>
      <c r="BH163" s="311">
        <v>0</v>
      </c>
      <c r="BI163" s="307">
        <f t="shared" si="346"/>
        <v>0</v>
      </c>
      <c r="BJ163" s="312">
        <v>0</v>
      </c>
      <c r="BK163" s="312">
        <v>0</v>
      </c>
      <c r="BL163" s="307">
        <f t="shared" si="263"/>
        <v>0</v>
      </c>
      <c r="BM163" s="313">
        <f t="shared" si="264"/>
        <v>67.493000000000009</v>
      </c>
      <c r="BN163" s="306">
        <f t="shared" si="347"/>
        <v>0</v>
      </c>
      <c r="BO163" s="307">
        <f t="shared" si="348"/>
        <v>67.492999999999995</v>
      </c>
      <c r="BP163" s="314">
        <f t="shared" si="349"/>
        <v>275658.96000000002</v>
      </c>
      <c r="BQ163" s="314">
        <f t="shared" si="350"/>
        <v>5513.1792000000005</v>
      </c>
      <c r="BR163" s="314">
        <f t="shared" si="357"/>
        <v>270145.78080000001</v>
      </c>
      <c r="BS163" s="314">
        <v>0</v>
      </c>
      <c r="BT163" s="314">
        <v>0</v>
      </c>
      <c r="BU163" s="315">
        <f t="shared" si="351"/>
        <v>0</v>
      </c>
      <c r="BV163" s="315">
        <v>0</v>
      </c>
      <c r="BW163" s="315">
        <v>0</v>
      </c>
      <c r="BX163" s="315">
        <f t="shared" si="352"/>
        <v>0</v>
      </c>
      <c r="BY163" s="315">
        <v>0</v>
      </c>
      <c r="BZ163" s="315">
        <v>0</v>
      </c>
      <c r="CA163" s="314">
        <f t="shared" si="353"/>
        <v>0</v>
      </c>
      <c r="CB163" s="314">
        <f t="shared" si="358"/>
        <v>0</v>
      </c>
      <c r="CC163" s="314">
        <f t="shared" si="354"/>
        <v>0</v>
      </c>
      <c r="CD163" s="314">
        <v>0</v>
      </c>
      <c r="CE163" s="314">
        <f t="shared" si="355"/>
        <v>270145.78080000001</v>
      </c>
      <c r="CF163" s="314">
        <f t="shared" si="271"/>
        <v>1092.1145895514771</v>
      </c>
      <c r="CG163" s="314">
        <f t="shared" si="268"/>
        <v>1048.4300059694181</v>
      </c>
      <c r="CH163" s="314">
        <f t="shared" si="308"/>
        <v>272286.32539552089</v>
      </c>
      <c r="CI163" s="314">
        <f t="shared" si="359"/>
        <v>5513.1792000000005</v>
      </c>
      <c r="CJ163" s="323"/>
      <c r="CK163" s="311">
        <v>21</v>
      </c>
      <c r="CL163" s="311">
        <v>28</v>
      </c>
      <c r="CM163" s="321">
        <v>66.192999999999998</v>
      </c>
      <c r="CN163" s="318">
        <f t="shared" si="356"/>
        <v>11985</v>
      </c>
      <c r="CQ163" s="360">
        <f t="shared" si="269"/>
        <v>63.768000000000008</v>
      </c>
    </row>
    <row r="164" spans="1:95" ht="11.25" customHeight="1">
      <c r="A164" s="197" t="s">
        <v>1010</v>
      </c>
      <c r="B164" s="194">
        <v>0</v>
      </c>
      <c r="C164" s="194">
        <v>40</v>
      </c>
      <c r="D164" s="194">
        <f t="shared" si="209"/>
        <v>40</v>
      </c>
      <c r="E164" s="194">
        <v>42</v>
      </c>
      <c r="F164" s="194">
        <v>41</v>
      </c>
      <c r="G164" s="194">
        <v>38</v>
      </c>
      <c r="H164" s="194">
        <v>38.5</v>
      </c>
      <c r="I164" s="194">
        <v>47.5</v>
      </c>
      <c r="J164" s="194">
        <v>41.5</v>
      </c>
      <c r="K164" s="194">
        <v>40</v>
      </c>
      <c r="L164" s="194">
        <v>47.5</v>
      </c>
      <c r="M164" s="194">
        <v>23.5</v>
      </c>
      <c r="N164" s="194">
        <v>24</v>
      </c>
      <c r="O164" s="194">
        <v>15</v>
      </c>
      <c r="P164" s="194">
        <v>12</v>
      </c>
      <c r="Q164" s="194">
        <f t="shared" si="323"/>
        <v>410.5</v>
      </c>
      <c r="R164" s="195">
        <f t="shared" si="324"/>
        <v>450.5</v>
      </c>
      <c r="S164" s="194">
        <v>2.5</v>
      </c>
      <c r="T164" s="194">
        <v>5</v>
      </c>
      <c r="U164" s="194">
        <v>0</v>
      </c>
      <c r="V164" s="194">
        <v>38.5</v>
      </c>
      <c r="W164" s="194">
        <v>0.54</v>
      </c>
      <c r="X164" s="194">
        <v>247</v>
      </c>
      <c r="Y164" s="194">
        <v>0</v>
      </c>
      <c r="Z164" s="194">
        <v>0</v>
      </c>
      <c r="AA164" s="194">
        <v>0</v>
      </c>
      <c r="AB164" s="306">
        <f t="shared" si="325"/>
        <v>57.6</v>
      </c>
      <c r="AC164" s="306">
        <f t="shared" si="326"/>
        <v>50.4</v>
      </c>
      <c r="AD164" s="306">
        <f t="shared" si="327"/>
        <v>93.22</v>
      </c>
      <c r="AE164" s="306">
        <f t="shared" si="328"/>
        <v>133.238</v>
      </c>
      <c r="AF164" s="306">
        <f t="shared" si="329"/>
        <v>202.5</v>
      </c>
      <c r="AG164" s="306">
        <f t="shared" si="330"/>
        <v>479.358</v>
      </c>
      <c r="AH164" s="306">
        <f t="shared" si="331"/>
        <v>2.5</v>
      </c>
      <c r="AI164" s="306">
        <f t="shared" si="332"/>
        <v>10</v>
      </c>
      <c r="AJ164" s="306">
        <f t="shared" si="333"/>
        <v>0</v>
      </c>
      <c r="AK164" s="306">
        <f t="shared" si="334"/>
        <v>26.95</v>
      </c>
      <c r="AL164" s="306">
        <f t="shared" si="335"/>
        <v>13.5</v>
      </c>
      <c r="AM164" s="306">
        <f t="shared" si="336"/>
        <v>12.35</v>
      </c>
      <c r="AN164" s="306">
        <f t="shared" si="337"/>
        <v>0</v>
      </c>
      <c r="AO164" s="306">
        <f t="shared" si="338"/>
        <v>0</v>
      </c>
      <c r="AP164" s="307">
        <f t="shared" si="265"/>
        <v>602.25800000000004</v>
      </c>
      <c r="AQ164" s="308">
        <v>1</v>
      </c>
      <c r="AR164" s="308">
        <f t="shared" si="339"/>
        <v>602.25800000000004</v>
      </c>
      <c r="AS164" s="312">
        <v>0</v>
      </c>
      <c r="AT164" s="306">
        <f t="shared" si="340"/>
        <v>0</v>
      </c>
      <c r="AU164" s="310">
        <v>0</v>
      </c>
      <c r="AV164" s="310">
        <v>0</v>
      </c>
      <c r="AW164" s="306">
        <v>0</v>
      </c>
      <c r="AX164" s="310">
        <v>0</v>
      </c>
      <c r="AY164" s="307">
        <f t="shared" si="341"/>
        <v>0</v>
      </c>
      <c r="AZ164" s="307">
        <v>0</v>
      </c>
      <c r="BA164" s="307">
        <v>6.8000000000000005E-2</v>
      </c>
      <c r="BB164" s="307">
        <f t="shared" si="342"/>
        <v>30.634</v>
      </c>
      <c r="BC164" s="307">
        <f t="shared" si="343"/>
        <v>31.71</v>
      </c>
      <c r="BD164" s="307">
        <f t="shared" si="344"/>
        <v>13</v>
      </c>
      <c r="BE164" s="307">
        <f t="shared" si="307"/>
        <v>44.71</v>
      </c>
      <c r="BF164" s="311">
        <v>0</v>
      </c>
      <c r="BG164" s="307">
        <f t="shared" si="345"/>
        <v>0</v>
      </c>
      <c r="BH164" s="311">
        <v>0</v>
      </c>
      <c r="BI164" s="307">
        <f t="shared" si="346"/>
        <v>0</v>
      </c>
      <c r="BJ164" s="312">
        <v>0</v>
      </c>
      <c r="BK164" s="312">
        <v>0</v>
      </c>
      <c r="BL164" s="307">
        <f t="shared" si="263"/>
        <v>0</v>
      </c>
      <c r="BM164" s="313">
        <f t="shared" si="264"/>
        <v>677.60200000000009</v>
      </c>
      <c r="BN164" s="306">
        <f t="shared" si="347"/>
        <v>0</v>
      </c>
      <c r="BO164" s="307">
        <f t="shared" si="348"/>
        <v>677.60199999999998</v>
      </c>
      <c r="BP164" s="314">
        <f t="shared" si="349"/>
        <v>2767502.74</v>
      </c>
      <c r="BQ164" s="314">
        <f t="shared" si="350"/>
        <v>55350.054800000005</v>
      </c>
      <c r="BR164" s="314">
        <f t="shared" si="357"/>
        <v>2712152.6852000002</v>
      </c>
      <c r="BS164" s="314">
        <v>0</v>
      </c>
      <c r="BT164" s="314">
        <v>0</v>
      </c>
      <c r="BU164" s="315">
        <f t="shared" si="351"/>
        <v>0</v>
      </c>
      <c r="BV164" s="315">
        <v>0</v>
      </c>
      <c r="BW164" s="315">
        <v>0</v>
      </c>
      <c r="BX164" s="315">
        <f t="shared" si="352"/>
        <v>0</v>
      </c>
      <c r="BY164" s="315">
        <v>0</v>
      </c>
      <c r="BZ164" s="315">
        <v>0</v>
      </c>
      <c r="CA164" s="314">
        <f t="shared" si="353"/>
        <v>0</v>
      </c>
      <c r="CB164" s="314">
        <f t="shared" si="358"/>
        <v>0</v>
      </c>
      <c r="CC164" s="314">
        <f t="shared" si="354"/>
        <v>0</v>
      </c>
      <c r="CD164" s="314">
        <v>0</v>
      </c>
      <c r="CE164" s="314">
        <f t="shared" si="355"/>
        <v>2712152.6852000002</v>
      </c>
      <c r="CF164" s="314">
        <f t="shared" si="271"/>
        <v>10964.381926775346</v>
      </c>
      <c r="CG164" s="314">
        <f t="shared" si="268"/>
        <v>10525.806649704333</v>
      </c>
      <c r="CH164" s="314">
        <f t="shared" si="308"/>
        <v>2733642.8737764801</v>
      </c>
      <c r="CI164" s="314">
        <f t="shared" si="359"/>
        <v>55350.054800000005</v>
      </c>
      <c r="CJ164" s="326"/>
      <c r="CK164" s="311">
        <v>460</v>
      </c>
      <c r="CL164" s="311">
        <v>486</v>
      </c>
      <c r="CM164" s="321">
        <v>683.04300000000001</v>
      </c>
      <c r="CN164" s="318">
        <f t="shared" si="356"/>
        <v>6143</v>
      </c>
      <c r="CQ164" s="360">
        <f t="shared" si="269"/>
        <v>579.79399999999998</v>
      </c>
    </row>
    <row r="165" spans="1:95" ht="11.15" customHeight="1">
      <c r="A165" s="201" t="s">
        <v>1131</v>
      </c>
      <c r="B165" s="194">
        <v>0</v>
      </c>
      <c r="C165" s="194">
        <v>0</v>
      </c>
      <c r="D165" s="194">
        <f t="shared" ref="D165:D203" si="360">($B165/2)+$C165</f>
        <v>0</v>
      </c>
      <c r="E165" s="194">
        <v>0</v>
      </c>
      <c r="F165" s="194">
        <v>0</v>
      </c>
      <c r="G165" s="194">
        <v>0</v>
      </c>
      <c r="H165" s="194">
        <v>0</v>
      </c>
      <c r="I165" s="194">
        <v>0</v>
      </c>
      <c r="J165" s="194">
        <v>0</v>
      </c>
      <c r="K165" s="194">
        <v>0</v>
      </c>
      <c r="L165" s="194">
        <v>0</v>
      </c>
      <c r="M165" s="194">
        <v>41.5</v>
      </c>
      <c r="N165" s="194">
        <v>53.5</v>
      </c>
      <c r="O165" s="194">
        <v>45</v>
      </c>
      <c r="P165" s="194">
        <v>42</v>
      </c>
      <c r="Q165" s="194">
        <f t="shared" si="323"/>
        <v>182</v>
      </c>
      <c r="R165" s="195">
        <f t="shared" si="324"/>
        <v>182</v>
      </c>
      <c r="S165" s="194">
        <v>0</v>
      </c>
      <c r="T165" s="194">
        <v>0</v>
      </c>
      <c r="U165" s="194">
        <v>0</v>
      </c>
      <c r="V165" s="194">
        <v>33.5</v>
      </c>
      <c r="W165" s="194">
        <v>0.3</v>
      </c>
      <c r="X165" s="194">
        <v>0</v>
      </c>
      <c r="Y165" s="194">
        <v>0</v>
      </c>
      <c r="Z165" s="194">
        <v>0</v>
      </c>
      <c r="AA165" s="194">
        <v>0</v>
      </c>
      <c r="AB165" s="306">
        <f t="shared" si="325"/>
        <v>0</v>
      </c>
      <c r="AC165" s="306">
        <f t="shared" si="326"/>
        <v>0</v>
      </c>
      <c r="AD165" s="306">
        <f t="shared" si="327"/>
        <v>0</v>
      </c>
      <c r="AE165" s="306">
        <f t="shared" si="328"/>
        <v>0</v>
      </c>
      <c r="AF165" s="306">
        <f t="shared" si="329"/>
        <v>227.5</v>
      </c>
      <c r="AG165" s="306">
        <f t="shared" si="330"/>
        <v>227.5</v>
      </c>
      <c r="AH165" s="306">
        <f t="shared" si="331"/>
        <v>0</v>
      </c>
      <c r="AI165" s="306">
        <f t="shared" si="332"/>
        <v>0</v>
      </c>
      <c r="AJ165" s="306">
        <f t="shared" si="333"/>
        <v>0</v>
      </c>
      <c r="AK165" s="306">
        <f t="shared" si="334"/>
        <v>23.45</v>
      </c>
      <c r="AL165" s="306">
        <f t="shared" si="335"/>
        <v>7.5</v>
      </c>
      <c r="AM165" s="306">
        <f t="shared" si="336"/>
        <v>0</v>
      </c>
      <c r="AN165" s="306">
        <f t="shared" si="337"/>
        <v>0</v>
      </c>
      <c r="AO165" s="306">
        <f t="shared" si="338"/>
        <v>0</v>
      </c>
      <c r="AP165" s="307">
        <f t="shared" si="265"/>
        <v>258.45</v>
      </c>
      <c r="AQ165" s="308">
        <v>1.0740000000000001</v>
      </c>
      <c r="AR165" s="308">
        <f t="shared" si="339"/>
        <v>277.57499999999999</v>
      </c>
      <c r="AS165" s="312">
        <v>3</v>
      </c>
      <c r="AT165" s="306">
        <f t="shared" si="340"/>
        <v>4.5</v>
      </c>
      <c r="AU165" s="310">
        <v>0</v>
      </c>
      <c r="AV165" s="310">
        <v>158.70400000000001</v>
      </c>
      <c r="AW165" s="306">
        <v>0</v>
      </c>
      <c r="AX165" s="310">
        <v>0</v>
      </c>
      <c r="AY165" s="307">
        <f t="shared" si="341"/>
        <v>158.70400000000001</v>
      </c>
      <c r="AZ165" s="307">
        <v>0</v>
      </c>
      <c r="BA165" s="307">
        <v>7.4999999999999997E-2</v>
      </c>
      <c r="BB165" s="307">
        <f t="shared" si="342"/>
        <v>13.65</v>
      </c>
      <c r="BC165" s="307">
        <f t="shared" si="343"/>
        <v>65.13</v>
      </c>
      <c r="BD165" s="307">
        <f t="shared" si="344"/>
        <v>23</v>
      </c>
      <c r="BE165" s="307">
        <f t="shared" si="307"/>
        <v>88.13</v>
      </c>
      <c r="BF165" s="311">
        <v>0</v>
      </c>
      <c r="BG165" s="307">
        <f t="shared" si="345"/>
        <v>0</v>
      </c>
      <c r="BH165" s="311">
        <v>0</v>
      </c>
      <c r="BI165" s="307">
        <f t="shared" si="346"/>
        <v>0</v>
      </c>
      <c r="BJ165" s="312">
        <v>0</v>
      </c>
      <c r="BK165" s="312">
        <v>0</v>
      </c>
      <c r="BL165" s="307">
        <f t="shared" si="263"/>
        <v>0</v>
      </c>
      <c r="BM165" s="313">
        <f t="shared" si="264"/>
        <v>542.55899999999997</v>
      </c>
      <c r="BN165" s="306">
        <f t="shared" si="347"/>
        <v>27.167000000000002</v>
      </c>
      <c r="BO165" s="307">
        <f t="shared" si="348"/>
        <v>569.726</v>
      </c>
      <c r="BP165" s="314">
        <f t="shared" si="349"/>
        <v>2326909.11</v>
      </c>
      <c r="BQ165" s="314">
        <f t="shared" si="350"/>
        <v>46538.182199999996</v>
      </c>
      <c r="BR165" s="314">
        <f t="shared" si="357"/>
        <v>2280370.9277999997</v>
      </c>
      <c r="BS165" s="314">
        <v>0</v>
      </c>
      <c r="BT165" s="314">
        <v>0</v>
      </c>
      <c r="BU165" s="315">
        <f t="shared" si="351"/>
        <v>0</v>
      </c>
      <c r="BV165" s="315">
        <v>0</v>
      </c>
      <c r="BW165" s="315">
        <v>0</v>
      </c>
      <c r="BX165" s="315">
        <f t="shared" si="352"/>
        <v>0</v>
      </c>
      <c r="BY165" s="315">
        <v>0</v>
      </c>
      <c r="BZ165" s="315">
        <v>0</v>
      </c>
      <c r="CA165" s="314">
        <f t="shared" si="353"/>
        <v>0</v>
      </c>
      <c r="CB165" s="314">
        <f t="shared" si="358"/>
        <v>0</v>
      </c>
      <c r="CC165" s="314">
        <f t="shared" si="354"/>
        <v>0</v>
      </c>
      <c r="CD165" s="314">
        <v>0</v>
      </c>
      <c r="CE165" s="314">
        <f t="shared" si="355"/>
        <v>2280370.9277999997</v>
      </c>
      <c r="CF165" s="314">
        <f t="shared" si="271"/>
        <v>9218.8238234347336</v>
      </c>
      <c r="CG165" s="314">
        <f t="shared" si="268"/>
        <v>8850.070870497344</v>
      </c>
      <c r="CH165" s="314">
        <f t="shared" si="308"/>
        <v>2298439.8224939317</v>
      </c>
      <c r="CI165" s="314">
        <f t="shared" si="359"/>
        <v>46538.182199999996</v>
      </c>
      <c r="CJ165" s="326"/>
      <c r="CK165" s="311">
        <v>212</v>
      </c>
      <c r="CL165" s="311">
        <v>258</v>
      </c>
      <c r="CM165" s="321">
        <v>569.726</v>
      </c>
      <c r="CN165" s="318">
        <f t="shared" si="356"/>
        <v>12785</v>
      </c>
      <c r="CQ165" s="360">
        <f t="shared" si="269"/>
        <v>501.67499999999995</v>
      </c>
    </row>
    <row r="166" spans="1:95" ht="11.25" customHeight="1">
      <c r="A166" s="324" t="s">
        <v>1011</v>
      </c>
      <c r="B166" s="194">
        <v>0</v>
      </c>
      <c r="C166" s="194">
        <v>0</v>
      </c>
      <c r="D166" s="194">
        <f t="shared" si="360"/>
        <v>0</v>
      </c>
      <c r="E166" s="194">
        <v>0</v>
      </c>
      <c r="F166" s="194">
        <v>0</v>
      </c>
      <c r="G166" s="194">
        <v>0</v>
      </c>
      <c r="H166" s="194">
        <v>0</v>
      </c>
      <c r="I166" s="194">
        <v>0</v>
      </c>
      <c r="J166" s="194">
        <v>0</v>
      </c>
      <c r="K166" s="194">
        <v>0</v>
      </c>
      <c r="L166" s="194">
        <v>0</v>
      </c>
      <c r="M166" s="194">
        <v>50</v>
      </c>
      <c r="N166" s="194">
        <v>39.5</v>
      </c>
      <c r="O166" s="194">
        <v>40</v>
      </c>
      <c r="P166" s="194">
        <v>37.5</v>
      </c>
      <c r="Q166" s="194">
        <f t="shared" si="323"/>
        <v>167</v>
      </c>
      <c r="R166" s="195">
        <f t="shared" si="324"/>
        <v>167</v>
      </c>
      <c r="S166" s="194">
        <v>9.5</v>
      </c>
      <c r="T166" s="194">
        <v>7</v>
      </c>
      <c r="U166" s="194">
        <v>0</v>
      </c>
      <c r="V166" s="194">
        <v>16</v>
      </c>
      <c r="W166" s="194">
        <v>0.4</v>
      </c>
      <c r="X166" s="194">
        <v>0</v>
      </c>
      <c r="Y166" s="194">
        <v>0</v>
      </c>
      <c r="Z166" s="194">
        <v>0</v>
      </c>
      <c r="AA166" s="194">
        <v>0</v>
      </c>
      <c r="AB166" s="306">
        <f t="shared" si="325"/>
        <v>0</v>
      </c>
      <c r="AC166" s="306">
        <f t="shared" si="326"/>
        <v>0</v>
      </c>
      <c r="AD166" s="306">
        <f t="shared" si="327"/>
        <v>0</v>
      </c>
      <c r="AE166" s="306">
        <f t="shared" si="328"/>
        <v>0</v>
      </c>
      <c r="AF166" s="306">
        <f t="shared" si="329"/>
        <v>208.75</v>
      </c>
      <c r="AG166" s="306">
        <f t="shared" si="330"/>
        <v>208.75</v>
      </c>
      <c r="AH166" s="306">
        <f t="shared" si="331"/>
        <v>9.5</v>
      </c>
      <c r="AI166" s="306">
        <f t="shared" si="332"/>
        <v>14</v>
      </c>
      <c r="AJ166" s="306">
        <f t="shared" si="333"/>
        <v>0</v>
      </c>
      <c r="AK166" s="306">
        <f t="shared" si="334"/>
        <v>11.2</v>
      </c>
      <c r="AL166" s="306">
        <f t="shared" si="335"/>
        <v>10</v>
      </c>
      <c r="AM166" s="306">
        <f t="shared" si="336"/>
        <v>0</v>
      </c>
      <c r="AN166" s="306">
        <f t="shared" si="337"/>
        <v>0</v>
      </c>
      <c r="AO166" s="306">
        <f t="shared" si="338"/>
        <v>0</v>
      </c>
      <c r="AP166" s="307">
        <f t="shared" si="265"/>
        <v>253.45</v>
      </c>
      <c r="AQ166" s="308">
        <v>1.1120000000000001</v>
      </c>
      <c r="AR166" s="308">
        <f t="shared" si="339"/>
        <v>281.83600000000001</v>
      </c>
      <c r="AS166" s="312">
        <v>1</v>
      </c>
      <c r="AT166" s="306">
        <f t="shared" si="340"/>
        <v>1.5</v>
      </c>
      <c r="AU166" s="310">
        <v>0</v>
      </c>
      <c r="AV166" s="310">
        <v>150.19900000000001</v>
      </c>
      <c r="AW166" s="306">
        <v>0</v>
      </c>
      <c r="AX166" s="310">
        <v>0</v>
      </c>
      <c r="AY166" s="307">
        <f t="shared" si="341"/>
        <v>150.19900000000001</v>
      </c>
      <c r="AZ166" s="307">
        <v>0</v>
      </c>
      <c r="BA166" s="307">
        <v>7.4999999999999997E-2</v>
      </c>
      <c r="BB166" s="307">
        <f t="shared" si="342"/>
        <v>12.525</v>
      </c>
      <c r="BC166" s="307">
        <f t="shared" si="343"/>
        <v>0</v>
      </c>
      <c r="BD166" s="307">
        <f t="shared" si="344"/>
        <v>0</v>
      </c>
      <c r="BE166" s="307">
        <f t="shared" si="307"/>
        <v>0</v>
      </c>
      <c r="BF166" s="311">
        <v>0</v>
      </c>
      <c r="BG166" s="307">
        <f t="shared" si="345"/>
        <v>0</v>
      </c>
      <c r="BH166" s="311">
        <v>0</v>
      </c>
      <c r="BI166" s="307">
        <f t="shared" si="346"/>
        <v>0</v>
      </c>
      <c r="BJ166" s="312">
        <v>0</v>
      </c>
      <c r="BK166" s="312">
        <v>0</v>
      </c>
      <c r="BL166" s="307">
        <f t="shared" si="263"/>
        <v>0</v>
      </c>
      <c r="BM166" s="313">
        <f t="shared" si="264"/>
        <v>446.06</v>
      </c>
      <c r="BN166" s="306">
        <f t="shared" si="347"/>
        <v>15.984</v>
      </c>
      <c r="BO166" s="307">
        <f t="shared" si="348"/>
        <v>462.04399999999998</v>
      </c>
      <c r="BP166" s="314">
        <f t="shared" si="349"/>
        <v>1887107.83</v>
      </c>
      <c r="BQ166" s="314">
        <f t="shared" si="350"/>
        <v>37742.156600000002</v>
      </c>
      <c r="BR166" s="314">
        <f t="shared" si="357"/>
        <v>1849365.6734</v>
      </c>
      <c r="BS166" s="314">
        <v>0</v>
      </c>
      <c r="BT166" s="314">
        <v>0</v>
      </c>
      <c r="BU166" s="315">
        <f t="shared" si="351"/>
        <v>0</v>
      </c>
      <c r="BV166" s="315">
        <v>0</v>
      </c>
      <c r="BW166" s="315">
        <v>0</v>
      </c>
      <c r="BX166" s="315">
        <f t="shared" si="352"/>
        <v>0</v>
      </c>
      <c r="BY166" s="315">
        <v>0</v>
      </c>
      <c r="BZ166" s="315">
        <v>0</v>
      </c>
      <c r="CA166" s="314">
        <f t="shared" si="353"/>
        <v>0</v>
      </c>
      <c r="CB166" s="314">
        <f t="shared" si="358"/>
        <v>0</v>
      </c>
      <c r="CC166" s="314">
        <f t="shared" si="354"/>
        <v>0</v>
      </c>
      <c r="CD166" s="314">
        <v>0</v>
      </c>
      <c r="CE166" s="314">
        <f t="shared" si="355"/>
        <v>1849365.6734</v>
      </c>
      <c r="CF166" s="314">
        <f t="shared" si="271"/>
        <v>7476.4048779688801</v>
      </c>
      <c r="CG166" s="314">
        <f t="shared" si="268"/>
        <v>7177.3486828501245</v>
      </c>
      <c r="CH166" s="314">
        <f t="shared" si="308"/>
        <v>1864019.4269608189</v>
      </c>
      <c r="CI166" s="314">
        <f t="shared" si="359"/>
        <v>37742.156600000002</v>
      </c>
      <c r="CJ166" s="327"/>
      <c r="CK166" s="311">
        <v>173</v>
      </c>
      <c r="CL166" s="311">
        <v>170</v>
      </c>
      <c r="CM166" s="321">
        <v>462.04399999999998</v>
      </c>
      <c r="CN166" s="318">
        <f t="shared" si="356"/>
        <v>11300</v>
      </c>
      <c r="CQ166" s="360">
        <f t="shared" si="269"/>
        <v>391.51999999999992</v>
      </c>
    </row>
    <row r="167" spans="1:95" ht="11.25" customHeight="1">
      <c r="A167" s="324" t="s">
        <v>1132</v>
      </c>
      <c r="B167" s="194">
        <v>0</v>
      </c>
      <c r="C167" s="194">
        <v>0</v>
      </c>
      <c r="D167" s="194">
        <f t="shared" si="360"/>
        <v>0</v>
      </c>
      <c r="E167" s="194">
        <v>0</v>
      </c>
      <c r="F167" s="194">
        <v>0</v>
      </c>
      <c r="G167" s="194">
        <v>0</v>
      </c>
      <c r="H167" s="194">
        <v>0</v>
      </c>
      <c r="I167" s="194">
        <v>0</v>
      </c>
      <c r="J167" s="194">
        <v>0</v>
      </c>
      <c r="K167" s="194">
        <v>0</v>
      </c>
      <c r="L167" s="194">
        <v>0</v>
      </c>
      <c r="M167" s="194">
        <v>51</v>
      </c>
      <c r="N167" s="194">
        <v>57.5</v>
      </c>
      <c r="O167" s="194">
        <v>43.5</v>
      </c>
      <c r="P167" s="194">
        <v>43.5</v>
      </c>
      <c r="Q167" s="194">
        <f t="shared" si="323"/>
        <v>195.5</v>
      </c>
      <c r="R167" s="195">
        <f t="shared" si="324"/>
        <v>195.5</v>
      </c>
      <c r="S167" s="194">
        <v>9</v>
      </c>
      <c r="T167" s="194">
        <v>4</v>
      </c>
      <c r="U167" s="194">
        <v>0</v>
      </c>
      <c r="V167" s="194">
        <v>10.5</v>
      </c>
      <c r="W167" s="194">
        <v>1.01</v>
      </c>
      <c r="X167" s="194">
        <v>0</v>
      </c>
      <c r="Y167" s="194">
        <v>0</v>
      </c>
      <c r="Z167" s="194">
        <v>0</v>
      </c>
      <c r="AA167" s="194">
        <v>0</v>
      </c>
      <c r="AB167" s="306">
        <f t="shared" si="325"/>
        <v>0</v>
      </c>
      <c r="AC167" s="306">
        <f t="shared" si="326"/>
        <v>0</v>
      </c>
      <c r="AD167" s="306">
        <f t="shared" si="327"/>
        <v>0</v>
      </c>
      <c r="AE167" s="306">
        <f t="shared" si="328"/>
        <v>0</v>
      </c>
      <c r="AF167" s="306">
        <f t="shared" si="329"/>
        <v>244.375</v>
      </c>
      <c r="AG167" s="306">
        <f t="shared" si="330"/>
        <v>244.375</v>
      </c>
      <c r="AH167" s="306">
        <f t="shared" si="331"/>
        <v>9</v>
      </c>
      <c r="AI167" s="306">
        <f t="shared" si="332"/>
        <v>8</v>
      </c>
      <c r="AJ167" s="306">
        <f t="shared" si="333"/>
        <v>0</v>
      </c>
      <c r="AK167" s="306">
        <f t="shared" si="334"/>
        <v>7.35</v>
      </c>
      <c r="AL167" s="306">
        <f t="shared" si="335"/>
        <v>25.25</v>
      </c>
      <c r="AM167" s="306">
        <f t="shared" si="336"/>
        <v>0</v>
      </c>
      <c r="AN167" s="306">
        <f t="shared" si="337"/>
        <v>0</v>
      </c>
      <c r="AO167" s="306">
        <f t="shared" si="338"/>
        <v>0</v>
      </c>
      <c r="AP167" s="307">
        <f t="shared" si="265"/>
        <v>293.97500000000002</v>
      </c>
      <c r="AQ167" s="308">
        <v>1.153</v>
      </c>
      <c r="AR167" s="308">
        <f t="shared" si="339"/>
        <v>338.95299999999997</v>
      </c>
      <c r="AS167" s="312">
        <v>0</v>
      </c>
      <c r="AT167" s="306">
        <f t="shared" si="340"/>
        <v>0</v>
      </c>
      <c r="AU167" s="310">
        <v>0</v>
      </c>
      <c r="AV167" s="310">
        <v>158.77500000000001</v>
      </c>
      <c r="AW167" s="306">
        <v>0</v>
      </c>
      <c r="AX167" s="310">
        <v>0</v>
      </c>
      <c r="AY167" s="307">
        <f t="shared" si="341"/>
        <v>158.77500000000001</v>
      </c>
      <c r="AZ167" s="307">
        <v>0</v>
      </c>
      <c r="BA167" s="307">
        <v>7.4999999999999997E-2</v>
      </c>
      <c r="BB167" s="307">
        <f t="shared" si="342"/>
        <v>14.663</v>
      </c>
      <c r="BC167" s="307">
        <f>ROUND(IF(AND((($CL167-$CK167)/$CK167)&gt;0.01,(($CL167-$CK167)-($CL167*0.01))&gt;0),(($CL167-$CK167)-($CL167*0.01))*$BC$2,0),3)</f>
        <v>0</v>
      </c>
      <c r="BD167" s="307">
        <f t="shared" si="344"/>
        <v>0</v>
      </c>
      <c r="BE167" s="307">
        <f t="shared" si="307"/>
        <v>0</v>
      </c>
      <c r="BF167" s="311">
        <v>0</v>
      </c>
      <c r="BG167" s="307">
        <f t="shared" si="345"/>
        <v>0</v>
      </c>
      <c r="BH167" s="311">
        <v>0</v>
      </c>
      <c r="BI167" s="307">
        <f t="shared" si="346"/>
        <v>0</v>
      </c>
      <c r="BJ167" s="312">
        <v>0</v>
      </c>
      <c r="BK167" s="312">
        <v>0</v>
      </c>
      <c r="BL167" s="307">
        <f t="shared" si="263"/>
        <v>0</v>
      </c>
      <c r="BM167" s="313">
        <f t="shared" si="264"/>
        <v>512.39099999999996</v>
      </c>
      <c r="BN167" s="306">
        <f t="shared" si="347"/>
        <v>0</v>
      </c>
      <c r="BO167" s="307">
        <f t="shared" si="348"/>
        <v>512.39099999999996</v>
      </c>
      <c r="BP167" s="314">
        <f t="shared" si="349"/>
        <v>2092738.07</v>
      </c>
      <c r="BQ167" s="314">
        <f t="shared" si="350"/>
        <v>41854.761400000003</v>
      </c>
      <c r="BR167" s="314">
        <f t="shared" si="357"/>
        <v>2050883.3086000001</v>
      </c>
      <c r="BS167" s="314">
        <v>0</v>
      </c>
      <c r="BT167" s="314">
        <v>0</v>
      </c>
      <c r="BU167" s="315">
        <f t="shared" si="351"/>
        <v>0</v>
      </c>
      <c r="BV167" s="315">
        <v>0</v>
      </c>
      <c r="BW167" s="315">
        <v>0</v>
      </c>
      <c r="BX167" s="315">
        <f t="shared" si="352"/>
        <v>0</v>
      </c>
      <c r="BY167" s="315">
        <v>0</v>
      </c>
      <c r="BZ167" s="315">
        <v>0</v>
      </c>
      <c r="CA167" s="314">
        <f t="shared" si="353"/>
        <v>0</v>
      </c>
      <c r="CB167" s="314">
        <f t="shared" si="358"/>
        <v>0</v>
      </c>
      <c r="CC167" s="314">
        <f t="shared" si="354"/>
        <v>0</v>
      </c>
      <c r="CD167" s="314">
        <v>0</v>
      </c>
      <c r="CE167" s="314">
        <f t="shared" si="355"/>
        <v>2050883.3086000001</v>
      </c>
      <c r="CF167" s="314">
        <f t="shared" si="271"/>
        <v>8291.077418114035</v>
      </c>
      <c r="CG167" s="314">
        <f t="shared" si="268"/>
        <v>7959.4343213894745</v>
      </c>
      <c r="CH167" s="314">
        <f t="shared" si="308"/>
        <v>2067133.8203395037</v>
      </c>
      <c r="CI167" s="314">
        <f t="shared" si="359"/>
        <v>41854.761400000003</v>
      </c>
      <c r="CJ167" s="327"/>
      <c r="CK167" s="311">
        <v>192</v>
      </c>
      <c r="CL167" s="311">
        <v>180</v>
      </c>
      <c r="CM167" s="321">
        <v>479.428</v>
      </c>
      <c r="CN167" s="318">
        <f t="shared" si="356"/>
        <v>10705</v>
      </c>
      <c r="CQ167" s="360">
        <f t="shared" si="269"/>
        <v>419.69100000000003</v>
      </c>
    </row>
    <row r="168" spans="1:95" ht="11.25" customHeight="1">
      <c r="A168" s="324" t="s">
        <v>1133</v>
      </c>
      <c r="B168" s="194">
        <v>0</v>
      </c>
      <c r="C168" s="194">
        <v>79.5</v>
      </c>
      <c r="D168" s="194">
        <f t="shared" si="360"/>
        <v>79.5</v>
      </c>
      <c r="E168" s="194">
        <v>82.5</v>
      </c>
      <c r="F168" s="194">
        <v>66</v>
      </c>
      <c r="G168" s="194">
        <v>80</v>
      </c>
      <c r="H168" s="194">
        <v>91</v>
      </c>
      <c r="I168" s="194">
        <v>50.5</v>
      </c>
      <c r="J168" s="194">
        <v>0</v>
      </c>
      <c r="K168" s="194">
        <v>0</v>
      </c>
      <c r="L168" s="194">
        <v>0</v>
      </c>
      <c r="M168" s="194">
        <v>0</v>
      </c>
      <c r="N168" s="194">
        <v>0</v>
      </c>
      <c r="O168" s="194">
        <v>0</v>
      </c>
      <c r="P168" s="194">
        <v>0</v>
      </c>
      <c r="Q168" s="194">
        <f t="shared" si="323"/>
        <v>370</v>
      </c>
      <c r="R168" s="195">
        <f t="shared" si="324"/>
        <v>449.5</v>
      </c>
      <c r="S168" s="194">
        <v>0</v>
      </c>
      <c r="T168" s="194">
        <v>0</v>
      </c>
      <c r="U168" s="194">
        <v>0</v>
      </c>
      <c r="V168" s="194">
        <v>45</v>
      </c>
      <c r="W168" s="194">
        <v>0.84</v>
      </c>
      <c r="X168" s="194">
        <v>449.5</v>
      </c>
      <c r="Y168" s="194">
        <v>0</v>
      </c>
      <c r="Z168" s="194">
        <v>0</v>
      </c>
      <c r="AA168" s="194">
        <v>0</v>
      </c>
      <c r="AB168" s="306">
        <f t="shared" si="325"/>
        <v>114.48</v>
      </c>
      <c r="AC168" s="306">
        <f t="shared" si="326"/>
        <v>99</v>
      </c>
      <c r="AD168" s="306">
        <f t="shared" si="327"/>
        <v>172.28</v>
      </c>
      <c r="AE168" s="306">
        <f t="shared" si="328"/>
        <v>147.86799999999999</v>
      </c>
      <c r="AF168" s="306">
        <f t="shared" si="329"/>
        <v>0</v>
      </c>
      <c r="AG168" s="306">
        <f t="shared" si="330"/>
        <v>419.14799999999997</v>
      </c>
      <c r="AH168" s="306">
        <f t="shared" si="331"/>
        <v>0</v>
      </c>
      <c r="AI168" s="306">
        <f t="shared" si="332"/>
        <v>0</v>
      </c>
      <c r="AJ168" s="306">
        <f t="shared" si="333"/>
        <v>0</v>
      </c>
      <c r="AK168" s="306">
        <f t="shared" si="334"/>
        <v>31.5</v>
      </c>
      <c r="AL168" s="306">
        <f t="shared" si="335"/>
        <v>21</v>
      </c>
      <c r="AM168" s="306">
        <f t="shared" si="336"/>
        <v>22.475000000000001</v>
      </c>
      <c r="AN168" s="306">
        <f t="shared" si="337"/>
        <v>0</v>
      </c>
      <c r="AO168" s="306">
        <f t="shared" si="338"/>
        <v>0</v>
      </c>
      <c r="AP168" s="307">
        <f t="shared" si="265"/>
        <v>608.60299999999995</v>
      </c>
      <c r="AQ168" s="308">
        <v>1.1060000000000001</v>
      </c>
      <c r="AR168" s="308">
        <f t="shared" si="339"/>
        <v>673.11500000000001</v>
      </c>
      <c r="AS168" s="312">
        <v>2</v>
      </c>
      <c r="AT168" s="306">
        <f t="shared" si="340"/>
        <v>3</v>
      </c>
      <c r="AU168" s="310">
        <v>0</v>
      </c>
      <c r="AV168" s="310">
        <v>0</v>
      </c>
      <c r="AW168" s="306">
        <v>0</v>
      </c>
      <c r="AX168" s="310">
        <v>0</v>
      </c>
      <c r="AY168" s="307">
        <f t="shared" si="341"/>
        <v>0</v>
      </c>
      <c r="AZ168" s="307">
        <v>0</v>
      </c>
      <c r="BA168" s="307">
        <v>7.4999999999999997E-2</v>
      </c>
      <c r="BB168" s="307">
        <f t="shared" si="342"/>
        <v>33.713000000000001</v>
      </c>
      <c r="BC168" s="307">
        <f t="shared" si="343"/>
        <v>14.768000000000001</v>
      </c>
      <c r="BD168" s="307">
        <f t="shared" si="344"/>
        <v>7.25</v>
      </c>
      <c r="BE168" s="307">
        <f t="shared" si="307"/>
        <v>22.018000000000001</v>
      </c>
      <c r="BF168" s="311">
        <v>0</v>
      </c>
      <c r="BG168" s="307">
        <f t="shared" si="345"/>
        <v>0</v>
      </c>
      <c r="BH168" s="311">
        <v>0</v>
      </c>
      <c r="BI168" s="307">
        <f t="shared" si="346"/>
        <v>0</v>
      </c>
      <c r="BJ168" s="312">
        <v>0</v>
      </c>
      <c r="BK168" s="312">
        <v>0</v>
      </c>
      <c r="BL168" s="307">
        <f t="shared" si="263"/>
        <v>0</v>
      </c>
      <c r="BM168" s="313">
        <f t="shared" si="264"/>
        <v>731.846</v>
      </c>
      <c r="BN168" s="306">
        <f t="shared" si="347"/>
        <v>0</v>
      </c>
      <c r="BO168" s="307">
        <f t="shared" si="348"/>
        <v>731.846</v>
      </c>
      <c r="BP168" s="314">
        <f t="shared" si="349"/>
        <v>2989049.34</v>
      </c>
      <c r="BQ168" s="314">
        <f t="shared" si="350"/>
        <v>59780.986799999999</v>
      </c>
      <c r="BR168" s="314">
        <f t="shared" si="357"/>
        <v>2929268.3531999998</v>
      </c>
      <c r="BS168" s="314">
        <v>0</v>
      </c>
      <c r="BT168" s="314">
        <v>0</v>
      </c>
      <c r="BU168" s="315">
        <f t="shared" si="351"/>
        <v>0</v>
      </c>
      <c r="BV168" s="315">
        <v>0</v>
      </c>
      <c r="BW168" s="315">
        <v>0</v>
      </c>
      <c r="BX168" s="315">
        <f t="shared" si="352"/>
        <v>0</v>
      </c>
      <c r="BY168" s="315">
        <v>0</v>
      </c>
      <c r="BZ168" s="315">
        <v>0</v>
      </c>
      <c r="CA168" s="314">
        <f t="shared" si="353"/>
        <v>0</v>
      </c>
      <c r="CB168" s="314">
        <f t="shared" si="358"/>
        <v>0</v>
      </c>
      <c r="CC168" s="314">
        <f t="shared" si="354"/>
        <v>0</v>
      </c>
      <c r="CD168" s="314">
        <v>0</v>
      </c>
      <c r="CE168" s="314">
        <f t="shared" si="355"/>
        <v>2929268.3531999998</v>
      </c>
      <c r="CF168" s="314">
        <f t="shared" si="271"/>
        <v>11842.112417108492</v>
      </c>
      <c r="CG168" s="314">
        <f t="shared" si="268"/>
        <v>11368.427920424152</v>
      </c>
      <c r="CH168" s="314">
        <f t="shared" si="308"/>
        <v>2952478.8935375325</v>
      </c>
      <c r="CI168" s="314">
        <f t="shared" si="359"/>
        <v>59780.986799999999</v>
      </c>
      <c r="CJ168" s="323"/>
      <c r="CK168" s="311">
        <v>451</v>
      </c>
      <c r="CL168" s="311">
        <v>465.5</v>
      </c>
      <c r="CM168" s="321">
        <v>729.51099999999997</v>
      </c>
      <c r="CN168" s="318">
        <f t="shared" si="356"/>
        <v>6650</v>
      </c>
      <c r="CQ168" s="360">
        <f t="shared" si="269"/>
        <v>558.83699999999999</v>
      </c>
    </row>
    <row r="169" spans="1:95" ht="11.25" customHeight="1">
      <c r="A169" s="324" t="s">
        <v>1134</v>
      </c>
      <c r="B169" s="194">
        <v>0</v>
      </c>
      <c r="C169" s="194">
        <v>21</v>
      </c>
      <c r="D169" s="194">
        <f t="shared" si="360"/>
        <v>21</v>
      </c>
      <c r="E169" s="194">
        <v>20</v>
      </c>
      <c r="F169" s="194">
        <v>23</v>
      </c>
      <c r="G169" s="194">
        <v>23</v>
      </c>
      <c r="H169" s="194">
        <v>24</v>
      </c>
      <c r="I169" s="194">
        <v>24</v>
      </c>
      <c r="J169" s="194">
        <v>22.5</v>
      </c>
      <c r="K169" s="194">
        <v>24.5</v>
      </c>
      <c r="L169" s="194">
        <v>18</v>
      </c>
      <c r="M169" s="194">
        <v>0</v>
      </c>
      <c r="N169" s="194">
        <v>0</v>
      </c>
      <c r="O169" s="194">
        <v>0</v>
      </c>
      <c r="P169" s="194">
        <v>0</v>
      </c>
      <c r="Q169" s="194">
        <f t="shared" si="323"/>
        <v>179</v>
      </c>
      <c r="R169" s="195">
        <f t="shared" si="324"/>
        <v>200</v>
      </c>
      <c r="S169" s="194">
        <v>1</v>
      </c>
      <c r="T169" s="194">
        <v>2</v>
      </c>
      <c r="U169" s="194">
        <v>0</v>
      </c>
      <c r="V169" s="194">
        <v>48.5</v>
      </c>
      <c r="W169" s="194">
        <v>0.49</v>
      </c>
      <c r="X169" s="194">
        <v>154</v>
      </c>
      <c r="Y169" s="194">
        <v>0</v>
      </c>
      <c r="Z169" s="194">
        <v>0</v>
      </c>
      <c r="AA169" s="194">
        <v>0</v>
      </c>
      <c r="AB169" s="306">
        <f t="shared" si="325"/>
        <v>30.24</v>
      </c>
      <c r="AC169" s="306">
        <f t="shared" si="326"/>
        <v>24</v>
      </c>
      <c r="AD169" s="306">
        <f t="shared" si="327"/>
        <v>54.28</v>
      </c>
      <c r="AE169" s="306">
        <f t="shared" si="328"/>
        <v>73.673000000000002</v>
      </c>
      <c r="AF169" s="306">
        <f t="shared" si="329"/>
        <v>53.125</v>
      </c>
      <c r="AG169" s="306">
        <f t="shared" si="330"/>
        <v>205.078</v>
      </c>
      <c r="AH169" s="306">
        <f t="shared" si="331"/>
        <v>1</v>
      </c>
      <c r="AI169" s="306">
        <f t="shared" si="332"/>
        <v>4</v>
      </c>
      <c r="AJ169" s="306">
        <f t="shared" si="333"/>
        <v>0</v>
      </c>
      <c r="AK169" s="306">
        <f t="shared" si="334"/>
        <v>33.950000000000003</v>
      </c>
      <c r="AL169" s="306">
        <f t="shared" si="335"/>
        <v>12.25</v>
      </c>
      <c r="AM169" s="306">
        <f t="shared" si="336"/>
        <v>7.7</v>
      </c>
      <c r="AN169" s="306">
        <f t="shared" si="337"/>
        <v>0</v>
      </c>
      <c r="AO169" s="306">
        <f t="shared" si="338"/>
        <v>0</v>
      </c>
      <c r="AP169" s="307">
        <f t="shared" si="265"/>
        <v>294.21800000000002</v>
      </c>
      <c r="AQ169" s="308">
        <v>1.0209999999999999</v>
      </c>
      <c r="AR169" s="308">
        <f t="shared" si="339"/>
        <v>300.39699999999999</v>
      </c>
      <c r="AS169" s="312">
        <v>1</v>
      </c>
      <c r="AT169" s="306">
        <f t="shared" si="340"/>
        <v>1.5</v>
      </c>
      <c r="AU169" s="310">
        <v>2.9550000000000001</v>
      </c>
      <c r="AV169" s="310">
        <v>0</v>
      </c>
      <c r="AW169" s="306">
        <v>0</v>
      </c>
      <c r="AX169" s="310">
        <v>0</v>
      </c>
      <c r="AY169" s="307">
        <f t="shared" si="341"/>
        <v>2.9550000000000001</v>
      </c>
      <c r="AZ169" s="307">
        <v>0</v>
      </c>
      <c r="BA169" s="307">
        <v>6.6000000000000003E-2</v>
      </c>
      <c r="BB169" s="307">
        <f t="shared" si="342"/>
        <v>13.2</v>
      </c>
      <c r="BC169" s="307">
        <f t="shared" si="343"/>
        <v>0</v>
      </c>
      <c r="BD169" s="307">
        <f t="shared" si="344"/>
        <v>0</v>
      </c>
      <c r="BE169" s="307">
        <f t="shared" si="307"/>
        <v>0</v>
      </c>
      <c r="BF169" s="311">
        <v>0</v>
      </c>
      <c r="BG169" s="307">
        <f t="shared" si="345"/>
        <v>0</v>
      </c>
      <c r="BH169" s="311">
        <v>0</v>
      </c>
      <c r="BI169" s="307">
        <f t="shared" si="346"/>
        <v>0</v>
      </c>
      <c r="BJ169" s="312">
        <v>0</v>
      </c>
      <c r="BK169" s="312">
        <v>0</v>
      </c>
      <c r="BL169" s="307">
        <f t="shared" si="263"/>
        <v>0</v>
      </c>
      <c r="BM169" s="313">
        <f t="shared" si="264"/>
        <v>318.05199999999996</v>
      </c>
      <c r="BN169" s="306">
        <f t="shared" si="347"/>
        <v>12.121</v>
      </c>
      <c r="BO169" s="307">
        <f t="shared" si="348"/>
        <v>330.173</v>
      </c>
      <c r="BP169" s="314">
        <f t="shared" si="349"/>
        <v>1348512.38</v>
      </c>
      <c r="BQ169" s="314">
        <f t="shared" si="350"/>
        <v>26970.247599999999</v>
      </c>
      <c r="BR169" s="314">
        <f t="shared" si="357"/>
        <v>1321542.1324</v>
      </c>
      <c r="BS169" s="314">
        <v>0</v>
      </c>
      <c r="BT169" s="314">
        <v>0</v>
      </c>
      <c r="BU169" s="315">
        <f t="shared" si="351"/>
        <v>0</v>
      </c>
      <c r="BV169" s="315">
        <v>0</v>
      </c>
      <c r="BW169" s="315">
        <v>0</v>
      </c>
      <c r="BX169" s="315">
        <f t="shared" si="352"/>
        <v>0</v>
      </c>
      <c r="BY169" s="315">
        <v>0</v>
      </c>
      <c r="BZ169" s="315">
        <v>0</v>
      </c>
      <c r="CA169" s="314">
        <f t="shared" si="353"/>
        <v>0</v>
      </c>
      <c r="CB169" s="314">
        <f t="shared" si="358"/>
        <v>0</v>
      </c>
      <c r="CC169" s="314">
        <f t="shared" si="354"/>
        <v>0</v>
      </c>
      <c r="CD169" s="314">
        <v>0</v>
      </c>
      <c r="CE169" s="314">
        <f t="shared" si="355"/>
        <v>1321542.1324</v>
      </c>
      <c r="CF169" s="314">
        <f t="shared" si="271"/>
        <v>5342.5799922802626</v>
      </c>
      <c r="CG169" s="314">
        <f t="shared" si="268"/>
        <v>5128.8767925890525</v>
      </c>
      <c r="CH169" s="314">
        <f t="shared" si="308"/>
        <v>1332013.5891848693</v>
      </c>
      <c r="CI169" s="314">
        <f t="shared" si="359"/>
        <v>26970.247599999999</v>
      </c>
      <c r="CJ169" s="325"/>
      <c r="CK169" s="311">
        <v>200</v>
      </c>
      <c r="CL169" s="311">
        <v>200</v>
      </c>
      <c r="CM169" s="321">
        <v>330.173</v>
      </c>
      <c r="CN169" s="318">
        <f t="shared" si="356"/>
        <v>6743</v>
      </c>
      <c r="CQ169" s="360">
        <f t="shared" si="269"/>
        <v>280.49699999999996</v>
      </c>
    </row>
    <row r="170" spans="1:95" ht="11.25" customHeight="1">
      <c r="A170" s="319" t="s">
        <v>1012</v>
      </c>
      <c r="B170" s="194">
        <v>0</v>
      </c>
      <c r="C170" s="194">
        <v>0</v>
      </c>
      <c r="D170" s="194">
        <f t="shared" si="360"/>
        <v>0</v>
      </c>
      <c r="E170" s="194">
        <v>0</v>
      </c>
      <c r="F170" s="194">
        <v>0</v>
      </c>
      <c r="G170" s="194">
        <v>0</v>
      </c>
      <c r="H170" s="194">
        <v>0</v>
      </c>
      <c r="I170" s="194">
        <v>0</v>
      </c>
      <c r="J170" s="194">
        <v>54.5</v>
      </c>
      <c r="K170" s="194">
        <v>56.5</v>
      </c>
      <c r="L170" s="194">
        <v>57.5</v>
      </c>
      <c r="M170" s="194">
        <v>0</v>
      </c>
      <c r="N170" s="194">
        <v>0</v>
      </c>
      <c r="O170" s="194">
        <v>0</v>
      </c>
      <c r="P170" s="194">
        <v>0</v>
      </c>
      <c r="Q170" s="194">
        <f t="shared" si="323"/>
        <v>168.5</v>
      </c>
      <c r="R170" s="195">
        <f t="shared" si="324"/>
        <v>168.5</v>
      </c>
      <c r="S170" s="194">
        <v>3.5</v>
      </c>
      <c r="T170" s="194">
        <v>1</v>
      </c>
      <c r="U170" s="194">
        <v>0</v>
      </c>
      <c r="V170" s="194">
        <v>31</v>
      </c>
      <c r="W170" s="194">
        <v>0.46</v>
      </c>
      <c r="X170" s="194">
        <v>0</v>
      </c>
      <c r="Y170" s="194">
        <v>167.5</v>
      </c>
      <c r="Z170" s="194">
        <v>83.75</v>
      </c>
      <c r="AA170" s="194">
        <v>0</v>
      </c>
      <c r="AB170" s="306">
        <f t="shared" si="325"/>
        <v>0</v>
      </c>
      <c r="AC170" s="306">
        <f t="shared" si="326"/>
        <v>0</v>
      </c>
      <c r="AD170" s="306">
        <f t="shared" si="327"/>
        <v>0</v>
      </c>
      <c r="AE170" s="306">
        <f t="shared" si="328"/>
        <v>56.953000000000003</v>
      </c>
      <c r="AF170" s="306">
        <f t="shared" si="329"/>
        <v>142.5</v>
      </c>
      <c r="AG170" s="306">
        <f t="shared" si="330"/>
        <v>199.453</v>
      </c>
      <c r="AH170" s="306">
        <f t="shared" si="331"/>
        <v>3.5</v>
      </c>
      <c r="AI170" s="306">
        <f t="shared" si="332"/>
        <v>2</v>
      </c>
      <c r="AJ170" s="306">
        <f t="shared" si="333"/>
        <v>0</v>
      </c>
      <c r="AK170" s="306">
        <f t="shared" si="334"/>
        <v>21.7</v>
      </c>
      <c r="AL170" s="306">
        <f t="shared" si="335"/>
        <v>11.5</v>
      </c>
      <c r="AM170" s="306">
        <f t="shared" si="336"/>
        <v>0</v>
      </c>
      <c r="AN170" s="306">
        <f t="shared" si="337"/>
        <v>41.875</v>
      </c>
      <c r="AO170" s="306">
        <f t="shared" si="338"/>
        <v>0</v>
      </c>
      <c r="AP170" s="307">
        <f t="shared" si="265"/>
        <v>280.02800000000002</v>
      </c>
      <c r="AQ170" s="308">
        <v>1.0589999999999999</v>
      </c>
      <c r="AR170" s="308">
        <f t="shared" si="339"/>
        <v>296.55</v>
      </c>
      <c r="AS170" s="312">
        <v>0</v>
      </c>
      <c r="AT170" s="306">
        <f t="shared" si="340"/>
        <v>0</v>
      </c>
      <c r="AU170" s="310">
        <v>29.52</v>
      </c>
      <c r="AV170" s="310">
        <v>0</v>
      </c>
      <c r="AW170" s="306">
        <v>0</v>
      </c>
      <c r="AX170" s="310">
        <v>0</v>
      </c>
      <c r="AY170" s="307">
        <f t="shared" si="341"/>
        <v>29.52</v>
      </c>
      <c r="AZ170" s="307">
        <v>0</v>
      </c>
      <c r="BA170" s="307">
        <v>6.6000000000000003E-2</v>
      </c>
      <c r="BB170" s="307">
        <f t="shared" si="342"/>
        <v>11.121</v>
      </c>
      <c r="BC170" s="307">
        <f t="shared" si="343"/>
        <v>0</v>
      </c>
      <c r="BD170" s="307">
        <f t="shared" si="344"/>
        <v>0</v>
      </c>
      <c r="BE170" s="307">
        <f t="shared" si="307"/>
        <v>0</v>
      </c>
      <c r="BF170" s="311">
        <v>0</v>
      </c>
      <c r="BG170" s="307">
        <f t="shared" si="345"/>
        <v>0</v>
      </c>
      <c r="BH170" s="311">
        <v>0</v>
      </c>
      <c r="BI170" s="307">
        <f t="shared" si="346"/>
        <v>0</v>
      </c>
      <c r="BJ170" s="312">
        <v>0</v>
      </c>
      <c r="BK170" s="312">
        <v>0</v>
      </c>
      <c r="BL170" s="307">
        <f t="shared" si="263"/>
        <v>0</v>
      </c>
      <c r="BM170" s="313">
        <f t="shared" si="264"/>
        <v>337.19099999999997</v>
      </c>
      <c r="BN170" s="306">
        <f t="shared" si="347"/>
        <v>0</v>
      </c>
      <c r="BO170" s="307">
        <f t="shared" si="348"/>
        <v>337.19099999999997</v>
      </c>
      <c r="BP170" s="314">
        <f t="shared" si="349"/>
        <v>1377175.71</v>
      </c>
      <c r="BQ170" s="314">
        <f t="shared" si="350"/>
        <v>27543.514200000001</v>
      </c>
      <c r="BR170" s="314">
        <f t="shared" si="357"/>
        <v>1349632.1957999999</v>
      </c>
      <c r="BS170" s="314">
        <v>0</v>
      </c>
      <c r="BT170" s="314">
        <v>0</v>
      </c>
      <c r="BU170" s="315">
        <f t="shared" si="351"/>
        <v>0</v>
      </c>
      <c r="BV170" s="315">
        <v>0</v>
      </c>
      <c r="BW170" s="315">
        <v>0</v>
      </c>
      <c r="BX170" s="315">
        <f t="shared" si="352"/>
        <v>0</v>
      </c>
      <c r="BY170" s="315">
        <v>0</v>
      </c>
      <c r="BZ170" s="315">
        <v>0</v>
      </c>
      <c r="CA170" s="314">
        <f t="shared" si="353"/>
        <v>0</v>
      </c>
      <c r="CB170" s="314">
        <f t="shared" si="358"/>
        <v>0</v>
      </c>
      <c r="CC170" s="314">
        <f t="shared" si="354"/>
        <v>0</v>
      </c>
      <c r="CD170" s="314">
        <v>0</v>
      </c>
      <c r="CE170" s="314">
        <f t="shared" si="355"/>
        <v>1349632.1957999999</v>
      </c>
      <c r="CF170" s="314">
        <f t="shared" si="271"/>
        <v>5456.1393007755451</v>
      </c>
      <c r="CG170" s="314">
        <f t="shared" si="268"/>
        <v>5237.8937287445233</v>
      </c>
      <c r="CH170" s="314">
        <f t="shared" si="308"/>
        <v>1360326.2288295198</v>
      </c>
      <c r="CI170" s="314">
        <f t="shared" si="359"/>
        <v>27543.514200000001</v>
      </c>
      <c r="CJ170" s="325"/>
      <c r="CK170" s="311">
        <v>174</v>
      </c>
      <c r="CL170" s="311">
        <v>171</v>
      </c>
      <c r="CM170" s="321">
        <v>299.73399999999998</v>
      </c>
      <c r="CN170" s="318">
        <f t="shared" si="356"/>
        <v>8173</v>
      </c>
      <c r="CQ170" s="360">
        <f t="shared" si="269"/>
        <v>290.77499999999998</v>
      </c>
    </row>
    <row r="171" spans="1:95" ht="11.25" customHeight="1">
      <c r="A171" s="200" t="s">
        <v>1013</v>
      </c>
      <c r="B171" s="194">
        <v>0</v>
      </c>
      <c r="C171" s="194">
        <v>70.5</v>
      </c>
      <c r="D171" s="194">
        <f t="shared" si="360"/>
        <v>70.5</v>
      </c>
      <c r="E171" s="194">
        <v>63.5</v>
      </c>
      <c r="F171" s="194">
        <v>53</v>
      </c>
      <c r="G171" s="194">
        <v>47</v>
      </c>
      <c r="H171" s="194">
        <v>44</v>
      </c>
      <c r="I171" s="194">
        <v>30</v>
      </c>
      <c r="J171" s="194">
        <v>28.5</v>
      </c>
      <c r="K171" s="194">
        <v>22</v>
      </c>
      <c r="L171" s="194">
        <v>18.5</v>
      </c>
      <c r="M171" s="194">
        <v>0</v>
      </c>
      <c r="N171" s="194">
        <v>0</v>
      </c>
      <c r="O171" s="194">
        <v>0</v>
      </c>
      <c r="P171" s="194">
        <v>0</v>
      </c>
      <c r="Q171" s="194">
        <f t="shared" si="323"/>
        <v>306.5</v>
      </c>
      <c r="R171" s="195">
        <f t="shared" si="324"/>
        <v>377</v>
      </c>
      <c r="S171" s="194">
        <v>15.5</v>
      </c>
      <c r="T171" s="194">
        <v>0.5</v>
      </c>
      <c r="U171" s="194">
        <v>0</v>
      </c>
      <c r="V171" s="194">
        <v>32</v>
      </c>
      <c r="W171" s="194">
        <v>1.92</v>
      </c>
      <c r="X171" s="194">
        <v>336.5</v>
      </c>
      <c r="Y171" s="194">
        <v>355.5</v>
      </c>
      <c r="Z171" s="194">
        <v>177.75</v>
      </c>
      <c r="AA171" s="194">
        <v>48</v>
      </c>
      <c r="AB171" s="306">
        <f t="shared" si="325"/>
        <v>101.52</v>
      </c>
      <c r="AC171" s="306">
        <f t="shared" si="326"/>
        <v>76.2</v>
      </c>
      <c r="AD171" s="306">
        <f t="shared" si="327"/>
        <v>118</v>
      </c>
      <c r="AE171" s="306">
        <f t="shared" si="328"/>
        <v>107.113</v>
      </c>
      <c r="AF171" s="306">
        <f t="shared" si="329"/>
        <v>50.625</v>
      </c>
      <c r="AG171" s="306">
        <f t="shared" si="330"/>
        <v>351.93799999999999</v>
      </c>
      <c r="AH171" s="306">
        <f t="shared" si="331"/>
        <v>15.5</v>
      </c>
      <c r="AI171" s="306">
        <f t="shared" si="332"/>
        <v>1</v>
      </c>
      <c r="AJ171" s="306">
        <f t="shared" si="333"/>
        <v>0</v>
      </c>
      <c r="AK171" s="306">
        <f t="shared" si="334"/>
        <v>22.4</v>
      </c>
      <c r="AL171" s="306">
        <f t="shared" si="335"/>
        <v>48</v>
      </c>
      <c r="AM171" s="306">
        <f t="shared" si="336"/>
        <v>16.824999999999999</v>
      </c>
      <c r="AN171" s="306">
        <f t="shared" si="337"/>
        <v>88.875</v>
      </c>
      <c r="AO171" s="306">
        <f t="shared" si="338"/>
        <v>2.88</v>
      </c>
      <c r="AP171" s="307">
        <f t="shared" si="265"/>
        <v>648.93799999999999</v>
      </c>
      <c r="AQ171" s="308">
        <v>1.097</v>
      </c>
      <c r="AR171" s="308">
        <f t="shared" si="339"/>
        <v>711.88499999999999</v>
      </c>
      <c r="AS171" s="312">
        <v>0</v>
      </c>
      <c r="AT171" s="306">
        <f t="shared" si="340"/>
        <v>0</v>
      </c>
      <c r="AU171" s="310">
        <v>0</v>
      </c>
      <c r="AV171" s="310">
        <v>0</v>
      </c>
      <c r="AW171" s="306">
        <v>0</v>
      </c>
      <c r="AX171" s="310">
        <v>0</v>
      </c>
      <c r="AY171" s="307">
        <f t="shared" si="341"/>
        <v>0</v>
      </c>
      <c r="AZ171" s="307">
        <v>0</v>
      </c>
      <c r="BA171" s="307">
        <v>7.4999999999999997E-2</v>
      </c>
      <c r="BB171" s="307">
        <f t="shared" si="342"/>
        <v>28.274999999999999</v>
      </c>
      <c r="BC171" s="307">
        <f t="shared" si="343"/>
        <v>0</v>
      </c>
      <c r="BD171" s="307">
        <f t="shared" si="344"/>
        <v>0</v>
      </c>
      <c r="BE171" s="307">
        <f t="shared" si="307"/>
        <v>0</v>
      </c>
      <c r="BF171" s="311">
        <v>0</v>
      </c>
      <c r="BG171" s="307">
        <f t="shared" si="345"/>
        <v>0</v>
      </c>
      <c r="BH171" s="311">
        <v>0</v>
      </c>
      <c r="BI171" s="307">
        <f t="shared" si="346"/>
        <v>0</v>
      </c>
      <c r="BJ171" s="312">
        <v>0</v>
      </c>
      <c r="BK171" s="312">
        <v>0</v>
      </c>
      <c r="BL171" s="307">
        <f t="shared" si="263"/>
        <v>0</v>
      </c>
      <c r="BM171" s="313">
        <f t="shared" si="264"/>
        <v>740.16</v>
      </c>
      <c r="BN171" s="306">
        <f t="shared" si="347"/>
        <v>0</v>
      </c>
      <c r="BO171" s="307">
        <f t="shared" si="348"/>
        <v>740.16</v>
      </c>
      <c r="BP171" s="314">
        <f t="shared" si="349"/>
        <v>3023005.88</v>
      </c>
      <c r="BQ171" s="314">
        <f t="shared" si="350"/>
        <v>60460.117599999998</v>
      </c>
      <c r="BR171" s="314">
        <f t="shared" si="357"/>
        <v>2962545.7623999999</v>
      </c>
      <c r="BS171" s="314">
        <v>0</v>
      </c>
      <c r="BT171" s="314">
        <v>0</v>
      </c>
      <c r="BU171" s="315">
        <f t="shared" si="351"/>
        <v>0</v>
      </c>
      <c r="BV171" s="315">
        <v>0</v>
      </c>
      <c r="BW171" s="315">
        <v>0</v>
      </c>
      <c r="BX171" s="315">
        <f t="shared" si="352"/>
        <v>0</v>
      </c>
      <c r="BY171" s="315">
        <v>0</v>
      </c>
      <c r="BZ171" s="315">
        <v>0</v>
      </c>
      <c r="CA171" s="314">
        <f t="shared" si="353"/>
        <v>0</v>
      </c>
      <c r="CB171" s="314">
        <f t="shared" si="358"/>
        <v>0</v>
      </c>
      <c r="CC171" s="314">
        <f t="shared" si="354"/>
        <v>0</v>
      </c>
      <c r="CD171" s="314">
        <v>0</v>
      </c>
      <c r="CE171" s="314">
        <f t="shared" si="355"/>
        <v>2962545.7623999999</v>
      </c>
      <c r="CF171" s="314">
        <f t="shared" si="271"/>
        <v>11976.642536298845</v>
      </c>
      <c r="CG171" s="314">
        <f t="shared" si="268"/>
        <v>11497.57683484689</v>
      </c>
      <c r="CH171" s="314">
        <f t="shared" si="308"/>
        <v>2986019.9817711455</v>
      </c>
      <c r="CI171" s="314">
        <f t="shared" si="359"/>
        <v>60460.117599999998</v>
      </c>
      <c r="CJ171" s="328"/>
      <c r="CK171" s="311">
        <v>394</v>
      </c>
      <c r="CL171" s="311">
        <v>350</v>
      </c>
      <c r="CM171" s="321">
        <v>672.49300000000005</v>
      </c>
      <c r="CN171" s="318">
        <f t="shared" si="356"/>
        <v>8019</v>
      </c>
      <c r="CQ171" s="360">
        <f t="shared" si="269"/>
        <v>582.14699999999993</v>
      </c>
    </row>
    <row r="172" spans="1:95" ht="11.25" customHeight="1">
      <c r="A172" s="192" t="s">
        <v>1014</v>
      </c>
      <c r="B172" s="194">
        <v>0</v>
      </c>
      <c r="C172" s="194">
        <v>0</v>
      </c>
      <c r="D172" s="194">
        <f t="shared" si="360"/>
        <v>0</v>
      </c>
      <c r="E172" s="194">
        <v>0</v>
      </c>
      <c r="F172" s="194">
        <v>0</v>
      </c>
      <c r="G172" s="194">
        <v>0</v>
      </c>
      <c r="H172" s="194">
        <v>0</v>
      </c>
      <c r="I172" s="194">
        <v>0</v>
      </c>
      <c r="J172" s="194">
        <v>0</v>
      </c>
      <c r="K172" s="194">
        <v>0</v>
      </c>
      <c r="L172" s="194">
        <v>0</v>
      </c>
      <c r="M172" s="194">
        <v>60.5</v>
      </c>
      <c r="N172" s="194">
        <v>33.5</v>
      </c>
      <c r="O172" s="194">
        <v>29</v>
      </c>
      <c r="P172" s="194">
        <v>35</v>
      </c>
      <c r="Q172" s="194">
        <f t="shared" si="323"/>
        <v>158</v>
      </c>
      <c r="R172" s="195">
        <f t="shared" si="324"/>
        <v>158</v>
      </c>
      <c r="S172" s="194">
        <v>10</v>
      </c>
      <c r="T172" s="194">
        <v>0</v>
      </c>
      <c r="U172" s="194">
        <v>0</v>
      </c>
      <c r="V172" s="194">
        <v>26.5</v>
      </c>
      <c r="W172" s="194">
        <v>0.45</v>
      </c>
      <c r="X172" s="194">
        <v>0</v>
      </c>
      <c r="Y172" s="194">
        <v>0</v>
      </c>
      <c r="Z172" s="194">
        <v>0</v>
      </c>
      <c r="AA172" s="194">
        <v>0</v>
      </c>
      <c r="AB172" s="306">
        <f t="shared" si="325"/>
        <v>0</v>
      </c>
      <c r="AC172" s="306">
        <f t="shared" si="326"/>
        <v>0</v>
      </c>
      <c r="AD172" s="306">
        <f t="shared" si="327"/>
        <v>0</v>
      </c>
      <c r="AE172" s="306">
        <f t="shared" si="328"/>
        <v>0</v>
      </c>
      <c r="AF172" s="306">
        <f t="shared" si="329"/>
        <v>197.5</v>
      </c>
      <c r="AG172" s="306">
        <f t="shared" si="330"/>
        <v>197.5</v>
      </c>
      <c r="AH172" s="306">
        <f t="shared" si="331"/>
        <v>10</v>
      </c>
      <c r="AI172" s="306">
        <f t="shared" si="332"/>
        <v>0</v>
      </c>
      <c r="AJ172" s="306">
        <f t="shared" si="333"/>
        <v>0</v>
      </c>
      <c r="AK172" s="306">
        <f t="shared" si="334"/>
        <v>18.55</v>
      </c>
      <c r="AL172" s="306">
        <f t="shared" si="335"/>
        <v>11.25</v>
      </c>
      <c r="AM172" s="306">
        <f t="shared" si="336"/>
        <v>0</v>
      </c>
      <c r="AN172" s="306">
        <f t="shared" si="337"/>
        <v>0</v>
      </c>
      <c r="AO172" s="306">
        <f t="shared" si="338"/>
        <v>0</v>
      </c>
      <c r="AP172" s="307">
        <f t="shared" si="265"/>
        <v>237.3</v>
      </c>
      <c r="AQ172" s="308">
        <v>1.105</v>
      </c>
      <c r="AR172" s="308">
        <f t="shared" si="339"/>
        <v>262.21699999999998</v>
      </c>
      <c r="AS172" s="312">
        <v>0</v>
      </c>
      <c r="AT172" s="306">
        <f t="shared" si="340"/>
        <v>0</v>
      </c>
      <c r="AU172" s="310">
        <v>0</v>
      </c>
      <c r="AV172" s="310">
        <v>149.184</v>
      </c>
      <c r="AW172" s="306">
        <v>0</v>
      </c>
      <c r="AX172" s="310">
        <v>0</v>
      </c>
      <c r="AY172" s="307">
        <f t="shared" si="341"/>
        <v>149.184</v>
      </c>
      <c r="AZ172" s="307">
        <v>0</v>
      </c>
      <c r="BA172" s="307">
        <v>6.6000000000000003E-2</v>
      </c>
      <c r="BB172" s="307">
        <f t="shared" si="342"/>
        <v>10.428000000000001</v>
      </c>
      <c r="BC172" s="307">
        <f t="shared" si="343"/>
        <v>0</v>
      </c>
      <c r="BD172" s="307">
        <f t="shared" si="344"/>
        <v>0</v>
      </c>
      <c r="BE172" s="307">
        <f t="shared" si="307"/>
        <v>0</v>
      </c>
      <c r="BF172" s="311">
        <v>0</v>
      </c>
      <c r="BG172" s="307">
        <f t="shared" si="345"/>
        <v>0</v>
      </c>
      <c r="BH172" s="311">
        <v>0</v>
      </c>
      <c r="BI172" s="307">
        <f t="shared" si="346"/>
        <v>0</v>
      </c>
      <c r="BJ172" s="312">
        <v>0</v>
      </c>
      <c r="BK172" s="312">
        <v>0</v>
      </c>
      <c r="BL172" s="307">
        <f t="shared" si="263"/>
        <v>0</v>
      </c>
      <c r="BM172" s="313">
        <f t="shared" si="264"/>
        <v>421.82899999999995</v>
      </c>
      <c r="BN172" s="306">
        <f t="shared" si="347"/>
        <v>11.599</v>
      </c>
      <c r="BO172" s="307">
        <f t="shared" si="348"/>
        <v>433.428</v>
      </c>
      <c r="BP172" s="314">
        <f t="shared" si="349"/>
        <v>1770232.64</v>
      </c>
      <c r="BQ172" s="314">
        <f t="shared" si="350"/>
        <v>35404.652799999996</v>
      </c>
      <c r="BR172" s="314">
        <f>BP172-BQ172</f>
        <v>1734827.9871999999</v>
      </c>
      <c r="BS172" s="314">
        <v>0</v>
      </c>
      <c r="BT172" s="314">
        <v>0</v>
      </c>
      <c r="BU172" s="315">
        <f t="shared" si="351"/>
        <v>0</v>
      </c>
      <c r="BV172" s="315">
        <v>0</v>
      </c>
      <c r="BW172" s="315">
        <v>0</v>
      </c>
      <c r="BX172" s="315">
        <f t="shared" si="352"/>
        <v>0</v>
      </c>
      <c r="BY172" s="315">
        <v>0</v>
      </c>
      <c r="BZ172" s="315">
        <v>0</v>
      </c>
      <c r="CA172" s="314">
        <f t="shared" si="353"/>
        <v>0</v>
      </c>
      <c r="CB172" s="314">
        <f t="shared" si="358"/>
        <v>0</v>
      </c>
      <c r="CC172" s="314">
        <f t="shared" si="354"/>
        <v>0</v>
      </c>
      <c r="CD172" s="314">
        <v>0</v>
      </c>
      <c r="CE172" s="314">
        <f t="shared" si="355"/>
        <v>1734827.9871999999</v>
      </c>
      <c r="CF172" s="314">
        <f t="shared" si="271"/>
        <v>7013.3649675099523</v>
      </c>
      <c r="CG172" s="314">
        <f t="shared" si="268"/>
        <v>6732.8303688095548</v>
      </c>
      <c r="CH172" s="314">
        <f t="shared" si="308"/>
        <v>1748574.1825363194</v>
      </c>
      <c r="CI172" s="314">
        <f t="shared" si="359"/>
        <v>35404.652799999996</v>
      </c>
      <c r="CJ172" s="329"/>
      <c r="CK172" s="311">
        <v>162</v>
      </c>
      <c r="CL172" s="311">
        <v>157</v>
      </c>
      <c r="CM172" s="321">
        <v>433.428</v>
      </c>
      <c r="CN172" s="319">
        <f t="shared" si="356"/>
        <v>11204</v>
      </c>
      <c r="CQ172" s="360">
        <f t="shared" si="269"/>
        <v>370.11599999999999</v>
      </c>
    </row>
    <row r="173" spans="1:95" ht="11.25" customHeight="1">
      <c r="A173" s="319" t="s">
        <v>1015</v>
      </c>
      <c r="B173" s="194">
        <v>0</v>
      </c>
      <c r="C173" s="194">
        <v>15</v>
      </c>
      <c r="D173" s="194">
        <f t="shared" si="360"/>
        <v>15</v>
      </c>
      <c r="E173" s="194">
        <v>14.5</v>
      </c>
      <c r="F173" s="194">
        <v>16.5</v>
      </c>
      <c r="G173" s="194">
        <v>12.5</v>
      </c>
      <c r="H173" s="194">
        <v>15</v>
      </c>
      <c r="I173" s="194">
        <v>15</v>
      </c>
      <c r="J173" s="194">
        <v>12</v>
      </c>
      <c r="K173" s="194">
        <v>4.5</v>
      </c>
      <c r="L173" s="194">
        <v>12</v>
      </c>
      <c r="M173" s="194">
        <v>0</v>
      </c>
      <c r="N173" s="194">
        <v>0</v>
      </c>
      <c r="O173" s="194">
        <v>0</v>
      </c>
      <c r="P173" s="194">
        <v>0</v>
      </c>
      <c r="Q173" s="194">
        <f t="shared" si="323"/>
        <v>102</v>
      </c>
      <c r="R173" s="195">
        <f t="shared" si="324"/>
        <v>117</v>
      </c>
      <c r="S173" s="194">
        <v>2.5</v>
      </c>
      <c r="T173" s="194">
        <v>1</v>
      </c>
      <c r="U173" s="194">
        <v>0</v>
      </c>
      <c r="V173" s="194">
        <v>28</v>
      </c>
      <c r="W173" s="194">
        <v>1.43</v>
      </c>
      <c r="X173" s="194">
        <v>100.5</v>
      </c>
      <c r="Y173" s="194">
        <v>58.5</v>
      </c>
      <c r="Z173" s="194">
        <v>13.25</v>
      </c>
      <c r="AA173" s="194">
        <v>0</v>
      </c>
      <c r="AB173" s="306">
        <f t="shared" si="325"/>
        <v>21.6</v>
      </c>
      <c r="AC173" s="306">
        <f t="shared" si="326"/>
        <v>17.399999999999999</v>
      </c>
      <c r="AD173" s="306">
        <f t="shared" si="327"/>
        <v>34.22</v>
      </c>
      <c r="AE173" s="306">
        <f t="shared" si="328"/>
        <v>43.89</v>
      </c>
      <c r="AF173" s="306">
        <f t="shared" si="329"/>
        <v>20.625</v>
      </c>
      <c r="AG173" s="306">
        <f t="shared" si="330"/>
        <v>116.13499999999999</v>
      </c>
      <c r="AH173" s="306">
        <f t="shared" si="331"/>
        <v>2.5</v>
      </c>
      <c r="AI173" s="306">
        <f t="shared" si="332"/>
        <v>2</v>
      </c>
      <c r="AJ173" s="306">
        <f t="shared" si="333"/>
        <v>0</v>
      </c>
      <c r="AK173" s="306">
        <f t="shared" si="334"/>
        <v>19.600000000000001</v>
      </c>
      <c r="AL173" s="306">
        <f t="shared" si="335"/>
        <v>35.75</v>
      </c>
      <c r="AM173" s="306">
        <f t="shared" si="336"/>
        <v>5.0250000000000004</v>
      </c>
      <c r="AN173" s="306">
        <f t="shared" si="337"/>
        <v>6.625</v>
      </c>
      <c r="AO173" s="306">
        <f t="shared" si="338"/>
        <v>0</v>
      </c>
      <c r="AP173" s="307">
        <f t="shared" si="265"/>
        <v>209.23499999999999</v>
      </c>
      <c r="AQ173" s="308">
        <v>1</v>
      </c>
      <c r="AR173" s="308">
        <f t="shared" si="339"/>
        <v>209.23500000000001</v>
      </c>
      <c r="AS173" s="312">
        <v>0</v>
      </c>
      <c r="AT173" s="306">
        <f t="shared" si="340"/>
        <v>0</v>
      </c>
      <c r="AU173" s="310">
        <v>49.088999999999999</v>
      </c>
      <c r="AV173" s="310">
        <v>0</v>
      </c>
      <c r="AW173" s="306">
        <v>0</v>
      </c>
      <c r="AX173" s="310">
        <v>0</v>
      </c>
      <c r="AY173" s="307">
        <f t="shared" si="341"/>
        <v>49.088999999999999</v>
      </c>
      <c r="AZ173" s="307">
        <v>0</v>
      </c>
      <c r="BA173" s="307">
        <v>8.4000000000000005E-2</v>
      </c>
      <c r="BB173" s="307">
        <f t="shared" si="342"/>
        <v>9.8279999999999994</v>
      </c>
      <c r="BC173" s="307">
        <f t="shared" si="343"/>
        <v>0</v>
      </c>
      <c r="BD173" s="307">
        <f t="shared" si="344"/>
        <v>0</v>
      </c>
      <c r="BE173" s="307">
        <f t="shared" si="307"/>
        <v>0</v>
      </c>
      <c r="BF173" s="311">
        <v>0</v>
      </c>
      <c r="BG173" s="307">
        <f t="shared" si="345"/>
        <v>0</v>
      </c>
      <c r="BH173" s="311">
        <v>0</v>
      </c>
      <c r="BI173" s="307">
        <f t="shared" si="346"/>
        <v>0</v>
      </c>
      <c r="BJ173" s="312">
        <v>0</v>
      </c>
      <c r="BK173" s="312">
        <v>0</v>
      </c>
      <c r="BL173" s="307">
        <f t="shared" si="263"/>
        <v>0</v>
      </c>
      <c r="BM173" s="313">
        <f t="shared" si="264"/>
        <v>268.15199999999999</v>
      </c>
      <c r="BN173" s="306">
        <f t="shared" si="347"/>
        <v>0</v>
      </c>
      <c r="BO173" s="307">
        <f t="shared" si="348"/>
        <v>268.15199999999999</v>
      </c>
      <c r="BP173" s="314">
        <f t="shared" si="349"/>
        <v>1095202.49</v>
      </c>
      <c r="BQ173" s="314">
        <f t="shared" si="350"/>
        <v>21904.049800000001</v>
      </c>
      <c r="BR173" s="314">
        <f t="shared" si="357"/>
        <v>1073298.4402000001</v>
      </c>
      <c r="BS173" s="314">
        <v>0</v>
      </c>
      <c r="BT173" s="314">
        <v>0</v>
      </c>
      <c r="BU173" s="315">
        <f t="shared" si="351"/>
        <v>0</v>
      </c>
      <c r="BV173" s="315">
        <v>0</v>
      </c>
      <c r="BW173" s="315">
        <v>0</v>
      </c>
      <c r="BX173" s="315">
        <f t="shared" si="352"/>
        <v>0</v>
      </c>
      <c r="BY173" s="315">
        <v>0</v>
      </c>
      <c r="BZ173" s="315">
        <v>0</v>
      </c>
      <c r="CA173" s="314">
        <f t="shared" si="353"/>
        <v>0</v>
      </c>
      <c r="CB173" s="314">
        <f t="shared" si="358"/>
        <v>0</v>
      </c>
      <c r="CC173" s="314">
        <f t="shared" si="354"/>
        <v>0</v>
      </c>
      <c r="CD173" s="314">
        <v>0</v>
      </c>
      <c r="CE173" s="314">
        <f t="shared" si="355"/>
        <v>1073298.4402000001</v>
      </c>
      <c r="CF173" s="314">
        <f t="shared" si="271"/>
        <v>4339.0086715922662</v>
      </c>
      <c r="CG173" s="314">
        <f t="shared" si="268"/>
        <v>4165.4483247285752</v>
      </c>
      <c r="CH173" s="314">
        <f t="shared" si="308"/>
        <v>1081802.8971963208</v>
      </c>
      <c r="CI173" s="314">
        <f t="shared" si="359"/>
        <v>21904.049800000001</v>
      </c>
      <c r="CJ173" s="330"/>
      <c r="CK173" s="311">
        <v>121</v>
      </c>
      <c r="CL173" s="311">
        <v>101</v>
      </c>
      <c r="CM173" s="321">
        <v>243.214</v>
      </c>
      <c r="CN173" s="318">
        <f t="shared" si="356"/>
        <v>9361</v>
      </c>
      <c r="CQ173" s="360">
        <f t="shared" si="269"/>
        <v>243.392</v>
      </c>
    </row>
    <row r="174" spans="1:95" ht="11.25" customHeight="1">
      <c r="A174" s="324" t="s">
        <v>1016</v>
      </c>
      <c r="B174" s="194">
        <v>0</v>
      </c>
      <c r="C174" s="194">
        <v>0</v>
      </c>
      <c r="D174" s="194">
        <f t="shared" si="360"/>
        <v>0</v>
      </c>
      <c r="E174" s="194">
        <v>0</v>
      </c>
      <c r="F174" s="194">
        <v>0</v>
      </c>
      <c r="G174" s="194">
        <v>0</v>
      </c>
      <c r="H174" s="194">
        <v>0</v>
      </c>
      <c r="I174" s="194">
        <v>0</v>
      </c>
      <c r="J174" s="194">
        <v>0</v>
      </c>
      <c r="K174" s="194">
        <v>0</v>
      </c>
      <c r="L174" s="194">
        <v>0</v>
      </c>
      <c r="M174" s="194">
        <v>0</v>
      </c>
      <c r="N174" s="194">
        <v>66</v>
      </c>
      <c r="O174" s="194">
        <v>70</v>
      </c>
      <c r="P174" s="194">
        <v>68</v>
      </c>
      <c r="Q174" s="194">
        <f t="shared" si="323"/>
        <v>204</v>
      </c>
      <c r="R174" s="195">
        <f t="shared" si="324"/>
        <v>204</v>
      </c>
      <c r="S174" s="194">
        <v>0</v>
      </c>
      <c r="T174" s="194">
        <v>0</v>
      </c>
      <c r="U174" s="194">
        <v>0</v>
      </c>
      <c r="V174" s="194">
        <v>22.5</v>
      </c>
      <c r="W174" s="194">
        <v>0.12</v>
      </c>
      <c r="X174" s="194">
        <v>0</v>
      </c>
      <c r="Y174" s="194">
        <v>0</v>
      </c>
      <c r="Z174" s="194">
        <v>0</v>
      </c>
      <c r="AA174" s="194">
        <v>0</v>
      </c>
      <c r="AB174" s="306">
        <f t="shared" si="325"/>
        <v>0</v>
      </c>
      <c r="AC174" s="306">
        <f t="shared" si="326"/>
        <v>0</v>
      </c>
      <c r="AD174" s="306">
        <f t="shared" si="327"/>
        <v>0</v>
      </c>
      <c r="AE174" s="306">
        <f t="shared" si="328"/>
        <v>0</v>
      </c>
      <c r="AF174" s="306">
        <f t="shared" si="329"/>
        <v>255</v>
      </c>
      <c r="AG174" s="306">
        <f t="shared" si="330"/>
        <v>255</v>
      </c>
      <c r="AH174" s="306">
        <f t="shared" si="331"/>
        <v>0</v>
      </c>
      <c r="AI174" s="306">
        <f t="shared" si="332"/>
        <v>0</v>
      </c>
      <c r="AJ174" s="306">
        <f t="shared" si="333"/>
        <v>0</v>
      </c>
      <c r="AK174" s="306">
        <f t="shared" si="334"/>
        <v>15.75</v>
      </c>
      <c r="AL174" s="306">
        <f t="shared" si="335"/>
        <v>3</v>
      </c>
      <c r="AM174" s="306">
        <f t="shared" si="336"/>
        <v>0</v>
      </c>
      <c r="AN174" s="306">
        <f t="shared" si="337"/>
        <v>0</v>
      </c>
      <c r="AO174" s="306">
        <f t="shared" si="338"/>
        <v>0</v>
      </c>
      <c r="AP174" s="307">
        <f t="shared" si="265"/>
        <v>273.75</v>
      </c>
      <c r="AQ174" s="308">
        <v>1.1160000000000001</v>
      </c>
      <c r="AR174" s="308">
        <f t="shared" si="339"/>
        <v>305.505</v>
      </c>
      <c r="AS174" s="312">
        <v>0</v>
      </c>
      <c r="AT174" s="306">
        <f t="shared" si="340"/>
        <v>0</v>
      </c>
      <c r="AU174" s="310">
        <v>0</v>
      </c>
      <c r="AV174" s="310">
        <v>159.93600000000001</v>
      </c>
      <c r="AW174" s="306">
        <v>0</v>
      </c>
      <c r="AX174" s="310">
        <v>0</v>
      </c>
      <c r="AY174" s="307">
        <f t="shared" si="341"/>
        <v>159.93600000000001</v>
      </c>
      <c r="AZ174" s="307">
        <v>0</v>
      </c>
      <c r="BA174" s="307">
        <v>7.6999999999999999E-2</v>
      </c>
      <c r="BB174" s="307">
        <f t="shared" si="342"/>
        <v>15.708</v>
      </c>
      <c r="BC174" s="307">
        <f t="shared" si="343"/>
        <v>0</v>
      </c>
      <c r="BD174" s="307">
        <f t="shared" si="344"/>
        <v>0</v>
      </c>
      <c r="BE174" s="307">
        <f t="shared" si="307"/>
        <v>0</v>
      </c>
      <c r="BF174" s="311">
        <v>0</v>
      </c>
      <c r="BG174" s="307">
        <f t="shared" si="345"/>
        <v>0</v>
      </c>
      <c r="BH174" s="311">
        <v>0</v>
      </c>
      <c r="BI174" s="307">
        <f t="shared" si="346"/>
        <v>0</v>
      </c>
      <c r="BJ174" s="312">
        <v>0</v>
      </c>
      <c r="BK174" s="312">
        <v>0</v>
      </c>
      <c r="BL174" s="307">
        <f t="shared" si="263"/>
        <v>0</v>
      </c>
      <c r="BM174" s="313">
        <f t="shared" si="264"/>
        <v>481.14900000000006</v>
      </c>
      <c r="BN174" s="306">
        <f t="shared" si="347"/>
        <v>0</v>
      </c>
      <c r="BO174" s="307">
        <f t="shared" si="348"/>
        <v>481.149</v>
      </c>
      <c r="BP174" s="314">
        <f t="shared" si="349"/>
        <v>1965137.61</v>
      </c>
      <c r="BQ174" s="314">
        <f t="shared" si="350"/>
        <v>39302.752200000003</v>
      </c>
      <c r="BR174" s="314">
        <f t="shared" si="357"/>
        <v>1925834.8578000001</v>
      </c>
      <c r="BS174" s="314">
        <v>0</v>
      </c>
      <c r="BT174" s="314">
        <v>0</v>
      </c>
      <c r="BU174" s="315">
        <f t="shared" si="351"/>
        <v>0</v>
      </c>
      <c r="BV174" s="315">
        <v>0</v>
      </c>
      <c r="BW174" s="315">
        <v>0</v>
      </c>
      <c r="BX174" s="315">
        <f t="shared" si="352"/>
        <v>0</v>
      </c>
      <c r="BY174" s="315">
        <v>0</v>
      </c>
      <c r="BZ174" s="315">
        <v>0</v>
      </c>
      <c r="CA174" s="314">
        <f t="shared" si="353"/>
        <v>0</v>
      </c>
      <c r="CB174" s="314">
        <f t="shared" si="358"/>
        <v>0</v>
      </c>
      <c r="CC174" s="314">
        <f t="shared" si="354"/>
        <v>0</v>
      </c>
      <c r="CD174" s="314">
        <v>0</v>
      </c>
      <c r="CE174" s="314">
        <f t="shared" si="355"/>
        <v>1925834.8578000001</v>
      </c>
      <c r="CF174" s="314">
        <f t="shared" si="271"/>
        <v>7785.5457858410282</v>
      </c>
      <c r="CG174" s="314">
        <f t="shared" si="268"/>
        <v>7474.1239544073869</v>
      </c>
      <c r="CH174" s="314">
        <f t="shared" si="308"/>
        <v>1941094.5275402486</v>
      </c>
      <c r="CI174" s="314">
        <f t="shared" si="359"/>
        <v>39302.752200000003</v>
      </c>
      <c r="CJ174" s="323"/>
      <c r="CK174" s="311">
        <v>204</v>
      </c>
      <c r="CL174" s="311">
        <v>205</v>
      </c>
      <c r="CM174" s="321">
        <v>482.02699999999999</v>
      </c>
      <c r="CN174" s="318">
        <f t="shared" si="356"/>
        <v>9633</v>
      </c>
      <c r="CQ174" s="360">
        <f t="shared" si="269"/>
        <v>399.51000000000005</v>
      </c>
    </row>
    <row r="175" spans="1:95" ht="11.25" customHeight="1">
      <c r="A175" s="319" t="s">
        <v>1017</v>
      </c>
      <c r="B175" s="194">
        <v>0</v>
      </c>
      <c r="C175" s="194">
        <v>38</v>
      </c>
      <c r="D175" s="194">
        <f t="shared" si="360"/>
        <v>38</v>
      </c>
      <c r="E175" s="194">
        <v>39</v>
      </c>
      <c r="F175" s="194">
        <v>40</v>
      </c>
      <c r="G175" s="194">
        <v>39.5</v>
      </c>
      <c r="H175" s="194">
        <v>39</v>
      </c>
      <c r="I175" s="194">
        <v>44</v>
      </c>
      <c r="J175" s="194">
        <v>42</v>
      </c>
      <c r="K175" s="194">
        <v>43.5</v>
      </c>
      <c r="L175" s="194">
        <v>42.5</v>
      </c>
      <c r="M175" s="194">
        <v>47</v>
      </c>
      <c r="N175" s="194">
        <v>44.5</v>
      </c>
      <c r="O175" s="194">
        <v>31.5</v>
      </c>
      <c r="P175" s="194">
        <v>37</v>
      </c>
      <c r="Q175" s="194">
        <f t="shared" si="323"/>
        <v>489.5</v>
      </c>
      <c r="R175" s="195">
        <f t="shared" si="324"/>
        <v>527.5</v>
      </c>
      <c r="S175" s="194">
        <v>2</v>
      </c>
      <c r="T175" s="194">
        <v>0</v>
      </c>
      <c r="U175" s="194">
        <v>0</v>
      </c>
      <c r="V175" s="194">
        <v>95</v>
      </c>
      <c r="W175" s="194">
        <v>1.48</v>
      </c>
      <c r="X175" s="194">
        <v>281.5</v>
      </c>
      <c r="Y175" s="194">
        <v>0</v>
      </c>
      <c r="Z175" s="194">
        <v>0</v>
      </c>
      <c r="AA175" s="194">
        <v>0</v>
      </c>
      <c r="AB175" s="306">
        <f t="shared" si="325"/>
        <v>54.72</v>
      </c>
      <c r="AC175" s="306">
        <f t="shared" si="326"/>
        <v>46.8</v>
      </c>
      <c r="AD175" s="306">
        <f t="shared" si="327"/>
        <v>93.81</v>
      </c>
      <c r="AE175" s="306">
        <f t="shared" si="328"/>
        <v>130.625</v>
      </c>
      <c r="AF175" s="306">
        <f t="shared" si="329"/>
        <v>307.5</v>
      </c>
      <c r="AG175" s="306">
        <f t="shared" si="330"/>
        <v>578.73500000000001</v>
      </c>
      <c r="AH175" s="306">
        <f t="shared" si="331"/>
        <v>2</v>
      </c>
      <c r="AI175" s="306">
        <f t="shared" si="332"/>
        <v>0</v>
      </c>
      <c r="AJ175" s="306">
        <f t="shared" si="333"/>
        <v>0</v>
      </c>
      <c r="AK175" s="306">
        <f t="shared" si="334"/>
        <v>66.5</v>
      </c>
      <c r="AL175" s="306">
        <f t="shared" si="335"/>
        <v>37</v>
      </c>
      <c r="AM175" s="306">
        <f t="shared" si="336"/>
        <v>14.074999999999999</v>
      </c>
      <c r="AN175" s="306">
        <f t="shared" si="337"/>
        <v>0</v>
      </c>
      <c r="AO175" s="306">
        <f t="shared" si="338"/>
        <v>0</v>
      </c>
      <c r="AP175" s="307">
        <f t="shared" si="265"/>
        <v>753.03000000000009</v>
      </c>
      <c r="AQ175" s="308">
        <v>1.04</v>
      </c>
      <c r="AR175" s="308">
        <f t="shared" si="339"/>
        <v>783.15099999999995</v>
      </c>
      <c r="AS175" s="312">
        <v>0</v>
      </c>
      <c r="AT175" s="306">
        <f t="shared" si="340"/>
        <v>0</v>
      </c>
      <c r="AU175" s="310">
        <v>0</v>
      </c>
      <c r="AV175" s="310">
        <v>0</v>
      </c>
      <c r="AW175" s="306">
        <v>0</v>
      </c>
      <c r="AX175" s="310">
        <v>0</v>
      </c>
      <c r="AY175" s="307">
        <f t="shared" si="341"/>
        <v>0</v>
      </c>
      <c r="AZ175" s="307">
        <v>0</v>
      </c>
      <c r="BA175" s="307">
        <v>8.4000000000000005E-2</v>
      </c>
      <c r="BB175" s="307">
        <f t="shared" si="342"/>
        <v>44.31</v>
      </c>
      <c r="BC175" s="307">
        <f t="shared" si="343"/>
        <v>11.34</v>
      </c>
      <c r="BD175" s="307">
        <f t="shared" si="344"/>
        <v>6.5</v>
      </c>
      <c r="BE175" s="307">
        <f t="shared" si="307"/>
        <v>17.84</v>
      </c>
      <c r="BF175" s="311">
        <v>0</v>
      </c>
      <c r="BG175" s="307">
        <f t="shared" si="345"/>
        <v>0</v>
      </c>
      <c r="BH175" s="311">
        <v>0</v>
      </c>
      <c r="BI175" s="307">
        <f t="shared" si="346"/>
        <v>0</v>
      </c>
      <c r="BJ175" s="312">
        <v>0</v>
      </c>
      <c r="BK175" s="312">
        <v>0</v>
      </c>
      <c r="BL175" s="307">
        <f t="shared" si="263"/>
        <v>0</v>
      </c>
      <c r="BM175" s="313">
        <f t="shared" si="264"/>
        <v>845.30100000000004</v>
      </c>
      <c r="BN175" s="306">
        <f t="shared" si="347"/>
        <v>0</v>
      </c>
      <c r="BO175" s="307">
        <f t="shared" si="348"/>
        <v>845.30100000000004</v>
      </c>
      <c r="BP175" s="314">
        <f t="shared" si="349"/>
        <v>3452429.06</v>
      </c>
      <c r="BQ175" s="314">
        <f t="shared" si="350"/>
        <v>69048.581200000001</v>
      </c>
      <c r="BR175" s="314">
        <f t="shared" si="357"/>
        <v>3383380.4788000002</v>
      </c>
      <c r="BS175" s="314">
        <v>0</v>
      </c>
      <c r="BT175" s="314">
        <v>0</v>
      </c>
      <c r="BU175" s="315">
        <f t="shared" si="351"/>
        <v>0</v>
      </c>
      <c r="BV175" s="315">
        <v>0</v>
      </c>
      <c r="BW175" s="315">
        <v>82202.740000000005</v>
      </c>
      <c r="BX175" s="315">
        <f t="shared" si="352"/>
        <v>82202.740000000005</v>
      </c>
      <c r="BY175" s="315">
        <v>0</v>
      </c>
      <c r="BZ175" s="315">
        <v>0</v>
      </c>
      <c r="CA175" s="314">
        <f t="shared" si="353"/>
        <v>0</v>
      </c>
      <c r="CB175" s="314">
        <f t="shared" si="358"/>
        <v>82202.740000000005</v>
      </c>
      <c r="CC175" s="314">
        <f t="shared" si="354"/>
        <v>61652.055000000008</v>
      </c>
      <c r="CD175" s="314">
        <v>0</v>
      </c>
      <c r="CE175" s="314">
        <f t="shared" si="355"/>
        <v>3321728.4238</v>
      </c>
      <c r="CF175" s="314">
        <f t="shared" si="271"/>
        <v>13428.705284298157</v>
      </c>
      <c r="CG175" s="314">
        <f t="shared" si="268"/>
        <v>12891.557072926231</v>
      </c>
      <c r="CH175" s="314">
        <f t="shared" si="308"/>
        <v>3348048.6861572242</v>
      </c>
      <c r="CI175" s="314">
        <f t="shared" si="359"/>
        <v>69048.581200000001</v>
      </c>
      <c r="CJ175" s="323"/>
      <c r="CK175" s="311">
        <v>531</v>
      </c>
      <c r="CL175" s="311">
        <v>544</v>
      </c>
      <c r="CM175" s="321">
        <v>843.91700000000003</v>
      </c>
      <c r="CN175" s="318">
        <f t="shared" si="356"/>
        <v>6545</v>
      </c>
      <c r="CQ175" s="360">
        <f t="shared" si="269"/>
        <v>696.18999999999994</v>
      </c>
    </row>
    <row r="176" spans="1:95" ht="11.25" customHeight="1">
      <c r="A176" s="192" t="s">
        <v>1018</v>
      </c>
      <c r="B176" s="194">
        <v>0</v>
      </c>
      <c r="C176" s="194">
        <v>0</v>
      </c>
      <c r="D176" s="194">
        <f t="shared" si="360"/>
        <v>0</v>
      </c>
      <c r="E176" s="194">
        <v>0</v>
      </c>
      <c r="F176" s="194">
        <v>0</v>
      </c>
      <c r="G176" s="194">
        <v>0</v>
      </c>
      <c r="H176" s="194">
        <v>0</v>
      </c>
      <c r="I176" s="194">
        <v>0</v>
      </c>
      <c r="J176" s="194">
        <v>33</v>
      </c>
      <c r="K176" s="194">
        <v>43</v>
      </c>
      <c r="L176" s="194">
        <v>35</v>
      </c>
      <c r="M176" s="194">
        <v>28</v>
      </c>
      <c r="N176" s="194">
        <v>44</v>
      </c>
      <c r="O176" s="194">
        <v>32</v>
      </c>
      <c r="P176" s="194">
        <v>28</v>
      </c>
      <c r="Q176" s="194">
        <f t="shared" si="323"/>
        <v>243</v>
      </c>
      <c r="R176" s="195">
        <f t="shared" si="324"/>
        <v>243</v>
      </c>
      <c r="S176" s="194">
        <v>7.5</v>
      </c>
      <c r="T176" s="194">
        <v>0</v>
      </c>
      <c r="U176" s="194">
        <v>0</v>
      </c>
      <c r="V176" s="194">
        <v>68.5</v>
      </c>
      <c r="W176" s="194">
        <v>1.1200000000000001</v>
      </c>
      <c r="X176" s="194">
        <v>0</v>
      </c>
      <c r="Y176" s="194">
        <v>0</v>
      </c>
      <c r="Z176" s="194">
        <v>0</v>
      </c>
      <c r="AA176" s="194">
        <v>0</v>
      </c>
      <c r="AB176" s="306">
        <f t="shared" si="325"/>
        <v>0</v>
      </c>
      <c r="AC176" s="306">
        <f t="shared" si="326"/>
        <v>0</v>
      </c>
      <c r="AD176" s="306">
        <f t="shared" si="327"/>
        <v>0</v>
      </c>
      <c r="AE176" s="306">
        <f t="shared" si="328"/>
        <v>34.484999999999999</v>
      </c>
      <c r="AF176" s="306">
        <f t="shared" si="329"/>
        <v>262.5</v>
      </c>
      <c r="AG176" s="306">
        <f t="shared" si="330"/>
        <v>296.98500000000001</v>
      </c>
      <c r="AH176" s="306">
        <f t="shared" si="331"/>
        <v>7.5</v>
      </c>
      <c r="AI176" s="306">
        <f t="shared" si="332"/>
        <v>0</v>
      </c>
      <c r="AJ176" s="306">
        <f t="shared" si="333"/>
        <v>0</v>
      </c>
      <c r="AK176" s="306">
        <f t="shared" si="334"/>
        <v>47.95</v>
      </c>
      <c r="AL176" s="306">
        <f t="shared" si="335"/>
        <v>28</v>
      </c>
      <c r="AM176" s="306">
        <f t="shared" si="336"/>
        <v>0</v>
      </c>
      <c r="AN176" s="306">
        <f t="shared" si="337"/>
        <v>0</v>
      </c>
      <c r="AO176" s="306">
        <f t="shared" si="338"/>
        <v>0</v>
      </c>
      <c r="AP176" s="307">
        <f t="shared" si="265"/>
        <v>380.435</v>
      </c>
      <c r="AQ176" s="308">
        <v>1</v>
      </c>
      <c r="AR176" s="308">
        <f t="shared" si="339"/>
        <v>380.435</v>
      </c>
      <c r="AS176" s="312">
        <v>1</v>
      </c>
      <c r="AT176" s="306">
        <f t="shared" si="340"/>
        <v>1.5</v>
      </c>
      <c r="AU176" s="310">
        <v>0</v>
      </c>
      <c r="AV176" s="310">
        <v>154.959</v>
      </c>
      <c r="AW176" s="306">
        <v>0</v>
      </c>
      <c r="AX176" s="310">
        <v>0</v>
      </c>
      <c r="AY176" s="307">
        <f t="shared" si="341"/>
        <v>154.959</v>
      </c>
      <c r="AZ176" s="307">
        <v>0</v>
      </c>
      <c r="BA176" s="307">
        <v>7.4999999999999997E-2</v>
      </c>
      <c r="BB176" s="307">
        <f t="shared" si="342"/>
        <v>18.225000000000001</v>
      </c>
      <c r="BC176" s="307">
        <f t="shared" si="343"/>
        <v>0</v>
      </c>
      <c r="BD176" s="307">
        <f t="shared" si="344"/>
        <v>0</v>
      </c>
      <c r="BE176" s="307">
        <f t="shared" si="307"/>
        <v>0</v>
      </c>
      <c r="BF176" s="311">
        <v>0</v>
      </c>
      <c r="BG176" s="307">
        <f t="shared" si="345"/>
        <v>0</v>
      </c>
      <c r="BH176" s="311">
        <v>0</v>
      </c>
      <c r="BI176" s="307">
        <f t="shared" si="346"/>
        <v>0</v>
      </c>
      <c r="BJ176" s="312">
        <v>0</v>
      </c>
      <c r="BK176" s="312">
        <v>0</v>
      </c>
      <c r="BL176" s="307">
        <f t="shared" si="263"/>
        <v>0</v>
      </c>
      <c r="BM176" s="313">
        <f t="shared" si="264"/>
        <v>555.11900000000003</v>
      </c>
      <c r="BN176" s="306">
        <f t="shared" si="347"/>
        <v>0</v>
      </c>
      <c r="BO176" s="307">
        <f t="shared" si="348"/>
        <v>555.11900000000003</v>
      </c>
      <c r="BP176" s="314">
        <f t="shared" si="349"/>
        <v>2267250.33</v>
      </c>
      <c r="BQ176" s="314">
        <f t="shared" si="350"/>
        <v>45345.006600000001</v>
      </c>
      <c r="BR176" s="314">
        <f t="shared" si="357"/>
        <v>2221905.3234000001</v>
      </c>
      <c r="BS176" s="314">
        <v>0</v>
      </c>
      <c r="BT176" s="314">
        <v>0</v>
      </c>
      <c r="BU176" s="315">
        <f t="shared" si="351"/>
        <v>0</v>
      </c>
      <c r="BV176" s="315">
        <v>0</v>
      </c>
      <c r="BW176" s="315">
        <v>0</v>
      </c>
      <c r="BX176" s="315">
        <f t="shared" si="352"/>
        <v>0</v>
      </c>
      <c r="BY176" s="315">
        <v>0</v>
      </c>
      <c r="BZ176" s="315">
        <v>0</v>
      </c>
      <c r="CA176" s="314">
        <f t="shared" si="353"/>
        <v>0</v>
      </c>
      <c r="CB176" s="314">
        <f t="shared" si="358"/>
        <v>0</v>
      </c>
      <c r="CC176" s="314">
        <f t="shared" si="354"/>
        <v>0</v>
      </c>
      <c r="CD176" s="314">
        <v>0</v>
      </c>
      <c r="CE176" s="314">
        <f t="shared" si="355"/>
        <v>2221905.3234000001</v>
      </c>
      <c r="CF176" s="314">
        <f t="shared" si="271"/>
        <v>8982.4657379480814</v>
      </c>
      <c r="CG176" s="314">
        <f t="shared" si="268"/>
        <v>8623.1671084301597</v>
      </c>
      <c r="CH176" s="314">
        <f t="shared" si="308"/>
        <v>2239510.9562463784</v>
      </c>
      <c r="CI176" s="314">
        <f t="shared" si="359"/>
        <v>45345.006600000001</v>
      </c>
      <c r="CJ176" s="323"/>
      <c r="CK176" s="311">
        <v>259</v>
      </c>
      <c r="CL176" s="311">
        <v>247</v>
      </c>
      <c r="CM176" s="321">
        <v>580.91399999999999</v>
      </c>
      <c r="CN176" s="318">
        <f t="shared" si="356"/>
        <v>9330</v>
      </c>
      <c r="CQ176" s="360">
        <f t="shared" si="269"/>
        <v>500.63400000000001</v>
      </c>
    </row>
    <row r="177" spans="1:95" s="341" customFormat="1" ht="11.25" customHeight="1">
      <c r="A177" s="197" t="s">
        <v>1135</v>
      </c>
      <c r="B177" s="194">
        <v>0</v>
      </c>
      <c r="C177" s="194">
        <v>59.5</v>
      </c>
      <c r="D177" s="194">
        <f t="shared" si="360"/>
        <v>59.5</v>
      </c>
      <c r="E177" s="194">
        <v>60</v>
      </c>
      <c r="F177" s="194">
        <v>84.5</v>
      </c>
      <c r="G177" s="194">
        <v>0</v>
      </c>
      <c r="H177" s="194">
        <v>0</v>
      </c>
      <c r="I177" s="194">
        <v>0</v>
      </c>
      <c r="J177" s="194">
        <v>119.5</v>
      </c>
      <c r="K177" s="194">
        <v>120.5</v>
      </c>
      <c r="L177" s="194">
        <v>119</v>
      </c>
      <c r="M177" s="194">
        <v>79.5</v>
      </c>
      <c r="N177" s="194">
        <v>65.5</v>
      </c>
      <c r="O177" s="194">
        <v>51</v>
      </c>
      <c r="P177" s="194">
        <v>0</v>
      </c>
      <c r="Q177" s="193">
        <f t="shared" si="323"/>
        <v>699.5</v>
      </c>
      <c r="R177" s="198">
        <f t="shared" si="324"/>
        <v>759</v>
      </c>
      <c r="S177" s="194">
        <v>70</v>
      </c>
      <c r="T177" s="194">
        <v>36</v>
      </c>
      <c r="U177" s="194">
        <v>0</v>
      </c>
      <c r="V177" s="194">
        <v>65.5</v>
      </c>
      <c r="W177" s="194">
        <v>1.74</v>
      </c>
      <c r="X177" s="194">
        <v>204</v>
      </c>
      <c r="Y177" s="194">
        <v>0</v>
      </c>
      <c r="Z177" s="194">
        <v>0</v>
      </c>
      <c r="AA177" s="194">
        <v>0</v>
      </c>
      <c r="AB177" s="331">
        <f t="shared" si="325"/>
        <v>85.68</v>
      </c>
      <c r="AC177" s="331">
        <f t="shared" si="326"/>
        <v>72</v>
      </c>
      <c r="AD177" s="331">
        <f t="shared" si="327"/>
        <v>99.71</v>
      </c>
      <c r="AE177" s="331">
        <f t="shared" si="328"/>
        <v>124.878</v>
      </c>
      <c r="AF177" s="331">
        <f t="shared" si="329"/>
        <v>544.375</v>
      </c>
      <c r="AG177" s="331">
        <f t="shared" si="330"/>
        <v>840.96299999999997</v>
      </c>
      <c r="AH177" s="331">
        <f t="shared" si="331"/>
        <v>70</v>
      </c>
      <c r="AI177" s="331">
        <f t="shared" si="332"/>
        <v>72</v>
      </c>
      <c r="AJ177" s="331">
        <f t="shared" si="333"/>
        <v>0</v>
      </c>
      <c r="AK177" s="331">
        <f t="shared" si="334"/>
        <v>45.85</v>
      </c>
      <c r="AL177" s="331">
        <f t="shared" si="335"/>
        <v>43.5</v>
      </c>
      <c r="AM177" s="331">
        <f t="shared" si="336"/>
        <v>10.199999999999999</v>
      </c>
      <c r="AN177" s="306">
        <f t="shared" si="337"/>
        <v>0</v>
      </c>
      <c r="AO177" s="331">
        <f t="shared" si="338"/>
        <v>0</v>
      </c>
      <c r="AP177" s="307">
        <f t="shared" si="265"/>
        <v>1168.193</v>
      </c>
      <c r="AQ177" s="308">
        <v>1</v>
      </c>
      <c r="AR177" s="308">
        <f t="shared" si="339"/>
        <v>1168.193</v>
      </c>
      <c r="AS177" s="312">
        <v>0</v>
      </c>
      <c r="AT177" s="331">
        <f t="shared" si="340"/>
        <v>0</v>
      </c>
      <c r="AU177" s="310">
        <v>0</v>
      </c>
      <c r="AV177" s="310">
        <v>0</v>
      </c>
      <c r="AW177" s="331">
        <v>0</v>
      </c>
      <c r="AX177" s="332">
        <v>0</v>
      </c>
      <c r="AY177" s="333">
        <f t="shared" si="341"/>
        <v>0</v>
      </c>
      <c r="AZ177" s="333">
        <v>0</v>
      </c>
      <c r="BA177" s="307">
        <v>7.4999999999999997E-2</v>
      </c>
      <c r="BB177" s="333">
        <f t="shared" si="342"/>
        <v>56.924999999999997</v>
      </c>
      <c r="BC177" s="307">
        <f t="shared" si="343"/>
        <v>123.36</v>
      </c>
      <c r="BD177" s="307">
        <f t="shared" si="344"/>
        <v>45.5</v>
      </c>
      <c r="BE177" s="307">
        <f t="shared" si="307"/>
        <v>168.86</v>
      </c>
      <c r="BF177" s="334">
        <v>0</v>
      </c>
      <c r="BG177" s="333">
        <f t="shared" si="345"/>
        <v>0</v>
      </c>
      <c r="BH177" s="334">
        <v>0</v>
      </c>
      <c r="BI177" s="333">
        <f t="shared" si="346"/>
        <v>0</v>
      </c>
      <c r="BJ177" s="335">
        <v>0</v>
      </c>
      <c r="BK177" s="335">
        <v>0</v>
      </c>
      <c r="BL177" s="333">
        <f t="shared" si="263"/>
        <v>0</v>
      </c>
      <c r="BM177" s="336">
        <f t="shared" si="264"/>
        <v>1393.9780000000001</v>
      </c>
      <c r="BN177" s="331">
        <f t="shared" si="347"/>
        <v>0</v>
      </c>
      <c r="BO177" s="333">
        <f t="shared" si="348"/>
        <v>1393.9780000000001</v>
      </c>
      <c r="BP177" s="337">
        <f t="shared" si="349"/>
        <v>5693368.5899999999</v>
      </c>
      <c r="BQ177" s="314">
        <f t="shared" si="350"/>
        <v>113867.37179999999</v>
      </c>
      <c r="BR177" s="314">
        <f t="shared" si="357"/>
        <v>5579501.2182</v>
      </c>
      <c r="BS177" s="337">
        <v>0</v>
      </c>
      <c r="BT177" s="337">
        <v>0</v>
      </c>
      <c r="BU177" s="338">
        <f t="shared" si="351"/>
        <v>0</v>
      </c>
      <c r="BV177" s="338">
        <v>0</v>
      </c>
      <c r="BW177" s="338">
        <v>0</v>
      </c>
      <c r="BX177" s="338">
        <f t="shared" si="352"/>
        <v>0</v>
      </c>
      <c r="BY177" s="338">
        <v>0</v>
      </c>
      <c r="BZ177" s="338">
        <v>0</v>
      </c>
      <c r="CA177" s="337">
        <f t="shared" si="353"/>
        <v>0</v>
      </c>
      <c r="CB177" s="337">
        <f>SUM($BT177+$BW177+$BZ177)</f>
        <v>0</v>
      </c>
      <c r="CC177" s="337">
        <f t="shared" si="354"/>
        <v>0</v>
      </c>
      <c r="CD177" s="337">
        <v>0</v>
      </c>
      <c r="CE177" s="314">
        <f t="shared" si="355"/>
        <v>5579501.2182</v>
      </c>
      <c r="CF177" s="314">
        <f t="shared" si="271"/>
        <v>22556.171948240397</v>
      </c>
      <c r="CG177" s="314">
        <f t="shared" si="268"/>
        <v>21653.925070310783</v>
      </c>
      <c r="CH177" s="314">
        <f t="shared" si="308"/>
        <v>5623711.3152185511</v>
      </c>
      <c r="CI177" s="314">
        <f t="shared" si="359"/>
        <v>113867.37179999999</v>
      </c>
      <c r="CJ177" s="326"/>
      <c r="CK177" s="311">
        <v>785</v>
      </c>
      <c r="CL177" s="311">
        <v>876</v>
      </c>
      <c r="CM177" s="321">
        <v>1381.7349999999999</v>
      </c>
      <c r="CN177" s="339">
        <f t="shared" si="356"/>
        <v>7501</v>
      </c>
      <c r="CO177" s="340"/>
      <c r="CQ177" s="360">
        <f t="shared" si="269"/>
        <v>1217.1350000000002</v>
      </c>
    </row>
    <row r="178" spans="1:95" ht="11.25" customHeight="1">
      <c r="A178" s="202" t="s">
        <v>1019</v>
      </c>
      <c r="B178" s="194">
        <v>0</v>
      </c>
      <c r="C178" s="194">
        <v>0</v>
      </c>
      <c r="D178" s="194">
        <f t="shared" si="360"/>
        <v>0</v>
      </c>
      <c r="E178" s="194">
        <v>0</v>
      </c>
      <c r="F178" s="194">
        <v>0</v>
      </c>
      <c r="G178" s="194">
        <v>0</v>
      </c>
      <c r="H178" s="194">
        <v>0</v>
      </c>
      <c r="I178" s="194">
        <v>0</v>
      </c>
      <c r="J178" s="194">
        <v>0</v>
      </c>
      <c r="K178" s="194">
        <v>63</v>
      </c>
      <c r="L178" s="194">
        <v>63</v>
      </c>
      <c r="M178" s="194">
        <v>63.5</v>
      </c>
      <c r="N178" s="194">
        <v>56.5</v>
      </c>
      <c r="O178" s="194">
        <v>56.5</v>
      </c>
      <c r="P178" s="194">
        <v>43.5</v>
      </c>
      <c r="Q178" s="193">
        <f>SUM($E178:$P178)</f>
        <v>346</v>
      </c>
      <c r="R178" s="198">
        <f>$D178+$Q178</f>
        <v>346</v>
      </c>
      <c r="S178" s="194">
        <v>24</v>
      </c>
      <c r="T178" s="194">
        <v>1.5</v>
      </c>
      <c r="U178" s="194">
        <v>0</v>
      </c>
      <c r="V178" s="194">
        <v>52.5</v>
      </c>
      <c r="W178" s="194">
        <v>1.57</v>
      </c>
      <c r="X178" s="194">
        <v>0</v>
      </c>
      <c r="Y178" s="194">
        <v>124</v>
      </c>
      <c r="Z178" s="194">
        <v>27.58</v>
      </c>
      <c r="AA178" s="194">
        <v>0</v>
      </c>
      <c r="AB178" s="331">
        <f>ROUND($D178*$AB$2,3)</f>
        <v>0</v>
      </c>
      <c r="AC178" s="333">
        <f>ROUND($E178*$AC$2,3)</f>
        <v>0</v>
      </c>
      <c r="AD178" s="333">
        <f>ROUND(($F178+$G178)*$AD$2,3)</f>
        <v>0</v>
      </c>
      <c r="AE178" s="333">
        <f>ROUND(($H178+$I178+$J178)*$AE$2,3)</f>
        <v>0</v>
      </c>
      <c r="AF178" s="333">
        <f>ROUND(($K178+$L178+$M178+$N178+$O178+$P178)*$AF$2,3)</f>
        <v>432.5</v>
      </c>
      <c r="AG178" s="333">
        <f>SUM($AC178:$AF178)</f>
        <v>432.5</v>
      </c>
      <c r="AH178" s="333">
        <f>ROUND($AH$2*$S178,3)</f>
        <v>24</v>
      </c>
      <c r="AI178" s="333">
        <f>ROUND($AI$2*$T178,3)</f>
        <v>3</v>
      </c>
      <c r="AJ178" s="333">
        <f>ROUND($AJ$2*$U178,3)</f>
        <v>0</v>
      </c>
      <c r="AK178" s="333">
        <f>ROUND($AK$2*$V178,3)</f>
        <v>36.75</v>
      </c>
      <c r="AL178" s="333">
        <f>ROUND($AL$2*$W178,3)</f>
        <v>39.25</v>
      </c>
      <c r="AM178" s="333">
        <f>ROUND($X178*$AM$2,3)</f>
        <v>0</v>
      </c>
      <c r="AN178" s="306">
        <f t="shared" si="337"/>
        <v>13.79</v>
      </c>
      <c r="AO178" s="333">
        <f>ROUND($AA178*$AO$2,3)</f>
        <v>0</v>
      </c>
      <c r="AP178" s="307">
        <f t="shared" si="265"/>
        <v>549.29</v>
      </c>
      <c r="AQ178" s="308">
        <v>1.0720000000000001</v>
      </c>
      <c r="AR178" s="308">
        <f>ROUND($AP178*$AQ178,3)</f>
        <v>588.83900000000006</v>
      </c>
      <c r="AS178" s="312">
        <v>3</v>
      </c>
      <c r="AT178" s="331">
        <f>ROUND($AS178*$AT$2,3)</f>
        <v>4.5</v>
      </c>
      <c r="AU178" s="310">
        <v>0</v>
      </c>
      <c r="AV178" s="310">
        <v>101.919</v>
      </c>
      <c r="AW178" s="331">
        <v>0</v>
      </c>
      <c r="AX178" s="332">
        <v>0</v>
      </c>
      <c r="AY178" s="333">
        <f>SUM($AU178:$AX178)</f>
        <v>101.919</v>
      </c>
      <c r="AZ178" s="333">
        <v>0</v>
      </c>
      <c r="BA178" s="307">
        <v>7.6999999999999999E-2</v>
      </c>
      <c r="BB178" s="333">
        <f>ROUND($BA178*$R178,3)</f>
        <v>26.641999999999999</v>
      </c>
      <c r="BC178" s="307">
        <f t="shared" si="343"/>
        <v>0</v>
      </c>
      <c r="BD178" s="307">
        <f t="shared" si="344"/>
        <v>0</v>
      </c>
      <c r="BE178" s="307">
        <f t="shared" si="307"/>
        <v>0</v>
      </c>
      <c r="BF178" s="334">
        <v>0</v>
      </c>
      <c r="BG178" s="333">
        <f>ROUND($BF178*$BG$2,3)</f>
        <v>0</v>
      </c>
      <c r="BH178" s="335">
        <v>0</v>
      </c>
      <c r="BI178" s="333">
        <f>ROUND($BH178*$BI$2,3)</f>
        <v>0</v>
      </c>
      <c r="BJ178" s="335">
        <v>0</v>
      </c>
      <c r="BK178" s="335">
        <v>0</v>
      </c>
      <c r="BL178" s="333">
        <v>0</v>
      </c>
      <c r="BM178" s="331">
        <f>$AR178+$AT178+$AY178+$AZ178+$BB178+$BE178+$BG178+$BI178+$BL178</f>
        <v>721.90000000000009</v>
      </c>
      <c r="BN178" s="331">
        <f t="shared" si="347"/>
        <v>0</v>
      </c>
      <c r="BO178" s="333">
        <f>ROUND($BM178+$BN178,3)</f>
        <v>721.9</v>
      </c>
      <c r="BP178" s="337">
        <f t="shared" si="349"/>
        <v>2948427.29</v>
      </c>
      <c r="BQ178" s="314">
        <f t="shared" si="350"/>
        <v>58968.5458</v>
      </c>
      <c r="BR178" s="314">
        <f t="shared" si="357"/>
        <v>2889458.7442000001</v>
      </c>
      <c r="BS178" s="337">
        <v>0</v>
      </c>
      <c r="BT178" s="337">
        <v>0</v>
      </c>
      <c r="BU178" s="338">
        <f>$BS178+$BT178</f>
        <v>0</v>
      </c>
      <c r="BV178" s="338">
        <v>0</v>
      </c>
      <c r="BW178" s="338">
        <v>0</v>
      </c>
      <c r="BX178" s="338">
        <f>$BV178+$BW178</f>
        <v>0</v>
      </c>
      <c r="BY178" s="338">
        <v>0</v>
      </c>
      <c r="BZ178" s="338">
        <v>0</v>
      </c>
      <c r="CA178" s="337">
        <f>SUM($BY178:$BZ178)</f>
        <v>0</v>
      </c>
      <c r="CB178" s="337">
        <f>SUM($BT178+$BW178+$BZ178)</f>
        <v>0</v>
      </c>
      <c r="CC178" s="337">
        <f>$CB178*0.75</f>
        <v>0</v>
      </c>
      <c r="CD178" s="338">
        <v>0</v>
      </c>
      <c r="CE178" s="314">
        <f t="shared" si="355"/>
        <v>2889458.7442000001</v>
      </c>
      <c r="CF178" s="314">
        <f t="shared" si="271"/>
        <v>11681.174664667979</v>
      </c>
      <c r="CG178" s="314">
        <f t="shared" si="268"/>
        <v>11213.92767808126</v>
      </c>
      <c r="CH178" s="314">
        <f t="shared" si="308"/>
        <v>2912353.8465427491</v>
      </c>
      <c r="CI178" s="314">
        <f t="shared" si="359"/>
        <v>58968.5458</v>
      </c>
      <c r="CJ178" s="326"/>
      <c r="CK178" s="311">
        <v>353</v>
      </c>
      <c r="CL178" s="311">
        <v>319</v>
      </c>
      <c r="CM178" s="321">
        <v>688.53899999999999</v>
      </c>
      <c r="CN178" s="339">
        <f t="shared" si="356"/>
        <v>8521</v>
      </c>
      <c r="CQ178" s="360">
        <f t="shared" si="269"/>
        <v>592.42300000000012</v>
      </c>
    </row>
    <row r="179" spans="1:95" ht="11.25" customHeight="1">
      <c r="A179" s="192" t="s">
        <v>1020</v>
      </c>
      <c r="B179" s="194">
        <v>0</v>
      </c>
      <c r="C179" s="194">
        <v>57</v>
      </c>
      <c r="D179" s="194">
        <v>57</v>
      </c>
      <c r="E179" s="194">
        <v>56.5</v>
      </c>
      <c r="F179" s="194">
        <v>52.5</v>
      </c>
      <c r="G179" s="194">
        <v>48</v>
      </c>
      <c r="H179" s="194">
        <v>49</v>
      </c>
      <c r="I179" s="194">
        <v>49</v>
      </c>
      <c r="J179" s="194">
        <v>40.5</v>
      </c>
      <c r="K179" s="194">
        <v>35.5</v>
      </c>
      <c r="L179" s="194">
        <v>32.5</v>
      </c>
      <c r="M179" s="194">
        <v>0</v>
      </c>
      <c r="N179" s="194">
        <v>0</v>
      </c>
      <c r="O179" s="194">
        <v>0</v>
      </c>
      <c r="P179" s="194">
        <v>0</v>
      </c>
      <c r="Q179" s="194">
        <f t="shared" si="323"/>
        <v>363.5</v>
      </c>
      <c r="R179" s="195">
        <f t="shared" si="324"/>
        <v>420.5</v>
      </c>
      <c r="S179" s="194">
        <v>4.5</v>
      </c>
      <c r="T179" s="194">
        <v>3.5</v>
      </c>
      <c r="U179" s="194">
        <v>0</v>
      </c>
      <c r="V179" s="194">
        <v>29</v>
      </c>
      <c r="W179" s="194">
        <v>0.44</v>
      </c>
      <c r="X179" s="194">
        <v>352.5</v>
      </c>
      <c r="Y179" s="194">
        <v>0</v>
      </c>
      <c r="Z179" s="194">
        <v>0</v>
      </c>
      <c r="AA179" s="194">
        <v>0</v>
      </c>
      <c r="AB179" s="306">
        <f t="shared" si="325"/>
        <v>82.08</v>
      </c>
      <c r="AC179" s="306">
        <f t="shared" si="326"/>
        <v>67.8</v>
      </c>
      <c r="AD179" s="306">
        <f t="shared" si="327"/>
        <v>118.59</v>
      </c>
      <c r="AE179" s="306">
        <f t="shared" si="328"/>
        <v>144.733</v>
      </c>
      <c r="AF179" s="306">
        <f t="shared" si="329"/>
        <v>85</v>
      </c>
      <c r="AG179" s="306">
        <f t="shared" si="330"/>
        <v>416.12299999999999</v>
      </c>
      <c r="AH179" s="306">
        <f t="shared" si="331"/>
        <v>4.5</v>
      </c>
      <c r="AI179" s="306">
        <f t="shared" si="332"/>
        <v>7</v>
      </c>
      <c r="AJ179" s="306">
        <f t="shared" si="333"/>
        <v>0</v>
      </c>
      <c r="AK179" s="306">
        <f t="shared" si="334"/>
        <v>20.3</v>
      </c>
      <c r="AL179" s="306">
        <f t="shared" si="335"/>
        <v>11</v>
      </c>
      <c r="AM179" s="306">
        <f t="shared" si="336"/>
        <v>17.625</v>
      </c>
      <c r="AN179" s="306">
        <f t="shared" si="337"/>
        <v>0</v>
      </c>
      <c r="AO179" s="306">
        <f t="shared" si="338"/>
        <v>0</v>
      </c>
      <c r="AP179" s="307">
        <f t="shared" si="265"/>
        <v>558.62800000000004</v>
      </c>
      <c r="AQ179" s="308">
        <v>1</v>
      </c>
      <c r="AR179" s="308">
        <f t="shared" si="339"/>
        <v>558.62800000000004</v>
      </c>
      <c r="AS179" s="312">
        <v>1</v>
      </c>
      <c r="AT179" s="306">
        <f t="shared" si="340"/>
        <v>1.5</v>
      </c>
      <c r="AU179" s="310">
        <v>0</v>
      </c>
      <c r="AV179" s="310">
        <v>0</v>
      </c>
      <c r="AW179" s="306">
        <v>0</v>
      </c>
      <c r="AX179" s="310">
        <v>0</v>
      </c>
      <c r="AY179" s="307">
        <f t="shared" si="341"/>
        <v>0</v>
      </c>
      <c r="AZ179" s="307">
        <v>0</v>
      </c>
      <c r="BA179" s="307">
        <v>7.4999999999999997E-2</v>
      </c>
      <c r="BB179" s="307">
        <f t="shared" si="342"/>
        <v>31.538</v>
      </c>
      <c r="BC179" s="307">
        <f t="shared" si="343"/>
        <v>0</v>
      </c>
      <c r="BD179" s="307">
        <f t="shared" si="344"/>
        <v>0</v>
      </c>
      <c r="BE179" s="307">
        <f t="shared" si="307"/>
        <v>0</v>
      </c>
      <c r="BF179" s="311">
        <v>0</v>
      </c>
      <c r="BG179" s="307">
        <f t="shared" si="345"/>
        <v>0</v>
      </c>
      <c r="BH179" s="311">
        <v>0</v>
      </c>
      <c r="BI179" s="307">
        <f t="shared" si="346"/>
        <v>0</v>
      </c>
      <c r="BJ179" s="312">
        <v>0</v>
      </c>
      <c r="BK179" s="312">
        <v>0</v>
      </c>
      <c r="BL179" s="307">
        <f t="shared" si="263"/>
        <v>0</v>
      </c>
      <c r="BM179" s="313">
        <f t="shared" si="264"/>
        <v>591.66600000000005</v>
      </c>
      <c r="BN179" s="306">
        <f t="shared" si="347"/>
        <v>0</v>
      </c>
      <c r="BO179" s="307">
        <f t="shared" si="348"/>
        <v>591.66600000000005</v>
      </c>
      <c r="BP179" s="314">
        <f t="shared" si="349"/>
        <v>2416517.7799999998</v>
      </c>
      <c r="BQ179" s="314">
        <f t="shared" si="350"/>
        <v>48330.355599999995</v>
      </c>
      <c r="BR179" s="314">
        <f t="shared" si="357"/>
        <v>2368187.4243999999</v>
      </c>
      <c r="BS179" s="314">
        <v>0</v>
      </c>
      <c r="BT179" s="314">
        <v>0</v>
      </c>
      <c r="BU179" s="315">
        <f t="shared" si="351"/>
        <v>0</v>
      </c>
      <c r="BV179" s="315">
        <v>0</v>
      </c>
      <c r="BW179" s="315">
        <v>0</v>
      </c>
      <c r="BX179" s="315">
        <f t="shared" si="352"/>
        <v>0</v>
      </c>
      <c r="BY179" s="315">
        <v>0</v>
      </c>
      <c r="BZ179" s="315">
        <v>0</v>
      </c>
      <c r="CA179" s="314">
        <f t="shared" si="353"/>
        <v>0</v>
      </c>
      <c r="CB179" s="314">
        <f t="shared" si="358"/>
        <v>0</v>
      </c>
      <c r="CC179" s="314">
        <f t="shared" si="354"/>
        <v>0</v>
      </c>
      <c r="CD179" s="314">
        <v>0</v>
      </c>
      <c r="CE179" s="314">
        <f t="shared" si="355"/>
        <v>2368187.4243999999</v>
      </c>
      <c r="CF179" s="314">
        <f t="shared" si="271"/>
        <v>9573.8383524647506</v>
      </c>
      <c r="CG179" s="314">
        <f t="shared" si="268"/>
        <v>9190.8848183661594</v>
      </c>
      <c r="CH179" s="314">
        <f t="shared" si="308"/>
        <v>2386952.1475708308</v>
      </c>
      <c r="CI179" s="314">
        <f t="shared" si="359"/>
        <v>48330.355599999995</v>
      </c>
      <c r="CJ179" s="323"/>
      <c r="CK179" s="311">
        <v>420</v>
      </c>
      <c r="CL179" s="311">
        <v>422</v>
      </c>
      <c r="CM179" s="321">
        <v>587.01</v>
      </c>
      <c r="CN179" s="318">
        <f t="shared" si="356"/>
        <v>5747</v>
      </c>
      <c r="CQ179" s="360">
        <f t="shared" si="269"/>
        <v>495.83800000000002</v>
      </c>
    </row>
    <row r="180" spans="1:95" ht="11.25" customHeight="1">
      <c r="A180" s="192" t="s">
        <v>1021</v>
      </c>
      <c r="B180" s="194">
        <v>0</v>
      </c>
      <c r="C180" s="194">
        <v>0</v>
      </c>
      <c r="D180" s="194">
        <f t="shared" si="360"/>
        <v>0</v>
      </c>
      <c r="E180" s="194">
        <v>0</v>
      </c>
      <c r="F180" s="194">
        <v>0</v>
      </c>
      <c r="G180" s="194">
        <v>0</v>
      </c>
      <c r="H180" s="194">
        <v>0</v>
      </c>
      <c r="I180" s="194">
        <v>0</v>
      </c>
      <c r="J180" s="194">
        <v>0</v>
      </c>
      <c r="K180" s="194">
        <v>0</v>
      </c>
      <c r="L180" s="194">
        <v>0</v>
      </c>
      <c r="M180" s="194">
        <v>96.5</v>
      </c>
      <c r="N180" s="194">
        <v>82.5</v>
      </c>
      <c r="O180" s="194">
        <v>44.5</v>
      </c>
      <c r="P180" s="194">
        <v>72.5</v>
      </c>
      <c r="Q180" s="194">
        <f t="shared" si="323"/>
        <v>296</v>
      </c>
      <c r="R180" s="195">
        <f t="shared" si="324"/>
        <v>296</v>
      </c>
      <c r="S180" s="194">
        <v>8.5</v>
      </c>
      <c r="T180" s="194">
        <v>6.5</v>
      </c>
      <c r="U180" s="194">
        <v>0</v>
      </c>
      <c r="V180" s="194">
        <v>9</v>
      </c>
      <c r="W180" s="194">
        <v>0.26</v>
      </c>
      <c r="X180" s="194">
        <v>0</v>
      </c>
      <c r="Y180" s="194">
        <v>0</v>
      </c>
      <c r="Z180" s="194">
        <v>0</v>
      </c>
      <c r="AA180" s="194">
        <v>0</v>
      </c>
      <c r="AB180" s="306">
        <f t="shared" si="325"/>
        <v>0</v>
      </c>
      <c r="AC180" s="306">
        <f t="shared" si="326"/>
        <v>0</v>
      </c>
      <c r="AD180" s="306">
        <f t="shared" si="327"/>
        <v>0</v>
      </c>
      <c r="AE180" s="306">
        <f t="shared" si="328"/>
        <v>0</v>
      </c>
      <c r="AF180" s="306">
        <f t="shared" si="329"/>
        <v>370</v>
      </c>
      <c r="AG180" s="306">
        <f t="shared" si="330"/>
        <v>370</v>
      </c>
      <c r="AH180" s="306">
        <f t="shared" si="331"/>
        <v>8.5</v>
      </c>
      <c r="AI180" s="306">
        <f t="shared" si="332"/>
        <v>13</v>
      </c>
      <c r="AJ180" s="306">
        <f t="shared" si="333"/>
        <v>0</v>
      </c>
      <c r="AK180" s="306">
        <f t="shared" si="334"/>
        <v>6.3</v>
      </c>
      <c r="AL180" s="306">
        <f t="shared" si="335"/>
        <v>6.5</v>
      </c>
      <c r="AM180" s="306">
        <f t="shared" si="336"/>
        <v>0</v>
      </c>
      <c r="AN180" s="306">
        <f t="shared" si="337"/>
        <v>0</v>
      </c>
      <c r="AO180" s="306">
        <f t="shared" si="338"/>
        <v>0</v>
      </c>
      <c r="AP180" s="307">
        <f t="shared" si="265"/>
        <v>404.3</v>
      </c>
      <c r="AQ180" s="308">
        <v>1</v>
      </c>
      <c r="AR180" s="308">
        <f t="shared" si="339"/>
        <v>404.3</v>
      </c>
      <c r="AS180" s="312">
        <v>0</v>
      </c>
      <c r="AT180" s="306">
        <f t="shared" si="340"/>
        <v>0</v>
      </c>
      <c r="AU180" s="310">
        <v>0</v>
      </c>
      <c r="AV180" s="310">
        <v>133.756</v>
      </c>
      <c r="AW180" s="306">
        <v>0</v>
      </c>
      <c r="AX180" s="310">
        <v>0</v>
      </c>
      <c r="AY180" s="307">
        <f t="shared" si="341"/>
        <v>133.756</v>
      </c>
      <c r="AZ180" s="307">
        <v>0</v>
      </c>
      <c r="BA180" s="307">
        <v>7.4999999999999997E-2</v>
      </c>
      <c r="BB180" s="307">
        <f t="shared" si="342"/>
        <v>22.2</v>
      </c>
      <c r="BC180" s="307">
        <f t="shared" si="343"/>
        <v>29.234999999999999</v>
      </c>
      <c r="BD180" s="307">
        <f t="shared" si="344"/>
        <v>11.5</v>
      </c>
      <c r="BE180" s="307">
        <f t="shared" si="307"/>
        <v>40.734999999999999</v>
      </c>
      <c r="BF180" s="311">
        <v>0</v>
      </c>
      <c r="BG180" s="307">
        <f t="shared" si="345"/>
        <v>0</v>
      </c>
      <c r="BH180" s="311">
        <v>0</v>
      </c>
      <c r="BI180" s="307">
        <f t="shared" si="346"/>
        <v>0</v>
      </c>
      <c r="BJ180" s="312">
        <v>0</v>
      </c>
      <c r="BK180" s="312">
        <v>0</v>
      </c>
      <c r="BL180" s="307">
        <f t="shared" si="263"/>
        <v>0</v>
      </c>
      <c r="BM180" s="313">
        <f t="shared" si="264"/>
        <v>600.9910000000001</v>
      </c>
      <c r="BN180" s="306">
        <f t="shared" si="347"/>
        <v>0</v>
      </c>
      <c r="BO180" s="307">
        <f t="shared" si="348"/>
        <v>600.99099999999999</v>
      </c>
      <c r="BP180" s="314">
        <f t="shared" si="349"/>
        <v>2454603.5</v>
      </c>
      <c r="BQ180" s="314">
        <f t="shared" si="350"/>
        <v>49092.07</v>
      </c>
      <c r="BR180" s="314">
        <f t="shared" si="357"/>
        <v>2405511.4300000002</v>
      </c>
      <c r="BS180" s="314">
        <v>0</v>
      </c>
      <c r="BT180" s="314">
        <v>0</v>
      </c>
      <c r="BU180" s="315">
        <f t="shared" si="351"/>
        <v>0</v>
      </c>
      <c r="BV180" s="315">
        <v>0</v>
      </c>
      <c r="BW180" s="315">
        <v>0</v>
      </c>
      <c r="BX180" s="315">
        <f t="shared" si="352"/>
        <v>0</v>
      </c>
      <c r="BY180" s="315">
        <v>0</v>
      </c>
      <c r="BZ180" s="315">
        <v>0</v>
      </c>
      <c r="CA180" s="314">
        <f t="shared" si="353"/>
        <v>0</v>
      </c>
      <c r="CB180" s="314">
        <f t="shared" si="358"/>
        <v>0</v>
      </c>
      <c r="CC180" s="314">
        <f t="shared" si="354"/>
        <v>0</v>
      </c>
      <c r="CD180" s="314">
        <v>0</v>
      </c>
      <c r="CE180" s="314">
        <f t="shared" si="355"/>
        <v>2405511.4300000002</v>
      </c>
      <c r="CF180" s="314">
        <f t="shared" si="271"/>
        <v>9724.7275906218292</v>
      </c>
      <c r="CG180" s="314">
        <f t="shared" si="268"/>
        <v>9335.7384869969555</v>
      </c>
      <c r="CH180" s="314">
        <f t="shared" si="308"/>
        <v>2424571.8960776189</v>
      </c>
      <c r="CI180" s="314">
        <f t="shared" si="359"/>
        <v>49092.07</v>
      </c>
      <c r="CJ180" s="323"/>
      <c r="CK180" s="311">
        <v>328</v>
      </c>
      <c r="CL180" s="311">
        <v>351</v>
      </c>
      <c r="CM180" s="321">
        <v>619.50900000000001</v>
      </c>
      <c r="CN180" s="318">
        <f t="shared" si="356"/>
        <v>8293</v>
      </c>
      <c r="CQ180" s="360">
        <f t="shared" si="269"/>
        <v>527.99099999999999</v>
      </c>
    </row>
    <row r="181" spans="1:95" ht="11.25" customHeight="1">
      <c r="A181" s="319" t="s">
        <v>1022</v>
      </c>
      <c r="B181" s="194">
        <v>0</v>
      </c>
      <c r="C181" s="194">
        <v>0</v>
      </c>
      <c r="D181" s="194">
        <f t="shared" si="360"/>
        <v>0</v>
      </c>
      <c r="E181" s="194">
        <v>0</v>
      </c>
      <c r="F181" s="194">
        <v>0</v>
      </c>
      <c r="G181" s="194">
        <v>0</v>
      </c>
      <c r="H181" s="194">
        <v>0</v>
      </c>
      <c r="I181" s="194">
        <v>0</v>
      </c>
      <c r="J181" s="194">
        <v>0</v>
      </c>
      <c r="K181" s="194">
        <v>0</v>
      </c>
      <c r="L181" s="194">
        <v>0</v>
      </c>
      <c r="M181" s="194">
        <v>69.5</v>
      </c>
      <c r="N181" s="194">
        <v>45</v>
      </c>
      <c r="O181" s="194">
        <v>67.5</v>
      </c>
      <c r="P181" s="194">
        <v>69.5</v>
      </c>
      <c r="Q181" s="194">
        <f t="shared" si="323"/>
        <v>251.5</v>
      </c>
      <c r="R181" s="195">
        <f t="shared" si="324"/>
        <v>251.5</v>
      </c>
      <c r="S181" s="194">
        <v>0</v>
      </c>
      <c r="T181" s="194">
        <v>0</v>
      </c>
      <c r="U181" s="194">
        <v>0</v>
      </c>
      <c r="V181" s="194">
        <v>14.5</v>
      </c>
      <c r="W181" s="194">
        <v>0.31</v>
      </c>
      <c r="X181" s="194">
        <v>0</v>
      </c>
      <c r="Y181" s="194">
        <v>0</v>
      </c>
      <c r="Z181" s="194">
        <v>0</v>
      </c>
      <c r="AA181" s="194">
        <v>0</v>
      </c>
      <c r="AB181" s="306">
        <f t="shared" si="325"/>
        <v>0</v>
      </c>
      <c r="AC181" s="306">
        <f t="shared" si="326"/>
        <v>0</v>
      </c>
      <c r="AD181" s="306">
        <f t="shared" si="327"/>
        <v>0</v>
      </c>
      <c r="AE181" s="306">
        <f t="shared" si="328"/>
        <v>0</v>
      </c>
      <c r="AF181" s="306">
        <f t="shared" si="329"/>
        <v>314.375</v>
      </c>
      <c r="AG181" s="306">
        <f t="shared" si="330"/>
        <v>314.375</v>
      </c>
      <c r="AH181" s="306">
        <f t="shared" si="331"/>
        <v>0</v>
      </c>
      <c r="AI181" s="306">
        <f t="shared" si="332"/>
        <v>0</v>
      </c>
      <c r="AJ181" s="306">
        <f t="shared" si="333"/>
        <v>0</v>
      </c>
      <c r="AK181" s="306">
        <f t="shared" si="334"/>
        <v>10.15</v>
      </c>
      <c r="AL181" s="306">
        <f t="shared" si="335"/>
        <v>7.75</v>
      </c>
      <c r="AM181" s="306">
        <f t="shared" si="336"/>
        <v>0</v>
      </c>
      <c r="AN181" s="306">
        <f t="shared" si="337"/>
        <v>0</v>
      </c>
      <c r="AO181" s="306">
        <f t="shared" si="338"/>
        <v>0</v>
      </c>
      <c r="AP181" s="307">
        <f t="shared" si="265"/>
        <v>332.27499999999998</v>
      </c>
      <c r="AQ181" s="308">
        <v>1.1040000000000001</v>
      </c>
      <c r="AR181" s="308">
        <f t="shared" si="339"/>
        <v>366.83199999999999</v>
      </c>
      <c r="AS181" s="312">
        <v>0</v>
      </c>
      <c r="AT181" s="306">
        <f t="shared" si="340"/>
        <v>0</v>
      </c>
      <c r="AU181" s="310">
        <v>0</v>
      </c>
      <c r="AV181" s="310">
        <v>149.39099999999999</v>
      </c>
      <c r="AW181" s="306">
        <v>0</v>
      </c>
      <c r="AX181" s="310">
        <v>0</v>
      </c>
      <c r="AY181" s="307">
        <f t="shared" si="341"/>
        <v>149.39099999999999</v>
      </c>
      <c r="AZ181" s="307">
        <v>0</v>
      </c>
      <c r="BA181" s="307">
        <v>6.6000000000000003E-2</v>
      </c>
      <c r="BB181" s="307">
        <f t="shared" si="342"/>
        <v>16.599</v>
      </c>
      <c r="BC181" s="307">
        <f t="shared" si="343"/>
        <v>0</v>
      </c>
      <c r="BD181" s="307">
        <f t="shared" si="344"/>
        <v>0</v>
      </c>
      <c r="BE181" s="307">
        <f t="shared" si="307"/>
        <v>0</v>
      </c>
      <c r="BF181" s="311">
        <v>0</v>
      </c>
      <c r="BG181" s="307">
        <f t="shared" si="345"/>
        <v>0</v>
      </c>
      <c r="BH181" s="311">
        <v>0</v>
      </c>
      <c r="BI181" s="307">
        <f t="shared" si="346"/>
        <v>0</v>
      </c>
      <c r="BJ181" s="312">
        <v>0</v>
      </c>
      <c r="BK181" s="312">
        <v>0</v>
      </c>
      <c r="BL181" s="307">
        <f t="shared" si="263"/>
        <v>0</v>
      </c>
      <c r="BM181" s="313">
        <f t="shared" si="264"/>
        <v>532.822</v>
      </c>
      <c r="BN181" s="306">
        <f t="shared" si="347"/>
        <v>0</v>
      </c>
      <c r="BO181" s="307">
        <f t="shared" si="348"/>
        <v>532.822</v>
      </c>
      <c r="BP181" s="314">
        <f t="shared" si="349"/>
        <v>2176183.58</v>
      </c>
      <c r="BQ181" s="314">
        <f t="shared" si="350"/>
        <v>43523.671600000001</v>
      </c>
      <c r="BR181" s="314">
        <f t="shared" si="357"/>
        <v>2132659.9084000001</v>
      </c>
      <c r="BS181" s="314">
        <v>0</v>
      </c>
      <c r="BT181" s="314">
        <v>0</v>
      </c>
      <c r="BU181" s="315">
        <f t="shared" si="351"/>
        <v>0</v>
      </c>
      <c r="BV181" s="315">
        <v>0</v>
      </c>
      <c r="BW181" s="315">
        <v>0</v>
      </c>
      <c r="BX181" s="315">
        <f t="shared" si="352"/>
        <v>0</v>
      </c>
      <c r="BY181" s="315">
        <v>0</v>
      </c>
      <c r="BZ181" s="315">
        <v>0</v>
      </c>
      <c r="CA181" s="314">
        <f t="shared" si="353"/>
        <v>0</v>
      </c>
      <c r="CB181" s="314">
        <f t="shared" si="358"/>
        <v>0</v>
      </c>
      <c r="CC181" s="314">
        <f t="shared" si="354"/>
        <v>0</v>
      </c>
      <c r="CD181" s="314">
        <v>0</v>
      </c>
      <c r="CE181" s="314">
        <f t="shared" si="355"/>
        <v>2132659.9084000001</v>
      </c>
      <c r="CF181" s="314">
        <f t="shared" si="271"/>
        <v>8621.6745403826662</v>
      </c>
      <c r="CG181" s="314">
        <f t="shared" si="268"/>
        <v>8276.8075587673593</v>
      </c>
      <c r="CH181" s="314">
        <f t="shared" si="308"/>
        <v>2149558.3904991504</v>
      </c>
      <c r="CI181" s="314">
        <f t="shared" si="359"/>
        <v>43523.671600000001</v>
      </c>
      <c r="CJ181" s="323"/>
      <c r="CK181" s="311">
        <v>314</v>
      </c>
      <c r="CL181" s="311">
        <v>299</v>
      </c>
      <c r="CM181" s="321">
        <v>582.4</v>
      </c>
      <c r="CN181" s="318">
        <f t="shared" si="356"/>
        <v>8653</v>
      </c>
      <c r="CQ181" s="360">
        <f t="shared" si="269"/>
        <v>436.49399999999997</v>
      </c>
    </row>
    <row r="182" spans="1:95" ht="11.25" customHeight="1">
      <c r="A182" s="324" t="s">
        <v>1023</v>
      </c>
      <c r="B182" s="194">
        <v>0</v>
      </c>
      <c r="C182" s="194">
        <v>0</v>
      </c>
      <c r="D182" s="194">
        <f t="shared" si="360"/>
        <v>0</v>
      </c>
      <c r="E182" s="194">
        <v>0</v>
      </c>
      <c r="F182" s="194">
        <v>0</v>
      </c>
      <c r="G182" s="194">
        <v>0</v>
      </c>
      <c r="H182" s="194">
        <v>50.5</v>
      </c>
      <c r="I182" s="194">
        <v>80</v>
      </c>
      <c r="J182" s="194">
        <v>122</v>
      </c>
      <c r="K182" s="194">
        <v>157.5</v>
      </c>
      <c r="L182" s="194">
        <v>176.5</v>
      </c>
      <c r="M182" s="194">
        <v>338</v>
      </c>
      <c r="N182" s="194">
        <v>248.5</v>
      </c>
      <c r="O182" s="194">
        <v>176</v>
      </c>
      <c r="P182" s="194">
        <v>107</v>
      </c>
      <c r="Q182" s="194">
        <f t="shared" si="323"/>
        <v>1456</v>
      </c>
      <c r="R182" s="195">
        <f t="shared" si="324"/>
        <v>1456</v>
      </c>
      <c r="S182" s="194">
        <v>9</v>
      </c>
      <c r="T182" s="194">
        <v>4.5</v>
      </c>
      <c r="U182" s="194">
        <v>0</v>
      </c>
      <c r="V182" s="194">
        <v>230.5</v>
      </c>
      <c r="W182" s="194">
        <v>2.29</v>
      </c>
      <c r="X182" s="194">
        <v>0</v>
      </c>
      <c r="Y182" s="194">
        <v>0</v>
      </c>
      <c r="Z182" s="194">
        <v>0</v>
      </c>
      <c r="AA182" s="194">
        <v>0</v>
      </c>
      <c r="AB182" s="306">
        <f t="shared" si="325"/>
        <v>0</v>
      </c>
      <c r="AC182" s="306">
        <f t="shared" si="326"/>
        <v>0</v>
      </c>
      <c r="AD182" s="306">
        <f t="shared" si="327"/>
        <v>0</v>
      </c>
      <c r="AE182" s="306">
        <f t="shared" si="328"/>
        <v>263.863</v>
      </c>
      <c r="AF182" s="306">
        <f t="shared" si="329"/>
        <v>1504.375</v>
      </c>
      <c r="AG182" s="306">
        <f t="shared" si="330"/>
        <v>1768.2380000000001</v>
      </c>
      <c r="AH182" s="306">
        <f t="shared" si="331"/>
        <v>9</v>
      </c>
      <c r="AI182" s="306">
        <f t="shared" si="332"/>
        <v>9</v>
      </c>
      <c r="AJ182" s="306">
        <f t="shared" si="333"/>
        <v>0</v>
      </c>
      <c r="AK182" s="306">
        <f t="shared" si="334"/>
        <v>161.35</v>
      </c>
      <c r="AL182" s="306">
        <f t="shared" si="335"/>
        <v>57.25</v>
      </c>
      <c r="AM182" s="306">
        <f t="shared" si="336"/>
        <v>0</v>
      </c>
      <c r="AN182" s="306">
        <f t="shared" si="337"/>
        <v>0</v>
      </c>
      <c r="AO182" s="306">
        <f t="shared" si="338"/>
        <v>0</v>
      </c>
      <c r="AP182" s="307">
        <f t="shared" si="265"/>
        <v>2004.838</v>
      </c>
      <c r="AQ182" s="308">
        <v>1.109</v>
      </c>
      <c r="AR182" s="308">
        <f t="shared" si="339"/>
        <v>2223.3649999999998</v>
      </c>
      <c r="AS182" s="312">
        <v>2</v>
      </c>
      <c r="AT182" s="306">
        <f t="shared" si="340"/>
        <v>3</v>
      </c>
      <c r="AU182" s="310">
        <v>0</v>
      </c>
      <c r="AV182" s="310">
        <v>0</v>
      </c>
      <c r="AW182" s="306">
        <v>0</v>
      </c>
      <c r="AX182" s="310">
        <v>0</v>
      </c>
      <c r="AY182" s="307">
        <f t="shared" si="341"/>
        <v>0</v>
      </c>
      <c r="AZ182" s="307">
        <v>0</v>
      </c>
      <c r="BA182" s="307">
        <v>7.6999999999999999E-2</v>
      </c>
      <c r="BB182" s="307">
        <f t="shared" si="342"/>
        <v>112.11199999999999</v>
      </c>
      <c r="BC182" s="307">
        <f t="shared" si="343"/>
        <v>511.245</v>
      </c>
      <c r="BD182" s="307">
        <f t="shared" si="344"/>
        <v>179</v>
      </c>
      <c r="BE182" s="307">
        <f t="shared" si="307"/>
        <v>690.245</v>
      </c>
      <c r="BF182" s="311">
        <v>0</v>
      </c>
      <c r="BG182" s="307">
        <f t="shared" si="345"/>
        <v>0</v>
      </c>
      <c r="BH182" s="311">
        <v>0</v>
      </c>
      <c r="BI182" s="307">
        <f t="shared" si="346"/>
        <v>0</v>
      </c>
      <c r="BJ182" s="312">
        <v>0</v>
      </c>
      <c r="BK182" s="312">
        <v>0</v>
      </c>
      <c r="BL182" s="307">
        <f t="shared" si="263"/>
        <v>0</v>
      </c>
      <c r="BM182" s="313">
        <f t="shared" si="264"/>
        <v>3028.7219999999998</v>
      </c>
      <c r="BN182" s="306">
        <f t="shared" si="347"/>
        <v>0</v>
      </c>
      <c r="BO182" s="307">
        <f t="shared" si="348"/>
        <v>3028.7220000000002</v>
      </c>
      <c r="BP182" s="314">
        <f t="shared" si="349"/>
        <v>12370088.119999999</v>
      </c>
      <c r="BQ182" s="314">
        <f t="shared" si="350"/>
        <v>247401.76239999998</v>
      </c>
      <c r="BR182" s="314">
        <f t="shared" si="357"/>
        <v>12122686.3576</v>
      </c>
      <c r="BS182" s="314">
        <v>0</v>
      </c>
      <c r="BT182" s="314">
        <v>0</v>
      </c>
      <c r="BU182" s="315">
        <f t="shared" si="351"/>
        <v>0</v>
      </c>
      <c r="BV182" s="315">
        <v>0</v>
      </c>
      <c r="BW182" s="315">
        <v>0</v>
      </c>
      <c r="BX182" s="315">
        <f t="shared" si="352"/>
        <v>0</v>
      </c>
      <c r="BY182" s="315">
        <v>0</v>
      </c>
      <c r="BZ182" s="315">
        <v>0</v>
      </c>
      <c r="CA182" s="314">
        <f t="shared" si="353"/>
        <v>0</v>
      </c>
      <c r="CB182" s="314">
        <f t="shared" si="358"/>
        <v>0</v>
      </c>
      <c r="CC182" s="314">
        <f t="shared" si="354"/>
        <v>0</v>
      </c>
      <c r="CD182" s="314">
        <v>0</v>
      </c>
      <c r="CE182" s="314">
        <f t="shared" si="355"/>
        <v>12122686.3576</v>
      </c>
      <c r="CF182" s="314">
        <f t="shared" si="271"/>
        <v>49008.215477158446</v>
      </c>
      <c r="CG182" s="314">
        <f t="shared" si="268"/>
        <v>47047.88685807211</v>
      </c>
      <c r="CH182" s="314">
        <f t="shared" si="308"/>
        <v>12218742.459935231</v>
      </c>
      <c r="CI182" s="314">
        <f t="shared" si="359"/>
        <v>247401.76239999998</v>
      </c>
      <c r="CJ182" s="323"/>
      <c r="CK182" s="311">
        <v>1359</v>
      </c>
      <c r="CL182" s="311">
        <v>1717</v>
      </c>
      <c r="CM182" s="321">
        <v>2730.0639999999999</v>
      </c>
      <c r="CN182" s="318">
        <f t="shared" si="356"/>
        <v>8496</v>
      </c>
      <c r="CQ182" s="360">
        <f t="shared" si="269"/>
        <v>2496.0659999999998</v>
      </c>
    </row>
    <row r="183" spans="1:95" ht="11.25" customHeight="1">
      <c r="A183" s="319" t="s">
        <v>1024</v>
      </c>
      <c r="B183" s="194">
        <v>0</v>
      </c>
      <c r="C183" s="194">
        <v>0</v>
      </c>
      <c r="D183" s="194">
        <f t="shared" si="360"/>
        <v>0</v>
      </c>
      <c r="E183" s="194">
        <v>0</v>
      </c>
      <c r="F183" s="194">
        <v>0</v>
      </c>
      <c r="G183" s="194">
        <v>0</v>
      </c>
      <c r="H183" s="194">
        <v>0</v>
      </c>
      <c r="I183" s="194">
        <v>0</v>
      </c>
      <c r="J183" s="194">
        <v>0</v>
      </c>
      <c r="K183" s="194">
        <v>0</v>
      </c>
      <c r="L183" s="194">
        <v>0</v>
      </c>
      <c r="M183" s="194">
        <v>58</v>
      </c>
      <c r="N183" s="194">
        <v>60</v>
      </c>
      <c r="O183" s="194">
        <v>53</v>
      </c>
      <c r="P183" s="194">
        <v>47.5</v>
      </c>
      <c r="Q183" s="194">
        <f t="shared" si="323"/>
        <v>218.5</v>
      </c>
      <c r="R183" s="195">
        <f t="shared" si="324"/>
        <v>218.5</v>
      </c>
      <c r="S183" s="194">
        <v>0</v>
      </c>
      <c r="T183" s="194">
        <v>0</v>
      </c>
      <c r="U183" s="194">
        <v>0</v>
      </c>
      <c r="V183" s="194">
        <v>42</v>
      </c>
      <c r="W183" s="194">
        <v>0.04</v>
      </c>
      <c r="X183" s="194">
        <v>0</v>
      </c>
      <c r="Y183" s="194">
        <v>0</v>
      </c>
      <c r="Z183" s="194">
        <v>0</v>
      </c>
      <c r="AA183" s="194">
        <v>0</v>
      </c>
      <c r="AB183" s="306">
        <f t="shared" si="325"/>
        <v>0</v>
      </c>
      <c r="AC183" s="306">
        <f t="shared" si="326"/>
        <v>0</v>
      </c>
      <c r="AD183" s="306">
        <f t="shared" si="327"/>
        <v>0</v>
      </c>
      <c r="AE183" s="306">
        <f t="shared" si="328"/>
        <v>0</v>
      </c>
      <c r="AF183" s="306">
        <f t="shared" si="329"/>
        <v>273.125</v>
      </c>
      <c r="AG183" s="306">
        <f t="shared" si="330"/>
        <v>273.125</v>
      </c>
      <c r="AH183" s="306">
        <f t="shared" si="331"/>
        <v>0</v>
      </c>
      <c r="AI183" s="306">
        <f t="shared" si="332"/>
        <v>0</v>
      </c>
      <c r="AJ183" s="306">
        <f t="shared" si="333"/>
        <v>0</v>
      </c>
      <c r="AK183" s="306">
        <f t="shared" si="334"/>
        <v>29.4</v>
      </c>
      <c r="AL183" s="306">
        <f t="shared" si="335"/>
        <v>1</v>
      </c>
      <c r="AM183" s="306">
        <f t="shared" si="336"/>
        <v>0</v>
      </c>
      <c r="AN183" s="306">
        <f t="shared" si="337"/>
        <v>0</v>
      </c>
      <c r="AO183" s="306">
        <f t="shared" si="338"/>
        <v>0</v>
      </c>
      <c r="AP183" s="307">
        <f t="shared" si="265"/>
        <v>303.52499999999998</v>
      </c>
      <c r="AQ183" s="308">
        <v>1.179</v>
      </c>
      <c r="AR183" s="308">
        <f t="shared" si="339"/>
        <v>357.85599999999999</v>
      </c>
      <c r="AS183" s="312">
        <v>0</v>
      </c>
      <c r="AT183" s="306">
        <f t="shared" si="340"/>
        <v>0</v>
      </c>
      <c r="AU183" s="310">
        <v>0</v>
      </c>
      <c r="AV183" s="310">
        <v>158.36099999999999</v>
      </c>
      <c r="AW183" s="306">
        <v>0</v>
      </c>
      <c r="AX183" s="310">
        <v>0</v>
      </c>
      <c r="AY183" s="307">
        <v>158.631</v>
      </c>
      <c r="AZ183" s="307">
        <v>0</v>
      </c>
      <c r="BA183" s="307">
        <v>7.6999999999999999E-2</v>
      </c>
      <c r="BB183" s="307">
        <f t="shared" si="342"/>
        <v>16.824999999999999</v>
      </c>
      <c r="BC183" s="307">
        <f t="shared" si="343"/>
        <v>0</v>
      </c>
      <c r="BD183" s="307">
        <f t="shared" si="344"/>
        <v>0</v>
      </c>
      <c r="BE183" s="307">
        <f t="shared" si="307"/>
        <v>0</v>
      </c>
      <c r="BF183" s="311">
        <v>0</v>
      </c>
      <c r="BG183" s="307">
        <f t="shared" si="345"/>
        <v>0</v>
      </c>
      <c r="BH183" s="311">
        <v>0</v>
      </c>
      <c r="BI183" s="307">
        <f t="shared" si="346"/>
        <v>0</v>
      </c>
      <c r="BJ183" s="312">
        <v>0</v>
      </c>
      <c r="BK183" s="312">
        <v>0</v>
      </c>
      <c r="BL183" s="307">
        <f t="shared" si="263"/>
        <v>0</v>
      </c>
      <c r="BM183" s="313">
        <f t="shared" si="264"/>
        <v>533.31200000000001</v>
      </c>
      <c r="BN183" s="306">
        <f t="shared" si="347"/>
        <v>0</v>
      </c>
      <c r="BO183" s="307">
        <f t="shared" si="348"/>
        <v>533.31200000000001</v>
      </c>
      <c r="BP183" s="314">
        <f t="shared" si="349"/>
        <v>2178184.87</v>
      </c>
      <c r="BQ183" s="314">
        <f t="shared" si="350"/>
        <v>43563.697400000005</v>
      </c>
      <c r="BR183" s="314">
        <f t="shared" si="357"/>
        <v>2134621.1726000002</v>
      </c>
      <c r="BS183" s="314">
        <v>0</v>
      </c>
      <c r="BT183" s="314">
        <v>0</v>
      </c>
      <c r="BU183" s="315">
        <f t="shared" si="351"/>
        <v>0</v>
      </c>
      <c r="BV183" s="315">
        <v>0</v>
      </c>
      <c r="BW183" s="315">
        <v>0</v>
      </c>
      <c r="BX183" s="315">
        <f t="shared" si="352"/>
        <v>0</v>
      </c>
      <c r="BY183" s="315">
        <v>0</v>
      </c>
      <c r="BZ183" s="315">
        <v>0</v>
      </c>
      <c r="CA183" s="314">
        <f t="shared" si="353"/>
        <v>0</v>
      </c>
      <c r="CB183" s="314">
        <f t="shared" si="358"/>
        <v>0</v>
      </c>
      <c r="CC183" s="314">
        <f t="shared" si="354"/>
        <v>0</v>
      </c>
      <c r="CD183" s="314">
        <v>0</v>
      </c>
      <c r="CE183" s="314">
        <f t="shared" si="355"/>
        <v>2134621.1726000002</v>
      </c>
      <c r="CF183" s="314">
        <f t="shared" si="271"/>
        <v>8629.6033158772971</v>
      </c>
      <c r="CG183" s="314">
        <f t="shared" si="268"/>
        <v>8284.4191832422057</v>
      </c>
      <c r="CH183" s="314">
        <f t="shared" si="308"/>
        <v>2151535.1950991196</v>
      </c>
      <c r="CI183" s="314">
        <f t="shared" si="359"/>
        <v>43563.697400000005</v>
      </c>
      <c r="CJ183" s="323"/>
      <c r="CK183" s="311">
        <v>221</v>
      </c>
      <c r="CL183" s="311">
        <v>222</v>
      </c>
      <c r="CM183" s="321">
        <v>542.77</v>
      </c>
      <c r="CN183" s="318">
        <f t="shared" si="356"/>
        <v>9969</v>
      </c>
      <c r="CQ183" s="360">
        <f t="shared" si="269"/>
        <v>425.53500000000003</v>
      </c>
    </row>
    <row r="184" spans="1:95" ht="11.25" customHeight="1">
      <c r="A184" s="192" t="s">
        <v>1025</v>
      </c>
      <c r="B184" s="194">
        <v>0</v>
      </c>
      <c r="C184" s="194">
        <v>56.5</v>
      </c>
      <c r="D184" s="194">
        <f t="shared" si="360"/>
        <v>56.5</v>
      </c>
      <c r="E184" s="194">
        <v>50</v>
      </c>
      <c r="F184" s="194">
        <v>59</v>
      </c>
      <c r="G184" s="194">
        <v>52</v>
      </c>
      <c r="H184" s="194">
        <v>69</v>
      </c>
      <c r="I184" s="194">
        <v>64</v>
      </c>
      <c r="J184" s="194">
        <v>43</v>
      </c>
      <c r="K184" s="194">
        <v>31</v>
      </c>
      <c r="L184" s="194">
        <v>32</v>
      </c>
      <c r="M184" s="194">
        <v>0</v>
      </c>
      <c r="N184" s="194">
        <v>0</v>
      </c>
      <c r="O184" s="194">
        <v>0</v>
      </c>
      <c r="P184" s="194">
        <v>0</v>
      </c>
      <c r="Q184" s="194">
        <f t="shared" si="323"/>
        <v>400</v>
      </c>
      <c r="R184" s="195">
        <f t="shared" si="324"/>
        <v>456.5</v>
      </c>
      <c r="S184" s="194">
        <v>11</v>
      </c>
      <c r="T184" s="194">
        <v>4</v>
      </c>
      <c r="U184" s="194">
        <v>0</v>
      </c>
      <c r="V184" s="194">
        <v>78.5</v>
      </c>
      <c r="W184" s="194">
        <v>1.88</v>
      </c>
      <c r="X184" s="194">
        <v>393.5</v>
      </c>
      <c r="Y184" s="194">
        <v>0</v>
      </c>
      <c r="Z184" s="194">
        <v>0</v>
      </c>
      <c r="AA184" s="194">
        <v>0</v>
      </c>
      <c r="AB184" s="306">
        <f t="shared" si="325"/>
        <v>81.36</v>
      </c>
      <c r="AC184" s="306">
        <f t="shared" si="326"/>
        <v>60</v>
      </c>
      <c r="AD184" s="306">
        <f t="shared" si="327"/>
        <v>130.97999999999999</v>
      </c>
      <c r="AE184" s="306">
        <f t="shared" si="328"/>
        <v>183.92</v>
      </c>
      <c r="AF184" s="306">
        <f t="shared" si="329"/>
        <v>78.75</v>
      </c>
      <c r="AG184" s="306">
        <f t="shared" si="330"/>
        <v>453.65</v>
      </c>
      <c r="AH184" s="306">
        <f t="shared" si="331"/>
        <v>11</v>
      </c>
      <c r="AI184" s="306">
        <f t="shared" si="332"/>
        <v>8</v>
      </c>
      <c r="AJ184" s="306">
        <f t="shared" si="333"/>
        <v>0</v>
      </c>
      <c r="AK184" s="306">
        <f t="shared" si="334"/>
        <v>54.95</v>
      </c>
      <c r="AL184" s="306">
        <f t="shared" si="335"/>
        <v>47</v>
      </c>
      <c r="AM184" s="306">
        <f t="shared" si="336"/>
        <v>19.675000000000001</v>
      </c>
      <c r="AN184" s="306">
        <f t="shared" si="337"/>
        <v>0</v>
      </c>
      <c r="AO184" s="306">
        <f t="shared" si="338"/>
        <v>0</v>
      </c>
      <c r="AP184" s="307">
        <f t="shared" si="265"/>
        <v>675.63499999999999</v>
      </c>
      <c r="AQ184" s="308">
        <v>1.089</v>
      </c>
      <c r="AR184" s="308">
        <f t="shared" si="339"/>
        <v>735.76700000000005</v>
      </c>
      <c r="AS184" s="312">
        <v>1</v>
      </c>
      <c r="AT184" s="306">
        <f t="shared" si="340"/>
        <v>1.5</v>
      </c>
      <c r="AU184" s="310">
        <v>0</v>
      </c>
      <c r="AV184" s="310">
        <v>0</v>
      </c>
      <c r="AW184" s="306">
        <v>0</v>
      </c>
      <c r="AX184" s="310">
        <v>0</v>
      </c>
      <c r="AY184" s="307">
        <f t="shared" si="341"/>
        <v>0</v>
      </c>
      <c r="AZ184" s="307">
        <v>0</v>
      </c>
      <c r="BA184" s="307">
        <v>7.4999999999999997E-2</v>
      </c>
      <c r="BB184" s="307">
        <f t="shared" si="342"/>
        <v>34.238</v>
      </c>
      <c r="BC184" s="307">
        <f t="shared" si="343"/>
        <v>10.875</v>
      </c>
      <c r="BD184" s="307">
        <f t="shared" si="344"/>
        <v>6</v>
      </c>
      <c r="BE184" s="307">
        <f t="shared" si="307"/>
        <v>16.875</v>
      </c>
      <c r="BF184" s="311">
        <v>0</v>
      </c>
      <c r="BG184" s="307">
        <f t="shared" si="345"/>
        <v>0</v>
      </c>
      <c r="BH184" s="311">
        <v>0</v>
      </c>
      <c r="BI184" s="307">
        <f t="shared" si="346"/>
        <v>0</v>
      </c>
      <c r="BJ184" s="312">
        <v>0</v>
      </c>
      <c r="BK184" s="312">
        <v>0</v>
      </c>
      <c r="BL184" s="307">
        <f t="shared" si="263"/>
        <v>0</v>
      </c>
      <c r="BM184" s="313">
        <f t="shared" si="264"/>
        <v>788.38000000000011</v>
      </c>
      <c r="BN184" s="306">
        <f t="shared" si="347"/>
        <v>0</v>
      </c>
      <c r="BO184" s="307">
        <f t="shared" si="348"/>
        <v>788.38</v>
      </c>
      <c r="BP184" s="314">
        <f t="shared" si="349"/>
        <v>3219948.9</v>
      </c>
      <c r="BQ184" s="314">
        <f t="shared" si="350"/>
        <v>64398.978000000003</v>
      </c>
      <c r="BR184" s="314">
        <f t="shared" si="357"/>
        <v>3155549.9219999998</v>
      </c>
      <c r="BS184" s="314">
        <v>0</v>
      </c>
      <c r="BT184" s="314">
        <v>0</v>
      </c>
      <c r="BU184" s="315">
        <f t="shared" si="351"/>
        <v>0</v>
      </c>
      <c r="BV184" s="315">
        <v>0</v>
      </c>
      <c r="BW184" s="315">
        <v>0</v>
      </c>
      <c r="BX184" s="315">
        <f t="shared" si="352"/>
        <v>0</v>
      </c>
      <c r="BY184" s="315">
        <v>0</v>
      </c>
      <c r="BZ184" s="315">
        <v>0</v>
      </c>
      <c r="CA184" s="314">
        <f t="shared" si="353"/>
        <v>0</v>
      </c>
      <c r="CB184" s="314">
        <f t="shared" si="358"/>
        <v>0</v>
      </c>
      <c r="CC184" s="314">
        <f t="shared" si="354"/>
        <v>0</v>
      </c>
      <c r="CD184" s="314">
        <v>0</v>
      </c>
      <c r="CE184" s="314">
        <f t="shared" si="355"/>
        <v>3155549.9219999998</v>
      </c>
      <c r="CF184" s="314">
        <f t="shared" si="271"/>
        <v>12756.897767082302</v>
      </c>
      <c r="CG184" s="314">
        <f t="shared" si="268"/>
        <v>12246.621856399011</v>
      </c>
      <c r="CH184" s="314">
        <f t="shared" si="308"/>
        <v>3180553.441623481</v>
      </c>
      <c r="CI184" s="314">
        <f t="shared" si="359"/>
        <v>64398.978000000003</v>
      </c>
      <c r="CJ184" s="323"/>
      <c r="CK184" s="311">
        <v>463</v>
      </c>
      <c r="CL184" s="311">
        <v>475</v>
      </c>
      <c r="CM184" s="321">
        <v>793.31</v>
      </c>
      <c r="CN184" s="318">
        <f t="shared" si="356"/>
        <v>7054</v>
      </c>
      <c r="CQ184" s="360">
        <f t="shared" si="269"/>
        <v>629.65200000000004</v>
      </c>
    </row>
    <row r="185" spans="1:95" ht="11.25" customHeight="1">
      <c r="A185" s="324" t="s">
        <v>1026</v>
      </c>
      <c r="B185" s="194">
        <v>2</v>
      </c>
      <c r="C185" s="194">
        <v>9.5</v>
      </c>
      <c r="D185" s="194">
        <f t="shared" si="360"/>
        <v>10.5</v>
      </c>
      <c r="E185" s="194">
        <v>9</v>
      </c>
      <c r="F185" s="194">
        <v>10</v>
      </c>
      <c r="G185" s="194">
        <v>7</v>
      </c>
      <c r="H185" s="194">
        <v>10</v>
      </c>
      <c r="I185" s="194">
        <v>8</v>
      </c>
      <c r="J185" s="194">
        <v>10</v>
      </c>
      <c r="K185" s="194">
        <v>5</v>
      </c>
      <c r="L185" s="194">
        <v>7</v>
      </c>
      <c r="M185" s="194">
        <v>0</v>
      </c>
      <c r="N185" s="194">
        <v>0</v>
      </c>
      <c r="O185" s="194">
        <v>0</v>
      </c>
      <c r="P185" s="194">
        <v>0</v>
      </c>
      <c r="Q185" s="194">
        <f t="shared" si="323"/>
        <v>66</v>
      </c>
      <c r="R185" s="195">
        <f t="shared" si="324"/>
        <v>76.5</v>
      </c>
      <c r="S185" s="194">
        <v>0</v>
      </c>
      <c r="T185" s="194">
        <v>1</v>
      </c>
      <c r="U185" s="194">
        <v>0</v>
      </c>
      <c r="V185" s="194">
        <v>14</v>
      </c>
      <c r="W185" s="194">
        <v>0.5</v>
      </c>
      <c r="X185" s="194">
        <v>62</v>
      </c>
      <c r="Y185" s="194">
        <v>0</v>
      </c>
      <c r="Z185" s="194">
        <v>0</v>
      </c>
      <c r="AA185" s="194">
        <v>0</v>
      </c>
      <c r="AB185" s="306">
        <f t="shared" si="325"/>
        <v>15.12</v>
      </c>
      <c r="AC185" s="306">
        <f t="shared" si="326"/>
        <v>10.8</v>
      </c>
      <c r="AD185" s="306">
        <f t="shared" si="327"/>
        <v>20.059999999999999</v>
      </c>
      <c r="AE185" s="306">
        <f t="shared" si="328"/>
        <v>29.26</v>
      </c>
      <c r="AF185" s="306">
        <f t="shared" si="329"/>
        <v>15</v>
      </c>
      <c r="AG185" s="306">
        <f t="shared" si="330"/>
        <v>75.12</v>
      </c>
      <c r="AH185" s="306">
        <f t="shared" si="331"/>
        <v>0</v>
      </c>
      <c r="AI185" s="306">
        <f t="shared" si="332"/>
        <v>2</v>
      </c>
      <c r="AJ185" s="306">
        <f t="shared" si="333"/>
        <v>0</v>
      </c>
      <c r="AK185" s="306">
        <f t="shared" si="334"/>
        <v>9.8000000000000007</v>
      </c>
      <c r="AL185" s="306">
        <f t="shared" si="335"/>
        <v>12.5</v>
      </c>
      <c r="AM185" s="306">
        <f t="shared" si="336"/>
        <v>3.1</v>
      </c>
      <c r="AN185" s="306">
        <f t="shared" si="337"/>
        <v>0</v>
      </c>
      <c r="AO185" s="306">
        <f t="shared" si="338"/>
        <v>0</v>
      </c>
      <c r="AP185" s="307">
        <f t="shared" si="265"/>
        <v>117.64</v>
      </c>
      <c r="AQ185" s="308">
        <v>1.0980000000000001</v>
      </c>
      <c r="AR185" s="308">
        <f t="shared" si="339"/>
        <v>129.16900000000001</v>
      </c>
      <c r="AS185" s="312">
        <v>0</v>
      </c>
      <c r="AT185" s="306">
        <f t="shared" si="340"/>
        <v>0</v>
      </c>
      <c r="AU185" s="310">
        <v>46.749000000000002</v>
      </c>
      <c r="AV185" s="310">
        <v>0</v>
      </c>
      <c r="AW185" s="306">
        <v>0</v>
      </c>
      <c r="AX185" s="310">
        <v>0</v>
      </c>
      <c r="AY185" s="307">
        <f t="shared" si="341"/>
        <v>46.749000000000002</v>
      </c>
      <c r="AZ185" s="307">
        <v>0</v>
      </c>
      <c r="BA185" s="307">
        <v>0.08</v>
      </c>
      <c r="BB185" s="307">
        <f t="shared" si="342"/>
        <v>6.12</v>
      </c>
      <c r="BC185" s="307">
        <f t="shared" si="343"/>
        <v>4.0430000000000001</v>
      </c>
      <c r="BD185" s="307">
        <f t="shared" si="344"/>
        <v>1.75</v>
      </c>
      <c r="BE185" s="307">
        <f t="shared" si="307"/>
        <v>5.7930000000000001</v>
      </c>
      <c r="BF185" s="311">
        <v>0</v>
      </c>
      <c r="BG185" s="307">
        <f t="shared" si="345"/>
        <v>0</v>
      </c>
      <c r="BH185" s="311">
        <v>0</v>
      </c>
      <c r="BI185" s="307">
        <f t="shared" si="346"/>
        <v>0</v>
      </c>
      <c r="BJ185" s="312">
        <v>0</v>
      </c>
      <c r="BK185" s="312">
        <v>0</v>
      </c>
      <c r="BL185" s="307">
        <f t="shared" si="263"/>
        <v>0</v>
      </c>
      <c r="BM185" s="313">
        <f t="shared" si="264"/>
        <v>187.83100000000002</v>
      </c>
      <c r="BN185" s="306">
        <f t="shared" si="347"/>
        <v>0</v>
      </c>
      <c r="BO185" s="307">
        <f t="shared" si="348"/>
        <v>187.83099999999999</v>
      </c>
      <c r="BP185" s="314">
        <f t="shared" si="349"/>
        <v>767150.64</v>
      </c>
      <c r="BQ185" s="314">
        <f t="shared" si="350"/>
        <v>15343.0128</v>
      </c>
      <c r="BR185" s="314">
        <f t="shared" si="357"/>
        <v>751807.62719999999</v>
      </c>
      <c r="BS185" s="314">
        <v>0</v>
      </c>
      <c r="BT185" s="314">
        <v>0</v>
      </c>
      <c r="BU185" s="315">
        <f t="shared" si="351"/>
        <v>0</v>
      </c>
      <c r="BV185" s="315">
        <v>0</v>
      </c>
      <c r="BW185" s="315">
        <v>0</v>
      </c>
      <c r="BX185" s="315">
        <f t="shared" si="352"/>
        <v>0</v>
      </c>
      <c r="BY185" s="315">
        <v>0</v>
      </c>
      <c r="BZ185" s="315">
        <v>0</v>
      </c>
      <c r="CA185" s="314">
        <f t="shared" si="353"/>
        <v>0</v>
      </c>
      <c r="CB185" s="314">
        <f t="shared" si="358"/>
        <v>0</v>
      </c>
      <c r="CC185" s="314">
        <f t="shared" si="354"/>
        <v>0</v>
      </c>
      <c r="CD185" s="314">
        <v>0</v>
      </c>
      <c r="CE185" s="314">
        <f t="shared" si="355"/>
        <v>751807.62719999999</v>
      </c>
      <c r="CF185" s="314">
        <f t="shared" si="271"/>
        <v>3039.3222347198612</v>
      </c>
      <c r="CG185" s="314">
        <f t="shared" si="268"/>
        <v>2917.7493453310667</v>
      </c>
      <c r="CH185" s="314">
        <f t="shared" si="308"/>
        <v>757764.69878005097</v>
      </c>
      <c r="CI185" s="314">
        <f t="shared" si="359"/>
        <v>15343.0128</v>
      </c>
      <c r="CJ185" s="323"/>
      <c r="CK185" s="311">
        <v>77</v>
      </c>
      <c r="CL185" s="311">
        <v>80.5</v>
      </c>
      <c r="CM185" s="321">
        <v>185.898</v>
      </c>
      <c r="CN185" s="318">
        <f t="shared" si="356"/>
        <v>10028</v>
      </c>
      <c r="CQ185" s="360">
        <f t="shared" si="269"/>
        <v>160.56</v>
      </c>
    </row>
    <row r="186" spans="1:95" ht="11.25" customHeight="1">
      <c r="A186" s="324" t="s">
        <v>1027</v>
      </c>
      <c r="B186" s="194">
        <v>0</v>
      </c>
      <c r="C186" s="194">
        <v>5.5</v>
      </c>
      <c r="D186" s="194">
        <f t="shared" si="360"/>
        <v>5.5</v>
      </c>
      <c r="E186" s="194">
        <v>5.5</v>
      </c>
      <c r="F186" s="194">
        <v>6</v>
      </c>
      <c r="G186" s="194">
        <v>6.5</v>
      </c>
      <c r="H186" s="194">
        <v>7</v>
      </c>
      <c r="I186" s="194">
        <v>6</v>
      </c>
      <c r="J186" s="194">
        <v>4</v>
      </c>
      <c r="K186" s="194">
        <v>5.5</v>
      </c>
      <c r="L186" s="194">
        <v>4</v>
      </c>
      <c r="M186" s="194">
        <v>0</v>
      </c>
      <c r="N186" s="194">
        <v>0</v>
      </c>
      <c r="O186" s="194">
        <v>0</v>
      </c>
      <c r="P186" s="194">
        <v>0</v>
      </c>
      <c r="Q186" s="194">
        <f t="shared" si="323"/>
        <v>44.5</v>
      </c>
      <c r="R186" s="195">
        <f t="shared" si="324"/>
        <v>50</v>
      </c>
      <c r="S186" s="194">
        <v>0</v>
      </c>
      <c r="T186" s="194">
        <v>0</v>
      </c>
      <c r="U186" s="194">
        <v>0</v>
      </c>
      <c r="V186" s="194">
        <v>8.5</v>
      </c>
      <c r="W186" s="194">
        <v>0.2</v>
      </c>
      <c r="X186" s="194">
        <v>40.5</v>
      </c>
      <c r="Y186" s="194">
        <v>0</v>
      </c>
      <c r="Z186" s="194">
        <v>0</v>
      </c>
      <c r="AA186" s="194">
        <v>0</v>
      </c>
      <c r="AB186" s="306">
        <f t="shared" si="325"/>
        <v>7.92</v>
      </c>
      <c r="AC186" s="306">
        <f t="shared" si="326"/>
        <v>6.6</v>
      </c>
      <c r="AD186" s="306">
        <f t="shared" si="327"/>
        <v>14.75</v>
      </c>
      <c r="AE186" s="306">
        <f t="shared" si="328"/>
        <v>17.765000000000001</v>
      </c>
      <c r="AF186" s="306">
        <f t="shared" si="329"/>
        <v>11.875</v>
      </c>
      <c r="AG186" s="306">
        <f t="shared" si="330"/>
        <v>50.99</v>
      </c>
      <c r="AH186" s="306">
        <f t="shared" si="331"/>
        <v>0</v>
      </c>
      <c r="AI186" s="306">
        <f t="shared" si="332"/>
        <v>0</v>
      </c>
      <c r="AJ186" s="306">
        <f t="shared" si="333"/>
        <v>0</v>
      </c>
      <c r="AK186" s="306">
        <f t="shared" si="334"/>
        <v>5.95</v>
      </c>
      <c r="AL186" s="306">
        <f t="shared" si="335"/>
        <v>5</v>
      </c>
      <c r="AM186" s="306">
        <f t="shared" si="336"/>
        <v>2.0249999999999999</v>
      </c>
      <c r="AN186" s="306">
        <f t="shared" si="337"/>
        <v>0</v>
      </c>
      <c r="AO186" s="306">
        <f t="shared" si="338"/>
        <v>0</v>
      </c>
      <c r="AP186" s="307">
        <f t="shared" si="265"/>
        <v>71.885000000000005</v>
      </c>
      <c r="AQ186" s="308">
        <v>1</v>
      </c>
      <c r="AR186" s="308">
        <f t="shared" si="339"/>
        <v>71.885000000000005</v>
      </c>
      <c r="AS186" s="312">
        <v>0</v>
      </c>
      <c r="AT186" s="306">
        <f t="shared" si="340"/>
        <v>0</v>
      </c>
      <c r="AU186" s="310">
        <v>37.5</v>
      </c>
      <c r="AV186" s="310">
        <v>0</v>
      </c>
      <c r="AW186" s="306">
        <v>0</v>
      </c>
      <c r="AX186" s="310">
        <v>0</v>
      </c>
      <c r="AY186" s="307">
        <f t="shared" si="341"/>
        <v>37.5</v>
      </c>
      <c r="AZ186" s="307">
        <v>0</v>
      </c>
      <c r="BA186" s="307">
        <v>0.08</v>
      </c>
      <c r="BB186" s="307">
        <f t="shared" si="342"/>
        <v>4</v>
      </c>
      <c r="BC186" s="307">
        <f t="shared" si="343"/>
        <v>0</v>
      </c>
      <c r="BD186" s="307">
        <f t="shared" si="344"/>
        <v>0</v>
      </c>
      <c r="BE186" s="307">
        <f t="shared" si="307"/>
        <v>0</v>
      </c>
      <c r="BF186" s="311">
        <v>0</v>
      </c>
      <c r="BG186" s="307">
        <f t="shared" si="345"/>
        <v>0</v>
      </c>
      <c r="BH186" s="311">
        <v>0</v>
      </c>
      <c r="BI186" s="307">
        <f t="shared" si="346"/>
        <v>0</v>
      </c>
      <c r="BJ186" s="312">
        <v>0</v>
      </c>
      <c r="BK186" s="312">
        <v>0</v>
      </c>
      <c r="BL186" s="307">
        <f t="shared" si="263"/>
        <v>0</v>
      </c>
      <c r="BM186" s="313">
        <f t="shared" si="264"/>
        <v>113.38500000000001</v>
      </c>
      <c r="BN186" s="306">
        <f t="shared" si="347"/>
        <v>0</v>
      </c>
      <c r="BO186" s="307">
        <f t="shared" si="348"/>
        <v>113.38500000000001</v>
      </c>
      <c r="BP186" s="314">
        <f t="shared" si="349"/>
        <v>463093.82</v>
      </c>
      <c r="BQ186" s="314">
        <f t="shared" si="350"/>
        <v>9261.876400000001</v>
      </c>
      <c r="BR186" s="314">
        <f t="shared" si="357"/>
        <v>453831.9436</v>
      </c>
      <c r="BS186" s="314">
        <v>0</v>
      </c>
      <c r="BT186" s="314">
        <v>0</v>
      </c>
      <c r="BU186" s="315">
        <f t="shared" si="351"/>
        <v>0</v>
      </c>
      <c r="BV186" s="315">
        <v>0</v>
      </c>
      <c r="BW186" s="315">
        <v>0</v>
      </c>
      <c r="BX186" s="315">
        <f t="shared" si="352"/>
        <v>0</v>
      </c>
      <c r="BY186" s="315">
        <v>0</v>
      </c>
      <c r="BZ186" s="315">
        <v>0</v>
      </c>
      <c r="CA186" s="314">
        <f t="shared" si="353"/>
        <v>0</v>
      </c>
      <c r="CB186" s="314">
        <f t="shared" si="358"/>
        <v>0</v>
      </c>
      <c r="CC186" s="314">
        <f t="shared" si="354"/>
        <v>0</v>
      </c>
      <c r="CD186" s="314">
        <v>0</v>
      </c>
      <c r="CE186" s="314">
        <f t="shared" si="355"/>
        <v>453831.9436</v>
      </c>
      <c r="CF186" s="314">
        <f t="shared" si="271"/>
        <v>1834.7000843111559</v>
      </c>
      <c r="CG186" s="314">
        <f t="shared" si="268"/>
        <v>1761.3120809387096</v>
      </c>
      <c r="CH186" s="314">
        <f t="shared" si="308"/>
        <v>457427.95576524985</v>
      </c>
      <c r="CI186" s="314">
        <f t="shared" si="359"/>
        <v>9261.876400000001</v>
      </c>
      <c r="CJ186" s="320"/>
      <c r="CK186" s="311">
        <v>50</v>
      </c>
      <c r="CL186" s="311">
        <v>50</v>
      </c>
      <c r="CM186" s="321">
        <v>112.245</v>
      </c>
      <c r="CN186" s="318">
        <f t="shared" si="356"/>
        <v>9262</v>
      </c>
      <c r="CQ186" s="360">
        <f t="shared" si="269"/>
        <v>103.45</v>
      </c>
    </row>
    <row r="187" spans="1:95" ht="11.25" customHeight="1">
      <c r="A187" s="319" t="s">
        <v>1028</v>
      </c>
      <c r="B187" s="194">
        <v>0</v>
      </c>
      <c r="C187" s="194">
        <v>28</v>
      </c>
      <c r="D187" s="194">
        <f t="shared" si="360"/>
        <v>28</v>
      </c>
      <c r="E187" s="194">
        <v>17</v>
      </c>
      <c r="F187" s="194">
        <v>8.5</v>
      </c>
      <c r="G187" s="194">
        <v>16</v>
      </c>
      <c r="H187" s="194">
        <v>10.5</v>
      </c>
      <c r="I187" s="194">
        <v>0</v>
      </c>
      <c r="J187" s="194">
        <v>0</v>
      </c>
      <c r="K187" s="194">
        <v>0</v>
      </c>
      <c r="L187" s="194">
        <v>0</v>
      </c>
      <c r="M187" s="194">
        <v>0</v>
      </c>
      <c r="N187" s="194">
        <v>0</v>
      </c>
      <c r="O187" s="194">
        <v>0</v>
      </c>
      <c r="P187" s="194">
        <v>0</v>
      </c>
      <c r="Q187" s="194">
        <f t="shared" si="323"/>
        <v>52</v>
      </c>
      <c r="R187" s="195">
        <f t="shared" si="324"/>
        <v>80</v>
      </c>
      <c r="S187" s="194">
        <v>0</v>
      </c>
      <c r="T187" s="194">
        <v>0</v>
      </c>
      <c r="U187" s="194">
        <v>0</v>
      </c>
      <c r="V187" s="194">
        <v>6.5</v>
      </c>
      <c r="W187" s="194">
        <v>0.15</v>
      </c>
      <c r="X187" s="194">
        <v>0</v>
      </c>
      <c r="Y187" s="194">
        <v>0</v>
      </c>
      <c r="Z187" s="194">
        <v>0</v>
      </c>
      <c r="AA187" s="194">
        <v>0</v>
      </c>
      <c r="AB187" s="306">
        <f t="shared" si="325"/>
        <v>40.32</v>
      </c>
      <c r="AC187" s="306">
        <f t="shared" si="326"/>
        <v>20.399999999999999</v>
      </c>
      <c r="AD187" s="306">
        <f t="shared" si="327"/>
        <v>28.91</v>
      </c>
      <c r="AE187" s="306">
        <f t="shared" si="328"/>
        <v>10.973000000000001</v>
      </c>
      <c r="AF187" s="306">
        <f t="shared" si="329"/>
        <v>0</v>
      </c>
      <c r="AG187" s="306">
        <f t="shared" si="330"/>
        <v>60.283000000000001</v>
      </c>
      <c r="AH187" s="306">
        <f t="shared" si="331"/>
        <v>0</v>
      </c>
      <c r="AI187" s="306">
        <f t="shared" si="332"/>
        <v>0</v>
      </c>
      <c r="AJ187" s="306">
        <f t="shared" si="333"/>
        <v>0</v>
      </c>
      <c r="AK187" s="306">
        <f t="shared" si="334"/>
        <v>4.55</v>
      </c>
      <c r="AL187" s="306">
        <f t="shared" si="335"/>
        <v>3.75</v>
      </c>
      <c r="AM187" s="306">
        <f t="shared" si="336"/>
        <v>0</v>
      </c>
      <c r="AN187" s="306">
        <f t="shared" si="337"/>
        <v>0</v>
      </c>
      <c r="AO187" s="306">
        <f t="shared" si="338"/>
        <v>0</v>
      </c>
      <c r="AP187" s="307">
        <f t="shared" si="265"/>
        <v>108.90299999999999</v>
      </c>
      <c r="AQ187" s="308">
        <v>1.1459999999999999</v>
      </c>
      <c r="AR187" s="308">
        <f t="shared" si="339"/>
        <v>124.803</v>
      </c>
      <c r="AS187" s="312">
        <v>0</v>
      </c>
      <c r="AT187" s="306">
        <f t="shared" si="340"/>
        <v>0</v>
      </c>
      <c r="AU187" s="310">
        <v>48</v>
      </c>
      <c r="AV187" s="310">
        <v>0</v>
      </c>
      <c r="AW187" s="306">
        <v>0</v>
      </c>
      <c r="AX187" s="310">
        <v>0</v>
      </c>
      <c r="AY187" s="307">
        <f t="shared" si="341"/>
        <v>48</v>
      </c>
      <c r="AZ187" s="307">
        <v>0</v>
      </c>
      <c r="BA187" s="307">
        <v>4.3999999999999997E-2</v>
      </c>
      <c r="BB187" s="307">
        <f t="shared" si="342"/>
        <v>3.52</v>
      </c>
      <c r="BC187" s="307">
        <f t="shared" si="343"/>
        <v>13.59</v>
      </c>
      <c r="BD187" s="307">
        <f t="shared" si="344"/>
        <v>5</v>
      </c>
      <c r="BE187" s="307">
        <f t="shared" si="307"/>
        <v>18.59</v>
      </c>
      <c r="BF187" s="311">
        <v>0</v>
      </c>
      <c r="BG187" s="307">
        <f t="shared" si="345"/>
        <v>0</v>
      </c>
      <c r="BH187" s="311">
        <v>0</v>
      </c>
      <c r="BI187" s="307">
        <f t="shared" si="346"/>
        <v>0</v>
      </c>
      <c r="BJ187" s="312">
        <v>0</v>
      </c>
      <c r="BK187" s="312">
        <v>0</v>
      </c>
      <c r="BL187" s="307">
        <f t="shared" si="263"/>
        <v>0</v>
      </c>
      <c r="BM187" s="313">
        <f t="shared" si="264"/>
        <v>194.91300000000001</v>
      </c>
      <c r="BN187" s="306">
        <f t="shared" si="347"/>
        <v>0</v>
      </c>
      <c r="BO187" s="307">
        <f t="shared" si="348"/>
        <v>194.91300000000001</v>
      </c>
      <c r="BP187" s="314">
        <f t="shared" si="349"/>
        <v>796075.37</v>
      </c>
      <c r="BQ187" s="314">
        <f t="shared" si="350"/>
        <v>15921.5074</v>
      </c>
      <c r="BR187" s="314">
        <f>BP187-BQ187</f>
        <v>780153.86259999999</v>
      </c>
      <c r="BS187" s="314">
        <v>0</v>
      </c>
      <c r="BT187" s="314">
        <v>0</v>
      </c>
      <c r="BU187" s="315">
        <f t="shared" si="351"/>
        <v>0</v>
      </c>
      <c r="BV187" s="315">
        <v>0</v>
      </c>
      <c r="BW187" s="315">
        <v>0</v>
      </c>
      <c r="BX187" s="315">
        <f t="shared" si="352"/>
        <v>0</v>
      </c>
      <c r="BY187" s="315">
        <v>0</v>
      </c>
      <c r="BZ187" s="315">
        <v>0</v>
      </c>
      <c r="CA187" s="314">
        <f t="shared" si="353"/>
        <v>0</v>
      </c>
      <c r="CB187" s="314">
        <f t="shared" si="358"/>
        <v>0</v>
      </c>
      <c r="CC187" s="314">
        <f t="shared" si="354"/>
        <v>0</v>
      </c>
      <c r="CD187" s="314">
        <v>0</v>
      </c>
      <c r="CE187" s="314">
        <f t="shared" si="355"/>
        <v>780153.86259999999</v>
      </c>
      <c r="CF187" s="314">
        <f t="shared" si="271"/>
        <v>3153.9171661954688</v>
      </c>
      <c r="CG187" s="314">
        <f t="shared" si="268"/>
        <v>3027.76047954765</v>
      </c>
      <c r="CH187" s="314">
        <f t="shared" si="308"/>
        <v>786335.54024574312</v>
      </c>
      <c r="CI187" s="314">
        <f t="shared" si="359"/>
        <v>15921.5074</v>
      </c>
      <c r="CJ187" s="323"/>
      <c r="CK187" s="311">
        <v>84</v>
      </c>
      <c r="CL187" s="311">
        <v>94</v>
      </c>
      <c r="CM187" s="321">
        <v>194.64500000000001</v>
      </c>
      <c r="CN187" s="318">
        <f t="shared" si="356"/>
        <v>9951</v>
      </c>
      <c r="CQ187" s="360">
        <f t="shared" si="269"/>
        <v>159.55600000000001</v>
      </c>
    </row>
    <row r="188" spans="1:95" ht="11.25" customHeight="1">
      <c r="A188" s="319" t="s">
        <v>1136</v>
      </c>
      <c r="B188" s="194">
        <v>29.5</v>
      </c>
      <c r="C188" s="194">
        <v>29.5</v>
      </c>
      <c r="D188" s="194">
        <f t="shared" si="360"/>
        <v>44.25</v>
      </c>
      <c r="E188" s="194">
        <v>18.5</v>
      </c>
      <c r="F188" s="194">
        <v>23</v>
      </c>
      <c r="G188" s="194">
        <v>0</v>
      </c>
      <c r="H188" s="194">
        <v>0</v>
      </c>
      <c r="I188" s="194">
        <v>0</v>
      </c>
      <c r="J188" s="194">
        <v>0</v>
      </c>
      <c r="K188" s="194">
        <v>66</v>
      </c>
      <c r="L188" s="194">
        <v>61</v>
      </c>
      <c r="M188" s="194">
        <v>66</v>
      </c>
      <c r="N188" s="194">
        <v>71.5</v>
      </c>
      <c r="O188" s="194">
        <v>70.5</v>
      </c>
      <c r="P188" s="194">
        <v>73</v>
      </c>
      <c r="Q188" s="194">
        <f>SUM($E188:$P188)</f>
        <v>449.5</v>
      </c>
      <c r="R188" s="195">
        <f>$D188+$Q188</f>
        <v>493.75</v>
      </c>
      <c r="S188" s="194">
        <v>11</v>
      </c>
      <c r="T188" s="194">
        <v>1</v>
      </c>
      <c r="U188" s="194">
        <v>29.5</v>
      </c>
      <c r="V188" s="194">
        <v>69</v>
      </c>
      <c r="W188" s="194">
        <v>3.73</v>
      </c>
      <c r="X188" s="194">
        <v>70</v>
      </c>
      <c r="Y188" s="194">
        <v>0</v>
      </c>
      <c r="Z188" s="194">
        <v>0</v>
      </c>
      <c r="AA188" s="194">
        <v>0</v>
      </c>
      <c r="AB188" s="306">
        <f>ROUND($D188*$AB$2,3)</f>
        <v>63.72</v>
      </c>
      <c r="AC188" s="306">
        <f>ROUND($E188*$AC$2,3)</f>
        <v>22.2</v>
      </c>
      <c r="AD188" s="306">
        <f>ROUND(($F188+$G188)*$AD$2,3)</f>
        <v>27.14</v>
      </c>
      <c r="AE188" s="306">
        <f>ROUND(($H188+$I188+$J188)*$AE$2,3)</f>
        <v>0</v>
      </c>
      <c r="AF188" s="306">
        <f>ROUND(($K188+$L188+$M188+$N188+$O188+$P188)*$AF$2,3)</f>
        <v>510</v>
      </c>
      <c r="AG188" s="306">
        <f t="shared" si="330"/>
        <v>559.34</v>
      </c>
      <c r="AH188" s="306">
        <f>ROUND($AH$2*$S188,3)</f>
        <v>11</v>
      </c>
      <c r="AI188" s="306">
        <f>ROUND($AI$2*$T188,3)</f>
        <v>2</v>
      </c>
      <c r="AJ188" s="306">
        <f>ROUND($AJ$2*$U188,3)</f>
        <v>59</v>
      </c>
      <c r="AK188" s="306">
        <f>ROUND($AK$2*$V188,3)</f>
        <v>48.3</v>
      </c>
      <c r="AL188" s="306">
        <f>ROUND($AL$2*$W188,3)</f>
        <v>93.25</v>
      </c>
      <c r="AM188" s="306">
        <f>ROUND($X188*$AM$2,3)</f>
        <v>3.5</v>
      </c>
      <c r="AN188" s="306">
        <f t="shared" si="337"/>
        <v>0</v>
      </c>
      <c r="AO188" s="306">
        <f>ROUND($AA188*$AO$2,3)</f>
        <v>0</v>
      </c>
      <c r="AP188" s="307">
        <f t="shared" si="265"/>
        <v>840.11</v>
      </c>
      <c r="AQ188" s="308">
        <v>1.05</v>
      </c>
      <c r="AR188" s="308">
        <f>ROUND($AP188*$AQ188,3)</f>
        <v>882.11599999999999</v>
      </c>
      <c r="AS188" s="312">
        <v>0</v>
      </c>
      <c r="AT188" s="306">
        <f>ROUND($AS188*$AT$2,3)</f>
        <v>0</v>
      </c>
      <c r="AU188" s="310">
        <v>0</v>
      </c>
      <c r="AV188" s="310">
        <v>0</v>
      </c>
      <c r="AW188" s="306">
        <v>0</v>
      </c>
      <c r="AX188" s="310">
        <v>0</v>
      </c>
      <c r="AY188" s="307">
        <f>SUM($AU188:$AX188)</f>
        <v>0</v>
      </c>
      <c r="AZ188" s="307">
        <v>0</v>
      </c>
      <c r="BA188" s="307">
        <v>6.7000000000000004E-2</v>
      </c>
      <c r="BB188" s="307">
        <f>ROUND($BA188*$R188,3)</f>
        <v>33.081000000000003</v>
      </c>
      <c r="BC188" s="307">
        <f t="shared" si="343"/>
        <v>0</v>
      </c>
      <c r="BD188" s="307">
        <f t="shared" si="344"/>
        <v>0</v>
      </c>
      <c r="BE188" s="307">
        <f>SUM($BC188:$BD188)</f>
        <v>0</v>
      </c>
      <c r="BF188" s="311">
        <v>0</v>
      </c>
      <c r="BG188" s="307">
        <f>ROUND($BF188*$BG$2,3)</f>
        <v>0</v>
      </c>
      <c r="BH188" s="311">
        <v>0</v>
      </c>
      <c r="BI188" s="307">
        <f>ROUND($BH188*$BI$2,3)</f>
        <v>0</v>
      </c>
      <c r="BJ188" s="312">
        <v>0</v>
      </c>
      <c r="BK188" s="312">
        <v>0</v>
      </c>
      <c r="BL188" s="307">
        <f>IF(BJ188=0,0,(BJ188)*(BK188/BJ188)*$BL$2)</f>
        <v>0</v>
      </c>
      <c r="BM188" s="313">
        <f>$AR188+$AT188+$AY188+$AZ188+$BB188+$BE188+$BG188+$BI188+$BL188</f>
        <v>915.197</v>
      </c>
      <c r="BN188" s="306">
        <f t="shared" si="347"/>
        <v>0</v>
      </c>
      <c r="BO188" s="307">
        <f>ROUND($BM188+$BN188,3)</f>
        <v>915.197</v>
      </c>
      <c r="BP188" s="314">
        <f>ROUND($BO188*$BP$2,2)</f>
        <v>3737902.5</v>
      </c>
      <c r="BQ188" s="314">
        <f t="shared" si="350"/>
        <v>74758.05</v>
      </c>
      <c r="BR188" s="314">
        <f t="shared" si="357"/>
        <v>3663144.45</v>
      </c>
      <c r="BS188" s="314">
        <v>0</v>
      </c>
      <c r="BT188" s="314">
        <v>0</v>
      </c>
      <c r="BU188" s="315">
        <f>$BS188+$BT188</f>
        <v>0</v>
      </c>
      <c r="BV188" s="315">
        <v>0</v>
      </c>
      <c r="BW188" s="315">
        <v>0</v>
      </c>
      <c r="BX188" s="315">
        <f>$BV188+$BW188</f>
        <v>0</v>
      </c>
      <c r="BY188" s="315">
        <v>0</v>
      </c>
      <c r="BZ188" s="315">
        <v>0</v>
      </c>
      <c r="CA188" s="314">
        <f>SUM($BY188:$BZ188)</f>
        <v>0</v>
      </c>
      <c r="CB188" s="314">
        <f>SUM($BT188+$BW188+$BZ188)</f>
        <v>0</v>
      </c>
      <c r="CC188" s="314">
        <f>$CB188*0.75</f>
        <v>0</v>
      </c>
      <c r="CD188" s="314">
        <v>0</v>
      </c>
      <c r="CE188" s="314">
        <f t="shared" si="355"/>
        <v>3663144.45</v>
      </c>
      <c r="CF188" s="314">
        <f t="shared" si="271"/>
        <v>14808.943103358366</v>
      </c>
      <c r="CG188" s="314">
        <f t="shared" si="268"/>
        <v>14216.585379224032</v>
      </c>
      <c r="CH188" s="314">
        <f t="shared" si="308"/>
        <v>3692169.9784825821</v>
      </c>
      <c r="CI188" s="314">
        <f t="shared" si="359"/>
        <v>74758.05</v>
      </c>
      <c r="CJ188" s="323"/>
      <c r="CK188" s="311">
        <v>518</v>
      </c>
      <c r="CL188" s="311">
        <v>470.5</v>
      </c>
      <c r="CM188" s="321">
        <v>931.54200000000003</v>
      </c>
      <c r="CN188" s="318">
        <f>ROUND($BP188/$R188,0)</f>
        <v>7570</v>
      </c>
      <c r="CQ188" s="360">
        <f t="shared" si="269"/>
        <v>741.43099999999993</v>
      </c>
    </row>
    <row r="189" spans="1:95" ht="11.25" customHeight="1">
      <c r="A189" s="319" t="s">
        <v>1029</v>
      </c>
      <c r="B189" s="194">
        <v>0</v>
      </c>
      <c r="C189" s="194">
        <v>0</v>
      </c>
      <c r="D189" s="194">
        <f t="shared" si="360"/>
        <v>0</v>
      </c>
      <c r="E189" s="194">
        <v>0</v>
      </c>
      <c r="F189" s="194">
        <v>0</v>
      </c>
      <c r="G189" s="194">
        <v>0</v>
      </c>
      <c r="H189" s="194">
        <v>0</v>
      </c>
      <c r="I189" s="194">
        <v>0</v>
      </c>
      <c r="J189" s="194">
        <v>23</v>
      </c>
      <c r="K189" s="194">
        <v>27</v>
      </c>
      <c r="L189" s="194">
        <v>0</v>
      </c>
      <c r="M189" s="194">
        <v>0</v>
      </c>
      <c r="N189" s="194">
        <v>0</v>
      </c>
      <c r="O189" s="194">
        <v>0</v>
      </c>
      <c r="P189" s="194">
        <v>0</v>
      </c>
      <c r="Q189" s="194">
        <f t="shared" si="323"/>
        <v>50</v>
      </c>
      <c r="R189" s="195">
        <f t="shared" si="324"/>
        <v>50</v>
      </c>
      <c r="S189" s="194">
        <v>0</v>
      </c>
      <c r="T189" s="194">
        <v>0</v>
      </c>
      <c r="U189" s="194">
        <v>0</v>
      </c>
      <c r="V189" s="194">
        <v>4.5</v>
      </c>
      <c r="W189" s="194">
        <v>0</v>
      </c>
      <c r="X189" s="194">
        <v>0</v>
      </c>
      <c r="Y189" s="194">
        <v>0</v>
      </c>
      <c r="Z189" s="194">
        <v>0</v>
      </c>
      <c r="AA189" s="194">
        <v>0</v>
      </c>
      <c r="AB189" s="306">
        <f t="shared" si="325"/>
        <v>0</v>
      </c>
      <c r="AC189" s="306">
        <f t="shared" si="326"/>
        <v>0</v>
      </c>
      <c r="AD189" s="306">
        <f t="shared" si="327"/>
        <v>0</v>
      </c>
      <c r="AE189" s="306">
        <f t="shared" ref="AE189:AE197" si="361">ROUND(($H189+$I189+$J189)*$AE$2,3)</f>
        <v>24.035</v>
      </c>
      <c r="AF189" s="306">
        <f t="shared" si="329"/>
        <v>33.75</v>
      </c>
      <c r="AG189" s="306">
        <f t="shared" si="330"/>
        <v>57.784999999999997</v>
      </c>
      <c r="AH189" s="306">
        <f t="shared" si="331"/>
        <v>0</v>
      </c>
      <c r="AI189" s="306">
        <f t="shared" si="332"/>
        <v>0</v>
      </c>
      <c r="AJ189" s="306">
        <f t="shared" si="333"/>
        <v>0</v>
      </c>
      <c r="AK189" s="306">
        <f t="shared" si="334"/>
        <v>3.15</v>
      </c>
      <c r="AL189" s="306">
        <f t="shared" si="335"/>
        <v>0</v>
      </c>
      <c r="AM189" s="306">
        <f t="shared" si="336"/>
        <v>0</v>
      </c>
      <c r="AN189" s="306">
        <f t="shared" si="337"/>
        <v>0</v>
      </c>
      <c r="AO189" s="306">
        <f t="shared" si="338"/>
        <v>0</v>
      </c>
      <c r="AP189" s="307">
        <f t="shared" si="265"/>
        <v>60.934999999999995</v>
      </c>
      <c r="AQ189" s="342">
        <v>1.05</v>
      </c>
      <c r="AR189" s="342">
        <f t="shared" si="339"/>
        <v>63.981999999999999</v>
      </c>
      <c r="AS189" s="312">
        <v>0</v>
      </c>
      <c r="AT189" s="306">
        <f t="shared" si="340"/>
        <v>0</v>
      </c>
      <c r="AU189" s="310">
        <v>37.5</v>
      </c>
      <c r="AV189" s="310">
        <v>0</v>
      </c>
      <c r="AW189" s="306">
        <v>0</v>
      </c>
      <c r="AX189" s="310">
        <v>0</v>
      </c>
      <c r="AY189" s="307">
        <f t="shared" si="341"/>
        <v>37.5</v>
      </c>
      <c r="AZ189" s="307">
        <v>0</v>
      </c>
      <c r="BA189" s="307">
        <v>0.126</v>
      </c>
      <c r="BB189" s="307">
        <f t="shared" si="342"/>
        <v>6.3</v>
      </c>
      <c r="BC189" s="307">
        <f t="shared" si="343"/>
        <v>34.905000000000001</v>
      </c>
      <c r="BD189" s="307">
        <f t="shared" si="344"/>
        <v>12</v>
      </c>
      <c r="BE189" s="307">
        <f t="shared" si="307"/>
        <v>46.905000000000001</v>
      </c>
      <c r="BF189" s="311">
        <v>0</v>
      </c>
      <c r="BG189" s="307">
        <f t="shared" si="345"/>
        <v>0</v>
      </c>
      <c r="BH189" s="311">
        <v>0</v>
      </c>
      <c r="BI189" s="307">
        <f t="shared" si="346"/>
        <v>0</v>
      </c>
      <c r="BJ189" s="312">
        <v>0</v>
      </c>
      <c r="BK189" s="312">
        <v>0</v>
      </c>
      <c r="BL189" s="307">
        <f t="shared" si="263"/>
        <v>0</v>
      </c>
      <c r="BM189" s="313">
        <f t="shared" si="264"/>
        <v>154.68700000000001</v>
      </c>
      <c r="BN189" s="306">
        <f t="shared" si="347"/>
        <v>48.994</v>
      </c>
      <c r="BO189" s="307">
        <f t="shared" si="348"/>
        <v>203.68100000000001</v>
      </c>
      <c r="BP189" s="314">
        <f t="shared" si="349"/>
        <v>831886.16</v>
      </c>
      <c r="BQ189" s="314">
        <f t="shared" si="350"/>
        <v>16637.7232</v>
      </c>
      <c r="BR189" s="314">
        <f t="shared" si="357"/>
        <v>815248.43680000002</v>
      </c>
      <c r="BS189" s="314">
        <v>0</v>
      </c>
      <c r="BT189" s="314">
        <v>0</v>
      </c>
      <c r="BU189" s="315">
        <f t="shared" si="351"/>
        <v>0</v>
      </c>
      <c r="BV189" s="315">
        <v>0</v>
      </c>
      <c r="BW189" s="315">
        <v>0</v>
      </c>
      <c r="BX189" s="315">
        <f t="shared" si="352"/>
        <v>0</v>
      </c>
      <c r="BY189" s="315">
        <v>0</v>
      </c>
      <c r="BZ189" s="315">
        <v>0</v>
      </c>
      <c r="CA189" s="314">
        <f t="shared" si="353"/>
        <v>0</v>
      </c>
      <c r="CB189" s="314">
        <f t="shared" si="358"/>
        <v>0</v>
      </c>
      <c r="CC189" s="314">
        <f t="shared" si="354"/>
        <v>0</v>
      </c>
      <c r="CD189" s="314">
        <v>0</v>
      </c>
      <c r="CE189" s="314">
        <f t="shared" si="355"/>
        <v>815248.43680000002</v>
      </c>
      <c r="CF189" s="314">
        <f t="shared" si="271"/>
        <v>3295.7935130494379</v>
      </c>
      <c r="CG189" s="314">
        <f t="shared" si="268"/>
        <v>3163.9617725274602</v>
      </c>
      <c r="CH189" s="314">
        <f t="shared" si="308"/>
        <v>821708.19208557694</v>
      </c>
      <c r="CI189" s="314">
        <f t="shared" si="359"/>
        <v>16637.7232</v>
      </c>
      <c r="CJ189" s="320"/>
      <c r="CK189" s="311">
        <v>49</v>
      </c>
      <c r="CL189" s="311">
        <v>73</v>
      </c>
      <c r="CM189" s="321">
        <v>203.68100000000001</v>
      </c>
      <c r="CN189" s="318">
        <f t="shared" si="356"/>
        <v>16638</v>
      </c>
      <c r="CQ189" s="360">
        <f t="shared" si="269"/>
        <v>193.89899999999997</v>
      </c>
    </row>
    <row r="190" spans="1:95" ht="11.25" customHeight="1">
      <c r="A190" s="319" t="s">
        <v>1030</v>
      </c>
      <c r="B190" s="194">
        <v>0</v>
      </c>
      <c r="C190" s="194">
        <v>0</v>
      </c>
      <c r="D190" s="194">
        <f t="shared" si="360"/>
        <v>0</v>
      </c>
      <c r="E190" s="194">
        <v>0</v>
      </c>
      <c r="F190" s="194">
        <v>0</v>
      </c>
      <c r="G190" s="194">
        <v>0</v>
      </c>
      <c r="H190" s="194">
        <v>0</v>
      </c>
      <c r="I190" s="194">
        <v>0</v>
      </c>
      <c r="J190" s="194">
        <v>53.5</v>
      </c>
      <c r="K190" s="194">
        <v>51.5</v>
      </c>
      <c r="L190" s="194">
        <v>50</v>
      </c>
      <c r="M190" s="194">
        <v>0</v>
      </c>
      <c r="N190" s="194">
        <v>0</v>
      </c>
      <c r="O190" s="194">
        <v>0</v>
      </c>
      <c r="P190" s="194">
        <v>0</v>
      </c>
      <c r="Q190" s="194">
        <f t="shared" si="323"/>
        <v>155</v>
      </c>
      <c r="R190" s="195">
        <f t="shared" si="324"/>
        <v>155</v>
      </c>
      <c r="S190" s="194">
        <v>13.5</v>
      </c>
      <c r="T190" s="194">
        <v>0.5</v>
      </c>
      <c r="U190" s="194">
        <v>0</v>
      </c>
      <c r="V190" s="194">
        <v>33.5</v>
      </c>
      <c r="W190" s="194">
        <v>0.65</v>
      </c>
      <c r="X190" s="194">
        <v>0</v>
      </c>
      <c r="Y190" s="194">
        <v>0</v>
      </c>
      <c r="Z190" s="194">
        <v>0</v>
      </c>
      <c r="AA190" s="194">
        <v>0</v>
      </c>
      <c r="AB190" s="306">
        <f t="shared" si="325"/>
        <v>0</v>
      </c>
      <c r="AC190" s="306">
        <f t="shared" si="326"/>
        <v>0</v>
      </c>
      <c r="AD190" s="306">
        <f t="shared" si="327"/>
        <v>0</v>
      </c>
      <c r="AE190" s="306">
        <f t="shared" si="361"/>
        <v>55.908000000000001</v>
      </c>
      <c r="AF190" s="306">
        <f t="shared" si="329"/>
        <v>126.875</v>
      </c>
      <c r="AG190" s="306">
        <f t="shared" si="330"/>
        <v>182.78300000000002</v>
      </c>
      <c r="AH190" s="306">
        <f t="shared" si="331"/>
        <v>13.5</v>
      </c>
      <c r="AI190" s="306">
        <f t="shared" si="332"/>
        <v>1</v>
      </c>
      <c r="AJ190" s="306">
        <f t="shared" si="333"/>
        <v>0</v>
      </c>
      <c r="AK190" s="306">
        <f t="shared" si="334"/>
        <v>23.45</v>
      </c>
      <c r="AL190" s="306">
        <f t="shared" si="335"/>
        <v>16.25</v>
      </c>
      <c r="AM190" s="306">
        <f t="shared" si="336"/>
        <v>0</v>
      </c>
      <c r="AN190" s="306">
        <f t="shared" si="337"/>
        <v>0</v>
      </c>
      <c r="AO190" s="306">
        <f t="shared" si="338"/>
        <v>0</v>
      </c>
      <c r="AP190" s="307">
        <f t="shared" si="265"/>
        <v>236.983</v>
      </c>
      <c r="AQ190" s="308">
        <v>1</v>
      </c>
      <c r="AR190" s="308">
        <f t="shared" si="339"/>
        <v>236.983</v>
      </c>
      <c r="AS190" s="312">
        <v>0</v>
      </c>
      <c r="AT190" s="306">
        <f t="shared" si="340"/>
        <v>0</v>
      </c>
      <c r="AU190" s="310">
        <v>41.594999999999999</v>
      </c>
      <c r="AV190" s="310">
        <v>0</v>
      </c>
      <c r="AW190" s="306">
        <v>0</v>
      </c>
      <c r="AX190" s="310">
        <v>0</v>
      </c>
      <c r="AY190" s="307">
        <f t="shared" si="341"/>
        <v>41.594999999999999</v>
      </c>
      <c r="AZ190" s="307">
        <v>0</v>
      </c>
      <c r="BA190" s="307">
        <v>7.4999999999999997E-2</v>
      </c>
      <c r="BB190" s="307">
        <f t="shared" si="342"/>
        <v>11.625</v>
      </c>
      <c r="BC190" s="307">
        <f t="shared" si="343"/>
        <v>0</v>
      </c>
      <c r="BD190" s="307">
        <f t="shared" si="344"/>
        <v>0</v>
      </c>
      <c r="BE190" s="307">
        <f t="shared" si="307"/>
        <v>0</v>
      </c>
      <c r="BF190" s="311">
        <v>0</v>
      </c>
      <c r="BG190" s="307">
        <f t="shared" si="345"/>
        <v>0</v>
      </c>
      <c r="BH190" s="311">
        <v>0</v>
      </c>
      <c r="BI190" s="307">
        <f t="shared" si="346"/>
        <v>0</v>
      </c>
      <c r="BJ190" s="312">
        <v>0</v>
      </c>
      <c r="BK190" s="312">
        <v>0</v>
      </c>
      <c r="BL190" s="307">
        <f t="shared" si="263"/>
        <v>0</v>
      </c>
      <c r="BM190" s="313">
        <f t="shared" si="264"/>
        <v>290.20299999999997</v>
      </c>
      <c r="BN190" s="306">
        <f t="shared" si="347"/>
        <v>4.4669999999999996</v>
      </c>
      <c r="BO190" s="307">
        <f t="shared" si="348"/>
        <v>294.67</v>
      </c>
      <c r="BP190" s="314">
        <f t="shared" si="349"/>
        <v>1203508.8899999999</v>
      </c>
      <c r="BQ190" s="314">
        <f t="shared" si="350"/>
        <v>24070.177799999998</v>
      </c>
      <c r="BR190" s="314">
        <f t="shared" si="357"/>
        <v>1179438.7122</v>
      </c>
      <c r="BS190" s="314">
        <v>0</v>
      </c>
      <c r="BT190" s="314">
        <v>0</v>
      </c>
      <c r="BU190" s="315">
        <f t="shared" si="351"/>
        <v>0</v>
      </c>
      <c r="BV190" s="315">
        <v>0</v>
      </c>
      <c r="BW190" s="315">
        <v>0</v>
      </c>
      <c r="BX190" s="315">
        <f t="shared" si="352"/>
        <v>0</v>
      </c>
      <c r="BY190" s="315">
        <v>0</v>
      </c>
      <c r="BZ190" s="315">
        <v>0</v>
      </c>
      <c r="CA190" s="314">
        <f t="shared" si="353"/>
        <v>0</v>
      </c>
      <c r="CB190" s="314">
        <f t="shared" si="358"/>
        <v>0</v>
      </c>
      <c r="CC190" s="314">
        <f t="shared" si="354"/>
        <v>0</v>
      </c>
      <c r="CD190" s="314">
        <v>0</v>
      </c>
      <c r="CE190" s="314">
        <f t="shared" si="355"/>
        <v>1179438.7122</v>
      </c>
      <c r="CF190" s="314">
        <f t="shared" si="271"/>
        <v>4768.100472496536</v>
      </c>
      <c r="CG190" s="314">
        <f t="shared" si="268"/>
        <v>4577.3764535966739</v>
      </c>
      <c r="CH190" s="314">
        <f t="shared" si="308"/>
        <v>1188784.1891260932</v>
      </c>
      <c r="CI190" s="314">
        <f t="shared" si="359"/>
        <v>24070.177799999998</v>
      </c>
      <c r="CJ190" s="325"/>
      <c r="CK190" s="311">
        <v>156</v>
      </c>
      <c r="CL190" s="311">
        <v>154</v>
      </c>
      <c r="CM190" s="321">
        <v>294.67</v>
      </c>
      <c r="CN190" s="318">
        <f t="shared" si="356"/>
        <v>7765</v>
      </c>
      <c r="CQ190" s="360">
        <f t="shared" si="269"/>
        <v>267.88699999999994</v>
      </c>
    </row>
    <row r="191" spans="1:95" ht="11.25" customHeight="1">
      <c r="A191" s="319" t="s">
        <v>1031</v>
      </c>
      <c r="B191" s="194">
        <v>0</v>
      </c>
      <c r="C191" s="194">
        <v>0</v>
      </c>
      <c r="D191" s="194">
        <f t="shared" si="360"/>
        <v>0</v>
      </c>
      <c r="E191" s="194">
        <v>0</v>
      </c>
      <c r="F191" s="194">
        <v>0</v>
      </c>
      <c r="G191" s="194">
        <v>0</v>
      </c>
      <c r="H191" s="194">
        <v>0</v>
      </c>
      <c r="I191" s="194">
        <v>0</v>
      </c>
      <c r="J191" s="194">
        <v>0</v>
      </c>
      <c r="K191" s="194">
        <v>32.5</v>
      </c>
      <c r="L191" s="194">
        <v>36.5</v>
      </c>
      <c r="M191" s="194">
        <v>57.5</v>
      </c>
      <c r="N191" s="194">
        <v>43.5</v>
      </c>
      <c r="O191" s="194">
        <v>54</v>
      </c>
      <c r="P191" s="194">
        <v>41</v>
      </c>
      <c r="Q191" s="194">
        <f t="shared" si="323"/>
        <v>265</v>
      </c>
      <c r="R191" s="195">
        <f t="shared" si="324"/>
        <v>265</v>
      </c>
      <c r="S191" s="194">
        <v>0</v>
      </c>
      <c r="T191" s="194">
        <v>2</v>
      </c>
      <c r="U191" s="194">
        <v>0</v>
      </c>
      <c r="V191" s="194">
        <v>43</v>
      </c>
      <c r="W191" s="194">
        <v>0.27</v>
      </c>
      <c r="X191" s="194">
        <v>0</v>
      </c>
      <c r="Y191" s="194">
        <v>0</v>
      </c>
      <c r="Z191" s="194">
        <v>0</v>
      </c>
      <c r="AA191" s="194">
        <v>0</v>
      </c>
      <c r="AB191" s="306">
        <f t="shared" si="325"/>
        <v>0</v>
      </c>
      <c r="AC191" s="306">
        <f t="shared" si="326"/>
        <v>0</v>
      </c>
      <c r="AD191" s="306">
        <f t="shared" si="327"/>
        <v>0</v>
      </c>
      <c r="AE191" s="306">
        <f t="shared" si="361"/>
        <v>0</v>
      </c>
      <c r="AF191" s="306">
        <f t="shared" si="329"/>
        <v>331.25</v>
      </c>
      <c r="AG191" s="306">
        <f t="shared" si="330"/>
        <v>331.25</v>
      </c>
      <c r="AH191" s="306">
        <f t="shared" si="331"/>
        <v>0</v>
      </c>
      <c r="AI191" s="306">
        <f t="shared" si="332"/>
        <v>4</v>
      </c>
      <c r="AJ191" s="306">
        <f t="shared" si="333"/>
        <v>0</v>
      </c>
      <c r="AK191" s="306">
        <f t="shared" si="334"/>
        <v>30.1</v>
      </c>
      <c r="AL191" s="306">
        <f t="shared" si="335"/>
        <v>6.75</v>
      </c>
      <c r="AM191" s="306">
        <f t="shared" si="336"/>
        <v>0</v>
      </c>
      <c r="AN191" s="306">
        <f t="shared" si="337"/>
        <v>0</v>
      </c>
      <c r="AO191" s="306">
        <f t="shared" si="338"/>
        <v>0</v>
      </c>
      <c r="AP191" s="307">
        <f t="shared" si="265"/>
        <v>372.1</v>
      </c>
      <c r="AQ191" s="308">
        <v>1</v>
      </c>
      <c r="AR191" s="308">
        <f t="shared" si="339"/>
        <v>372.1</v>
      </c>
      <c r="AS191" s="312">
        <v>0</v>
      </c>
      <c r="AT191" s="306">
        <f t="shared" si="340"/>
        <v>0</v>
      </c>
      <c r="AU191" s="310">
        <v>0</v>
      </c>
      <c r="AV191" s="310">
        <v>144.124</v>
      </c>
      <c r="AW191" s="306">
        <v>0</v>
      </c>
      <c r="AX191" s="310">
        <v>0</v>
      </c>
      <c r="AY191" s="307">
        <f t="shared" si="341"/>
        <v>144.124</v>
      </c>
      <c r="AZ191" s="307">
        <v>0</v>
      </c>
      <c r="BA191" s="307">
        <v>7.4999999999999997E-2</v>
      </c>
      <c r="BB191" s="307">
        <f t="shared" si="342"/>
        <v>19.875</v>
      </c>
      <c r="BC191" s="307">
        <f t="shared" si="343"/>
        <v>2.0550000000000002</v>
      </c>
      <c r="BD191" s="307">
        <f t="shared" si="344"/>
        <v>2</v>
      </c>
      <c r="BE191" s="307">
        <f t="shared" si="307"/>
        <v>4.0549999999999997</v>
      </c>
      <c r="BF191" s="311">
        <v>0</v>
      </c>
      <c r="BG191" s="307">
        <f t="shared" si="345"/>
        <v>0</v>
      </c>
      <c r="BH191" s="311">
        <v>0</v>
      </c>
      <c r="BI191" s="307">
        <f t="shared" si="346"/>
        <v>0</v>
      </c>
      <c r="BJ191" s="312">
        <v>0</v>
      </c>
      <c r="BK191" s="312">
        <v>0</v>
      </c>
      <c r="BL191" s="307">
        <f t="shared" si="263"/>
        <v>0</v>
      </c>
      <c r="BM191" s="313">
        <f t="shared" si="264"/>
        <v>540.154</v>
      </c>
      <c r="BN191" s="306">
        <f t="shared" si="347"/>
        <v>0</v>
      </c>
      <c r="BO191" s="307">
        <f t="shared" si="348"/>
        <v>540.154</v>
      </c>
      <c r="BP191" s="314">
        <f t="shared" si="349"/>
        <v>2206129.38</v>
      </c>
      <c r="BQ191" s="314">
        <f t="shared" si="350"/>
        <v>44122.587599999999</v>
      </c>
      <c r="BR191" s="314">
        <f t="shared" si="357"/>
        <v>2162006.7923999997</v>
      </c>
      <c r="BS191" s="314">
        <v>0</v>
      </c>
      <c r="BT191" s="314">
        <v>0</v>
      </c>
      <c r="BU191" s="315">
        <f t="shared" si="351"/>
        <v>0</v>
      </c>
      <c r="BV191" s="315">
        <v>0</v>
      </c>
      <c r="BW191" s="315">
        <v>5182.13</v>
      </c>
      <c r="BX191" s="315">
        <f t="shared" si="352"/>
        <v>5182.13</v>
      </c>
      <c r="BY191" s="315">
        <v>0</v>
      </c>
      <c r="BZ191" s="315">
        <v>0</v>
      </c>
      <c r="CA191" s="314">
        <f t="shared" si="353"/>
        <v>0</v>
      </c>
      <c r="CB191" s="314">
        <f t="shared" si="358"/>
        <v>5182.13</v>
      </c>
      <c r="CC191" s="314">
        <f t="shared" si="354"/>
        <v>3886.5974999999999</v>
      </c>
      <c r="CD191" s="314">
        <v>0</v>
      </c>
      <c r="CE191" s="314">
        <f t="shared" si="355"/>
        <v>2158120.1948999995</v>
      </c>
      <c r="CF191" s="314">
        <f t="shared" si="271"/>
        <v>8724.6024863919192</v>
      </c>
      <c r="CG191" s="314">
        <f t="shared" si="268"/>
        <v>8375.618386936243</v>
      </c>
      <c r="CH191" s="314">
        <f t="shared" si="308"/>
        <v>2175220.4157733279</v>
      </c>
      <c r="CI191" s="314">
        <f t="shared" si="359"/>
        <v>44122.587599999999</v>
      </c>
      <c r="CJ191" s="325"/>
      <c r="CK191" s="311">
        <v>259</v>
      </c>
      <c r="CL191" s="311">
        <v>263</v>
      </c>
      <c r="CM191" s="321">
        <v>551.02499999999998</v>
      </c>
      <c r="CN191" s="318">
        <f t="shared" si="356"/>
        <v>8325</v>
      </c>
      <c r="CQ191" s="360">
        <f t="shared" si="269"/>
        <v>474.90400000000005</v>
      </c>
    </row>
    <row r="192" spans="1:95" ht="11.25" customHeight="1">
      <c r="A192" s="319" t="s">
        <v>1137</v>
      </c>
      <c r="B192" s="194">
        <v>0</v>
      </c>
      <c r="C192" s="194">
        <v>0</v>
      </c>
      <c r="D192" s="194">
        <f t="shared" si="360"/>
        <v>0</v>
      </c>
      <c r="E192" s="194">
        <v>0</v>
      </c>
      <c r="F192" s="194">
        <v>0</v>
      </c>
      <c r="G192" s="194">
        <v>0</v>
      </c>
      <c r="H192" s="194">
        <v>23.5</v>
      </c>
      <c r="I192" s="194">
        <v>25</v>
      </c>
      <c r="J192" s="194">
        <v>53.5</v>
      </c>
      <c r="K192" s="194">
        <v>0</v>
      </c>
      <c r="L192" s="194">
        <v>0</v>
      </c>
      <c r="M192" s="194">
        <v>0</v>
      </c>
      <c r="N192" s="194">
        <v>0</v>
      </c>
      <c r="O192" s="194">
        <v>0</v>
      </c>
      <c r="P192" s="194">
        <v>0</v>
      </c>
      <c r="Q192" s="194">
        <f t="shared" si="323"/>
        <v>102</v>
      </c>
      <c r="R192" s="194">
        <f t="shared" si="324"/>
        <v>102</v>
      </c>
      <c r="S192" s="194">
        <v>0</v>
      </c>
      <c r="T192" s="194">
        <v>1</v>
      </c>
      <c r="U192" s="194">
        <v>0</v>
      </c>
      <c r="V192" s="194">
        <v>19</v>
      </c>
      <c r="W192" s="194">
        <v>0.14000000000000001</v>
      </c>
      <c r="X192" s="194">
        <v>102</v>
      </c>
      <c r="Y192" s="194">
        <v>0</v>
      </c>
      <c r="Z192" s="194">
        <v>0</v>
      </c>
      <c r="AA192" s="194">
        <v>0</v>
      </c>
      <c r="AB192" s="196">
        <f t="shared" si="325"/>
        <v>0</v>
      </c>
      <c r="AC192" s="196">
        <f t="shared" si="326"/>
        <v>0</v>
      </c>
      <c r="AD192" s="196">
        <f t="shared" si="327"/>
        <v>0</v>
      </c>
      <c r="AE192" s="306">
        <f t="shared" si="361"/>
        <v>106.59</v>
      </c>
      <c r="AF192" s="306">
        <f t="shared" si="329"/>
        <v>0</v>
      </c>
      <c r="AG192" s="306">
        <f t="shared" si="330"/>
        <v>106.59</v>
      </c>
      <c r="AH192" s="196">
        <f t="shared" si="331"/>
        <v>0</v>
      </c>
      <c r="AI192" s="196">
        <f t="shared" si="332"/>
        <v>2</v>
      </c>
      <c r="AJ192" s="196">
        <f t="shared" si="333"/>
        <v>0</v>
      </c>
      <c r="AK192" s="196">
        <f t="shared" si="334"/>
        <v>13.3</v>
      </c>
      <c r="AL192" s="196">
        <f t="shared" si="335"/>
        <v>3.5</v>
      </c>
      <c r="AM192" s="196">
        <f t="shared" si="336"/>
        <v>5.0999999999999996</v>
      </c>
      <c r="AN192" s="306">
        <f t="shared" si="337"/>
        <v>0</v>
      </c>
      <c r="AO192" s="196">
        <f t="shared" si="338"/>
        <v>0</v>
      </c>
      <c r="AP192" s="307">
        <f t="shared" si="265"/>
        <v>130.49</v>
      </c>
      <c r="AQ192" s="308">
        <v>1.139</v>
      </c>
      <c r="AR192" s="308">
        <f t="shared" si="339"/>
        <v>148.62799999999999</v>
      </c>
      <c r="AS192" s="312">
        <v>1</v>
      </c>
      <c r="AT192" s="196">
        <f t="shared" si="340"/>
        <v>1.5</v>
      </c>
      <c r="AU192" s="310">
        <v>49.994999999999997</v>
      </c>
      <c r="AV192" s="310">
        <v>0</v>
      </c>
      <c r="AW192" s="196">
        <v>0</v>
      </c>
      <c r="AX192" s="196">
        <v>0</v>
      </c>
      <c r="AY192" s="196">
        <f t="shared" si="341"/>
        <v>49.994999999999997</v>
      </c>
      <c r="AZ192" s="196">
        <v>0</v>
      </c>
      <c r="BA192" s="307">
        <v>7.4999999999999997E-2</v>
      </c>
      <c r="BB192" s="196">
        <f t="shared" si="342"/>
        <v>7.65</v>
      </c>
      <c r="BC192" s="196">
        <f t="shared" si="343"/>
        <v>133.60499999999999</v>
      </c>
      <c r="BD192" s="196">
        <f t="shared" si="344"/>
        <v>45.5</v>
      </c>
      <c r="BE192" s="196">
        <f t="shared" si="307"/>
        <v>179.10499999999999</v>
      </c>
      <c r="BF192" s="194">
        <v>0</v>
      </c>
      <c r="BG192" s="196">
        <f t="shared" si="345"/>
        <v>0</v>
      </c>
      <c r="BH192" s="194">
        <v>0</v>
      </c>
      <c r="BI192" s="196">
        <f t="shared" si="346"/>
        <v>0</v>
      </c>
      <c r="BJ192" s="194">
        <v>0</v>
      </c>
      <c r="BK192" s="194">
        <v>0</v>
      </c>
      <c r="BL192" s="196">
        <f t="shared" si="263"/>
        <v>0</v>
      </c>
      <c r="BM192" s="196">
        <f t="shared" si="264"/>
        <v>386.87799999999999</v>
      </c>
      <c r="BN192" s="306">
        <f t="shared" si="347"/>
        <v>0</v>
      </c>
      <c r="BO192" s="196">
        <f t="shared" si="348"/>
        <v>386.87799999999999</v>
      </c>
      <c r="BP192" s="199">
        <f t="shared" si="349"/>
        <v>1580110.34</v>
      </c>
      <c r="BQ192" s="314">
        <f t="shared" si="350"/>
        <v>31602.206800000004</v>
      </c>
      <c r="BR192" s="314">
        <f t="shared" si="357"/>
        <v>1548508.1332</v>
      </c>
      <c r="BS192" s="314">
        <v>0</v>
      </c>
      <c r="BT192" s="314">
        <v>0</v>
      </c>
      <c r="BU192" s="315">
        <f t="shared" si="351"/>
        <v>0</v>
      </c>
      <c r="BV192" s="315">
        <v>0</v>
      </c>
      <c r="BW192" s="315">
        <v>7713.47</v>
      </c>
      <c r="BX192" s="315">
        <f t="shared" si="352"/>
        <v>7713.47</v>
      </c>
      <c r="BY192" s="315">
        <v>0</v>
      </c>
      <c r="BZ192" s="315">
        <v>0</v>
      </c>
      <c r="CA192" s="314">
        <f t="shared" si="353"/>
        <v>0</v>
      </c>
      <c r="CB192" s="314">
        <f t="shared" si="358"/>
        <v>7713.47</v>
      </c>
      <c r="CC192" s="314">
        <f t="shared" si="354"/>
        <v>5785.1025</v>
      </c>
      <c r="CD192" s="314">
        <v>0</v>
      </c>
      <c r="CE192" s="314">
        <f t="shared" si="355"/>
        <v>1542723.0307</v>
      </c>
      <c r="CF192" s="314">
        <f t="shared" si="271"/>
        <v>6236.7449325884172</v>
      </c>
      <c r="CG192" s="314">
        <f t="shared" si="268"/>
        <v>5987.27513528488</v>
      </c>
      <c r="CH192" s="314">
        <f t="shared" si="308"/>
        <v>1554947.0507678734</v>
      </c>
      <c r="CI192" s="314">
        <f t="shared" si="359"/>
        <v>31602.206800000004</v>
      </c>
      <c r="CJ192" s="194"/>
      <c r="CK192" s="311">
        <v>102</v>
      </c>
      <c r="CL192" s="311">
        <v>193</v>
      </c>
      <c r="CM192" s="321">
        <v>338.56700000000001</v>
      </c>
      <c r="CN192" s="314">
        <f t="shared" si="356"/>
        <v>15491</v>
      </c>
      <c r="CQ192" s="360">
        <f t="shared" si="269"/>
        <v>358.68899999999996</v>
      </c>
    </row>
    <row r="193" spans="1:95" ht="11.25" customHeight="1">
      <c r="A193" s="319" t="s">
        <v>1032</v>
      </c>
      <c r="B193" s="194">
        <v>0</v>
      </c>
      <c r="C193" s="194">
        <v>0</v>
      </c>
      <c r="D193" s="194">
        <f t="shared" si="360"/>
        <v>0</v>
      </c>
      <c r="E193" s="194">
        <v>0</v>
      </c>
      <c r="F193" s="194">
        <v>0</v>
      </c>
      <c r="G193" s="194">
        <v>0</v>
      </c>
      <c r="H193" s="194">
        <v>0</v>
      </c>
      <c r="I193" s="194">
        <v>0</v>
      </c>
      <c r="J193" s="194">
        <v>0</v>
      </c>
      <c r="K193" s="194">
        <v>14.5</v>
      </c>
      <c r="L193" s="194">
        <v>25.5</v>
      </c>
      <c r="M193" s="194">
        <v>69</v>
      </c>
      <c r="N193" s="194">
        <v>64.5</v>
      </c>
      <c r="O193" s="194">
        <v>58</v>
      </c>
      <c r="P193" s="194">
        <v>44.5</v>
      </c>
      <c r="Q193" s="194">
        <f t="shared" si="323"/>
        <v>276</v>
      </c>
      <c r="R193" s="194">
        <f t="shared" si="324"/>
        <v>276</v>
      </c>
      <c r="S193" s="194">
        <v>1.5</v>
      </c>
      <c r="T193" s="194">
        <v>2</v>
      </c>
      <c r="U193" s="194">
        <v>0</v>
      </c>
      <c r="V193" s="194">
        <v>59</v>
      </c>
      <c r="W193" s="194">
        <v>0.34</v>
      </c>
      <c r="X193" s="194">
        <v>0</v>
      </c>
      <c r="Y193" s="194">
        <v>0</v>
      </c>
      <c r="Z193" s="194">
        <v>0</v>
      </c>
      <c r="AA193" s="194">
        <v>0</v>
      </c>
      <c r="AB193" s="196">
        <f t="shared" si="325"/>
        <v>0</v>
      </c>
      <c r="AC193" s="196">
        <f t="shared" si="325"/>
        <v>0</v>
      </c>
      <c r="AD193" s="196">
        <f t="shared" si="325"/>
        <v>0</v>
      </c>
      <c r="AE193" s="306">
        <f t="shared" si="361"/>
        <v>0</v>
      </c>
      <c r="AF193" s="306">
        <f t="shared" si="329"/>
        <v>345</v>
      </c>
      <c r="AG193" s="306">
        <f t="shared" si="330"/>
        <v>345</v>
      </c>
      <c r="AH193" s="196">
        <f t="shared" si="331"/>
        <v>1.5</v>
      </c>
      <c r="AI193" s="196">
        <f t="shared" si="332"/>
        <v>4</v>
      </c>
      <c r="AJ193" s="196">
        <f t="shared" si="333"/>
        <v>0</v>
      </c>
      <c r="AK193" s="196">
        <f t="shared" si="334"/>
        <v>41.3</v>
      </c>
      <c r="AL193" s="196">
        <f t="shared" si="335"/>
        <v>8.5</v>
      </c>
      <c r="AM193" s="196">
        <f t="shared" si="336"/>
        <v>0</v>
      </c>
      <c r="AN193" s="196">
        <f t="shared" si="336"/>
        <v>0</v>
      </c>
      <c r="AO193" s="196">
        <f t="shared" si="336"/>
        <v>0</v>
      </c>
      <c r="AP193" s="307">
        <f t="shared" si="265"/>
        <v>400.3</v>
      </c>
      <c r="AQ193" s="308">
        <v>1.1279999999999999</v>
      </c>
      <c r="AR193" s="308">
        <f t="shared" si="339"/>
        <v>451.53800000000001</v>
      </c>
      <c r="AS193" s="312">
        <v>0</v>
      </c>
      <c r="AT193" s="196">
        <f t="shared" si="340"/>
        <v>0</v>
      </c>
      <c r="AU193" s="310">
        <v>0</v>
      </c>
      <c r="AV193" s="310">
        <v>138.97499999999999</v>
      </c>
      <c r="AW193" s="196">
        <v>0</v>
      </c>
      <c r="AX193" s="196">
        <v>0</v>
      </c>
      <c r="AY193" s="196">
        <f t="shared" si="341"/>
        <v>138.97499999999999</v>
      </c>
      <c r="AZ193" s="196">
        <v>0</v>
      </c>
      <c r="BA193" s="307">
        <v>7.4999999999999997E-2</v>
      </c>
      <c r="BB193" s="196">
        <f t="shared" si="342"/>
        <v>20.7</v>
      </c>
      <c r="BC193" s="196">
        <f t="shared" si="343"/>
        <v>0</v>
      </c>
      <c r="BD193" s="196">
        <f t="shared" si="344"/>
        <v>0</v>
      </c>
      <c r="BE193" s="196">
        <f t="shared" si="307"/>
        <v>0</v>
      </c>
      <c r="BF193" s="194">
        <v>0</v>
      </c>
      <c r="BG193" s="196">
        <f t="shared" si="345"/>
        <v>0</v>
      </c>
      <c r="BH193" s="194">
        <v>0</v>
      </c>
      <c r="BI193" s="196">
        <f t="shared" si="346"/>
        <v>0</v>
      </c>
      <c r="BJ193" s="194">
        <v>0</v>
      </c>
      <c r="BK193" s="194">
        <v>0</v>
      </c>
      <c r="BL193" s="196">
        <f t="shared" si="263"/>
        <v>0</v>
      </c>
      <c r="BM193" s="196">
        <f t="shared" si="264"/>
        <v>611.21300000000008</v>
      </c>
      <c r="BN193" s="306">
        <f t="shared" si="347"/>
        <v>0</v>
      </c>
      <c r="BO193" s="196">
        <f t="shared" si="348"/>
        <v>611.21299999999997</v>
      </c>
      <c r="BP193" s="199">
        <f t="shared" si="349"/>
        <v>2496352.81</v>
      </c>
      <c r="BQ193" s="314">
        <f t="shared" si="350"/>
        <v>49927.056199999999</v>
      </c>
      <c r="BR193" s="314">
        <f t="shared" si="357"/>
        <v>2446425.7538000001</v>
      </c>
      <c r="BS193" s="314">
        <v>0</v>
      </c>
      <c r="BT193" s="314">
        <v>0</v>
      </c>
      <c r="BU193" s="315">
        <f t="shared" si="351"/>
        <v>0</v>
      </c>
      <c r="BV193" s="315">
        <v>0</v>
      </c>
      <c r="BW193" s="315">
        <v>4874.45</v>
      </c>
      <c r="BX193" s="315">
        <f t="shared" si="352"/>
        <v>4874.45</v>
      </c>
      <c r="BY193" s="315">
        <v>0</v>
      </c>
      <c r="BZ193" s="315">
        <v>0</v>
      </c>
      <c r="CA193" s="314">
        <f t="shared" si="353"/>
        <v>0</v>
      </c>
      <c r="CB193" s="314">
        <f t="shared" si="358"/>
        <v>4874.45</v>
      </c>
      <c r="CC193" s="314">
        <f t="shared" si="354"/>
        <v>3655.8374999999996</v>
      </c>
      <c r="CD193" s="314">
        <v>0</v>
      </c>
      <c r="CE193" s="314">
        <f t="shared" si="355"/>
        <v>2442769.9163000002</v>
      </c>
      <c r="CF193" s="314">
        <f t="shared" si="271"/>
        <v>9875.3519548163549</v>
      </c>
      <c r="CG193" s="314">
        <f t="shared" si="268"/>
        <v>9480.337876623702</v>
      </c>
      <c r="CH193" s="314">
        <f t="shared" si="308"/>
        <v>2462125.60613144</v>
      </c>
      <c r="CI193" s="314">
        <f t="shared" si="359"/>
        <v>49927.056199999999</v>
      </c>
      <c r="CJ193" s="194"/>
      <c r="CK193" s="311">
        <v>281</v>
      </c>
      <c r="CL193" s="311">
        <v>260</v>
      </c>
      <c r="CM193" s="321">
        <v>618.93799999999999</v>
      </c>
      <c r="CN193" s="194">
        <f t="shared" si="356"/>
        <v>9045</v>
      </c>
      <c r="CQ193" s="360">
        <f t="shared" si="269"/>
        <v>492.10300000000001</v>
      </c>
    </row>
    <row r="194" spans="1:95" ht="11.25" customHeight="1">
      <c r="A194" s="343" t="s">
        <v>1033</v>
      </c>
      <c r="B194" s="194">
        <v>0</v>
      </c>
      <c r="C194" s="194">
        <v>0</v>
      </c>
      <c r="D194" s="194">
        <f t="shared" si="360"/>
        <v>0</v>
      </c>
      <c r="E194" s="194">
        <v>0</v>
      </c>
      <c r="F194" s="194">
        <v>0</v>
      </c>
      <c r="G194" s="194">
        <v>0</v>
      </c>
      <c r="H194" s="194">
        <v>0</v>
      </c>
      <c r="I194" s="194">
        <v>0</v>
      </c>
      <c r="J194" s="194">
        <v>0</v>
      </c>
      <c r="K194" s="344">
        <v>34</v>
      </c>
      <c r="L194" s="344">
        <v>22</v>
      </c>
      <c r="M194" s="344">
        <v>12</v>
      </c>
      <c r="N194" s="344">
        <v>13</v>
      </c>
      <c r="O194" s="194">
        <v>0</v>
      </c>
      <c r="P194" s="194">
        <v>0</v>
      </c>
      <c r="Q194" s="344">
        <f t="shared" si="323"/>
        <v>81</v>
      </c>
      <c r="R194" s="344">
        <f t="shared" si="324"/>
        <v>81</v>
      </c>
      <c r="S194" s="344">
        <v>2</v>
      </c>
      <c r="T194" s="344">
        <v>0</v>
      </c>
      <c r="U194" s="344">
        <v>0</v>
      </c>
      <c r="V194" s="344">
        <v>10</v>
      </c>
      <c r="W194" s="344">
        <v>0</v>
      </c>
      <c r="X194" s="344">
        <v>0</v>
      </c>
      <c r="Y194" s="344">
        <v>0</v>
      </c>
      <c r="Z194" s="344">
        <v>0</v>
      </c>
      <c r="AA194" s="344">
        <v>0</v>
      </c>
      <c r="AB194" s="345">
        <f t="shared" si="325"/>
        <v>0</v>
      </c>
      <c r="AC194" s="345">
        <f t="shared" si="325"/>
        <v>0</v>
      </c>
      <c r="AD194" s="345">
        <f t="shared" si="325"/>
        <v>0</v>
      </c>
      <c r="AE194" s="346">
        <f t="shared" si="361"/>
        <v>0</v>
      </c>
      <c r="AF194" s="346">
        <f t="shared" si="329"/>
        <v>101.25</v>
      </c>
      <c r="AG194" s="346">
        <f t="shared" si="330"/>
        <v>101.25</v>
      </c>
      <c r="AH194" s="196">
        <f t="shared" si="331"/>
        <v>2</v>
      </c>
      <c r="AI194" s="345">
        <f t="shared" si="325"/>
        <v>0</v>
      </c>
      <c r="AJ194" s="345">
        <f t="shared" si="325"/>
        <v>0</v>
      </c>
      <c r="AK194" s="345">
        <f t="shared" si="325"/>
        <v>0</v>
      </c>
      <c r="AL194" s="345">
        <f t="shared" si="325"/>
        <v>0</v>
      </c>
      <c r="AM194" s="345">
        <f t="shared" si="325"/>
        <v>0</v>
      </c>
      <c r="AN194" s="346">
        <f t="shared" si="337"/>
        <v>0</v>
      </c>
      <c r="AO194" s="345">
        <f t="shared" si="325"/>
        <v>0</v>
      </c>
      <c r="AP194" s="346">
        <f t="shared" si="265"/>
        <v>103.25</v>
      </c>
      <c r="AQ194" s="347">
        <v>1.0660000000000001</v>
      </c>
      <c r="AR194" s="348">
        <f t="shared" si="339"/>
        <v>110.065</v>
      </c>
      <c r="AS194" s="312">
        <v>0</v>
      </c>
      <c r="AT194" s="349">
        <f t="shared" si="340"/>
        <v>0</v>
      </c>
      <c r="AU194" s="350">
        <v>0</v>
      </c>
      <c r="AV194" s="350">
        <v>101.43600000000001</v>
      </c>
      <c r="AW194" s="196">
        <v>0</v>
      </c>
      <c r="AX194" s="196">
        <v>0</v>
      </c>
      <c r="AY194" s="196">
        <f t="shared" si="341"/>
        <v>101.43600000000001</v>
      </c>
      <c r="AZ194" s="196">
        <v>0</v>
      </c>
      <c r="BA194" s="307">
        <v>7.4999999999999997E-2</v>
      </c>
      <c r="BB194" s="196">
        <f t="shared" si="342"/>
        <v>6.0750000000000002</v>
      </c>
      <c r="BC194" s="196">
        <f t="shared" si="343"/>
        <v>0</v>
      </c>
      <c r="BD194" s="196">
        <f t="shared" si="344"/>
        <v>0</v>
      </c>
      <c r="BE194" s="196">
        <f t="shared" si="307"/>
        <v>0</v>
      </c>
      <c r="BF194" s="194">
        <v>0</v>
      </c>
      <c r="BG194" s="196">
        <f t="shared" si="345"/>
        <v>0</v>
      </c>
      <c r="BH194" s="194">
        <v>0</v>
      </c>
      <c r="BI194" s="196">
        <f t="shared" si="346"/>
        <v>0</v>
      </c>
      <c r="BJ194" s="194">
        <v>0</v>
      </c>
      <c r="BK194" s="194">
        <v>0</v>
      </c>
      <c r="BL194" s="196">
        <f t="shared" ref="BL194:BL203" si="362">IF(BJ194=0,0,(BJ194)*(BK194/BJ194)*$BL$2)</f>
        <v>0</v>
      </c>
      <c r="BM194" s="196">
        <f t="shared" ref="BM194:BM203" si="363">$AR194+$AT194+$AY194+$AZ194+$BB194+$BE194+$BG194+$BI194+$BL194</f>
        <v>217.57599999999999</v>
      </c>
      <c r="BN194" s="306">
        <f t="shared" si="347"/>
        <v>0</v>
      </c>
      <c r="BO194" s="196">
        <f t="shared" si="348"/>
        <v>217.57599999999999</v>
      </c>
      <c r="BP194" s="199">
        <f t="shared" si="349"/>
        <v>888636.95</v>
      </c>
      <c r="BQ194" s="314">
        <f t="shared" si="350"/>
        <v>17772.738999999998</v>
      </c>
      <c r="BR194" s="314">
        <f t="shared" si="357"/>
        <v>870864.21100000001</v>
      </c>
      <c r="BS194" s="314">
        <v>0</v>
      </c>
      <c r="BT194" s="314">
        <v>0</v>
      </c>
      <c r="BU194" s="315">
        <f t="shared" si="351"/>
        <v>0</v>
      </c>
      <c r="BV194" s="315">
        <v>0</v>
      </c>
      <c r="BW194" s="315">
        <v>0</v>
      </c>
      <c r="BX194" s="315">
        <f t="shared" si="352"/>
        <v>0</v>
      </c>
      <c r="BY194" s="315">
        <v>0</v>
      </c>
      <c r="BZ194" s="315">
        <v>0</v>
      </c>
      <c r="CA194" s="314">
        <f t="shared" si="353"/>
        <v>0</v>
      </c>
      <c r="CB194" s="314">
        <f t="shared" si="358"/>
        <v>0</v>
      </c>
      <c r="CC194" s="314">
        <f t="shared" si="354"/>
        <v>0</v>
      </c>
      <c r="CD194" s="314">
        <v>0</v>
      </c>
      <c r="CE194" s="314">
        <f t="shared" si="355"/>
        <v>870864.21100000001</v>
      </c>
      <c r="CF194" s="314">
        <f t="shared" si="271"/>
        <v>3520.6306296357152</v>
      </c>
      <c r="CG194" s="314">
        <f t="shared" si="268"/>
        <v>3379.8054044502869</v>
      </c>
      <c r="CH194" s="314">
        <f t="shared" si="308"/>
        <v>877764.64703408605</v>
      </c>
      <c r="CI194" s="314">
        <f t="shared" si="359"/>
        <v>17772.738999999998</v>
      </c>
      <c r="CJ194" s="194"/>
      <c r="CK194" s="311">
        <v>100</v>
      </c>
      <c r="CL194" s="311">
        <v>100</v>
      </c>
      <c r="CM194" s="321">
        <v>217.57599999999999</v>
      </c>
      <c r="CN194" s="194">
        <f t="shared" si="356"/>
        <v>10971</v>
      </c>
      <c r="CQ194" s="360">
        <f t="shared" si="269"/>
        <v>191.577</v>
      </c>
    </row>
    <row r="195" spans="1:95" ht="11.25" customHeight="1">
      <c r="A195" s="351" t="s">
        <v>1138</v>
      </c>
      <c r="B195" s="194">
        <v>0</v>
      </c>
      <c r="C195" s="194">
        <v>0</v>
      </c>
      <c r="D195" s="194">
        <f t="shared" si="360"/>
        <v>0</v>
      </c>
      <c r="E195" s="194">
        <v>0</v>
      </c>
      <c r="F195" s="194">
        <v>0</v>
      </c>
      <c r="G195" s="194">
        <v>0</v>
      </c>
      <c r="H195" s="194">
        <v>0</v>
      </c>
      <c r="I195" s="194">
        <v>8</v>
      </c>
      <c r="J195" s="194">
        <v>29</v>
      </c>
      <c r="K195" s="194">
        <v>29.5</v>
      </c>
      <c r="L195" s="194">
        <v>25.5</v>
      </c>
      <c r="M195" s="194">
        <v>29.5</v>
      </c>
      <c r="N195" s="194">
        <v>33.5</v>
      </c>
      <c r="O195" s="194">
        <v>23.5</v>
      </c>
      <c r="P195" s="194">
        <v>24.5</v>
      </c>
      <c r="Q195" s="194">
        <f t="shared" si="323"/>
        <v>203</v>
      </c>
      <c r="R195" s="195">
        <f t="shared" si="324"/>
        <v>203</v>
      </c>
      <c r="S195" s="194">
        <v>0</v>
      </c>
      <c r="T195" s="194">
        <v>0</v>
      </c>
      <c r="U195" s="194">
        <v>0</v>
      </c>
      <c r="V195" s="194">
        <v>43</v>
      </c>
      <c r="W195" s="194">
        <v>0.42</v>
      </c>
      <c r="X195" s="194">
        <v>37</v>
      </c>
      <c r="Y195" s="194">
        <v>0</v>
      </c>
      <c r="Z195" s="194">
        <v>0</v>
      </c>
      <c r="AA195" s="194">
        <v>0</v>
      </c>
      <c r="AB195" s="306">
        <f t="shared" si="325"/>
        <v>0</v>
      </c>
      <c r="AC195" s="306">
        <f t="shared" si="326"/>
        <v>0</v>
      </c>
      <c r="AD195" s="306">
        <f t="shared" si="327"/>
        <v>0</v>
      </c>
      <c r="AE195" s="306">
        <f t="shared" si="361"/>
        <v>38.664999999999999</v>
      </c>
      <c r="AF195" s="306">
        <f t="shared" si="329"/>
        <v>207.5</v>
      </c>
      <c r="AG195" s="306">
        <f t="shared" si="330"/>
        <v>246.16499999999999</v>
      </c>
      <c r="AH195" s="306">
        <f t="shared" si="331"/>
        <v>0</v>
      </c>
      <c r="AI195" s="306">
        <f t="shared" si="332"/>
        <v>0</v>
      </c>
      <c r="AJ195" s="306">
        <f t="shared" si="333"/>
        <v>0</v>
      </c>
      <c r="AK195" s="306">
        <f t="shared" si="334"/>
        <v>30.1</v>
      </c>
      <c r="AL195" s="306">
        <f t="shared" si="335"/>
        <v>10.5</v>
      </c>
      <c r="AM195" s="306">
        <f t="shared" si="336"/>
        <v>1.85</v>
      </c>
      <c r="AN195" s="306">
        <f t="shared" si="337"/>
        <v>0</v>
      </c>
      <c r="AO195" s="306">
        <f t="shared" si="338"/>
        <v>0</v>
      </c>
      <c r="AP195" s="307">
        <f t="shared" ref="AP195:AP202" si="364">$AB195+SUM($AG195:$AO195)</f>
        <v>288.61500000000001</v>
      </c>
      <c r="AQ195" s="308">
        <v>1.169</v>
      </c>
      <c r="AR195" s="308">
        <f t="shared" si="339"/>
        <v>337.39100000000002</v>
      </c>
      <c r="AS195" s="312">
        <v>1</v>
      </c>
      <c r="AT195" s="306">
        <f t="shared" si="340"/>
        <v>1.5</v>
      </c>
      <c r="AU195" s="310">
        <v>0</v>
      </c>
      <c r="AV195" s="310">
        <v>159.964</v>
      </c>
      <c r="AW195" s="306">
        <v>0</v>
      </c>
      <c r="AX195" s="310">
        <v>0</v>
      </c>
      <c r="AY195" s="307">
        <f t="shared" si="341"/>
        <v>159.964</v>
      </c>
      <c r="AZ195" s="307">
        <v>0</v>
      </c>
      <c r="BA195" s="307">
        <v>7.3999999999999996E-2</v>
      </c>
      <c r="BB195" s="196">
        <f t="shared" si="342"/>
        <v>15.022</v>
      </c>
      <c r="BC195" s="307">
        <f t="shared" si="343"/>
        <v>4.3049999999999997</v>
      </c>
      <c r="BD195" s="196">
        <f t="shared" si="344"/>
        <v>2.5</v>
      </c>
      <c r="BE195" s="196">
        <f t="shared" si="307"/>
        <v>6.8049999999999997</v>
      </c>
      <c r="BF195" s="194">
        <v>0</v>
      </c>
      <c r="BG195" s="307">
        <f t="shared" si="345"/>
        <v>0</v>
      </c>
      <c r="BH195" s="194">
        <v>0</v>
      </c>
      <c r="BI195" s="196">
        <f t="shared" si="346"/>
        <v>0</v>
      </c>
      <c r="BJ195" s="194">
        <v>0</v>
      </c>
      <c r="BK195" s="194">
        <v>0</v>
      </c>
      <c r="BL195" s="196">
        <f t="shared" si="362"/>
        <v>0</v>
      </c>
      <c r="BM195" s="196">
        <f t="shared" si="363"/>
        <v>520.68200000000002</v>
      </c>
      <c r="BN195" s="306">
        <f t="shared" si="347"/>
        <v>0</v>
      </c>
      <c r="BO195" s="307">
        <f t="shared" si="348"/>
        <v>520.68200000000002</v>
      </c>
      <c r="BP195" s="314">
        <f t="shared" si="349"/>
        <v>2126600.67</v>
      </c>
      <c r="BQ195" s="314">
        <f t="shared" si="350"/>
        <v>42532.013399999996</v>
      </c>
      <c r="BR195" s="314">
        <f t="shared" si="357"/>
        <v>2084068.6565999999</v>
      </c>
      <c r="BS195" s="314">
        <v>0</v>
      </c>
      <c r="BT195" s="314">
        <v>0</v>
      </c>
      <c r="BU195" s="315">
        <f t="shared" si="351"/>
        <v>0</v>
      </c>
      <c r="BV195" s="315">
        <v>0</v>
      </c>
      <c r="BW195" s="315">
        <v>0</v>
      </c>
      <c r="BX195" s="315">
        <f t="shared" si="352"/>
        <v>0</v>
      </c>
      <c r="BY195" s="315">
        <v>0</v>
      </c>
      <c r="BZ195" s="315">
        <v>0</v>
      </c>
      <c r="CA195" s="314">
        <f t="shared" si="353"/>
        <v>0</v>
      </c>
      <c r="CB195" s="314">
        <f t="shared" si="358"/>
        <v>0</v>
      </c>
      <c r="CC195" s="314">
        <f t="shared" si="354"/>
        <v>0</v>
      </c>
      <c r="CD195" s="314">
        <v>0</v>
      </c>
      <c r="CE195" s="314">
        <f t="shared" si="355"/>
        <v>2084068.6565999999</v>
      </c>
      <c r="CF195" s="314">
        <f t="shared" si="271"/>
        <v>8425.2353627719767</v>
      </c>
      <c r="CG195" s="314">
        <f t="shared" si="268"/>
        <v>8088.225948261098</v>
      </c>
      <c r="CH195" s="314">
        <f t="shared" si="308"/>
        <v>2100582.1179110329</v>
      </c>
      <c r="CI195" s="314">
        <f t="shared" si="359"/>
        <v>42532.013399999996</v>
      </c>
      <c r="CJ195" s="323"/>
      <c r="CK195" s="311">
        <v>208</v>
      </c>
      <c r="CL195" s="311">
        <v>213</v>
      </c>
      <c r="CM195" s="321">
        <v>516.07600000000002</v>
      </c>
      <c r="CN195" s="318">
        <f t="shared" si="356"/>
        <v>10476</v>
      </c>
      <c r="CQ195" s="360">
        <f t="shared" si="269"/>
        <v>426.56</v>
      </c>
    </row>
    <row r="196" spans="1:95" ht="11.25" customHeight="1">
      <c r="A196" s="319" t="s">
        <v>1034</v>
      </c>
      <c r="B196" s="194">
        <v>0</v>
      </c>
      <c r="C196" s="194">
        <v>14</v>
      </c>
      <c r="D196" s="194">
        <f t="shared" si="360"/>
        <v>14</v>
      </c>
      <c r="E196" s="194">
        <v>12</v>
      </c>
      <c r="F196" s="194">
        <v>19.5</v>
      </c>
      <c r="G196" s="194">
        <v>20</v>
      </c>
      <c r="H196" s="194">
        <v>20</v>
      </c>
      <c r="I196" s="194">
        <v>15.5</v>
      </c>
      <c r="J196" s="194">
        <v>15</v>
      </c>
      <c r="K196" s="194">
        <v>14</v>
      </c>
      <c r="L196" s="194">
        <v>14</v>
      </c>
      <c r="M196" s="194">
        <v>0</v>
      </c>
      <c r="N196" s="194">
        <v>0</v>
      </c>
      <c r="O196" s="194">
        <v>0</v>
      </c>
      <c r="P196" s="194">
        <v>0</v>
      </c>
      <c r="Q196" s="194">
        <f t="shared" si="323"/>
        <v>130</v>
      </c>
      <c r="R196" s="195">
        <f t="shared" si="324"/>
        <v>144</v>
      </c>
      <c r="S196" s="194">
        <v>0</v>
      </c>
      <c r="T196" s="194">
        <v>2</v>
      </c>
      <c r="U196" s="194">
        <v>0</v>
      </c>
      <c r="V196" s="194">
        <v>37</v>
      </c>
      <c r="W196" s="194">
        <v>0.45</v>
      </c>
      <c r="X196" s="194">
        <v>116</v>
      </c>
      <c r="Y196" s="194">
        <v>0</v>
      </c>
      <c r="Z196" s="194">
        <v>0</v>
      </c>
      <c r="AA196" s="194">
        <v>0</v>
      </c>
      <c r="AB196" s="306">
        <f t="shared" si="325"/>
        <v>20.16</v>
      </c>
      <c r="AC196" s="306">
        <f t="shared" si="326"/>
        <v>14.4</v>
      </c>
      <c r="AD196" s="306">
        <f t="shared" si="327"/>
        <v>46.61</v>
      </c>
      <c r="AE196" s="306">
        <f t="shared" si="361"/>
        <v>52.773000000000003</v>
      </c>
      <c r="AF196" s="306">
        <f t="shared" si="329"/>
        <v>35</v>
      </c>
      <c r="AG196" s="306">
        <f t="shared" si="330"/>
        <v>148.78300000000002</v>
      </c>
      <c r="AH196" s="306">
        <f t="shared" si="331"/>
        <v>0</v>
      </c>
      <c r="AI196" s="306">
        <f t="shared" si="332"/>
        <v>4</v>
      </c>
      <c r="AJ196" s="306">
        <f t="shared" si="333"/>
        <v>0</v>
      </c>
      <c r="AK196" s="306">
        <f t="shared" si="334"/>
        <v>25.9</v>
      </c>
      <c r="AL196" s="306">
        <f t="shared" si="335"/>
        <v>11.25</v>
      </c>
      <c r="AM196" s="306">
        <f t="shared" si="336"/>
        <v>5.8</v>
      </c>
      <c r="AN196" s="306">
        <f t="shared" si="337"/>
        <v>0</v>
      </c>
      <c r="AO196" s="306">
        <f t="shared" si="338"/>
        <v>0</v>
      </c>
      <c r="AP196" s="307">
        <f t="shared" si="364"/>
        <v>215.89300000000003</v>
      </c>
      <c r="AQ196" s="308">
        <v>1.0680000000000001</v>
      </c>
      <c r="AR196" s="308">
        <f t="shared" si="339"/>
        <v>230.57400000000001</v>
      </c>
      <c r="AS196" s="312">
        <v>0</v>
      </c>
      <c r="AT196" s="306">
        <f t="shared" si="340"/>
        <v>0</v>
      </c>
      <c r="AU196" s="310">
        <v>41.18</v>
      </c>
      <c r="AV196" s="310">
        <v>0</v>
      </c>
      <c r="AW196" s="306">
        <v>0</v>
      </c>
      <c r="AX196" s="310">
        <v>0</v>
      </c>
      <c r="AY196" s="307">
        <f t="shared" si="341"/>
        <v>41.18</v>
      </c>
      <c r="AZ196" s="307">
        <v>0</v>
      </c>
      <c r="BA196" s="307">
        <v>7.3999999999999996E-2</v>
      </c>
      <c r="BB196" s="307">
        <f t="shared" si="342"/>
        <v>10.656000000000001</v>
      </c>
      <c r="BC196" s="307">
        <f t="shared" si="343"/>
        <v>12.645</v>
      </c>
      <c r="BD196" s="307">
        <f t="shared" si="344"/>
        <v>5</v>
      </c>
      <c r="BE196" s="307">
        <f t="shared" ref="BE196:BE203" si="365">SUM($BC196:$BD196)</f>
        <v>17.645</v>
      </c>
      <c r="BF196" s="311">
        <v>0</v>
      </c>
      <c r="BG196" s="307">
        <f t="shared" si="345"/>
        <v>0</v>
      </c>
      <c r="BH196" s="311">
        <v>0</v>
      </c>
      <c r="BI196" s="307">
        <f t="shared" si="346"/>
        <v>0</v>
      </c>
      <c r="BJ196" s="312">
        <v>0</v>
      </c>
      <c r="BK196" s="312">
        <v>0</v>
      </c>
      <c r="BL196" s="307">
        <f t="shared" si="362"/>
        <v>0</v>
      </c>
      <c r="BM196" s="313">
        <f t="shared" si="363"/>
        <v>300.05500000000001</v>
      </c>
      <c r="BN196" s="306">
        <f t="shared" si="347"/>
        <v>0</v>
      </c>
      <c r="BO196" s="307">
        <f t="shared" si="348"/>
        <v>300.05500000000001</v>
      </c>
      <c r="BP196" s="314">
        <f t="shared" si="349"/>
        <v>1225502.6299999999</v>
      </c>
      <c r="BQ196" s="314">
        <f t="shared" si="350"/>
        <v>24510.052599999999</v>
      </c>
      <c r="BR196" s="314">
        <f t="shared" si="357"/>
        <v>1200992.5773999998</v>
      </c>
      <c r="BS196" s="314">
        <v>0</v>
      </c>
      <c r="BT196" s="314">
        <v>0</v>
      </c>
      <c r="BU196" s="315">
        <f t="shared" si="351"/>
        <v>0</v>
      </c>
      <c r="BV196" s="315">
        <v>0</v>
      </c>
      <c r="BW196" s="315">
        <v>0</v>
      </c>
      <c r="BX196" s="315">
        <f t="shared" si="352"/>
        <v>0</v>
      </c>
      <c r="BY196" s="315">
        <v>0</v>
      </c>
      <c r="BZ196" s="315">
        <v>0</v>
      </c>
      <c r="CA196" s="314">
        <f t="shared" si="353"/>
        <v>0</v>
      </c>
      <c r="CB196" s="314">
        <f t="shared" si="358"/>
        <v>0</v>
      </c>
      <c r="CC196" s="314">
        <f t="shared" si="354"/>
        <v>0</v>
      </c>
      <c r="CD196" s="314">
        <v>0</v>
      </c>
      <c r="CE196" s="314">
        <f t="shared" si="355"/>
        <v>1200992.5773999998</v>
      </c>
      <c r="CF196" s="314">
        <f t="shared" si="271"/>
        <v>4855.2359834656036</v>
      </c>
      <c r="CG196" s="314">
        <f t="shared" ref="CG196:CG203" si="366">(CE196/$CE$204)*($CG$2)</f>
        <v>4661.0265441269794</v>
      </c>
      <c r="CH196" s="314">
        <f t="shared" si="308"/>
        <v>1210508.8399275923</v>
      </c>
      <c r="CI196" s="314">
        <f t="shared" si="359"/>
        <v>24510.052599999999</v>
      </c>
      <c r="CJ196" s="323"/>
      <c r="CK196" s="311">
        <v>147</v>
      </c>
      <c r="CL196" s="311">
        <v>157</v>
      </c>
      <c r="CM196" s="321">
        <v>294.49400000000003</v>
      </c>
      <c r="CN196" s="318">
        <f t="shared" si="356"/>
        <v>8510</v>
      </c>
      <c r="CQ196" s="360">
        <f t="shared" ref="CQ196:CQ204" si="367">R196+AH196+AI196+AJ196+AK196+AL196+AN196+AQ196+AY196+BB196+BE196+BN196</f>
        <v>255.69900000000004</v>
      </c>
    </row>
    <row r="197" spans="1:95" ht="11.25" customHeight="1">
      <c r="A197" s="319" t="s">
        <v>1035</v>
      </c>
      <c r="B197" s="194">
        <v>0</v>
      </c>
      <c r="C197" s="194">
        <v>28</v>
      </c>
      <c r="D197" s="194">
        <f t="shared" si="360"/>
        <v>28</v>
      </c>
      <c r="E197" s="194">
        <v>30</v>
      </c>
      <c r="F197" s="194">
        <v>34</v>
      </c>
      <c r="G197" s="194">
        <v>16</v>
      </c>
      <c r="H197" s="194">
        <v>0</v>
      </c>
      <c r="I197" s="194">
        <v>0</v>
      </c>
      <c r="J197" s="194">
        <v>18.5</v>
      </c>
      <c r="K197" s="194">
        <v>19.5</v>
      </c>
      <c r="L197" s="194">
        <v>16.5</v>
      </c>
      <c r="M197" s="194">
        <v>0</v>
      </c>
      <c r="N197" s="194">
        <v>0</v>
      </c>
      <c r="O197" s="194">
        <v>0</v>
      </c>
      <c r="P197" s="194">
        <v>0</v>
      </c>
      <c r="Q197" s="194">
        <f t="shared" si="323"/>
        <v>134.5</v>
      </c>
      <c r="R197" s="195">
        <f t="shared" si="324"/>
        <v>162.5</v>
      </c>
      <c r="S197" s="194">
        <v>3.5</v>
      </c>
      <c r="T197" s="194">
        <v>0</v>
      </c>
      <c r="U197" s="194">
        <v>0</v>
      </c>
      <c r="V197" s="194">
        <v>10.5</v>
      </c>
      <c r="W197" s="194">
        <v>0.11</v>
      </c>
      <c r="X197" s="194">
        <v>126.5</v>
      </c>
      <c r="Y197" s="194">
        <v>162.5</v>
      </c>
      <c r="Z197" s="194">
        <v>81.25</v>
      </c>
      <c r="AA197" s="194">
        <v>0</v>
      </c>
      <c r="AB197" s="306">
        <f t="shared" si="325"/>
        <v>40.32</v>
      </c>
      <c r="AC197" s="306">
        <f t="shared" si="326"/>
        <v>36</v>
      </c>
      <c r="AD197" s="306">
        <f t="shared" si="327"/>
        <v>59</v>
      </c>
      <c r="AE197" s="306">
        <f t="shared" si="361"/>
        <v>19.332999999999998</v>
      </c>
      <c r="AF197" s="306">
        <f t="shared" si="329"/>
        <v>45</v>
      </c>
      <c r="AG197" s="306">
        <f t="shared" si="330"/>
        <v>159.333</v>
      </c>
      <c r="AH197" s="306">
        <f t="shared" si="331"/>
        <v>3.5</v>
      </c>
      <c r="AI197" s="306">
        <f t="shared" si="332"/>
        <v>0</v>
      </c>
      <c r="AJ197" s="306">
        <f t="shared" si="333"/>
        <v>0</v>
      </c>
      <c r="AK197" s="306">
        <f t="shared" si="334"/>
        <v>7.35</v>
      </c>
      <c r="AL197" s="306">
        <f t="shared" si="335"/>
        <v>2.75</v>
      </c>
      <c r="AM197" s="306">
        <f t="shared" si="336"/>
        <v>6.3250000000000002</v>
      </c>
      <c r="AN197" s="306">
        <f t="shared" si="337"/>
        <v>40.625</v>
      </c>
      <c r="AO197" s="306">
        <f t="shared" si="338"/>
        <v>0</v>
      </c>
      <c r="AP197" s="307">
        <f t="shared" si="364"/>
        <v>260.20299999999997</v>
      </c>
      <c r="AQ197" s="308">
        <v>1.1259999999999999</v>
      </c>
      <c r="AR197" s="308">
        <f t="shared" si="339"/>
        <v>292.98899999999998</v>
      </c>
      <c r="AS197" s="312">
        <v>0</v>
      </c>
      <c r="AT197" s="306">
        <f t="shared" si="340"/>
        <v>0</v>
      </c>
      <c r="AU197" s="310">
        <v>32.594999999999999</v>
      </c>
      <c r="AV197" s="310">
        <v>0</v>
      </c>
      <c r="AW197" s="306">
        <v>0</v>
      </c>
      <c r="AX197" s="310">
        <v>0</v>
      </c>
      <c r="AY197" s="307">
        <f t="shared" si="341"/>
        <v>32.594999999999999</v>
      </c>
      <c r="AZ197" s="307">
        <v>0</v>
      </c>
      <c r="BA197" s="307">
        <v>7.3999999999999996E-2</v>
      </c>
      <c r="BB197" s="307">
        <f t="shared" si="342"/>
        <v>12.025</v>
      </c>
      <c r="BC197" s="307">
        <f t="shared" si="343"/>
        <v>61.395000000000003</v>
      </c>
      <c r="BD197" s="307">
        <f t="shared" si="344"/>
        <v>21.5</v>
      </c>
      <c r="BE197" s="307">
        <f t="shared" si="365"/>
        <v>82.89500000000001</v>
      </c>
      <c r="BF197" s="311">
        <v>0</v>
      </c>
      <c r="BG197" s="307">
        <f t="shared" si="345"/>
        <v>0</v>
      </c>
      <c r="BH197" s="311">
        <v>0</v>
      </c>
      <c r="BI197" s="307">
        <f t="shared" si="346"/>
        <v>0</v>
      </c>
      <c r="BJ197" s="312">
        <v>0</v>
      </c>
      <c r="BK197" s="312">
        <v>0</v>
      </c>
      <c r="BL197" s="307">
        <f t="shared" si="362"/>
        <v>0</v>
      </c>
      <c r="BM197" s="313">
        <f t="shared" si="363"/>
        <v>420.50399999999991</v>
      </c>
      <c r="BN197" s="306">
        <f t="shared" si="347"/>
        <v>0</v>
      </c>
      <c r="BO197" s="307">
        <f t="shared" si="348"/>
        <v>420.50400000000002</v>
      </c>
      <c r="BP197" s="314">
        <f t="shared" si="349"/>
        <v>1717447.67</v>
      </c>
      <c r="BQ197" s="314">
        <f t="shared" si="350"/>
        <v>34348.953399999999</v>
      </c>
      <c r="BR197" s="314">
        <f t="shared" si="357"/>
        <v>1683098.7165999999</v>
      </c>
      <c r="BS197" s="314">
        <v>0</v>
      </c>
      <c r="BT197" s="314">
        <v>0</v>
      </c>
      <c r="BU197" s="315">
        <f t="shared" si="351"/>
        <v>0</v>
      </c>
      <c r="BV197" s="315">
        <v>0</v>
      </c>
      <c r="BW197" s="315">
        <v>0</v>
      </c>
      <c r="BX197" s="315">
        <f t="shared" si="352"/>
        <v>0</v>
      </c>
      <c r="BY197" s="315">
        <v>0</v>
      </c>
      <c r="BZ197" s="315">
        <v>0</v>
      </c>
      <c r="CA197" s="314">
        <f t="shared" si="353"/>
        <v>0</v>
      </c>
      <c r="CB197" s="314">
        <f t="shared" si="358"/>
        <v>0</v>
      </c>
      <c r="CC197" s="314">
        <f t="shared" si="354"/>
        <v>0</v>
      </c>
      <c r="CD197" s="314">
        <v>0</v>
      </c>
      <c r="CE197" s="314">
        <f t="shared" si="355"/>
        <v>1683098.7165999999</v>
      </c>
      <c r="CF197" s="314">
        <f t="shared" si="271"/>
        <v>6804.239764955184</v>
      </c>
      <c r="CG197" s="314">
        <f t="shared" si="366"/>
        <v>6532.0701743569771</v>
      </c>
      <c r="CH197" s="314">
        <f t="shared" si="308"/>
        <v>1696435.026539312</v>
      </c>
      <c r="CI197" s="314">
        <f t="shared" si="359"/>
        <v>34348.953399999999</v>
      </c>
      <c r="CJ197" s="323"/>
      <c r="CK197" s="311">
        <v>164</v>
      </c>
      <c r="CL197" s="311">
        <v>207</v>
      </c>
      <c r="CM197" s="321">
        <v>379.16800000000001</v>
      </c>
      <c r="CN197" s="318">
        <f t="shared" si="356"/>
        <v>10569</v>
      </c>
      <c r="CQ197" s="360">
        <f t="shared" si="367"/>
        <v>345.36599999999999</v>
      </c>
    </row>
    <row r="198" spans="1:95" ht="11.25" customHeight="1">
      <c r="A198" s="324" t="s">
        <v>1036</v>
      </c>
      <c r="B198" s="194">
        <v>0</v>
      </c>
      <c r="C198" s="194">
        <v>0</v>
      </c>
      <c r="D198" s="194">
        <f t="shared" si="360"/>
        <v>0</v>
      </c>
      <c r="E198" s="194">
        <v>0</v>
      </c>
      <c r="F198" s="194">
        <v>0</v>
      </c>
      <c r="G198" s="194">
        <v>0</v>
      </c>
      <c r="H198" s="194">
        <v>0</v>
      </c>
      <c r="I198" s="194">
        <v>0</v>
      </c>
      <c r="J198" s="194">
        <v>13</v>
      </c>
      <c r="K198" s="194">
        <v>17.5</v>
      </c>
      <c r="L198" s="194">
        <v>0</v>
      </c>
      <c r="M198" s="194">
        <v>37</v>
      </c>
      <c r="N198" s="194">
        <v>29.5</v>
      </c>
      <c r="O198" s="194">
        <v>38</v>
      </c>
      <c r="P198" s="194">
        <v>28.5</v>
      </c>
      <c r="Q198" s="194">
        <f t="shared" si="323"/>
        <v>163.5</v>
      </c>
      <c r="R198" s="195">
        <f t="shared" si="324"/>
        <v>163.5</v>
      </c>
      <c r="S198" s="194">
        <v>1.5</v>
      </c>
      <c r="T198" s="194">
        <v>0</v>
      </c>
      <c r="U198" s="194">
        <v>0</v>
      </c>
      <c r="V198" s="194">
        <v>8</v>
      </c>
      <c r="W198" s="194">
        <v>0.12</v>
      </c>
      <c r="X198" s="194">
        <v>0</v>
      </c>
      <c r="Y198" s="194">
        <v>0</v>
      </c>
      <c r="Z198" s="194">
        <v>0</v>
      </c>
      <c r="AA198" s="194">
        <v>0</v>
      </c>
      <c r="AB198" s="306">
        <f t="shared" si="325"/>
        <v>0</v>
      </c>
      <c r="AC198" s="306">
        <f t="shared" si="326"/>
        <v>0</v>
      </c>
      <c r="AD198" s="306">
        <f t="shared" si="327"/>
        <v>0</v>
      </c>
      <c r="AE198" s="306">
        <f t="shared" si="328"/>
        <v>13.585000000000001</v>
      </c>
      <c r="AF198" s="306">
        <f t="shared" si="329"/>
        <v>188.125</v>
      </c>
      <c r="AG198" s="306">
        <f t="shared" si="330"/>
        <v>201.71</v>
      </c>
      <c r="AH198" s="306">
        <f t="shared" si="331"/>
        <v>1.5</v>
      </c>
      <c r="AI198" s="306">
        <f t="shared" si="332"/>
        <v>0</v>
      </c>
      <c r="AJ198" s="306">
        <f t="shared" si="333"/>
        <v>0</v>
      </c>
      <c r="AK198" s="306">
        <f t="shared" si="334"/>
        <v>5.6</v>
      </c>
      <c r="AL198" s="306">
        <f t="shared" si="335"/>
        <v>3</v>
      </c>
      <c r="AM198" s="306">
        <f t="shared" si="336"/>
        <v>0</v>
      </c>
      <c r="AN198" s="306">
        <f t="shared" si="337"/>
        <v>0</v>
      </c>
      <c r="AO198" s="306">
        <f t="shared" si="338"/>
        <v>0</v>
      </c>
      <c r="AP198" s="307">
        <f t="shared" si="364"/>
        <v>211.81</v>
      </c>
      <c r="AQ198" s="308">
        <v>1</v>
      </c>
      <c r="AR198" s="308">
        <f t="shared" si="339"/>
        <v>211.81</v>
      </c>
      <c r="AS198" s="312">
        <v>1</v>
      </c>
      <c r="AT198" s="306">
        <f t="shared" si="340"/>
        <v>1.5</v>
      </c>
      <c r="AU198" s="310">
        <v>0</v>
      </c>
      <c r="AV198" s="310">
        <v>153.916</v>
      </c>
      <c r="AW198" s="306">
        <v>0</v>
      </c>
      <c r="AX198" s="310">
        <v>0</v>
      </c>
      <c r="AY198" s="307">
        <f t="shared" si="341"/>
        <v>153.916</v>
      </c>
      <c r="AZ198" s="307">
        <v>0</v>
      </c>
      <c r="BA198" s="307">
        <v>7.4999999999999997E-2</v>
      </c>
      <c r="BB198" s="307">
        <f t="shared" si="342"/>
        <v>12.263</v>
      </c>
      <c r="BC198" s="307">
        <f t="shared" si="343"/>
        <v>0</v>
      </c>
      <c r="BD198" s="307">
        <f t="shared" si="344"/>
        <v>0</v>
      </c>
      <c r="BE198" s="307">
        <f t="shared" si="365"/>
        <v>0</v>
      </c>
      <c r="BF198" s="311">
        <v>0</v>
      </c>
      <c r="BG198" s="307">
        <f t="shared" si="345"/>
        <v>0</v>
      </c>
      <c r="BH198" s="311">
        <v>0</v>
      </c>
      <c r="BI198" s="307">
        <f t="shared" si="346"/>
        <v>0</v>
      </c>
      <c r="BJ198" s="312">
        <v>0</v>
      </c>
      <c r="BK198" s="312">
        <v>0</v>
      </c>
      <c r="BL198" s="307">
        <f t="shared" si="362"/>
        <v>0</v>
      </c>
      <c r="BM198" s="313">
        <f t="shared" si="363"/>
        <v>379.48899999999998</v>
      </c>
      <c r="BN198" s="306">
        <f t="shared" si="347"/>
        <v>17.867999999999999</v>
      </c>
      <c r="BO198" s="307">
        <f t="shared" si="348"/>
        <v>397.35700000000003</v>
      </c>
      <c r="BP198" s="314">
        <f t="shared" si="349"/>
        <v>1622909.3</v>
      </c>
      <c r="BQ198" s="314">
        <f t="shared" si="350"/>
        <v>32458.186000000002</v>
      </c>
      <c r="BR198" s="314">
        <f t="shared" si="357"/>
        <v>1590451.1140000001</v>
      </c>
      <c r="BS198" s="314">
        <v>0</v>
      </c>
      <c r="BT198" s="314">
        <v>0</v>
      </c>
      <c r="BU198" s="315">
        <f t="shared" si="351"/>
        <v>0</v>
      </c>
      <c r="BV198" s="315">
        <v>0</v>
      </c>
      <c r="BW198" s="315">
        <v>0</v>
      </c>
      <c r="BX198" s="315">
        <f t="shared" si="352"/>
        <v>0</v>
      </c>
      <c r="BY198" s="315">
        <v>0</v>
      </c>
      <c r="BZ198" s="315">
        <v>0</v>
      </c>
      <c r="CA198" s="314">
        <f t="shared" si="353"/>
        <v>0</v>
      </c>
      <c r="CB198" s="314">
        <f t="shared" si="358"/>
        <v>0</v>
      </c>
      <c r="CC198" s="314">
        <f t="shared" si="354"/>
        <v>0</v>
      </c>
      <c r="CD198" s="314">
        <v>0</v>
      </c>
      <c r="CE198" s="314">
        <f t="shared" si="355"/>
        <v>1590451.1140000001</v>
      </c>
      <c r="CF198" s="314">
        <f t="shared" ref="CF198:CF203" si="368">(CE198/$CE$204)*($CF$2)</f>
        <v>6429.694590913261</v>
      </c>
      <c r="CG198" s="314">
        <f t="shared" si="366"/>
        <v>6172.5068072767308</v>
      </c>
      <c r="CH198" s="314">
        <f t="shared" si="308"/>
        <v>1603053.3153981902</v>
      </c>
      <c r="CI198" s="314">
        <f t="shared" si="359"/>
        <v>32458.186000000002</v>
      </c>
      <c r="CJ198" s="323"/>
      <c r="CK198" s="311">
        <v>172</v>
      </c>
      <c r="CL198" s="311">
        <v>167</v>
      </c>
      <c r="CM198" s="321">
        <v>397.35700000000003</v>
      </c>
      <c r="CN198" s="318">
        <f t="shared" si="356"/>
        <v>9926</v>
      </c>
      <c r="CQ198" s="360">
        <f t="shared" si="367"/>
        <v>358.64699999999993</v>
      </c>
    </row>
    <row r="199" spans="1:95" ht="11.25" customHeight="1">
      <c r="A199" s="197" t="s">
        <v>1139</v>
      </c>
      <c r="B199" s="193">
        <v>0</v>
      </c>
      <c r="C199" s="193">
        <v>0</v>
      </c>
      <c r="D199" s="193">
        <f t="shared" si="360"/>
        <v>0</v>
      </c>
      <c r="E199" s="193">
        <v>0</v>
      </c>
      <c r="F199" s="193">
        <v>0</v>
      </c>
      <c r="G199" s="193">
        <v>0</v>
      </c>
      <c r="H199" s="193">
        <v>0</v>
      </c>
      <c r="I199" s="193">
        <v>0</v>
      </c>
      <c r="J199" s="193">
        <v>0</v>
      </c>
      <c r="K199" s="193">
        <v>0</v>
      </c>
      <c r="L199" s="193">
        <v>0</v>
      </c>
      <c r="M199" s="193">
        <v>57</v>
      </c>
      <c r="N199" s="193">
        <v>57.5</v>
      </c>
      <c r="O199" s="193">
        <v>0</v>
      </c>
      <c r="P199" s="193">
        <v>0</v>
      </c>
      <c r="Q199" s="193">
        <f t="shared" si="323"/>
        <v>114.5</v>
      </c>
      <c r="R199" s="198">
        <f t="shared" si="324"/>
        <v>114.5</v>
      </c>
      <c r="S199" s="193">
        <v>17</v>
      </c>
      <c r="T199" s="193">
        <v>8</v>
      </c>
      <c r="U199" s="193">
        <v>0</v>
      </c>
      <c r="V199" s="193">
        <v>3</v>
      </c>
      <c r="W199" s="193">
        <v>0.72</v>
      </c>
      <c r="X199" s="193">
        <v>0</v>
      </c>
      <c r="Y199" s="193">
        <v>0</v>
      </c>
      <c r="Z199" s="193">
        <v>0</v>
      </c>
      <c r="AA199" s="193">
        <v>0</v>
      </c>
      <c r="AB199" s="331">
        <f t="shared" si="325"/>
        <v>0</v>
      </c>
      <c r="AC199" s="331">
        <f t="shared" si="326"/>
        <v>0</v>
      </c>
      <c r="AD199" s="331">
        <f t="shared" si="327"/>
        <v>0</v>
      </c>
      <c r="AE199" s="331">
        <f t="shared" si="328"/>
        <v>0</v>
      </c>
      <c r="AF199" s="331">
        <f t="shared" si="329"/>
        <v>143.125</v>
      </c>
      <c r="AG199" s="331">
        <f t="shared" si="330"/>
        <v>143.125</v>
      </c>
      <c r="AH199" s="331">
        <f t="shared" si="331"/>
        <v>17</v>
      </c>
      <c r="AI199" s="331">
        <f t="shared" si="332"/>
        <v>16</v>
      </c>
      <c r="AJ199" s="331">
        <f t="shared" si="333"/>
        <v>0</v>
      </c>
      <c r="AK199" s="331">
        <f t="shared" si="334"/>
        <v>2.1</v>
      </c>
      <c r="AL199" s="331">
        <f t="shared" si="335"/>
        <v>18</v>
      </c>
      <c r="AM199" s="331">
        <f t="shared" si="336"/>
        <v>0</v>
      </c>
      <c r="AN199" s="331">
        <f t="shared" si="337"/>
        <v>0</v>
      </c>
      <c r="AO199" s="331">
        <f t="shared" si="338"/>
        <v>0</v>
      </c>
      <c r="AP199" s="333">
        <f t="shared" si="364"/>
        <v>196.22499999999999</v>
      </c>
      <c r="AQ199" s="352">
        <v>1.069</v>
      </c>
      <c r="AR199" s="352">
        <f t="shared" si="339"/>
        <v>209.76499999999999</v>
      </c>
      <c r="AS199" s="335">
        <v>0</v>
      </c>
      <c r="AT199" s="331">
        <f t="shared" si="340"/>
        <v>0</v>
      </c>
      <c r="AU199" s="332">
        <v>0</v>
      </c>
      <c r="AV199" s="332">
        <v>111.15900000000001</v>
      </c>
      <c r="AW199" s="331">
        <v>0</v>
      </c>
      <c r="AX199" s="332">
        <v>0</v>
      </c>
      <c r="AY199" s="333">
        <f t="shared" si="341"/>
        <v>111.15900000000001</v>
      </c>
      <c r="AZ199" s="333">
        <v>0</v>
      </c>
      <c r="BA199" s="333">
        <v>7.4999999999999997E-2</v>
      </c>
      <c r="BB199" s="333">
        <f t="shared" si="342"/>
        <v>8.5879999999999992</v>
      </c>
      <c r="BC199" s="333">
        <f t="shared" si="343"/>
        <v>99.33</v>
      </c>
      <c r="BD199" s="333">
        <f t="shared" si="344"/>
        <v>34</v>
      </c>
      <c r="BE199" s="333">
        <f t="shared" si="365"/>
        <v>133.32999999999998</v>
      </c>
      <c r="BF199" s="334">
        <v>0</v>
      </c>
      <c r="BG199" s="333">
        <f t="shared" si="345"/>
        <v>0</v>
      </c>
      <c r="BH199" s="334">
        <v>0</v>
      </c>
      <c r="BI199" s="333">
        <f t="shared" si="346"/>
        <v>0</v>
      </c>
      <c r="BJ199" s="335">
        <v>0</v>
      </c>
      <c r="BK199" s="335">
        <v>0</v>
      </c>
      <c r="BL199" s="333">
        <f t="shared" si="362"/>
        <v>0</v>
      </c>
      <c r="BM199" s="336">
        <f t="shared" si="363"/>
        <v>462.84199999999998</v>
      </c>
      <c r="BN199" s="331">
        <f t="shared" si="347"/>
        <v>0</v>
      </c>
      <c r="BO199" s="333">
        <f t="shared" si="348"/>
        <v>462.84199999999998</v>
      </c>
      <c r="BP199" s="337">
        <f t="shared" si="349"/>
        <v>1890367.07</v>
      </c>
      <c r="BQ199" s="337">
        <f t="shared" si="350"/>
        <v>37807.341400000005</v>
      </c>
      <c r="BR199" s="337">
        <f t="shared" si="357"/>
        <v>1852559.7286</v>
      </c>
      <c r="BS199" s="337">
        <v>0</v>
      </c>
      <c r="BT199" s="337">
        <v>0</v>
      </c>
      <c r="BU199" s="338">
        <f t="shared" si="351"/>
        <v>0</v>
      </c>
      <c r="BV199" s="338">
        <v>0</v>
      </c>
      <c r="BW199" s="338">
        <v>0</v>
      </c>
      <c r="BX199" s="315">
        <f t="shared" si="352"/>
        <v>0</v>
      </c>
      <c r="BY199" s="338">
        <v>0</v>
      </c>
      <c r="BZ199" s="338">
        <v>0</v>
      </c>
      <c r="CA199" s="337">
        <f t="shared" si="353"/>
        <v>0</v>
      </c>
      <c r="CB199" s="337">
        <f t="shared" si="358"/>
        <v>0</v>
      </c>
      <c r="CC199" s="337">
        <f t="shared" si="354"/>
        <v>0</v>
      </c>
      <c r="CD199" s="337">
        <v>0</v>
      </c>
      <c r="CE199" s="337">
        <f t="shared" si="355"/>
        <v>1852559.7286</v>
      </c>
      <c r="CF199" s="314">
        <f t="shared" si="368"/>
        <v>7489.3174404876163</v>
      </c>
      <c r="CG199" s="314">
        <f t="shared" si="366"/>
        <v>7189.7447428681116</v>
      </c>
      <c r="CH199" s="314">
        <f t="shared" si="308"/>
        <v>1867238.7907833557</v>
      </c>
      <c r="CI199" s="337">
        <f t="shared" si="359"/>
        <v>37807.341400000005</v>
      </c>
      <c r="CJ199" s="326"/>
      <c r="CK199" s="334">
        <v>110</v>
      </c>
      <c r="CL199" s="334">
        <v>178</v>
      </c>
      <c r="CM199" s="353">
        <v>441.55399999999997</v>
      </c>
      <c r="CN199" s="339">
        <f t="shared" si="356"/>
        <v>16510</v>
      </c>
      <c r="CQ199" s="360">
        <f t="shared" si="367"/>
        <v>421.74599999999998</v>
      </c>
    </row>
    <row r="200" spans="1:95" ht="11.25" customHeight="1">
      <c r="A200" s="319" t="s">
        <v>1037</v>
      </c>
      <c r="B200" s="194">
        <v>0</v>
      </c>
      <c r="C200" s="194">
        <v>0</v>
      </c>
      <c r="D200" s="194">
        <f t="shared" si="360"/>
        <v>0</v>
      </c>
      <c r="E200" s="194">
        <v>0</v>
      </c>
      <c r="F200" s="194">
        <v>0</v>
      </c>
      <c r="G200" s="194">
        <v>0</v>
      </c>
      <c r="H200" s="194">
        <v>0</v>
      </c>
      <c r="I200" s="194">
        <v>0</v>
      </c>
      <c r="J200" s="194">
        <v>33.5</v>
      </c>
      <c r="K200" s="194">
        <v>47.5</v>
      </c>
      <c r="L200" s="194">
        <v>51.5</v>
      </c>
      <c r="M200" s="194">
        <v>50.5</v>
      </c>
      <c r="N200" s="194">
        <v>34.5</v>
      </c>
      <c r="O200" s="194">
        <v>34.5</v>
      </c>
      <c r="P200" s="194">
        <v>31.5</v>
      </c>
      <c r="Q200" s="194">
        <f t="shared" si="323"/>
        <v>283.5</v>
      </c>
      <c r="R200" s="195">
        <f t="shared" si="324"/>
        <v>283.5</v>
      </c>
      <c r="S200" s="194">
        <v>6</v>
      </c>
      <c r="T200" s="194">
        <v>11.5</v>
      </c>
      <c r="U200" s="194">
        <v>0</v>
      </c>
      <c r="V200" s="194">
        <v>54</v>
      </c>
      <c r="W200" s="194">
        <v>1.27</v>
      </c>
      <c r="X200" s="194">
        <v>0</v>
      </c>
      <c r="Y200" s="194">
        <v>192</v>
      </c>
      <c r="Z200" s="194">
        <v>53.67</v>
      </c>
      <c r="AA200" s="194">
        <v>0</v>
      </c>
      <c r="AB200" s="306">
        <f t="shared" si="325"/>
        <v>0</v>
      </c>
      <c r="AC200" s="306">
        <f t="shared" si="326"/>
        <v>0</v>
      </c>
      <c r="AD200" s="306">
        <f t="shared" si="327"/>
        <v>0</v>
      </c>
      <c r="AE200" s="306">
        <f t="shared" si="328"/>
        <v>35.008000000000003</v>
      </c>
      <c r="AF200" s="306">
        <f t="shared" si="329"/>
        <v>312.5</v>
      </c>
      <c r="AG200" s="306">
        <f t="shared" si="330"/>
        <v>347.50799999999998</v>
      </c>
      <c r="AH200" s="306">
        <f t="shared" si="331"/>
        <v>6</v>
      </c>
      <c r="AI200" s="306">
        <f t="shared" si="332"/>
        <v>23</v>
      </c>
      <c r="AJ200" s="306">
        <f t="shared" si="333"/>
        <v>0</v>
      </c>
      <c r="AK200" s="306">
        <f t="shared" si="334"/>
        <v>37.799999999999997</v>
      </c>
      <c r="AL200" s="306">
        <f t="shared" si="335"/>
        <v>31.75</v>
      </c>
      <c r="AM200" s="306">
        <f t="shared" si="336"/>
        <v>0</v>
      </c>
      <c r="AN200" s="306">
        <f t="shared" si="337"/>
        <v>26.835000000000001</v>
      </c>
      <c r="AO200" s="306">
        <f t="shared" si="338"/>
        <v>0</v>
      </c>
      <c r="AP200" s="307">
        <f t="shared" si="364"/>
        <v>472.89299999999997</v>
      </c>
      <c r="AQ200" s="308">
        <v>1.0649999999999999</v>
      </c>
      <c r="AR200" s="308">
        <f t="shared" si="339"/>
        <v>503.63099999999997</v>
      </c>
      <c r="AS200" s="312">
        <v>2</v>
      </c>
      <c r="AT200" s="306">
        <f t="shared" si="340"/>
        <v>3</v>
      </c>
      <c r="AU200" s="310">
        <v>0</v>
      </c>
      <c r="AV200" s="310">
        <v>142.57599999999999</v>
      </c>
      <c r="AW200" s="306">
        <v>0</v>
      </c>
      <c r="AX200" s="310">
        <v>0</v>
      </c>
      <c r="AY200" s="307">
        <f t="shared" si="341"/>
        <v>142.57599999999999</v>
      </c>
      <c r="AZ200" s="307">
        <v>0</v>
      </c>
      <c r="BA200" s="307">
        <v>7.4999999999999997E-2</v>
      </c>
      <c r="BB200" s="307">
        <f t="shared" si="342"/>
        <v>21.263000000000002</v>
      </c>
      <c r="BC200" s="307">
        <f t="shared" si="343"/>
        <v>0</v>
      </c>
      <c r="BD200" s="307">
        <f t="shared" si="344"/>
        <v>0</v>
      </c>
      <c r="BE200" s="307">
        <f t="shared" si="365"/>
        <v>0</v>
      </c>
      <c r="BF200" s="311">
        <v>0</v>
      </c>
      <c r="BG200" s="307">
        <f t="shared" si="345"/>
        <v>0</v>
      </c>
      <c r="BH200" s="311">
        <v>0</v>
      </c>
      <c r="BI200" s="307">
        <f t="shared" si="346"/>
        <v>0</v>
      </c>
      <c r="BJ200" s="312">
        <v>0</v>
      </c>
      <c r="BK200" s="312">
        <v>0</v>
      </c>
      <c r="BL200" s="307">
        <f t="shared" si="362"/>
        <v>0</v>
      </c>
      <c r="BM200" s="313">
        <f t="shared" si="363"/>
        <v>670.47</v>
      </c>
      <c r="BN200" s="306">
        <f t="shared" si="347"/>
        <v>0</v>
      </c>
      <c r="BO200" s="307">
        <f t="shared" si="348"/>
        <v>670.47</v>
      </c>
      <c r="BP200" s="314">
        <f t="shared" si="349"/>
        <v>2738373.8</v>
      </c>
      <c r="BQ200" s="314">
        <f t="shared" si="350"/>
        <v>54767.475999999995</v>
      </c>
      <c r="BR200" s="314">
        <f>BP200-BQ200</f>
        <v>2683606.324</v>
      </c>
      <c r="BS200" s="314">
        <v>0</v>
      </c>
      <c r="BT200" s="314">
        <v>0</v>
      </c>
      <c r="BU200" s="315">
        <f t="shared" si="351"/>
        <v>0</v>
      </c>
      <c r="BV200" s="315">
        <v>0</v>
      </c>
      <c r="BW200" s="315">
        <v>0</v>
      </c>
      <c r="BX200" s="315">
        <f t="shared" si="352"/>
        <v>0</v>
      </c>
      <c r="BY200" s="315">
        <v>0</v>
      </c>
      <c r="BZ200" s="315">
        <v>0</v>
      </c>
      <c r="CA200" s="314">
        <f t="shared" si="353"/>
        <v>0</v>
      </c>
      <c r="CB200" s="314">
        <f t="shared" si="358"/>
        <v>0</v>
      </c>
      <c r="CC200" s="314">
        <f t="shared" si="354"/>
        <v>0</v>
      </c>
      <c r="CD200" s="314">
        <v>0</v>
      </c>
      <c r="CE200" s="314">
        <f t="shared" si="355"/>
        <v>2683606.324</v>
      </c>
      <c r="CF200" s="314">
        <f t="shared" si="368"/>
        <v>10848.977949512391</v>
      </c>
      <c r="CG200" s="314">
        <f t="shared" si="366"/>
        <v>10415.018831531896</v>
      </c>
      <c r="CH200" s="314">
        <f t="shared" si="308"/>
        <v>2704870.3207810442</v>
      </c>
      <c r="CI200" s="314">
        <f t="shared" si="359"/>
        <v>54767.475999999995</v>
      </c>
      <c r="CJ200" s="323"/>
      <c r="CK200" s="311">
        <v>288</v>
      </c>
      <c r="CL200" s="311">
        <v>279</v>
      </c>
      <c r="CM200" s="321">
        <v>655.26199999999994</v>
      </c>
      <c r="CN200" s="318">
        <f t="shared" si="356"/>
        <v>9659</v>
      </c>
      <c r="CQ200" s="360">
        <f t="shared" si="367"/>
        <v>573.78899999999999</v>
      </c>
    </row>
    <row r="201" spans="1:95" ht="11.25" customHeight="1">
      <c r="A201" s="354" t="s">
        <v>1140</v>
      </c>
      <c r="B201" s="194">
        <v>0</v>
      </c>
      <c r="C201" s="194">
        <v>0</v>
      </c>
      <c r="D201" s="194">
        <f t="shared" si="360"/>
        <v>0</v>
      </c>
      <c r="E201" s="194">
        <v>0</v>
      </c>
      <c r="F201" s="194">
        <v>0</v>
      </c>
      <c r="G201" s="194">
        <v>0</v>
      </c>
      <c r="H201" s="194">
        <v>0</v>
      </c>
      <c r="I201" s="194">
        <v>0</v>
      </c>
      <c r="J201" s="194">
        <v>0</v>
      </c>
      <c r="K201" s="194">
        <v>64.5</v>
      </c>
      <c r="L201" s="194">
        <v>51.5</v>
      </c>
      <c r="M201" s="194">
        <v>52</v>
      </c>
      <c r="N201" s="194">
        <v>47</v>
      </c>
      <c r="O201" s="194">
        <v>38.5</v>
      </c>
      <c r="P201" s="194">
        <v>29.5</v>
      </c>
      <c r="Q201" s="193">
        <f>SUM($E201:$P201)</f>
        <v>283</v>
      </c>
      <c r="R201" s="198">
        <f>$D201+$Q201</f>
        <v>283</v>
      </c>
      <c r="S201" s="194">
        <v>0.5</v>
      </c>
      <c r="T201" s="194">
        <v>0</v>
      </c>
      <c r="U201" s="194">
        <v>0</v>
      </c>
      <c r="V201" s="194">
        <v>60</v>
      </c>
      <c r="W201" s="194">
        <v>0.47</v>
      </c>
      <c r="X201" s="194">
        <v>0</v>
      </c>
      <c r="Y201" s="194">
        <v>124.5</v>
      </c>
      <c r="Z201" s="194">
        <v>62.25</v>
      </c>
      <c r="AA201" s="194">
        <v>0</v>
      </c>
      <c r="AB201" s="331">
        <f>ROUND($D201*$AB$2,3)</f>
        <v>0</v>
      </c>
      <c r="AC201" s="333">
        <f>ROUND($E201*$AC$2,3)</f>
        <v>0</v>
      </c>
      <c r="AD201" s="333">
        <f>ROUND(($F201+$G201)*$AD$2,3)</f>
        <v>0</v>
      </c>
      <c r="AE201" s="333">
        <f>ROUND(($H201+$I201+$J201)*$AE$2,3)</f>
        <v>0</v>
      </c>
      <c r="AF201" s="333">
        <f>ROUND(($K201+$L201+$M201+$N201+$O201+$P201)*$AF$2,3)</f>
        <v>353.75</v>
      </c>
      <c r="AG201" s="306">
        <f t="shared" si="330"/>
        <v>353.75</v>
      </c>
      <c r="AH201" s="333">
        <f>ROUND($AH$2*$S201,3)</f>
        <v>0.5</v>
      </c>
      <c r="AI201" s="333">
        <f>ROUND($AI$2*$T201,3)</f>
        <v>0</v>
      </c>
      <c r="AJ201" s="333">
        <f>ROUND($AJ$2*$U201,3)</f>
        <v>0</v>
      </c>
      <c r="AK201" s="333">
        <f>ROUND($AK$2*$V201,3)</f>
        <v>42</v>
      </c>
      <c r="AL201" s="333">
        <f>ROUND($AL$2*$W201,3)</f>
        <v>11.75</v>
      </c>
      <c r="AM201" s="333">
        <f>ROUND($X201*$AM$2,3)</f>
        <v>0</v>
      </c>
      <c r="AN201" s="306">
        <f t="shared" si="337"/>
        <v>31.125</v>
      </c>
      <c r="AO201" s="333">
        <f>ROUND($AA201*$AO$2,3)</f>
        <v>0</v>
      </c>
      <c r="AP201" s="307">
        <f t="shared" si="364"/>
        <v>439.125</v>
      </c>
      <c r="AQ201" s="308">
        <v>1</v>
      </c>
      <c r="AR201" s="308">
        <f>ROUND($AP201*$AQ201,3)</f>
        <v>439.125</v>
      </c>
      <c r="AS201" s="312">
        <v>1</v>
      </c>
      <c r="AT201" s="331">
        <f>ROUND($AS201*$AT$2,3)</f>
        <v>1.5</v>
      </c>
      <c r="AU201" s="310">
        <v>0</v>
      </c>
      <c r="AV201" s="310">
        <v>132.77500000000001</v>
      </c>
      <c r="AW201" s="331">
        <v>0</v>
      </c>
      <c r="AX201" s="332">
        <v>0</v>
      </c>
      <c r="AY201" s="333">
        <f>SUM($AU201:$AX201)</f>
        <v>132.77500000000001</v>
      </c>
      <c r="AZ201" s="355">
        <v>0</v>
      </c>
      <c r="BA201" s="307">
        <v>7.6999999999999999E-2</v>
      </c>
      <c r="BB201" s="333">
        <f>ROUND($BA201*$R201,3)</f>
        <v>21.791</v>
      </c>
      <c r="BC201" s="307">
        <f t="shared" si="343"/>
        <v>19.364999999999998</v>
      </c>
      <c r="BD201" s="307">
        <f t="shared" si="344"/>
        <v>8</v>
      </c>
      <c r="BE201" s="307">
        <f t="shared" si="365"/>
        <v>27.364999999999998</v>
      </c>
      <c r="BF201" s="334">
        <v>0</v>
      </c>
      <c r="BG201" s="333">
        <f>ROUND($BF201*$BG$2,3)</f>
        <v>0</v>
      </c>
      <c r="BH201" s="335">
        <v>0</v>
      </c>
      <c r="BI201" s="333">
        <f>ROUND($BH201*$BI$2,3)</f>
        <v>0</v>
      </c>
      <c r="BJ201" s="335">
        <v>0</v>
      </c>
      <c r="BK201" s="335">
        <v>0</v>
      </c>
      <c r="BL201" s="333">
        <v>0</v>
      </c>
      <c r="BM201" s="331">
        <f>$AR201+$AT201+$AY201+$AZ201+$BB201+$BE201+$BG201+$BI201+$BL201</f>
        <v>622.55600000000004</v>
      </c>
      <c r="BN201" s="331">
        <f t="shared" si="347"/>
        <v>0</v>
      </c>
      <c r="BO201" s="333">
        <f>ROUND($BM201+$BN201,3)</f>
        <v>622.55600000000004</v>
      </c>
      <c r="BP201" s="337">
        <f t="shared" si="349"/>
        <v>2542680.5699999998</v>
      </c>
      <c r="BQ201" s="314">
        <f t="shared" si="350"/>
        <v>50853.611399999994</v>
      </c>
      <c r="BR201" s="314">
        <f t="shared" si="357"/>
        <v>2491826.9586</v>
      </c>
      <c r="BS201" s="337">
        <v>0</v>
      </c>
      <c r="BT201" s="337">
        <v>0</v>
      </c>
      <c r="BU201" s="338">
        <f>$BS201+$BT201</f>
        <v>0</v>
      </c>
      <c r="BV201" s="338">
        <v>0</v>
      </c>
      <c r="BW201" s="338">
        <v>0</v>
      </c>
      <c r="BX201" s="315">
        <f t="shared" si="352"/>
        <v>0</v>
      </c>
      <c r="BY201" s="338">
        <v>0</v>
      </c>
      <c r="BZ201" s="338">
        <v>0</v>
      </c>
      <c r="CA201" s="337">
        <f>SUM($BY201:$BZ201)</f>
        <v>0</v>
      </c>
      <c r="CB201" s="337">
        <f>SUM($BT201+$BW201+$BZ201)</f>
        <v>0</v>
      </c>
      <c r="CC201" s="337">
        <f>$CB201*0.75</f>
        <v>0</v>
      </c>
      <c r="CD201" s="338">
        <v>0</v>
      </c>
      <c r="CE201" s="314">
        <f t="shared" si="355"/>
        <v>2491826.9586</v>
      </c>
      <c r="CF201" s="314">
        <f t="shared" si="368"/>
        <v>10073.674177200937</v>
      </c>
      <c r="CG201" s="314">
        <f t="shared" si="366"/>
        <v>9670.7272101128983</v>
      </c>
      <c r="CH201" s="314">
        <f t="shared" si="308"/>
        <v>2511571.3599873139</v>
      </c>
      <c r="CI201" s="314">
        <f t="shared" si="359"/>
        <v>50853.611399999994</v>
      </c>
      <c r="CJ201" s="326"/>
      <c r="CK201" s="311">
        <v>293</v>
      </c>
      <c r="CL201" s="311">
        <v>309</v>
      </c>
      <c r="CM201" s="321">
        <v>656.34900000000005</v>
      </c>
      <c r="CN201" s="339">
        <f t="shared" si="356"/>
        <v>8985</v>
      </c>
      <c r="CQ201" s="360">
        <f t="shared" si="367"/>
        <v>551.30600000000004</v>
      </c>
    </row>
    <row r="202" spans="1:95" ht="11.25" customHeight="1">
      <c r="A202" s="202" t="s">
        <v>1038</v>
      </c>
      <c r="B202" s="194">
        <v>1</v>
      </c>
      <c r="C202" s="194">
        <v>61</v>
      </c>
      <c r="D202" s="194">
        <f t="shared" si="360"/>
        <v>61.5</v>
      </c>
      <c r="E202" s="194">
        <v>57.5</v>
      </c>
      <c r="F202" s="194">
        <v>62</v>
      </c>
      <c r="G202" s="194">
        <v>67</v>
      </c>
      <c r="H202" s="194">
        <v>76</v>
      </c>
      <c r="I202" s="194">
        <v>68.5</v>
      </c>
      <c r="J202" s="194">
        <v>70.5</v>
      </c>
      <c r="K202" s="194">
        <v>0</v>
      </c>
      <c r="L202" s="194">
        <v>0</v>
      </c>
      <c r="M202" s="194">
        <v>0</v>
      </c>
      <c r="N202" s="194">
        <v>0</v>
      </c>
      <c r="O202" s="194">
        <v>0</v>
      </c>
      <c r="P202" s="194">
        <v>0</v>
      </c>
      <c r="Q202" s="193">
        <f>SUM($E202:$P202)</f>
        <v>401.5</v>
      </c>
      <c r="R202" s="198">
        <f>$D202+$Q202</f>
        <v>463</v>
      </c>
      <c r="S202" s="194">
        <v>10.5</v>
      </c>
      <c r="T202" s="194">
        <v>4</v>
      </c>
      <c r="U202" s="194">
        <v>1</v>
      </c>
      <c r="V202" s="194">
        <v>78.5</v>
      </c>
      <c r="W202" s="194">
        <v>2.21</v>
      </c>
      <c r="X202" s="194">
        <v>392</v>
      </c>
      <c r="Y202" s="194">
        <v>79</v>
      </c>
      <c r="Z202" s="194">
        <v>26.33</v>
      </c>
      <c r="AA202" s="194">
        <v>0</v>
      </c>
      <c r="AB202" s="331">
        <f>ROUND($D202*$AB$2,3)</f>
        <v>88.56</v>
      </c>
      <c r="AC202" s="333">
        <f>ROUND($E202*$AC$2,3)</f>
        <v>69</v>
      </c>
      <c r="AD202" s="333">
        <f>ROUND(($F202+$G202)*$AD$2,3)</f>
        <v>152.22</v>
      </c>
      <c r="AE202" s="333">
        <f>ROUND(($H202+$I202+$J202)*$AE$2,3)</f>
        <v>224.67500000000001</v>
      </c>
      <c r="AF202" s="333">
        <f>ROUND(($K202+$L202+$M202+$N202+$O202+$P202)*$AF$2,3)</f>
        <v>0</v>
      </c>
      <c r="AG202" s="306">
        <f t="shared" si="330"/>
        <v>445.89499999999998</v>
      </c>
      <c r="AH202" s="333">
        <f>ROUND($AH$2*$S202,3)</f>
        <v>10.5</v>
      </c>
      <c r="AI202" s="333">
        <f>ROUND($AI$2*$T202,3)</f>
        <v>8</v>
      </c>
      <c r="AJ202" s="333">
        <f>ROUND($AJ$2*$U202,3)</f>
        <v>2</v>
      </c>
      <c r="AK202" s="333">
        <f>ROUND($AK$2*$V202,3)</f>
        <v>54.95</v>
      </c>
      <c r="AL202" s="333">
        <f>ROUND($AL$2*$W202,3)</f>
        <v>55.25</v>
      </c>
      <c r="AM202" s="333">
        <f>ROUND($X202*$AM$2,3)</f>
        <v>19.600000000000001</v>
      </c>
      <c r="AN202" s="306">
        <f t="shared" si="337"/>
        <v>13.164999999999999</v>
      </c>
      <c r="AO202" s="333">
        <f>ROUND($AA202*$AO$2,3)</f>
        <v>0</v>
      </c>
      <c r="AP202" s="307">
        <f t="shared" si="364"/>
        <v>697.92000000000007</v>
      </c>
      <c r="AQ202" s="308">
        <v>1.1120000000000001</v>
      </c>
      <c r="AR202" s="308">
        <f>ROUND($AP202*$AQ202,3)</f>
        <v>776.08699999999999</v>
      </c>
      <c r="AS202" s="312">
        <v>2</v>
      </c>
      <c r="AT202" s="331">
        <f>ROUND($AS202*$AT$2,3)</f>
        <v>3</v>
      </c>
      <c r="AU202" s="310">
        <v>0</v>
      </c>
      <c r="AV202" s="310">
        <v>0</v>
      </c>
      <c r="AW202" s="331">
        <v>0</v>
      </c>
      <c r="AX202" s="332">
        <v>0</v>
      </c>
      <c r="AY202" s="333">
        <f>SUM($AU202:$AX202)</f>
        <v>0</v>
      </c>
      <c r="AZ202" s="355">
        <v>0</v>
      </c>
      <c r="BA202" s="307">
        <v>7.6999999999999999E-2</v>
      </c>
      <c r="BB202" s="333">
        <f>ROUND($BA202*$R202,3)</f>
        <v>35.651000000000003</v>
      </c>
      <c r="BC202" s="307">
        <f t="shared" si="343"/>
        <v>0</v>
      </c>
      <c r="BD202" s="307">
        <f t="shared" si="344"/>
        <v>0</v>
      </c>
      <c r="BE202" s="307">
        <f t="shared" si="365"/>
        <v>0</v>
      </c>
      <c r="BF202" s="334">
        <v>0</v>
      </c>
      <c r="BG202" s="333">
        <f>ROUND($BF202*$BG$2,3)</f>
        <v>0</v>
      </c>
      <c r="BH202" s="335">
        <v>0</v>
      </c>
      <c r="BI202" s="333">
        <f>ROUND($BH202*$BI$2,3)</f>
        <v>0</v>
      </c>
      <c r="BJ202" s="335">
        <v>0</v>
      </c>
      <c r="BK202" s="335">
        <v>0</v>
      </c>
      <c r="BL202" s="333">
        <v>0</v>
      </c>
      <c r="BM202" s="331">
        <f>$AR202+$AT202+$AY202+$AZ202+$BB202+$BE202+$BG202+$BI202+$BL202</f>
        <v>814.73799999999994</v>
      </c>
      <c r="BN202" s="331">
        <f t="shared" si="347"/>
        <v>0</v>
      </c>
      <c r="BO202" s="333">
        <f>ROUND($BM202+$BN202,3)</f>
        <v>814.73800000000006</v>
      </c>
      <c r="BP202" s="337">
        <f t="shared" si="349"/>
        <v>3327601.82</v>
      </c>
      <c r="BQ202" s="314">
        <f t="shared" si="350"/>
        <v>66552.036399999997</v>
      </c>
      <c r="BR202" s="314">
        <f t="shared" si="357"/>
        <v>3261049.7835999997</v>
      </c>
      <c r="BS202" s="337">
        <v>0</v>
      </c>
      <c r="BT202" s="337">
        <v>0</v>
      </c>
      <c r="BU202" s="338">
        <f>$BS202+$BT202</f>
        <v>0</v>
      </c>
      <c r="BV202" s="338">
        <v>0</v>
      </c>
      <c r="BW202" s="338">
        <v>0</v>
      </c>
      <c r="BX202" s="315">
        <f t="shared" si="352"/>
        <v>0</v>
      </c>
      <c r="BY202" s="338">
        <v>0</v>
      </c>
      <c r="BZ202" s="338">
        <v>0</v>
      </c>
      <c r="CA202" s="337">
        <f>SUM($BY202:$BZ202)</f>
        <v>0</v>
      </c>
      <c r="CB202" s="337">
        <f>SUM($BT202+$BW202+$BZ202)</f>
        <v>0</v>
      </c>
      <c r="CC202" s="337">
        <f>$CB202*0.75</f>
        <v>0</v>
      </c>
      <c r="CD202" s="338">
        <v>0</v>
      </c>
      <c r="CE202" s="314">
        <f t="shared" si="355"/>
        <v>3261049.7835999997</v>
      </c>
      <c r="CF202" s="314">
        <f t="shared" si="368"/>
        <v>13183.400589772406</v>
      </c>
      <c r="CG202" s="314">
        <f t="shared" si="366"/>
        <v>12656.064566181509</v>
      </c>
      <c r="CH202" s="314">
        <f t="shared" ref="CH202:CH203" si="369">CE202+CF202+CG202</f>
        <v>3286889.2487559537</v>
      </c>
      <c r="CI202" s="314">
        <f t="shared" si="359"/>
        <v>66552.036399999997</v>
      </c>
      <c r="CJ202" s="326"/>
      <c r="CK202" s="311">
        <v>465.5</v>
      </c>
      <c r="CL202" s="311">
        <v>457</v>
      </c>
      <c r="CM202" s="321">
        <v>805.14099999999996</v>
      </c>
      <c r="CN202" s="339">
        <f t="shared" si="356"/>
        <v>7187</v>
      </c>
      <c r="CQ202" s="360">
        <f t="shared" si="367"/>
        <v>643.62799999999993</v>
      </c>
    </row>
    <row r="203" spans="1:95" ht="11.25" customHeight="1">
      <c r="A203" s="192" t="s">
        <v>1039</v>
      </c>
      <c r="B203" s="194">
        <v>0</v>
      </c>
      <c r="C203" s="194">
        <v>0</v>
      </c>
      <c r="D203" s="194">
        <f t="shared" si="360"/>
        <v>0</v>
      </c>
      <c r="E203" s="194">
        <v>0</v>
      </c>
      <c r="F203" s="194">
        <v>0</v>
      </c>
      <c r="G203" s="194">
        <v>0</v>
      </c>
      <c r="H203" s="194">
        <v>0</v>
      </c>
      <c r="I203" s="194">
        <v>0</v>
      </c>
      <c r="J203" s="194">
        <v>0</v>
      </c>
      <c r="K203" s="194">
        <v>0</v>
      </c>
      <c r="L203" s="194">
        <v>0</v>
      </c>
      <c r="M203" s="194">
        <v>13</v>
      </c>
      <c r="N203" s="194">
        <v>12.5</v>
      </c>
      <c r="O203" s="194">
        <v>12</v>
      </c>
      <c r="P203" s="194">
        <v>19</v>
      </c>
      <c r="Q203" s="194">
        <f t="shared" si="323"/>
        <v>56.5</v>
      </c>
      <c r="R203" s="195">
        <f t="shared" si="324"/>
        <v>56.5</v>
      </c>
      <c r="S203" s="194">
        <v>0</v>
      </c>
      <c r="T203" s="194">
        <v>0</v>
      </c>
      <c r="U203" s="194">
        <v>0</v>
      </c>
      <c r="V203" s="194">
        <v>9</v>
      </c>
      <c r="W203" s="194">
        <v>0.04</v>
      </c>
      <c r="X203" s="194">
        <v>0</v>
      </c>
      <c r="Y203" s="194">
        <v>0</v>
      </c>
      <c r="Z203" s="194">
        <v>0</v>
      </c>
      <c r="AA203" s="194">
        <v>0</v>
      </c>
      <c r="AB203" s="306">
        <f t="shared" si="325"/>
        <v>0</v>
      </c>
      <c r="AC203" s="306">
        <f t="shared" si="326"/>
        <v>0</v>
      </c>
      <c r="AD203" s="306">
        <f t="shared" si="327"/>
        <v>0</v>
      </c>
      <c r="AE203" s="306">
        <f t="shared" si="328"/>
        <v>0</v>
      </c>
      <c r="AF203" s="306">
        <f t="shared" si="329"/>
        <v>70.625</v>
      </c>
      <c r="AG203" s="306">
        <f t="shared" si="330"/>
        <v>70.625</v>
      </c>
      <c r="AH203" s="306">
        <f t="shared" si="331"/>
        <v>0</v>
      </c>
      <c r="AI203" s="306">
        <f t="shared" si="332"/>
        <v>0</v>
      </c>
      <c r="AJ203" s="306">
        <f t="shared" si="333"/>
        <v>0</v>
      </c>
      <c r="AK203" s="306">
        <f t="shared" si="334"/>
        <v>6.3</v>
      </c>
      <c r="AL203" s="306">
        <f t="shared" si="335"/>
        <v>1</v>
      </c>
      <c r="AM203" s="306">
        <f t="shared" si="336"/>
        <v>0</v>
      </c>
      <c r="AN203" s="306">
        <f t="shared" si="337"/>
        <v>0</v>
      </c>
      <c r="AO203" s="306">
        <f t="shared" si="338"/>
        <v>0</v>
      </c>
      <c r="AP203" s="307">
        <f t="shared" ref="AP203" si="370">$AB203+SUM($AG203:$AO203)</f>
        <v>77.924999999999997</v>
      </c>
      <c r="AQ203" s="308">
        <v>1.1719999999999999</v>
      </c>
      <c r="AR203" s="308">
        <f t="shared" si="339"/>
        <v>91.328000000000003</v>
      </c>
      <c r="AS203" s="312">
        <v>0</v>
      </c>
      <c r="AT203" s="306">
        <f t="shared" si="340"/>
        <v>0</v>
      </c>
      <c r="AU203" s="310">
        <v>0</v>
      </c>
      <c r="AV203" s="310">
        <v>81.078000000000003</v>
      </c>
      <c r="AW203" s="306">
        <v>0</v>
      </c>
      <c r="AX203" s="310">
        <v>0</v>
      </c>
      <c r="AY203" s="307">
        <f t="shared" si="341"/>
        <v>81.078000000000003</v>
      </c>
      <c r="AZ203" s="307">
        <v>0</v>
      </c>
      <c r="BA203" s="307">
        <v>8.8999999999999996E-2</v>
      </c>
      <c r="BB203" s="307">
        <f t="shared" si="342"/>
        <v>5.0289999999999999</v>
      </c>
      <c r="BC203" s="307">
        <f t="shared" si="343"/>
        <v>0</v>
      </c>
      <c r="BD203" s="307">
        <f t="shared" si="344"/>
        <v>0</v>
      </c>
      <c r="BE203" s="307">
        <f t="shared" si="365"/>
        <v>0</v>
      </c>
      <c r="BF203" s="311">
        <v>0</v>
      </c>
      <c r="BG203" s="307">
        <f t="shared" si="345"/>
        <v>0</v>
      </c>
      <c r="BH203" s="311">
        <v>0</v>
      </c>
      <c r="BI203" s="307">
        <f t="shared" si="346"/>
        <v>0</v>
      </c>
      <c r="BJ203" s="312">
        <v>0</v>
      </c>
      <c r="BK203" s="312">
        <v>0</v>
      </c>
      <c r="BL203" s="307">
        <f t="shared" si="362"/>
        <v>0</v>
      </c>
      <c r="BM203" s="313">
        <f t="shared" si="363"/>
        <v>177.435</v>
      </c>
      <c r="BN203" s="306">
        <f t="shared" si="347"/>
        <v>0</v>
      </c>
      <c r="BO203" s="307">
        <f t="shared" si="348"/>
        <v>177.435</v>
      </c>
      <c r="BP203" s="314">
        <f t="shared" si="349"/>
        <v>724690.67</v>
      </c>
      <c r="BQ203" s="314">
        <f t="shared" si="350"/>
        <v>14493.813400000001</v>
      </c>
      <c r="BR203" s="314">
        <f>BP203-BQ203</f>
        <v>710196.85660000006</v>
      </c>
      <c r="BS203" s="314">
        <v>0</v>
      </c>
      <c r="BT203" s="314">
        <v>0</v>
      </c>
      <c r="BU203" s="315">
        <f t="shared" si="351"/>
        <v>0</v>
      </c>
      <c r="BV203" s="315">
        <v>0</v>
      </c>
      <c r="BW203" s="315">
        <v>229358.41</v>
      </c>
      <c r="BX203" s="315">
        <f t="shared" si="352"/>
        <v>229358.41</v>
      </c>
      <c r="BY203" s="315">
        <v>0</v>
      </c>
      <c r="BZ203" s="315">
        <v>0</v>
      </c>
      <c r="CA203" s="314">
        <f t="shared" si="353"/>
        <v>0</v>
      </c>
      <c r="CB203" s="314">
        <f t="shared" si="358"/>
        <v>229358.41</v>
      </c>
      <c r="CC203" s="314">
        <f t="shared" si="354"/>
        <v>172018.8075</v>
      </c>
      <c r="CD203" s="314">
        <v>0</v>
      </c>
      <c r="CE203" s="314">
        <f t="shared" si="355"/>
        <v>538178.04910000006</v>
      </c>
      <c r="CF203" s="314">
        <f t="shared" si="368"/>
        <v>2175.6849115241157</v>
      </c>
      <c r="CG203" s="314">
        <f t="shared" si="366"/>
        <v>2088.6575150631511</v>
      </c>
      <c r="CH203" s="314">
        <f t="shared" si="369"/>
        <v>542442.39152658731</v>
      </c>
      <c r="CI203" s="314">
        <f t="shared" si="359"/>
        <v>14493.813400000001</v>
      </c>
      <c r="CJ203" s="323"/>
      <c r="CK203" s="311">
        <v>57</v>
      </c>
      <c r="CL203" s="311">
        <v>46</v>
      </c>
      <c r="CM203" s="356">
        <v>150.11799999999999</v>
      </c>
      <c r="CN203" s="318">
        <f t="shared" si="356"/>
        <v>12826</v>
      </c>
      <c r="CQ203" s="360">
        <f t="shared" si="367"/>
        <v>151.07900000000001</v>
      </c>
    </row>
    <row r="204" spans="1:95" ht="11.25" customHeight="1">
      <c r="A204" s="180" t="s">
        <v>190</v>
      </c>
      <c r="B204" s="203">
        <f t="shared" ref="B204:BM204" si="371">SUBTOTAL(9,B3:B203)</f>
        <v>4810.5</v>
      </c>
      <c r="C204" s="203">
        <f t="shared" si="371"/>
        <v>24304</v>
      </c>
      <c r="D204" s="203">
        <f t="shared" si="371"/>
        <v>26709.25</v>
      </c>
      <c r="E204" s="203">
        <f t="shared" si="371"/>
        <v>24597</v>
      </c>
      <c r="F204" s="203">
        <f t="shared" si="371"/>
        <v>26052.5</v>
      </c>
      <c r="G204" s="203">
        <f t="shared" si="371"/>
        <v>26472</v>
      </c>
      <c r="H204" s="203">
        <f t="shared" si="371"/>
        <v>26321.5</v>
      </c>
      <c r="I204" s="203">
        <f t="shared" si="371"/>
        <v>25609</v>
      </c>
      <c r="J204" s="203">
        <f t="shared" si="371"/>
        <v>25379</v>
      </c>
      <c r="K204" s="203">
        <f t="shared" si="371"/>
        <v>24943.5</v>
      </c>
      <c r="L204" s="203">
        <f t="shared" si="371"/>
        <v>24794.5</v>
      </c>
      <c r="M204" s="203">
        <f t="shared" si="371"/>
        <v>28260.5</v>
      </c>
      <c r="N204" s="203">
        <f t="shared" si="371"/>
        <v>25624</v>
      </c>
      <c r="O204" s="203">
        <f t="shared" si="371"/>
        <v>22737.5</v>
      </c>
      <c r="P204" s="203">
        <f t="shared" si="371"/>
        <v>21539</v>
      </c>
      <c r="Q204" s="203">
        <f t="shared" si="371"/>
        <v>302330</v>
      </c>
      <c r="R204" s="203">
        <f t="shared" si="371"/>
        <v>329039.25</v>
      </c>
      <c r="S204" s="203">
        <f t="shared" si="371"/>
        <v>8982</v>
      </c>
      <c r="T204" s="203">
        <f t="shared" si="371"/>
        <v>8975</v>
      </c>
      <c r="U204" s="203">
        <f t="shared" si="371"/>
        <v>4094.5</v>
      </c>
      <c r="V204" s="203">
        <f t="shared" si="371"/>
        <v>45314</v>
      </c>
      <c r="W204" s="203">
        <f t="shared" si="371"/>
        <v>1707.7299999999993</v>
      </c>
      <c r="X204" s="203">
        <f t="shared" si="371"/>
        <v>170179.5</v>
      </c>
      <c r="Y204" s="203">
        <f t="shared" si="371"/>
        <v>49910.06</v>
      </c>
      <c r="Z204" s="203">
        <f t="shared" si="371"/>
        <v>16720.590000000004</v>
      </c>
      <c r="AA204" s="203">
        <f t="shared" si="371"/>
        <v>65129</v>
      </c>
      <c r="AB204" s="204">
        <f t="shared" si="371"/>
        <v>38461.320000000014</v>
      </c>
      <c r="AC204" s="204">
        <f t="shared" si="371"/>
        <v>29516.400000000012</v>
      </c>
      <c r="AD204" s="204">
        <f t="shared" si="371"/>
        <v>61978.909999999974</v>
      </c>
      <c r="AE204" s="204">
        <f t="shared" si="371"/>
        <v>80788.463999999978</v>
      </c>
      <c r="AF204" s="204">
        <f t="shared" si="371"/>
        <v>184873.75</v>
      </c>
      <c r="AG204" s="204">
        <f t="shared" si="371"/>
        <v>357157.52400000003</v>
      </c>
      <c r="AH204" s="204">
        <f t="shared" si="371"/>
        <v>8982</v>
      </c>
      <c r="AI204" s="204">
        <f t="shared" si="371"/>
        <v>17950</v>
      </c>
      <c r="AJ204" s="204">
        <f t="shared" si="371"/>
        <v>8189</v>
      </c>
      <c r="AK204" s="204">
        <f t="shared" si="371"/>
        <v>31712.800000000003</v>
      </c>
      <c r="AL204" s="204">
        <f t="shared" si="371"/>
        <v>42693.25</v>
      </c>
      <c r="AM204" s="204">
        <f t="shared" si="371"/>
        <v>8508.9750000000058</v>
      </c>
      <c r="AN204" s="204">
        <f t="shared" si="371"/>
        <v>8360.2950000000019</v>
      </c>
      <c r="AO204" s="204">
        <f t="shared" si="371"/>
        <v>3907.7400000000007</v>
      </c>
      <c r="AP204" s="204">
        <f t="shared" si="371"/>
        <v>525922.90500000003</v>
      </c>
      <c r="AQ204" s="357">
        <f>AR204/AP204</f>
        <v>1.0779478315362589</v>
      </c>
      <c r="AR204" s="204">
        <f t="shared" si="371"/>
        <v>566917.45499999996</v>
      </c>
      <c r="AS204" s="203">
        <f t="shared" si="371"/>
        <v>662</v>
      </c>
      <c r="AT204" s="204">
        <f t="shared" si="371"/>
        <v>993</v>
      </c>
      <c r="AU204" s="204">
        <f t="shared" si="371"/>
        <v>6557.1429999999982</v>
      </c>
      <c r="AV204" s="204">
        <f t="shared" si="371"/>
        <v>14966.274000000003</v>
      </c>
      <c r="AW204" s="204">
        <f t="shared" si="371"/>
        <v>4703.2820000000011</v>
      </c>
      <c r="AX204" s="204">
        <f t="shared" si="371"/>
        <v>0</v>
      </c>
      <c r="AY204" s="204">
        <f t="shared" si="371"/>
        <v>26226.969000000023</v>
      </c>
      <c r="AZ204" s="204">
        <f t="shared" si="371"/>
        <v>1677.75</v>
      </c>
      <c r="BA204" s="204">
        <f t="shared" si="371"/>
        <v>13.883999999999983</v>
      </c>
      <c r="BB204" s="203">
        <f t="shared" si="371"/>
        <v>24559.314999999999</v>
      </c>
      <c r="BC204" s="203">
        <f t="shared" si="371"/>
        <v>3244.2830000000008</v>
      </c>
      <c r="BD204" s="203">
        <f t="shared" si="371"/>
        <v>1373.75</v>
      </c>
      <c r="BE204" s="204">
        <f t="shared" si="371"/>
        <v>4618.0330000000004</v>
      </c>
      <c r="BF204" s="203">
        <f t="shared" si="371"/>
        <v>198.5</v>
      </c>
      <c r="BG204" s="204">
        <f t="shared" si="371"/>
        <v>19.850000000000001</v>
      </c>
      <c r="BH204" s="203">
        <f t="shared" si="371"/>
        <v>158</v>
      </c>
      <c r="BI204" s="204">
        <f t="shared" si="371"/>
        <v>15.799999999999997</v>
      </c>
      <c r="BJ204" s="203">
        <f t="shared" si="371"/>
        <v>75.5</v>
      </c>
      <c r="BK204" s="203">
        <f t="shared" si="371"/>
        <v>111.5</v>
      </c>
      <c r="BL204" s="204">
        <f t="shared" si="371"/>
        <v>27.875</v>
      </c>
      <c r="BM204" s="204">
        <f t="shared" si="371"/>
        <v>625056.04700000025</v>
      </c>
      <c r="BN204" s="204">
        <f t="shared" ref="BN204:CN204" si="372">SUBTOTAL(9,BN3:BN203)</f>
        <v>274.62299999999999</v>
      </c>
      <c r="BO204" s="204">
        <f t="shared" si="372"/>
        <v>625330.67000000016</v>
      </c>
      <c r="BP204" s="205">
        <f t="shared" si="372"/>
        <v>2554013042.2700014</v>
      </c>
      <c r="BQ204" s="205">
        <f t="shared" si="372"/>
        <v>2594665.5199999991</v>
      </c>
      <c r="BR204" s="205">
        <f t="shared" si="372"/>
        <v>2551418376.75</v>
      </c>
      <c r="BS204" s="205">
        <f t="shared" si="372"/>
        <v>4263462.9099999992</v>
      </c>
      <c r="BT204" s="205">
        <f t="shared" si="372"/>
        <v>17070399.52</v>
      </c>
      <c r="BU204" s="205">
        <f t="shared" si="372"/>
        <v>21333862.429999996</v>
      </c>
      <c r="BV204" s="205">
        <f t="shared" si="372"/>
        <v>0</v>
      </c>
      <c r="BW204" s="205">
        <f t="shared" si="372"/>
        <v>78246187.949999973</v>
      </c>
      <c r="BX204" s="205">
        <f t="shared" si="372"/>
        <v>78246187.949999973</v>
      </c>
      <c r="BY204" s="205">
        <f t="shared" si="372"/>
        <v>1757.19</v>
      </c>
      <c r="BZ204" s="205">
        <f t="shared" si="372"/>
        <v>3855190.2099999986</v>
      </c>
      <c r="CA204" s="205">
        <f t="shared" si="372"/>
        <v>3856947.399999999</v>
      </c>
      <c r="CB204" s="205">
        <f t="shared" si="372"/>
        <v>103436997.77999997</v>
      </c>
      <c r="CC204" s="205">
        <f t="shared" si="372"/>
        <v>77577748.334999993</v>
      </c>
      <c r="CD204" s="205">
        <f t="shared" si="372"/>
        <v>237735.6</v>
      </c>
      <c r="CE204" s="205">
        <f t="shared" si="372"/>
        <v>2473602892.8150001</v>
      </c>
      <c r="CF204" s="205">
        <f t="shared" si="372"/>
        <v>10000000.000000004</v>
      </c>
      <c r="CG204" s="205">
        <f t="shared" si="372"/>
        <v>9599999.9999999925</v>
      </c>
      <c r="CH204" s="205">
        <f>SUBTOTAL(9,CH3:CH203)</f>
        <v>2493202892.8149986</v>
      </c>
      <c r="CI204" s="205">
        <f t="shared" si="372"/>
        <v>2594665.5199999991</v>
      </c>
      <c r="CJ204" s="203"/>
      <c r="CK204" s="203">
        <f t="shared" si="372"/>
        <v>330853</v>
      </c>
      <c r="CL204" s="203">
        <f t="shared" si="372"/>
        <v>328800.5</v>
      </c>
      <c r="CM204" s="204">
        <f t="shared" si="372"/>
        <v>618725.00899999996</v>
      </c>
      <c r="CN204" s="203">
        <f t="shared" si="372"/>
        <v>1912712</v>
      </c>
      <c r="CQ204" s="360">
        <f t="shared" si="367"/>
        <v>502606.61294783157</v>
      </c>
    </row>
    <row r="205" spans="1:95">
      <c r="C205" s="207"/>
      <c r="BN205" s="360"/>
    </row>
    <row r="206" spans="1:95" ht="11.5">
      <c r="A206" s="209" t="s">
        <v>1040</v>
      </c>
      <c r="BN206" s="360"/>
      <c r="BT206" s="361" t="s">
        <v>1042</v>
      </c>
      <c r="CC206" s="362"/>
      <c r="CD206" s="363"/>
    </row>
    <row r="207" spans="1:95" ht="11.5">
      <c r="A207" s="209" t="s">
        <v>1041</v>
      </c>
      <c r="BN207" s="360"/>
      <c r="CC207" s="364"/>
      <c r="CD207" s="210"/>
      <c r="CE207" s="365"/>
      <c r="CF207" s="362"/>
      <c r="CG207" s="363"/>
      <c r="CM207" s="211"/>
    </row>
    <row r="208" spans="1:95" ht="10.5">
      <c r="AQ208" s="360" t="s">
        <v>1042</v>
      </c>
      <c r="CC208" s="366"/>
      <c r="CD208" s="210"/>
      <c r="CF208" s="364"/>
      <c r="CG208" s="210"/>
      <c r="CH208" s="365"/>
      <c r="CM208" s="211"/>
    </row>
    <row r="209" spans="1:92" ht="12">
      <c r="A209" s="714" t="s">
        <v>1042</v>
      </c>
      <c r="B209" s="715"/>
      <c r="C209" s="715"/>
      <c r="D209" s="715"/>
      <c r="E209" s="715"/>
      <c r="F209" s="715"/>
      <c r="G209" s="715"/>
      <c r="H209" s="715"/>
      <c r="I209" s="715"/>
      <c r="BW209" s="361" t="s">
        <v>1042</v>
      </c>
      <c r="CC209" s="366"/>
      <c r="CD209" s="367"/>
      <c r="CF209" s="366"/>
      <c r="CG209" s="210"/>
      <c r="CL209" s="211"/>
    </row>
    <row r="210" spans="1:92" ht="10.5">
      <c r="W210" s="211"/>
      <c r="BO210" s="360" t="s">
        <v>1042</v>
      </c>
      <c r="CC210" s="364"/>
      <c r="CD210" s="210"/>
      <c r="CE210" s="365"/>
      <c r="CF210" s="366"/>
      <c r="CG210" s="367"/>
    </row>
    <row r="211" spans="1:92" ht="10.5">
      <c r="BO211" s="360" t="s">
        <v>1042</v>
      </c>
      <c r="CF211" s="364"/>
      <c r="CG211" s="210"/>
      <c r="CH211" s="365"/>
    </row>
    <row r="213" spans="1:92">
      <c r="BZ213" s="361" t="s">
        <v>1042</v>
      </c>
    </row>
    <row r="214" spans="1:92">
      <c r="BZ214" s="361" t="s">
        <v>1042</v>
      </c>
    </row>
    <row r="215" spans="1:92" s="191" customFormat="1">
      <c r="B215" s="212"/>
      <c r="C215" s="213"/>
      <c r="D215" s="213"/>
      <c r="E215" s="213"/>
      <c r="F215" s="213"/>
      <c r="G215" s="213"/>
      <c r="H215" s="213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  <c r="AA215" s="213"/>
      <c r="AB215" s="213"/>
      <c r="AC215" s="213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368"/>
      <c r="AT215" s="368"/>
      <c r="AU215" s="213"/>
      <c r="AV215" s="213"/>
      <c r="AW215" s="213"/>
      <c r="AX215" s="213"/>
      <c r="AY215" s="213"/>
      <c r="AZ215" s="213"/>
      <c r="BA215" s="369"/>
      <c r="BB215" s="368"/>
      <c r="BC215" s="368"/>
      <c r="BD215" s="368"/>
      <c r="BE215" s="368"/>
      <c r="BF215" s="368"/>
      <c r="BG215" s="368"/>
      <c r="BH215" s="368"/>
      <c r="BI215" s="368"/>
      <c r="BJ215" s="368"/>
      <c r="BK215" s="368"/>
      <c r="BL215" s="368"/>
      <c r="BM215" s="213"/>
      <c r="BN215" s="213"/>
      <c r="BO215" s="213"/>
      <c r="BP215" s="370"/>
      <c r="BQ215" s="370"/>
      <c r="BR215" s="370"/>
      <c r="BS215" s="370"/>
      <c r="BT215" s="305"/>
      <c r="BU215" s="370"/>
      <c r="BV215" s="370"/>
      <c r="BW215" s="305"/>
      <c r="BX215" s="370"/>
      <c r="BY215" s="370"/>
      <c r="BZ215" s="305"/>
      <c r="CA215" s="370"/>
      <c r="CB215" s="370"/>
      <c r="CC215" s="370"/>
      <c r="CD215" s="371"/>
      <c r="CE215" s="370" t="s">
        <v>1042</v>
      </c>
      <c r="CF215" s="370"/>
      <c r="CG215" s="370"/>
      <c r="CH215" s="370"/>
      <c r="CI215" s="370"/>
      <c r="CJ215" s="213"/>
      <c r="CK215" s="372"/>
      <c r="CL215" s="372"/>
      <c r="CM215" s="213"/>
      <c r="CN215" s="373"/>
    </row>
    <row r="216" spans="1:92" s="191" customFormat="1">
      <c r="B216" s="212"/>
      <c r="C216" s="213"/>
      <c r="D216" s="213"/>
      <c r="E216" s="213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368"/>
      <c r="AT216" s="368"/>
      <c r="AU216" s="213"/>
      <c r="AV216" s="213"/>
      <c r="AW216" s="213"/>
      <c r="AX216" s="213"/>
      <c r="AY216" s="213"/>
      <c r="AZ216" s="213"/>
      <c r="BA216" s="369"/>
      <c r="BB216" s="368"/>
      <c r="BC216" s="368"/>
      <c r="BD216" s="368"/>
      <c r="BE216" s="368"/>
      <c r="BF216" s="368"/>
      <c r="BG216" s="368"/>
      <c r="BH216" s="368"/>
      <c r="BI216" s="368"/>
      <c r="BJ216" s="368"/>
      <c r="BK216" s="368"/>
      <c r="BL216" s="368"/>
      <c r="BM216" s="213"/>
      <c r="BN216" s="213"/>
      <c r="BO216" s="213"/>
      <c r="BP216" s="370"/>
      <c r="BQ216" s="370"/>
      <c r="BR216" s="370"/>
      <c r="BS216" s="370"/>
      <c r="BT216" s="305"/>
      <c r="BU216" s="370"/>
      <c r="BV216" s="370"/>
      <c r="BW216" s="305"/>
      <c r="BX216" s="370"/>
      <c r="BY216" s="370"/>
      <c r="BZ216" s="305"/>
      <c r="CA216" s="370"/>
      <c r="CB216" s="370"/>
      <c r="CC216" s="370"/>
      <c r="CD216" s="370"/>
      <c r="CE216" s="370"/>
      <c r="CF216" s="370"/>
      <c r="CG216" s="370"/>
      <c r="CH216" s="370"/>
      <c r="CI216" s="370"/>
      <c r="CJ216" s="213"/>
      <c r="CK216" s="372"/>
      <c r="CL216" s="372"/>
      <c r="CM216" s="213"/>
      <c r="CN216" s="373"/>
    </row>
    <row r="217" spans="1:92" s="191" customFormat="1">
      <c r="B217" s="214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  <c r="AA217" s="213"/>
      <c r="AB217" s="213"/>
      <c r="AC217" s="213"/>
      <c r="AD217" s="213"/>
      <c r="AE217" s="213"/>
      <c r="AF217" s="213"/>
      <c r="AG217" s="213"/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368"/>
      <c r="AT217" s="368"/>
      <c r="AU217" s="213"/>
      <c r="AV217" s="213"/>
      <c r="AW217" s="213"/>
      <c r="AX217" s="213"/>
      <c r="AY217" s="213"/>
      <c r="AZ217" s="213"/>
      <c r="BA217" s="369"/>
      <c r="BB217" s="368"/>
      <c r="BC217" s="368"/>
      <c r="BD217" s="368"/>
      <c r="BE217" s="368"/>
      <c r="BF217" s="368"/>
      <c r="BG217" s="368"/>
      <c r="BH217" s="368"/>
      <c r="BI217" s="368"/>
      <c r="BJ217" s="368"/>
      <c r="BK217" s="368"/>
      <c r="BL217" s="368"/>
      <c r="BM217" s="213"/>
      <c r="BN217" s="213"/>
      <c r="BO217" s="213"/>
      <c r="BP217" s="370"/>
      <c r="BQ217" s="370"/>
      <c r="BR217" s="370"/>
      <c r="BS217" s="370"/>
      <c r="BT217" s="305"/>
      <c r="BU217" s="370"/>
      <c r="BV217" s="370"/>
      <c r="BW217" s="305"/>
      <c r="BX217" s="370"/>
      <c r="BY217" s="370"/>
      <c r="BZ217" s="305"/>
      <c r="CA217" s="370"/>
      <c r="CB217" s="370"/>
      <c r="CC217" s="370"/>
      <c r="CD217" s="370"/>
      <c r="CE217" s="370"/>
      <c r="CF217" s="370"/>
      <c r="CG217" s="370"/>
      <c r="CH217" s="370"/>
      <c r="CI217" s="370"/>
      <c r="CJ217" s="213"/>
      <c r="CK217" s="372"/>
      <c r="CL217" s="372"/>
      <c r="CM217" s="213"/>
      <c r="CN217" s="373"/>
    </row>
    <row r="218" spans="1:92" s="191" customFormat="1">
      <c r="A218" s="215"/>
      <c r="B218" s="216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  <c r="AA218" s="213"/>
      <c r="AB218" s="213"/>
      <c r="AC218" s="213"/>
      <c r="AD218" s="213"/>
      <c r="AE218" s="213"/>
      <c r="AF218" s="213"/>
      <c r="AG218" s="213"/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368"/>
      <c r="AT218" s="368"/>
      <c r="AU218" s="213"/>
      <c r="AV218" s="213"/>
      <c r="AW218" s="213"/>
      <c r="AX218" s="213"/>
      <c r="AY218" s="213"/>
      <c r="AZ218" s="213"/>
      <c r="BA218" s="369"/>
      <c r="BB218" s="368"/>
      <c r="BC218" s="368"/>
      <c r="BD218" s="368"/>
      <c r="BE218" s="368"/>
      <c r="BF218" s="368"/>
      <c r="BG218" s="368"/>
      <c r="BH218" s="368"/>
      <c r="BI218" s="368"/>
      <c r="BJ218" s="368"/>
      <c r="BK218" s="368"/>
      <c r="BL218" s="368"/>
      <c r="BM218" s="213"/>
      <c r="BN218" s="213"/>
      <c r="BO218" s="213"/>
      <c r="BP218" s="370"/>
      <c r="BQ218" s="370"/>
      <c r="BR218" s="370"/>
      <c r="BS218" s="370"/>
      <c r="BT218" s="305"/>
      <c r="BU218" s="370"/>
      <c r="BV218" s="370"/>
      <c r="BW218" s="305"/>
      <c r="BX218" s="370"/>
      <c r="BY218" s="370"/>
      <c r="BZ218" s="305"/>
      <c r="CA218" s="370"/>
      <c r="CB218" s="370"/>
      <c r="CC218" s="370"/>
      <c r="CD218" s="370"/>
      <c r="CE218" s="370"/>
      <c r="CF218" s="370"/>
      <c r="CG218" s="370"/>
      <c r="CH218" s="370"/>
      <c r="CI218" s="370"/>
      <c r="CJ218" s="213"/>
      <c r="CK218" s="372"/>
      <c r="CL218" s="372"/>
      <c r="CM218" s="213"/>
      <c r="CN218" s="373"/>
    </row>
    <row r="219" spans="1:92" s="191" customFormat="1">
      <c r="A219" s="215"/>
      <c r="B219" s="217"/>
      <c r="C219" s="213"/>
      <c r="D219" s="213"/>
      <c r="E219" s="213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368"/>
      <c r="AT219" s="368"/>
      <c r="AU219" s="213"/>
      <c r="AV219" s="213"/>
      <c r="AW219" s="213"/>
      <c r="AX219" s="213"/>
      <c r="AY219" s="213"/>
      <c r="AZ219" s="213"/>
      <c r="BA219" s="369"/>
      <c r="BB219" s="368"/>
      <c r="BC219" s="368"/>
      <c r="BD219" s="368"/>
      <c r="BE219" s="368"/>
      <c r="BF219" s="368"/>
      <c r="BG219" s="368"/>
      <c r="BH219" s="368"/>
      <c r="BI219" s="368"/>
      <c r="BJ219" s="368"/>
      <c r="BK219" s="368"/>
      <c r="BL219" s="368"/>
      <c r="BM219" s="213"/>
      <c r="BN219" s="213"/>
      <c r="BO219" s="213"/>
      <c r="BP219" s="370"/>
      <c r="BQ219" s="370"/>
      <c r="BR219" s="370"/>
      <c r="BS219" s="370"/>
      <c r="BT219" s="305"/>
      <c r="BU219" s="370"/>
      <c r="BV219" s="370"/>
      <c r="BW219" s="305"/>
      <c r="BX219" s="370"/>
      <c r="BY219" s="370"/>
      <c r="BZ219" s="305"/>
      <c r="CA219" s="370"/>
      <c r="CB219" s="370"/>
      <c r="CC219" s="370"/>
      <c r="CD219" s="370"/>
      <c r="CE219" s="370"/>
      <c r="CF219" s="370"/>
      <c r="CG219" s="370"/>
      <c r="CH219" s="370"/>
      <c r="CI219" s="370"/>
      <c r="CJ219" s="213"/>
      <c r="CK219" s="372"/>
      <c r="CL219" s="372"/>
      <c r="CM219" s="213"/>
      <c r="CN219" s="373"/>
    </row>
    <row r="220" spans="1:92" s="191" customFormat="1">
      <c r="A220" s="215"/>
      <c r="B220" s="214"/>
      <c r="C220" s="213"/>
      <c r="D220" s="213"/>
      <c r="E220" s="213"/>
      <c r="F220" s="213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  <c r="AA220" s="213"/>
      <c r="AB220" s="213"/>
      <c r="AC220" s="213"/>
      <c r="AD220" s="213"/>
      <c r="AE220" s="213"/>
      <c r="AF220" s="213"/>
      <c r="AG220" s="213"/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368"/>
      <c r="AT220" s="368"/>
      <c r="AU220" s="213"/>
      <c r="AV220" s="213"/>
      <c r="AW220" s="213"/>
      <c r="AX220" s="213"/>
      <c r="AY220" s="213"/>
      <c r="AZ220" s="213"/>
      <c r="BA220" s="369"/>
      <c r="BB220" s="368"/>
      <c r="BC220" s="368"/>
      <c r="BD220" s="368"/>
      <c r="BE220" s="368"/>
      <c r="BF220" s="368"/>
      <c r="BG220" s="368"/>
      <c r="BH220" s="368"/>
      <c r="BI220" s="368"/>
      <c r="BJ220" s="368"/>
      <c r="BK220" s="368"/>
      <c r="BL220" s="368"/>
      <c r="BM220" s="213"/>
      <c r="BN220" s="213"/>
      <c r="BO220" s="213"/>
      <c r="BP220" s="370"/>
      <c r="BQ220" s="370"/>
      <c r="BR220" s="370"/>
      <c r="BS220" s="370"/>
      <c r="BT220" s="305"/>
      <c r="BU220" s="370"/>
      <c r="BV220" s="370"/>
      <c r="BW220" s="305"/>
      <c r="BX220" s="370"/>
      <c r="BY220" s="370"/>
      <c r="BZ220" s="305"/>
      <c r="CA220" s="370"/>
      <c r="CB220" s="370"/>
      <c r="CC220" s="370"/>
      <c r="CD220" s="370"/>
      <c r="CE220" s="370"/>
      <c r="CF220" s="370"/>
      <c r="CG220" s="370"/>
      <c r="CH220" s="370"/>
      <c r="CI220" s="370"/>
      <c r="CJ220" s="213"/>
      <c r="CK220" s="372"/>
      <c r="CL220" s="372"/>
      <c r="CM220" s="213"/>
      <c r="CN220" s="373"/>
    </row>
    <row r="221" spans="1:92" s="191" customFormat="1" ht="12">
      <c r="A221" s="215"/>
      <c r="B221" s="218"/>
      <c r="C221" s="213"/>
      <c r="D221" s="213"/>
      <c r="E221" s="213"/>
      <c r="F221" s="213"/>
      <c r="G221" s="213"/>
      <c r="H221" s="213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  <c r="AA221" s="213"/>
      <c r="AB221" s="213"/>
      <c r="AC221" s="213"/>
      <c r="AD221" s="213"/>
      <c r="AE221" s="213"/>
      <c r="AF221" s="213"/>
      <c r="AG221" s="213"/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368"/>
      <c r="AT221" s="368"/>
      <c r="AU221" s="213"/>
      <c r="AV221" s="213"/>
      <c r="AW221" s="213"/>
      <c r="AX221" s="213"/>
      <c r="AY221" s="213"/>
      <c r="AZ221" s="213"/>
      <c r="BA221" s="369"/>
      <c r="BB221" s="368"/>
      <c r="BC221" s="368"/>
      <c r="BD221" s="368"/>
      <c r="BE221" s="368"/>
      <c r="BF221" s="368"/>
      <c r="BG221" s="368"/>
      <c r="BH221" s="368"/>
      <c r="BI221" s="368"/>
      <c r="BJ221" s="368"/>
      <c r="BK221" s="368"/>
      <c r="BL221" s="368"/>
      <c r="BM221" s="213"/>
      <c r="BN221" s="213"/>
      <c r="BO221" s="213"/>
      <c r="BP221" s="370"/>
      <c r="BQ221" s="370"/>
      <c r="BR221" s="370"/>
      <c r="BS221" s="370"/>
      <c r="BT221" s="305"/>
      <c r="BU221" s="370"/>
      <c r="BV221" s="370"/>
      <c r="BW221" s="305"/>
      <c r="BX221" s="370"/>
      <c r="BY221" s="370"/>
      <c r="BZ221" s="305"/>
      <c r="CA221" s="370"/>
      <c r="CB221" s="370"/>
      <c r="CC221" s="370"/>
      <c r="CD221" s="370"/>
      <c r="CE221" s="370"/>
      <c r="CF221" s="370"/>
      <c r="CG221" s="370"/>
      <c r="CH221" s="370"/>
      <c r="CI221" s="370"/>
      <c r="CJ221" s="213"/>
      <c r="CK221" s="372"/>
      <c r="CL221" s="372"/>
      <c r="CM221" s="213"/>
      <c r="CN221" s="373"/>
    </row>
    <row r="222" spans="1:92" s="191" customFormat="1" ht="12">
      <c r="A222" s="215"/>
      <c r="B222" s="219"/>
      <c r="C222" s="213"/>
      <c r="D222" s="213"/>
      <c r="E222" s="213"/>
      <c r="F222" s="213"/>
      <c r="G222" s="213"/>
      <c r="H222" s="213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  <c r="AA222" s="213"/>
      <c r="AB222" s="213"/>
      <c r="AC222" s="213"/>
      <c r="AD222" s="213"/>
      <c r="AE222" s="213"/>
      <c r="AF222" s="213"/>
      <c r="AG222" s="213"/>
      <c r="AH222" s="213"/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368"/>
      <c r="AT222" s="368"/>
      <c r="AU222" s="213"/>
      <c r="AV222" s="213"/>
      <c r="AW222" s="213"/>
      <c r="AX222" s="213"/>
      <c r="AY222" s="213"/>
      <c r="AZ222" s="213"/>
      <c r="BA222" s="374"/>
      <c r="BB222" s="368"/>
      <c r="BC222" s="368"/>
      <c r="BD222" s="368"/>
      <c r="BE222" s="368"/>
      <c r="BF222" s="368"/>
      <c r="BG222" s="368"/>
      <c r="BH222" s="368"/>
      <c r="BI222" s="368"/>
      <c r="BJ222" s="368"/>
      <c r="BK222" s="368"/>
      <c r="BL222" s="368"/>
      <c r="BM222" s="213"/>
      <c r="BN222" s="213"/>
      <c r="BO222" s="213"/>
      <c r="BP222" s="370"/>
      <c r="BQ222" s="370"/>
      <c r="BR222" s="370"/>
      <c r="BS222" s="370"/>
      <c r="BT222" s="305"/>
      <c r="BU222" s="370"/>
      <c r="BV222" s="370"/>
      <c r="BW222" s="305"/>
      <c r="BX222" s="370"/>
      <c r="BY222" s="370"/>
      <c r="BZ222" s="305"/>
      <c r="CA222" s="370"/>
      <c r="CB222" s="370"/>
      <c r="CC222" s="370"/>
      <c r="CD222" s="370"/>
      <c r="CE222" s="370"/>
      <c r="CF222" s="370"/>
      <c r="CG222" s="370"/>
      <c r="CH222" s="370"/>
      <c r="CI222" s="370"/>
      <c r="CJ222" s="213"/>
      <c r="CK222" s="213"/>
      <c r="CL222" s="213"/>
      <c r="CM222" s="213"/>
      <c r="CN222" s="373"/>
    </row>
    <row r="223" spans="1:92" s="191" customFormat="1" ht="12">
      <c r="A223" s="215" t="s">
        <v>1042</v>
      </c>
      <c r="B223" s="219"/>
      <c r="C223" s="213"/>
      <c r="D223" s="213"/>
      <c r="E223" s="213"/>
      <c r="F223" s="213"/>
      <c r="G223" s="213"/>
      <c r="H223" s="213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  <c r="AA223" s="213"/>
      <c r="AB223" s="213"/>
      <c r="AC223" s="213"/>
      <c r="AD223" s="213"/>
      <c r="AE223" s="213"/>
      <c r="AF223" s="213"/>
      <c r="AG223" s="213"/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368"/>
      <c r="AT223" s="368"/>
      <c r="AU223" s="213"/>
      <c r="AV223" s="213"/>
      <c r="AW223" s="213"/>
      <c r="AX223" s="213"/>
      <c r="AY223" s="213"/>
      <c r="AZ223" s="213"/>
      <c r="BA223" s="374"/>
      <c r="BB223" s="368"/>
      <c r="BC223" s="368"/>
      <c r="BD223" s="368"/>
      <c r="BE223" s="368"/>
      <c r="BF223" s="368"/>
      <c r="BG223" s="368"/>
      <c r="BH223" s="368"/>
      <c r="BI223" s="368"/>
      <c r="BJ223" s="368"/>
      <c r="BK223" s="368"/>
      <c r="BL223" s="368"/>
      <c r="BM223" s="213"/>
      <c r="BN223" s="213"/>
      <c r="BO223" s="213" t="s">
        <v>1042</v>
      </c>
      <c r="BP223" s="370"/>
      <c r="BQ223" s="370"/>
      <c r="BR223" s="370"/>
      <c r="BS223" s="370"/>
      <c r="BT223" s="305" t="s">
        <v>1042</v>
      </c>
      <c r="BU223" s="370"/>
      <c r="BV223" s="370"/>
      <c r="BW223" s="305"/>
      <c r="BX223" s="370"/>
      <c r="BY223" s="370"/>
      <c r="BZ223" s="305"/>
      <c r="CA223" s="370"/>
      <c r="CB223" s="370"/>
      <c r="CC223" s="370"/>
      <c r="CD223" s="370"/>
      <c r="CE223" s="370"/>
      <c r="CF223" s="370"/>
      <c r="CG223" s="370"/>
      <c r="CH223" s="370"/>
      <c r="CI223" s="370"/>
      <c r="CJ223" s="213"/>
      <c r="CK223" s="213"/>
      <c r="CL223" s="213"/>
      <c r="CM223" s="213"/>
      <c r="CN223" s="373"/>
    </row>
    <row r="224" spans="1:92" s="221" customFormat="1" ht="12">
      <c r="A224" s="220"/>
      <c r="B224" s="219"/>
      <c r="AL224" s="375"/>
      <c r="AQ224" s="177"/>
      <c r="AS224" s="375"/>
      <c r="AT224" s="375"/>
      <c r="AY224" s="177"/>
      <c r="AZ224" s="177"/>
      <c r="BA224" s="359"/>
      <c r="BB224" s="375"/>
      <c r="BC224" s="375"/>
      <c r="BD224" s="375"/>
      <c r="BE224" s="375"/>
      <c r="BF224" s="375"/>
      <c r="BG224" s="375"/>
      <c r="BH224" s="375"/>
      <c r="BI224" s="375"/>
      <c r="BJ224" s="358"/>
      <c r="BK224" s="358"/>
      <c r="BL224" s="358"/>
      <c r="BS224" s="223"/>
      <c r="BT224" s="376" t="s">
        <v>1042</v>
      </c>
      <c r="BU224" s="377"/>
      <c r="BV224" s="377"/>
      <c r="BW224" s="378"/>
      <c r="BX224" s="377"/>
      <c r="BY224" s="377"/>
      <c r="BZ224" s="378"/>
      <c r="CA224" s="377"/>
      <c r="CB224" s="377"/>
      <c r="CC224" s="377"/>
      <c r="CD224" s="377"/>
      <c r="CE224" s="377"/>
      <c r="CF224" s="377"/>
      <c r="CG224" s="377"/>
      <c r="CH224" s="377"/>
      <c r="CI224" s="377"/>
      <c r="CJ224" s="191"/>
      <c r="CK224" s="177"/>
      <c r="CL224" s="177"/>
      <c r="CM224" s="177"/>
      <c r="CN224" s="177"/>
    </row>
    <row r="225" spans="1:92" s="221" customFormat="1" ht="12">
      <c r="A225" s="177"/>
      <c r="B225" s="222"/>
      <c r="W225" s="223"/>
      <c r="AL225" s="379"/>
      <c r="AQ225" s="177"/>
      <c r="AS225" s="375"/>
      <c r="AT225" s="375"/>
      <c r="AY225" s="177"/>
      <c r="AZ225" s="177"/>
      <c r="BA225" s="359"/>
      <c r="BB225" s="375"/>
      <c r="BC225" s="375"/>
      <c r="BD225" s="375"/>
      <c r="BE225" s="375"/>
      <c r="BF225" s="375"/>
      <c r="BG225" s="375"/>
      <c r="BH225" s="375"/>
      <c r="BI225" s="375"/>
      <c r="BJ225" s="358"/>
      <c r="BK225" s="358"/>
      <c r="BL225" s="358"/>
      <c r="BS225" s="223"/>
      <c r="BT225" s="361" t="s">
        <v>1042</v>
      </c>
      <c r="BU225" s="380"/>
      <c r="BV225" s="380"/>
      <c r="BW225" s="361"/>
      <c r="BX225" s="380"/>
      <c r="BY225" s="380"/>
      <c r="BZ225" s="361"/>
      <c r="CA225" s="380"/>
      <c r="CB225" s="380"/>
      <c r="CC225" s="380"/>
      <c r="CD225" s="380"/>
      <c r="CE225" s="380"/>
      <c r="CF225" s="380"/>
      <c r="CG225" s="380"/>
      <c r="CH225" s="380"/>
      <c r="CI225" s="380"/>
      <c r="CJ225" s="191"/>
      <c r="CK225" s="177"/>
      <c r="CL225" s="177"/>
      <c r="CM225" s="177"/>
      <c r="CN225" s="177"/>
    </row>
    <row r="226" spans="1:92" s="221" customFormat="1">
      <c r="A226" s="177"/>
      <c r="B226" s="224"/>
      <c r="AL226" s="223"/>
      <c r="AQ226" s="177"/>
      <c r="AS226" s="375"/>
      <c r="AT226" s="375"/>
      <c r="AY226" s="177"/>
      <c r="AZ226" s="177"/>
      <c r="BA226" s="359"/>
      <c r="BB226" s="375"/>
      <c r="BC226" s="375"/>
      <c r="BD226" s="375"/>
      <c r="BE226" s="375"/>
      <c r="BF226" s="375"/>
      <c r="BG226" s="375"/>
      <c r="BH226" s="375"/>
      <c r="BI226" s="375"/>
      <c r="BJ226" s="358"/>
      <c r="BK226" s="358"/>
      <c r="BL226" s="358"/>
      <c r="BS226" s="177"/>
      <c r="BT226" s="361"/>
      <c r="BU226" s="191"/>
      <c r="BV226" s="191"/>
      <c r="BW226" s="361"/>
      <c r="BX226" s="191"/>
      <c r="BY226" s="191"/>
      <c r="BZ226" s="361"/>
      <c r="CA226" s="191"/>
      <c r="CB226" s="191"/>
      <c r="CC226" s="191"/>
      <c r="CD226" s="191"/>
      <c r="CE226" s="191"/>
      <c r="CF226" s="191"/>
      <c r="CG226" s="191"/>
      <c r="CH226" s="191"/>
      <c r="CI226" s="191"/>
      <c r="CJ226" s="191"/>
      <c r="CK226" s="177"/>
      <c r="CL226" s="177"/>
      <c r="CM226" s="177"/>
      <c r="CN226" s="177"/>
    </row>
    <row r="227" spans="1:92" s="221" customFormat="1" ht="12">
      <c r="A227" s="177"/>
      <c r="B227" s="225"/>
      <c r="AL227" s="223"/>
      <c r="AQ227" s="177"/>
      <c r="AS227" s="375"/>
      <c r="AT227" s="375"/>
      <c r="AY227" s="177"/>
      <c r="AZ227" s="177"/>
      <c r="BA227" s="359"/>
      <c r="BB227" s="375"/>
      <c r="BC227" s="375"/>
      <c r="BD227" s="375"/>
      <c r="BE227" s="375"/>
      <c r="BF227" s="375"/>
      <c r="BG227" s="375"/>
      <c r="BH227" s="375"/>
      <c r="BI227" s="375"/>
      <c r="BJ227" s="358"/>
      <c r="BK227" s="358"/>
      <c r="BL227" s="358"/>
      <c r="BS227" s="177"/>
      <c r="BT227" s="361"/>
      <c r="BU227" s="191"/>
      <c r="BV227" s="191"/>
      <c r="BW227" s="361"/>
      <c r="BX227" s="191"/>
      <c r="BY227" s="191"/>
      <c r="BZ227" s="361"/>
      <c r="CA227" s="191"/>
      <c r="CB227" s="191"/>
      <c r="CC227" s="191"/>
      <c r="CD227" s="191"/>
      <c r="CE227" s="191"/>
      <c r="CF227" s="191"/>
      <c r="CG227" s="191"/>
      <c r="CH227" s="191"/>
      <c r="CI227" s="191"/>
      <c r="CJ227" s="191"/>
      <c r="CK227" s="177"/>
      <c r="CL227" s="177"/>
      <c r="CM227" s="177"/>
      <c r="CN227" s="177"/>
    </row>
    <row r="228" spans="1:92" s="221" customFormat="1" ht="12">
      <c r="A228" s="177" t="s">
        <v>1042</v>
      </c>
      <c r="B228" s="225"/>
      <c r="AQ228" s="177"/>
      <c r="AS228" s="375"/>
      <c r="AT228" s="375"/>
      <c r="AY228" s="177"/>
      <c r="AZ228" s="177"/>
      <c r="BA228" s="359"/>
      <c r="BB228" s="375"/>
      <c r="BC228" s="375"/>
      <c r="BD228" s="375"/>
      <c r="BE228" s="375"/>
      <c r="BF228" s="375"/>
      <c r="BG228" s="375"/>
      <c r="BH228" s="375"/>
      <c r="BI228" s="375"/>
      <c r="BJ228" s="358"/>
      <c r="BK228" s="358"/>
      <c r="BL228" s="358"/>
      <c r="BT228" s="361"/>
      <c r="BU228" s="191"/>
      <c r="BV228" s="191"/>
      <c r="BW228" s="361"/>
      <c r="BX228" s="191"/>
      <c r="BY228" s="191"/>
      <c r="BZ228" s="361"/>
      <c r="CA228" s="191"/>
      <c r="CB228" s="191"/>
      <c r="CC228" s="191"/>
      <c r="CD228" s="191"/>
      <c r="CE228" s="191"/>
      <c r="CF228" s="191"/>
      <c r="CG228" s="191"/>
      <c r="CH228" s="191"/>
      <c r="CI228" s="191"/>
      <c r="CJ228" s="191"/>
      <c r="CK228" s="177"/>
      <c r="CL228" s="177"/>
      <c r="CM228" s="177"/>
      <c r="CN228" s="177"/>
    </row>
    <row r="229" spans="1:92" s="221" customFormat="1" ht="12">
      <c r="A229" s="177"/>
      <c r="B229" s="225"/>
      <c r="AQ229" s="177"/>
      <c r="AS229" s="375"/>
      <c r="AT229" s="375"/>
      <c r="AY229" s="177"/>
      <c r="AZ229" s="177"/>
      <c r="BA229" s="359"/>
      <c r="BB229" s="375"/>
      <c r="BC229" s="375"/>
      <c r="BD229" s="375"/>
      <c r="BE229" s="375"/>
      <c r="BF229" s="375"/>
      <c r="BG229" s="375"/>
      <c r="BH229" s="375"/>
      <c r="BI229" s="375"/>
      <c r="BJ229" s="358"/>
      <c r="BK229" s="358"/>
      <c r="BL229" s="358"/>
      <c r="BT229" s="361"/>
      <c r="BU229" s="191"/>
      <c r="BV229" s="191"/>
      <c r="BW229" s="361"/>
      <c r="BX229" s="191"/>
      <c r="BY229" s="191"/>
      <c r="BZ229" s="361"/>
      <c r="CA229" s="191"/>
      <c r="CB229" s="191"/>
      <c r="CC229" s="191"/>
      <c r="CD229" s="191"/>
      <c r="CE229" s="191"/>
      <c r="CF229" s="191"/>
      <c r="CG229" s="191"/>
      <c r="CH229" s="191"/>
      <c r="CI229" s="191"/>
      <c r="CJ229" s="191"/>
      <c r="CK229" s="177"/>
      <c r="CL229" s="177"/>
      <c r="CM229" s="177"/>
      <c r="CN229" s="177"/>
    </row>
    <row r="230" spans="1:92" s="221" customFormat="1">
      <c r="B230" s="216" t="s">
        <v>1042</v>
      </c>
      <c r="C230" s="226" t="s">
        <v>1042</v>
      </c>
      <c r="AQ230" s="177"/>
      <c r="AS230" s="375"/>
      <c r="AT230" s="375"/>
      <c r="AY230" s="177"/>
      <c r="AZ230" s="177"/>
      <c r="BA230" s="359"/>
      <c r="BB230" s="375"/>
      <c r="BC230" s="375"/>
      <c r="BD230" s="375"/>
      <c r="BE230" s="375"/>
      <c r="BF230" s="375"/>
      <c r="BG230" s="375"/>
      <c r="BH230" s="375"/>
      <c r="BI230" s="375"/>
      <c r="BJ230" s="358"/>
      <c r="BK230" s="358"/>
      <c r="BL230" s="358"/>
      <c r="BT230" s="361"/>
      <c r="BU230" s="191"/>
      <c r="BV230" s="191"/>
      <c r="BW230" s="361"/>
      <c r="BX230" s="191"/>
      <c r="BY230" s="191"/>
      <c r="BZ230" s="361"/>
      <c r="CA230" s="191"/>
      <c r="CB230" s="191"/>
      <c r="CC230" s="191"/>
      <c r="CD230" s="191"/>
      <c r="CE230" s="191"/>
      <c r="CF230" s="191"/>
      <c r="CG230" s="191"/>
      <c r="CH230" s="191"/>
      <c r="CI230" s="191"/>
      <c r="CJ230" s="191"/>
      <c r="CK230" s="177"/>
      <c r="CL230" s="177"/>
      <c r="CM230" s="177"/>
      <c r="CN230" s="177"/>
    </row>
    <row r="231" spans="1:92" s="221" customFormat="1">
      <c r="A231" s="221" t="s">
        <v>1042</v>
      </c>
      <c r="B231" s="227"/>
      <c r="AQ231" s="177"/>
      <c r="AS231" s="375"/>
      <c r="AT231" s="375"/>
      <c r="AY231" s="177"/>
      <c r="AZ231" s="177"/>
      <c r="BA231" s="359"/>
      <c r="BB231" s="375"/>
      <c r="BC231" s="375"/>
      <c r="BD231" s="375"/>
      <c r="BE231" s="375"/>
      <c r="BF231" s="375"/>
      <c r="BG231" s="375"/>
      <c r="BH231" s="375"/>
      <c r="BI231" s="375"/>
      <c r="BJ231" s="358"/>
      <c r="BK231" s="358"/>
      <c r="BL231" s="358"/>
      <c r="BO231" s="375"/>
      <c r="BT231" s="361"/>
      <c r="BU231" s="191"/>
      <c r="BV231" s="191"/>
      <c r="BW231" s="361"/>
      <c r="BX231" s="191"/>
      <c r="BY231" s="191"/>
      <c r="BZ231" s="361"/>
      <c r="CA231" s="191"/>
      <c r="CB231" s="191"/>
      <c r="CC231" s="191"/>
      <c r="CD231" s="191"/>
      <c r="CE231" s="191"/>
      <c r="CF231" s="191"/>
      <c r="CG231" s="191"/>
      <c r="CH231" s="191"/>
      <c r="CI231" s="191"/>
      <c r="CJ231" s="191"/>
      <c r="CK231" s="177"/>
      <c r="CL231" s="177"/>
      <c r="CM231" s="177"/>
      <c r="CN231" s="177"/>
    </row>
    <row r="232" spans="1:92" s="221" customFormat="1">
      <c r="B232" s="227"/>
      <c r="AQ232" s="177"/>
      <c r="AS232" s="375"/>
      <c r="AT232" s="375"/>
      <c r="AY232" s="177"/>
      <c r="AZ232" s="177"/>
      <c r="BA232" s="359"/>
      <c r="BB232" s="375"/>
      <c r="BC232" s="375"/>
      <c r="BD232" s="375"/>
      <c r="BE232" s="375"/>
      <c r="BF232" s="375"/>
      <c r="BG232" s="375"/>
      <c r="BH232" s="375"/>
      <c r="BI232" s="375"/>
      <c r="BJ232" s="358"/>
      <c r="BK232" s="358"/>
      <c r="BL232" s="358"/>
      <c r="BO232" s="375"/>
      <c r="BT232" s="361"/>
      <c r="BU232" s="191"/>
      <c r="BV232" s="191"/>
      <c r="BW232" s="361"/>
      <c r="BX232" s="191"/>
      <c r="BY232" s="191"/>
      <c r="BZ232" s="361"/>
      <c r="CA232" s="191"/>
      <c r="CB232" s="191"/>
      <c r="CC232" s="191"/>
      <c r="CD232" s="191"/>
      <c r="CE232" s="191"/>
      <c r="CF232" s="191"/>
      <c r="CG232" s="191"/>
      <c r="CH232" s="191"/>
      <c r="CI232" s="191"/>
      <c r="CJ232" s="191"/>
      <c r="CK232" s="177"/>
      <c r="CL232" s="177"/>
      <c r="CM232" s="177"/>
      <c r="CN232" s="177"/>
    </row>
    <row r="233" spans="1:92" s="221" customFormat="1">
      <c r="A233" s="221" t="s">
        <v>1042</v>
      </c>
      <c r="B233" s="227"/>
      <c r="AQ233" s="177"/>
      <c r="AS233" s="375"/>
      <c r="AT233" s="375"/>
      <c r="AY233" s="177"/>
      <c r="AZ233" s="177"/>
      <c r="BA233" s="359"/>
      <c r="BB233" s="375"/>
      <c r="BC233" s="375"/>
      <c r="BD233" s="375"/>
      <c r="BE233" s="375"/>
      <c r="BF233" s="375"/>
      <c r="BG233" s="375"/>
      <c r="BH233" s="375"/>
      <c r="BI233" s="375"/>
      <c r="BJ233" s="358"/>
      <c r="BK233" s="358"/>
      <c r="BL233" s="358"/>
      <c r="BO233" s="379"/>
      <c r="BT233" s="361"/>
      <c r="BU233" s="191"/>
      <c r="BV233" s="191"/>
      <c r="BW233" s="361"/>
      <c r="BX233" s="191"/>
      <c r="BY233" s="191"/>
      <c r="BZ233" s="361"/>
      <c r="CA233" s="191"/>
      <c r="CB233" s="191"/>
      <c r="CC233" s="191"/>
      <c r="CD233" s="191"/>
      <c r="CE233" s="191"/>
      <c r="CF233" s="191"/>
      <c r="CG233" s="191"/>
      <c r="CH233" s="191"/>
      <c r="CI233" s="191"/>
      <c r="CJ233" s="191"/>
      <c r="CK233" s="177"/>
      <c r="CL233" s="177"/>
      <c r="CM233" s="177"/>
      <c r="CN233" s="177"/>
    </row>
    <row r="234" spans="1:92" s="221" customFormat="1">
      <c r="B234" s="227"/>
      <c r="AQ234" s="177"/>
      <c r="AS234" s="375"/>
      <c r="AT234" s="375"/>
      <c r="AY234" s="177"/>
      <c r="AZ234" s="177"/>
      <c r="BA234" s="359"/>
      <c r="BB234" s="375"/>
      <c r="BC234" s="375"/>
      <c r="BD234" s="375"/>
      <c r="BE234" s="375"/>
      <c r="BF234" s="375"/>
      <c r="BG234" s="375"/>
      <c r="BH234" s="375"/>
      <c r="BI234" s="375"/>
      <c r="BJ234" s="358"/>
      <c r="BK234" s="358"/>
      <c r="BL234" s="358"/>
      <c r="BO234" s="381"/>
      <c r="BS234" s="177"/>
      <c r="BT234" s="361"/>
      <c r="BU234" s="380"/>
      <c r="BV234" s="380"/>
      <c r="BW234" s="361"/>
      <c r="BX234" s="380"/>
      <c r="BY234" s="380"/>
      <c r="BZ234" s="361"/>
      <c r="CA234" s="380"/>
      <c r="CB234" s="380"/>
      <c r="CC234" s="380"/>
      <c r="CD234" s="380"/>
      <c r="CE234" s="380"/>
      <c r="CF234" s="380"/>
      <c r="CG234" s="380"/>
      <c r="CH234" s="380"/>
      <c r="CI234" s="380"/>
      <c r="CJ234" s="191"/>
      <c r="CK234" s="177"/>
      <c r="CL234" s="177"/>
      <c r="CM234" s="177"/>
      <c r="CN234" s="177"/>
    </row>
    <row r="235" spans="1:92" s="221" customFormat="1">
      <c r="B235" s="227"/>
      <c r="AQ235" s="177"/>
      <c r="AS235" s="375"/>
      <c r="AT235" s="375"/>
      <c r="AY235" s="177"/>
      <c r="AZ235" s="177"/>
      <c r="BA235" s="359"/>
      <c r="BB235" s="375"/>
      <c r="BC235" s="375"/>
      <c r="BD235" s="375"/>
      <c r="BE235" s="375"/>
      <c r="BF235" s="375"/>
      <c r="BG235" s="375"/>
      <c r="BH235" s="375"/>
      <c r="BI235" s="375"/>
      <c r="BJ235" s="358"/>
      <c r="BK235" s="358"/>
      <c r="BL235" s="358"/>
      <c r="BS235" s="177"/>
      <c r="BT235" s="361"/>
      <c r="BU235" s="380"/>
      <c r="BV235" s="380"/>
      <c r="BW235" s="361"/>
      <c r="BX235" s="380"/>
      <c r="BY235" s="380"/>
      <c r="BZ235" s="361"/>
      <c r="CA235" s="380"/>
      <c r="CB235" s="380"/>
      <c r="CC235" s="380"/>
      <c r="CD235" s="380"/>
      <c r="CE235" s="380"/>
      <c r="CF235" s="380"/>
      <c r="CG235" s="380"/>
      <c r="CH235" s="380"/>
      <c r="CI235" s="380"/>
      <c r="CJ235" s="191"/>
      <c r="CK235" s="177"/>
      <c r="CL235" s="177"/>
      <c r="CM235" s="177"/>
      <c r="CN235" s="177"/>
    </row>
    <row r="236" spans="1:92" s="221" customFormat="1">
      <c r="B236" s="227"/>
      <c r="AQ236" s="177"/>
      <c r="AS236" s="375"/>
      <c r="AT236" s="375"/>
      <c r="AY236" s="177"/>
      <c r="AZ236" s="177"/>
      <c r="BA236" s="359"/>
      <c r="BB236" s="375"/>
      <c r="BC236" s="375"/>
      <c r="BD236" s="375"/>
      <c r="BE236" s="375"/>
      <c r="BF236" s="375"/>
      <c r="BG236" s="375"/>
      <c r="BH236" s="375"/>
      <c r="BI236" s="375"/>
      <c r="BJ236" s="358"/>
      <c r="BK236" s="358"/>
      <c r="BL236" s="358"/>
      <c r="BT236" s="361"/>
      <c r="BU236" s="191"/>
      <c r="BV236" s="191"/>
      <c r="BW236" s="361"/>
      <c r="BX236" s="191"/>
      <c r="BY236" s="191"/>
      <c r="BZ236" s="361"/>
      <c r="CA236" s="191"/>
      <c r="CB236" s="191"/>
      <c r="CC236" s="191"/>
      <c r="CD236" s="191"/>
      <c r="CE236" s="191"/>
      <c r="CF236" s="191"/>
      <c r="CG236" s="191"/>
      <c r="CH236" s="191"/>
      <c r="CI236" s="191"/>
      <c r="CJ236" s="191"/>
      <c r="CK236" s="177"/>
      <c r="CL236" s="177"/>
      <c r="CM236" s="177"/>
      <c r="CN236" s="177"/>
    </row>
  </sheetData>
  <mergeCells count="1">
    <mergeCell ref="A209:I209"/>
  </mergeCells>
  <printOptions headings="1"/>
  <pageMargins left="0.25" right="0.25" top="0.56999999999999995" bottom="0.5" header="0.25" footer="0.25"/>
  <pageSetup paperSize="5" scale="13" fitToHeight="10" orientation="landscape" r:id="rId1"/>
  <headerFooter alignWithMargins="0">
    <oddHeader>&amp;L&amp;12DRAFT&amp;C&amp;"AvantGarde Md BT,Regular"&amp;9PUBLIC SCHOOL PUPIL MEMBERSHIP/UNITS:  2017-2018 FINAL FUNDED SEG 
 INCLUDING THE AVERAGE OF THE 2016-2017 FINAL 80/120 DAY 
&amp;R&amp;12DRAFT</oddHeader>
    <oddFooter>&amp;LPED/SB&amp;&amp;FA:  5/15/18&amp;C(&amp;F)&amp;RPage &amp;P of &amp;N</oddFooter>
  </headerFooter>
  <rowBreaks count="2" manualBreakCount="2">
    <brk id="91" max="87" man="1"/>
    <brk id="130" max="87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CS234"/>
  <sheetViews>
    <sheetView zoomScale="120" zoomScaleNormal="120" workbookViewId="0">
      <pane xSplit="68" ySplit="2" topLeftCell="BQ3" activePane="bottomRight" state="frozen"/>
      <selection pane="topRight" activeCell="BQ1" sqref="BQ1"/>
      <selection pane="bottomLeft" activeCell="A3" sqref="A3"/>
      <selection pane="bottomRight" activeCell="BR11" sqref="BR11"/>
    </sheetView>
  </sheetViews>
  <sheetFormatPr defaultColWidth="9.33203125" defaultRowHeight="10"/>
  <cols>
    <col min="1" max="1" width="52.44140625" style="510" bestFit="1" customWidth="1"/>
    <col min="2" max="2" width="12.33203125" style="543" hidden="1" customWidth="1"/>
    <col min="3" max="3" width="13.6640625" style="543" hidden="1" customWidth="1"/>
    <col min="4" max="21" width="10.88671875" style="543" hidden="1" customWidth="1"/>
    <col min="22" max="22" width="11.109375" style="543" hidden="1" customWidth="1"/>
    <col min="23" max="23" width="10.88671875" style="543" hidden="1" customWidth="1"/>
    <col min="24" max="25" width="11.109375" style="543" hidden="1" customWidth="1"/>
    <col min="26" max="26" width="10.88671875" style="543" hidden="1" customWidth="1"/>
    <col min="27" max="29" width="11.109375" style="543" hidden="1" customWidth="1"/>
    <col min="30" max="33" width="12.33203125" style="543" hidden="1" customWidth="1"/>
    <col min="34" max="34" width="12.109375" style="543" hidden="1" customWidth="1"/>
    <col min="35" max="37" width="10.88671875" style="543" hidden="1" customWidth="1"/>
    <col min="38" max="38" width="13.6640625" style="543" hidden="1" customWidth="1"/>
    <col min="39" max="42" width="11.109375" style="543" hidden="1" customWidth="1"/>
    <col min="43" max="45" width="12.33203125" style="543" hidden="1" customWidth="1"/>
    <col min="46" max="47" width="11.109375" style="543" hidden="1" customWidth="1"/>
    <col min="48" max="52" width="10.88671875" style="543" hidden="1" customWidth="1"/>
    <col min="53" max="53" width="14" style="543" hidden="1" customWidth="1"/>
    <col min="54" max="54" width="12.88671875" style="543" hidden="1" customWidth="1"/>
    <col min="55" max="57" width="10.88671875" style="543" hidden="1" customWidth="1"/>
    <col min="58" max="58" width="12.33203125" style="543" hidden="1" customWidth="1"/>
    <col min="59" max="62" width="10.88671875" style="543" hidden="1" customWidth="1"/>
    <col min="63" max="63" width="25.33203125" style="543" hidden="1" customWidth="1"/>
    <col min="64" max="64" width="10.88671875" style="543" hidden="1" customWidth="1"/>
    <col min="65" max="65" width="23.6640625" style="543" hidden="1" customWidth="1"/>
    <col min="66" max="68" width="10.88671875" style="543" hidden="1" customWidth="1"/>
    <col min="69" max="69" width="26" style="543" customWidth="1"/>
    <col min="70" max="70" width="29.44140625" style="543" customWidth="1"/>
    <col min="71" max="71" width="21.6640625" style="543" customWidth="1"/>
    <col min="72" max="72" width="19.6640625" style="543" customWidth="1"/>
    <col min="73" max="73" width="13.6640625" style="543" hidden="1" customWidth="1"/>
    <col min="74" max="74" width="10.88671875" style="543" hidden="1" customWidth="1"/>
    <col min="75" max="75" width="13.6640625" style="543" hidden="1" customWidth="1"/>
    <col min="76" max="76" width="17.88671875" style="543" hidden="1" customWidth="1"/>
    <col min="77" max="77" width="0" style="543" hidden="1" customWidth="1"/>
    <col min="78" max="78" width="16.6640625" style="543" hidden="1" customWidth="1"/>
    <col min="79" max="79" width="18.109375" style="543" hidden="1" customWidth="1"/>
    <col min="80" max="80" width="21" style="543" hidden="1" customWidth="1"/>
    <col min="81" max="81" width="14.33203125" style="543" hidden="1" customWidth="1"/>
    <col min="82" max="82" width="10.88671875" style="543" hidden="1" customWidth="1"/>
    <col min="83" max="83" width="14.33203125" style="543" hidden="1" customWidth="1"/>
    <col min="84" max="84" width="23.109375" style="543" hidden="1" customWidth="1"/>
    <col min="85" max="85" width="19.44140625" style="543" hidden="1" customWidth="1"/>
    <col min="86" max="86" width="16.33203125" style="543" hidden="1" customWidth="1"/>
    <col min="87" max="87" width="18.109375" style="543" hidden="1" customWidth="1"/>
    <col min="88" max="89" width="14.33203125" style="543" hidden="1" customWidth="1"/>
    <col min="90" max="90" width="10.88671875" style="543" hidden="1" customWidth="1"/>
    <col min="91" max="91" width="33" style="543" hidden="1" customWidth="1"/>
    <col min="92" max="92" width="0" style="543" hidden="1" customWidth="1"/>
    <col min="93" max="93" width="4.33203125" style="543" hidden="1" customWidth="1"/>
    <col min="94" max="95" width="10.88671875" style="543" hidden="1" customWidth="1"/>
    <col min="96" max="96" width="0" style="543" hidden="1" customWidth="1"/>
    <col min="97" max="97" width="10.88671875" style="543" hidden="1" customWidth="1"/>
    <col min="98" max="99" width="0" style="543" hidden="1" customWidth="1"/>
    <col min="100" max="16384" width="9.33203125" style="543"/>
  </cols>
  <sheetData>
    <row r="1" spans="1:97" s="510" customFormat="1" ht="14.5">
      <c r="A1" s="627" t="s">
        <v>1396</v>
      </c>
      <c r="B1" s="493" t="s">
        <v>1256</v>
      </c>
      <c r="C1" s="494" t="s">
        <v>825</v>
      </c>
      <c r="D1" s="495" t="s">
        <v>826</v>
      </c>
      <c r="E1" s="496" t="s">
        <v>827</v>
      </c>
      <c r="F1" s="496" t="s">
        <v>827</v>
      </c>
      <c r="G1" s="496" t="s">
        <v>827</v>
      </c>
      <c r="H1" s="496" t="s">
        <v>827</v>
      </c>
      <c r="I1" s="496" t="s">
        <v>827</v>
      </c>
      <c r="J1" s="496" t="s">
        <v>827</v>
      </c>
      <c r="K1" s="496" t="s">
        <v>827</v>
      </c>
      <c r="L1" s="496" t="s">
        <v>827</v>
      </c>
      <c r="M1" s="496" t="s">
        <v>827</v>
      </c>
      <c r="N1" s="496" t="s">
        <v>827</v>
      </c>
      <c r="O1" s="496" t="s">
        <v>827</v>
      </c>
      <c r="P1" s="496" t="s">
        <v>827</v>
      </c>
      <c r="Q1" s="496" t="s">
        <v>732</v>
      </c>
      <c r="R1" s="496" t="s">
        <v>732</v>
      </c>
      <c r="S1" s="497" t="s">
        <v>828</v>
      </c>
      <c r="T1" s="497" t="s">
        <v>829</v>
      </c>
      <c r="U1" s="497" t="s">
        <v>830</v>
      </c>
      <c r="V1" s="497" t="s">
        <v>831</v>
      </c>
      <c r="W1" s="497" t="s">
        <v>832</v>
      </c>
      <c r="X1" s="497" t="s">
        <v>833</v>
      </c>
      <c r="Y1" s="497" t="s">
        <v>834</v>
      </c>
      <c r="Z1" s="497" t="s">
        <v>834</v>
      </c>
      <c r="AA1" s="497" t="s">
        <v>835</v>
      </c>
      <c r="AB1" s="498" t="s">
        <v>826</v>
      </c>
      <c r="AC1" s="499" t="s">
        <v>836</v>
      </c>
      <c r="AD1" s="499" t="s">
        <v>837</v>
      </c>
      <c r="AE1" s="499" t="s">
        <v>838</v>
      </c>
      <c r="AF1" s="499" t="s">
        <v>839</v>
      </c>
      <c r="AG1" s="499" t="s">
        <v>732</v>
      </c>
      <c r="AH1" s="499" t="s">
        <v>845</v>
      </c>
      <c r="AI1" s="500" t="s">
        <v>1257</v>
      </c>
      <c r="AJ1" s="500" t="s">
        <v>1257</v>
      </c>
      <c r="AK1" s="500">
        <v>43756</v>
      </c>
      <c r="AL1" s="499" t="s">
        <v>846</v>
      </c>
      <c r="AM1" s="499" t="s">
        <v>840</v>
      </c>
      <c r="AN1" s="499" t="s">
        <v>841</v>
      </c>
      <c r="AO1" s="499" t="s">
        <v>842</v>
      </c>
      <c r="AP1" s="499" t="s">
        <v>843</v>
      </c>
      <c r="AQ1" s="499" t="s">
        <v>1258</v>
      </c>
      <c r="AR1" s="499" t="s">
        <v>844</v>
      </c>
      <c r="AS1" s="499" t="s">
        <v>1259</v>
      </c>
      <c r="AT1" s="501" t="s">
        <v>833</v>
      </c>
      <c r="AU1" s="499" t="s">
        <v>834</v>
      </c>
      <c r="AV1" s="501" t="s">
        <v>835</v>
      </c>
      <c r="AW1" s="497" t="s">
        <v>847</v>
      </c>
      <c r="AX1" s="501" t="s">
        <v>848</v>
      </c>
      <c r="AY1" s="497" t="s">
        <v>849</v>
      </c>
      <c r="AZ1" s="497" t="s">
        <v>850</v>
      </c>
      <c r="BA1" s="499" t="s">
        <v>1260</v>
      </c>
      <c r="BB1" s="499" t="s">
        <v>739</v>
      </c>
      <c r="BC1" s="497" t="s">
        <v>851</v>
      </c>
      <c r="BD1" s="499" t="s">
        <v>852</v>
      </c>
      <c r="BE1" s="502" t="s">
        <v>853</v>
      </c>
      <c r="BF1" s="501" t="s">
        <v>853</v>
      </c>
      <c r="BG1" s="501" t="s">
        <v>854</v>
      </c>
      <c r="BH1" s="501" t="s">
        <v>854</v>
      </c>
      <c r="BI1" s="501" t="s">
        <v>854</v>
      </c>
      <c r="BJ1" s="497" t="s">
        <v>855</v>
      </c>
      <c r="BK1" s="501" t="s">
        <v>856</v>
      </c>
      <c r="BL1" s="497" t="s">
        <v>857</v>
      </c>
      <c r="BM1" s="501" t="s">
        <v>858</v>
      </c>
      <c r="BN1" s="503" t="s">
        <v>857</v>
      </c>
      <c r="BO1" s="503" t="s">
        <v>857</v>
      </c>
      <c r="BP1" s="501" t="s">
        <v>859</v>
      </c>
      <c r="BQ1" s="497" t="s">
        <v>1261</v>
      </c>
      <c r="BR1" s="501" t="s">
        <v>1262</v>
      </c>
      <c r="BS1" s="497" t="s">
        <v>1263</v>
      </c>
      <c r="BT1" s="501" t="s">
        <v>1264</v>
      </c>
      <c r="BU1" s="499" t="s">
        <v>860</v>
      </c>
      <c r="BV1" s="499" t="s">
        <v>861</v>
      </c>
      <c r="BW1" s="499" t="s">
        <v>862</v>
      </c>
      <c r="BX1" s="499" t="s">
        <v>863</v>
      </c>
      <c r="BY1" s="504" t="s">
        <v>1086</v>
      </c>
      <c r="BZ1" s="505" t="s">
        <v>863</v>
      </c>
      <c r="CA1" s="497" t="s">
        <v>1265</v>
      </c>
      <c r="CB1" s="506" t="s">
        <v>1266</v>
      </c>
      <c r="CC1" s="499" t="s">
        <v>1267</v>
      </c>
      <c r="CD1" s="497" t="s">
        <v>1265</v>
      </c>
      <c r="CE1" s="506" t="s">
        <v>1266</v>
      </c>
      <c r="CF1" s="499" t="s">
        <v>1267</v>
      </c>
      <c r="CG1" s="497" t="s">
        <v>1268</v>
      </c>
      <c r="CH1" s="506" t="s">
        <v>1269</v>
      </c>
      <c r="CI1" s="499" t="s">
        <v>1267</v>
      </c>
      <c r="CJ1" s="507">
        <v>1</v>
      </c>
      <c r="CK1" s="507">
        <v>0.75</v>
      </c>
      <c r="CL1" s="508" t="s">
        <v>865</v>
      </c>
      <c r="CM1" s="505" t="s">
        <v>1270</v>
      </c>
      <c r="CN1" s="497" t="s">
        <v>1095</v>
      </c>
      <c r="CO1" s="497"/>
      <c r="CP1" s="504" t="s">
        <v>1271</v>
      </c>
      <c r="CQ1" s="504" t="s">
        <v>1272</v>
      </c>
      <c r="CR1" s="504" t="s">
        <v>1273</v>
      </c>
      <c r="CS1" s="509" t="s">
        <v>867</v>
      </c>
    </row>
    <row r="2" spans="1:97" s="510" customFormat="1" ht="14.5">
      <c r="A2" s="511" t="s">
        <v>868</v>
      </c>
      <c r="B2" s="493" t="s">
        <v>869</v>
      </c>
      <c r="C2" s="494" t="s">
        <v>870</v>
      </c>
      <c r="D2" s="495" t="s">
        <v>871</v>
      </c>
      <c r="E2" s="496">
        <v>1</v>
      </c>
      <c r="F2" s="496">
        <v>2</v>
      </c>
      <c r="G2" s="496">
        <v>3</v>
      </c>
      <c r="H2" s="496">
        <v>4</v>
      </c>
      <c r="I2" s="496">
        <v>5</v>
      </c>
      <c r="J2" s="496">
        <v>6</v>
      </c>
      <c r="K2" s="496">
        <v>7</v>
      </c>
      <c r="L2" s="496">
        <v>8</v>
      </c>
      <c r="M2" s="496">
        <v>9</v>
      </c>
      <c r="N2" s="496">
        <v>10</v>
      </c>
      <c r="O2" s="496">
        <v>11</v>
      </c>
      <c r="P2" s="496">
        <v>12</v>
      </c>
      <c r="Q2" s="512" t="str">
        <f>"1-12"</f>
        <v>1-12</v>
      </c>
      <c r="R2" s="512" t="s">
        <v>872</v>
      </c>
      <c r="S2" s="513" t="s">
        <v>872</v>
      </c>
      <c r="T2" s="513" t="s">
        <v>872</v>
      </c>
      <c r="U2" s="513" t="s">
        <v>873</v>
      </c>
      <c r="V2" s="514" t="s">
        <v>872</v>
      </c>
      <c r="W2" s="513" t="s">
        <v>874</v>
      </c>
      <c r="X2" s="497" t="s">
        <v>875</v>
      </c>
      <c r="Y2" s="497" t="s">
        <v>872</v>
      </c>
      <c r="Z2" s="497" t="s">
        <v>871</v>
      </c>
      <c r="AA2" s="497" t="s">
        <v>876</v>
      </c>
      <c r="AB2" s="515">
        <v>1.44</v>
      </c>
      <c r="AC2" s="499">
        <v>1.2</v>
      </c>
      <c r="AD2" s="516">
        <v>1.18</v>
      </c>
      <c r="AE2" s="502">
        <v>1.0449999999999999</v>
      </c>
      <c r="AF2" s="499">
        <v>1.25</v>
      </c>
      <c r="AG2" s="499" t="str">
        <f>"1-12"</f>
        <v>1-12</v>
      </c>
      <c r="AH2" s="499" t="s">
        <v>877</v>
      </c>
      <c r="AI2" s="497" t="s">
        <v>878</v>
      </c>
      <c r="AJ2" s="497" t="s">
        <v>1274</v>
      </c>
      <c r="AK2" s="497" t="s">
        <v>1275</v>
      </c>
      <c r="AL2" s="499" t="s">
        <v>877</v>
      </c>
      <c r="AM2" s="499">
        <v>1</v>
      </c>
      <c r="AN2" s="499">
        <v>2</v>
      </c>
      <c r="AO2" s="499">
        <v>2</v>
      </c>
      <c r="AP2" s="499">
        <v>0.7</v>
      </c>
      <c r="AQ2" s="499" t="s">
        <v>883</v>
      </c>
      <c r="AR2" s="499">
        <v>25</v>
      </c>
      <c r="AS2" s="499" t="s">
        <v>883</v>
      </c>
      <c r="AT2" s="517">
        <v>0.05</v>
      </c>
      <c r="AU2" s="499">
        <v>0.5</v>
      </c>
      <c r="AV2" s="517">
        <v>0.06</v>
      </c>
      <c r="AW2" s="497" t="s">
        <v>879</v>
      </c>
      <c r="AX2" s="501">
        <v>1.5</v>
      </c>
      <c r="AY2" s="497" t="s">
        <v>880</v>
      </c>
      <c r="AZ2" s="497" t="s">
        <v>880</v>
      </c>
      <c r="BA2" s="516">
        <v>0.8</v>
      </c>
      <c r="BB2" s="499" t="s">
        <v>880</v>
      </c>
      <c r="BC2" s="497" t="s">
        <v>880</v>
      </c>
      <c r="BD2" s="499" t="s">
        <v>881</v>
      </c>
      <c r="BE2" s="502" t="s">
        <v>882</v>
      </c>
      <c r="BF2" s="501" t="s">
        <v>883</v>
      </c>
      <c r="BG2" s="501">
        <v>1.5</v>
      </c>
      <c r="BH2" s="501">
        <v>0.5</v>
      </c>
      <c r="BI2" s="501" t="s">
        <v>883</v>
      </c>
      <c r="BJ2" s="497" t="s">
        <v>884</v>
      </c>
      <c r="BK2" s="501">
        <v>0.1</v>
      </c>
      <c r="BL2" s="497" t="s">
        <v>885</v>
      </c>
      <c r="BM2" s="501">
        <v>0.1</v>
      </c>
      <c r="BN2" s="503" t="s">
        <v>876</v>
      </c>
      <c r="BO2" s="503" t="s">
        <v>886</v>
      </c>
      <c r="BP2" s="518">
        <v>0.25</v>
      </c>
      <c r="BQ2" s="497" t="s">
        <v>876</v>
      </c>
      <c r="BR2" s="501">
        <v>0.11</v>
      </c>
      <c r="BS2" s="497" t="s">
        <v>876</v>
      </c>
      <c r="BT2" s="501">
        <v>0.3</v>
      </c>
      <c r="BU2" s="499" t="s">
        <v>883</v>
      </c>
      <c r="BV2" s="499" t="s">
        <v>883</v>
      </c>
      <c r="BW2" s="499" t="s">
        <v>883</v>
      </c>
      <c r="BX2" s="519">
        <v>4565.41</v>
      </c>
      <c r="BY2" s="520">
        <v>0.02</v>
      </c>
      <c r="BZ2" s="521" t="s">
        <v>887</v>
      </c>
      <c r="CA2" s="522" t="s">
        <v>888</v>
      </c>
      <c r="CB2" s="523" t="s">
        <v>1276</v>
      </c>
      <c r="CC2" s="519" t="s">
        <v>888</v>
      </c>
      <c r="CD2" s="522" t="s">
        <v>889</v>
      </c>
      <c r="CE2" s="523" t="s">
        <v>1277</v>
      </c>
      <c r="CF2" s="519" t="s">
        <v>889</v>
      </c>
      <c r="CG2" s="522" t="s">
        <v>890</v>
      </c>
      <c r="CH2" s="523" t="s">
        <v>890</v>
      </c>
      <c r="CI2" s="519" t="s">
        <v>890</v>
      </c>
      <c r="CJ2" s="519" t="s">
        <v>891</v>
      </c>
      <c r="CK2" s="519" t="s">
        <v>891</v>
      </c>
      <c r="CL2" s="508" t="s">
        <v>892</v>
      </c>
      <c r="CM2" s="521" t="s">
        <v>893</v>
      </c>
      <c r="CN2" s="524">
        <v>0.02</v>
      </c>
      <c r="CO2" s="525"/>
      <c r="CP2" s="504" t="s">
        <v>894</v>
      </c>
      <c r="CQ2" s="504" t="s">
        <v>1278</v>
      </c>
      <c r="CR2" s="504" t="s">
        <v>895</v>
      </c>
      <c r="CS2" s="509" t="s">
        <v>896</v>
      </c>
    </row>
    <row r="3" spans="1:97" s="510" customFormat="1" ht="13">
      <c r="A3" s="526" t="s">
        <v>1279</v>
      </c>
      <c r="B3" s="527">
        <v>127</v>
      </c>
      <c r="C3" s="527">
        <v>472.5</v>
      </c>
      <c r="D3" s="527">
        <f t="shared" ref="D3" si="0">SUM((B3/2)+C3)</f>
        <v>536</v>
      </c>
      <c r="E3" s="527">
        <v>495</v>
      </c>
      <c r="F3" s="527">
        <v>488</v>
      </c>
      <c r="G3" s="527">
        <v>464</v>
      </c>
      <c r="H3" s="527">
        <v>483</v>
      </c>
      <c r="I3" s="527">
        <v>482</v>
      </c>
      <c r="J3" s="527">
        <v>449</v>
      </c>
      <c r="K3" s="527">
        <v>449</v>
      </c>
      <c r="L3" s="527">
        <v>426.5</v>
      </c>
      <c r="M3" s="527">
        <v>422.5</v>
      </c>
      <c r="N3" s="527">
        <v>392</v>
      </c>
      <c r="O3" s="527">
        <v>355.5</v>
      </c>
      <c r="P3" s="527">
        <v>386</v>
      </c>
      <c r="Q3" s="527">
        <f>SUM($E3:$P3)</f>
        <v>5292.5</v>
      </c>
      <c r="R3" s="527">
        <f>$D3+$Q3</f>
        <v>5828.5</v>
      </c>
      <c r="S3" s="528">
        <v>118.5</v>
      </c>
      <c r="T3" s="528">
        <v>73</v>
      </c>
      <c r="U3" s="528">
        <v>118</v>
      </c>
      <c r="V3" s="528">
        <v>885</v>
      </c>
      <c r="W3" s="528">
        <v>26.58</v>
      </c>
      <c r="X3" s="528">
        <v>2883</v>
      </c>
      <c r="Y3" s="528">
        <v>0</v>
      </c>
      <c r="Z3" s="528">
        <v>0</v>
      </c>
      <c r="AA3" s="528">
        <v>604</v>
      </c>
      <c r="AB3" s="529">
        <f t="shared" ref="AB3:AB65" si="1">ROUND($D3*$AB$2,3)</f>
        <v>771.84</v>
      </c>
      <c r="AC3" s="529">
        <f t="shared" ref="AC3:AC65" si="2">ROUND($E3*$AC$2,3)</f>
        <v>594</v>
      </c>
      <c r="AD3" s="529">
        <f t="shared" ref="AD3:AD65" si="3">ROUND(($F3+$G3)*$AD$2,3)</f>
        <v>1123.3599999999999</v>
      </c>
      <c r="AE3" s="529">
        <f t="shared" ref="AE3:AE65" si="4">ROUND(($H3+$I3+$J3)*$AE$2,3)</f>
        <v>1477.63</v>
      </c>
      <c r="AF3" s="529">
        <f t="shared" ref="AF3:AF65" si="5">ROUND(($K3+$L3+$M3+$N3+$O3+$P3)*$AF$2,3)</f>
        <v>3039.375</v>
      </c>
      <c r="AG3" s="529">
        <f t="shared" ref="AG3:AG65" si="6">SUM($AC3:$AF3)</f>
        <v>6234.3649999999998</v>
      </c>
      <c r="AH3" s="529">
        <f>$AB3+$AG3</f>
        <v>7006.2049999999999</v>
      </c>
      <c r="AI3" s="530">
        <v>1.044</v>
      </c>
      <c r="AJ3" s="530">
        <v>1.034</v>
      </c>
      <c r="AK3" s="530">
        <v>1.042</v>
      </c>
      <c r="AL3" s="529">
        <f>ROUND($AH3*$AK3,3)</f>
        <v>7300.4660000000003</v>
      </c>
      <c r="AM3" s="529">
        <f t="shared" ref="AM3:AM65" si="7">ROUND($AM$2*$S3,3)</f>
        <v>118.5</v>
      </c>
      <c r="AN3" s="529">
        <f t="shared" ref="AN3:AN65" si="8">ROUND($AN$2*$T3,3)</f>
        <v>146</v>
      </c>
      <c r="AO3" s="529">
        <f t="shared" ref="AO3:AO65" si="9">ROUND($AO$2*$U3,3)</f>
        <v>236</v>
      </c>
      <c r="AP3" s="529">
        <f t="shared" ref="AP3:AP65" si="10">ROUND($AP$2*$V3,3)</f>
        <v>619.5</v>
      </c>
      <c r="AQ3" s="529">
        <f>SUM(AM3:AP3)</f>
        <v>1120</v>
      </c>
      <c r="AR3" s="529">
        <f t="shared" ref="AR3:AR65" si="11">ROUND($AR$2*$W3,3)</f>
        <v>664.5</v>
      </c>
      <c r="AS3" s="529">
        <f>SUM(AQ3:AR3)</f>
        <v>1784.5</v>
      </c>
      <c r="AT3" s="529">
        <f t="shared" ref="AT3:AT65" si="12">ROUND($X3*$AT$2,3)</f>
        <v>144.15</v>
      </c>
      <c r="AU3" s="529">
        <f t="shared" ref="AU3:AU65" si="13">ROUND($AU$2*$Z3,3)</f>
        <v>0</v>
      </c>
      <c r="AV3" s="529">
        <f t="shared" ref="AV3:AV65" si="14">ROUND($AA3*$AV$2,3)</f>
        <v>36.24</v>
      </c>
      <c r="AW3" s="531">
        <v>1</v>
      </c>
      <c r="AX3" s="529">
        <f t="shared" ref="AX3:AX65" si="15">ROUND($AW3*$AX$2,3)</f>
        <v>1.5</v>
      </c>
      <c r="AY3" s="530">
        <v>64.64</v>
      </c>
      <c r="AZ3" s="530">
        <v>0</v>
      </c>
      <c r="BA3" s="529">
        <f>IF(R3&gt;=2000,(SUM(AY3:AZ3)*BA2),(SUM(AY3:AX)))</f>
        <v>51.712000000000003</v>
      </c>
      <c r="BB3" s="529">
        <f>ROUND(IF($R36&lt;4000,((4000-$R36)/4000)*(0.15*$R36),0),3)</f>
        <v>0</v>
      </c>
      <c r="BC3" s="532">
        <v>0</v>
      </c>
      <c r="BD3" s="533">
        <f t="shared" ref="BD3:BD35" si="16">IF($R3=0,0,(IF($R3&lt;200,200-$R3,0)))</f>
        <v>0</v>
      </c>
      <c r="BE3" s="530">
        <v>0.14399999999999999</v>
      </c>
      <c r="BF3" s="529">
        <f>ROUND($BE3*$R3,3)</f>
        <v>839.30399999999997</v>
      </c>
      <c r="BG3" s="534">
        <f>ROUND(IF(AND((($CQ3-$CP3)/$CP3)&gt;0.01,(($CQ3-$CP3)-($CQ3*0.01))&gt;0),(($CQ3-$CP3)-($CQ3*0.01))*$BG$2,0),3)</f>
        <v>0</v>
      </c>
      <c r="BH3" s="534">
        <f>ROUND(IF((($CQ3-$CP3)/$CP3)&gt;0.01,($CQ3-$CP3)*$BH$2,0),3)</f>
        <v>0</v>
      </c>
      <c r="BI3" s="534">
        <f t="shared" ref="BI3:BI65" si="17">SUM($BG3:$BH3)</f>
        <v>0</v>
      </c>
      <c r="BJ3" s="531">
        <v>0</v>
      </c>
      <c r="BK3" s="529">
        <f t="shared" ref="BK3:BK65" si="18">ROUND($BJ3*$BK$2,3)</f>
        <v>0</v>
      </c>
      <c r="BL3" s="531">
        <v>5</v>
      </c>
      <c r="BM3" s="529">
        <f t="shared" ref="BM3:BM65" si="19">ROUND($BL3*$BM$2,3)</f>
        <v>0.5</v>
      </c>
      <c r="BN3" s="530">
        <v>5.5</v>
      </c>
      <c r="BO3" s="530">
        <v>9</v>
      </c>
      <c r="BP3" s="529">
        <f t="shared" ref="BP3:BP65" si="20">IF(BN3=0,0,(BN3)*(BO3/BN3)*$BP$2)</f>
        <v>2.25</v>
      </c>
      <c r="BQ3" s="531">
        <v>0</v>
      </c>
      <c r="BR3" s="529">
        <f>ROUND($BQ3*$BR$2,3)</f>
        <v>0</v>
      </c>
      <c r="BS3" s="531">
        <v>0</v>
      </c>
      <c r="BT3" s="529">
        <f>ROUND($BS3*$BT$2,3)</f>
        <v>0</v>
      </c>
      <c r="BU3" s="529">
        <f>AL3+AS3+AT3+AU3+AV3+AX3+BA3+BB3+BC3+BD3+BF3+BG3+BK3+BM3+BP3+BR3+BT3</f>
        <v>10160.621999999999</v>
      </c>
      <c r="BV3" s="529">
        <f>ROUND(IF(AND($R3&lt;=200,$CR3&gt;$BU3),$CR3-$BU3,0),3)</f>
        <v>0</v>
      </c>
      <c r="BW3" s="529">
        <f t="shared" ref="BW3:BW65" si="21">ROUND($BU3+$BV3,3)</f>
        <v>10160.621999999999</v>
      </c>
      <c r="BX3" s="535">
        <f t="shared" ref="BX3:BX65" si="22">ROUND($BW3*$BX$2,2)</f>
        <v>46387405.289999999</v>
      </c>
      <c r="BY3" s="536"/>
      <c r="BZ3" s="535">
        <f t="shared" ref="BZ3:BZ65" si="23">BX3-BY3</f>
        <v>46387405.289999999</v>
      </c>
      <c r="CA3" s="537">
        <v>0</v>
      </c>
      <c r="CB3" s="537">
        <v>312396</v>
      </c>
      <c r="CC3" s="538">
        <f>$CA3+$CB3</f>
        <v>312396</v>
      </c>
      <c r="CD3" s="537">
        <v>0</v>
      </c>
      <c r="CE3" s="537">
        <v>1064843.0900000001</v>
      </c>
      <c r="CF3" s="538">
        <f t="shared" ref="CF3:CF65" si="24">$CD3+$CE3</f>
        <v>1064843.0900000001</v>
      </c>
      <c r="CG3" s="537">
        <v>0</v>
      </c>
      <c r="CH3" s="537">
        <v>0</v>
      </c>
      <c r="CI3" s="535">
        <f t="shared" ref="CI3:CI65" si="25">SUM($CG3:$CH3)</f>
        <v>0</v>
      </c>
      <c r="CJ3" s="535">
        <f t="shared" ref="CJ3:CJ65" si="26">SUM($CB3+$CE3+$CH3)</f>
        <v>1377239.09</v>
      </c>
      <c r="CK3" s="535">
        <f t="shared" ref="CK3:CK65" si="27">$CJ3*0.75</f>
        <v>1032929.3175000001</v>
      </c>
      <c r="CL3" s="538">
        <v>0</v>
      </c>
      <c r="CM3" s="535">
        <f t="shared" ref="CM3:CM65" si="28">$BZ3-$CK3-$CL3</f>
        <v>45354475.972499996</v>
      </c>
      <c r="CN3" s="536"/>
      <c r="CO3" s="536"/>
      <c r="CP3" s="531">
        <v>6317.5</v>
      </c>
      <c r="CQ3" s="531">
        <v>5943.5</v>
      </c>
      <c r="CR3" s="536"/>
      <c r="CS3" s="539">
        <f>ROUND($BX3/$R3,0)</f>
        <v>7959</v>
      </c>
    </row>
    <row r="4" spans="1:97" s="540" customFormat="1" ht="14.5">
      <c r="A4" s="536" t="s">
        <v>1280</v>
      </c>
      <c r="B4" s="531">
        <v>1044.5</v>
      </c>
      <c r="C4" s="531">
        <v>5958.5</v>
      </c>
      <c r="D4" s="531">
        <f t="shared" ref="D4:D65" si="29">SUM((B4/2)+C4)</f>
        <v>6480.75</v>
      </c>
      <c r="E4" s="531">
        <v>6092</v>
      </c>
      <c r="F4" s="531">
        <v>6177.5</v>
      </c>
      <c r="G4" s="531">
        <v>6289</v>
      </c>
      <c r="H4" s="531">
        <v>6744</v>
      </c>
      <c r="I4" s="531">
        <v>6990</v>
      </c>
      <c r="J4" s="531">
        <v>6172</v>
      </c>
      <c r="K4" s="531">
        <v>5851.5</v>
      </c>
      <c r="L4" s="531">
        <v>5864.5</v>
      </c>
      <c r="M4" s="531">
        <v>6766.5</v>
      </c>
      <c r="N4" s="531">
        <v>6089</v>
      </c>
      <c r="O4" s="531">
        <v>4971.5</v>
      </c>
      <c r="P4" s="531">
        <v>4874.5</v>
      </c>
      <c r="Q4" s="531">
        <f t="shared" ref="Q4:Q65" si="30">SUM($E4:$P4)</f>
        <v>72882</v>
      </c>
      <c r="R4" s="531">
        <f t="shared" ref="R4:R65" si="31">$D4+$Q4</f>
        <v>79362.75</v>
      </c>
      <c r="S4" s="528">
        <v>2826</v>
      </c>
      <c r="T4" s="528">
        <v>4462.5</v>
      </c>
      <c r="U4" s="528">
        <v>681</v>
      </c>
      <c r="V4" s="528">
        <v>11656.5</v>
      </c>
      <c r="W4" s="528">
        <v>474.91</v>
      </c>
      <c r="X4" s="528">
        <v>43315</v>
      </c>
      <c r="Y4" s="528">
        <v>10204.5</v>
      </c>
      <c r="Z4" s="528">
        <v>4136.84</v>
      </c>
      <c r="AA4" s="528">
        <v>11469</v>
      </c>
      <c r="AB4" s="529">
        <f t="shared" si="1"/>
        <v>9332.2800000000007</v>
      </c>
      <c r="AC4" s="529">
        <f t="shared" si="2"/>
        <v>7310.4</v>
      </c>
      <c r="AD4" s="529">
        <f t="shared" si="3"/>
        <v>14710.47</v>
      </c>
      <c r="AE4" s="529">
        <f t="shared" si="4"/>
        <v>20801.77</v>
      </c>
      <c r="AF4" s="529">
        <f t="shared" si="5"/>
        <v>43021.875</v>
      </c>
      <c r="AG4" s="529">
        <f t="shared" si="6"/>
        <v>85844.514999999999</v>
      </c>
      <c r="AH4" s="529">
        <f>$AB4+$AG4</f>
        <v>95176.794999999998</v>
      </c>
      <c r="AI4" s="530">
        <v>1.0780000000000001</v>
      </c>
      <c r="AJ4" s="530">
        <v>1.0760000000000001</v>
      </c>
      <c r="AK4" s="530">
        <v>1.0780000000000001</v>
      </c>
      <c r="AL4" s="529">
        <f>ROUND($AH4*$AK4,3)</f>
        <v>102600.58500000001</v>
      </c>
      <c r="AM4" s="529">
        <f t="shared" si="7"/>
        <v>2826</v>
      </c>
      <c r="AN4" s="529">
        <f t="shared" si="8"/>
        <v>8925</v>
      </c>
      <c r="AO4" s="529">
        <f t="shared" si="9"/>
        <v>1362</v>
      </c>
      <c r="AP4" s="529">
        <f t="shared" si="10"/>
        <v>8159.55</v>
      </c>
      <c r="AQ4" s="529">
        <f>SUM(AM4:AP4)</f>
        <v>21272.55</v>
      </c>
      <c r="AR4" s="529">
        <f t="shared" si="11"/>
        <v>11872.75</v>
      </c>
      <c r="AS4" s="529">
        <f>SUM(AQ4:AR4)</f>
        <v>33145.300000000003</v>
      </c>
      <c r="AT4" s="529">
        <f t="shared" si="12"/>
        <v>2165.75</v>
      </c>
      <c r="AU4" s="529">
        <f t="shared" si="13"/>
        <v>2068.42</v>
      </c>
      <c r="AV4" s="529">
        <f t="shared" si="14"/>
        <v>688.14</v>
      </c>
      <c r="AW4" s="531">
        <v>380</v>
      </c>
      <c r="AX4" s="529">
        <f t="shared" si="15"/>
        <v>570</v>
      </c>
      <c r="AY4" s="530">
        <v>135.63499999999999</v>
      </c>
      <c r="AZ4" s="530">
        <v>336.69799999999998</v>
      </c>
      <c r="BA4" s="529">
        <f>IF(R4&gt;=2000,(SUM(AY4:AZ4)*BA2),(SUM(AY4:AX)))</f>
        <v>377.8664</v>
      </c>
      <c r="BB4" s="529">
        <f>ROUND(IF($R36&lt;4000,((4000-$R36)/4000)*(0.15*$R36),0),3)</f>
        <v>0</v>
      </c>
      <c r="BC4" s="532">
        <v>0</v>
      </c>
      <c r="BD4" s="533">
        <f t="shared" si="16"/>
        <v>0</v>
      </c>
      <c r="BE4" s="530">
        <v>0.17699999999999999</v>
      </c>
      <c r="BF4" s="529">
        <f>ROUND($BE4*$R4,3)</f>
        <v>14047.207</v>
      </c>
      <c r="BG4" s="534">
        <f>ROUND(IF(AND((($CQ4-$CP4)/$CP4)&gt;0.01,(($CQ4-$CP4)-($CQ4*0.01))&gt;0),(($CQ4-$CP4)-($CQ4*0.01))*$BG$2,0),3)</f>
        <v>0</v>
      </c>
      <c r="BH4" s="534">
        <f>ROUND(IF((($CQ4-$CP4)/$CP4)&gt;0.01,($CQ4-$CP4)*$BH$2,0),3)</f>
        <v>0</v>
      </c>
      <c r="BI4" s="534">
        <f t="shared" si="17"/>
        <v>0</v>
      </c>
      <c r="BJ4" s="531">
        <v>70.5</v>
      </c>
      <c r="BK4" s="529">
        <f t="shared" si="18"/>
        <v>7.05</v>
      </c>
      <c r="BL4" s="531">
        <v>43.5</v>
      </c>
      <c r="BM4" s="529">
        <f t="shared" si="19"/>
        <v>4.3499999999999996</v>
      </c>
      <c r="BN4" s="530">
        <v>0</v>
      </c>
      <c r="BO4" s="530">
        <v>0</v>
      </c>
      <c r="BP4" s="529">
        <f t="shared" si="20"/>
        <v>0</v>
      </c>
      <c r="BQ4" s="531">
        <v>19971.25</v>
      </c>
      <c r="BR4" s="529">
        <f>ROUND($BQ4*$BR$2,3)</f>
        <v>2196.8380000000002</v>
      </c>
      <c r="BS4" s="531">
        <v>6554</v>
      </c>
      <c r="BT4" s="529">
        <f>ROUND($BS4*$BT$2,3)</f>
        <v>1966.2</v>
      </c>
      <c r="BU4" s="529">
        <f>AL4+AS4+AT4+AU4+AV4+AX4+BA4+BB4+BC4+BD4+BF4+BG4+BK4+BM4+BP4+BR4+BT4</f>
        <v>159837.70640000002</v>
      </c>
      <c r="BV4" s="529">
        <f>ROUND(IF(AND($R4&lt;=200,$CR4&gt;$BU4),$CR4-$BU4,0),3)</f>
        <v>0</v>
      </c>
      <c r="BW4" s="529">
        <f t="shared" si="21"/>
        <v>159837.70600000001</v>
      </c>
      <c r="BX4" s="535">
        <f t="shared" si="22"/>
        <v>729724661.35000002</v>
      </c>
      <c r="BY4" s="536"/>
      <c r="BZ4" s="535">
        <f t="shared" si="23"/>
        <v>729724661.35000002</v>
      </c>
      <c r="CA4" s="537">
        <v>0</v>
      </c>
      <c r="CB4" s="537">
        <v>5401395</v>
      </c>
      <c r="CC4" s="538">
        <f>$CA4+$CB4</f>
        <v>5401395</v>
      </c>
      <c r="CD4" s="537">
        <v>0</v>
      </c>
      <c r="CE4" s="537">
        <v>176734.99</v>
      </c>
      <c r="CF4" s="538">
        <f t="shared" si="24"/>
        <v>176734.99</v>
      </c>
      <c r="CG4" s="537">
        <v>0</v>
      </c>
      <c r="CH4" s="537">
        <v>0</v>
      </c>
      <c r="CI4" s="535">
        <f t="shared" si="25"/>
        <v>0</v>
      </c>
      <c r="CJ4" s="535">
        <f t="shared" si="26"/>
        <v>5578129.9900000002</v>
      </c>
      <c r="CK4" s="535">
        <f t="shared" si="27"/>
        <v>4183597.4925000002</v>
      </c>
      <c r="CL4" s="538">
        <v>0</v>
      </c>
      <c r="CM4" s="535">
        <f t="shared" si="28"/>
        <v>725541063.85750008</v>
      </c>
      <c r="CN4" s="536"/>
      <c r="CO4" s="536"/>
      <c r="CP4" s="531">
        <v>79858.5</v>
      </c>
      <c r="CQ4" s="531">
        <v>78969</v>
      </c>
      <c r="CR4" s="536"/>
      <c r="CS4" s="539">
        <f>ROUND($BX4/$R4,0)</f>
        <v>9195</v>
      </c>
    </row>
    <row r="5" spans="1:97" ht="13">
      <c r="A5" s="541" t="s">
        <v>1281</v>
      </c>
      <c r="B5" s="542">
        <v>0</v>
      </c>
      <c r="C5" s="542">
        <v>0</v>
      </c>
      <c r="D5" s="542">
        <f t="shared" si="29"/>
        <v>0</v>
      </c>
      <c r="E5" s="542">
        <v>0</v>
      </c>
      <c r="F5" s="542">
        <v>0</v>
      </c>
      <c r="G5" s="542">
        <v>0</v>
      </c>
      <c r="H5" s="542">
        <v>0</v>
      </c>
      <c r="I5" s="542">
        <v>0</v>
      </c>
      <c r="J5" s="542">
        <v>0</v>
      </c>
      <c r="K5" s="542">
        <v>0</v>
      </c>
      <c r="L5" s="542">
        <v>0</v>
      </c>
      <c r="M5" s="542">
        <v>112</v>
      </c>
      <c r="N5" s="542">
        <v>61.5</v>
      </c>
      <c r="O5" s="542">
        <v>65</v>
      </c>
      <c r="P5" s="542">
        <v>47.5</v>
      </c>
      <c r="Q5" s="542">
        <f t="shared" si="30"/>
        <v>286</v>
      </c>
      <c r="R5" s="542">
        <f t="shared" si="31"/>
        <v>286</v>
      </c>
      <c r="S5" s="528">
        <v>0</v>
      </c>
      <c r="T5" s="528">
        <v>0</v>
      </c>
      <c r="U5" s="528">
        <v>0</v>
      </c>
      <c r="V5" s="528">
        <v>0</v>
      </c>
      <c r="W5" s="528">
        <v>0</v>
      </c>
      <c r="X5" s="528">
        <v>0</v>
      </c>
      <c r="Y5" s="528">
        <v>0</v>
      </c>
      <c r="Z5" s="528">
        <v>0</v>
      </c>
      <c r="AA5" s="528">
        <v>0</v>
      </c>
      <c r="AB5" s="529">
        <f t="shared" si="1"/>
        <v>0</v>
      </c>
      <c r="AC5" s="529">
        <f t="shared" si="2"/>
        <v>0</v>
      </c>
      <c r="AD5" s="529">
        <f t="shared" si="3"/>
        <v>0</v>
      </c>
      <c r="AE5" s="529">
        <f t="shared" si="4"/>
        <v>0</v>
      </c>
      <c r="AF5" s="529">
        <f t="shared" si="5"/>
        <v>357.5</v>
      </c>
      <c r="AG5" s="529">
        <f t="shared" si="6"/>
        <v>357.5</v>
      </c>
      <c r="AH5" s="529">
        <f>$AB5+$AG5</f>
        <v>357.5</v>
      </c>
      <c r="AI5" s="530">
        <v>0</v>
      </c>
      <c r="AJ5" s="530">
        <v>0</v>
      </c>
      <c r="AK5" s="530">
        <v>0</v>
      </c>
      <c r="AL5" s="529">
        <f>ROUND($AH5*$AK5,3)</f>
        <v>0</v>
      </c>
      <c r="AM5" s="529">
        <f t="shared" si="7"/>
        <v>0</v>
      </c>
      <c r="AN5" s="529">
        <f t="shared" si="8"/>
        <v>0</v>
      </c>
      <c r="AO5" s="529">
        <f t="shared" si="9"/>
        <v>0</v>
      </c>
      <c r="AP5" s="529">
        <f t="shared" si="10"/>
        <v>0</v>
      </c>
      <c r="AQ5" s="529">
        <f>SUM(AM5:AP5)</f>
        <v>0</v>
      </c>
      <c r="AR5" s="529">
        <f t="shared" si="11"/>
        <v>0</v>
      </c>
      <c r="AS5" s="529">
        <f>SUM(AQ5:AR5)</f>
        <v>0</v>
      </c>
      <c r="AT5" s="529">
        <f t="shared" si="12"/>
        <v>0</v>
      </c>
      <c r="AU5" s="529">
        <f t="shared" si="13"/>
        <v>0</v>
      </c>
      <c r="AV5" s="529">
        <f t="shared" si="14"/>
        <v>0</v>
      </c>
      <c r="AW5" s="531">
        <v>0</v>
      </c>
      <c r="AX5" s="529">
        <f t="shared" si="15"/>
        <v>0</v>
      </c>
      <c r="AY5" s="530">
        <v>0</v>
      </c>
      <c r="AZ5" s="530">
        <v>0</v>
      </c>
      <c r="BA5" s="529" t="e">
        <f>IF(R5&gt;=2000,(SUM(AY5:AZ5)*BA3),(SUM(AY5:AX)))</f>
        <v>#NAME?</v>
      </c>
      <c r="BB5" s="529">
        <f t="shared" ref="BB5:BB68" si="32">ROUND(IF($R37&lt;4000,((4000-$R37)/4000)*(0.15*$R37),0),3)</f>
        <v>23.66</v>
      </c>
      <c r="BD5" s="533">
        <f t="shared" si="16"/>
        <v>0</v>
      </c>
      <c r="BE5" s="530">
        <v>0</v>
      </c>
      <c r="BF5" s="529">
        <f t="shared" ref="BF5:BF68" si="33">ROUND($BE5*$R5,3)</f>
        <v>0</v>
      </c>
      <c r="BG5" s="534" t="e">
        <f t="shared" ref="BG5:BG68" si="34">ROUND(IF(AND((($CQ5-$CP5)/$CP5)&gt;0.01,(($CQ5-$CP5)-($CQ5*0.01))&gt;0),(($CQ5-$CP5)-($CQ5*0.01))*$BG$2,0),3)</f>
        <v>#DIV/0!</v>
      </c>
      <c r="BH5" s="534" t="e">
        <f t="shared" ref="BH5:BH68" si="35">ROUND(IF((($CQ5-$CP5)/$CP5)&gt;0.01,($CQ5-$CP5)*$BH$2,0),3)</f>
        <v>#DIV/0!</v>
      </c>
      <c r="BI5" s="534" t="e">
        <f t="shared" si="17"/>
        <v>#DIV/0!</v>
      </c>
      <c r="BK5" s="529">
        <f t="shared" si="18"/>
        <v>0</v>
      </c>
      <c r="BM5" s="529">
        <f t="shared" si="19"/>
        <v>0</v>
      </c>
      <c r="BP5" s="529">
        <f t="shared" si="20"/>
        <v>0</v>
      </c>
      <c r="BQ5" s="531">
        <v>0</v>
      </c>
      <c r="BR5" s="529">
        <f t="shared" ref="BR5:BR68" si="36">ROUND($BQ5*$BR$2,3)</f>
        <v>0</v>
      </c>
      <c r="BS5" s="531">
        <v>0</v>
      </c>
      <c r="BT5" s="529">
        <f t="shared" ref="BT5:BT68" si="37">ROUND($BS5*$BT$2,3)</f>
        <v>0</v>
      </c>
      <c r="BU5" s="529" t="e">
        <f t="shared" ref="BU5:BU68" si="38">AL5+AS5+AT5+AU5+AV5+AX5+BA5+BB5+BC5+BD5+BF5+BG5+BK5+BM5+BP5+BR5+BT5</f>
        <v>#NAME?</v>
      </c>
      <c r="BV5" s="529" t="e">
        <f t="shared" ref="BV5:BV68" si="39">ROUND(IF(AND($R5&lt;=200,$CR5&gt;$BU5),$CR5-$BU5,0),3)</f>
        <v>#NAME?</v>
      </c>
      <c r="BW5" s="529" t="e">
        <f t="shared" si="21"/>
        <v>#NAME?</v>
      </c>
      <c r="BX5" s="535" t="e">
        <f t="shared" si="22"/>
        <v>#NAME?</v>
      </c>
      <c r="BZ5" s="535" t="e">
        <f t="shared" si="23"/>
        <v>#NAME?</v>
      </c>
      <c r="CC5" s="538">
        <f t="shared" ref="CC5:CC68" si="40">$CA5+$CB5</f>
        <v>0</v>
      </c>
      <c r="CF5" s="538">
        <f t="shared" si="24"/>
        <v>0</v>
      </c>
      <c r="CI5" s="535">
        <f t="shared" si="25"/>
        <v>0</v>
      </c>
      <c r="CJ5" s="535">
        <f t="shared" si="26"/>
        <v>0</v>
      </c>
      <c r="CK5" s="535">
        <f t="shared" si="27"/>
        <v>0</v>
      </c>
      <c r="CM5" s="535" t="e">
        <f t="shared" si="28"/>
        <v>#NAME?</v>
      </c>
      <c r="CS5" s="539" t="e">
        <f t="shared" ref="CS5:CS68" si="41">ROUND($BX5/$R5,0)</f>
        <v>#NAME?</v>
      </c>
    </row>
    <row r="6" spans="1:97" ht="13">
      <c r="A6" s="541" t="s">
        <v>899</v>
      </c>
      <c r="B6" s="542">
        <v>0</v>
      </c>
      <c r="C6" s="542">
        <v>0</v>
      </c>
      <c r="D6" s="542">
        <f t="shared" si="29"/>
        <v>0</v>
      </c>
      <c r="E6" s="542">
        <v>0</v>
      </c>
      <c r="F6" s="542">
        <v>0</v>
      </c>
      <c r="G6" s="542">
        <v>0</v>
      </c>
      <c r="H6" s="542">
        <v>0</v>
      </c>
      <c r="I6" s="542">
        <v>0</v>
      </c>
      <c r="J6" s="542">
        <v>0</v>
      </c>
      <c r="K6" s="542">
        <v>0</v>
      </c>
      <c r="L6" s="542">
        <v>0</v>
      </c>
      <c r="M6" s="542">
        <v>55</v>
      </c>
      <c r="N6" s="542">
        <v>77</v>
      </c>
      <c r="O6" s="542">
        <v>90</v>
      </c>
      <c r="P6" s="542">
        <v>81.5</v>
      </c>
      <c r="Q6" s="542">
        <f t="shared" si="30"/>
        <v>303.5</v>
      </c>
      <c r="R6" s="542">
        <f t="shared" si="31"/>
        <v>303.5</v>
      </c>
      <c r="S6" s="528">
        <v>0</v>
      </c>
      <c r="T6" s="528">
        <v>0</v>
      </c>
      <c r="U6" s="528">
        <v>0</v>
      </c>
      <c r="V6" s="528">
        <v>0</v>
      </c>
      <c r="W6" s="528">
        <v>0</v>
      </c>
      <c r="X6" s="528">
        <v>0</v>
      </c>
      <c r="Y6" s="528">
        <v>0</v>
      </c>
      <c r="Z6" s="528">
        <v>0</v>
      </c>
      <c r="AA6" s="528">
        <v>0</v>
      </c>
      <c r="AB6" s="529">
        <f t="shared" si="1"/>
        <v>0</v>
      </c>
      <c r="AC6" s="529">
        <f t="shared" si="2"/>
        <v>0</v>
      </c>
      <c r="AD6" s="529">
        <f t="shared" si="3"/>
        <v>0</v>
      </c>
      <c r="AE6" s="529">
        <f t="shared" si="4"/>
        <v>0</v>
      </c>
      <c r="AF6" s="529">
        <f t="shared" si="5"/>
        <v>379.375</v>
      </c>
      <c r="AG6" s="529">
        <f t="shared" si="6"/>
        <v>379.375</v>
      </c>
      <c r="AH6" s="529">
        <f t="shared" ref="AH6:AH69" si="42">$AB6+$AG6</f>
        <v>379.375</v>
      </c>
      <c r="AI6" s="530">
        <v>0</v>
      </c>
      <c r="AJ6" s="530">
        <v>0</v>
      </c>
      <c r="AK6" s="530">
        <v>0</v>
      </c>
      <c r="AL6" s="529">
        <f t="shared" ref="AL6:AL69" si="43">ROUND($AH6*$AK6,3)</f>
        <v>0</v>
      </c>
      <c r="AM6" s="529">
        <f t="shared" si="7"/>
        <v>0</v>
      </c>
      <c r="AN6" s="529">
        <f t="shared" si="8"/>
        <v>0</v>
      </c>
      <c r="AO6" s="529">
        <f t="shared" si="9"/>
        <v>0</v>
      </c>
      <c r="AP6" s="529">
        <f t="shared" si="10"/>
        <v>0</v>
      </c>
      <c r="AQ6" s="529">
        <f t="shared" ref="AQ6:AQ69" si="44">SUM(AM6:AP6)</f>
        <v>0</v>
      </c>
      <c r="AR6" s="529">
        <f t="shared" si="11"/>
        <v>0</v>
      </c>
      <c r="AS6" s="529">
        <f t="shared" ref="AS6:AS69" si="45">SUM(AQ6:AR6)</f>
        <v>0</v>
      </c>
      <c r="AT6" s="529">
        <f t="shared" si="12"/>
        <v>0</v>
      </c>
      <c r="AU6" s="529">
        <f t="shared" si="13"/>
        <v>0</v>
      </c>
      <c r="AV6" s="529">
        <f t="shared" si="14"/>
        <v>0</v>
      </c>
      <c r="AW6" s="531">
        <v>0</v>
      </c>
      <c r="AX6" s="529">
        <f t="shared" si="15"/>
        <v>0</v>
      </c>
      <c r="AY6" s="530">
        <v>0</v>
      </c>
      <c r="AZ6" s="530">
        <v>0</v>
      </c>
      <c r="BA6" s="529" t="e">
        <f>IF(R6&gt;=2000,(SUM(AY6:AZ6)*BA4),(SUM(AY6:AX)))</f>
        <v>#NAME?</v>
      </c>
      <c r="BB6" s="529">
        <f t="shared" si="32"/>
        <v>24.655999999999999</v>
      </c>
      <c r="BD6" s="533">
        <f t="shared" si="16"/>
        <v>0</v>
      </c>
      <c r="BE6" s="530">
        <v>0</v>
      </c>
      <c r="BF6" s="529">
        <f t="shared" si="33"/>
        <v>0</v>
      </c>
      <c r="BG6" s="534" t="e">
        <f t="shared" si="34"/>
        <v>#DIV/0!</v>
      </c>
      <c r="BH6" s="534" t="e">
        <f t="shared" si="35"/>
        <v>#DIV/0!</v>
      </c>
      <c r="BI6" s="534" t="e">
        <f t="shared" si="17"/>
        <v>#DIV/0!</v>
      </c>
      <c r="BK6" s="529">
        <f t="shared" si="18"/>
        <v>0</v>
      </c>
      <c r="BM6" s="529">
        <f t="shared" si="19"/>
        <v>0</v>
      </c>
      <c r="BP6" s="529">
        <f t="shared" si="20"/>
        <v>0</v>
      </c>
      <c r="BQ6" s="531">
        <v>0</v>
      </c>
      <c r="BR6" s="529">
        <f t="shared" si="36"/>
        <v>0</v>
      </c>
      <c r="BS6" s="531">
        <v>0</v>
      </c>
      <c r="BT6" s="529">
        <f t="shared" si="37"/>
        <v>0</v>
      </c>
      <c r="BU6" s="529" t="e">
        <f t="shared" si="38"/>
        <v>#NAME?</v>
      </c>
      <c r="BV6" s="529" t="e">
        <f t="shared" si="39"/>
        <v>#NAME?</v>
      </c>
      <c r="BW6" s="529" t="e">
        <f t="shared" si="21"/>
        <v>#NAME?</v>
      </c>
      <c r="BX6" s="535" t="e">
        <f t="shared" si="22"/>
        <v>#NAME?</v>
      </c>
      <c r="BZ6" s="535" t="e">
        <f t="shared" si="23"/>
        <v>#NAME?</v>
      </c>
      <c r="CC6" s="538">
        <f t="shared" si="40"/>
        <v>0</v>
      </c>
      <c r="CF6" s="538">
        <f t="shared" si="24"/>
        <v>0</v>
      </c>
      <c r="CI6" s="535">
        <f t="shared" si="25"/>
        <v>0</v>
      </c>
      <c r="CJ6" s="535">
        <f t="shared" si="26"/>
        <v>0</v>
      </c>
      <c r="CK6" s="535">
        <f t="shared" si="27"/>
        <v>0</v>
      </c>
      <c r="CM6" s="535" t="e">
        <f t="shared" si="28"/>
        <v>#NAME?</v>
      </c>
      <c r="CS6" s="539" t="e">
        <f t="shared" si="41"/>
        <v>#NAME?</v>
      </c>
    </row>
    <row r="7" spans="1:97" ht="13">
      <c r="A7" s="541" t="s">
        <v>1282</v>
      </c>
      <c r="B7" s="542">
        <v>0</v>
      </c>
      <c r="C7" s="542">
        <v>0</v>
      </c>
      <c r="D7" s="542">
        <f t="shared" si="29"/>
        <v>0</v>
      </c>
      <c r="E7" s="542">
        <v>0</v>
      </c>
      <c r="F7" s="542">
        <v>0</v>
      </c>
      <c r="G7" s="542">
        <v>0</v>
      </c>
      <c r="H7" s="542">
        <v>0</v>
      </c>
      <c r="I7" s="542"/>
      <c r="J7" s="542">
        <v>0</v>
      </c>
      <c r="K7" s="542">
        <v>0</v>
      </c>
      <c r="L7" s="542">
        <v>0</v>
      </c>
      <c r="M7" s="542">
        <v>41.5</v>
      </c>
      <c r="N7" s="542">
        <v>37</v>
      </c>
      <c r="O7" s="542">
        <v>45</v>
      </c>
      <c r="P7" s="542">
        <v>38.5</v>
      </c>
      <c r="Q7" s="542">
        <f t="shared" si="30"/>
        <v>162</v>
      </c>
      <c r="R7" s="542">
        <f t="shared" si="31"/>
        <v>162</v>
      </c>
      <c r="S7" s="528">
        <v>0</v>
      </c>
      <c r="T7" s="528">
        <v>0</v>
      </c>
      <c r="U7" s="528">
        <v>0</v>
      </c>
      <c r="V7" s="528">
        <v>0</v>
      </c>
      <c r="W7" s="528">
        <v>0</v>
      </c>
      <c r="X7" s="528">
        <v>0</v>
      </c>
      <c r="Y7" s="528">
        <v>0</v>
      </c>
      <c r="Z7" s="528">
        <v>0</v>
      </c>
      <c r="AA7" s="528">
        <v>0</v>
      </c>
      <c r="AB7" s="529">
        <f t="shared" si="1"/>
        <v>0</v>
      </c>
      <c r="AC7" s="529">
        <f t="shared" si="2"/>
        <v>0</v>
      </c>
      <c r="AD7" s="529">
        <f t="shared" si="3"/>
        <v>0</v>
      </c>
      <c r="AE7" s="529">
        <f t="shared" si="4"/>
        <v>0</v>
      </c>
      <c r="AF7" s="529">
        <f t="shared" si="5"/>
        <v>202.5</v>
      </c>
      <c r="AG7" s="529">
        <f t="shared" si="6"/>
        <v>202.5</v>
      </c>
      <c r="AH7" s="529">
        <f t="shared" si="42"/>
        <v>202.5</v>
      </c>
      <c r="AI7" s="530">
        <v>0</v>
      </c>
      <c r="AJ7" s="530">
        <v>0</v>
      </c>
      <c r="AK7" s="530">
        <v>0</v>
      </c>
      <c r="AL7" s="529">
        <f t="shared" si="43"/>
        <v>0</v>
      </c>
      <c r="AM7" s="529">
        <f t="shared" si="7"/>
        <v>0</v>
      </c>
      <c r="AN7" s="529">
        <f t="shared" si="8"/>
        <v>0</v>
      </c>
      <c r="AO7" s="529">
        <f t="shared" si="9"/>
        <v>0</v>
      </c>
      <c r="AP7" s="529">
        <f t="shared" si="10"/>
        <v>0</v>
      </c>
      <c r="AQ7" s="529">
        <f t="shared" si="44"/>
        <v>0</v>
      </c>
      <c r="AR7" s="529">
        <f t="shared" si="11"/>
        <v>0</v>
      </c>
      <c r="AS7" s="529">
        <f t="shared" si="45"/>
        <v>0</v>
      </c>
      <c r="AT7" s="529">
        <f t="shared" si="12"/>
        <v>0</v>
      </c>
      <c r="AU7" s="529">
        <f t="shared" si="13"/>
        <v>0</v>
      </c>
      <c r="AV7" s="529">
        <f t="shared" si="14"/>
        <v>0</v>
      </c>
      <c r="AW7" s="531">
        <v>0</v>
      </c>
      <c r="AX7" s="529">
        <f t="shared" si="15"/>
        <v>0</v>
      </c>
      <c r="AY7" s="530">
        <v>0</v>
      </c>
      <c r="AZ7" s="530">
        <v>0</v>
      </c>
      <c r="BA7" s="529" t="e">
        <f>IF(R7&gt;=2000,(SUM(AY7:AZ7)*BA5),(SUM(AY7:AX)))</f>
        <v>#NAME?</v>
      </c>
      <c r="BB7" s="529">
        <f t="shared" si="32"/>
        <v>131.952</v>
      </c>
      <c r="BD7" s="533">
        <f t="shared" si="16"/>
        <v>38</v>
      </c>
      <c r="BE7" s="530">
        <v>0</v>
      </c>
      <c r="BF7" s="529">
        <f t="shared" si="33"/>
        <v>0</v>
      </c>
      <c r="BG7" s="534" t="e">
        <f t="shared" si="34"/>
        <v>#DIV/0!</v>
      </c>
      <c r="BH7" s="534" t="e">
        <f t="shared" si="35"/>
        <v>#DIV/0!</v>
      </c>
      <c r="BI7" s="534" t="e">
        <f t="shared" si="17"/>
        <v>#DIV/0!</v>
      </c>
      <c r="BK7" s="529">
        <f t="shared" si="18"/>
        <v>0</v>
      </c>
      <c r="BM7" s="529">
        <f t="shared" si="19"/>
        <v>0</v>
      </c>
      <c r="BP7" s="529">
        <f t="shared" si="20"/>
        <v>0</v>
      </c>
      <c r="BQ7" s="531">
        <v>0</v>
      </c>
      <c r="BR7" s="529">
        <f t="shared" si="36"/>
        <v>0</v>
      </c>
      <c r="BS7" s="531">
        <v>0</v>
      </c>
      <c r="BT7" s="529">
        <f t="shared" si="37"/>
        <v>0</v>
      </c>
      <c r="BU7" s="529" t="e">
        <f t="shared" si="38"/>
        <v>#NAME?</v>
      </c>
      <c r="BV7" s="529" t="e">
        <f t="shared" si="39"/>
        <v>#NAME?</v>
      </c>
      <c r="BW7" s="529" t="e">
        <f t="shared" si="21"/>
        <v>#NAME?</v>
      </c>
      <c r="BX7" s="535" t="e">
        <f t="shared" si="22"/>
        <v>#NAME?</v>
      </c>
      <c r="BZ7" s="535" t="e">
        <f t="shared" si="23"/>
        <v>#NAME?</v>
      </c>
      <c r="CC7" s="538">
        <f t="shared" si="40"/>
        <v>0</v>
      </c>
      <c r="CF7" s="538">
        <f t="shared" si="24"/>
        <v>0</v>
      </c>
      <c r="CI7" s="535">
        <f t="shared" si="25"/>
        <v>0</v>
      </c>
      <c r="CJ7" s="535">
        <f t="shared" si="26"/>
        <v>0</v>
      </c>
      <c r="CK7" s="535">
        <f t="shared" si="27"/>
        <v>0</v>
      </c>
      <c r="CM7" s="535" t="e">
        <f t="shared" si="28"/>
        <v>#NAME?</v>
      </c>
      <c r="CS7" s="539" t="e">
        <f t="shared" si="41"/>
        <v>#NAME?</v>
      </c>
    </row>
    <row r="8" spans="1:97" ht="13">
      <c r="A8" s="541" t="s">
        <v>1283</v>
      </c>
      <c r="B8" s="542">
        <v>0</v>
      </c>
      <c r="C8" s="542">
        <v>54</v>
      </c>
      <c r="D8" s="542">
        <f t="shared" si="29"/>
        <v>54</v>
      </c>
      <c r="E8" s="542">
        <v>51</v>
      </c>
      <c r="F8" s="542">
        <v>59.5</v>
      </c>
      <c r="G8" s="542">
        <v>54</v>
      </c>
      <c r="H8" s="542">
        <v>61.5</v>
      </c>
      <c r="I8" s="542">
        <v>57</v>
      </c>
      <c r="J8" s="542">
        <v>52</v>
      </c>
      <c r="K8" s="542">
        <v>36</v>
      </c>
      <c r="L8" s="542">
        <v>41.5</v>
      </c>
      <c r="M8" s="542">
        <v>0</v>
      </c>
      <c r="N8" s="542">
        <v>0</v>
      </c>
      <c r="O8" s="542">
        <v>0</v>
      </c>
      <c r="P8" s="542">
        <v>0</v>
      </c>
      <c r="Q8" s="542">
        <f t="shared" si="30"/>
        <v>412.5</v>
      </c>
      <c r="R8" s="542">
        <f t="shared" si="31"/>
        <v>466.5</v>
      </c>
      <c r="S8" s="528">
        <v>0</v>
      </c>
      <c r="T8" s="528">
        <v>0</v>
      </c>
      <c r="U8" s="528">
        <v>0</v>
      </c>
      <c r="V8" s="528">
        <v>0</v>
      </c>
      <c r="W8" s="528">
        <v>0</v>
      </c>
      <c r="X8" s="528">
        <v>0</v>
      </c>
      <c r="Y8" s="528">
        <v>0</v>
      </c>
      <c r="Z8" s="528">
        <v>0</v>
      </c>
      <c r="AA8" s="528">
        <v>0</v>
      </c>
      <c r="AB8" s="529">
        <f t="shared" si="1"/>
        <v>77.760000000000005</v>
      </c>
      <c r="AC8" s="529">
        <f t="shared" si="2"/>
        <v>61.2</v>
      </c>
      <c r="AD8" s="529">
        <f t="shared" si="3"/>
        <v>133.93</v>
      </c>
      <c r="AE8" s="529">
        <f t="shared" si="4"/>
        <v>178.173</v>
      </c>
      <c r="AF8" s="529">
        <f t="shared" si="5"/>
        <v>96.875</v>
      </c>
      <c r="AG8" s="529">
        <f t="shared" si="6"/>
        <v>470.178</v>
      </c>
      <c r="AH8" s="529">
        <f t="shared" si="42"/>
        <v>547.93799999999999</v>
      </c>
      <c r="AI8" s="530">
        <v>0</v>
      </c>
      <c r="AJ8" s="530">
        <v>0</v>
      </c>
      <c r="AK8" s="530">
        <v>0</v>
      </c>
      <c r="AL8" s="529">
        <f t="shared" si="43"/>
        <v>0</v>
      </c>
      <c r="AM8" s="529">
        <f t="shared" si="7"/>
        <v>0</v>
      </c>
      <c r="AN8" s="529">
        <f t="shared" si="8"/>
        <v>0</v>
      </c>
      <c r="AO8" s="529">
        <f t="shared" si="9"/>
        <v>0</v>
      </c>
      <c r="AP8" s="529">
        <f t="shared" si="10"/>
        <v>0</v>
      </c>
      <c r="AQ8" s="529">
        <f t="shared" si="44"/>
        <v>0</v>
      </c>
      <c r="AR8" s="529">
        <f t="shared" si="11"/>
        <v>0</v>
      </c>
      <c r="AS8" s="529">
        <f t="shared" si="45"/>
        <v>0</v>
      </c>
      <c r="AT8" s="529">
        <f t="shared" si="12"/>
        <v>0</v>
      </c>
      <c r="AU8" s="529">
        <f t="shared" si="13"/>
        <v>0</v>
      </c>
      <c r="AV8" s="529">
        <f t="shared" si="14"/>
        <v>0</v>
      </c>
      <c r="AW8" s="531">
        <v>0</v>
      </c>
      <c r="AX8" s="529">
        <f t="shared" si="15"/>
        <v>0</v>
      </c>
      <c r="AY8" s="530">
        <v>0</v>
      </c>
      <c r="AZ8" s="530">
        <v>0</v>
      </c>
      <c r="BA8" s="529" t="e">
        <f>IF(R8&gt;=2000,(SUM(AY8:AZ8)*BA6),(SUM(AY8:AX)))</f>
        <v>#NAME?</v>
      </c>
      <c r="BB8" s="529">
        <f t="shared" si="32"/>
        <v>25.785</v>
      </c>
      <c r="BD8" s="533">
        <f t="shared" si="16"/>
        <v>0</v>
      </c>
      <c r="BE8" s="530">
        <v>0</v>
      </c>
      <c r="BF8" s="529">
        <f t="shared" si="33"/>
        <v>0</v>
      </c>
      <c r="BG8" s="534" t="e">
        <f t="shared" si="34"/>
        <v>#DIV/0!</v>
      </c>
      <c r="BH8" s="534" t="e">
        <f t="shared" si="35"/>
        <v>#DIV/0!</v>
      </c>
      <c r="BI8" s="534" t="e">
        <f t="shared" si="17"/>
        <v>#DIV/0!</v>
      </c>
      <c r="BK8" s="529">
        <f t="shared" si="18"/>
        <v>0</v>
      </c>
      <c r="BM8" s="529">
        <f t="shared" si="19"/>
        <v>0</v>
      </c>
      <c r="BP8" s="529">
        <f t="shared" si="20"/>
        <v>0</v>
      </c>
      <c r="BQ8" s="531">
        <v>0</v>
      </c>
      <c r="BR8" s="529">
        <f t="shared" si="36"/>
        <v>0</v>
      </c>
      <c r="BS8" s="531">
        <v>0</v>
      </c>
      <c r="BT8" s="529">
        <f t="shared" si="37"/>
        <v>0</v>
      </c>
      <c r="BU8" s="529" t="e">
        <f t="shared" si="38"/>
        <v>#NAME?</v>
      </c>
      <c r="BV8" s="529" t="e">
        <f t="shared" si="39"/>
        <v>#NAME?</v>
      </c>
      <c r="BW8" s="529" t="e">
        <f t="shared" si="21"/>
        <v>#NAME?</v>
      </c>
      <c r="BX8" s="535" t="e">
        <f t="shared" si="22"/>
        <v>#NAME?</v>
      </c>
      <c r="BZ8" s="535" t="e">
        <f t="shared" si="23"/>
        <v>#NAME?</v>
      </c>
      <c r="CC8" s="538">
        <f t="shared" si="40"/>
        <v>0</v>
      </c>
      <c r="CF8" s="538">
        <f t="shared" si="24"/>
        <v>0</v>
      </c>
      <c r="CI8" s="535">
        <f t="shared" si="25"/>
        <v>0</v>
      </c>
      <c r="CJ8" s="535">
        <f t="shared" si="26"/>
        <v>0</v>
      </c>
      <c r="CK8" s="535">
        <f t="shared" si="27"/>
        <v>0</v>
      </c>
      <c r="CM8" s="535" t="e">
        <f t="shared" si="28"/>
        <v>#NAME?</v>
      </c>
      <c r="CS8" s="539" t="e">
        <f t="shared" si="41"/>
        <v>#NAME?</v>
      </c>
    </row>
    <row r="9" spans="1:97" ht="13">
      <c r="A9" s="541" t="s">
        <v>1284</v>
      </c>
      <c r="B9" s="542">
        <v>1.5</v>
      </c>
      <c r="C9" s="542">
        <v>53</v>
      </c>
      <c r="D9" s="542">
        <f t="shared" si="29"/>
        <v>53.75</v>
      </c>
      <c r="E9" s="542">
        <v>52</v>
      </c>
      <c r="F9" s="542">
        <v>31</v>
      </c>
      <c r="G9" s="542">
        <v>43.5</v>
      </c>
      <c r="H9" s="542">
        <v>47</v>
      </c>
      <c r="I9" s="542">
        <v>42.5</v>
      </c>
      <c r="J9" s="542">
        <v>41</v>
      </c>
      <c r="K9" s="542">
        <v>45.5</v>
      </c>
      <c r="L9" s="542">
        <v>33.5</v>
      </c>
      <c r="M9" s="542">
        <v>0</v>
      </c>
      <c r="N9" s="542">
        <v>0</v>
      </c>
      <c r="O9" s="542">
        <v>0</v>
      </c>
      <c r="P9" s="542">
        <v>0</v>
      </c>
      <c r="Q9" s="542">
        <f t="shared" si="30"/>
        <v>336</v>
      </c>
      <c r="R9" s="542">
        <f t="shared" si="31"/>
        <v>389.75</v>
      </c>
      <c r="S9" s="528">
        <v>0</v>
      </c>
      <c r="T9" s="528">
        <v>0</v>
      </c>
      <c r="U9" s="528">
        <v>0</v>
      </c>
      <c r="V9" s="528">
        <v>0</v>
      </c>
      <c r="W9" s="528">
        <v>0</v>
      </c>
      <c r="X9" s="528">
        <v>0</v>
      </c>
      <c r="Y9" s="528">
        <v>0</v>
      </c>
      <c r="Z9" s="528">
        <v>0</v>
      </c>
      <c r="AA9" s="528">
        <v>0</v>
      </c>
      <c r="AB9" s="529">
        <f t="shared" si="1"/>
        <v>77.400000000000006</v>
      </c>
      <c r="AC9" s="529">
        <f t="shared" si="2"/>
        <v>62.4</v>
      </c>
      <c r="AD9" s="529">
        <f t="shared" si="3"/>
        <v>87.91</v>
      </c>
      <c r="AE9" s="529">
        <f t="shared" si="4"/>
        <v>136.37299999999999</v>
      </c>
      <c r="AF9" s="529">
        <f t="shared" si="5"/>
        <v>98.75</v>
      </c>
      <c r="AG9" s="529">
        <f t="shared" si="6"/>
        <v>385.43299999999999</v>
      </c>
      <c r="AH9" s="529">
        <f t="shared" si="42"/>
        <v>462.83299999999997</v>
      </c>
      <c r="AI9" s="530">
        <v>0</v>
      </c>
      <c r="AJ9" s="530">
        <v>0</v>
      </c>
      <c r="AK9" s="530">
        <v>0</v>
      </c>
      <c r="AL9" s="529">
        <f t="shared" si="43"/>
        <v>0</v>
      </c>
      <c r="AM9" s="529">
        <f t="shared" si="7"/>
        <v>0</v>
      </c>
      <c r="AN9" s="529">
        <f t="shared" si="8"/>
        <v>0</v>
      </c>
      <c r="AO9" s="529">
        <f t="shared" si="9"/>
        <v>0</v>
      </c>
      <c r="AP9" s="529">
        <f t="shared" si="10"/>
        <v>0</v>
      </c>
      <c r="AQ9" s="529">
        <f t="shared" si="44"/>
        <v>0</v>
      </c>
      <c r="AR9" s="529">
        <f t="shared" si="11"/>
        <v>0</v>
      </c>
      <c r="AS9" s="529">
        <f t="shared" si="45"/>
        <v>0</v>
      </c>
      <c r="AT9" s="529">
        <f t="shared" si="12"/>
        <v>0</v>
      </c>
      <c r="AU9" s="529">
        <f t="shared" si="13"/>
        <v>0</v>
      </c>
      <c r="AV9" s="529">
        <f t="shared" si="14"/>
        <v>0</v>
      </c>
      <c r="AW9" s="531">
        <v>0</v>
      </c>
      <c r="AX9" s="529">
        <f t="shared" si="15"/>
        <v>0</v>
      </c>
      <c r="AY9" s="530">
        <v>0</v>
      </c>
      <c r="AZ9" s="530">
        <v>0</v>
      </c>
      <c r="BA9" s="529" t="e">
        <f>IF(R9&gt;=2000,(SUM(AY9:AZ9)*BA7),(SUM(AY9:AX)))</f>
        <v>#NAME?</v>
      </c>
      <c r="BB9" s="529">
        <f t="shared" si="32"/>
        <v>121.371</v>
      </c>
      <c r="BD9" s="533">
        <f t="shared" si="16"/>
        <v>0</v>
      </c>
      <c r="BE9" s="530">
        <v>0</v>
      </c>
      <c r="BF9" s="529">
        <f t="shared" si="33"/>
        <v>0</v>
      </c>
      <c r="BG9" s="534" t="e">
        <f t="shared" si="34"/>
        <v>#DIV/0!</v>
      </c>
      <c r="BH9" s="534" t="e">
        <f t="shared" si="35"/>
        <v>#DIV/0!</v>
      </c>
      <c r="BI9" s="534" t="e">
        <f t="shared" si="17"/>
        <v>#DIV/0!</v>
      </c>
      <c r="BK9" s="529">
        <f t="shared" si="18"/>
        <v>0</v>
      </c>
      <c r="BM9" s="529">
        <f t="shared" si="19"/>
        <v>0</v>
      </c>
      <c r="BP9" s="529">
        <f t="shared" si="20"/>
        <v>0</v>
      </c>
      <c r="BQ9" s="531">
        <v>0</v>
      </c>
      <c r="BR9" s="529">
        <f t="shared" si="36"/>
        <v>0</v>
      </c>
      <c r="BS9" s="531">
        <v>115</v>
      </c>
      <c r="BT9" s="529">
        <f t="shared" si="37"/>
        <v>34.5</v>
      </c>
      <c r="BU9" s="529" t="e">
        <f t="shared" si="38"/>
        <v>#NAME?</v>
      </c>
      <c r="BV9" s="529" t="e">
        <f t="shared" si="39"/>
        <v>#NAME?</v>
      </c>
      <c r="BW9" s="529" t="e">
        <f t="shared" si="21"/>
        <v>#NAME?</v>
      </c>
      <c r="BX9" s="535" t="e">
        <f t="shared" si="22"/>
        <v>#NAME?</v>
      </c>
      <c r="BZ9" s="535" t="e">
        <f t="shared" si="23"/>
        <v>#NAME?</v>
      </c>
      <c r="CC9" s="538">
        <f t="shared" si="40"/>
        <v>0</v>
      </c>
      <c r="CF9" s="538">
        <f t="shared" si="24"/>
        <v>0</v>
      </c>
      <c r="CI9" s="535">
        <f t="shared" si="25"/>
        <v>0</v>
      </c>
      <c r="CJ9" s="535">
        <f t="shared" si="26"/>
        <v>0</v>
      </c>
      <c r="CK9" s="535">
        <f t="shared" si="27"/>
        <v>0</v>
      </c>
      <c r="CM9" s="535" t="e">
        <f t="shared" si="28"/>
        <v>#NAME?</v>
      </c>
      <c r="CS9" s="539" t="e">
        <f t="shared" si="41"/>
        <v>#NAME?</v>
      </c>
    </row>
    <row r="10" spans="1:97" ht="13">
      <c r="A10" s="541" t="s">
        <v>1285</v>
      </c>
      <c r="B10" s="542">
        <v>0</v>
      </c>
      <c r="C10" s="542">
        <v>42</v>
      </c>
      <c r="D10" s="542">
        <f t="shared" si="29"/>
        <v>42</v>
      </c>
      <c r="E10" s="542">
        <v>44</v>
      </c>
      <c r="F10" s="542">
        <v>46</v>
      </c>
      <c r="G10" s="542">
        <v>48</v>
      </c>
      <c r="H10" s="542">
        <v>48</v>
      </c>
      <c r="I10" s="542">
        <v>48</v>
      </c>
      <c r="J10" s="542">
        <v>52</v>
      </c>
      <c r="K10" s="542">
        <v>49</v>
      </c>
      <c r="L10" s="542">
        <v>48</v>
      </c>
      <c r="M10" s="542">
        <v>0</v>
      </c>
      <c r="N10" s="542">
        <v>0</v>
      </c>
      <c r="O10" s="542">
        <v>0</v>
      </c>
      <c r="P10" s="542">
        <v>0</v>
      </c>
      <c r="Q10" s="542">
        <f t="shared" si="30"/>
        <v>383</v>
      </c>
      <c r="R10" s="542">
        <f t="shared" si="31"/>
        <v>425</v>
      </c>
      <c r="S10" s="528">
        <v>0</v>
      </c>
      <c r="T10" s="528">
        <v>0</v>
      </c>
      <c r="U10" s="528">
        <v>0</v>
      </c>
      <c r="V10" s="528">
        <v>0</v>
      </c>
      <c r="W10" s="528">
        <v>0</v>
      </c>
      <c r="X10" s="528">
        <v>0</v>
      </c>
      <c r="Y10" s="528">
        <v>0</v>
      </c>
      <c r="Z10" s="528">
        <v>0</v>
      </c>
      <c r="AA10" s="528">
        <v>0</v>
      </c>
      <c r="AB10" s="529">
        <f t="shared" si="1"/>
        <v>60.48</v>
      </c>
      <c r="AC10" s="529">
        <f t="shared" si="2"/>
        <v>52.8</v>
      </c>
      <c r="AD10" s="529">
        <f t="shared" si="3"/>
        <v>110.92</v>
      </c>
      <c r="AE10" s="529">
        <f t="shared" si="4"/>
        <v>154.66</v>
      </c>
      <c r="AF10" s="529">
        <f t="shared" si="5"/>
        <v>121.25</v>
      </c>
      <c r="AG10" s="529">
        <f t="shared" si="6"/>
        <v>439.63</v>
      </c>
      <c r="AH10" s="529">
        <f t="shared" si="42"/>
        <v>500.11</v>
      </c>
      <c r="AI10" s="530">
        <v>0</v>
      </c>
      <c r="AJ10" s="530">
        <v>0</v>
      </c>
      <c r="AK10" s="530">
        <v>0</v>
      </c>
      <c r="AL10" s="529">
        <f t="shared" si="43"/>
        <v>0</v>
      </c>
      <c r="AM10" s="529">
        <f t="shared" si="7"/>
        <v>0</v>
      </c>
      <c r="AN10" s="529">
        <f t="shared" si="8"/>
        <v>0</v>
      </c>
      <c r="AO10" s="529">
        <f t="shared" si="9"/>
        <v>0</v>
      </c>
      <c r="AP10" s="529">
        <f t="shared" si="10"/>
        <v>0</v>
      </c>
      <c r="AQ10" s="529">
        <f t="shared" si="44"/>
        <v>0</v>
      </c>
      <c r="AR10" s="529">
        <f t="shared" si="11"/>
        <v>0</v>
      </c>
      <c r="AS10" s="529">
        <f t="shared" si="45"/>
        <v>0</v>
      </c>
      <c r="AT10" s="529">
        <f t="shared" si="12"/>
        <v>0</v>
      </c>
      <c r="AU10" s="529">
        <f t="shared" si="13"/>
        <v>0</v>
      </c>
      <c r="AV10" s="529">
        <f t="shared" si="14"/>
        <v>0</v>
      </c>
      <c r="AW10" s="531">
        <v>0</v>
      </c>
      <c r="AX10" s="529">
        <f t="shared" si="15"/>
        <v>0</v>
      </c>
      <c r="AY10" s="530">
        <v>0</v>
      </c>
      <c r="AZ10" s="530">
        <v>0</v>
      </c>
      <c r="BA10" s="529" t="e">
        <f>IF(R10&gt;=2000,(SUM(AY10:AZ10)*BA8),(SUM(AY10:AX)))</f>
        <v>#NAME?</v>
      </c>
      <c r="BB10" s="529">
        <f t="shared" si="32"/>
        <v>21.100999999999999</v>
      </c>
      <c r="BD10" s="533">
        <f t="shared" si="16"/>
        <v>0</v>
      </c>
      <c r="BE10" s="530">
        <v>0</v>
      </c>
      <c r="BF10" s="529">
        <f t="shared" si="33"/>
        <v>0</v>
      </c>
      <c r="BG10" s="534" t="e">
        <f t="shared" si="34"/>
        <v>#DIV/0!</v>
      </c>
      <c r="BH10" s="534" t="e">
        <f t="shared" si="35"/>
        <v>#DIV/0!</v>
      </c>
      <c r="BI10" s="534" t="e">
        <f t="shared" si="17"/>
        <v>#DIV/0!</v>
      </c>
      <c r="BK10" s="529">
        <f t="shared" si="18"/>
        <v>0</v>
      </c>
      <c r="BM10" s="529">
        <f t="shared" si="19"/>
        <v>0</v>
      </c>
      <c r="BP10" s="529">
        <f t="shared" si="20"/>
        <v>0</v>
      </c>
      <c r="BQ10" s="531">
        <v>0</v>
      </c>
      <c r="BR10" s="529">
        <f t="shared" si="36"/>
        <v>0</v>
      </c>
      <c r="BS10" s="531">
        <v>0</v>
      </c>
      <c r="BT10" s="529">
        <f t="shared" si="37"/>
        <v>0</v>
      </c>
      <c r="BU10" s="529" t="e">
        <f t="shared" si="38"/>
        <v>#NAME?</v>
      </c>
      <c r="BV10" s="529" t="e">
        <f t="shared" si="39"/>
        <v>#NAME?</v>
      </c>
      <c r="BW10" s="529" t="e">
        <f t="shared" si="21"/>
        <v>#NAME?</v>
      </c>
      <c r="BX10" s="535" t="e">
        <f t="shared" si="22"/>
        <v>#NAME?</v>
      </c>
      <c r="BZ10" s="535" t="e">
        <f t="shared" si="23"/>
        <v>#NAME?</v>
      </c>
      <c r="CC10" s="538">
        <f t="shared" si="40"/>
        <v>0</v>
      </c>
      <c r="CF10" s="538">
        <f t="shared" si="24"/>
        <v>0</v>
      </c>
      <c r="CI10" s="535">
        <f t="shared" si="25"/>
        <v>0</v>
      </c>
      <c r="CJ10" s="535">
        <f t="shared" si="26"/>
        <v>0</v>
      </c>
      <c r="CK10" s="535">
        <f t="shared" si="27"/>
        <v>0</v>
      </c>
      <c r="CM10" s="535" t="e">
        <f t="shared" si="28"/>
        <v>#NAME?</v>
      </c>
      <c r="CS10" s="539" t="e">
        <f t="shared" si="41"/>
        <v>#NAME?</v>
      </c>
    </row>
    <row r="11" spans="1:97" ht="13">
      <c r="A11" s="541" t="s">
        <v>1286</v>
      </c>
      <c r="B11" s="542">
        <v>4.5</v>
      </c>
      <c r="C11" s="542">
        <v>39.5</v>
      </c>
      <c r="D11" s="542">
        <f t="shared" si="29"/>
        <v>41.75</v>
      </c>
      <c r="E11" s="542">
        <v>36</v>
      </c>
      <c r="F11" s="542">
        <v>33</v>
      </c>
      <c r="G11" s="542">
        <v>28</v>
      </c>
      <c r="H11" s="542">
        <v>39.5</v>
      </c>
      <c r="I11" s="542">
        <v>22</v>
      </c>
      <c r="J11" s="542">
        <v>15</v>
      </c>
      <c r="K11" s="542">
        <v>0</v>
      </c>
      <c r="L11" s="542">
        <v>0</v>
      </c>
      <c r="M11" s="542">
        <v>0</v>
      </c>
      <c r="N11" s="542">
        <v>0</v>
      </c>
      <c r="O11" s="542">
        <v>0</v>
      </c>
      <c r="P11" s="542">
        <v>0</v>
      </c>
      <c r="Q11" s="542">
        <f t="shared" si="30"/>
        <v>173.5</v>
      </c>
      <c r="R11" s="542">
        <f t="shared" si="31"/>
        <v>215.25</v>
      </c>
      <c r="S11" s="528">
        <v>0</v>
      </c>
      <c r="T11" s="528">
        <v>0</v>
      </c>
      <c r="U11" s="528">
        <v>0</v>
      </c>
      <c r="V11" s="528">
        <v>0</v>
      </c>
      <c r="W11" s="528">
        <v>0</v>
      </c>
      <c r="X11" s="528">
        <v>0</v>
      </c>
      <c r="Y11" s="528">
        <v>0</v>
      </c>
      <c r="Z11" s="528">
        <v>0</v>
      </c>
      <c r="AA11" s="528">
        <v>0</v>
      </c>
      <c r="AB11" s="529">
        <f t="shared" si="1"/>
        <v>60.12</v>
      </c>
      <c r="AC11" s="529">
        <f t="shared" si="2"/>
        <v>43.2</v>
      </c>
      <c r="AD11" s="529">
        <f t="shared" si="3"/>
        <v>71.98</v>
      </c>
      <c r="AE11" s="529">
        <f t="shared" si="4"/>
        <v>79.942999999999998</v>
      </c>
      <c r="AF11" s="529">
        <f t="shared" si="5"/>
        <v>0</v>
      </c>
      <c r="AG11" s="529">
        <f t="shared" si="6"/>
        <v>195.12299999999999</v>
      </c>
      <c r="AH11" s="529">
        <f t="shared" si="42"/>
        <v>255.24299999999999</v>
      </c>
      <c r="AI11" s="530">
        <v>0</v>
      </c>
      <c r="AJ11" s="530">
        <v>0</v>
      </c>
      <c r="AK11" s="530">
        <v>0</v>
      </c>
      <c r="AL11" s="529">
        <f t="shared" si="43"/>
        <v>0</v>
      </c>
      <c r="AM11" s="529">
        <f t="shared" si="7"/>
        <v>0</v>
      </c>
      <c r="AN11" s="529">
        <f t="shared" si="8"/>
        <v>0</v>
      </c>
      <c r="AO11" s="529">
        <f t="shared" si="9"/>
        <v>0</v>
      </c>
      <c r="AP11" s="529">
        <f t="shared" si="10"/>
        <v>0</v>
      </c>
      <c r="AQ11" s="529">
        <f t="shared" si="44"/>
        <v>0</v>
      </c>
      <c r="AR11" s="529">
        <f t="shared" si="11"/>
        <v>0</v>
      </c>
      <c r="AS11" s="529">
        <f t="shared" si="45"/>
        <v>0</v>
      </c>
      <c r="AT11" s="529">
        <f t="shared" si="12"/>
        <v>0</v>
      </c>
      <c r="AU11" s="529">
        <f t="shared" si="13"/>
        <v>0</v>
      </c>
      <c r="AV11" s="529">
        <f t="shared" si="14"/>
        <v>0</v>
      </c>
      <c r="AW11" s="531">
        <v>0</v>
      </c>
      <c r="AX11" s="529">
        <f t="shared" si="15"/>
        <v>0</v>
      </c>
      <c r="AY11" s="530">
        <v>0</v>
      </c>
      <c r="AZ11" s="530">
        <v>0</v>
      </c>
      <c r="BA11" s="529" t="e">
        <f>IF(R11&gt;=2000,(SUM(AY11:AZ11)*BA9),(SUM(AY11:AX)))</f>
        <v>#NAME?</v>
      </c>
      <c r="BB11" s="529">
        <f t="shared" si="32"/>
        <v>126.15</v>
      </c>
      <c r="BD11" s="533">
        <f t="shared" si="16"/>
        <v>0</v>
      </c>
      <c r="BE11" s="530">
        <v>0</v>
      </c>
      <c r="BF11" s="529">
        <f t="shared" si="33"/>
        <v>0</v>
      </c>
      <c r="BG11" s="534" t="e">
        <f t="shared" si="34"/>
        <v>#DIV/0!</v>
      </c>
      <c r="BH11" s="534" t="e">
        <f t="shared" si="35"/>
        <v>#DIV/0!</v>
      </c>
      <c r="BI11" s="534" t="e">
        <f t="shared" si="17"/>
        <v>#DIV/0!</v>
      </c>
      <c r="BK11" s="529">
        <f t="shared" si="18"/>
        <v>0</v>
      </c>
      <c r="BM11" s="529">
        <f t="shared" si="19"/>
        <v>0</v>
      </c>
      <c r="BP11" s="529">
        <f t="shared" si="20"/>
        <v>0</v>
      </c>
      <c r="BQ11" s="531">
        <v>208</v>
      </c>
      <c r="BR11" s="529">
        <f t="shared" si="36"/>
        <v>22.88</v>
      </c>
      <c r="BS11" s="531">
        <v>100</v>
      </c>
      <c r="BT11" s="529">
        <f t="shared" si="37"/>
        <v>30</v>
      </c>
      <c r="BU11" s="529" t="e">
        <f t="shared" si="38"/>
        <v>#NAME?</v>
      </c>
      <c r="BV11" s="529" t="e">
        <f t="shared" si="39"/>
        <v>#NAME?</v>
      </c>
      <c r="BW11" s="529" t="e">
        <f t="shared" si="21"/>
        <v>#NAME?</v>
      </c>
      <c r="BX11" s="535" t="e">
        <f t="shared" si="22"/>
        <v>#NAME?</v>
      </c>
      <c r="BZ11" s="535" t="e">
        <f t="shared" si="23"/>
        <v>#NAME?</v>
      </c>
      <c r="CC11" s="538">
        <f t="shared" si="40"/>
        <v>0</v>
      </c>
      <c r="CF11" s="538">
        <f t="shared" si="24"/>
        <v>0</v>
      </c>
      <c r="CI11" s="535">
        <f t="shared" si="25"/>
        <v>0</v>
      </c>
      <c r="CJ11" s="535">
        <f t="shared" si="26"/>
        <v>0</v>
      </c>
      <c r="CK11" s="535">
        <f t="shared" si="27"/>
        <v>0</v>
      </c>
      <c r="CM11" s="535" t="e">
        <f t="shared" si="28"/>
        <v>#NAME?</v>
      </c>
      <c r="CS11" s="539" t="e">
        <f t="shared" si="41"/>
        <v>#NAME?</v>
      </c>
    </row>
    <row r="12" spans="1:97" ht="13">
      <c r="A12" s="541" t="s">
        <v>1287</v>
      </c>
      <c r="B12" s="542">
        <v>0</v>
      </c>
      <c r="C12" s="542">
        <v>19.5</v>
      </c>
      <c r="D12" s="542">
        <f t="shared" si="29"/>
        <v>19.5</v>
      </c>
      <c r="E12" s="542">
        <v>20</v>
      </c>
      <c r="F12" s="542">
        <v>24</v>
      </c>
      <c r="G12" s="542">
        <v>24</v>
      </c>
      <c r="H12" s="542">
        <v>25</v>
      </c>
      <c r="I12" s="542">
        <v>25</v>
      </c>
      <c r="J12" s="542">
        <v>24.5</v>
      </c>
      <c r="K12" s="542">
        <v>18</v>
      </c>
      <c r="L12" s="542">
        <v>28</v>
      </c>
      <c r="M12" s="542">
        <v>13.5</v>
      </c>
      <c r="N12" s="542">
        <v>5.5</v>
      </c>
      <c r="O12" s="542">
        <v>8</v>
      </c>
      <c r="P12" s="542">
        <v>9</v>
      </c>
      <c r="Q12" s="542">
        <f t="shared" si="30"/>
        <v>224.5</v>
      </c>
      <c r="R12" s="542">
        <f t="shared" si="31"/>
        <v>244</v>
      </c>
      <c r="S12" s="528">
        <v>0</v>
      </c>
      <c r="T12" s="528">
        <v>0</v>
      </c>
      <c r="U12" s="528">
        <v>0</v>
      </c>
      <c r="V12" s="528">
        <v>0</v>
      </c>
      <c r="W12" s="528">
        <v>0</v>
      </c>
      <c r="X12" s="528">
        <v>0</v>
      </c>
      <c r="Y12" s="528">
        <v>0</v>
      </c>
      <c r="Z12" s="528">
        <v>0</v>
      </c>
      <c r="AA12" s="528">
        <v>0</v>
      </c>
      <c r="AB12" s="529">
        <f t="shared" si="1"/>
        <v>28.08</v>
      </c>
      <c r="AC12" s="529">
        <f t="shared" si="2"/>
        <v>24</v>
      </c>
      <c r="AD12" s="529">
        <f t="shared" si="3"/>
        <v>56.64</v>
      </c>
      <c r="AE12" s="529">
        <f t="shared" si="4"/>
        <v>77.852999999999994</v>
      </c>
      <c r="AF12" s="529">
        <f t="shared" si="5"/>
        <v>102.5</v>
      </c>
      <c r="AG12" s="529">
        <f t="shared" si="6"/>
        <v>260.99299999999999</v>
      </c>
      <c r="AH12" s="529">
        <f t="shared" si="42"/>
        <v>289.07299999999998</v>
      </c>
      <c r="AI12" s="530">
        <v>0</v>
      </c>
      <c r="AJ12" s="530">
        <v>0</v>
      </c>
      <c r="AK12" s="530">
        <v>0</v>
      </c>
      <c r="AL12" s="529">
        <f t="shared" si="43"/>
        <v>0</v>
      </c>
      <c r="AM12" s="529">
        <f t="shared" si="7"/>
        <v>0</v>
      </c>
      <c r="AN12" s="529">
        <f t="shared" si="8"/>
        <v>0</v>
      </c>
      <c r="AO12" s="529">
        <f t="shared" si="9"/>
        <v>0</v>
      </c>
      <c r="AP12" s="529">
        <f t="shared" si="10"/>
        <v>0</v>
      </c>
      <c r="AQ12" s="529">
        <f t="shared" si="44"/>
        <v>0</v>
      </c>
      <c r="AR12" s="529">
        <f t="shared" si="11"/>
        <v>0</v>
      </c>
      <c r="AS12" s="529">
        <f t="shared" si="45"/>
        <v>0</v>
      </c>
      <c r="AT12" s="529">
        <f t="shared" si="12"/>
        <v>0</v>
      </c>
      <c r="AU12" s="529">
        <f t="shared" si="13"/>
        <v>0</v>
      </c>
      <c r="AV12" s="529">
        <f t="shared" si="14"/>
        <v>0</v>
      </c>
      <c r="AW12" s="531">
        <v>0</v>
      </c>
      <c r="AX12" s="529">
        <f t="shared" si="15"/>
        <v>0</v>
      </c>
      <c r="AY12" s="530">
        <v>0</v>
      </c>
      <c r="AZ12" s="530">
        <v>0</v>
      </c>
      <c r="BA12" s="529" t="e">
        <f>IF(R12&gt;=2000,(SUM(AY12:AZ12)*BA10),(SUM(AY12:AX)))</f>
        <v>#NAME?</v>
      </c>
      <c r="BB12" s="529">
        <f t="shared" si="32"/>
        <v>134.83099999999999</v>
      </c>
      <c r="BD12" s="533">
        <f t="shared" si="16"/>
        <v>0</v>
      </c>
      <c r="BE12" s="530">
        <v>0</v>
      </c>
      <c r="BF12" s="529">
        <f t="shared" si="33"/>
        <v>0</v>
      </c>
      <c r="BG12" s="534" t="e">
        <f t="shared" si="34"/>
        <v>#DIV/0!</v>
      </c>
      <c r="BH12" s="534" t="e">
        <f t="shared" si="35"/>
        <v>#DIV/0!</v>
      </c>
      <c r="BI12" s="534" t="e">
        <f t="shared" si="17"/>
        <v>#DIV/0!</v>
      </c>
      <c r="BK12" s="529">
        <f t="shared" si="18"/>
        <v>0</v>
      </c>
      <c r="BM12" s="529">
        <f t="shared" si="19"/>
        <v>0</v>
      </c>
      <c r="BP12" s="529">
        <f t="shared" si="20"/>
        <v>0</v>
      </c>
      <c r="BQ12" s="531">
        <v>250</v>
      </c>
      <c r="BR12" s="529">
        <f t="shared" si="36"/>
        <v>27.5</v>
      </c>
      <c r="BS12" s="531">
        <v>0</v>
      </c>
      <c r="BT12" s="529">
        <f t="shared" si="37"/>
        <v>0</v>
      </c>
      <c r="BU12" s="529" t="e">
        <f t="shared" si="38"/>
        <v>#NAME?</v>
      </c>
      <c r="BV12" s="529" t="e">
        <f t="shared" si="39"/>
        <v>#NAME?</v>
      </c>
      <c r="BW12" s="529" t="e">
        <f t="shared" si="21"/>
        <v>#NAME?</v>
      </c>
      <c r="BX12" s="535" t="e">
        <f t="shared" si="22"/>
        <v>#NAME?</v>
      </c>
      <c r="BZ12" s="535" t="e">
        <f t="shared" si="23"/>
        <v>#NAME?</v>
      </c>
      <c r="CC12" s="538">
        <f t="shared" si="40"/>
        <v>0</v>
      </c>
      <c r="CF12" s="538">
        <f t="shared" si="24"/>
        <v>0</v>
      </c>
      <c r="CI12" s="535">
        <f t="shared" si="25"/>
        <v>0</v>
      </c>
      <c r="CJ12" s="535">
        <f t="shared" si="26"/>
        <v>0</v>
      </c>
      <c r="CK12" s="535">
        <f t="shared" si="27"/>
        <v>0</v>
      </c>
      <c r="CM12" s="535" t="e">
        <f t="shared" si="28"/>
        <v>#NAME?</v>
      </c>
      <c r="CS12" s="539" t="e">
        <f t="shared" si="41"/>
        <v>#NAME?</v>
      </c>
    </row>
    <row r="13" spans="1:97" ht="13">
      <c r="A13" s="541" t="s">
        <v>1288</v>
      </c>
      <c r="B13" s="542">
        <v>0</v>
      </c>
      <c r="C13" s="542">
        <v>0</v>
      </c>
      <c r="D13" s="542">
        <f t="shared" si="29"/>
        <v>0</v>
      </c>
      <c r="E13" s="542">
        <v>0</v>
      </c>
      <c r="F13" s="542">
        <v>0</v>
      </c>
      <c r="G13" s="542">
        <v>0</v>
      </c>
      <c r="H13" s="542">
        <v>0</v>
      </c>
      <c r="I13" s="542">
        <v>0</v>
      </c>
      <c r="J13" s="542">
        <v>119</v>
      </c>
      <c r="K13" s="542">
        <v>120.5</v>
      </c>
      <c r="L13" s="542">
        <v>123</v>
      </c>
      <c r="M13" s="542">
        <v>109.5</v>
      </c>
      <c r="N13" s="542">
        <v>100.5</v>
      </c>
      <c r="O13" s="542">
        <v>77</v>
      </c>
      <c r="P13" s="542">
        <v>68</v>
      </c>
      <c r="Q13" s="542">
        <f t="shared" si="30"/>
        <v>717.5</v>
      </c>
      <c r="R13" s="542">
        <f t="shared" si="31"/>
        <v>717.5</v>
      </c>
      <c r="S13" s="528">
        <v>0</v>
      </c>
      <c r="T13" s="528">
        <v>0</v>
      </c>
      <c r="U13" s="528">
        <v>0</v>
      </c>
      <c r="V13" s="528">
        <v>0</v>
      </c>
      <c r="W13" s="528">
        <v>0</v>
      </c>
      <c r="X13" s="528">
        <v>0</v>
      </c>
      <c r="Y13" s="528">
        <v>0</v>
      </c>
      <c r="Z13" s="528">
        <v>0</v>
      </c>
      <c r="AA13" s="528">
        <v>0</v>
      </c>
      <c r="AB13" s="529">
        <f t="shared" si="1"/>
        <v>0</v>
      </c>
      <c r="AC13" s="529">
        <f t="shared" si="2"/>
        <v>0</v>
      </c>
      <c r="AD13" s="529">
        <f t="shared" si="3"/>
        <v>0</v>
      </c>
      <c r="AE13" s="529">
        <f t="shared" si="4"/>
        <v>124.355</v>
      </c>
      <c r="AF13" s="529">
        <f t="shared" si="5"/>
        <v>748.125</v>
      </c>
      <c r="AG13" s="529">
        <f t="shared" si="6"/>
        <v>872.48</v>
      </c>
      <c r="AH13" s="529">
        <f t="shared" si="42"/>
        <v>872.48</v>
      </c>
      <c r="AI13" s="530">
        <v>0</v>
      </c>
      <c r="AJ13" s="530">
        <v>0</v>
      </c>
      <c r="AK13" s="530">
        <v>0</v>
      </c>
      <c r="AL13" s="529">
        <f t="shared" si="43"/>
        <v>0</v>
      </c>
      <c r="AM13" s="529">
        <f t="shared" si="7"/>
        <v>0</v>
      </c>
      <c r="AN13" s="529">
        <f t="shared" si="8"/>
        <v>0</v>
      </c>
      <c r="AO13" s="529">
        <f t="shared" si="9"/>
        <v>0</v>
      </c>
      <c r="AP13" s="529">
        <f t="shared" si="10"/>
        <v>0</v>
      </c>
      <c r="AQ13" s="529">
        <f t="shared" si="44"/>
        <v>0</v>
      </c>
      <c r="AR13" s="529">
        <f t="shared" si="11"/>
        <v>0</v>
      </c>
      <c r="AS13" s="529">
        <f t="shared" si="45"/>
        <v>0</v>
      </c>
      <c r="AT13" s="529">
        <f t="shared" si="12"/>
        <v>0</v>
      </c>
      <c r="AU13" s="529">
        <f t="shared" si="13"/>
        <v>0</v>
      </c>
      <c r="AV13" s="529">
        <f t="shared" si="14"/>
        <v>0</v>
      </c>
      <c r="AW13" s="531">
        <v>0</v>
      </c>
      <c r="AX13" s="529">
        <f t="shared" si="15"/>
        <v>0</v>
      </c>
      <c r="AY13" s="530">
        <v>0</v>
      </c>
      <c r="AZ13" s="530">
        <v>0</v>
      </c>
      <c r="BA13" s="529" t="e">
        <f>IF(R13&gt;=2000,(SUM(AY13:AZ13)*BA11),(SUM(AY13:AX)))</f>
        <v>#NAME?</v>
      </c>
      <c r="BB13" s="529">
        <f t="shared" si="32"/>
        <v>65.736999999999995</v>
      </c>
      <c r="BD13" s="533">
        <f t="shared" si="16"/>
        <v>0</v>
      </c>
      <c r="BE13" s="530">
        <v>0</v>
      </c>
      <c r="BF13" s="529">
        <f t="shared" si="33"/>
        <v>0</v>
      </c>
      <c r="BG13" s="534" t="e">
        <f t="shared" si="34"/>
        <v>#DIV/0!</v>
      </c>
      <c r="BH13" s="534" t="e">
        <f t="shared" si="35"/>
        <v>#DIV/0!</v>
      </c>
      <c r="BI13" s="534" t="e">
        <f t="shared" si="17"/>
        <v>#DIV/0!</v>
      </c>
      <c r="BK13" s="529">
        <f t="shared" si="18"/>
        <v>0</v>
      </c>
      <c r="BM13" s="529">
        <f t="shared" si="19"/>
        <v>0</v>
      </c>
      <c r="BP13" s="529">
        <f t="shared" si="20"/>
        <v>0</v>
      </c>
      <c r="BQ13" s="531">
        <v>0</v>
      </c>
      <c r="BR13" s="529">
        <f t="shared" si="36"/>
        <v>0</v>
      </c>
      <c r="BS13" s="531">
        <v>0</v>
      </c>
      <c r="BT13" s="529">
        <f t="shared" si="37"/>
        <v>0</v>
      </c>
      <c r="BU13" s="529" t="e">
        <f t="shared" si="38"/>
        <v>#NAME?</v>
      </c>
      <c r="BV13" s="529" t="e">
        <f t="shared" si="39"/>
        <v>#NAME?</v>
      </c>
      <c r="BW13" s="529" t="e">
        <f t="shared" si="21"/>
        <v>#NAME?</v>
      </c>
      <c r="BX13" s="535" t="e">
        <f t="shared" si="22"/>
        <v>#NAME?</v>
      </c>
      <c r="BZ13" s="535" t="e">
        <f t="shared" si="23"/>
        <v>#NAME?</v>
      </c>
      <c r="CC13" s="538">
        <f t="shared" si="40"/>
        <v>0</v>
      </c>
      <c r="CF13" s="538">
        <f t="shared" si="24"/>
        <v>0</v>
      </c>
      <c r="CI13" s="535">
        <f t="shared" si="25"/>
        <v>0</v>
      </c>
      <c r="CJ13" s="535">
        <f t="shared" si="26"/>
        <v>0</v>
      </c>
      <c r="CK13" s="535">
        <f t="shared" si="27"/>
        <v>0</v>
      </c>
      <c r="CM13" s="535" t="e">
        <f t="shared" si="28"/>
        <v>#NAME?</v>
      </c>
      <c r="CS13" s="539" t="e">
        <f t="shared" si="41"/>
        <v>#NAME?</v>
      </c>
    </row>
    <row r="14" spans="1:97" ht="13">
      <c r="A14" s="541" t="s">
        <v>1289</v>
      </c>
      <c r="B14" s="542">
        <v>0</v>
      </c>
      <c r="C14" s="542">
        <v>0</v>
      </c>
      <c r="D14" s="542">
        <f t="shared" si="29"/>
        <v>0</v>
      </c>
      <c r="E14" s="542">
        <v>0</v>
      </c>
      <c r="F14" s="542">
        <v>0</v>
      </c>
      <c r="G14" s="542">
        <v>0</v>
      </c>
      <c r="H14" s="542">
        <v>0</v>
      </c>
      <c r="I14" s="542">
        <v>0</v>
      </c>
      <c r="J14" s="542">
        <v>0</v>
      </c>
      <c r="K14" s="542">
        <v>0</v>
      </c>
      <c r="L14" s="542">
        <v>0</v>
      </c>
      <c r="M14" s="542">
        <v>52</v>
      </c>
      <c r="N14" s="542">
        <v>70.5</v>
      </c>
      <c r="O14" s="542">
        <v>87.5</v>
      </c>
      <c r="P14" s="542">
        <v>57.5</v>
      </c>
      <c r="Q14" s="542">
        <f t="shared" si="30"/>
        <v>267.5</v>
      </c>
      <c r="R14" s="542">
        <f t="shared" si="31"/>
        <v>267.5</v>
      </c>
      <c r="S14" s="528">
        <v>0</v>
      </c>
      <c r="T14" s="528">
        <v>0</v>
      </c>
      <c r="U14" s="528">
        <v>0</v>
      </c>
      <c r="V14" s="528">
        <v>0</v>
      </c>
      <c r="W14" s="528">
        <v>0</v>
      </c>
      <c r="X14" s="528">
        <v>0</v>
      </c>
      <c r="Y14" s="528">
        <v>0</v>
      </c>
      <c r="Z14" s="528">
        <v>0</v>
      </c>
      <c r="AA14" s="528">
        <v>0</v>
      </c>
      <c r="AB14" s="529">
        <f t="shared" si="1"/>
        <v>0</v>
      </c>
      <c r="AC14" s="529">
        <f t="shared" si="2"/>
        <v>0</v>
      </c>
      <c r="AD14" s="529">
        <f t="shared" si="3"/>
        <v>0</v>
      </c>
      <c r="AE14" s="529">
        <f t="shared" si="4"/>
        <v>0</v>
      </c>
      <c r="AF14" s="529">
        <f t="shared" si="5"/>
        <v>334.375</v>
      </c>
      <c r="AG14" s="529">
        <f t="shared" si="6"/>
        <v>334.375</v>
      </c>
      <c r="AH14" s="529">
        <f t="shared" si="42"/>
        <v>334.375</v>
      </c>
      <c r="AI14" s="530">
        <v>0</v>
      </c>
      <c r="AJ14" s="530">
        <v>0</v>
      </c>
      <c r="AK14" s="530">
        <v>0</v>
      </c>
      <c r="AL14" s="529">
        <f t="shared" si="43"/>
        <v>0</v>
      </c>
      <c r="AM14" s="529">
        <f t="shared" si="7"/>
        <v>0</v>
      </c>
      <c r="AN14" s="529">
        <f t="shared" si="8"/>
        <v>0</v>
      </c>
      <c r="AO14" s="529">
        <f t="shared" si="9"/>
        <v>0</v>
      </c>
      <c r="AP14" s="529">
        <f t="shared" si="10"/>
        <v>0</v>
      </c>
      <c r="AQ14" s="529">
        <f t="shared" si="44"/>
        <v>0</v>
      </c>
      <c r="AR14" s="529">
        <f t="shared" si="11"/>
        <v>0</v>
      </c>
      <c r="AS14" s="529">
        <f t="shared" si="45"/>
        <v>0</v>
      </c>
      <c r="AT14" s="529">
        <f t="shared" si="12"/>
        <v>0</v>
      </c>
      <c r="AU14" s="529">
        <f t="shared" si="13"/>
        <v>0</v>
      </c>
      <c r="AV14" s="529">
        <f t="shared" si="14"/>
        <v>0</v>
      </c>
      <c r="AW14" s="531">
        <v>0</v>
      </c>
      <c r="AX14" s="529">
        <f t="shared" si="15"/>
        <v>0</v>
      </c>
      <c r="AY14" s="530">
        <v>0</v>
      </c>
      <c r="AZ14" s="530">
        <v>0</v>
      </c>
      <c r="BA14" s="529" t="e">
        <f>IF(R14&gt;=2000,(SUM(AY14:AZ14)*BA12),(SUM(AY14:AX)))</f>
        <v>#NAME?</v>
      </c>
      <c r="BB14" s="529">
        <f t="shared" si="32"/>
        <v>0</v>
      </c>
      <c r="BD14" s="533">
        <f t="shared" si="16"/>
        <v>0</v>
      </c>
      <c r="BE14" s="530">
        <v>0</v>
      </c>
      <c r="BF14" s="529">
        <f t="shared" si="33"/>
        <v>0</v>
      </c>
      <c r="BG14" s="534" t="e">
        <f t="shared" si="34"/>
        <v>#DIV/0!</v>
      </c>
      <c r="BH14" s="534" t="e">
        <f t="shared" si="35"/>
        <v>#DIV/0!</v>
      </c>
      <c r="BI14" s="534" t="e">
        <f t="shared" si="17"/>
        <v>#DIV/0!</v>
      </c>
      <c r="BK14" s="529">
        <f t="shared" si="18"/>
        <v>0</v>
      </c>
      <c r="BM14" s="529">
        <f t="shared" si="19"/>
        <v>0</v>
      </c>
      <c r="BP14" s="529">
        <f t="shared" si="20"/>
        <v>0</v>
      </c>
      <c r="BQ14" s="531">
        <v>0</v>
      </c>
      <c r="BR14" s="529">
        <f t="shared" si="36"/>
        <v>0</v>
      </c>
      <c r="BS14" s="531">
        <v>0</v>
      </c>
      <c r="BT14" s="529">
        <f t="shared" si="37"/>
        <v>0</v>
      </c>
      <c r="BU14" s="529" t="e">
        <f t="shared" si="38"/>
        <v>#NAME?</v>
      </c>
      <c r="BV14" s="529" t="e">
        <f t="shared" si="39"/>
        <v>#NAME?</v>
      </c>
      <c r="BW14" s="529" t="e">
        <f t="shared" si="21"/>
        <v>#NAME?</v>
      </c>
      <c r="BX14" s="535" t="e">
        <f t="shared" si="22"/>
        <v>#NAME?</v>
      </c>
      <c r="BZ14" s="535" t="e">
        <f t="shared" si="23"/>
        <v>#NAME?</v>
      </c>
      <c r="CC14" s="538">
        <f t="shared" si="40"/>
        <v>0</v>
      </c>
      <c r="CF14" s="538">
        <f t="shared" si="24"/>
        <v>0</v>
      </c>
      <c r="CI14" s="535">
        <f t="shared" si="25"/>
        <v>0</v>
      </c>
      <c r="CJ14" s="535">
        <f t="shared" si="26"/>
        <v>0</v>
      </c>
      <c r="CK14" s="535">
        <f t="shared" si="27"/>
        <v>0</v>
      </c>
      <c r="CM14" s="535" t="e">
        <f t="shared" si="28"/>
        <v>#NAME?</v>
      </c>
      <c r="CS14" s="539" t="e">
        <f t="shared" si="41"/>
        <v>#NAME?</v>
      </c>
    </row>
    <row r="15" spans="1:97" ht="13">
      <c r="A15" s="541" t="s">
        <v>1290</v>
      </c>
      <c r="B15" s="542">
        <v>0</v>
      </c>
      <c r="C15" s="542">
        <v>0</v>
      </c>
      <c r="D15" s="542">
        <f t="shared" si="29"/>
        <v>0</v>
      </c>
      <c r="E15" s="542">
        <v>0</v>
      </c>
      <c r="F15" s="542">
        <v>0</v>
      </c>
      <c r="G15" s="542">
        <v>0</v>
      </c>
      <c r="H15" s="542">
        <v>0</v>
      </c>
      <c r="I15" s="542">
        <v>0</v>
      </c>
      <c r="J15" s="542">
        <v>0</v>
      </c>
      <c r="K15" s="542">
        <v>0</v>
      </c>
      <c r="L15" s="542">
        <v>0</v>
      </c>
      <c r="M15" s="542">
        <v>103</v>
      </c>
      <c r="N15" s="542">
        <v>92.5</v>
      </c>
      <c r="O15" s="542">
        <v>91</v>
      </c>
      <c r="P15" s="542">
        <v>70.5</v>
      </c>
      <c r="Q15" s="542">
        <f t="shared" si="30"/>
        <v>357</v>
      </c>
      <c r="R15" s="542">
        <f t="shared" si="31"/>
        <v>357</v>
      </c>
      <c r="S15" s="528">
        <v>0</v>
      </c>
      <c r="T15" s="528">
        <v>0</v>
      </c>
      <c r="U15" s="528">
        <v>0</v>
      </c>
      <c r="V15" s="528">
        <v>0</v>
      </c>
      <c r="W15" s="528">
        <v>0</v>
      </c>
      <c r="X15" s="528">
        <v>0</v>
      </c>
      <c r="Y15" s="528">
        <v>0</v>
      </c>
      <c r="Z15" s="528">
        <v>0</v>
      </c>
      <c r="AA15" s="528">
        <v>0</v>
      </c>
      <c r="AB15" s="529">
        <f t="shared" si="1"/>
        <v>0</v>
      </c>
      <c r="AC15" s="529">
        <f t="shared" si="2"/>
        <v>0</v>
      </c>
      <c r="AD15" s="529">
        <f t="shared" si="3"/>
        <v>0</v>
      </c>
      <c r="AE15" s="529">
        <f t="shared" si="4"/>
        <v>0</v>
      </c>
      <c r="AF15" s="529">
        <f t="shared" si="5"/>
        <v>446.25</v>
      </c>
      <c r="AG15" s="529">
        <f t="shared" si="6"/>
        <v>446.25</v>
      </c>
      <c r="AH15" s="529">
        <f t="shared" si="42"/>
        <v>446.25</v>
      </c>
      <c r="AI15" s="530">
        <v>0</v>
      </c>
      <c r="AJ15" s="530">
        <v>0</v>
      </c>
      <c r="AK15" s="530">
        <v>0</v>
      </c>
      <c r="AL15" s="529">
        <f t="shared" si="43"/>
        <v>0</v>
      </c>
      <c r="AM15" s="529">
        <f t="shared" si="7"/>
        <v>0</v>
      </c>
      <c r="AN15" s="529">
        <f t="shared" si="8"/>
        <v>0</v>
      </c>
      <c r="AO15" s="529">
        <f t="shared" si="9"/>
        <v>0</v>
      </c>
      <c r="AP15" s="529">
        <f t="shared" si="10"/>
        <v>0</v>
      </c>
      <c r="AQ15" s="529">
        <f t="shared" si="44"/>
        <v>0</v>
      </c>
      <c r="AR15" s="529">
        <f t="shared" si="11"/>
        <v>0</v>
      </c>
      <c r="AS15" s="529">
        <f t="shared" si="45"/>
        <v>0</v>
      </c>
      <c r="AT15" s="529">
        <f t="shared" si="12"/>
        <v>0</v>
      </c>
      <c r="AU15" s="529">
        <f t="shared" si="13"/>
        <v>0</v>
      </c>
      <c r="AV15" s="529">
        <f t="shared" si="14"/>
        <v>0</v>
      </c>
      <c r="AW15" s="531">
        <v>0</v>
      </c>
      <c r="AX15" s="529">
        <f t="shared" si="15"/>
        <v>0</v>
      </c>
      <c r="AY15" s="530">
        <v>0</v>
      </c>
      <c r="AZ15" s="530">
        <v>0</v>
      </c>
      <c r="BA15" s="529" t="e">
        <f>IF(R15&gt;=2000,(SUM(AY15:AZ15)*BA13),(SUM(AY15:AX)))</f>
        <v>#NAME?</v>
      </c>
      <c r="BB15" s="529">
        <f t="shared" si="32"/>
        <v>33.046999999999997</v>
      </c>
      <c r="BD15" s="533">
        <f t="shared" si="16"/>
        <v>0</v>
      </c>
      <c r="BE15" s="530">
        <v>0</v>
      </c>
      <c r="BF15" s="529">
        <f t="shared" si="33"/>
        <v>0</v>
      </c>
      <c r="BG15" s="534" t="e">
        <f t="shared" si="34"/>
        <v>#DIV/0!</v>
      </c>
      <c r="BH15" s="534" t="e">
        <f t="shared" si="35"/>
        <v>#DIV/0!</v>
      </c>
      <c r="BI15" s="534" t="e">
        <f t="shared" si="17"/>
        <v>#DIV/0!</v>
      </c>
      <c r="BK15" s="529">
        <f t="shared" si="18"/>
        <v>0</v>
      </c>
      <c r="BM15" s="529">
        <f t="shared" si="19"/>
        <v>0</v>
      </c>
      <c r="BP15" s="529">
        <f t="shared" si="20"/>
        <v>0</v>
      </c>
      <c r="BQ15" s="531">
        <v>0</v>
      </c>
      <c r="BR15" s="529">
        <f t="shared" si="36"/>
        <v>0</v>
      </c>
      <c r="BS15" s="531">
        <v>0</v>
      </c>
      <c r="BT15" s="529">
        <f t="shared" si="37"/>
        <v>0</v>
      </c>
      <c r="BU15" s="529" t="e">
        <f t="shared" si="38"/>
        <v>#NAME?</v>
      </c>
      <c r="BV15" s="529" t="e">
        <f t="shared" si="39"/>
        <v>#NAME?</v>
      </c>
      <c r="BW15" s="529" t="e">
        <f t="shared" si="21"/>
        <v>#NAME?</v>
      </c>
      <c r="BX15" s="535" t="e">
        <f t="shared" si="22"/>
        <v>#NAME?</v>
      </c>
      <c r="BZ15" s="535" t="e">
        <f t="shared" si="23"/>
        <v>#NAME?</v>
      </c>
      <c r="CC15" s="538">
        <f t="shared" si="40"/>
        <v>0</v>
      </c>
      <c r="CF15" s="538">
        <f t="shared" si="24"/>
        <v>0</v>
      </c>
      <c r="CI15" s="535">
        <f t="shared" si="25"/>
        <v>0</v>
      </c>
      <c r="CJ15" s="535">
        <f t="shared" si="26"/>
        <v>0</v>
      </c>
      <c r="CK15" s="535">
        <f t="shared" si="27"/>
        <v>0</v>
      </c>
      <c r="CM15" s="535" t="e">
        <f t="shared" si="28"/>
        <v>#NAME?</v>
      </c>
      <c r="CS15" s="539" t="e">
        <f t="shared" si="41"/>
        <v>#NAME?</v>
      </c>
    </row>
    <row r="16" spans="1:97" ht="13">
      <c r="A16" s="541" t="s">
        <v>1291</v>
      </c>
      <c r="B16" s="542">
        <v>0</v>
      </c>
      <c r="C16" s="542">
        <v>31</v>
      </c>
      <c r="D16" s="542">
        <f t="shared" si="29"/>
        <v>31</v>
      </c>
      <c r="E16" s="542">
        <v>23</v>
      </c>
      <c r="F16" s="542">
        <v>30.5</v>
      </c>
      <c r="G16" s="542">
        <v>36.5</v>
      </c>
      <c r="H16" s="542">
        <v>29</v>
      </c>
      <c r="I16" s="542">
        <v>30</v>
      </c>
      <c r="J16" s="542">
        <v>24</v>
      </c>
      <c r="K16" s="542">
        <v>31</v>
      </c>
      <c r="L16" s="542">
        <v>21</v>
      </c>
      <c r="M16" s="542">
        <v>20</v>
      </c>
      <c r="N16" s="542">
        <v>15.5</v>
      </c>
      <c r="O16" s="542">
        <v>10</v>
      </c>
      <c r="P16" s="542">
        <v>13.5</v>
      </c>
      <c r="Q16" s="542">
        <f t="shared" si="30"/>
        <v>284</v>
      </c>
      <c r="R16" s="542">
        <f t="shared" si="31"/>
        <v>315</v>
      </c>
      <c r="S16" s="528">
        <v>0</v>
      </c>
      <c r="T16" s="528">
        <v>0</v>
      </c>
      <c r="U16" s="528">
        <v>0</v>
      </c>
      <c r="V16" s="528">
        <v>0</v>
      </c>
      <c r="W16" s="528">
        <v>0</v>
      </c>
      <c r="X16" s="528">
        <v>0</v>
      </c>
      <c r="Y16" s="528">
        <v>0</v>
      </c>
      <c r="Z16" s="528">
        <v>0</v>
      </c>
      <c r="AA16" s="528">
        <v>0</v>
      </c>
      <c r="AB16" s="529">
        <f t="shared" si="1"/>
        <v>44.64</v>
      </c>
      <c r="AC16" s="529">
        <f t="shared" si="2"/>
        <v>27.6</v>
      </c>
      <c r="AD16" s="529">
        <f t="shared" si="3"/>
        <v>79.06</v>
      </c>
      <c r="AE16" s="529">
        <f t="shared" si="4"/>
        <v>86.734999999999999</v>
      </c>
      <c r="AF16" s="529">
        <f t="shared" si="5"/>
        <v>138.75</v>
      </c>
      <c r="AG16" s="529">
        <f t="shared" si="6"/>
        <v>332.14499999999998</v>
      </c>
      <c r="AH16" s="529">
        <f t="shared" si="42"/>
        <v>376.78499999999997</v>
      </c>
      <c r="AI16" s="530">
        <v>0</v>
      </c>
      <c r="AJ16" s="530">
        <v>0</v>
      </c>
      <c r="AK16" s="530">
        <v>0</v>
      </c>
      <c r="AL16" s="529">
        <f t="shared" si="43"/>
        <v>0</v>
      </c>
      <c r="AM16" s="529">
        <f t="shared" si="7"/>
        <v>0</v>
      </c>
      <c r="AN16" s="529">
        <f t="shared" si="8"/>
        <v>0</v>
      </c>
      <c r="AO16" s="529">
        <f t="shared" si="9"/>
        <v>0</v>
      </c>
      <c r="AP16" s="529">
        <f t="shared" si="10"/>
        <v>0</v>
      </c>
      <c r="AQ16" s="529">
        <f t="shared" si="44"/>
        <v>0</v>
      </c>
      <c r="AR16" s="529">
        <f t="shared" si="11"/>
        <v>0</v>
      </c>
      <c r="AS16" s="529">
        <f t="shared" si="45"/>
        <v>0</v>
      </c>
      <c r="AT16" s="529">
        <f t="shared" si="12"/>
        <v>0</v>
      </c>
      <c r="AU16" s="529">
        <f t="shared" si="13"/>
        <v>0</v>
      </c>
      <c r="AV16" s="529">
        <f t="shared" si="14"/>
        <v>0</v>
      </c>
      <c r="AW16" s="531">
        <v>0</v>
      </c>
      <c r="AX16" s="529">
        <f t="shared" si="15"/>
        <v>0</v>
      </c>
      <c r="AY16" s="530">
        <v>0</v>
      </c>
      <c r="AZ16" s="530">
        <v>0</v>
      </c>
      <c r="BA16" s="529" t="e">
        <f>IF(R16&gt;=2000,(SUM(AY16:AZ16)*BA14),(SUM(AY16:AX)))</f>
        <v>#NAME?</v>
      </c>
      <c r="BB16" s="529">
        <f t="shared" si="32"/>
        <v>106.86499999999999</v>
      </c>
      <c r="BD16" s="533">
        <f t="shared" si="16"/>
        <v>0</v>
      </c>
      <c r="BE16" s="530">
        <v>0</v>
      </c>
      <c r="BF16" s="529">
        <f t="shared" si="33"/>
        <v>0</v>
      </c>
      <c r="BG16" s="534" t="e">
        <f t="shared" si="34"/>
        <v>#DIV/0!</v>
      </c>
      <c r="BH16" s="534" t="e">
        <f t="shared" si="35"/>
        <v>#DIV/0!</v>
      </c>
      <c r="BI16" s="534" t="e">
        <f t="shared" si="17"/>
        <v>#DIV/0!</v>
      </c>
      <c r="BK16" s="529">
        <f t="shared" si="18"/>
        <v>0</v>
      </c>
      <c r="BM16" s="529">
        <f t="shared" si="19"/>
        <v>0</v>
      </c>
      <c r="BP16" s="529">
        <f t="shared" si="20"/>
        <v>0</v>
      </c>
      <c r="BQ16" s="531">
        <v>330</v>
      </c>
      <c r="BR16" s="529">
        <f>ROUND($BQ16*$BR$2,3)</f>
        <v>36.299999999999997</v>
      </c>
      <c r="BS16" s="531">
        <v>100</v>
      </c>
      <c r="BT16" s="529">
        <f t="shared" si="37"/>
        <v>30</v>
      </c>
      <c r="BU16" s="529" t="e">
        <f t="shared" si="38"/>
        <v>#NAME?</v>
      </c>
      <c r="BV16" s="529" t="e">
        <f t="shared" si="39"/>
        <v>#NAME?</v>
      </c>
      <c r="BW16" s="529" t="e">
        <f t="shared" si="21"/>
        <v>#NAME?</v>
      </c>
      <c r="BX16" s="535" t="e">
        <f t="shared" si="22"/>
        <v>#NAME?</v>
      </c>
      <c r="BZ16" s="535" t="e">
        <f t="shared" si="23"/>
        <v>#NAME?</v>
      </c>
      <c r="CC16" s="538">
        <f t="shared" si="40"/>
        <v>0</v>
      </c>
      <c r="CF16" s="538">
        <f t="shared" si="24"/>
        <v>0</v>
      </c>
      <c r="CI16" s="535">
        <f t="shared" si="25"/>
        <v>0</v>
      </c>
      <c r="CJ16" s="535">
        <f t="shared" si="26"/>
        <v>0</v>
      </c>
      <c r="CK16" s="535">
        <f t="shared" si="27"/>
        <v>0</v>
      </c>
      <c r="CM16" s="535" t="e">
        <f t="shared" si="28"/>
        <v>#NAME?</v>
      </c>
      <c r="CS16" s="539" t="e">
        <f t="shared" si="41"/>
        <v>#NAME?</v>
      </c>
    </row>
    <row r="17" spans="1:97" ht="13">
      <c r="A17" s="541" t="s">
        <v>1292</v>
      </c>
      <c r="B17" s="542">
        <v>0</v>
      </c>
      <c r="C17" s="542">
        <v>0</v>
      </c>
      <c r="D17" s="542">
        <f t="shared" si="29"/>
        <v>0</v>
      </c>
      <c r="E17" s="542">
        <v>0</v>
      </c>
      <c r="F17" s="542">
        <v>0</v>
      </c>
      <c r="G17" s="542">
        <v>0</v>
      </c>
      <c r="H17" s="542">
        <v>0</v>
      </c>
      <c r="I17" s="542">
        <v>0</v>
      </c>
      <c r="J17" s="542">
        <v>0</v>
      </c>
      <c r="K17" s="542">
        <v>0</v>
      </c>
      <c r="L17" s="542">
        <v>0</v>
      </c>
      <c r="M17" s="542">
        <v>51</v>
      </c>
      <c r="N17" s="542">
        <v>50.5</v>
      </c>
      <c r="O17" s="542">
        <v>42.5</v>
      </c>
      <c r="P17" s="542">
        <v>31</v>
      </c>
      <c r="Q17" s="542">
        <f t="shared" si="30"/>
        <v>175</v>
      </c>
      <c r="R17" s="542">
        <f t="shared" si="31"/>
        <v>175</v>
      </c>
      <c r="S17" s="528">
        <v>0</v>
      </c>
      <c r="T17" s="528">
        <v>0</v>
      </c>
      <c r="U17" s="528">
        <v>0</v>
      </c>
      <c r="V17" s="528">
        <v>0</v>
      </c>
      <c r="W17" s="528">
        <v>0</v>
      </c>
      <c r="X17" s="528">
        <v>0</v>
      </c>
      <c r="Y17" s="528">
        <v>0</v>
      </c>
      <c r="Z17" s="528">
        <v>0</v>
      </c>
      <c r="AA17" s="528">
        <v>0</v>
      </c>
      <c r="AB17" s="529">
        <f t="shared" si="1"/>
        <v>0</v>
      </c>
      <c r="AC17" s="529">
        <f t="shared" si="2"/>
        <v>0</v>
      </c>
      <c r="AD17" s="529">
        <f t="shared" si="3"/>
        <v>0</v>
      </c>
      <c r="AE17" s="529">
        <f t="shared" si="4"/>
        <v>0</v>
      </c>
      <c r="AF17" s="529">
        <f t="shared" si="5"/>
        <v>218.75</v>
      </c>
      <c r="AG17" s="529">
        <f t="shared" si="6"/>
        <v>218.75</v>
      </c>
      <c r="AH17" s="529">
        <f t="shared" si="42"/>
        <v>218.75</v>
      </c>
      <c r="AI17" s="530">
        <v>0</v>
      </c>
      <c r="AJ17" s="530">
        <v>0</v>
      </c>
      <c r="AK17" s="530">
        <v>0</v>
      </c>
      <c r="AL17" s="529">
        <f t="shared" si="43"/>
        <v>0</v>
      </c>
      <c r="AM17" s="529">
        <f t="shared" si="7"/>
        <v>0</v>
      </c>
      <c r="AN17" s="529">
        <f t="shared" si="8"/>
        <v>0</v>
      </c>
      <c r="AO17" s="529">
        <f t="shared" si="9"/>
        <v>0</v>
      </c>
      <c r="AP17" s="529">
        <f t="shared" si="10"/>
        <v>0</v>
      </c>
      <c r="AQ17" s="529">
        <f t="shared" si="44"/>
        <v>0</v>
      </c>
      <c r="AR17" s="529">
        <f t="shared" si="11"/>
        <v>0</v>
      </c>
      <c r="AS17" s="529">
        <f t="shared" si="45"/>
        <v>0</v>
      </c>
      <c r="AT17" s="529">
        <f t="shared" si="12"/>
        <v>0</v>
      </c>
      <c r="AU17" s="529">
        <f t="shared" si="13"/>
        <v>0</v>
      </c>
      <c r="AV17" s="529">
        <f t="shared" si="14"/>
        <v>0</v>
      </c>
      <c r="AW17" s="531">
        <v>0</v>
      </c>
      <c r="AX17" s="529">
        <f t="shared" si="15"/>
        <v>0</v>
      </c>
      <c r="AY17" s="530">
        <v>0</v>
      </c>
      <c r="AZ17" s="530">
        <v>0</v>
      </c>
      <c r="BA17" s="529" t="e">
        <f>IF(R17&gt;=2000,(SUM(AY17:AZ17)*BA15),(SUM(AY17:AX)))</f>
        <v>#NAME?</v>
      </c>
      <c r="BB17" s="529">
        <f t="shared" si="32"/>
        <v>0</v>
      </c>
      <c r="BD17" s="533">
        <f t="shared" si="16"/>
        <v>25</v>
      </c>
      <c r="BE17" s="530">
        <v>0</v>
      </c>
      <c r="BF17" s="529">
        <f t="shared" si="33"/>
        <v>0</v>
      </c>
      <c r="BG17" s="534" t="e">
        <f t="shared" si="34"/>
        <v>#DIV/0!</v>
      </c>
      <c r="BH17" s="534" t="e">
        <f t="shared" si="35"/>
        <v>#DIV/0!</v>
      </c>
      <c r="BI17" s="534" t="e">
        <f t="shared" si="17"/>
        <v>#DIV/0!</v>
      </c>
      <c r="BK17" s="529">
        <f t="shared" si="18"/>
        <v>0</v>
      </c>
      <c r="BM17" s="529">
        <f t="shared" si="19"/>
        <v>0</v>
      </c>
      <c r="BP17" s="529">
        <f t="shared" si="20"/>
        <v>0</v>
      </c>
      <c r="BQ17" s="531">
        <v>0</v>
      </c>
      <c r="BR17" s="529">
        <f t="shared" si="36"/>
        <v>0</v>
      </c>
      <c r="BS17" s="531">
        <v>0</v>
      </c>
      <c r="BT17" s="529">
        <f t="shared" si="37"/>
        <v>0</v>
      </c>
      <c r="BU17" s="529" t="e">
        <f t="shared" si="38"/>
        <v>#NAME?</v>
      </c>
      <c r="BV17" s="529" t="e">
        <f t="shared" si="39"/>
        <v>#NAME?</v>
      </c>
      <c r="BW17" s="529" t="e">
        <f t="shared" si="21"/>
        <v>#NAME?</v>
      </c>
      <c r="BX17" s="535" t="e">
        <f t="shared" si="22"/>
        <v>#NAME?</v>
      </c>
      <c r="BZ17" s="535" t="e">
        <f t="shared" si="23"/>
        <v>#NAME?</v>
      </c>
      <c r="CC17" s="538">
        <f t="shared" si="40"/>
        <v>0</v>
      </c>
      <c r="CF17" s="538">
        <f t="shared" si="24"/>
        <v>0</v>
      </c>
      <c r="CI17" s="535">
        <f t="shared" si="25"/>
        <v>0</v>
      </c>
      <c r="CJ17" s="535">
        <f t="shared" si="26"/>
        <v>0</v>
      </c>
      <c r="CK17" s="535">
        <f t="shared" si="27"/>
        <v>0</v>
      </c>
      <c r="CM17" s="535" t="e">
        <f t="shared" si="28"/>
        <v>#NAME?</v>
      </c>
      <c r="CS17" s="539" t="e">
        <f t="shared" si="41"/>
        <v>#NAME?</v>
      </c>
    </row>
    <row r="18" spans="1:97" ht="13">
      <c r="A18" s="541" t="s">
        <v>1293</v>
      </c>
      <c r="B18" s="542">
        <v>0</v>
      </c>
      <c r="C18" s="542">
        <v>0</v>
      </c>
      <c r="D18" s="542">
        <f t="shared" si="29"/>
        <v>0</v>
      </c>
      <c r="E18" s="542">
        <v>0</v>
      </c>
      <c r="F18" s="542">
        <v>0</v>
      </c>
      <c r="G18" s="542">
        <v>0</v>
      </c>
      <c r="H18" s="542">
        <v>0</v>
      </c>
      <c r="I18" s="542">
        <v>0</v>
      </c>
      <c r="J18" s="542">
        <v>0</v>
      </c>
      <c r="K18" s="542">
        <v>0</v>
      </c>
      <c r="L18" s="542">
        <v>0</v>
      </c>
      <c r="M18" s="542">
        <v>270</v>
      </c>
      <c r="N18" s="542">
        <v>59.5</v>
      </c>
      <c r="O18" s="542">
        <v>59.5</v>
      </c>
      <c r="P18" s="542">
        <v>46.5</v>
      </c>
      <c r="Q18" s="542">
        <f t="shared" si="30"/>
        <v>435.5</v>
      </c>
      <c r="R18" s="542">
        <f t="shared" si="31"/>
        <v>435.5</v>
      </c>
      <c r="S18" s="528">
        <v>0</v>
      </c>
      <c r="T18" s="528">
        <v>0</v>
      </c>
      <c r="U18" s="528">
        <v>0</v>
      </c>
      <c r="V18" s="528">
        <v>0</v>
      </c>
      <c r="W18" s="528">
        <v>0</v>
      </c>
      <c r="X18" s="528">
        <v>0</v>
      </c>
      <c r="Y18" s="528">
        <v>0</v>
      </c>
      <c r="Z18" s="528">
        <v>0</v>
      </c>
      <c r="AA18" s="528">
        <v>0</v>
      </c>
      <c r="AB18" s="529">
        <f t="shared" si="1"/>
        <v>0</v>
      </c>
      <c r="AC18" s="529">
        <f t="shared" si="2"/>
        <v>0</v>
      </c>
      <c r="AD18" s="529">
        <f t="shared" si="3"/>
        <v>0</v>
      </c>
      <c r="AE18" s="529">
        <f t="shared" si="4"/>
        <v>0</v>
      </c>
      <c r="AF18" s="529">
        <f t="shared" si="5"/>
        <v>544.375</v>
      </c>
      <c r="AG18" s="529">
        <f t="shared" si="6"/>
        <v>544.375</v>
      </c>
      <c r="AH18" s="529">
        <f t="shared" si="42"/>
        <v>544.375</v>
      </c>
      <c r="AI18" s="530">
        <v>0</v>
      </c>
      <c r="AJ18" s="530">
        <v>0</v>
      </c>
      <c r="AK18" s="530">
        <v>0</v>
      </c>
      <c r="AL18" s="529">
        <f t="shared" si="43"/>
        <v>0</v>
      </c>
      <c r="AM18" s="529">
        <f t="shared" si="7"/>
        <v>0</v>
      </c>
      <c r="AN18" s="529">
        <f t="shared" si="8"/>
        <v>0</v>
      </c>
      <c r="AO18" s="529">
        <f t="shared" si="9"/>
        <v>0</v>
      </c>
      <c r="AP18" s="529">
        <f t="shared" si="10"/>
        <v>0</v>
      </c>
      <c r="AQ18" s="529">
        <f t="shared" si="44"/>
        <v>0</v>
      </c>
      <c r="AR18" s="529">
        <f t="shared" si="11"/>
        <v>0</v>
      </c>
      <c r="AS18" s="529">
        <f t="shared" si="45"/>
        <v>0</v>
      </c>
      <c r="AT18" s="529">
        <f t="shared" si="12"/>
        <v>0</v>
      </c>
      <c r="AU18" s="529">
        <f t="shared" si="13"/>
        <v>0</v>
      </c>
      <c r="AV18" s="529">
        <f t="shared" si="14"/>
        <v>0</v>
      </c>
      <c r="AW18" s="531">
        <v>0</v>
      </c>
      <c r="AX18" s="529">
        <f t="shared" si="15"/>
        <v>0</v>
      </c>
      <c r="AY18" s="530">
        <v>0</v>
      </c>
      <c r="AZ18" s="530">
        <v>0</v>
      </c>
      <c r="BA18" s="529" t="e">
        <f>IF(R18&gt;=2000,(SUM(AY18:AZ18)*BA16),(SUM(AY18:AX)))</f>
        <v>#NAME?</v>
      </c>
      <c r="BB18" s="529">
        <f t="shared" si="32"/>
        <v>20.718</v>
      </c>
      <c r="BD18" s="533">
        <f t="shared" si="16"/>
        <v>0</v>
      </c>
      <c r="BE18" s="530">
        <v>0</v>
      </c>
      <c r="BF18" s="529">
        <f t="shared" si="33"/>
        <v>0</v>
      </c>
      <c r="BG18" s="534" t="e">
        <f t="shared" si="34"/>
        <v>#DIV/0!</v>
      </c>
      <c r="BH18" s="534" t="e">
        <f t="shared" si="35"/>
        <v>#DIV/0!</v>
      </c>
      <c r="BI18" s="534" t="e">
        <f t="shared" si="17"/>
        <v>#DIV/0!</v>
      </c>
      <c r="BK18" s="529">
        <f t="shared" si="18"/>
        <v>0</v>
      </c>
      <c r="BM18" s="529">
        <f t="shared" si="19"/>
        <v>0</v>
      </c>
      <c r="BP18" s="529">
        <f t="shared" si="20"/>
        <v>0</v>
      </c>
      <c r="BQ18" s="531">
        <v>0</v>
      </c>
      <c r="BR18" s="529">
        <f t="shared" si="36"/>
        <v>0</v>
      </c>
      <c r="BS18" s="531">
        <v>0</v>
      </c>
      <c r="BT18" s="529">
        <f t="shared" si="37"/>
        <v>0</v>
      </c>
      <c r="BU18" s="529" t="e">
        <f t="shared" si="38"/>
        <v>#NAME?</v>
      </c>
      <c r="BV18" s="529" t="e">
        <f t="shared" si="39"/>
        <v>#NAME?</v>
      </c>
      <c r="BW18" s="529" t="e">
        <f t="shared" si="21"/>
        <v>#NAME?</v>
      </c>
      <c r="BX18" s="535" t="e">
        <f t="shared" si="22"/>
        <v>#NAME?</v>
      </c>
      <c r="BZ18" s="535" t="e">
        <f t="shared" si="23"/>
        <v>#NAME?</v>
      </c>
      <c r="CC18" s="538">
        <f t="shared" si="40"/>
        <v>0</v>
      </c>
      <c r="CF18" s="538">
        <f t="shared" si="24"/>
        <v>0</v>
      </c>
      <c r="CI18" s="535">
        <f t="shared" si="25"/>
        <v>0</v>
      </c>
      <c r="CJ18" s="535">
        <f t="shared" si="26"/>
        <v>0</v>
      </c>
      <c r="CK18" s="535">
        <f t="shared" si="27"/>
        <v>0</v>
      </c>
      <c r="CM18" s="535" t="e">
        <f t="shared" si="28"/>
        <v>#NAME?</v>
      </c>
      <c r="CS18" s="539" t="e">
        <f t="shared" si="41"/>
        <v>#NAME?</v>
      </c>
    </row>
    <row r="19" spans="1:97" ht="13">
      <c r="A19" s="541" t="s">
        <v>1294</v>
      </c>
      <c r="B19" s="542">
        <v>0</v>
      </c>
      <c r="C19" s="542">
        <v>0</v>
      </c>
      <c r="D19" s="542">
        <f t="shared" si="29"/>
        <v>0</v>
      </c>
      <c r="E19" s="542">
        <v>0</v>
      </c>
      <c r="F19" s="542">
        <v>0</v>
      </c>
      <c r="G19" s="542">
        <v>0</v>
      </c>
      <c r="H19" s="542">
        <v>0</v>
      </c>
      <c r="I19" s="542">
        <v>0</v>
      </c>
      <c r="J19" s="542">
        <v>0</v>
      </c>
      <c r="K19" s="542">
        <v>0</v>
      </c>
      <c r="L19" s="542">
        <v>0</v>
      </c>
      <c r="M19" s="542">
        <v>69</v>
      </c>
      <c r="N19" s="542">
        <v>40</v>
      </c>
      <c r="O19" s="542">
        <v>56</v>
      </c>
      <c r="P19" s="542">
        <v>62.5</v>
      </c>
      <c r="Q19" s="542">
        <f t="shared" si="30"/>
        <v>227.5</v>
      </c>
      <c r="R19" s="542">
        <f t="shared" si="31"/>
        <v>227.5</v>
      </c>
      <c r="S19" s="528">
        <v>0</v>
      </c>
      <c r="T19" s="528">
        <v>0</v>
      </c>
      <c r="U19" s="528">
        <v>0</v>
      </c>
      <c r="V19" s="528">
        <v>0</v>
      </c>
      <c r="W19" s="528">
        <v>0</v>
      </c>
      <c r="X19" s="528">
        <v>0</v>
      </c>
      <c r="Y19" s="528">
        <v>0</v>
      </c>
      <c r="Z19" s="528">
        <v>0</v>
      </c>
      <c r="AA19" s="528">
        <v>0</v>
      </c>
      <c r="AB19" s="529">
        <f t="shared" si="1"/>
        <v>0</v>
      </c>
      <c r="AC19" s="529">
        <f t="shared" si="2"/>
        <v>0</v>
      </c>
      <c r="AD19" s="529">
        <f t="shared" si="3"/>
        <v>0</v>
      </c>
      <c r="AE19" s="529">
        <f t="shared" si="4"/>
        <v>0</v>
      </c>
      <c r="AF19" s="529">
        <f t="shared" si="5"/>
        <v>284.375</v>
      </c>
      <c r="AG19" s="529">
        <f t="shared" si="6"/>
        <v>284.375</v>
      </c>
      <c r="AH19" s="529">
        <f t="shared" si="42"/>
        <v>284.375</v>
      </c>
      <c r="AI19" s="530">
        <v>0</v>
      </c>
      <c r="AJ19" s="530">
        <v>0</v>
      </c>
      <c r="AK19" s="530">
        <v>0</v>
      </c>
      <c r="AL19" s="529">
        <f t="shared" si="43"/>
        <v>0</v>
      </c>
      <c r="AM19" s="529">
        <f t="shared" si="7"/>
        <v>0</v>
      </c>
      <c r="AN19" s="529">
        <f t="shared" si="8"/>
        <v>0</v>
      </c>
      <c r="AO19" s="529">
        <f t="shared" si="9"/>
        <v>0</v>
      </c>
      <c r="AP19" s="529">
        <f t="shared" si="10"/>
        <v>0</v>
      </c>
      <c r="AQ19" s="529">
        <f t="shared" si="44"/>
        <v>0</v>
      </c>
      <c r="AR19" s="529">
        <f t="shared" si="11"/>
        <v>0</v>
      </c>
      <c r="AS19" s="529">
        <f t="shared" si="45"/>
        <v>0</v>
      </c>
      <c r="AT19" s="529">
        <f t="shared" si="12"/>
        <v>0</v>
      </c>
      <c r="AU19" s="529">
        <f t="shared" si="13"/>
        <v>0</v>
      </c>
      <c r="AV19" s="529">
        <f t="shared" si="14"/>
        <v>0</v>
      </c>
      <c r="AW19" s="531">
        <v>0</v>
      </c>
      <c r="AX19" s="529">
        <f t="shared" si="15"/>
        <v>0</v>
      </c>
      <c r="AY19" s="530">
        <v>0</v>
      </c>
      <c r="AZ19" s="530">
        <v>0</v>
      </c>
      <c r="BA19" s="529" t="e">
        <f>IF(R19&gt;=2000,(SUM(AY19:AZ19)*BA17),(SUM(AY19:AX)))</f>
        <v>#NAME?</v>
      </c>
      <c r="BB19" s="529">
        <f t="shared" si="32"/>
        <v>0</v>
      </c>
      <c r="BD19" s="533">
        <f t="shared" si="16"/>
        <v>0</v>
      </c>
      <c r="BE19" s="530">
        <v>0</v>
      </c>
      <c r="BF19" s="529">
        <f t="shared" si="33"/>
        <v>0</v>
      </c>
      <c r="BG19" s="534" t="e">
        <f t="shared" si="34"/>
        <v>#DIV/0!</v>
      </c>
      <c r="BH19" s="534" t="e">
        <f t="shared" si="35"/>
        <v>#DIV/0!</v>
      </c>
      <c r="BI19" s="534" t="e">
        <f t="shared" si="17"/>
        <v>#DIV/0!</v>
      </c>
      <c r="BK19" s="529">
        <f t="shared" si="18"/>
        <v>0</v>
      </c>
      <c r="BM19" s="529">
        <f t="shared" si="19"/>
        <v>0</v>
      </c>
      <c r="BP19" s="529">
        <f t="shared" si="20"/>
        <v>0</v>
      </c>
      <c r="BQ19" s="531">
        <v>280</v>
      </c>
      <c r="BR19" s="529">
        <f t="shared" si="36"/>
        <v>30.8</v>
      </c>
      <c r="BS19" s="531">
        <v>0</v>
      </c>
      <c r="BT19" s="529">
        <f t="shared" si="37"/>
        <v>0</v>
      </c>
      <c r="BU19" s="529" t="e">
        <f t="shared" si="38"/>
        <v>#NAME?</v>
      </c>
      <c r="BV19" s="529" t="e">
        <f t="shared" si="39"/>
        <v>#NAME?</v>
      </c>
      <c r="BW19" s="529" t="e">
        <f t="shared" si="21"/>
        <v>#NAME?</v>
      </c>
      <c r="BX19" s="535" t="e">
        <f t="shared" si="22"/>
        <v>#NAME?</v>
      </c>
      <c r="BZ19" s="535" t="e">
        <f t="shared" si="23"/>
        <v>#NAME?</v>
      </c>
      <c r="CC19" s="538">
        <f t="shared" si="40"/>
        <v>0</v>
      </c>
      <c r="CF19" s="538">
        <f t="shared" si="24"/>
        <v>0</v>
      </c>
      <c r="CI19" s="535">
        <f t="shared" si="25"/>
        <v>0</v>
      </c>
      <c r="CJ19" s="535">
        <f t="shared" si="26"/>
        <v>0</v>
      </c>
      <c r="CK19" s="535">
        <f t="shared" si="27"/>
        <v>0</v>
      </c>
      <c r="CM19" s="535" t="e">
        <f t="shared" si="28"/>
        <v>#NAME?</v>
      </c>
      <c r="CS19" s="539" t="e">
        <f t="shared" si="41"/>
        <v>#NAME?</v>
      </c>
    </row>
    <row r="20" spans="1:97" ht="13">
      <c r="A20" s="541" t="s">
        <v>904</v>
      </c>
      <c r="B20" s="542">
        <v>2</v>
      </c>
      <c r="C20" s="542">
        <v>34</v>
      </c>
      <c r="D20" s="542">
        <f t="shared" si="29"/>
        <v>35</v>
      </c>
      <c r="E20" s="542">
        <v>27.5</v>
      </c>
      <c r="F20" s="542">
        <v>39.5</v>
      </c>
      <c r="G20" s="542">
        <v>31.5</v>
      </c>
      <c r="H20" s="542">
        <v>38.5</v>
      </c>
      <c r="I20" s="542">
        <v>38.5</v>
      </c>
      <c r="J20" s="542">
        <v>35</v>
      </c>
      <c r="K20" s="542">
        <v>22.5</v>
      </c>
      <c r="L20" s="542">
        <v>27</v>
      </c>
      <c r="M20" s="542">
        <v>6</v>
      </c>
      <c r="N20" s="542">
        <v>6</v>
      </c>
      <c r="O20" s="542">
        <v>4.5</v>
      </c>
      <c r="P20" s="542">
        <v>5</v>
      </c>
      <c r="Q20" s="542">
        <f t="shared" si="30"/>
        <v>281.5</v>
      </c>
      <c r="R20" s="542">
        <f t="shared" si="31"/>
        <v>316.5</v>
      </c>
      <c r="S20" s="528">
        <v>0</v>
      </c>
      <c r="T20" s="528">
        <v>0</v>
      </c>
      <c r="U20" s="528">
        <v>0</v>
      </c>
      <c r="V20" s="528">
        <v>0</v>
      </c>
      <c r="W20" s="528">
        <v>0</v>
      </c>
      <c r="X20" s="528">
        <v>0</v>
      </c>
      <c r="Y20" s="528">
        <v>0</v>
      </c>
      <c r="Z20" s="528">
        <v>0</v>
      </c>
      <c r="AA20" s="528">
        <v>0</v>
      </c>
      <c r="AB20" s="529">
        <f t="shared" si="1"/>
        <v>50.4</v>
      </c>
      <c r="AC20" s="529">
        <f t="shared" si="2"/>
        <v>33</v>
      </c>
      <c r="AD20" s="529">
        <f t="shared" si="3"/>
        <v>83.78</v>
      </c>
      <c r="AE20" s="529">
        <f t="shared" si="4"/>
        <v>117.04</v>
      </c>
      <c r="AF20" s="529">
        <f t="shared" si="5"/>
        <v>88.75</v>
      </c>
      <c r="AG20" s="529">
        <f t="shared" si="6"/>
        <v>322.57</v>
      </c>
      <c r="AH20" s="529">
        <f t="shared" si="42"/>
        <v>372.96999999999997</v>
      </c>
      <c r="AI20" s="530">
        <v>0</v>
      </c>
      <c r="AJ20" s="530">
        <v>0</v>
      </c>
      <c r="AK20" s="530">
        <v>0</v>
      </c>
      <c r="AL20" s="529">
        <f t="shared" si="43"/>
        <v>0</v>
      </c>
      <c r="AM20" s="529">
        <f t="shared" si="7"/>
        <v>0</v>
      </c>
      <c r="AN20" s="529">
        <f t="shared" si="8"/>
        <v>0</v>
      </c>
      <c r="AO20" s="529">
        <f t="shared" si="9"/>
        <v>0</v>
      </c>
      <c r="AP20" s="529">
        <f t="shared" si="10"/>
        <v>0</v>
      </c>
      <c r="AQ20" s="529">
        <f t="shared" si="44"/>
        <v>0</v>
      </c>
      <c r="AR20" s="529">
        <f t="shared" si="11"/>
        <v>0</v>
      </c>
      <c r="AS20" s="529">
        <f t="shared" si="45"/>
        <v>0</v>
      </c>
      <c r="AT20" s="529">
        <f t="shared" si="12"/>
        <v>0</v>
      </c>
      <c r="AU20" s="529">
        <f t="shared" si="13"/>
        <v>0</v>
      </c>
      <c r="AV20" s="529">
        <f t="shared" si="14"/>
        <v>0</v>
      </c>
      <c r="AW20" s="531">
        <v>0</v>
      </c>
      <c r="AX20" s="529">
        <f t="shared" si="15"/>
        <v>0</v>
      </c>
      <c r="AY20" s="530">
        <v>0</v>
      </c>
      <c r="AZ20" s="530">
        <v>0</v>
      </c>
      <c r="BA20" s="529" t="e">
        <f>IF(R20&gt;=2000,(SUM(AY20:AZ20)*BA18),(SUM(AY20:AX)))</f>
        <v>#NAME?</v>
      </c>
      <c r="BB20" s="529">
        <f t="shared" si="32"/>
        <v>2.4649999999999999</v>
      </c>
      <c r="BD20" s="533">
        <f t="shared" si="16"/>
        <v>0</v>
      </c>
      <c r="BE20" s="530">
        <v>0</v>
      </c>
      <c r="BF20" s="529">
        <f t="shared" si="33"/>
        <v>0</v>
      </c>
      <c r="BG20" s="534" t="e">
        <f t="shared" si="34"/>
        <v>#DIV/0!</v>
      </c>
      <c r="BH20" s="534" t="e">
        <f t="shared" si="35"/>
        <v>#DIV/0!</v>
      </c>
      <c r="BI20" s="534" t="e">
        <f t="shared" si="17"/>
        <v>#DIV/0!</v>
      </c>
      <c r="BK20" s="529">
        <f t="shared" si="18"/>
        <v>0</v>
      </c>
      <c r="BM20" s="529">
        <f t="shared" si="19"/>
        <v>0</v>
      </c>
      <c r="BP20" s="529">
        <f t="shared" si="20"/>
        <v>0</v>
      </c>
      <c r="BQ20" s="531">
        <v>330</v>
      </c>
      <c r="BR20" s="529">
        <f t="shared" si="36"/>
        <v>36.299999999999997</v>
      </c>
      <c r="BS20" s="531">
        <v>60</v>
      </c>
      <c r="BT20" s="529">
        <f t="shared" si="37"/>
        <v>18</v>
      </c>
      <c r="BU20" s="529" t="e">
        <f t="shared" si="38"/>
        <v>#NAME?</v>
      </c>
      <c r="BV20" s="529" t="e">
        <f t="shared" si="39"/>
        <v>#NAME?</v>
      </c>
      <c r="BW20" s="529" t="e">
        <f t="shared" si="21"/>
        <v>#NAME?</v>
      </c>
      <c r="BX20" s="535" t="e">
        <f t="shared" si="22"/>
        <v>#NAME?</v>
      </c>
      <c r="BZ20" s="535" t="e">
        <f t="shared" si="23"/>
        <v>#NAME?</v>
      </c>
      <c r="CC20" s="538">
        <f t="shared" si="40"/>
        <v>0</v>
      </c>
      <c r="CF20" s="538">
        <f t="shared" si="24"/>
        <v>0</v>
      </c>
      <c r="CI20" s="535">
        <f t="shared" si="25"/>
        <v>0</v>
      </c>
      <c r="CJ20" s="535">
        <f t="shared" si="26"/>
        <v>0</v>
      </c>
      <c r="CK20" s="535">
        <f t="shared" si="27"/>
        <v>0</v>
      </c>
      <c r="CM20" s="535" t="e">
        <f t="shared" si="28"/>
        <v>#NAME?</v>
      </c>
      <c r="CS20" s="539" t="e">
        <f t="shared" si="41"/>
        <v>#NAME?</v>
      </c>
    </row>
    <row r="21" spans="1:97" ht="13">
      <c r="A21" s="541" t="s">
        <v>1295</v>
      </c>
      <c r="B21" s="542">
        <v>0</v>
      </c>
      <c r="C21" s="542">
        <v>0</v>
      </c>
      <c r="D21" s="542">
        <f t="shared" si="29"/>
        <v>0</v>
      </c>
      <c r="E21" s="542">
        <v>0</v>
      </c>
      <c r="F21" s="542">
        <v>0</v>
      </c>
      <c r="G21" s="542">
        <v>0</v>
      </c>
      <c r="H21" s="542">
        <v>0</v>
      </c>
      <c r="I21" s="542">
        <v>0</v>
      </c>
      <c r="J21" s="542">
        <v>13.5</v>
      </c>
      <c r="K21" s="542">
        <v>22</v>
      </c>
      <c r="L21" s="542">
        <v>19</v>
      </c>
      <c r="M21" s="542">
        <v>84</v>
      </c>
      <c r="N21" s="542">
        <v>86.5</v>
      </c>
      <c r="O21" s="542">
        <v>47.5</v>
      </c>
      <c r="P21" s="542">
        <v>39</v>
      </c>
      <c r="Q21" s="542">
        <f t="shared" si="30"/>
        <v>311.5</v>
      </c>
      <c r="R21" s="542">
        <f t="shared" si="31"/>
        <v>311.5</v>
      </c>
      <c r="S21" s="528">
        <v>0</v>
      </c>
      <c r="T21" s="528">
        <v>0</v>
      </c>
      <c r="U21" s="528">
        <v>0</v>
      </c>
      <c r="V21" s="528">
        <v>0</v>
      </c>
      <c r="W21" s="528">
        <v>0</v>
      </c>
      <c r="X21" s="528">
        <v>0</v>
      </c>
      <c r="Y21" s="528">
        <v>0</v>
      </c>
      <c r="Z21" s="528">
        <v>0</v>
      </c>
      <c r="AA21" s="528">
        <v>0</v>
      </c>
      <c r="AB21" s="529">
        <f t="shared" si="1"/>
        <v>0</v>
      </c>
      <c r="AC21" s="529">
        <f t="shared" si="2"/>
        <v>0</v>
      </c>
      <c r="AD21" s="529">
        <f t="shared" si="3"/>
        <v>0</v>
      </c>
      <c r="AE21" s="529">
        <f t="shared" si="4"/>
        <v>14.108000000000001</v>
      </c>
      <c r="AF21" s="529">
        <f t="shared" si="5"/>
        <v>372.5</v>
      </c>
      <c r="AG21" s="529">
        <f t="shared" si="6"/>
        <v>386.608</v>
      </c>
      <c r="AH21" s="529">
        <f t="shared" si="42"/>
        <v>386.608</v>
      </c>
      <c r="AI21" s="530">
        <v>0</v>
      </c>
      <c r="AJ21" s="530">
        <v>0</v>
      </c>
      <c r="AK21" s="530">
        <v>0</v>
      </c>
      <c r="AL21" s="529">
        <f t="shared" si="43"/>
        <v>0</v>
      </c>
      <c r="AM21" s="529">
        <f t="shared" si="7"/>
        <v>0</v>
      </c>
      <c r="AN21" s="529">
        <f t="shared" si="8"/>
        <v>0</v>
      </c>
      <c r="AO21" s="529">
        <f t="shared" si="9"/>
        <v>0</v>
      </c>
      <c r="AP21" s="529">
        <f t="shared" si="10"/>
        <v>0</v>
      </c>
      <c r="AQ21" s="529">
        <f t="shared" si="44"/>
        <v>0</v>
      </c>
      <c r="AR21" s="529">
        <f t="shared" si="11"/>
        <v>0</v>
      </c>
      <c r="AS21" s="529">
        <f t="shared" si="45"/>
        <v>0</v>
      </c>
      <c r="AT21" s="529">
        <f t="shared" si="12"/>
        <v>0</v>
      </c>
      <c r="AU21" s="529">
        <f t="shared" si="13"/>
        <v>0</v>
      </c>
      <c r="AV21" s="529">
        <f t="shared" si="14"/>
        <v>0</v>
      </c>
      <c r="AW21" s="531">
        <v>0</v>
      </c>
      <c r="AX21" s="529">
        <f t="shared" si="15"/>
        <v>0</v>
      </c>
      <c r="AY21" s="530">
        <v>0</v>
      </c>
      <c r="AZ21" s="530">
        <v>0</v>
      </c>
      <c r="BA21" s="529" t="e">
        <f>IF(R21&gt;=2000,(SUM(AY21:AZ21)*BA19),(SUM(AY21:AX)))</f>
        <v>#NAME?</v>
      </c>
      <c r="BB21" s="529">
        <f t="shared" si="32"/>
        <v>0</v>
      </c>
      <c r="BD21" s="533">
        <f t="shared" si="16"/>
        <v>0</v>
      </c>
      <c r="BE21" s="530">
        <v>0</v>
      </c>
      <c r="BF21" s="529">
        <f t="shared" si="33"/>
        <v>0</v>
      </c>
      <c r="BG21" s="534" t="e">
        <f t="shared" si="34"/>
        <v>#DIV/0!</v>
      </c>
      <c r="BH21" s="534" t="e">
        <f t="shared" si="35"/>
        <v>#DIV/0!</v>
      </c>
      <c r="BI21" s="534" t="e">
        <f t="shared" si="17"/>
        <v>#DIV/0!</v>
      </c>
      <c r="BK21" s="529">
        <f t="shared" si="18"/>
        <v>0</v>
      </c>
      <c r="BM21" s="529">
        <f t="shared" si="19"/>
        <v>0</v>
      </c>
      <c r="BP21" s="529">
        <f t="shared" si="20"/>
        <v>0</v>
      </c>
      <c r="BQ21" s="531">
        <v>0</v>
      </c>
      <c r="BR21" s="529">
        <f t="shared" si="36"/>
        <v>0</v>
      </c>
      <c r="BS21" s="531">
        <v>0</v>
      </c>
      <c r="BT21" s="529">
        <f t="shared" si="37"/>
        <v>0</v>
      </c>
      <c r="BU21" s="529" t="e">
        <f t="shared" si="38"/>
        <v>#NAME?</v>
      </c>
      <c r="BV21" s="529" t="e">
        <f t="shared" si="39"/>
        <v>#NAME?</v>
      </c>
      <c r="BW21" s="529" t="e">
        <f t="shared" si="21"/>
        <v>#NAME?</v>
      </c>
      <c r="BX21" s="535" t="e">
        <f t="shared" si="22"/>
        <v>#NAME?</v>
      </c>
      <c r="BZ21" s="535" t="e">
        <f t="shared" si="23"/>
        <v>#NAME?</v>
      </c>
      <c r="CC21" s="538">
        <f t="shared" si="40"/>
        <v>0</v>
      </c>
      <c r="CF21" s="538">
        <f t="shared" si="24"/>
        <v>0</v>
      </c>
      <c r="CI21" s="535">
        <f t="shared" si="25"/>
        <v>0</v>
      </c>
      <c r="CJ21" s="535">
        <f t="shared" si="26"/>
        <v>0</v>
      </c>
      <c r="CK21" s="535">
        <f t="shared" si="27"/>
        <v>0</v>
      </c>
      <c r="CM21" s="535" t="e">
        <f t="shared" si="28"/>
        <v>#NAME?</v>
      </c>
      <c r="CS21" s="539" t="e">
        <f t="shared" si="41"/>
        <v>#NAME?</v>
      </c>
    </row>
    <row r="22" spans="1:97" ht="13">
      <c r="A22" s="541" t="s">
        <v>1296</v>
      </c>
      <c r="B22" s="542">
        <v>0</v>
      </c>
      <c r="C22" s="542">
        <v>0</v>
      </c>
      <c r="D22" s="542">
        <f t="shared" si="29"/>
        <v>0</v>
      </c>
      <c r="E22" s="542">
        <v>0</v>
      </c>
      <c r="F22" s="542">
        <v>0</v>
      </c>
      <c r="G22" s="542">
        <v>0</v>
      </c>
      <c r="H22" s="542">
        <v>0</v>
      </c>
      <c r="I22" s="542">
        <v>0</v>
      </c>
      <c r="J22" s="542">
        <v>0</v>
      </c>
      <c r="K22" s="542">
        <v>19.5</v>
      </c>
      <c r="L22" s="542">
        <v>17.5</v>
      </c>
      <c r="M22" s="542">
        <v>28.5</v>
      </c>
      <c r="N22" s="542">
        <v>28</v>
      </c>
      <c r="O22" s="542">
        <v>29</v>
      </c>
      <c r="P22" s="542">
        <v>27.5</v>
      </c>
      <c r="Q22" s="542">
        <f t="shared" si="30"/>
        <v>150</v>
      </c>
      <c r="R22" s="542">
        <f t="shared" si="31"/>
        <v>150</v>
      </c>
      <c r="S22" s="528">
        <v>0</v>
      </c>
      <c r="T22" s="528">
        <v>0</v>
      </c>
      <c r="U22" s="528">
        <v>0</v>
      </c>
      <c r="V22" s="528">
        <v>0</v>
      </c>
      <c r="W22" s="528">
        <v>0</v>
      </c>
      <c r="X22" s="528">
        <v>0</v>
      </c>
      <c r="Y22" s="528">
        <v>0</v>
      </c>
      <c r="Z22" s="528">
        <v>0</v>
      </c>
      <c r="AA22" s="528">
        <v>0</v>
      </c>
      <c r="AB22" s="529">
        <f t="shared" si="1"/>
        <v>0</v>
      </c>
      <c r="AC22" s="529">
        <f t="shared" si="2"/>
        <v>0</v>
      </c>
      <c r="AD22" s="529">
        <f t="shared" si="3"/>
        <v>0</v>
      </c>
      <c r="AE22" s="529">
        <f t="shared" si="4"/>
        <v>0</v>
      </c>
      <c r="AF22" s="529">
        <f t="shared" si="5"/>
        <v>187.5</v>
      </c>
      <c r="AG22" s="529">
        <f t="shared" si="6"/>
        <v>187.5</v>
      </c>
      <c r="AH22" s="529">
        <f t="shared" si="42"/>
        <v>187.5</v>
      </c>
      <c r="AI22" s="530">
        <v>0</v>
      </c>
      <c r="AJ22" s="530">
        <v>0</v>
      </c>
      <c r="AK22" s="530">
        <v>0</v>
      </c>
      <c r="AL22" s="529">
        <f t="shared" si="43"/>
        <v>0</v>
      </c>
      <c r="AM22" s="529">
        <f t="shared" si="7"/>
        <v>0</v>
      </c>
      <c r="AN22" s="529">
        <f t="shared" si="8"/>
        <v>0</v>
      </c>
      <c r="AO22" s="529">
        <f t="shared" si="9"/>
        <v>0</v>
      </c>
      <c r="AP22" s="529">
        <f t="shared" si="10"/>
        <v>0</v>
      </c>
      <c r="AQ22" s="529">
        <f t="shared" si="44"/>
        <v>0</v>
      </c>
      <c r="AR22" s="529">
        <f t="shared" si="11"/>
        <v>0</v>
      </c>
      <c r="AS22" s="529">
        <f t="shared" si="45"/>
        <v>0</v>
      </c>
      <c r="AT22" s="529">
        <f t="shared" si="12"/>
        <v>0</v>
      </c>
      <c r="AU22" s="529">
        <f t="shared" si="13"/>
        <v>0</v>
      </c>
      <c r="AV22" s="529">
        <f t="shared" si="14"/>
        <v>0</v>
      </c>
      <c r="AW22" s="531">
        <v>0</v>
      </c>
      <c r="AX22" s="529">
        <f t="shared" si="15"/>
        <v>0</v>
      </c>
      <c r="AY22" s="530">
        <v>0</v>
      </c>
      <c r="AZ22" s="530">
        <v>0</v>
      </c>
      <c r="BA22" s="529" t="e">
        <f>IF(R22&gt;=2000,(SUM(AY22:AZ22)*BA20),(SUM(AY22:AX)))</f>
        <v>#NAME?</v>
      </c>
      <c r="BB22" s="529">
        <f t="shared" si="32"/>
        <v>52.917000000000002</v>
      </c>
      <c r="BD22" s="533">
        <f t="shared" si="16"/>
        <v>50</v>
      </c>
      <c r="BE22" s="530">
        <v>0</v>
      </c>
      <c r="BF22" s="529">
        <f t="shared" si="33"/>
        <v>0</v>
      </c>
      <c r="BG22" s="534" t="e">
        <f t="shared" si="34"/>
        <v>#DIV/0!</v>
      </c>
      <c r="BH22" s="534" t="e">
        <f t="shared" si="35"/>
        <v>#DIV/0!</v>
      </c>
      <c r="BI22" s="534" t="e">
        <f t="shared" si="17"/>
        <v>#DIV/0!</v>
      </c>
      <c r="BK22" s="529">
        <f t="shared" si="18"/>
        <v>0</v>
      </c>
      <c r="BM22" s="529">
        <f t="shared" si="19"/>
        <v>0</v>
      </c>
      <c r="BP22" s="529">
        <f t="shared" si="20"/>
        <v>0</v>
      </c>
      <c r="BQ22" s="531">
        <v>0</v>
      </c>
      <c r="BR22" s="529">
        <f t="shared" si="36"/>
        <v>0</v>
      </c>
      <c r="BS22" s="531">
        <v>0</v>
      </c>
      <c r="BT22" s="529">
        <f t="shared" si="37"/>
        <v>0</v>
      </c>
      <c r="BU22" s="529" t="e">
        <f t="shared" si="38"/>
        <v>#NAME?</v>
      </c>
      <c r="BV22" s="529" t="e">
        <f t="shared" si="39"/>
        <v>#NAME?</v>
      </c>
      <c r="BW22" s="529" t="e">
        <f t="shared" si="21"/>
        <v>#NAME?</v>
      </c>
      <c r="BX22" s="535" t="e">
        <f t="shared" si="22"/>
        <v>#NAME?</v>
      </c>
      <c r="BZ22" s="535" t="e">
        <f t="shared" si="23"/>
        <v>#NAME?</v>
      </c>
      <c r="CC22" s="538">
        <f t="shared" si="40"/>
        <v>0</v>
      </c>
      <c r="CF22" s="538">
        <f t="shared" si="24"/>
        <v>0</v>
      </c>
      <c r="CI22" s="535">
        <f t="shared" si="25"/>
        <v>0</v>
      </c>
      <c r="CJ22" s="535">
        <f t="shared" si="26"/>
        <v>0</v>
      </c>
      <c r="CK22" s="535">
        <f t="shared" si="27"/>
        <v>0</v>
      </c>
      <c r="CM22" s="535" t="e">
        <f t="shared" si="28"/>
        <v>#NAME?</v>
      </c>
      <c r="CS22" s="539" t="e">
        <f t="shared" si="41"/>
        <v>#NAME?</v>
      </c>
    </row>
    <row r="23" spans="1:97" ht="13">
      <c r="A23" s="541" t="s">
        <v>1297</v>
      </c>
      <c r="B23" s="542">
        <v>0</v>
      </c>
      <c r="C23" s="542">
        <v>36.5</v>
      </c>
      <c r="D23" s="542">
        <f t="shared" si="29"/>
        <v>36.5</v>
      </c>
      <c r="E23" s="542">
        <v>36</v>
      </c>
      <c r="F23" s="542">
        <v>34.5</v>
      </c>
      <c r="G23" s="542">
        <v>38</v>
      </c>
      <c r="H23" s="542">
        <v>38</v>
      </c>
      <c r="I23" s="542">
        <v>32.5</v>
      </c>
      <c r="J23" s="542">
        <v>0</v>
      </c>
      <c r="K23" s="542">
        <v>0</v>
      </c>
      <c r="L23" s="542">
        <v>0</v>
      </c>
      <c r="M23" s="542">
        <v>0</v>
      </c>
      <c r="N23" s="542">
        <v>0</v>
      </c>
      <c r="O23" s="542">
        <v>0</v>
      </c>
      <c r="P23" s="542">
        <v>0</v>
      </c>
      <c r="Q23" s="542">
        <f t="shared" si="30"/>
        <v>179</v>
      </c>
      <c r="R23" s="542">
        <f t="shared" si="31"/>
        <v>215.5</v>
      </c>
      <c r="S23" s="528">
        <v>0</v>
      </c>
      <c r="T23" s="528">
        <v>0</v>
      </c>
      <c r="U23" s="528">
        <v>0</v>
      </c>
      <c r="V23" s="528">
        <v>0</v>
      </c>
      <c r="W23" s="528">
        <v>0</v>
      </c>
      <c r="X23" s="528">
        <v>0</v>
      </c>
      <c r="Y23" s="528">
        <v>0</v>
      </c>
      <c r="Z23" s="528">
        <v>0</v>
      </c>
      <c r="AA23" s="528">
        <v>0</v>
      </c>
      <c r="AB23" s="529">
        <f t="shared" si="1"/>
        <v>52.56</v>
      </c>
      <c r="AC23" s="529">
        <f t="shared" si="2"/>
        <v>43.2</v>
      </c>
      <c r="AD23" s="529">
        <f t="shared" si="3"/>
        <v>85.55</v>
      </c>
      <c r="AE23" s="529">
        <f t="shared" si="4"/>
        <v>73.673000000000002</v>
      </c>
      <c r="AF23" s="529">
        <f t="shared" si="5"/>
        <v>0</v>
      </c>
      <c r="AG23" s="529">
        <f t="shared" si="6"/>
        <v>202.423</v>
      </c>
      <c r="AH23" s="529">
        <f t="shared" si="42"/>
        <v>254.983</v>
      </c>
      <c r="AI23" s="530">
        <v>0</v>
      </c>
      <c r="AJ23" s="530">
        <v>0</v>
      </c>
      <c r="AK23" s="530">
        <v>0</v>
      </c>
      <c r="AL23" s="529">
        <f t="shared" si="43"/>
        <v>0</v>
      </c>
      <c r="AM23" s="529">
        <f t="shared" si="7"/>
        <v>0</v>
      </c>
      <c r="AN23" s="529">
        <f t="shared" si="8"/>
        <v>0</v>
      </c>
      <c r="AO23" s="529">
        <f t="shared" si="9"/>
        <v>0</v>
      </c>
      <c r="AP23" s="529">
        <f t="shared" si="10"/>
        <v>0</v>
      </c>
      <c r="AQ23" s="529">
        <f t="shared" si="44"/>
        <v>0</v>
      </c>
      <c r="AR23" s="529">
        <f t="shared" si="11"/>
        <v>0</v>
      </c>
      <c r="AS23" s="529">
        <f t="shared" si="45"/>
        <v>0</v>
      </c>
      <c r="AT23" s="529">
        <f t="shared" si="12"/>
        <v>0</v>
      </c>
      <c r="AU23" s="529">
        <f t="shared" si="13"/>
        <v>0</v>
      </c>
      <c r="AV23" s="529">
        <f t="shared" si="14"/>
        <v>0</v>
      </c>
      <c r="AW23" s="531">
        <v>0</v>
      </c>
      <c r="AX23" s="529">
        <f t="shared" si="15"/>
        <v>0</v>
      </c>
      <c r="AY23" s="530">
        <v>0</v>
      </c>
      <c r="AZ23" s="530">
        <v>0</v>
      </c>
      <c r="BA23" s="529" t="e">
        <f>IF(R23&gt;=2000,(SUM(AY23:AZ23)*BA21),(SUM(AY23:AX)))</f>
        <v>#NAME?</v>
      </c>
      <c r="BB23" s="529">
        <f t="shared" si="32"/>
        <v>48.432000000000002</v>
      </c>
      <c r="BD23" s="533">
        <f t="shared" si="16"/>
        <v>0</v>
      </c>
      <c r="BE23" s="530">
        <v>0</v>
      </c>
      <c r="BF23" s="529">
        <f t="shared" si="33"/>
        <v>0</v>
      </c>
      <c r="BG23" s="534" t="e">
        <f t="shared" si="34"/>
        <v>#DIV/0!</v>
      </c>
      <c r="BH23" s="534" t="e">
        <f t="shared" si="35"/>
        <v>#DIV/0!</v>
      </c>
      <c r="BI23" s="534" t="e">
        <f t="shared" si="17"/>
        <v>#DIV/0!</v>
      </c>
      <c r="BK23" s="529">
        <f t="shared" si="18"/>
        <v>0</v>
      </c>
      <c r="BM23" s="529">
        <f t="shared" si="19"/>
        <v>0</v>
      </c>
      <c r="BP23" s="529">
        <f t="shared" si="20"/>
        <v>0</v>
      </c>
      <c r="BQ23" s="531">
        <v>0</v>
      </c>
      <c r="BR23" s="529">
        <f t="shared" si="36"/>
        <v>0</v>
      </c>
      <c r="BS23" s="531">
        <v>0</v>
      </c>
      <c r="BT23" s="529">
        <f t="shared" si="37"/>
        <v>0</v>
      </c>
      <c r="BU23" s="529" t="e">
        <f t="shared" si="38"/>
        <v>#NAME?</v>
      </c>
      <c r="BV23" s="529" t="e">
        <f t="shared" si="39"/>
        <v>#NAME?</v>
      </c>
      <c r="BW23" s="529" t="e">
        <f t="shared" si="21"/>
        <v>#NAME?</v>
      </c>
      <c r="BX23" s="535" t="e">
        <f t="shared" si="22"/>
        <v>#NAME?</v>
      </c>
      <c r="BZ23" s="535" t="e">
        <f t="shared" si="23"/>
        <v>#NAME?</v>
      </c>
      <c r="CC23" s="538">
        <f t="shared" si="40"/>
        <v>0</v>
      </c>
      <c r="CF23" s="538">
        <f t="shared" si="24"/>
        <v>0</v>
      </c>
      <c r="CI23" s="535">
        <f t="shared" si="25"/>
        <v>0</v>
      </c>
      <c r="CJ23" s="535">
        <f t="shared" si="26"/>
        <v>0</v>
      </c>
      <c r="CK23" s="535">
        <f t="shared" si="27"/>
        <v>0</v>
      </c>
      <c r="CM23" s="535" t="e">
        <f t="shared" si="28"/>
        <v>#NAME?</v>
      </c>
      <c r="CS23" s="539" t="e">
        <f t="shared" si="41"/>
        <v>#NAME?</v>
      </c>
    </row>
    <row r="24" spans="1:97" ht="13">
      <c r="A24" s="541" t="s">
        <v>1298</v>
      </c>
      <c r="B24" s="542">
        <v>0</v>
      </c>
      <c r="C24" s="542">
        <v>18.5</v>
      </c>
      <c r="D24" s="542">
        <f t="shared" si="29"/>
        <v>18.5</v>
      </c>
      <c r="E24" s="542">
        <v>22</v>
      </c>
      <c r="F24" s="542">
        <v>13.5</v>
      </c>
      <c r="G24" s="542">
        <v>22</v>
      </c>
      <c r="H24" s="542">
        <v>20.5</v>
      </c>
      <c r="I24" s="542">
        <v>24</v>
      </c>
      <c r="J24" s="542">
        <v>24.5</v>
      </c>
      <c r="K24" s="542">
        <v>25</v>
      </c>
      <c r="L24" s="542">
        <v>15</v>
      </c>
      <c r="M24" s="542">
        <v>0</v>
      </c>
      <c r="N24" s="542">
        <v>0</v>
      </c>
      <c r="O24" s="542">
        <v>0</v>
      </c>
      <c r="P24" s="542">
        <v>0</v>
      </c>
      <c r="Q24" s="542">
        <f t="shared" si="30"/>
        <v>166.5</v>
      </c>
      <c r="R24" s="542">
        <f t="shared" si="31"/>
        <v>185</v>
      </c>
      <c r="S24" s="528">
        <v>0</v>
      </c>
      <c r="T24" s="528">
        <v>0</v>
      </c>
      <c r="U24" s="528">
        <v>0</v>
      </c>
      <c r="V24" s="528">
        <v>0</v>
      </c>
      <c r="W24" s="528">
        <v>0</v>
      </c>
      <c r="X24" s="528">
        <v>0</v>
      </c>
      <c r="Y24" s="528">
        <v>0</v>
      </c>
      <c r="Z24" s="528">
        <v>0</v>
      </c>
      <c r="AA24" s="528">
        <v>0</v>
      </c>
      <c r="AB24" s="529">
        <f t="shared" si="1"/>
        <v>26.64</v>
      </c>
      <c r="AC24" s="529">
        <f t="shared" si="2"/>
        <v>26.4</v>
      </c>
      <c r="AD24" s="529">
        <f t="shared" si="3"/>
        <v>41.89</v>
      </c>
      <c r="AE24" s="529">
        <f t="shared" si="4"/>
        <v>72.105000000000004</v>
      </c>
      <c r="AF24" s="529">
        <f t="shared" si="5"/>
        <v>50</v>
      </c>
      <c r="AG24" s="529">
        <f t="shared" si="6"/>
        <v>190.39499999999998</v>
      </c>
      <c r="AH24" s="529">
        <f t="shared" si="42"/>
        <v>217.03499999999997</v>
      </c>
      <c r="AI24" s="530">
        <v>0</v>
      </c>
      <c r="AJ24" s="530">
        <v>0</v>
      </c>
      <c r="AK24" s="530">
        <v>0</v>
      </c>
      <c r="AL24" s="529">
        <f t="shared" si="43"/>
        <v>0</v>
      </c>
      <c r="AM24" s="529">
        <f t="shared" si="7"/>
        <v>0</v>
      </c>
      <c r="AN24" s="529">
        <f t="shared" si="8"/>
        <v>0</v>
      </c>
      <c r="AO24" s="529">
        <f t="shared" si="9"/>
        <v>0</v>
      </c>
      <c r="AP24" s="529">
        <f t="shared" si="10"/>
        <v>0</v>
      </c>
      <c r="AQ24" s="529">
        <f t="shared" si="44"/>
        <v>0</v>
      </c>
      <c r="AR24" s="529">
        <f t="shared" si="11"/>
        <v>0</v>
      </c>
      <c r="AS24" s="529">
        <f t="shared" si="45"/>
        <v>0</v>
      </c>
      <c r="AT24" s="529">
        <f t="shared" si="12"/>
        <v>0</v>
      </c>
      <c r="AU24" s="529">
        <f t="shared" si="13"/>
        <v>0</v>
      </c>
      <c r="AV24" s="529">
        <f t="shared" si="14"/>
        <v>0</v>
      </c>
      <c r="AW24" s="531">
        <v>0</v>
      </c>
      <c r="AX24" s="529">
        <f t="shared" si="15"/>
        <v>0</v>
      </c>
      <c r="AY24" s="530">
        <v>0</v>
      </c>
      <c r="AZ24" s="530">
        <v>0</v>
      </c>
      <c r="BA24" s="529" t="e">
        <f>IF(R24&gt;=2000,(SUM(AY24:AZ24)*BA22),(SUM(AY24:AX)))</f>
        <v>#NAME?</v>
      </c>
      <c r="BB24" s="529">
        <f t="shared" si="32"/>
        <v>9.1560000000000006</v>
      </c>
      <c r="BD24" s="533">
        <f t="shared" si="16"/>
        <v>15</v>
      </c>
      <c r="BE24" s="530">
        <v>0</v>
      </c>
      <c r="BF24" s="529">
        <f t="shared" si="33"/>
        <v>0</v>
      </c>
      <c r="BG24" s="534" t="e">
        <f t="shared" si="34"/>
        <v>#DIV/0!</v>
      </c>
      <c r="BH24" s="534" t="e">
        <f t="shared" si="35"/>
        <v>#DIV/0!</v>
      </c>
      <c r="BI24" s="534" t="e">
        <f t="shared" si="17"/>
        <v>#DIV/0!</v>
      </c>
      <c r="BK24" s="529">
        <f t="shared" si="18"/>
        <v>0</v>
      </c>
      <c r="BM24" s="529">
        <f t="shared" si="19"/>
        <v>0</v>
      </c>
      <c r="BP24" s="529">
        <f t="shared" si="20"/>
        <v>0</v>
      </c>
      <c r="BQ24" s="531">
        <v>134</v>
      </c>
      <c r="BR24" s="529">
        <f t="shared" si="36"/>
        <v>14.74</v>
      </c>
      <c r="BS24" s="531">
        <v>67</v>
      </c>
      <c r="BT24" s="529">
        <f t="shared" si="37"/>
        <v>20.100000000000001</v>
      </c>
      <c r="BU24" s="529" t="e">
        <f t="shared" si="38"/>
        <v>#NAME?</v>
      </c>
      <c r="BV24" s="529" t="e">
        <f t="shared" si="39"/>
        <v>#NAME?</v>
      </c>
      <c r="BW24" s="529" t="e">
        <f t="shared" si="21"/>
        <v>#NAME?</v>
      </c>
      <c r="BX24" s="535" t="e">
        <f t="shared" si="22"/>
        <v>#NAME?</v>
      </c>
      <c r="BZ24" s="535" t="e">
        <f t="shared" si="23"/>
        <v>#NAME?</v>
      </c>
      <c r="CC24" s="538">
        <f t="shared" si="40"/>
        <v>0</v>
      </c>
      <c r="CF24" s="538">
        <f t="shared" si="24"/>
        <v>0</v>
      </c>
      <c r="CI24" s="535">
        <f t="shared" si="25"/>
        <v>0</v>
      </c>
      <c r="CJ24" s="535">
        <f t="shared" si="26"/>
        <v>0</v>
      </c>
      <c r="CK24" s="535">
        <f t="shared" si="27"/>
        <v>0</v>
      </c>
      <c r="CM24" s="535" t="e">
        <f t="shared" si="28"/>
        <v>#NAME?</v>
      </c>
      <c r="CS24" s="539" t="e">
        <f t="shared" si="41"/>
        <v>#NAME?</v>
      </c>
    </row>
    <row r="25" spans="1:97" ht="13">
      <c r="A25" s="541" t="s">
        <v>1299</v>
      </c>
      <c r="B25" s="542">
        <v>0</v>
      </c>
      <c r="C25" s="542">
        <v>22</v>
      </c>
      <c r="D25" s="542">
        <f t="shared" si="29"/>
        <v>22</v>
      </c>
      <c r="E25" s="542">
        <v>22</v>
      </c>
      <c r="F25" s="542">
        <v>21</v>
      </c>
      <c r="G25" s="542">
        <v>21</v>
      </c>
      <c r="H25" s="542">
        <v>0</v>
      </c>
      <c r="I25" s="542">
        <v>0</v>
      </c>
      <c r="J25" s="542">
        <v>46</v>
      </c>
      <c r="K25" s="542">
        <v>76.5</v>
      </c>
      <c r="L25" s="542">
        <v>59.5</v>
      </c>
      <c r="M25" s="542">
        <v>58</v>
      </c>
      <c r="N25" s="542">
        <v>41.5</v>
      </c>
      <c r="O25" s="542">
        <v>47</v>
      </c>
      <c r="P25" s="542">
        <v>40</v>
      </c>
      <c r="Q25" s="542">
        <f t="shared" si="30"/>
        <v>432.5</v>
      </c>
      <c r="R25" s="542">
        <f t="shared" si="31"/>
        <v>454.5</v>
      </c>
      <c r="S25" s="528">
        <v>0</v>
      </c>
      <c r="T25" s="528">
        <v>0</v>
      </c>
      <c r="U25" s="528">
        <v>0</v>
      </c>
      <c r="V25" s="528">
        <v>0</v>
      </c>
      <c r="W25" s="528">
        <v>0</v>
      </c>
      <c r="X25" s="528">
        <v>0</v>
      </c>
      <c r="Y25" s="528">
        <v>0</v>
      </c>
      <c r="Z25" s="528">
        <v>0</v>
      </c>
      <c r="AA25" s="528">
        <v>0</v>
      </c>
      <c r="AB25" s="529">
        <f t="shared" si="1"/>
        <v>31.68</v>
      </c>
      <c r="AC25" s="529">
        <f t="shared" si="2"/>
        <v>26.4</v>
      </c>
      <c r="AD25" s="529">
        <f t="shared" si="3"/>
        <v>49.56</v>
      </c>
      <c r="AE25" s="529">
        <f t="shared" si="4"/>
        <v>48.07</v>
      </c>
      <c r="AF25" s="529">
        <f t="shared" si="5"/>
        <v>403.125</v>
      </c>
      <c r="AG25" s="529">
        <f t="shared" si="6"/>
        <v>527.15499999999997</v>
      </c>
      <c r="AH25" s="529">
        <f t="shared" si="42"/>
        <v>558.83499999999992</v>
      </c>
      <c r="AI25" s="530">
        <v>0</v>
      </c>
      <c r="AJ25" s="530">
        <v>0</v>
      </c>
      <c r="AK25" s="530">
        <v>0</v>
      </c>
      <c r="AL25" s="529">
        <f t="shared" si="43"/>
        <v>0</v>
      </c>
      <c r="AM25" s="529">
        <f t="shared" si="7"/>
        <v>0</v>
      </c>
      <c r="AN25" s="529">
        <f t="shared" si="8"/>
        <v>0</v>
      </c>
      <c r="AO25" s="529">
        <f t="shared" si="9"/>
        <v>0</v>
      </c>
      <c r="AP25" s="529">
        <f t="shared" si="10"/>
        <v>0</v>
      </c>
      <c r="AQ25" s="529">
        <f t="shared" si="44"/>
        <v>0</v>
      </c>
      <c r="AR25" s="529">
        <f t="shared" si="11"/>
        <v>0</v>
      </c>
      <c r="AS25" s="529">
        <f t="shared" si="45"/>
        <v>0</v>
      </c>
      <c r="AT25" s="529">
        <f t="shared" si="12"/>
        <v>0</v>
      </c>
      <c r="AU25" s="529">
        <f t="shared" si="13"/>
        <v>0</v>
      </c>
      <c r="AV25" s="529">
        <f t="shared" si="14"/>
        <v>0</v>
      </c>
      <c r="AW25" s="531">
        <v>0</v>
      </c>
      <c r="AX25" s="529">
        <f t="shared" si="15"/>
        <v>0</v>
      </c>
      <c r="AY25" s="530">
        <v>0</v>
      </c>
      <c r="AZ25" s="530">
        <v>0</v>
      </c>
      <c r="BA25" s="529" t="e">
        <f>IF(R25&gt;=2000,(SUM(AY25:AZ25)*BA23),(SUM(AY25:AX)))</f>
        <v>#NAME?</v>
      </c>
      <c r="BB25" s="529">
        <f t="shared" si="32"/>
        <v>55.94</v>
      </c>
      <c r="BD25" s="533">
        <f t="shared" si="16"/>
        <v>0</v>
      </c>
      <c r="BE25" s="530">
        <v>0</v>
      </c>
      <c r="BF25" s="529">
        <f t="shared" si="33"/>
        <v>0</v>
      </c>
      <c r="BG25" s="534" t="e">
        <f t="shared" si="34"/>
        <v>#DIV/0!</v>
      </c>
      <c r="BH25" s="534" t="e">
        <f t="shared" si="35"/>
        <v>#DIV/0!</v>
      </c>
      <c r="BI25" s="534" t="e">
        <f t="shared" si="17"/>
        <v>#DIV/0!</v>
      </c>
      <c r="BK25" s="529">
        <f t="shared" si="18"/>
        <v>0</v>
      </c>
      <c r="BM25" s="529">
        <f t="shared" si="19"/>
        <v>0</v>
      </c>
      <c r="BP25" s="529">
        <f t="shared" si="20"/>
        <v>0</v>
      </c>
      <c r="BQ25" s="531">
        <v>25</v>
      </c>
      <c r="BR25" s="529">
        <f t="shared" si="36"/>
        <v>2.75</v>
      </c>
      <c r="BS25" s="531">
        <v>87</v>
      </c>
      <c r="BT25" s="529">
        <f t="shared" si="37"/>
        <v>26.1</v>
      </c>
      <c r="BU25" s="529" t="e">
        <f t="shared" si="38"/>
        <v>#NAME?</v>
      </c>
      <c r="BV25" s="529" t="e">
        <f t="shared" si="39"/>
        <v>#NAME?</v>
      </c>
      <c r="BW25" s="529" t="e">
        <f t="shared" si="21"/>
        <v>#NAME?</v>
      </c>
      <c r="BX25" s="535" t="e">
        <f t="shared" si="22"/>
        <v>#NAME?</v>
      </c>
      <c r="BZ25" s="535" t="e">
        <f t="shared" si="23"/>
        <v>#NAME?</v>
      </c>
      <c r="CC25" s="538">
        <f t="shared" si="40"/>
        <v>0</v>
      </c>
      <c r="CF25" s="538">
        <f t="shared" si="24"/>
        <v>0</v>
      </c>
      <c r="CI25" s="535">
        <f t="shared" si="25"/>
        <v>0</v>
      </c>
      <c r="CJ25" s="535">
        <f t="shared" si="26"/>
        <v>0</v>
      </c>
      <c r="CK25" s="535">
        <f t="shared" si="27"/>
        <v>0</v>
      </c>
      <c r="CM25" s="535" t="e">
        <f t="shared" si="28"/>
        <v>#NAME?</v>
      </c>
      <c r="CS25" s="539" t="e">
        <f t="shared" si="41"/>
        <v>#NAME?</v>
      </c>
    </row>
    <row r="26" spans="1:97" ht="13">
      <c r="A26" s="544" t="s">
        <v>1300</v>
      </c>
      <c r="B26" s="542">
        <v>0</v>
      </c>
      <c r="C26" s="542">
        <v>0</v>
      </c>
      <c r="D26" s="542">
        <f t="shared" si="29"/>
        <v>0</v>
      </c>
      <c r="E26" s="542">
        <v>0</v>
      </c>
      <c r="F26" s="542">
        <v>0</v>
      </c>
      <c r="G26" s="542">
        <v>0</v>
      </c>
      <c r="H26" s="542">
        <v>0</v>
      </c>
      <c r="I26" s="542">
        <v>0</v>
      </c>
      <c r="J26" s="542">
        <v>0</v>
      </c>
      <c r="K26" s="542">
        <v>0</v>
      </c>
      <c r="L26" s="542">
        <v>0</v>
      </c>
      <c r="M26" s="542">
        <v>79</v>
      </c>
      <c r="N26" s="542">
        <v>68</v>
      </c>
      <c r="O26" s="542">
        <v>58</v>
      </c>
      <c r="P26" s="542">
        <v>74.5</v>
      </c>
      <c r="Q26" s="542">
        <f t="shared" si="30"/>
        <v>279.5</v>
      </c>
      <c r="R26" s="542">
        <f t="shared" si="31"/>
        <v>279.5</v>
      </c>
      <c r="S26" s="528">
        <v>0</v>
      </c>
      <c r="T26" s="528">
        <v>0</v>
      </c>
      <c r="U26" s="528">
        <v>0</v>
      </c>
      <c r="V26" s="528">
        <v>0</v>
      </c>
      <c r="W26" s="528">
        <v>0</v>
      </c>
      <c r="X26" s="528">
        <v>0</v>
      </c>
      <c r="Y26" s="528">
        <v>0</v>
      </c>
      <c r="Z26" s="528">
        <v>0</v>
      </c>
      <c r="AA26" s="528">
        <v>0</v>
      </c>
      <c r="AB26" s="529">
        <f t="shared" si="1"/>
        <v>0</v>
      </c>
      <c r="AC26" s="529">
        <f t="shared" si="2"/>
        <v>0</v>
      </c>
      <c r="AD26" s="529">
        <f t="shared" si="3"/>
        <v>0</v>
      </c>
      <c r="AE26" s="529">
        <f t="shared" si="4"/>
        <v>0</v>
      </c>
      <c r="AF26" s="529">
        <f t="shared" si="5"/>
        <v>349.375</v>
      </c>
      <c r="AG26" s="529">
        <f t="shared" si="6"/>
        <v>349.375</v>
      </c>
      <c r="AH26" s="529">
        <f t="shared" si="42"/>
        <v>349.375</v>
      </c>
      <c r="AI26" s="530">
        <v>0</v>
      </c>
      <c r="AJ26" s="530">
        <v>0</v>
      </c>
      <c r="AK26" s="530">
        <v>0</v>
      </c>
      <c r="AL26" s="529">
        <f t="shared" si="43"/>
        <v>0</v>
      </c>
      <c r="AM26" s="529">
        <f t="shared" si="7"/>
        <v>0</v>
      </c>
      <c r="AN26" s="529">
        <f t="shared" si="8"/>
        <v>0</v>
      </c>
      <c r="AO26" s="529">
        <f t="shared" si="9"/>
        <v>0</v>
      </c>
      <c r="AP26" s="529">
        <f t="shared" si="10"/>
        <v>0</v>
      </c>
      <c r="AQ26" s="529">
        <f t="shared" si="44"/>
        <v>0</v>
      </c>
      <c r="AR26" s="529">
        <f t="shared" si="11"/>
        <v>0</v>
      </c>
      <c r="AS26" s="529">
        <f t="shared" si="45"/>
        <v>0</v>
      </c>
      <c r="AT26" s="529">
        <f t="shared" si="12"/>
        <v>0</v>
      </c>
      <c r="AU26" s="529">
        <f t="shared" si="13"/>
        <v>0</v>
      </c>
      <c r="AV26" s="529">
        <f t="shared" si="14"/>
        <v>0</v>
      </c>
      <c r="AW26" s="531">
        <v>0</v>
      </c>
      <c r="AX26" s="529">
        <f t="shared" si="15"/>
        <v>0</v>
      </c>
      <c r="AY26" s="530">
        <v>0</v>
      </c>
      <c r="AZ26" s="530">
        <v>0</v>
      </c>
      <c r="BA26" s="529" t="e">
        <f>IF(R26&gt;=2000,(SUM(AY26:AZ26)*BA24),(SUM(AY26:AX)))</f>
        <v>#NAME?</v>
      </c>
      <c r="BB26" s="529">
        <f t="shared" si="32"/>
        <v>58.914999999999999</v>
      </c>
      <c r="BD26" s="533">
        <f t="shared" si="16"/>
        <v>0</v>
      </c>
      <c r="BE26" s="530">
        <v>0</v>
      </c>
      <c r="BF26" s="529">
        <f t="shared" si="33"/>
        <v>0</v>
      </c>
      <c r="BG26" s="534" t="e">
        <f t="shared" si="34"/>
        <v>#DIV/0!</v>
      </c>
      <c r="BH26" s="534" t="e">
        <f t="shared" si="35"/>
        <v>#DIV/0!</v>
      </c>
      <c r="BI26" s="534" t="e">
        <f t="shared" si="17"/>
        <v>#DIV/0!</v>
      </c>
      <c r="BK26" s="529">
        <f t="shared" si="18"/>
        <v>0</v>
      </c>
      <c r="BM26" s="529">
        <f t="shared" si="19"/>
        <v>0</v>
      </c>
      <c r="BP26" s="529">
        <f t="shared" si="20"/>
        <v>0</v>
      </c>
      <c r="BQ26" s="531">
        <v>0</v>
      </c>
      <c r="BR26" s="529">
        <f t="shared" si="36"/>
        <v>0</v>
      </c>
      <c r="BS26" s="531">
        <v>0</v>
      </c>
      <c r="BT26" s="529">
        <f t="shared" si="37"/>
        <v>0</v>
      </c>
      <c r="BU26" s="529" t="e">
        <f t="shared" si="38"/>
        <v>#NAME?</v>
      </c>
      <c r="BV26" s="529" t="e">
        <f t="shared" si="39"/>
        <v>#NAME?</v>
      </c>
      <c r="BW26" s="529" t="e">
        <f t="shared" si="21"/>
        <v>#NAME?</v>
      </c>
      <c r="BX26" s="535" t="e">
        <f t="shared" si="22"/>
        <v>#NAME?</v>
      </c>
      <c r="BZ26" s="535" t="e">
        <f t="shared" si="23"/>
        <v>#NAME?</v>
      </c>
      <c r="CC26" s="538">
        <f t="shared" si="40"/>
        <v>0</v>
      </c>
      <c r="CF26" s="538">
        <f t="shared" si="24"/>
        <v>0</v>
      </c>
      <c r="CI26" s="535">
        <f t="shared" si="25"/>
        <v>0</v>
      </c>
      <c r="CJ26" s="535">
        <f t="shared" si="26"/>
        <v>0</v>
      </c>
      <c r="CK26" s="535">
        <f t="shared" si="27"/>
        <v>0</v>
      </c>
      <c r="CM26" s="535" t="e">
        <f t="shared" si="28"/>
        <v>#NAME?</v>
      </c>
      <c r="CS26" s="539" t="e">
        <f t="shared" si="41"/>
        <v>#NAME?</v>
      </c>
    </row>
    <row r="27" spans="1:97" ht="13">
      <c r="A27" s="541" t="s">
        <v>1301</v>
      </c>
      <c r="B27" s="542">
        <v>0</v>
      </c>
      <c r="C27" s="542">
        <v>70</v>
      </c>
      <c r="D27" s="542">
        <f t="shared" si="29"/>
        <v>70</v>
      </c>
      <c r="E27" s="542">
        <v>47.5</v>
      </c>
      <c r="F27" s="542">
        <v>43</v>
      </c>
      <c r="G27" s="542">
        <v>42.5</v>
      </c>
      <c r="H27" s="542">
        <v>40.5</v>
      </c>
      <c r="I27" s="542">
        <v>25</v>
      </c>
      <c r="J27" s="542">
        <v>0</v>
      </c>
      <c r="K27" s="542">
        <v>0</v>
      </c>
      <c r="L27" s="542">
        <v>0</v>
      </c>
      <c r="M27" s="542">
        <v>0</v>
      </c>
      <c r="N27" s="542">
        <v>0</v>
      </c>
      <c r="O27" s="542">
        <v>0</v>
      </c>
      <c r="P27" s="542">
        <v>0</v>
      </c>
      <c r="Q27" s="542">
        <f t="shared" si="30"/>
        <v>198.5</v>
      </c>
      <c r="R27" s="542">
        <f t="shared" si="31"/>
        <v>268.5</v>
      </c>
      <c r="S27" s="528">
        <v>0</v>
      </c>
      <c r="T27" s="528">
        <v>0</v>
      </c>
      <c r="U27" s="528">
        <v>0</v>
      </c>
      <c r="V27" s="528">
        <v>0</v>
      </c>
      <c r="W27" s="528">
        <v>0</v>
      </c>
      <c r="X27" s="528">
        <v>0</v>
      </c>
      <c r="Y27" s="528">
        <v>0</v>
      </c>
      <c r="Z27" s="528">
        <v>0</v>
      </c>
      <c r="AA27" s="528">
        <v>0</v>
      </c>
      <c r="AB27" s="529">
        <f t="shared" si="1"/>
        <v>100.8</v>
      </c>
      <c r="AC27" s="529">
        <f t="shared" si="2"/>
        <v>57</v>
      </c>
      <c r="AD27" s="529">
        <f t="shared" si="3"/>
        <v>100.89</v>
      </c>
      <c r="AE27" s="529">
        <f t="shared" si="4"/>
        <v>68.447999999999993</v>
      </c>
      <c r="AF27" s="529">
        <f t="shared" si="5"/>
        <v>0</v>
      </c>
      <c r="AG27" s="529">
        <f t="shared" si="6"/>
        <v>226.33799999999997</v>
      </c>
      <c r="AH27" s="529">
        <f t="shared" si="42"/>
        <v>327.13799999999998</v>
      </c>
      <c r="AI27" s="530">
        <v>0</v>
      </c>
      <c r="AJ27" s="530">
        <v>0</v>
      </c>
      <c r="AK27" s="530">
        <v>0</v>
      </c>
      <c r="AL27" s="529">
        <f t="shared" si="43"/>
        <v>0</v>
      </c>
      <c r="AM27" s="529">
        <f t="shared" si="7"/>
        <v>0</v>
      </c>
      <c r="AN27" s="529">
        <f t="shared" si="8"/>
        <v>0</v>
      </c>
      <c r="AO27" s="529">
        <f t="shared" si="9"/>
        <v>0</v>
      </c>
      <c r="AP27" s="529">
        <f t="shared" si="10"/>
        <v>0</v>
      </c>
      <c r="AQ27" s="529">
        <f t="shared" si="44"/>
        <v>0</v>
      </c>
      <c r="AR27" s="529">
        <f t="shared" si="11"/>
        <v>0</v>
      </c>
      <c r="AS27" s="529">
        <f t="shared" si="45"/>
        <v>0</v>
      </c>
      <c r="AT27" s="529">
        <f t="shared" si="12"/>
        <v>0</v>
      </c>
      <c r="AU27" s="529">
        <f t="shared" si="13"/>
        <v>0</v>
      </c>
      <c r="AV27" s="529">
        <f t="shared" si="14"/>
        <v>0</v>
      </c>
      <c r="AW27" s="531">
        <v>0</v>
      </c>
      <c r="AX27" s="529">
        <f t="shared" si="15"/>
        <v>0</v>
      </c>
      <c r="AY27" s="530">
        <v>0</v>
      </c>
      <c r="AZ27" s="530">
        <v>0</v>
      </c>
      <c r="BA27" s="529" t="e">
        <f>IF(R27&gt;=2000,(SUM(AY27:AZ27)*BA25),(SUM(AY27:AX)))</f>
        <v>#NAME?</v>
      </c>
      <c r="BB27" s="529">
        <f t="shared" si="32"/>
        <v>53.82</v>
      </c>
      <c r="BD27" s="533">
        <f t="shared" si="16"/>
        <v>0</v>
      </c>
      <c r="BE27" s="530">
        <v>0</v>
      </c>
      <c r="BF27" s="529">
        <f t="shared" si="33"/>
        <v>0</v>
      </c>
      <c r="BG27" s="534" t="e">
        <f t="shared" si="34"/>
        <v>#DIV/0!</v>
      </c>
      <c r="BH27" s="534" t="e">
        <f t="shared" si="35"/>
        <v>#DIV/0!</v>
      </c>
      <c r="BI27" s="534" t="e">
        <f t="shared" si="17"/>
        <v>#DIV/0!</v>
      </c>
      <c r="BK27" s="529">
        <f t="shared" si="18"/>
        <v>0</v>
      </c>
      <c r="BM27" s="529">
        <f t="shared" si="19"/>
        <v>0</v>
      </c>
      <c r="BP27" s="529">
        <f t="shared" si="20"/>
        <v>0</v>
      </c>
      <c r="BQ27" s="531">
        <v>0</v>
      </c>
      <c r="BR27" s="529">
        <f t="shared" si="36"/>
        <v>0</v>
      </c>
      <c r="BS27" s="531">
        <v>0</v>
      </c>
      <c r="BT27" s="529">
        <f t="shared" si="37"/>
        <v>0</v>
      </c>
      <c r="BU27" s="529" t="e">
        <f t="shared" si="38"/>
        <v>#NAME?</v>
      </c>
      <c r="BV27" s="529" t="e">
        <f t="shared" si="39"/>
        <v>#NAME?</v>
      </c>
      <c r="BW27" s="529" t="e">
        <f t="shared" si="21"/>
        <v>#NAME?</v>
      </c>
      <c r="BX27" s="535" t="e">
        <f t="shared" si="22"/>
        <v>#NAME?</v>
      </c>
      <c r="BZ27" s="535" t="e">
        <f t="shared" si="23"/>
        <v>#NAME?</v>
      </c>
      <c r="CC27" s="538">
        <f t="shared" si="40"/>
        <v>0</v>
      </c>
      <c r="CF27" s="538">
        <f t="shared" si="24"/>
        <v>0</v>
      </c>
      <c r="CI27" s="535">
        <f t="shared" si="25"/>
        <v>0</v>
      </c>
      <c r="CJ27" s="535">
        <f t="shared" si="26"/>
        <v>0</v>
      </c>
      <c r="CK27" s="535">
        <f t="shared" si="27"/>
        <v>0</v>
      </c>
      <c r="CM27" s="535" t="e">
        <f t="shared" si="28"/>
        <v>#NAME?</v>
      </c>
      <c r="CS27" s="539" t="e">
        <f t="shared" si="41"/>
        <v>#NAME?</v>
      </c>
    </row>
    <row r="28" spans="1:97" ht="13">
      <c r="A28" s="541" t="s">
        <v>1302</v>
      </c>
      <c r="B28" s="542">
        <v>0</v>
      </c>
      <c r="C28" s="542">
        <v>0</v>
      </c>
      <c r="D28" s="542">
        <f t="shared" si="29"/>
        <v>0</v>
      </c>
      <c r="E28" s="542">
        <v>0</v>
      </c>
      <c r="F28" s="542">
        <v>0</v>
      </c>
      <c r="G28" s="542">
        <v>0</v>
      </c>
      <c r="H28" s="542">
        <v>0</v>
      </c>
      <c r="I28" s="542">
        <v>0</v>
      </c>
      <c r="J28" s="542">
        <v>0</v>
      </c>
      <c r="K28" s="542">
        <v>0</v>
      </c>
      <c r="L28" s="542">
        <v>0</v>
      </c>
      <c r="M28" s="542">
        <v>60</v>
      </c>
      <c r="N28" s="542">
        <v>37</v>
      </c>
      <c r="O28" s="542">
        <v>44.5</v>
      </c>
      <c r="P28" s="542">
        <v>35</v>
      </c>
      <c r="Q28" s="542">
        <f t="shared" si="30"/>
        <v>176.5</v>
      </c>
      <c r="R28" s="542">
        <f t="shared" si="31"/>
        <v>176.5</v>
      </c>
      <c r="S28" s="528">
        <v>0</v>
      </c>
      <c r="T28" s="528">
        <v>0</v>
      </c>
      <c r="U28" s="528">
        <v>0</v>
      </c>
      <c r="V28" s="528">
        <v>0</v>
      </c>
      <c r="W28" s="528">
        <v>0</v>
      </c>
      <c r="X28" s="528">
        <v>0</v>
      </c>
      <c r="Y28" s="528">
        <v>0</v>
      </c>
      <c r="Z28" s="528">
        <v>0</v>
      </c>
      <c r="AA28" s="528">
        <v>0</v>
      </c>
      <c r="AB28" s="529">
        <f t="shared" si="1"/>
        <v>0</v>
      </c>
      <c r="AC28" s="529">
        <f t="shared" si="2"/>
        <v>0</v>
      </c>
      <c r="AD28" s="529">
        <f t="shared" si="3"/>
        <v>0</v>
      </c>
      <c r="AE28" s="529">
        <f t="shared" si="4"/>
        <v>0</v>
      </c>
      <c r="AF28" s="529">
        <f t="shared" si="5"/>
        <v>220.625</v>
      </c>
      <c r="AG28" s="529">
        <f t="shared" si="6"/>
        <v>220.625</v>
      </c>
      <c r="AH28" s="529">
        <f t="shared" si="42"/>
        <v>220.625</v>
      </c>
      <c r="AI28" s="530">
        <v>0</v>
      </c>
      <c r="AJ28" s="530">
        <v>0</v>
      </c>
      <c r="AK28" s="530">
        <v>0</v>
      </c>
      <c r="AL28" s="529">
        <f t="shared" si="43"/>
        <v>0</v>
      </c>
      <c r="AM28" s="529">
        <f t="shared" si="7"/>
        <v>0</v>
      </c>
      <c r="AN28" s="529">
        <f t="shared" si="8"/>
        <v>0</v>
      </c>
      <c r="AO28" s="529">
        <f t="shared" si="9"/>
        <v>0</v>
      </c>
      <c r="AP28" s="529">
        <f t="shared" si="10"/>
        <v>0</v>
      </c>
      <c r="AQ28" s="529">
        <f t="shared" si="44"/>
        <v>0</v>
      </c>
      <c r="AR28" s="529">
        <f t="shared" si="11"/>
        <v>0</v>
      </c>
      <c r="AS28" s="529">
        <f t="shared" si="45"/>
        <v>0</v>
      </c>
      <c r="AT28" s="529">
        <f t="shared" si="12"/>
        <v>0</v>
      </c>
      <c r="AU28" s="529">
        <f t="shared" si="13"/>
        <v>0</v>
      </c>
      <c r="AV28" s="529">
        <f t="shared" si="14"/>
        <v>0</v>
      </c>
      <c r="AW28" s="531">
        <v>0</v>
      </c>
      <c r="AX28" s="529">
        <f t="shared" si="15"/>
        <v>0</v>
      </c>
      <c r="AY28" s="530">
        <v>0</v>
      </c>
      <c r="AZ28" s="530">
        <v>0</v>
      </c>
      <c r="BA28" s="529" t="e">
        <f>IF(R28&gt;=2000,(SUM(AY28:AZ28)*BA26),(SUM(AY28:AX)))</f>
        <v>#NAME?</v>
      </c>
      <c r="BB28" s="529">
        <f t="shared" si="32"/>
        <v>0</v>
      </c>
      <c r="BD28" s="533">
        <f t="shared" si="16"/>
        <v>23.5</v>
      </c>
      <c r="BE28" s="530">
        <v>0</v>
      </c>
      <c r="BF28" s="529">
        <f t="shared" si="33"/>
        <v>0</v>
      </c>
      <c r="BG28" s="534" t="e">
        <f t="shared" si="34"/>
        <v>#DIV/0!</v>
      </c>
      <c r="BH28" s="534" t="e">
        <f t="shared" si="35"/>
        <v>#DIV/0!</v>
      </c>
      <c r="BI28" s="534" t="e">
        <f t="shared" si="17"/>
        <v>#DIV/0!</v>
      </c>
      <c r="BK28" s="529">
        <f t="shared" si="18"/>
        <v>0</v>
      </c>
      <c r="BM28" s="529">
        <f t="shared" si="19"/>
        <v>0</v>
      </c>
      <c r="BP28" s="529">
        <f t="shared" si="20"/>
        <v>0</v>
      </c>
      <c r="BQ28" s="531">
        <v>180</v>
      </c>
      <c r="BR28" s="529">
        <f>ROUND($BQ28*$BR$2,3)</f>
        <v>19.8</v>
      </c>
      <c r="BS28" s="531">
        <v>0</v>
      </c>
      <c r="BT28" s="529">
        <f t="shared" si="37"/>
        <v>0</v>
      </c>
      <c r="BU28" s="529" t="e">
        <f t="shared" si="38"/>
        <v>#NAME?</v>
      </c>
      <c r="BV28" s="529" t="e">
        <f t="shared" si="39"/>
        <v>#NAME?</v>
      </c>
      <c r="BW28" s="529" t="e">
        <f t="shared" si="21"/>
        <v>#NAME?</v>
      </c>
      <c r="BX28" s="535" t="e">
        <f t="shared" si="22"/>
        <v>#NAME?</v>
      </c>
      <c r="BZ28" s="535" t="e">
        <f t="shared" si="23"/>
        <v>#NAME?</v>
      </c>
      <c r="CC28" s="538">
        <f t="shared" si="40"/>
        <v>0</v>
      </c>
      <c r="CF28" s="538">
        <f t="shared" si="24"/>
        <v>0</v>
      </c>
      <c r="CI28" s="535">
        <f t="shared" si="25"/>
        <v>0</v>
      </c>
      <c r="CJ28" s="535">
        <f t="shared" si="26"/>
        <v>0</v>
      </c>
      <c r="CK28" s="535">
        <f t="shared" si="27"/>
        <v>0</v>
      </c>
      <c r="CM28" s="535" t="e">
        <f t="shared" si="28"/>
        <v>#NAME?</v>
      </c>
      <c r="CS28" s="539" t="e">
        <f t="shared" si="41"/>
        <v>#NAME?</v>
      </c>
    </row>
    <row r="29" spans="1:97" ht="13">
      <c r="A29" s="541" t="s">
        <v>1303</v>
      </c>
      <c r="B29" s="542">
        <v>0</v>
      </c>
      <c r="C29" s="542">
        <v>0</v>
      </c>
      <c r="D29" s="542">
        <f t="shared" si="29"/>
        <v>0</v>
      </c>
      <c r="E29" s="542">
        <v>0</v>
      </c>
      <c r="F29" s="542">
        <v>0</v>
      </c>
      <c r="G29" s="542">
        <v>0</v>
      </c>
      <c r="H29" s="542">
        <v>0</v>
      </c>
      <c r="I29" s="542">
        <v>0</v>
      </c>
      <c r="J29" s="542">
        <v>72</v>
      </c>
      <c r="K29" s="542">
        <v>74</v>
      </c>
      <c r="L29" s="542">
        <v>74</v>
      </c>
      <c r="M29" s="542">
        <v>65.5</v>
      </c>
      <c r="N29" s="542">
        <v>61</v>
      </c>
      <c r="O29" s="542">
        <v>36.5</v>
      </c>
      <c r="P29" s="542">
        <v>42.5</v>
      </c>
      <c r="Q29" s="542">
        <f t="shared" si="30"/>
        <v>425.5</v>
      </c>
      <c r="R29" s="542">
        <f t="shared" si="31"/>
        <v>425.5</v>
      </c>
      <c r="S29" s="528">
        <v>0</v>
      </c>
      <c r="T29" s="528">
        <v>0</v>
      </c>
      <c r="U29" s="528">
        <v>0</v>
      </c>
      <c r="V29" s="528">
        <v>0</v>
      </c>
      <c r="W29" s="528">
        <v>0</v>
      </c>
      <c r="X29" s="528">
        <v>0</v>
      </c>
      <c r="Y29" s="528">
        <v>0</v>
      </c>
      <c r="Z29" s="528">
        <v>0</v>
      </c>
      <c r="AA29" s="528">
        <v>0</v>
      </c>
      <c r="AB29" s="529">
        <f t="shared" si="1"/>
        <v>0</v>
      </c>
      <c r="AC29" s="529">
        <f t="shared" si="2"/>
        <v>0</v>
      </c>
      <c r="AD29" s="529">
        <f t="shared" si="3"/>
        <v>0</v>
      </c>
      <c r="AE29" s="529">
        <f t="shared" si="4"/>
        <v>75.239999999999995</v>
      </c>
      <c r="AF29" s="529">
        <f t="shared" si="5"/>
        <v>441.875</v>
      </c>
      <c r="AG29" s="529">
        <f t="shared" si="6"/>
        <v>517.11500000000001</v>
      </c>
      <c r="AH29" s="529">
        <f t="shared" si="42"/>
        <v>517.11500000000001</v>
      </c>
      <c r="AI29" s="530">
        <v>0</v>
      </c>
      <c r="AJ29" s="530">
        <v>0</v>
      </c>
      <c r="AK29" s="530">
        <v>0</v>
      </c>
      <c r="AL29" s="529">
        <f t="shared" si="43"/>
        <v>0</v>
      </c>
      <c r="AM29" s="529">
        <f t="shared" si="7"/>
        <v>0</v>
      </c>
      <c r="AN29" s="529">
        <f t="shared" si="8"/>
        <v>0</v>
      </c>
      <c r="AO29" s="529">
        <f t="shared" si="9"/>
        <v>0</v>
      </c>
      <c r="AP29" s="529">
        <f t="shared" si="10"/>
        <v>0</v>
      </c>
      <c r="AQ29" s="529">
        <f t="shared" si="44"/>
        <v>0</v>
      </c>
      <c r="AR29" s="529">
        <f t="shared" si="11"/>
        <v>0</v>
      </c>
      <c r="AS29" s="529">
        <f t="shared" si="45"/>
        <v>0</v>
      </c>
      <c r="AT29" s="529">
        <f t="shared" si="12"/>
        <v>0</v>
      </c>
      <c r="AU29" s="529">
        <f t="shared" si="13"/>
        <v>0</v>
      </c>
      <c r="AV29" s="529">
        <f t="shared" si="14"/>
        <v>0</v>
      </c>
      <c r="AW29" s="531">
        <v>0</v>
      </c>
      <c r="AX29" s="529">
        <f t="shared" si="15"/>
        <v>0</v>
      </c>
      <c r="AY29" s="530">
        <v>0</v>
      </c>
      <c r="AZ29" s="530">
        <v>0</v>
      </c>
      <c r="BA29" s="529" t="e">
        <f>IF(R29&gt;=2000,(SUM(AY29:AZ29)*BA27),(SUM(AY29:AX)))</f>
        <v>#NAME?</v>
      </c>
      <c r="BB29" s="529">
        <f t="shared" si="32"/>
        <v>122.68300000000001</v>
      </c>
      <c r="BD29" s="533">
        <f t="shared" si="16"/>
        <v>0</v>
      </c>
      <c r="BE29" s="530">
        <v>0</v>
      </c>
      <c r="BF29" s="529">
        <f t="shared" si="33"/>
        <v>0</v>
      </c>
      <c r="BG29" s="534" t="e">
        <f t="shared" si="34"/>
        <v>#DIV/0!</v>
      </c>
      <c r="BH29" s="534" t="e">
        <f t="shared" si="35"/>
        <v>#DIV/0!</v>
      </c>
      <c r="BI29" s="534" t="e">
        <f t="shared" si="17"/>
        <v>#DIV/0!</v>
      </c>
      <c r="BK29" s="529">
        <f t="shared" si="18"/>
        <v>0</v>
      </c>
      <c r="BM29" s="529">
        <f t="shared" si="19"/>
        <v>0</v>
      </c>
      <c r="BP29" s="529">
        <f t="shared" si="20"/>
        <v>0</v>
      </c>
      <c r="BQ29" s="531">
        <v>0</v>
      </c>
      <c r="BR29" s="529">
        <f t="shared" si="36"/>
        <v>0</v>
      </c>
      <c r="BS29" s="531">
        <v>0</v>
      </c>
      <c r="BT29" s="529">
        <f t="shared" si="37"/>
        <v>0</v>
      </c>
      <c r="BU29" s="529" t="e">
        <f t="shared" si="38"/>
        <v>#NAME?</v>
      </c>
      <c r="BV29" s="529" t="e">
        <f t="shared" si="39"/>
        <v>#NAME?</v>
      </c>
      <c r="BW29" s="529" t="e">
        <f t="shared" si="21"/>
        <v>#NAME?</v>
      </c>
      <c r="BX29" s="535" t="e">
        <f t="shared" si="22"/>
        <v>#NAME?</v>
      </c>
      <c r="BZ29" s="535" t="e">
        <f t="shared" si="23"/>
        <v>#NAME?</v>
      </c>
      <c r="CC29" s="538">
        <f t="shared" si="40"/>
        <v>0</v>
      </c>
      <c r="CF29" s="538">
        <f t="shared" si="24"/>
        <v>0</v>
      </c>
      <c r="CI29" s="535">
        <f t="shared" si="25"/>
        <v>0</v>
      </c>
      <c r="CJ29" s="535">
        <f t="shared" si="26"/>
        <v>0</v>
      </c>
      <c r="CK29" s="535">
        <f t="shared" si="27"/>
        <v>0</v>
      </c>
      <c r="CM29" s="535" t="e">
        <f t="shared" si="28"/>
        <v>#NAME?</v>
      </c>
      <c r="CS29" s="539" t="e">
        <f t="shared" si="41"/>
        <v>#NAME?</v>
      </c>
    </row>
    <row r="30" spans="1:97" ht="13">
      <c r="A30" s="541" t="s">
        <v>1304</v>
      </c>
      <c r="B30" s="542">
        <v>0</v>
      </c>
      <c r="C30" s="542">
        <v>0</v>
      </c>
      <c r="D30" s="542">
        <f t="shared" si="29"/>
        <v>0</v>
      </c>
      <c r="E30" s="542">
        <v>0</v>
      </c>
      <c r="F30" s="542">
        <v>0</v>
      </c>
      <c r="G30" s="542">
        <v>0</v>
      </c>
      <c r="H30" s="542">
        <v>0</v>
      </c>
      <c r="I30" s="542">
        <v>0</v>
      </c>
      <c r="J30" s="542">
        <v>17</v>
      </c>
      <c r="K30" s="542">
        <v>23</v>
      </c>
      <c r="L30" s="542">
        <v>28.5</v>
      </c>
      <c r="M30" s="542">
        <v>105</v>
      </c>
      <c r="N30" s="542">
        <v>54.5</v>
      </c>
      <c r="O30" s="542">
        <v>48</v>
      </c>
      <c r="P30" s="542">
        <v>66</v>
      </c>
      <c r="Q30" s="542">
        <f t="shared" si="30"/>
        <v>342</v>
      </c>
      <c r="R30" s="542">
        <f t="shared" si="31"/>
        <v>342</v>
      </c>
      <c r="S30" s="528">
        <v>0</v>
      </c>
      <c r="T30" s="528">
        <v>0</v>
      </c>
      <c r="U30" s="528">
        <v>0</v>
      </c>
      <c r="V30" s="528">
        <v>0</v>
      </c>
      <c r="W30" s="528">
        <v>0</v>
      </c>
      <c r="X30" s="528">
        <v>0</v>
      </c>
      <c r="Y30" s="528">
        <v>0</v>
      </c>
      <c r="Z30" s="528">
        <v>0</v>
      </c>
      <c r="AA30" s="528">
        <v>0</v>
      </c>
      <c r="AB30" s="529">
        <f t="shared" si="1"/>
        <v>0</v>
      </c>
      <c r="AC30" s="529">
        <f t="shared" si="2"/>
        <v>0</v>
      </c>
      <c r="AD30" s="529">
        <f t="shared" si="3"/>
        <v>0</v>
      </c>
      <c r="AE30" s="529">
        <f t="shared" si="4"/>
        <v>17.765000000000001</v>
      </c>
      <c r="AF30" s="529">
        <f t="shared" si="5"/>
        <v>406.25</v>
      </c>
      <c r="AG30" s="529">
        <f t="shared" si="6"/>
        <v>424.01499999999999</v>
      </c>
      <c r="AH30" s="529">
        <f t="shared" si="42"/>
        <v>424.01499999999999</v>
      </c>
      <c r="AI30" s="530">
        <v>0</v>
      </c>
      <c r="AJ30" s="530">
        <v>0</v>
      </c>
      <c r="AK30" s="530">
        <v>0</v>
      </c>
      <c r="AL30" s="529">
        <f t="shared" si="43"/>
        <v>0</v>
      </c>
      <c r="AM30" s="529">
        <f t="shared" si="7"/>
        <v>0</v>
      </c>
      <c r="AN30" s="529">
        <f t="shared" si="8"/>
        <v>0</v>
      </c>
      <c r="AO30" s="529">
        <f t="shared" si="9"/>
        <v>0</v>
      </c>
      <c r="AP30" s="529">
        <f t="shared" si="10"/>
        <v>0</v>
      </c>
      <c r="AQ30" s="529">
        <f t="shared" si="44"/>
        <v>0</v>
      </c>
      <c r="AR30" s="529">
        <f t="shared" si="11"/>
        <v>0</v>
      </c>
      <c r="AS30" s="529">
        <f t="shared" si="45"/>
        <v>0</v>
      </c>
      <c r="AT30" s="529">
        <f t="shared" si="12"/>
        <v>0</v>
      </c>
      <c r="AU30" s="529">
        <f t="shared" si="13"/>
        <v>0</v>
      </c>
      <c r="AV30" s="529">
        <f t="shared" si="14"/>
        <v>0</v>
      </c>
      <c r="AW30" s="531">
        <v>0</v>
      </c>
      <c r="AX30" s="529">
        <f t="shared" si="15"/>
        <v>0</v>
      </c>
      <c r="AY30" s="530">
        <v>0</v>
      </c>
      <c r="AZ30" s="530">
        <v>0</v>
      </c>
      <c r="BA30" s="529" t="e">
        <f>IF(R30&gt;=2000,(SUM(AY30:AZ30)*BA28),(SUM(AY30:AX)))</f>
        <v>#NAME?</v>
      </c>
      <c r="BB30" s="529">
        <f t="shared" si="32"/>
        <v>9.5190000000000001</v>
      </c>
      <c r="BD30" s="533">
        <f t="shared" si="16"/>
        <v>0</v>
      </c>
      <c r="BE30" s="530">
        <v>0</v>
      </c>
      <c r="BF30" s="529">
        <f t="shared" si="33"/>
        <v>0</v>
      </c>
      <c r="BG30" s="534" t="e">
        <f t="shared" si="34"/>
        <v>#DIV/0!</v>
      </c>
      <c r="BH30" s="534" t="e">
        <f t="shared" si="35"/>
        <v>#DIV/0!</v>
      </c>
      <c r="BI30" s="534" t="e">
        <f t="shared" si="17"/>
        <v>#DIV/0!</v>
      </c>
      <c r="BK30" s="529">
        <f t="shared" si="18"/>
        <v>0</v>
      </c>
      <c r="BM30" s="529">
        <f t="shared" si="19"/>
        <v>0</v>
      </c>
      <c r="BP30" s="529">
        <f t="shared" si="20"/>
        <v>0</v>
      </c>
      <c r="BQ30" s="531">
        <v>356</v>
      </c>
      <c r="BR30" s="529">
        <f t="shared" si="36"/>
        <v>39.159999999999997</v>
      </c>
      <c r="BS30" s="531">
        <v>0</v>
      </c>
      <c r="BT30" s="529">
        <f t="shared" si="37"/>
        <v>0</v>
      </c>
      <c r="BU30" s="529" t="e">
        <f t="shared" si="38"/>
        <v>#NAME?</v>
      </c>
      <c r="BV30" s="529" t="e">
        <f t="shared" si="39"/>
        <v>#NAME?</v>
      </c>
      <c r="BW30" s="529" t="e">
        <f t="shared" si="21"/>
        <v>#NAME?</v>
      </c>
      <c r="BX30" s="535" t="e">
        <f t="shared" si="22"/>
        <v>#NAME?</v>
      </c>
      <c r="BZ30" s="535" t="e">
        <f t="shared" si="23"/>
        <v>#NAME?</v>
      </c>
      <c r="CC30" s="538">
        <f t="shared" si="40"/>
        <v>0</v>
      </c>
      <c r="CF30" s="538">
        <f t="shared" si="24"/>
        <v>0</v>
      </c>
      <c r="CI30" s="535">
        <f t="shared" si="25"/>
        <v>0</v>
      </c>
      <c r="CJ30" s="535">
        <f t="shared" si="26"/>
        <v>0</v>
      </c>
      <c r="CK30" s="535">
        <f t="shared" si="27"/>
        <v>0</v>
      </c>
      <c r="CM30" s="535" t="e">
        <f t="shared" si="28"/>
        <v>#NAME?</v>
      </c>
      <c r="CS30" s="539" t="e">
        <f t="shared" si="41"/>
        <v>#NAME?</v>
      </c>
    </row>
    <row r="31" spans="1:97" ht="13">
      <c r="A31" s="541" t="s">
        <v>909</v>
      </c>
      <c r="B31" s="542">
        <v>0</v>
      </c>
      <c r="C31" s="542">
        <v>0</v>
      </c>
      <c r="D31" s="542">
        <f t="shared" si="29"/>
        <v>0</v>
      </c>
      <c r="E31" s="542">
        <v>0</v>
      </c>
      <c r="F31" s="542">
        <v>0</v>
      </c>
      <c r="G31" s="542">
        <v>0</v>
      </c>
      <c r="H31" s="542">
        <v>0</v>
      </c>
      <c r="I31" s="542">
        <v>0</v>
      </c>
      <c r="J31" s="542">
        <v>0</v>
      </c>
      <c r="K31" s="542">
        <v>0</v>
      </c>
      <c r="L31" s="542">
        <v>0</v>
      </c>
      <c r="M31" s="542">
        <v>49</v>
      </c>
      <c r="N31" s="542">
        <v>37</v>
      </c>
      <c r="O31" s="542">
        <v>33.5</v>
      </c>
      <c r="P31" s="542">
        <v>0</v>
      </c>
      <c r="Q31" s="542">
        <f t="shared" si="30"/>
        <v>119.5</v>
      </c>
      <c r="R31" s="542">
        <f t="shared" si="31"/>
        <v>119.5</v>
      </c>
      <c r="S31" s="528">
        <v>0</v>
      </c>
      <c r="T31" s="528">
        <v>0</v>
      </c>
      <c r="U31" s="528">
        <v>0</v>
      </c>
      <c r="V31" s="528">
        <v>0</v>
      </c>
      <c r="W31" s="528">
        <v>0</v>
      </c>
      <c r="X31" s="528">
        <v>0</v>
      </c>
      <c r="Y31" s="528">
        <v>0</v>
      </c>
      <c r="Z31" s="528">
        <v>0</v>
      </c>
      <c r="AA31" s="528">
        <v>0</v>
      </c>
      <c r="AB31" s="529">
        <f t="shared" si="1"/>
        <v>0</v>
      </c>
      <c r="AC31" s="529">
        <f t="shared" si="2"/>
        <v>0</v>
      </c>
      <c r="AD31" s="529">
        <f t="shared" si="3"/>
        <v>0</v>
      </c>
      <c r="AE31" s="529">
        <f t="shared" si="4"/>
        <v>0</v>
      </c>
      <c r="AF31" s="529">
        <f t="shared" si="5"/>
        <v>149.375</v>
      </c>
      <c r="AG31" s="529">
        <f t="shared" si="6"/>
        <v>149.375</v>
      </c>
      <c r="AH31" s="529">
        <f t="shared" si="42"/>
        <v>149.375</v>
      </c>
      <c r="AI31" s="530">
        <v>0</v>
      </c>
      <c r="AJ31" s="530">
        <v>0</v>
      </c>
      <c r="AK31" s="530">
        <v>0</v>
      </c>
      <c r="AL31" s="529">
        <f t="shared" si="43"/>
        <v>0</v>
      </c>
      <c r="AM31" s="529">
        <f t="shared" si="7"/>
        <v>0</v>
      </c>
      <c r="AN31" s="529">
        <f t="shared" si="8"/>
        <v>0</v>
      </c>
      <c r="AO31" s="529">
        <f t="shared" si="9"/>
        <v>0</v>
      </c>
      <c r="AP31" s="529">
        <f t="shared" si="10"/>
        <v>0</v>
      </c>
      <c r="AQ31" s="529">
        <f t="shared" si="44"/>
        <v>0</v>
      </c>
      <c r="AR31" s="529">
        <f t="shared" si="11"/>
        <v>0</v>
      </c>
      <c r="AS31" s="529">
        <f t="shared" si="45"/>
        <v>0</v>
      </c>
      <c r="AT31" s="529">
        <f t="shared" si="12"/>
        <v>0</v>
      </c>
      <c r="AU31" s="529">
        <f t="shared" si="13"/>
        <v>0</v>
      </c>
      <c r="AV31" s="529">
        <f t="shared" si="14"/>
        <v>0</v>
      </c>
      <c r="AW31" s="531">
        <v>0</v>
      </c>
      <c r="AX31" s="529">
        <f t="shared" si="15"/>
        <v>0</v>
      </c>
      <c r="AY31" s="530">
        <v>0</v>
      </c>
      <c r="AZ31" s="530">
        <v>0</v>
      </c>
      <c r="BA31" s="529" t="e">
        <f>IF(R31&gt;=2000,(SUM(AY31:AZ31)*BA29),(SUM(AY31:AX)))</f>
        <v>#NAME?</v>
      </c>
      <c r="BB31" s="529">
        <f t="shared" si="32"/>
        <v>67.581999999999994</v>
      </c>
      <c r="BD31" s="533">
        <f t="shared" si="16"/>
        <v>80.5</v>
      </c>
      <c r="BE31" s="530">
        <v>0</v>
      </c>
      <c r="BF31" s="529">
        <f t="shared" si="33"/>
        <v>0</v>
      </c>
      <c r="BG31" s="534" t="e">
        <f t="shared" si="34"/>
        <v>#DIV/0!</v>
      </c>
      <c r="BH31" s="534" t="e">
        <f t="shared" si="35"/>
        <v>#DIV/0!</v>
      </c>
      <c r="BI31" s="534" t="e">
        <f t="shared" si="17"/>
        <v>#DIV/0!</v>
      </c>
      <c r="BK31" s="529">
        <f t="shared" si="18"/>
        <v>0</v>
      </c>
      <c r="BM31" s="529">
        <f t="shared" si="19"/>
        <v>0</v>
      </c>
      <c r="BP31" s="529">
        <f t="shared" si="20"/>
        <v>0</v>
      </c>
      <c r="BQ31" s="531">
        <v>0</v>
      </c>
      <c r="BR31" s="529">
        <f t="shared" si="36"/>
        <v>0</v>
      </c>
      <c r="BS31" s="531">
        <v>0</v>
      </c>
      <c r="BT31" s="529">
        <f t="shared" si="37"/>
        <v>0</v>
      </c>
      <c r="BU31" s="529" t="e">
        <f t="shared" si="38"/>
        <v>#NAME?</v>
      </c>
      <c r="BV31" s="529" t="e">
        <f t="shared" si="39"/>
        <v>#NAME?</v>
      </c>
      <c r="BW31" s="529" t="e">
        <f t="shared" si="21"/>
        <v>#NAME?</v>
      </c>
      <c r="BX31" s="535" t="e">
        <f t="shared" si="22"/>
        <v>#NAME?</v>
      </c>
      <c r="BZ31" s="535" t="e">
        <f t="shared" si="23"/>
        <v>#NAME?</v>
      </c>
      <c r="CC31" s="538">
        <f t="shared" si="40"/>
        <v>0</v>
      </c>
      <c r="CF31" s="538">
        <f t="shared" si="24"/>
        <v>0</v>
      </c>
      <c r="CI31" s="535">
        <f t="shared" si="25"/>
        <v>0</v>
      </c>
      <c r="CJ31" s="535">
        <f t="shared" si="26"/>
        <v>0</v>
      </c>
      <c r="CK31" s="535">
        <f t="shared" si="27"/>
        <v>0</v>
      </c>
      <c r="CM31" s="535" t="e">
        <f t="shared" si="28"/>
        <v>#NAME?</v>
      </c>
      <c r="CS31" s="539" t="e">
        <f t="shared" si="41"/>
        <v>#NAME?</v>
      </c>
    </row>
    <row r="32" spans="1:97" ht="13">
      <c r="A32" s="541" t="s">
        <v>1305</v>
      </c>
      <c r="B32" s="542">
        <v>0</v>
      </c>
      <c r="C32" s="542">
        <v>0</v>
      </c>
      <c r="D32" s="542">
        <f t="shared" si="29"/>
        <v>0</v>
      </c>
      <c r="E32" s="542">
        <v>0</v>
      </c>
      <c r="F32" s="542">
        <v>0</v>
      </c>
      <c r="G32" s="542">
        <v>0</v>
      </c>
      <c r="H32" s="542">
        <v>0</v>
      </c>
      <c r="I32" s="542">
        <v>0</v>
      </c>
      <c r="J32" s="542">
        <v>93</v>
      </c>
      <c r="K32" s="542">
        <v>93.5</v>
      </c>
      <c r="L32" s="542">
        <v>92.5</v>
      </c>
      <c r="M32" s="542">
        <v>87.5</v>
      </c>
      <c r="N32" s="542">
        <v>87.5</v>
      </c>
      <c r="O32" s="542">
        <v>78</v>
      </c>
      <c r="P32" s="542">
        <v>81</v>
      </c>
      <c r="Q32" s="542">
        <f t="shared" si="30"/>
        <v>613</v>
      </c>
      <c r="R32" s="542">
        <f t="shared" si="31"/>
        <v>613</v>
      </c>
      <c r="S32" s="528">
        <v>0</v>
      </c>
      <c r="T32" s="528">
        <v>0</v>
      </c>
      <c r="U32" s="528">
        <v>0</v>
      </c>
      <c r="V32" s="528">
        <v>0</v>
      </c>
      <c r="W32" s="528">
        <v>0</v>
      </c>
      <c r="X32" s="528">
        <v>0</v>
      </c>
      <c r="Y32" s="528">
        <v>0</v>
      </c>
      <c r="Z32" s="528">
        <v>0</v>
      </c>
      <c r="AA32" s="528">
        <v>0</v>
      </c>
      <c r="AB32" s="529">
        <f t="shared" si="1"/>
        <v>0</v>
      </c>
      <c r="AC32" s="529">
        <f t="shared" si="2"/>
        <v>0</v>
      </c>
      <c r="AD32" s="529">
        <f t="shared" si="3"/>
        <v>0</v>
      </c>
      <c r="AE32" s="529">
        <f t="shared" si="4"/>
        <v>97.185000000000002</v>
      </c>
      <c r="AF32" s="529">
        <f t="shared" si="5"/>
        <v>650</v>
      </c>
      <c r="AG32" s="529">
        <f t="shared" si="6"/>
        <v>747.18499999999995</v>
      </c>
      <c r="AH32" s="529">
        <f t="shared" si="42"/>
        <v>747.18499999999995</v>
      </c>
      <c r="AI32" s="530">
        <v>0</v>
      </c>
      <c r="AJ32" s="530">
        <v>0</v>
      </c>
      <c r="AK32" s="530">
        <v>0</v>
      </c>
      <c r="AL32" s="529">
        <f t="shared" si="43"/>
        <v>0</v>
      </c>
      <c r="AM32" s="529">
        <f t="shared" si="7"/>
        <v>0</v>
      </c>
      <c r="AN32" s="529">
        <f t="shared" si="8"/>
        <v>0</v>
      </c>
      <c r="AO32" s="529">
        <f t="shared" si="9"/>
        <v>0</v>
      </c>
      <c r="AP32" s="529">
        <f t="shared" si="10"/>
        <v>0</v>
      </c>
      <c r="AQ32" s="529">
        <f t="shared" si="44"/>
        <v>0</v>
      </c>
      <c r="AR32" s="529">
        <f t="shared" si="11"/>
        <v>0</v>
      </c>
      <c r="AS32" s="529">
        <f t="shared" si="45"/>
        <v>0</v>
      </c>
      <c r="AT32" s="529">
        <f t="shared" si="12"/>
        <v>0</v>
      </c>
      <c r="AU32" s="529">
        <f t="shared" si="13"/>
        <v>0</v>
      </c>
      <c r="AV32" s="529">
        <f t="shared" si="14"/>
        <v>0</v>
      </c>
      <c r="AW32" s="531">
        <v>0</v>
      </c>
      <c r="AX32" s="529">
        <f t="shared" si="15"/>
        <v>0</v>
      </c>
      <c r="AY32" s="530">
        <v>0</v>
      </c>
      <c r="AZ32" s="530">
        <v>0</v>
      </c>
      <c r="BA32" s="529" t="e">
        <f>IF(R32&gt;=2000,(SUM(AY32:AZ32)*BA30),(SUM(AY32:AX)))</f>
        <v>#NAME?</v>
      </c>
      <c r="BB32" s="529">
        <f t="shared" si="32"/>
        <v>0</v>
      </c>
      <c r="BD32" s="533">
        <f t="shared" si="16"/>
        <v>0</v>
      </c>
      <c r="BE32" s="530">
        <v>0</v>
      </c>
      <c r="BF32" s="529">
        <f t="shared" si="33"/>
        <v>0</v>
      </c>
      <c r="BG32" s="534" t="e">
        <f t="shared" si="34"/>
        <v>#DIV/0!</v>
      </c>
      <c r="BH32" s="534" t="e">
        <f t="shared" si="35"/>
        <v>#DIV/0!</v>
      </c>
      <c r="BI32" s="534" t="e">
        <f t="shared" si="17"/>
        <v>#DIV/0!</v>
      </c>
      <c r="BK32" s="529">
        <f t="shared" si="18"/>
        <v>0</v>
      </c>
      <c r="BM32" s="529">
        <f t="shared" si="19"/>
        <v>0</v>
      </c>
      <c r="BP32" s="529">
        <f t="shared" si="20"/>
        <v>0</v>
      </c>
      <c r="BQ32" s="531">
        <v>622</v>
      </c>
      <c r="BR32" s="529">
        <f t="shared" si="36"/>
        <v>68.42</v>
      </c>
      <c r="BS32" s="531">
        <v>0</v>
      </c>
      <c r="BT32" s="529">
        <f t="shared" si="37"/>
        <v>0</v>
      </c>
      <c r="BU32" s="529" t="e">
        <f t="shared" si="38"/>
        <v>#NAME?</v>
      </c>
      <c r="BV32" s="529" t="e">
        <f t="shared" si="39"/>
        <v>#NAME?</v>
      </c>
      <c r="BW32" s="529" t="e">
        <f t="shared" si="21"/>
        <v>#NAME?</v>
      </c>
      <c r="BX32" s="535" t="e">
        <f t="shared" si="22"/>
        <v>#NAME?</v>
      </c>
      <c r="BZ32" s="535" t="e">
        <f t="shared" si="23"/>
        <v>#NAME?</v>
      </c>
      <c r="CC32" s="538">
        <f t="shared" si="40"/>
        <v>0</v>
      </c>
      <c r="CF32" s="538">
        <f t="shared" si="24"/>
        <v>0</v>
      </c>
      <c r="CI32" s="535">
        <f t="shared" si="25"/>
        <v>0</v>
      </c>
      <c r="CJ32" s="535">
        <f t="shared" si="26"/>
        <v>0</v>
      </c>
      <c r="CK32" s="535">
        <f t="shared" si="27"/>
        <v>0</v>
      </c>
      <c r="CM32" s="535" t="e">
        <f t="shared" si="28"/>
        <v>#NAME?</v>
      </c>
      <c r="CS32" s="539" t="e">
        <f t="shared" si="41"/>
        <v>#NAME?</v>
      </c>
    </row>
    <row r="33" spans="1:97" ht="13">
      <c r="A33" s="541" t="s">
        <v>1306</v>
      </c>
      <c r="B33" s="542">
        <v>0</v>
      </c>
      <c r="C33" s="542">
        <v>0</v>
      </c>
      <c r="D33" s="542">
        <f>SUM((B33/2)+C33)</f>
        <v>0</v>
      </c>
      <c r="E33" s="542">
        <v>0</v>
      </c>
      <c r="F33" s="542">
        <v>0</v>
      </c>
      <c r="G33" s="542">
        <v>0</v>
      </c>
      <c r="H33" s="542">
        <v>0</v>
      </c>
      <c r="I33" s="542">
        <v>0</v>
      </c>
      <c r="J33" s="542">
        <v>0</v>
      </c>
      <c r="K33" s="542">
        <v>0</v>
      </c>
      <c r="L33" s="542">
        <v>0</v>
      </c>
      <c r="M33" s="542">
        <v>45.5</v>
      </c>
      <c r="N33" s="542">
        <v>58</v>
      </c>
      <c r="O33" s="542">
        <v>71</v>
      </c>
      <c r="P33" s="542">
        <v>43.5</v>
      </c>
      <c r="Q33" s="542">
        <f t="shared" si="30"/>
        <v>218</v>
      </c>
      <c r="R33" s="542">
        <f t="shared" si="31"/>
        <v>218</v>
      </c>
      <c r="S33" s="528">
        <v>0</v>
      </c>
      <c r="T33" s="528">
        <v>0</v>
      </c>
      <c r="U33" s="528">
        <v>0</v>
      </c>
      <c r="V33" s="528">
        <v>0</v>
      </c>
      <c r="W33" s="528">
        <v>0</v>
      </c>
      <c r="X33" s="528">
        <v>0</v>
      </c>
      <c r="Y33" s="528">
        <v>0</v>
      </c>
      <c r="Z33" s="528">
        <v>0</v>
      </c>
      <c r="AA33" s="528">
        <v>0</v>
      </c>
      <c r="AB33" s="529">
        <f t="shared" si="1"/>
        <v>0</v>
      </c>
      <c r="AC33" s="529">
        <f t="shared" si="2"/>
        <v>0</v>
      </c>
      <c r="AD33" s="529">
        <f t="shared" si="3"/>
        <v>0</v>
      </c>
      <c r="AE33" s="529">
        <f t="shared" si="4"/>
        <v>0</v>
      </c>
      <c r="AF33" s="529">
        <f t="shared" si="5"/>
        <v>272.5</v>
      </c>
      <c r="AG33" s="529">
        <f t="shared" si="6"/>
        <v>272.5</v>
      </c>
      <c r="AH33" s="529">
        <f t="shared" si="42"/>
        <v>272.5</v>
      </c>
      <c r="AI33" s="530">
        <v>0</v>
      </c>
      <c r="AJ33" s="530">
        <v>0</v>
      </c>
      <c r="AK33" s="530">
        <v>0</v>
      </c>
      <c r="AL33" s="529">
        <f t="shared" si="43"/>
        <v>0</v>
      </c>
      <c r="AM33" s="529">
        <f t="shared" si="7"/>
        <v>0</v>
      </c>
      <c r="AN33" s="529">
        <f t="shared" si="8"/>
        <v>0</v>
      </c>
      <c r="AO33" s="529">
        <f t="shared" si="9"/>
        <v>0</v>
      </c>
      <c r="AP33" s="529">
        <f t="shared" si="10"/>
        <v>0</v>
      </c>
      <c r="AQ33" s="529">
        <f t="shared" si="44"/>
        <v>0</v>
      </c>
      <c r="AR33" s="529">
        <f t="shared" si="11"/>
        <v>0</v>
      </c>
      <c r="AS33" s="529">
        <f t="shared" si="45"/>
        <v>0</v>
      </c>
      <c r="AT33" s="529">
        <f t="shared" si="12"/>
        <v>0</v>
      </c>
      <c r="AU33" s="529">
        <f t="shared" si="13"/>
        <v>0</v>
      </c>
      <c r="AV33" s="529">
        <f t="shared" si="14"/>
        <v>0</v>
      </c>
      <c r="AW33" s="531">
        <v>0</v>
      </c>
      <c r="AX33" s="529">
        <f t="shared" si="15"/>
        <v>0</v>
      </c>
      <c r="AY33" s="530">
        <v>0</v>
      </c>
      <c r="AZ33" s="530">
        <v>0</v>
      </c>
      <c r="BA33" s="529" t="e">
        <f>IF(R33&gt;=2000,(SUM(AY33:AZ33)*BA31),(SUM(AY33:AX)))</f>
        <v>#NAME?</v>
      </c>
      <c r="BB33" s="529">
        <f t="shared" si="32"/>
        <v>22.695</v>
      </c>
      <c r="BD33" s="533">
        <f t="shared" si="16"/>
        <v>0</v>
      </c>
      <c r="BE33" s="530">
        <v>0</v>
      </c>
      <c r="BF33" s="529">
        <f t="shared" si="33"/>
        <v>0</v>
      </c>
      <c r="BG33" s="534" t="e">
        <f t="shared" si="34"/>
        <v>#DIV/0!</v>
      </c>
      <c r="BH33" s="534" t="e">
        <f t="shared" si="35"/>
        <v>#DIV/0!</v>
      </c>
      <c r="BI33" s="534" t="e">
        <f t="shared" si="17"/>
        <v>#DIV/0!</v>
      </c>
      <c r="BK33" s="529">
        <f t="shared" si="18"/>
        <v>0</v>
      </c>
      <c r="BM33" s="529">
        <f t="shared" si="19"/>
        <v>0</v>
      </c>
      <c r="BP33" s="529">
        <f t="shared" si="20"/>
        <v>0</v>
      </c>
      <c r="BQ33" s="531">
        <v>0</v>
      </c>
      <c r="BR33" s="529">
        <f t="shared" si="36"/>
        <v>0</v>
      </c>
      <c r="BS33" s="531">
        <v>0</v>
      </c>
      <c r="BT33" s="529">
        <f t="shared" si="37"/>
        <v>0</v>
      </c>
      <c r="BU33" s="529" t="e">
        <f t="shared" si="38"/>
        <v>#NAME?</v>
      </c>
      <c r="BV33" s="529" t="e">
        <f t="shared" si="39"/>
        <v>#NAME?</v>
      </c>
      <c r="BW33" s="529" t="e">
        <f t="shared" si="21"/>
        <v>#NAME?</v>
      </c>
      <c r="BX33" s="535" t="e">
        <f t="shared" si="22"/>
        <v>#NAME?</v>
      </c>
      <c r="BZ33" s="535" t="e">
        <f t="shared" si="23"/>
        <v>#NAME?</v>
      </c>
      <c r="CC33" s="538">
        <f t="shared" si="40"/>
        <v>0</v>
      </c>
      <c r="CF33" s="538">
        <f t="shared" si="24"/>
        <v>0</v>
      </c>
      <c r="CI33" s="535">
        <f t="shared" si="25"/>
        <v>0</v>
      </c>
      <c r="CJ33" s="535">
        <f t="shared" si="26"/>
        <v>0</v>
      </c>
      <c r="CK33" s="535">
        <f t="shared" si="27"/>
        <v>0</v>
      </c>
      <c r="CM33" s="535" t="e">
        <f t="shared" si="28"/>
        <v>#NAME?</v>
      </c>
      <c r="CS33" s="539" t="e">
        <f t="shared" si="41"/>
        <v>#NAME?</v>
      </c>
    </row>
    <row r="34" spans="1:97" ht="13">
      <c r="A34" s="541" t="s">
        <v>1307</v>
      </c>
      <c r="B34" s="542">
        <v>0</v>
      </c>
      <c r="C34" s="542">
        <v>0</v>
      </c>
      <c r="D34" s="542">
        <f t="shared" si="29"/>
        <v>0</v>
      </c>
      <c r="E34" s="542">
        <v>0</v>
      </c>
      <c r="F34" s="542">
        <v>0</v>
      </c>
      <c r="G34" s="542">
        <v>0</v>
      </c>
      <c r="H34" s="542">
        <v>0</v>
      </c>
      <c r="I34" s="542">
        <v>39</v>
      </c>
      <c r="J34" s="542">
        <v>94.5</v>
      </c>
      <c r="K34" s="542">
        <v>86.5</v>
      </c>
      <c r="L34" s="542">
        <v>74.5</v>
      </c>
      <c r="M34" s="542">
        <v>0</v>
      </c>
      <c r="N34" s="542">
        <v>0</v>
      </c>
      <c r="O34" s="542">
        <v>0</v>
      </c>
      <c r="P34" s="542">
        <v>0</v>
      </c>
      <c r="Q34" s="542">
        <f t="shared" si="30"/>
        <v>294.5</v>
      </c>
      <c r="R34" s="542">
        <f t="shared" si="31"/>
        <v>294.5</v>
      </c>
      <c r="S34" s="528">
        <v>0</v>
      </c>
      <c r="T34" s="528">
        <v>0</v>
      </c>
      <c r="U34" s="528">
        <v>0</v>
      </c>
      <c r="V34" s="528">
        <v>0</v>
      </c>
      <c r="W34" s="528">
        <v>0</v>
      </c>
      <c r="X34" s="528">
        <v>0</v>
      </c>
      <c r="Y34" s="528">
        <v>0</v>
      </c>
      <c r="Z34" s="528">
        <v>0</v>
      </c>
      <c r="AA34" s="528">
        <v>0</v>
      </c>
      <c r="AB34" s="529">
        <f t="shared" si="1"/>
        <v>0</v>
      </c>
      <c r="AC34" s="529">
        <f t="shared" si="2"/>
        <v>0</v>
      </c>
      <c r="AD34" s="529">
        <f t="shared" si="3"/>
        <v>0</v>
      </c>
      <c r="AE34" s="529">
        <f t="shared" si="4"/>
        <v>139.50800000000001</v>
      </c>
      <c r="AF34" s="529">
        <f t="shared" si="5"/>
        <v>201.25</v>
      </c>
      <c r="AG34" s="529">
        <f t="shared" si="6"/>
        <v>340.75800000000004</v>
      </c>
      <c r="AH34" s="529">
        <f t="shared" si="42"/>
        <v>340.75800000000004</v>
      </c>
      <c r="AI34" s="530">
        <v>0</v>
      </c>
      <c r="AJ34" s="530">
        <v>0</v>
      </c>
      <c r="AK34" s="530">
        <v>0</v>
      </c>
      <c r="AL34" s="529">
        <f t="shared" si="43"/>
        <v>0</v>
      </c>
      <c r="AM34" s="529">
        <f t="shared" si="7"/>
        <v>0</v>
      </c>
      <c r="AN34" s="529">
        <f t="shared" si="8"/>
        <v>0</v>
      </c>
      <c r="AO34" s="529">
        <f t="shared" si="9"/>
        <v>0</v>
      </c>
      <c r="AP34" s="529">
        <f t="shared" si="10"/>
        <v>0</v>
      </c>
      <c r="AQ34" s="529">
        <f t="shared" si="44"/>
        <v>0</v>
      </c>
      <c r="AR34" s="529">
        <f t="shared" si="11"/>
        <v>0</v>
      </c>
      <c r="AS34" s="529">
        <f t="shared" si="45"/>
        <v>0</v>
      </c>
      <c r="AT34" s="529">
        <f t="shared" si="12"/>
        <v>0</v>
      </c>
      <c r="AU34" s="529">
        <f t="shared" si="13"/>
        <v>0</v>
      </c>
      <c r="AV34" s="529">
        <f t="shared" si="14"/>
        <v>0</v>
      </c>
      <c r="AW34" s="531">
        <v>0</v>
      </c>
      <c r="AX34" s="529">
        <f t="shared" si="15"/>
        <v>0</v>
      </c>
      <c r="AY34" s="530">
        <v>0</v>
      </c>
      <c r="AZ34" s="530">
        <v>0</v>
      </c>
      <c r="BA34" s="529" t="e">
        <f>IF(R34&gt;=2000,(SUM(AY34:AZ34)*BA32),(SUM(AY34:AX)))</f>
        <v>#NAME?</v>
      </c>
      <c r="BB34" s="529">
        <f t="shared" si="32"/>
        <v>0</v>
      </c>
      <c r="BD34" s="533">
        <f t="shared" si="16"/>
        <v>0</v>
      </c>
      <c r="BE34" s="530">
        <v>0</v>
      </c>
      <c r="BF34" s="529">
        <f t="shared" si="33"/>
        <v>0</v>
      </c>
      <c r="BG34" s="534" t="e">
        <f t="shared" si="34"/>
        <v>#DIV/0!</v>
      </c>
      <c r="BH34" s="534" t="e">
        <f t="shared" si="35"/>
        <v>#DIV/0!</v>
      </c>
      <c r="BI34" s="534" t="e">
        <f t="shared" si="17"/>
        <v>#DIV/0!</v>
      </c>
      <c r="BK34" s="529">
        <f t="shared" si="18"/>
        <v>0</v>
      </c>
      <c r="BM34" s="529">
        <f t="shared" si="19"/>
        <v>0</v>
      </c>
      <c r="BP34" s="529">
        <f t="shared" si="20"/>
        <v>0</v>
      </c>
      <c r="BQ34" s="531">
        <v>0</v>
      </c>
      <c r="BR34" s="529">
        <f t="shared" si="36"/>
        <v>0</v>
      </c>
      <c r="BS34" s="531">
        <v>0</v>
      </c>
      <c r="BT34" s="529">
        <f t="shared" si="37"/>
        <v>0</v>
      </c>
      <c r="BU34" s="529" t="e">
        <f t="shared" si="38"/>
        <v>#NAME?</v>
      </c>
      <c r="BV34" s="529" t="e">
        <f t="shared" si="39"/>
        <v>#NAME?</v>
      </c>
      <c r="BW34" s="529" t="e">
        <f t="shared" si="21"/>
        <v>#NAME?</v>
      </c>
      <c r="BX34" s="535" t="e">
        <f t="shared" si="22"/>
        <v>#NAME?</v>
      </c>
      <c r="BZ34" s="535" t="e">
        <f t="shared" si="23"/>
        <v>#NAME?</v>
      </c>
      <c r="CC34" s="538">
        <f t="shared" si="40"/>
        <v>0</v>
      </c>
      <c r="CF34" s="538">
        <f t="shared" si="24"/>
        <v>0</v>
      </c>
      <c r="CI34" s="535">
        <f t="shared" si="25"/>
        <v>0</v>
      </c>
      <c r="CJ34" s="535">
        <f t="shared" si="26"/>
        <v>0</v>
      </c>
      <c r="CK34" s="535">
        <f t="shared" si="27"/>
        <v>0</v>
      </c>
      <c r="CM34" s="535" t="e">
        <f t="shared" si="28"/>
        <v>#NAME?</v>
      </c>
      <c r="CS34" s="539" t="e">
        <f t="shared" si="41"/>
        <v>#NAME?</v>
      </c>
    </row>
    <row r="35" spans="1:97" ht="13">
      <c r="A35" s="541" t="s">
        <v>910</v>
      </c>
      <c r="B35" s="542">
        <v>0</v>
      </c>
      <c r="C35" s="542">
        <v>7.5</v>
      </c>
      <c r="D35" s="542">
        <f t="shared" si="29"/>
        <v>7.5</v>
      </c>
      <c r="E35" s="542">
        <v>11.5</v>
      </c>
      <c r="F35" s="542">
        <v>11.5</v>
      </c>
      <c r="G35" s="542">
        <v>14</v>
      </c>
      <c r="H35" s="542">
        <v>12.5</v>
      </c>
      <c r="I35" s="542">
        <v>3</v>
      </c>
      <c r="J35" s="542">
        <v>0</v>
      </c>
      <c r="K35" s="542">
        <v>0</v>
      </c>
      <c r="L35" s="542">
        <v>0</v>
      </c>
      <c r="M35" s="542">
        <v>0</v>
      </c>
      <c r="N35" s="542">
        <v>0</v>
      </c>
      <c r="O35" s="542">
        <v>0</v>
      </c>
      <c r="P35" s="542">
        <v>0</v>
      </c>
      <c r="Q35" s="542">
        <f t="shared" si="30"/>
        <v>52.5</v>
      </c>
      <c r="R35" s="542">
        <f t="shared" si="31"/>
        <v>60</v>
      </c>
      <c r="S35" s="528">
        <v>0</v>
      </c>
      <c r="T35" s="528">
        <v>0</v>
      </c>
      <c r="U35" s="528">
        <v>0</v>
      </c>
      <c r="V35" s="528">
        <v>0</v>
      </c>
      <c r="W35" s="528">
        <v>0</v>
      </c>
      <c r="X35" s="528">
        <v>0</v>
      </c>
      <c r="Y35" s="528">
        <v>0</v>
      </c>
      <c r="Z35" s="528">
        <v>0</v>
      </c>
      <c r="AA35" s="528">
        <v>0</v>
      </c>
      <c r="AB35" s="529">
        <f t="shared" si="1"/>
        <v>10.8</v>
      </c>
      <c r="AC35" s="529">
        <f t="shared" si="2"/>
        <v>13.8</v>
      </c>
      <c r="AD35" s="529">
        <f t="shared" si="3"/>
        <v>30.09</v>
      </c>
      <c r="AE35" s="529">
        <f t="shared" si="4"/>
        <v>16.198</v>
      </c>
      <c r="AF35" s="529">
        <f t="shared" si="5"/>
        <v>0</v>
      </c>
      <c r="AG35" s="529">
        <f t="shared" si="6"/>
        <v>60.088000000000001</v>
      </c>
      <c r="AH35" s="529">
        <f t="shared" si="42"/>
        <v>70.888000000000005</v>
      </c>
      <c r="AI35" s="530">
        <v>0</v>
      </c>
      <c r="AJ35" s="530">
        <v>0</v>
      </c>
      <c r="AK35" s="530">
        <v>0</v>
      </c>
      <c r="AL35" s="529">
        <f t="shared" si="43"/>
        <v>0</v>
      </c>
      <c r="AM35" s="529">
        <f t="shared" si="7"/>
        <v>0</v>
      </c>
      <c r="AN35" s="529">
        <f t="shared" si="8"/>
        <v>0</v>
      </c>
      <c r="AO35" s="529">
        <f t="shared" si="9"/>
        <v>0</v>
      </c>
      <c r="AP35" s="529">
        <f t="shared" si="10"/>
        <v>0</v>
      </c>
      <c r="AQ35" s="529">
        <f t="shared" si="44"/>
        <v>0</v>
      </c>
      <c r="AR35" s="529">
        <f t="shared" si="11"/>
        <v>0</v>
      </c>
      <c r="AS35" s="529">
        <f t="shared" si="45"/>
        <v>0</v>
      </c>
      <c r="AT35" s="529">
        <f t="shared" si="12"/>
        <v>0</v>
      </c>
      <c r="AU35" s="529">
        <f t="shared" si="13"/>
        <v>0</v>
      </c>
      <c r="AV35" s="529">
        <f t="shared" si="14"/>
        <v>0</v>
      </c>
      <c r="AW35" s="531">
        <v>0</v>
      </c>
      <c r="AX35" s="529">
        <f t="shared" si="15"/>
        <v>0</v>
      </c>
      <c r="AY35" s="530">
        <v>0</v>
      </c>
      <c r="AZ35" s="530">
        <v>0</v>
      </c>
      <c r="BA35" s="529" t="e">
        <f>IF(R35&gt;=2000,(SUM(AY35:AZ35)*BA33),(SUM(AY35:AX)))</f>
        <v>#NAME?</v>
      </c>
      <c r="BB35" s="529">
        <f t="shared" si="32"/>
        <v>13.053000000000001</v>
      </c>
      <c r="BD35" s="533">
        <f t="shared" si="16"/>
        <v>140</v>
      </c>
      <c r="BE35" s="530">
        <v>0</v>
      </c>
      <c r="BF35" s="529">
        <f t="shared" si="33"/>
        <v>0</v>
      </c>
      <c r="BG35" s="534" t="e">
        <f t="shared" si="34"/>
        <v>#DIV/0!</v>
      </c>
      <c r="BH35" s="534" t="e">
        <f t="shared" si="35"/>
        <v>#DIV/0!</v>
      </c>
      <c r="BI35" s="534" t="e">
        <f t="shared" si="17"/>
        <v>#DIV/0!</v>
      </c>
      <c r="BK35" s="529">
        <f t="shared" si="18"/>
        <v>0</v>
      </c>
      <c r="BM35" s="529">
        <f t="shared" si="19"/>
        <v>0</v>
      </c>
      <c r="BP35" s="529">
        <f t="shared" si="20"/>
        <v>0</v>
      </c>
      <c r="BQ35" s="531">
        <v>0</v>
      </c>
      <c r="BR35" s="529">
        <f t="shared" si="36"/>
        <v>0</v>
      </c>
      <c r="BS35" s="531">
        <v>45</v>
      </c>
      <c r="BT35" s="529">
        <f t="shared" si="37"/>
        <v>13.5</v>
      </c>
      <c r="BU35" s="529" t="e">
        <f t="shared" si="38"/>
        <v>#NAME?</v>
      </c>
      <c r="BV35" s="529" t="e">
        <f t="shared" si="39"/>
        <v>#NAME?</v>
      </c>
      <c r="BW35" s="529" t="e">
        <f t="shared" si="21"/>
        <v>#NAME?</v>
      </c>
      <c r="BX35" s="535" t="e">
        <f t="shared" si="22"/>
        <v>#NAME?</v>
      </c>
      <c r="BZ35" s="535" t="e">
        <f t="shared" si="23"/>
        <v>#NAME?</v>
      </c>
      <c r="CC35" s="538">
        <f t="shared" si="40"/>
        <v>0</v>
      </c>
      <c r="CF35" s="538">
        <f t="shared" si="24"/>
        <v>0</v>
      </c>
      <c r="CI35" s="535">
        <f t="shared" si="25"/>
        <v>0</v>
      </c>
      <c r="CJ35" s="535">
        <f t="shared" si="26"/>
        <v>0</v>
      </c>
      <c r="CK35" s="535">
        <f t="shared" si="27"/>
        <v>0</v>
      </c>
      <c r="CM35" s="535" t="e">
        <f t="shared" si="28"/>
        <v>#NAME?</v>
      </c>
      <c r="CS35" s="539" t="e">
        <f t="shared" si="41"/>
        <v>#NAME?</v>
      </c>
    </row>
    <row r="36" spans="1:97" ht="13">
      <c r="A36" s="545" t="s">
        <v>911</v>
      </c>
      <c r="B36" s="546">
        <f t="shared" ref="B36:R36" si="46">SUBTOTAL(9,B4:B35)</f>
        <v>1052.5</v>
      </c>
      <c r="C36" s="546">
        <f t="shared" si="46"/>
        <v>6386</v>
      </c>
      <c r="D36" s="546">
        <f t="shared" si="46"/>
        <v>6912.25</v>
      </c>
      <c r="E36" s="546">
        <f t="shared" si="46"/>
        <v>6484.5</v>
      </c>
      <c r="F36" s="546">
        <f t="shared" si="46"/>
        <v>6564.5</v>
      </c>
      <c r="G36" s="546">
        <f t="shared" si="46"/>
        <v>6692</v>
      </c>
      <c r="H36" s="546">
        <f t="shared" si="46"/>
        <v>7144</v>
      </c>
      <c r="I36" s="546">
        <f t="shared" si="46"/>
        <v>7376.5</v>
      </c>
      <c r="J36" s="546">
        <f t="shared" si="46"/>
        <v>6895</v>
      </c>
      <c r="K36" s="546">
        <f t="shared" si="46"/>
        <v>6594</v>
      </c>
      <c r="L36" s="546">
        <f t="shared" si="46"/>
        <v>6567</v>
      </c>
      <c r="M36" s="546">
        <f t="shared" si="46"/>
        <v>8331</v>
      </c>
      <c r="N36" s="546">
        <f t="shared" si="46"/>
        <v>7264</v>
      </c>
      <c r="O36" s="546">
        <f t="shared" si="46"/>
        <v>6100.5</v>
      </c>
      <c r="P36" s="546">
        <f t="shared" si="46"/>
        <v>5854.5</v>
      </c>
      <c r="Q36" s="546">
        <f t="shared" si="46"/>
        <v>81867.5</v>
      </c>
      <c r="R36" s="546">
        <f t="shared" si="46"/>
        <v>88779.75</v>
      </c>
      <c r="S36" s="547">
        <f>SUM(S4:S35)</f>
        <v>2826</v>
      </c>
      <c r="T36" s="547">
        <f t="shared" ref="T36:AA36" si="47">SUM(T4:T35)</f>
        <v>4462.5</v>
      </c>
      <c r="U36" s="547">
        <f t="shared" si="47"/>
        <v>681</v>
      </c>
      <c r="V36" s="547">
        <f t="shared" si="47"/>
        <v>11656.5</v>
      </c>
      <c r="W36" s="547">
        <f t="shared" si="47"/>
        <v>474.91</v>
      </c>
      <c r="X36" s="547">
        <f t="shared" si="47"/>
        <v>43315</v>
      </c>
      <c r="Y36" s="547">
        <f t="shared" si="47"/>
        <v>10204.5</v>
      </c>
      <c r="Z36" s="547">
        <f t="shared" si="47"/>
        <v>4136.84</v>
      </c>
      <c r="AA36" s="547">
        <f t="shared" si="47"/>
        <v>11469</v>
      </c>
      <c r="AB36" s="548">
        <f t="shared" si="1"/>
        <v>9953.64</v>
      </c>
      <c r="AC36" s="548">
        <f t="shared" si="2"/>
        <v>7781.4</v>
      </c>
      <c r="AD36" s="548">
        <f t="shared" si="3"/>
        <v>15642.67</v>
      </c>
      <c r="AE36" s="548">
        <f t="shared" si="4"/>
        <v>22379.198</v>
      </c>
      <c r="AF36" s="548">
        <f t="shared" si="5"/>
        <v>50888.75</v>
      </c>
      <c r="AG36" s="548">
        <f t="shared" si="6"/>
        <v>96692.017999999996</v>
      </c>
      <c r="AH36" s="548">
        <f t="shared" si="42"/>
        <v>106645.658</v>
      </c>
      <c r="AI36" s="549">
        <f>SUM(AI4:AI35)</f>
        <v>1.0780000000000001</v>
      </c>
      <c r="AJ36" s="549">
        <f t="shared" ref="AJ36:AK36" si="48">SUM(AJ4:AJ35)</f>
        <v>1.0760000000000001</v>
      </c>
      <c r="AK36" s="549">
        <f t="shared" si="48"/>
        <v>1.0780000000000001</v>
      </c>
      <c r="AL36" s="548">
        <f t="shared" si="43"/>
        <v>114964.019</v>
      </c>
      <c r="AM36" s="548">
        <f t="shared" si="7"/>
        <v>2826</v>
      </c>
      <c r="AN36" s="548">
        <f t="shared" si="8"/>
        <v>8925</v>
      </c>
      <c r="AO36" s="548">
        <f t="shared" si="9"/>
        <v>1362</v>
      </c>
      <c r="AP36" s="548">
        <f t="shared" si="10"/>
        <v>8159.55</v>
      </c>
      <c r="AQ36" s="548">
        <f t="shared" si="44"/>
        <v>21272.55</v>
      </c>
      <c r="AR36" s="548">
        <f t="shared" si="11"/>
        <v>11872.75</v>
      </c>
      <c r="AS36" s="548">
        <f t="shared" si="45"/>
        <v>33145.300000000003</v>
      </c>
      <c r="AT36" s="548">
        <f t="shared" si="12"/>
        <v>2165.75</v>
      </c>
      <c r="AU36" s="548">
        <f t="shared" si="13"/>
        <v>2068.42</v>
      </c>
      <c r="AV36" s="548">
        <f t="shared" si="14"/>
        <v>688.14</v>
      </c>
      <c r="AW36" s="550">
        <f>SUM(AW4:AW35)</f>
        <v>380</v>
      </c>
      <c r="AX36" s="548">
        <f t="shared" si="15"/>
        <v>570</v>
      </c>
      <c r="AY36" s="550">
        <f t="shared" ref="AY36:AZ36" si="49">SUM(AY4:AY35)</f>
        <v>135.63499999999999</v>
      </c>
      <c r="AZ36" s="550">
        <f t="shared" si="49"/>
        <v>336.69799999999998</v>
      </c>
      <c r="BA36" s="548" t="e">
        <f>IF(R36&gt;=2000,(SUM(AY36:AZ36)*BA34),(SUM(AY36:AX)))</f>
        <v>#NAME?</v>
      </c>
      <c r="BB36" s="548">
        <f t="shared" si="32"/>
        <v>103.73399999999999</v>
      </c>
      <c r="BC36" s="550">
        <f t="shared" ref="BC36:BD36" si="50">SUM(BC4:BC35)</f>
        <v>0</v>
      </c>
      <c r="BD36" s="550">
        <f t="shared" si="50"/>
        <v>372</v>
      </c>
      <c r="BE36" s="551">
        <v>0.17699999999999999</v>
      </c>
      <c r="BF36" s="548">
        <f t="shared" si="33"/>
        <v>15714.016</v>
      </c>
      <c r="BG36" s="552">
        <f t="shared" si="34"/>
        <v>0</v>
      </c>
      <c r="BH36" s="552">
        <f t="shared" si="35"/>
        <v>0</v>
      </c>
      <c r="BI36" s="552">
        <f t="shared" si="17"/>
        <v>0</v>
      </c>
      <c r="BJ36" s="550">
        <f t="shared" ref="BJ36:CS36" si="51">SUM(BJ4:BJ35)</f>
        <v>70.5</v>
      </c>
      <c r="BK36" s="550">
        <f t="shared" si="51"/>
        <v>7.05</v>
      </c>
      <c r="BL36" s="550">
        <f t="shared" si="51"/>
        <v>43.5</v>
      </c>
      <c r="BM36" s="550">
        <f t="shared" si="51"/>
        <v>4.3499999999999996</v>
      </c>
      <c r="BN36" s="550">
        <f t="shared" si="51"/>
        <v>0</v>
      </c>
      <c r="BO36" s="550">
        <f t="shared" si="51"/>
        <v>0</v>
      </c>
      <c r="BP36" s="550">
        <f t="shared" si="51"/>
        <v>0</v>
      </c>
      <c r="BQ36" s="550">
        <f t="shared" si="51"/>
        <v>22686.25</v>
      </c>
      <c r="BR36" s="550">
        <f>SUM(BR4:BR35)</f>
        <v>2495.4880000000007</v>
      </c>
      <c r="BS36" s="550">
        <f t="shared" si="51"/>
        <v>7128</v>
      </c>
      <c r="BT36" s="550">
        <f t="shared" si="51"/>
        <v>2138.3999999999996</v>
      </c>
      <c r="BU36" s="550" t="e">
        <f t="shared" si="51"/>
        <v>#NAME?</v>
      </c>
      <c r="BV36" s="550" t="e">
        <f t="shared" si="51"/>
        <v>#NAME?</v>
      </c>
      <c r="BW36" s="550" t="e">
        <f t="shared" si="51"/>
        <v>#NAME?</v>
      </c>
      <c r="BX36" s="550" t="e">
        <f t="shared" si="51"/>
        <v>#NAME?</v>
      </c>
      <c r="BY36" s="550">
        <f t="shared" si="51"/>
        <v>0</v>
      </c>
      <c r="BZ36" s="550" t="e">
        <f t="shared" si="51"/>
        <v>#NAME?</v>
      </c>
      <c r="CA36" s="550">
        <f t="shared" si="51"/>
        <v>0</v>
      </c>
      <c r="CB36" s="550">
        <f t="shared" si="51"/>
        <v>5401395</v>
      </c>
      <c r="CC36" s="550">
        <f t="shared" si="51"/>
        <v>5401395</v>
      </c>
      <c r="CD36" s="550">
        <f t="shared" si="51"/>
        <v>0</v>
      </c>
      <c r="CE36" s="550">
        <f t="shared" si="51"/>
        <v>176734.99</v>
      </c>
      <c r="CF36" s="550">
        <f t="shared" si="51"/>
        <v>176734.99</v>
      </c>
      <c r="CG36" s="550">
        <f t="shared" si="51"/>
        <v>0</v>
      </c>
      <c r="CH36" s="550">
        <f t="shared" si="51"/>
        <v>0</v>
      </c>
      <c r="CI36" s="550">
        <f t="shared" si="51"/>
        <v>0</v>
      </c>
      <c r="CJ36" s="550">
        <f t="shared" si="51"/>
        <v>5578129.9900000002</v>
      </c>
      <c r="CK36" s="550">
        <f t="shared" si="51"/>
        <v>4183597.4925000002</v>
      </c>
      <c r="CL36" s="550">
        <f t="shared" si="51"/>
        <v>0</v>
      </c>
      <c r="CM36" s="550" t="e">
        <f t="shared" si="51"/>
        <v>#NAME?</v>
      </c>
      <c r="CN36" s="550">
        <f t="shared" si="51"/>
        <v>0</v>
      </c>
      <c r="CO36" s="550">
        <f t="shared" si="51"/>
        <v>0</v>
      </c>
      <c r="CP36" s="550">
        <f t="shared" si="51"/>
        <v>79858.5</v>
      </c>
      <c r="CQ36" s="550">
        <f t="shared" si="51"/>
        <v>78969</v>
      </c>
      <c r="CR36" s="550">
        <f t="shared" si="51"/>
        <v>0</v>
      </c>
      <c r="CS36" s="550" t="e">
        <f t="shared" si="51"/>
        <v>#NAME?</v>
      </c>
    </row>
    <row r="37" spans="1:97" ht="13">
      <c r="A37" s="526" t="s">
        <v>912</v>
      </c>
      <c r="B37" s="542">
        <v>2</v>
      </c>
      <c r="C37" s="542">
        <v>11.5</v>
      </c>
      <c r="D37" s="542">
        <f t="shared" si="29"/>
        <v>12.5</v>
      </c>
      <c r="E37" s="542">
        <v>12</v>
      </c>
      <c r="F37" s="542">
        <v>8</v>
      </c>
      <c r="G37" s="542">
        <v>12</v>
      </c>
      <c r="H37" s="542">
        <v>10.5</v>
      </c>
      <c r="I37" s="542">
        <v>9</v>
      </c>
      <c r="J37" s="542">
        <v>15</v>
      </c>
      <c r="K37" s="542">
        <v>10</v>
      </c>
      <c r="L37" s="542">
        <v>15</v>
      </c>
      <c r="M37" s="542">
        <v>17.5</v>
      </c>
      <c r="N37" s="542">
        <v>12.5</v>
      </c>
      <c r="O37" s="542">
        <v>6.5</v>
      </c>
      <c r="P37" s="542">
        <v>24</v>
      </c>
      <c r="Q37" s="542">
        <f t="shared" si="30"/>
        <v>152</v>
      </c>
      <c r="R37" s="542">
        <f t="shared" si="31"/>
        <v>164.5</v>
      </c>
      <c r="S37" s="528">
        <v>0</v>
      </c>
      <c r="T37" s="528">
        <v>0</v>
      </c>
      <c r="U37" s="528">
        <v>0</v>
      </c>
      <c r="V37" s="528">
        <v>0</v>
      </c>
      <c r="W37" s="528">
        <v>0</v>
      </c>
      <c r="X37" s="528">
        <v>0</v>
      </c>
      <c r="Y37" s="528">
        <v>0</v>
      </c>
      <c r="Z37" s="528">
        <v>0</v>
      </c>
      <c r="AA37" s="528">
        <v>0</v>
      </c>
      <c r="AB37" s="529">
        <f t="shared" si="1"/>
        <v>18</v>
      </c>
      <c r="AC37" s="529">
        <f t="shared" si="2"/>
        <v>14.4</v>
      </c>
      <c r="AD37" s="529">
        <f t="shared" si="3"/>
        <v>23.6</v>
      </c>
      <c r="AE37" s="529">
        <f t="shared" si="4"/>
        <v>36.052999999999997</v>
      </c>
      <c r="AF37" s="529">
        <f t="shared" si="5"/>
        <v>106.875</v>
      </c>
      <c r="AG37" s="529">
        <f t="shared" si="6"/>
        <v>180.928</v>
      </c>
      <c r="AH37" s="529">
        <f t="shared" si="42"/>
        <v>198.928</v>
      </c>
      <c r="AI37" s="530">
        <v>0</v>
      </c>
      <c r="AJ37" s="530">
        <v>0</v>
      </c>
      <c r="AK37" s="530">
        <v>0</v>
      </c>
      <c r="AL37" s="529">
        <f t="shared" si="43"/>
        <v>0</v>
      </c>
      <c r="AM37" s="529">
        <f t="shared" si="7"/>
        <v>0</v>
      </c>
      <c r="AN37" s="529">
        <f t="shared" si="8"/>
        <v>0</v>
      </c>
      <c r="AO37" s="529">
        <f t="shared" si="9"/>
        <v>0</v>
      </c>
      <c r="AP37" s="529">
        <f t="shared" si="10"/>
        <v>0</v>
      </c>
      <c r="AQ37" s="529">
        <f t="shared" si="44"/>
        <v>0</v>
      </c>
      <c r="AR37" s="529">
        <f t="shared" si="11"/>
        <v>0</v>
      </c>
      <c r="AS37" s="529">
        <f t="shared" si="45"/>
        <v>0</v>
      </c>
      <c r="AT37" s="529">
        <f t="shared" si="12"/>
        <v>0</v>
      </c>
      <c r="AU37" s="529">
        <f t="shared" si="13"/>
        <v>0</v>
      </c>
      <c r="AV37" s="529">
        <f t="shared" si="14"/>
        <v>0</v>
      </c>
      <c r="AW37" s="531">
        <v>0</v>
      </c>
      <c r="AX37" s="529">
        <f t="shared" si="15"/>
        <v>0</v>
      </c>
      <c r="AY37" s="530">
        <v>0</v>
      </c>
      <c r="AZ37" s="530">
        <v>0</v>
      </c>
      <c r="BA37" s="529" t="e">
        <f>IF(R37&gt;=2000,(SUM(AY37:AZ37)*BA35),(SUM(AY37:AX)))</f>
        <v>#NAME?</v>
      </c>
      <c r="BB37" s="529">
        <f t="shared" si="32"/>
        <v>32.947000000000003</v>
      </c>
      <c r="BE37" s="530">
        <v>0</v>
      </c>
      <c r="BF37" s="529">
        <f t="shared" si="33"/>
        <v>0</v>
      </c>
      <c r="BG37" s="534" t="e">
        <f t="shared" si="34"/>
        <v>#DIV/0!</v>
      </c>
      <c r="BH37" s="534" t="e">
        <f t="shared" si="35"/>
        <v>#DIV/0!</v>
      </c>
      <c r="BI37" s="534" t="e">
        <f t="shared" si="17"/>
        <v>#DIV/0!</v>
      </c>
      <c r="BK37" s="529">
        <f t="shared" si="18"/>
        <v>0</v>
      </c>
      <c r="BM37" s="529">
        <f t="shared" si="19"/>
        <v>0</v>
      </c>
      <c r="BP37" s="529">
        <f t="shared" si="20"/>
        <v>0</v>
      </c>
      <c r="BQ37" s="531">
        <v>0</v>
      </c>
      <c r="BR37" s="529">
        <f t="shared" si="36"/>
        <v>0</v>
      </c>
      <c r="BS37" s="531">
        <v>0</v>
      </c>
      <c r="BT37" s="529">
        <f t="shared" si="37"/>
        <v>0</v>
      </c>
      <c r="BU37" s="529" t="e">
        <f t="shared" si="38"/>
        <v>#NAME?</v>
      </c>
      <c r="BV37" s="529" t="e">
        <f t="shared" si="39"/>
        <v>#NAME?</v>
      </c>
      <c r="BW37" s="529" t="e">
        <f t="shared" si="21"/>
        <v>#NAME?</v>
      </c>
      <c r="BX37" s="535" t="e">
        <f t="shared" si="22"/>
        <v>#NAME?</v>
      </c>
      <c r="BZ37" s="535" t="e">
        <f t="shared" si="23"/>
        <v>#NAME?</v>
      </c>
      <c r="CC37" s="538">
        <f t="shared" si="40"/>
        <v>0</v>
      </c>
      <c r="CF37" s="538">
        <f t="shared" si="24"/>
        <v>0</v>
      </c>
      <c r="CI37" s="535">
        <f t="shared" si="25"/>
        <v>0</v>
      </c>
      <c r="CJ37" s="535">
        <f t="shared" si="26"/>
        <v>0</v>
      </c>
      <c r="CK37" s="535">
        <f t="shared" si="27"/>
        <v>0</v>
      </c>
      <c r="CM37" s="535" t="e">
        <f t="shared" si="28"/>
        <v>#NAME?</v>
      </c>
      <c r="CS37" s="539" t="e">
        <f t="shared" si="41"/>
        <v>#NAME?</v>
      </c>
    </row>
    <row r="38" spans="1:97" ht="13">
      <c r="A38" s="544" t="s">
        <v>1308</v>
      </c>
      <c r="B38" s="542">
        <v>73.5</v>
      </c>
      <c r="C38" s="542">
        <v>283.5</v>
      </c>
      <c r="D38" s="542">
        <f t="shared" si="29"/>
        <v>320.25</v>
      </c>
      <c r="E38" s="542">
        <v>299</v>
      </c>
      <c r="F38" s="542">
        <v>325</v>
      </c>
      <c r="G38" s="542">
        <v>285.5</v>
      </c>
      <c r="H38" s="542">
        <v>333.5</v>
      </c>
      <c r="I38" s="542">
        <v>320</v>
      </c>
      <c r="J38" s="542">
        <v>312.5</v>
      </c>
      <c r="K38" s="542">
        <v>284.5</v>
      </c>
      <c r="L38" s="542">
        <v>304</v>
      </c>
      <c r="M38" s="542">
        <v>263.5</v>
      </c>
      <c r="N38" s="542">
        <v>293.5</v>
      </c>
      <c r="O38" s="542">
        <v>216.5</v>
      </c>
      <c r="P38" s="542">
        <v>270.5</v>
      </c>
      <c r="Q38" s="542">
        <f t="shared" si="30"/>
        <v>3508</v>
      </c>
      <c r="R38" s="542">
        <f t="shared" si="31"/>
        <v>3828.25</v>
      </c>
      <c r="S38" s="528">
        <v>0</v>
      </c>
      <c r="T38" s="528">
        <v>0</v>
      </c>
      <c r="U38" s="528">
        <v>0</v>
      </c>
      <c r="V38" s="528">
        <v>0</v>
      </c>
      <c r="W38" s="528">
        <v>0</v>
      </c>
      <c r="X38" s="528">
        <v>0</v>
      </c>
      <c r="Y38" s="528">
        <v>0</v>
      </c>
      <c r="Z38" s="528">
        <v>0</v>
      </c>
      <c r="AA38" s="528">
        <v>0</v>
      </c>
      <c r="AB38" s="529">
        <f t="shared" si="1"/>
        <v>461.16</v>
      </c>
      <c r="AC38" s="529">
        <f t="shared" si="2"/>
        <v>358.8</v>
      </c>
      <c r="AD38" s="529">
        <f t="shared" si="3"/>
        <v>720.39</v>
      </c>
      <c r="AE38" s="529">
        <f t="shared" si="4"/>
        <v>1009.47</v>
      </c>
      <c r="AF38" s="529">
        <f t="shared" si="5"/>
        <v>2040.625</v>
      </c>
      <c r="AG38" s="529">
        <f t="shared" si="6"/>
        <v>4129.2849999999999</v>
      </c>
      <c r="AH38" s="529">
        <f t="shared" si="42"/>
        <v>4590.4449999999997</v>
      </c>
      <c r="AI38" s="530">
        <v>0</v>
      </c>
      <c r="AJ38" s="530">
        <v>0</v>
      </c>
      <c r="AK38" s="530">
        <v>0</v>
      </c>
      <c r="AL38" s="529">
        <f t="shared" si="43"/>
        <v>0</v>
      </c>
      <c r="AM38" s="529">
        <f t="shared" si="7"/>
        <v>0</v>
      </c>
      <c r="AN38" s="529">
        <f t="shared" si="8"/>
        <v>0</v>
      </c>
      <c r="AO38" s="529">
        <f t="shared" si="9"/>
        <v>0</v>
      </c>
      <c r="AP38" s="529">
        <f t="shared" si="10"/>
        <v>0</v>
      </c>
      <c r="AQ38" s="529">
        <f t="shared" si="44"/>
        <v>0</v>
      </c>
      <c r="AR38" s="529">
        <f t="shared" si="11"/>
        <v>0</v>
      </c>
      <c r="AS38" s="529">
        <f t="shared" si="45"/>
        <v>0</v>
      </c>
      <c r="AT38" s="529">
        <f t="shared" si="12"/>
        <v>0</v>
      </c>
      <c r="AU38" s="529">
        <f t="shared" si="13"/>
        <v>0</v>
      </c>
      <c r="AV38" s="529">
        <f t="shared" si="14"/>
        <v>0</v>
      </c>
      <c r="AW38" s="531">
        <v>0</v>
      </c>
      <c r="AX38" s="529">
        <f t="shared" si="15"/>
        <v>0</v>
      </c>
      <c r="AY38" s="530">
        <v>0</v>
      </c>
      <c r="AZ38" s="530">
        <v>0</v>
      </c>
      <c r="BA38" s="529" t="e">
        <f>IF(R38&gt;=2000,(SUM(AY38:AZ38)*BA36),(SUM(AY38:AX)))</f>
        <v>#NAME?</v>
      </c>
      <c r="BB38" s="529">
        <f t="shared" si="32"/>
        <v>75.841999999999999</v>
      </c>
      <c r="BE38" s="530">
        <v>0</v>
      </c>
      <c r="BF38" s="529">
        <f t="shared" si="33"/>
        <v>0</v>
      </c>
      <c r="BG38" s="534" t="e">
        <f t="shared" si="34"/>
        <v>#DIV/0!</v>
      </c>
      <c r="BH38" s="534" t="e">
        <f t="shared" si="35"/>
        <v>#DIV/0!</v>
      </c>
      <c r="BI38" s="534" t="e">
        <f t="shared" si="17"/>
        <v>#DIV/0!</v>
      </c>
      <c r="BK38" s="529">
        <f t="shared" si="18"/>
        <v>0</v>
      </c>
      <c r="BM38" s="529">
        <f t="shared" si="19"/>
        <v>0</v>
      </c>
      <c r="BP38" s="529">
        <f t="shared" si="20"/>
        <v>0</v>
      </c>
      <c r="BQ38" s="531">
        <v>0</v>
      </c>
      <c r="BR38" s="529">
        <f t="shared" si="36"/>
        <v>0</v>
      </c>
      <c r="BS38" s="531">
        <v>496</v>
      </c>
      <c r="BT38" s="529">
        <f t="shared" si="37"/>
        <v>148.80000000000001</v>
      </c>
      <c r="BU38" s="529" t="e">
        <f t="shared" si="38"/>
        <v>#NAME?</v>
      </c>
      <c r="BV38" s="529" t="e">
        <f t="shared" si="39"/>
        <v>#NAME?</v>
      </c>
      <c r="BW38" s="529" t="e">
        <f t="shared" si="21"/>
        <v>#NAME?</v>
      </c>
      <c r="BX38" s="535" t="e">
        <f t="shared" si="22"/>
        <v>#NAME?</v>
      </c>
      <c r="BZ38" s="535" t="e">
        <f t="shared" si="23"/>
        <v>#NAME?</v>
      </c>
      <c r="CC38" s="538">
        <f t="shared" si="40"/>
        <v>0</v>
      </c>
      <c r="CF38" s="538">
        <f t="shared" si="24"/>
        <v>0</v>
      </c>
      <c r="CI38" s="535">
        <f t="shared" si="25"/>
        <v>0</v>
      </c>
      <c r="CJ38" s="535">
        <f t="shared" si="26"/>
        <v>0</v>
      </c>
      <c r="CK38" s="535">
        <f t="shared" si="27"/>
        <v>0</v>
      </c>
      <c r="CM38" s="535" t="e">
        <f t="shared" si="28"/>
        <v>#NAME?</v>
      </c>
      <c r="CS38" s="539" t="e">
        <f t="shared" si="41"/>
        <v>#NAME?</v>
      </c>
    </row>
    <row r="39" spans="1:97" ht="13">
      <c r="A39" s="544" t="s">
        <v>914</v>
      </c>
      <c r="B39" s="542">
        <v>17.5</v>
      </c>
      <c r="C39" s="542">
        <v>192</v>
      </c>
      <c r="D39" s="542">
        <f t="shared" si="29"/>
        <v>200.75</v>
      </c>
      <c r="E39" s="542">
        <v>183.5</v>
      </c>
      <c r="F39" s="542">
        <v>189.5</v>
      </c>
      <c r="G39" s="542">
        <v>191.5</v>
      </c>
      <c r="H39" s="542">
        <v>197.5</v>
      </c>
      <c r="I39" s="542">
        <v>221</v>
      </c>
      <c r="J39" s="542">
        <v>225.5</v>
      </c>
      <c r="K39" s="542">
        <v>214.5</v>
      </c>
      <c r="L39" s="542">
        <v>210</v>
      </c>
      <c r="M39" s="542">
        <v>215</v>
      </c>
      <c r="N39" s="542">
        <v>214.5</v>
      </c>
      <c r="O39" s="542">
        <v>218.5</v>
      </c>
      <c r="P39" s="542">
        <v>212</v>
      </c>
      <c r="Q39" s="542">
        <f t="shared" si="30"/>
        <v>2493</v>
      </c>
      <c r="R39" s="542">
        <f t="shared" si="31"/>
        <v>2693.75</v>
      </c>
      <c r="S39" s="528">
        <v>0</v>
      </c>
      <c r="T39" s="528">
        <v>0</v>
      </c>
      <c r="U39" s="528">
        <v>0</v>
      </c>
      <c r="V39" s="528">
        <v>0</v>
      </c>
      <c r="W39" s="528">
        <v>0</v>
      </c>
      <c r="X39" s="528">
        <v>0</v>
      </c>
      <c r="Y39" s="528">
        <v>0</v>
      </c>
      <c r="Z39" s="528">
        <v>0</v>
      </c>
      <c r="AA39" s="528">
        <v>0</v>
      </c>
      <c r="AB39" s="529">
        <f t="shared" si="1"/>
        <v>289.08</v>
      </c>
      <c r="AC39" s="529">
        <f t="shared" si="2"/>
        <v>220.2</v>
      </c>
      <c r="AD39" s="529">
        <f t="shared" si="3"/>
        <v>449.58</v>
      </c>
      <c r="AE39" s="529">
        <f t="shared" si="4"/>
        <v>672.98</v>
      </c>
      <c r="AF39" s="529">
        <f t="shared" si="5"/>
        <v>1605.625</v>
      </c>
      <c r="AG39" s="529">
        <f t="shared" si="6"/>
        <v>2948.3850000000002</v>
      </c>
      <c r="AH39" s="529">
        <f t="shared" si="42"/>
        <v>3237.4650000000001</v>
      </c>
      <c r="AI39" s="530">
        <v>0</v>
      </c>
      <c r="AJ39" s="530">
        <v>0</v>
      </c>
      <c r="AK39" s="530">
        <v>0</v>
      </c>
      <c r="AL39" s="529">
        <f t="shared" si="43"/>
        <v>0</v>
      </c>
      <c r="AM39" s="529">
        <f t="shared" si="7"/>
        <v>0</v>
      </c>
      <c r="AN39" s="529">
        <f t="shared" si="8"/>
        <v>0</v>
      </c>
      <c r="AO39" s="529">
        <f t="shared" si="9"/>
        <v>0</v>
      </c>
      <c r="AP39" s="529">
        <f t="shared" si="10"/>
        <v>0</v>
      </c>
      <c r="AQ39" s="529">
        <f t="shared" si="44"/>
        <v>0</v>
      </c>
      <c r="AR39" s="529">
        <f t="shared" si="11"/>
        <v>0</v>
      </c>
      <c r="AS39" s="529">
        <f t="shared" si="45"/>
        <v>0</v>
      </c>
      <c r="AT39" s="529">
        <f t="shared" si="12"/>
        <v>0</v>
      </c>
      <c r="AU39" s="529">
        <f t="shared" si="13"/>
        <v>0</v>
      </c>
      <c r="AV39" s="529">
        <f t="shared" si="14"/>
        <v>0</v>
      </c>
      <c r="AW39" s="531">
        <v>0</v>
      </c>
      <c r="AX39" s="529">
        <f t="shared" si="15"/>
        <v>0</v>
      </c>
      <c r="AY39" s="530">
        <v>0</v>
      </c>
      <c r="AZ39" s="530">
        <v>0</v>
      </c>
      <c r="BA39" s="529" t="e">
        <f>IF(R39&gt;=2000,(SUM(AY39:AZ39)*BA37),(SUM(AY39:AX)))</f>
        <v>#NAME?</v>
      </c>
      <c r="BB39" s="529">
        <f t="shared" si="32"/>
        <v>22.867000000000001</v>
      </c>
      <c r="BE39" s="530">
        <v>0</v>
      </c>
      <c r="BF39" s="529">
        <f t="shared" si="33"/>
        <v>0</v>
      </c>
      <c r="BG39" s="534" t="e">
        <f t="shared" si="34"/>
        <v>#DIV/0!</v>
      </c>
      <c r="BH39" s="534" t="e">
        <f t="shared" si="35"/>
        <v>#DIV/0!</v>
      </c>
      <c r="BI39" s="534" t="e">
        <f t="shared" si="17"/>
        <v>#DIV/0!</v>
      </c>
      <c r="BK39" s="529">
        <f t="shared" si="18"/>
        <v>0</v>
      </c>
      <c r="BM39" s="529">
        <f t="shared" si="19"/>
        <v>0</v>
      </c>
      <c r="BP39" s="529">
        <f t="shared" si="20"/>
        <v>0</v>
      </c>
      <c r="BQ39" s="531">
        <v>80</v>
      </c>
      <c r="BR39" s="529">
        <f>ROUND($BQ39*$BR$2,3)</f>
        <v>8.8000000000000007</v>
      </c>
      <c r="BS39" s="531">
        <v>80</v>
      </c>
      <c r="BT39" s="529">
        <f t="shared" si="37"/>
        <v>24</v>
      </c>
      <c r="BU39" s="529" t="e">
        <f t="shared" si="38"/>
        <v>#NAME?</v>
      </c>
      <c r="BV39" s="529" t="e">
        <f t="shared" si="39"/>
        <v>#NAME?</v>
      </c>
      <c r="BW39" s="529" t="e">
        <f t="shared" si="21"/>
        <v>#NAME?</v>
      </c>
      <c r="BX39" s="535" t="e">
        <f t="shared" si="22"/>
        <v>#NAME?</v>
      </c>
      <c r="BZ39" s="535" t="e">
        <f t="shared" si="23"/>
        <v>#NAME?</v>
      </c>
      <c r="CC39" s="538">
        <f t="shared" si="40"/>
        <v>0</v>
      </c>
      <c r="CF39" s="538">
        <f t="shared" si="24"/>
        <v>0</v>
      </c>
      <c r="CI39" s="535">
        <f t="shared" si="25"/>
        <v>0</v>
      </c>
      <c r="CJ39" s="535">
        <f t="shared" si="26"/>
        <v>0</v>
      </c>
      <c r="CK39" s="535">
        <f t="shared" si="27"/>
        <v>0</v>
      </c>
      <c r="CM39" s="535" t="e">
        <f t="shared" si="28"/>
        <v>#NAME?</v>
      </c>
      <c r="CS39" s="539" t="e">
        <f t="shared" si="41"/>
        <v>#NAME?</v>
      </c>
    </row>
    <row r="40" spans="1:97" ht="13">
      <c r="A40" s="544" t="s">
        <v>915</v>
      </c>
      <c r="B40" s="542">
        <v>0</v>
      </c>
      <c r="C40" s="542">
        <v>20.5</v>
      </c>
      <c r="D40" s="542">
        <f t="shared" si="29"/>
        <v>20.5</v>
      </c>
      <c r="E40" s="542">
        <v>19.5</v>
      </c>
      <c r="F40" s="542">
        <v>19</v>
      </c>
      <c r="G40" s="542">
        <v>22</v>
      </c>
      <c r="H40" s="542">
        <v>23</v>
      </c>
      <c r="I40" s="542">
        <v>20</v>
      </c>
      <c r="J40" s="542">
        <v>19</v>
      </c>
      <c r="K40" s="542">
        <v>18</v>
      </c>
      <c r="L40" s="542">
        <v>19</v>
      </c>
      <c r="M40" s="542">
        <v>0</v>
      </c>
      <c r="N40" s="542">
        <v>0</v>
      </c>
      <c r="O40" s="542">
        <v>0</v>
      </c>
      <c r="P40" s="542">
        <v>0</v>
      </c>
      <c r="Q40" s="542">
        <f t="shared" si="30"/>
        <v>159.5</v>
      </c>
      <c r="R40" s="542">
        <f t="shared" si="31"/>
        <v>180</v>
      </c>
      <c r="S40" s="528">
        <v>0</v>
      </c>
      <c r="T40" s="528">
        <v>0</v>
      </c>
      <c r="U40" s="528">
        <v>0</v>
      </c>
      <c r="V40" s="528">
        <v>0</v>
      </c>
      <c r="W40" s="528">
        <v>0</v>
      </c>
      <c r="X40" s="528">
        <v>0</v>
      </c>
      <c r="Y40" s="528">
        <v>0</v>
      </c>
      <c r="Z40" s="528">
        <v>0</v>
      </c>
      <c r="AA40" s="528">
        <v>0</v>
      </c>
      <c r="AB40" s="529">
        <f t="shared" si="1"/>
        <v>29.52</v>
      </c>
      <c r="AC40" s="529">
        <f t="shared" si="2"/>
        <v>23.4</v>
      </c>
      <c r="AD40" s="529">
        <f t="shared" si="3"/>
        <v>48.38</v>
      </c>
      <c r="AE40" s="529">
        <f t="shared" si="4"/>
        <v>64.790000000000006</v>
      </c>
      <c r="AF40" s="529">
        <f t="shared" si="5"/>
        <v>46.25</v>
      </c>
      <c r="AG40" s="529">
        <f t="shared" si="6"/>
        <v>182.82</v>
      </c>
      <c r="AH40" s="529">
        <f t="shared" si="42"/>
        <v>212.34</v>
      </c>
      <c r="AI40" s="530">
        <v>0</v>
      </c>
      <c r="AJ40" s="530">
        <v>0</v>
      </c>
      <c r="AK40" s="530">
        <v>0</v>
      </c>
      <c r="AL40" s="529">
        <f t="shared" si="43"/>
        <v>0</v>
      </c>
      <c r="AM40" s="529">
        <f t="shared" si="7"/>
        <v>0</v>
      </c>
      <c r="AN40" s="529">
        <f t="shared" si="8"/>
        <v>0</v>
      </c>
      <c r="AO40" s="529">
        <f t="shared" si="9"/>
        <v>0</v>
      </c>
      <c r="AP40" s="529">
        <f t="shared" si="10"/>
        <v>0</v>
      </c>
      <c r="AQ40" s="529">
        <f t="shared" si="44"/>
        <v>0</v>
      </c>
      <c r="AR40" s="529">
        <f t="shared" si="11"/>
        <v>0</v>
      </c>
      <c r="AS40" s="529">
        <f t="shared" si="45"/>
        <v>0</v>
      </c>
      <c r="AT40" s="529">
        <f t="shared" si="12"/>
        <v>0</v>
      </c>
      <c r="AU40" s="529">
        <f t="shared" si="13"/>
        <v>0</v>
      </c>
      <c r="AV40" s="529">
        <f t="shared" si="14"/>
        <v>0</v>
      </c>
      <c r="AW40" s="531">
        <v>0</v>
      </c>
      <c r="AX40" s="529">
        <f t="shared" si="15"/>
        <v>0</v>
      </c>
      <c r="AY40" s="530">
        <v>0</v>
      </c>
      <c r="AZ40" s="530">
        <v>0</v>
      </c>
      <c r="BA40" s="529" t="e">
        <f>IF(R40&gt;=2000,(SUM(AY40:AZ40)*BA38),(SUM(AY40:AX)))</f>
        <v>#NAME?</v>
      </c>
      <c r="BB40" s="529">
        <f t="shared" si="32"/>
        <v>79.436000000000007</v>
      </c>
      <c r="BE40" s="530">
        <v>0</v>
      </c>
      <c r="BF40" s="529">
        <f t="shared" si="33"/>
        <v>0</v>
      </c>
      <c r="BG40" s="534" t="e">
        <f t="shared" si="34"/>
        <v>#DIV/0!</v>
      </c>
      <c r="BH40" s="534" t="e">
        <f t="shared" si="35"/>
        <v>#DIV/0!</v>
      </c>
      <c r="BI40" s="534" t="e">
        <f t="shared" si="17"/>
        <v>#DIV/0!</v>
      </c>
      <c r="BK40" s="529">
        <f t="shared" si="18"/>
        <v>0</v>
      </c>
      <c r="BM40" s="529">
        <f t="shared" si="19"/>
        <v>0</v>
      </c>
      <c r="BP40" s="529">
        <f t="shared" si="20"/>
        <v>0</v>
      </c>
      <c r="BQ40" s="531">
        <v>0</v>
      </c>
      <c r="BR40" s="529">
        <f t="shared" si="36"/>
        <v>0</v>
      </c>
      <c r="BS40" s="531">
        <v>0</v>
      </c>
      <c r="BT40" s="529">
        <f t="shared" si="37"/>
        <v>0</v>
      </c>
      <c r="BU40" s="529" t="e">
        <f t="shared" si="38"/>
        <v>#NAME?</v>
      </c>
      <c r="BV40" s="529" t="e">
        <f t="shared" si="39"/>
        <v>#NAME?</v>
      </c>
      <c r="BW40" s="529" t="e">
        <f t="shared" si="21"/>
        <v>#NAME?</v>
      </c>
      <c r="BX40" s="535" t="e">
        <f t="shared" si="22"/>
        <v>#NAME?</v>
      </c>
      <c r="BZ40" s="535" t="e">
        <f t="shared" si="23"/>
        <v>#NAME?</v>
      </c>
      <c r="CC40" s="538">
        <f t="shared" si="40"/>
        <v>0</v>
      </c>
      <c r="CF40" s="538">
        <f t="shared" si="24"/>
        <v>0</v>
      </c>
      <c r="CI40" s="535">
        <f t="shared" si="25"/>
        <v>0</v>
      </c>
      <c r="CJ40" s="535">
        <f t="shared" si="26"/>
        <v>0</v>
      </c>
      <c r="CK40" s="535">
        <f t="shared" si="27"/>
        <v>0</v>
      </c>
      <c r="CM40" s="535" t="e">
        <f t="shared" si="28"/>
        <v>#NAME?</v>
      </c>
      <c r="CS40" s="539" t="e">
        <f t="shared" si="41"/>
        <v>#NAME?</v>
      </c>
    </row>
    <row r="41" spans="1:97" ht="10.5">
      <c r="A41" s="553" t="s">
        <v>916</v>
      </c>
      <c r="B41" s="554">
        <f>SUBTOTAL(9,B39:B40)</f>
        <v>17.5</v>
      </c>
      <c r="C41" s="554">
        <f t="shared" ref="C41:R41" si="52">SUBTOTAL(9,C39:C40)</f>
        <v>212.5</v>
      </c>
      <c r="D41" s="554">
        <f t="shared" si="52"/>
        <v>221.25</v>
      </c>
      <c r="E41" s="554">
        <f t="shared" si="52"/>
        <v>203</v>
      </c>
      <c r="F41" s="554">
        <f t="shared" si="52"/>
        <v>208.5</v>
      </c>
      <c r="G41" s="554">
        <f t="shared" si="52"/>
        <v>213.5</v>
      </c>
      <c r="H41" s="554">
        <f t="shared" si="52"/>
        <v>220.5</v>
      </c>
      <c r="I41" s="554">
        <f t="shared" si="52"/>
        <v>241</v>
      </c>
      <c r="J41" s="554">
        <f t="shared" si="52"/>
        <v>244.5</v>
      </c>
      <c r="K41" s="554">
        <f t="shared" si="52"/>
        <v>232.5</v>
      </c>
      <c r="L41" s="554">
        <f t="shared" si="52"/>
        <v>229</v>
      </c>
      <c r="M41" s="554">
        <f t="shared" si="52"/>
        <v>215</v>
      </c>
      <c r="N41" s="554">
        <f t="shared" si="52"/>
        <v>214.5</v>
      </c>
      <c r="O41" s="554">
        <f t="shared" si="52"/>
        <v>218.5</v>
      </c>
      <c r="P41" s="554">
        <f t="shared" si="52"/>
        <v>212</v>
      </c>
      <c r="Q41" s="554">
        <f t="shared" si="52"/>
        <v>2652.5</v>
      </c>
      <c r="R41" s="554">
        <f t="shared" si="52"/>
        <v>2873.75</v>
      </c>
      <c r="S41" s="555">
        <f>SUM(S39:S40)</f>
        <v>0</v>
      </c>
      <c r="T41" s="555">
        <f t="shared" ref="T41:CE41" si="53">SUM(T39:T40)</f>
        <v>0</v>
      </c>
      <c r="U41" s="555">
        <f t="shared" si="53"/>
        <v>0</v>
      </c>
      <c r="V41" s="555">
        <f t="shared" si="53"/>
        <v>0</v>
      </c>
      <c r="W41" s="555">
        <f t="shared" si="53"/>
        <v>0</v>
      </c>
      <c r="X41" s="555">
        <f t="shared" si="53"/>
        <v>0</v>
      </c>
      <c r="Y41" s="555">
        <f t="shared" si="53"/>
        <v>0</v>
      </c>
      <c r="Z41" s="555">
        <f t="shared" si="53"/>
        <v>0</v>
      </c>
      <c r="AA41" s="555">
        <f t="shared" si="53"/>
        <v>0</v>
      </c>
      <c r="AB41" s="555">
        <f t="shared" si="53"/>
        <v>318.59999999999997</v>
      </c>
      <c r="AC41" s="555">
        <f t="shared" si="53"/>
        <v>243.6</v>
      </c>
      <c r="AD41" s="555">
        <f t="shared" si="53"/>
        <v>497.96</v>
      </c>
      <c r="AE41" s="555">
        <f t="shared" si="53"/>
        <v>737.77</v>
      </c>
      <c r="AF41" s="555">
        <f t="shared" si="53"/>
        <v>1651.875</v>
      </c>
      <c r="AG41" s="555">
        <f t="shared" si="53"/>
        <v>3131.2050000000004</v>
      </c>
      <c r="AH41" s="555">
        <f t="shared" si="53"/>
        <v>3449.8050000000003</v>
      </c>
      <c r="AI41" s="555">
        <f t="shared" si="53"/>
        <v>0</v>
      </c>
      <c r="AJ41" s="555">
        <f t="shared" si="53"/>
        <v>0</v>
      </c>
      <c r="AK41" s="555">
        <f t="shared" si="53"/>
        <v>0</v>
      </c>
      <c r="AL41" s="555">
        <f t="shared" si="53"/>
        <v>0</v>
      </c>
      <c r="AM41" s="555">
        <f t="shared" si="53"/>
        <v>0</v>
      </c>
      <c r="AN41" s="555">
        <f t="shared" si="53"/>
        <v>0</v>
      </c>
      <c r="AO41" s="555">
        <f t="shared" si="53"/>
        <v>0</v>
      </c>
      <c r="AP41" s="555">
        <f t="shared" si="53"/>
        <v>0</v>
      </c>
      <c r="AQ41" s="555">
        <f t="shared" si="53"/>
        <v>0</v>
      </c>
      <c r="AR41" s="555">
        <f t="shared" si="53"/>
        <v>0</v>
      </c>
      <c r="AS41" s="555">
        <f t="shared" si="53"/>
        <v>0</v>
      </c>
      <c r="AT41" s="555">
        <f t="shared" si="53"/>
        <v>0</v>
      </c>
      <c r="AU41" s="555">
        <f t="shared" si="53"/>
        <v>0</v>
      </c>
      <c r="AV41" s="555">
        <f t="shared" si="53"/>
        <v>0</v>
      </c>
      <c r="AW41" s="555">
        <f t="shared" si="53"/>
        <v>0</v>
      </c>
      <c r="AX41" s="555">
        <f t="shared" si="53"/>
        <v>0</v>
      </c>
      <c r="AY41" s="555">
        <f t="shared" si="53"/>
        <v>0</v>
      </c>
      <c r="AZ41" s="555">
        <f t="shared" si="53"/>
        <v>0</v>
      </c>
      <c r="BA41" s="555" t="e">
        <f t="shared" si="53"/>
        <v>#NAME?</v>
      </c>
      <c r="BB41" s="555">
        <f t="shared" si="53"/>
        <v>102.30300000000001</v>
      </c>
      <c r="BC41" s="555">
        <f t="shared" si="53"/>
        <v>0</v>
      </c>
      <c r="BD41" s="555">
        <f t="shared" si="53"/>
        <v>0</v>
      </c>
      <c r="BE41" s="555">
        <f t="shared" si="53"/>
        <v>0</v>
      </c>
      <c r="BF41" s="555">
        <f t="shared" si="53"/>
        <v>0</v>
      </c>
      <c r="BG41" s="555" t="e">
        <f t="shared" si="53"/>
        <v>#DIV/0!</v>
      </c>
      <c r="BH41" s="555" t="e">
        <f t="shared" si="53"/>
        <v>#DIV/0!</v>
      </c>
      <c r="BI41" s="555" t="e">
        <f t="shared" si="53"/>
        <v>#DIV/0!</v>
      </c>
      <c r="BJ41" s="555">
        <f t="shared" si="53"/>
        <v>0</v>
      </c>
      <c r="BK41" s="555">
        <f t="shared" si="53"/>
        <v>0</v>
      </c>
      <c r="BL41" s="555">
        <f t="shared" si="53"/>
        <v>0</v>
      </c>
      <c r="BM41" s="555">
        <f t="shared" si="53"/>
        <v>0</v>
      </c>
      <c r="BN41" s="555">
        <f t="shared" si="53"/>
        <v>0</v>
      </c>
      <c r="BO41" s="555">
        <f t="shared" si="53"/>
        <v>0</v>
      </c>
      <c r="BP41" s="555">
        <f t="shared" si="53"/>
        <v>0</v>
      </c>
      <c r="BQ41" s="555">
        <f t="shared" si="53"/>
        <v>80</v>
      </c>
      <c r="BR41" s="555">
        <f t="shared" si="53"/>
        <v>8.8000000000000007</v>
      </c>
      <c r="BS41" s="555">
        <f t="shared" si="53"/>
        <v>80</v>
      </c>
      <c r="BT41" s="555">
        <f t="shared" si="53"/>
        <v>24</v>
      </c>
      <c r="BU41" s="555" t="e">
        <f t="shared" si="53"/>
        <v>#NAME?</v>
      </c>
      <c r="BV41" s="555" t="e">
        <f t="shared" si="53"/>
        <v>#NAME?</v>
      </c>
      <c r="BW41" s="555" t="e">
        <f t="shared" si="53"/>
        <v>#NAME?</v>
      </c>
      <c r="BX41" s="555" t="e">
        <f t="shared" si="53"/>
        <v>#NAME?</v>
      </c>
      <c r="BY41" s="555">
        <f t="shared" si="53"/>
        <v>0</v>
      </c>
      <c r="BZ41" s="555" t="e">
        <f t="shared" si="53"/>
        <v>#NAME?</v>
      </c>
      <c r="CA41" s="555">
        <f t="shared" si="53"/>
        <v>0</v>
      </c>
      <c r="CB41" s="555">
        <f t="shared" si="53"/>
        <v>0</v>
      </c>
      <c r="CC41" s="555">
        <f t="shared" si="53"/>
        <v>0</v>
      </c>
      <c r="CD41" s="555">
        <f t="shared" si="53"/>
        <v>0</v>
      </c>
      <c r="CE41" s="555">
        <f t="shared" si="53"/>
        <v>0</v>
      </c>
      <c r="CF41" s="555">
        <f t="shared" ref="CF41:CS41" si="54">SUM(CF39:CF40)</f>
        <v>0</v>
      </c>
      <c r="CG41" s="555">
        <f t="shared" si="54"/>
        <v>0</v>
      </c>
      <c r="CH41" s="555">
        <f t="shared" si="54"/>
        <v>0</v>
      </c>
      <c r="CI41" s="555">
        <f t="shared" si="54"/>
        <v>0</v>
      </c>
      <c r="CJ41" s="555">
        <f t="shared" si="54"/>
        <v>0</v>
      </c>
      <c r="CK41" s="555">
        <f t="shared" si="54"/>
        <v>0</v>
      </c>
      <c r="CL41" s="555">
        <f t="shared" si="54"/>
        <v>0</v>
      </c>
      <c r="CM41" s="555" t="e">
        <f t="shared" si="54"/>
        <v>#NAME?</v>
      </c>
      <c r="CN41" s="555">
        <f t="shared" si="54"/>
        <v>0</v>
      </c>
      <c r="CO41" s="555">
        <f t="shared" si="54"/>
        <v>0</v>
      </c>
      <c r="CP41" s="555">
        <f t="shared" si="54"/>
        <v>0</v>
      </c>
      <c r="CQ41" s="555">
        <f t="shared" si="54"/>
        <v>0</v>
      </c>
      <c r="CR41" s="555">
        <f t="shared" si="54"/>
        <v>0</v>
      </c>
      <c r="CS41" s="555" t="e">
        <f t="shared" si="54"/>
        <v>#NAME?</v>
      </c>
    </row>
    <row r="42" spans="1:97" ht="13">
      <c r="A42" s="544" t="s">
        <v>917</v>
      </c>
      <c r="B42" s="542">
        <v>51</v>
      </c>
      <c r="C42" s="542">
        <v>276</v>
      </c>
      <c r="D42" s="542">
        <f t="shared" si="29"/>
        <v>301.5</v>
      </c>
      <c r="E42" s="542">
        <v>270.5</v>
      </c>
      <c r="F42" s="542">
        <v>331.5</v>
      </c>
      <c r="G42" s="542">
        <v>276</v>
      </c>
      <c r="H42" s="542">
        <v>357</v>
      </c>
      <c r="I42" s="542">
        <v>311.5</v>
      </c>
      <c r="J42" s="542">
        <v>336</v>
      </c>
      <c r="K42" s="542">
        <v>296.5</v>
      </c>
      <c r="L42" s="542">
        <v>285.5</v>
      </c>
      <c r="M42" s="542">
        <v>279.5</v>
      </c>
      <c r="N42" s="542">
        <v>260</v>
      </c>
      <c r="O42" s="542">
        <v>267.5</v>
      </c>
      <c r="P42" s="542">
        <v>281</v>
      </c>
      <c r="Q42" s="542">
        <f t="shared" si="30"/>
        <v>3552.5</v>
      </c>
      <c r="R42" s="542">
        <f t="shared" si="31"/>
        <v>3854</v>
      </c>
      <c r="S42" s="528">
        <v>0</v>
      </c>
      <c r="T42" s="528">
        <v>0</v>
      </c>
      <c r="U42" s="528">
        <v>0</v>
      </c>
      <c r="V42" s="528">
        <v>0</v>
      </c>
      <c r="W42" s="528">
        <v>0</v>
      </c>
      <c r="X42" s="528">
        <v>0</v>
      </c>
      <c r="Y42" s="528">
        <v>0</v>
      </c>
      <c r="Z42" s="528">
        <v>0</v>
      </c>
      <c r="AA42" s="528">
        <v>0</v>
      </c>
      <c r="AB42" s="529">
        <f t="shared" si="1"/>
        <v>434.16</v>
      </c>
      <c r="AC42" s="529">
        <f t="shared" si="2"/>
        <v>324.60000000000002</v>
      </c>
      <c r="AD42" s="529">
        <f t="shared" si="3"/>
        <v>716.85</v>
      </c>
      <c r="AE42" s="529">
        <f t="shared" si="4"/>
        <v>1049.703</v>
      </c>
      <c r="AF42" s="529">
        <f t="shared" si="5"/>
        <v>2087.5</v>
      </c>
      <c r="AG42" s="529">
        <f t="shared" si="6"/>
        <v>4178.6530000000002</v>
      </c>
      <c r="AH42" s="529">
        <f t="shared" si="42"/>
        <v>4612.8130000000001</v>
      </c>
      <c r="AI42" s="530">
        <v>0</v>
      </c>
      <c r="AJ42" s="530">
        <v>0</v>
      </c>
      <c r="AK42" s="530">
        <v>0</v>
      </c>
      <c r="AL42" s="529">
        <f t="shared" si="43"/>
        <v>0</v>
      </c>
      <c r="AM42" s="529">
        <f t="shared" si="7"/>
        <v>0</v>
      </c>
      <c r="AN42" s="529">
        <f t="shared" si="8"/>
        <v>0</v>
      </c>
      <c r="AO42" s="529">
        <f t="shared" si="9"/>
        <v>0</v>
      </c>
      <c r="AP42" s="529">
        <f t="shared" si="10"/>
        <v>0</v>
      </c>
      <c r="AQ42" s="529">
        <f t="shared" si="44"/>
        <v>0</v>
      </c>
      <c r="AR42" s="529">
        <f t="shared" si="11"/>
        <v>0</v>
      </c>
      <c r="AS42" s="529">
        <f t="shared" si="45"/>
        <v>0</v>
      </c>
      <c r="AT42" s="529">
        <f t="shared" si="12"/>
        <v>0</v>
      </c>
      <c r="AU42" s="529">
        <f t="shared" si="13"/>
        <v>0</v>
      </c>
      <c r="AV42" s="529">
        <f t="shared" si="14"/>
        <v>0</v>
      </c>
      <c r="AW42" s="531">
        <v>0</v>
      </c>
      <c r="AX42" s="529">
        <f t="shared" si="15"/>
        <v>0</v>
      </c>
      <c r="AY42" s="530">
        <v>0</v>
      </c>
      <c r="AZ42" s="530">
        <v>0</v>
      </c>
      <c r="BA42" s="529" t="e">
        <f>IF(R42&gt;=2000,(SUM(AY42:AZ42)*BA40),(SUM(AY42:AX)))</f>
        <v>#NAME?</v>
      </c>
      <c r="BB42" s="529">
        <f t="shared" si="32"/>
        <v>99.147999999999996</v>
      </c>
      <c r="BE42" s="530">
        <v>0</v>
      </c>
      <c r="BF42" s="529">
        <f t="shared" si="33"/>
        <v>0</v>
      </c>
      <c r="BG42" s="534" t="e">
        <f t="shared" si="34"/>
        <v>#DIV/0!</v>
      </c>
      <c r="BH42" s="534" t="e">
        <f t="shared" si="35"/>
        <v>#DIV/0!</v>
      </c>
      <c r="BI42" s="534" t="e">
        <f t="shared" si="17"/>
        <v>#DIV/0!</v>
      </c>
      <c r="BK42" s="529">
        <f t="shared" si="18"/>
        <v>0</v>
      </c>
      <c r="BM42" s="529">
        <f t="shared" si="19"/>
        <v>0</v>
      </c>
      <c r="BP42" s="529">
        <f t="shared" si="20"/>
        <v>0</v>
      </c>
      <c r="BQ42" s="531">
        <v>520</v>
      </c>
      <c r="BR42" s="529">
        <f>ROUND($BQ42*$BR$2,3)</f>
        <v>57.2</v>
      </c>
      <c r="BS42" s="531">
        <v>171</v>
      </c>
      <c r="BT42" s="529">
        <f t="shared" si="37"/>
        <v>51.3</v>
      </c>
      <c r="BU42" s="529" t="e">
        <f t="shared" si="38"/>
        <v>#NAME?</v>
      </c>
      <c r="BV42" s="529" t="e">
        <f t="shared" si="39"/>
        <v>#NAME?</v>
      </c>
      <c r="BW42" s="529" t="e">
        <f t="shared" si="21"/>
        <v>#NAME?</v>
      </c>
      <c r="BX42" s="535" t="e">
        <f t="shared" si="22"/>
        <v>#NAME?</v>
      </c>
      <c r="BZ42" s="535" t="e">
        <f t="shared" si="23"/>
        <v>#NAME?</v>
      </c>
      <c r="CC42" s="538">
        <f t="shared" si="40"/>
        <v>0</v>
      </c>
      <c r="CF42" s="538">
        <f t="shared" si="24"/>
        <v>0</v>
      </c>
      <c r="CI42" s="535">
        <f t="shared" si="25"/>
        <v>0</v>
      </c>
      <c r="CJ42" s="535">
        <f t="shared" si="26"/>
        <v>0</v>
      </c>
      <c r="CK42" s="535">
        <f t="shared" si="27"/>
        <v>0</v>
      </c>
      <c r="CM42" s="535" t="e">
        <f t="shared" si="28"/>
        <v>#NAME?</v>
      </c>
      <c r="CS42" s="539" t="e">
        <f t="shared" si="41"/>
        <v>#NAME?</v>
      </c>
    </row>
    <row r="43" spans="1:97" ht="13">
      <c r="A43" s="544" t="s">
        <v>750</v>
      </c>
      <c r="B43" s="542">
        <v>28</v>
      </c>
      <c r="C43" s="542">
        <v>241</v>
      </c>
      <c r="D43" s="542">
        <f t="shared" si="29"/>
        <v>255</v>
      </c>
      <c r="E43" s="542">
        <v>228.5</v>
      </c>
      <c r="F43" s="542">
        <v>212.5</v>
      </c>
      <c r="G43" s="542">
        <v>241.5</v>
      </c>
      <c r="H43" s="542">
        <v>247</v>
      </c>
      <c r="I43" s="542">
        <v>247</v>
      </c>
      <c r="J43" s="542">
        <v>201.5</v>
      </c>
      <c r="K43" s="542">
        <v>216</v>
      </c>
      <c r="L43" s="542">
        <v>157.5</v>
      </c>
      <c r="M43" s="542">
        <v>215.5</v>
      </c>
      <c r="N43" s="542">
        <v>193.5</v>
      </c>
      <c r="O43" s="542">
        <v>183.5</v>
      </c>
      <c r="P43" s="542">
        <v>198.5</v>
      </c>
      <c r="Q43" s="542">
        <f t="shared" si="30"/>
        <v>2542.5</v>
      </c>
      <c r="R43" s="542">
        <f t="shared" si="31"/>
        <v>2797.5</v>
      </c>
      <c r="S43" s="528">
        <v>0</v>
      </c>
      <c r="T43" s="528">
        <v>0</v>
      </c>
      <c r="U43" s="528">
        <v>0</v>
      </c>
      <c r="V43" s="528">
        <v>0</v>
      </c>
      <c r="W43" s="528">
        <v>0</v>
      </c>
      <c r="X43" s="528">
        <v>0</v>
      </c>
      <c r="Y43" s="528">
        <v>0</v>
      </c>
      <c r="Z43" s="528">
        <v>0</v>
      </c>
      <c r="AA43" s="528">
        <v>0</v>
      </c>
      <c r="AB43" s="529">
        <f t="shared" si="1"/>
        <v>367.2</v>
      </c>
      <c r="AC43" s="529">
        <f t="shared" si="2"/>
        <v>274.2</v>
      </c>
      <c r="AD43" s="529">
        <f t="shared" si="3"/>
        <v>535.72</v>
      </c>
      <c r="AE43" s="529">
        <f t="shared" si="4"/>
        <v>726.798</v>
      </c>
      <c r="AF43" s="529">
        <f t="shared" si="5"/>
        <v>1455.625</v>
      </c>
      <c r="AG43" s="529">
        <f t="shared" si="6"/>
        <v>2992.3429999999998</v>
      </c>
      <c r="AH43" s="529">
        <f t="shared" si="42"/>
        <v>3359.5429999999997</v>
      </c>
      <c r="AI43" s="530">
        <v>0</v>
      </c>
      <c r="AJ43" s="530">
        <v>0</v>
      </c>
      <c r="AK43" s="530">
        <v>0</v>
      </c>
      <c r="AL43" s="529">
        <f t="shared" si="43"/>
        <v>0</v>
      </c>
      <c r="AM43" s="529">
        <f t="shared" si="7"/>
        <v>0</v>
      </c>
      <c r="AN43" s="529">
        <f t="shared" si="8"/>
        <v>0</v>
      </c>
      <c r="AO43" s="529">
        <f t="shared" si="9"/>
        <v>0</v>
      </c>
      <c r="AP43" s="529">
        <f t="shared" si="10"/>
        <v>0</v>
      </c>
      <c r="AQ43" s="529">
        <f t="shared" si="44"/>
        <v>0</v>
      </c>
      <c r="AR43" s="529">
        <f t="shared" si="11"/>
        <v>0</v>
      </c>
      <c r="AS43" s="529">
        <f t="shared" si="45"/>
        <v>0</v>
      </c>
      <c r="AT43" s="529">
        <f t="shared" si="12"/>
        <v>0</v>
      </c>
      <c r="AU43" s="529">
        <f t="shared" si="13"/>
        <v>0</v>
      </c>
      <c r="AV43" s="529">
        <f t="shared" si="14"/>
        <v>0</v>
      </c>
      <c r="AW43" s="531">
        <v>0</v>
      </c>
      <c r="AX43" s="529">
        <f t="shared" si="15"/>
        <v>0</v>
      </c>
      <c r="AY43" s="530">
        <v>0</v>
      </c>
      <c r="AZ43" s="530">
        <v>0</v>
      </c>
      <c r="BA43" s="529" t="e">
        <f>IF(R43&gt;=2000,(SUM(AY43:AZ43)*BA41),(SUM(AY43:AX)))</f>
        <v>#NAME?</v>
      </c>
      <c r="BB43" s="529">
        <f t="shared" si="32"/>
        <v>0</v>
      </c>
      <c r="BE43" s="530">
        <v>0</v>
      </c>
      <c r="BF43" s="529">
        <f t="shared" si="33"/>
        <v>0</v>
      </c>
      <c r="BG43" s="534" t="e">
        <f t="shared" si="34"/>
        <v>#DIV/0!</v>
      </c>
      <c r="BH43" s="534" t="e">
        <f t="shared" si="35"/>
        <v>#DIV/0!</v>
      </c>
      <c r="BI43" s="534" t="e">
        <f t="shared" si="17"/>
        <v>#DIV/0!</v>
      </c>
      <c r="BK43" s="529">
        <f t="shared" si="18"/>
        <v>0</v>
      </c>
      <c r="BM43" s="529">
        <f t="shared" si="19"/>
        <v>0</v>
      </c>
      <c r="BP43" s="529">
        <f t="shared" si="20"/>
        <v>0</v>
      </c>
      <c r="BQ43" s="531">
        <v>0</v>
      </c>
      <c r="BR43" s="529">
        <f t="shared" si="36"/>
        <v>0</v>
      </c>
      <c r="BS43" s="531">
        <v>492</v>
      </c>
      <c r="BT43" s="529">
        <f t="shared" si="37"/>
        <v>147.6</v>
      </c>
      <c r="BU43" s="529" t="e">
        <f t="shared" si="38"/>
        <v>#NAME?</v>
      </c>
      <c r="BV43" s="529" t="e">
        <f t="shared" si="39"/>
        <v>#NAME?</v>
      </c>
      <c r="BW43" s="529" t="e">
        <f t="shared" si="21"/>
        <v>#NAME?</v>
      </c>
      <c r="BX43" s="535" t="e">
        <f t="shared" si="22"/>
        <v>#NAME?</v>
      </c>
      <c r="BZ43" s="535" t="e">
        <f t="shared" si="23"/>
        <v>#NAME?</v>
      </c>
      <c r="CC43" s="538">
        <f t="shared" si="40"/>
        <v>0</v>
      </c>
      <c r="CF43" s="538">
        <f t="shared" si="24"/>
        <v>0</v>
      </c>
      <c r="CI43" s="535">
        <f t="shared" si="25"/>
        <v>0</v>
      </c>
      <c r="CJ43" s="535">
        <f t="shared" si="26"/>
        <v>0</v>
      </c>
      <c r="CK43" s="535">
        <f t="shared" si="27"/>
        <v>0</v>
      </c>
      <c r="CM43" s="535" t="e">
        <f t="shared" si="28"/>
        <v>#NAME?</v>
      </c>
      <c r="CS43" s="539" t="e">
        <f t="shared" si="41"/>
        <v>#NAME?</v>
      </c>
    </row>
    <row r="44" spans="1:97" ht="13">
      <c r="A44" s="544" t="s">
        <v>751</v>
      </c>
      <c r="B44" s="542">
        <v>61</v>
      </c>
      <c r="C44" s="542">
        <v>180</v>
      </c>
      <c r="D44" s="542">
        <f t="shared" si="29"/>
        <v>210.5</v>
      </c>
      <c r="E44" s="542">
        <v>185.5</v>
      </c>
      <c r="F44" s="542">
        <v>199.5</v>
      </c>
      <c r="G44" s="542">
        <v>207</v>
      </c>
      <c r="H44" s="542">
        <v>209</v>
      </c>
      <c r="I44" s="542">
        <v>231</v>
      </c>
      <c r="J44" s="542">
        <v>203</v>
      </c>
      <c r="K44" s="542">
        <v>198.5</v>
      </c>
      <c r="L44" s="542">
        <v>211.5</v>
      </c>
      <c r="M44" s="542">
        <v>227.5</v>
      </c>
      <c r="N44" s="542">
        <v>206.5</v>
      </c>
      <c r="O44" s="542">
        <v>190</v>
      </c>
      <c r="P44" s="542">
        <v>156.5</v>
      </c>
      <c r="Q44" s="542">
        <f t="shared" si="30"/>
        <v>2425.5</v>
      </c>
      <c r="R44" s="542">
        <f t="shared" si="31"/>
        <v>2636</v>
      </c>
      <c r="S44" s="528">
        <v>0</v>
      </c>
      <c r="T44" s="528">
        <v>0</v>
      </c>
      <c r="U44" s="528">
        <v>0</v>
      </c>
      <c r="V44" s="528">
        <v>0</v>
      </c>
      <c r="W44" s="528">
        <v>0</v>
      </c>
      <c r="X44" s="528">
        <v>0</v>
      </c>
      <c r="Y44" s="528">
        <v>0</v>
      </c>
      <c r="Z44" s="528">
        <v>0</v>
      </c>
      <c r="AA44" s="528">
        <v>0</v>
      </c>
      <c r="AB44" s="529">
        <f t="shared" si="1"/>
        <v>303.12</v>
      </c>
      <c r="AC44" s="529">
        <f t="shared" si="2"/>
        <v>222.6</v>
      </c>
      <c r="AD44" s="529">
        <f t="shared" si="3"/>
        <v>479.67</v>
      </c>
      <c r="AE44" s="529">
        <f t="shared" si="4"/>
        <v>671.93499999999995</v>
      </c>
      <c r="AF44" s="529">
        <f t="shared" si="5"/>
        <v>1488.125</v>
      </c>
      <c r="AG44" s="529">
        <f t="shared" si="6"/>
        <v>2862.33</v>
      </c>
      <c r="AH44" s="529">
        <f t="shared" si="42"/>
        <v>3165.45</v>
      </c>
      <c r="AI44" s="530">
        <v>0</v>
      </c>
      <c r="AJ44" s="530">
        <v>0</v>
      </c>
      <c r="AK44" s="530">
        <v>0</v>
      </c>
      <c r="AL44" s="529">
        <f t="shared" si="43"/>
        <v>0</v>
      </c>
      <c r="AM44" s="529">
        <f t="shared" si="7"/>
        <v>0</v>
      </c>
      <c r="AN44" s="529">
        <f t="shared" si="8"/>
        <v>0</v>
      </c>
      <c r="AO44" s="529">
        <f t="shared" si="9"/>
        <v>0</v>
      </c>
      <c r="AP44" s="529">
        <f t="shared" si="10"/>
        <v>0</v>
      </c>
      <c r="AQ44" s="529">
        <f t="shared" si="44"/>
        <v>0</v>
      </c>
      <c r="AR44" s="529">
        <f t="shared" si="11"/>
        <v>0</v>
      </c>
      <c r="AS44" s="529">
        <f t="shared" si="45"/>
        <v>0</v>
      </c>
      <c r="AT44" s="529">
        <f t="shared" si="12"/>
        <v>0</v>
      </c>
      <c r="AU44" s="529">
        <f t="shared" si="13"/>
        <v>0</v>
      </c>
      <c r="AV44" s="529">
        <f t="shared" si="14"/>
        <v>0</v>
      </c>
      <c r="AW44" s="531">
        <v>0</v>
      </c>
      <c r="AX44" s="529">
        <f t="shared" si="15"/>
        <v>0</v>
      </c>
      <c r="AY44" s="530">
        <v>0</v>
      </c>
      <c r="AZ44" s="530">
        <v>0</v>
      </c>
      <c r="BA44" s="529" t="e">
        <f>IF(R44&gt;=2000,(SUM(AY44:AZ44)*BA42),(SUM(AY44:AX)))</f>
        <v>#NAME?</v>
      </c>
      <c r="BB44" s="529">
        <f t="shared" si="32"/>
        <v>31.917999999999999</v>
      </c>
      <c r="BE44" s="530">
        <v>0</v>
      </c>
      <c r="BF44" s="529">
        <f t="shared" si="33"/>
        <v>0</v>
      </c>
      <c r="BG44" s="534" t="e">
        <f t="shared" si="34"/>
        <v>#DIV/0!</v>
      </c>
      <c r="BH44" s="534" t="e">
        <f t="shared" si="35"/>
        <v>#DIV/0!</v>
      </c>
      <c r="BI44" s="534" t="e">
        <f t="shared" si="17"/>
        <v>#DIV/0!</v>
      </c>
      <c r="BK44" s="529">
        <f t="shared" si="18"/>
        <v>0</v>
      </c>
      <c r="BM44" s="529">
        <f t="shared" si="19"/>
        <v>0</v>
      </c>
      <c r="BP44" s="529">
        <f t="shared" si="20"/>
        <v>0</v>
      </c>
      <c r="BQ44" s="531">
        <v>0</v>
      </c>
      <c r="BR44" s="529">
        <f t="shared" si="36"/>
        <v>0</v>
      </c>
      <c r="BS44" s="531">
        <v>232</v>
      </c>
      <c r="BT44" s="529">
        <f t="shared" si="37"/>
        <v>69.599999999999994</v>
      </c>
      <c r="BU44" s="529" t="e">
        <f t="shared" si="38"/>
        <v>#NAME?</v>
      </c>
      <c r="BV44" s="529" t="e">
        <f t="shared" si="39"/>
        <v>#NAME?</v>
      </c>
      <c r="BW44" s="529" t="e">
        <f t="shared" si="21"/>
        <v>#NAME?</v>
      </c>
      <c r="BX44" s="535" t="e">
        <f t="shared" si="22"/>
        <v>#NAME?</v>
      </c>
      <c r="BZ44" s="535" t="e">
        <f t="shared" si="23"/>
        <v>#NAME?</v>
      </c>
      <c r="CC44" s="538">
        <f t="shared" si="40"/>
        <v>0</v>
      </c>
      <c r="CF44" s="538">
        <f t="shared" si="24"/>
        <v>0</v>
      </c>
      <c r="CI44" s="535">
        <f t="shared" si="25"/>
        <v>0</v>
      </c>
      <c r="CJ44" s="535">
        <f t="shared" si="26"/>
        <v>0</v>
      </c>
      <c r="CK44" s="535">
        <f t="shared" si="27"/>
        <v>0</v>
      </c>
      <c r="CM44" s="535" t="e">
        <f t="shared" si="28"/>
        <v>#NAME?</v>
      </c>
      <c r="CS44" s="539" t="e">
        <f t="shared" si="41"/>
        <v>#NAME?</v>
      </c>
    </row>
    <row r="45" spans="1:97" ht="13">
      <c r="A45" s="544" t="s">
        <v>918</v>
      </c>
      <c r="B45" s="542">
        <v>4</v>
      </c>
      <c r="C45" s="542">
        <v>29.5</v>
      </c>
      <c r="D45" s="542">
        <f t="shared" si="29"/>
        <v>31.5</v>
      </c>
      <c r="E45" s="542">
        <v>32.5</v>
      </c>
      <c r="F45" s="542">
        <v>34.5</v>
      </c>
      <c r="G45" s="542">
        <v>29.5</v>
      </c>
      <c r="H45" s="542">
        <v>41</v>
      </c>
      <c r="I45" s="542">
        <v>43.5</v>
      </c>
      <c r="J45" s="542">
        <v>32.5</v>
      </c>
      <c r="K45" s="542">
        <v>44.5</v>
      </c>
      <c r="L45" s="542">
        <v>40.5</v>
      </c>
      <c r="M45" s="542">
        <v>53.5</v>
      </c>
      <c r="N45" s="542">
        <v>34</v>
      </c>
      <c r="O45" s="542">
        <v>45.5</v>
      </c>
      <c r="P45" s="542">
        <v>38</v>
      </c>
      <c r="Q45" s="542">
        <f t="shared" si="30"/>
        <v>469.5</v>
      </c>
      <c r="R45" s="542">
        <f t="shared" si="31"/>
        <v>501</v>
      </c>
      <c r="S45" s="528">
        <v>0</v>
      </c>
      <c r="T45" s="528">
        <v>0</v>
      </c>
      <c r="U45" s="528">
        <v>0</v>
      </c>
      <c r="V45" s="528">
        <v>0</v>
      </c>
      <c r="W45" s="528">
        <v>0</v>
      </c>
      <c r="X45" s="528">
        <v>0</v>
      </c>
      <c r="Y45" s="528">
        <v>0</v>
      </c>
      <c r="Z45" s="528">
        <v>0</v>
      </c>
      <c r="AA45" s="528">
        <v>0</v>
      </c>
      <c r="AB45" s="529">
        <f t="shared" si="1"/>
        <v>45.36</v>
      </c>
      <c r="AC45" s="529">
        <f t="shared" si="2"/>
        <v>39</v>
      </c>
      <c r="AD45" s="529">
        <f t="shared" si="3"/>
        <v>75.52</v>
      </c>
      <c r="AE45" s="529">
        <f t="shared" si="4"/>
        <v>122.265</v>
      </c>
      <c r="AF45" s="529">
        <f t="shared" si="5"/>
        <v>320</v>
      </c>
      <c r="AG45" s="529">
        <f t="shared" si="6"/>
        <v>556.78499999999997</v>
      </c>
      <c r="AH45" s="529">
        <f t="shared" si="42"/>
        <v>602.14499999999998</v>
      </c>
      <c r="AI45" s="530">
        <v>0</v>
      </c>
      <c r="AJ45" s="530">
        <v>0</v>
      </c>
      <c r="AK45" s="530">
        <v>0</v>
      </c>
      <c r="AL45" s="529">
        <f t="shared" si="43"/>
        <v>0</v>
      </c>
      <c r="AM45" s="529">
        <f t="shared" si="7"/>
        <v>0</v>
      </c>
      <c r="AN45" s="529">
        <f t="shared" si="8"/>
        <v>0</v>
      </c>
      <c r="AO45" s="529">
        <f t="shared" si="9"/>
        <v>0</v>
      </c>
      <c r="AP45" s="529">
        <f t="shared" si="10"/>
        <v>0</v>
      </c>
      <c r="AQ45" s="529">
        <f t="shared" si="44"/>
        <v>0</v>
      </c>
      <c r="AR45" s="529">
        <f t="shared" si="11"/>
        <v>0</v>
      </c>
      <c r="AS45" s="529">
        <f t="shared" si="45"/>
        <v>0</v>
      </c>
      <c r="AT45" s="529">
        <f t="shared" si="12"/>
        <v>0</v>
      </c>
      <c r="AU45" s="529">
        <f t="shared" si="13"/>
        <v>0</v>
      </c>
      <c r="AV45" s="529">
        <f t="shared" si="14"/>
        <v>0</v>
      </c>
      <c r="AW45" s="531">
        <v>0</v>
      </c>
      <c r="AX45" s="529">
        <f t="shared" si="15"/>
        <v>0</v>
      </c>
      <c r="AY45" s="530">
        <v>0</v>
      </c>
      <c r="AZ45" s="530">
        <v>0</v>
      </c>
      <c r="BA45" s="529" t="e">
        <f>IF(R45&gt;=2000,(SUM(AY45:AZ45)*BA43),(SUM(AY45:AX)))</f>
        <v>#NAME?</v>
      </c>
      <c r="BB45" s="529">
        <f t="shared" si="32"/>
        <v>40.442</v>
      </c>
      <c r="BE45" s="530">
        <v>0</v>
      </c>
      <c r="BF45" s="529">
        <f t="shared" si="33"/>
        <v>0</v>
      </c>
      <c r="BG45" s="534" t="e">
        <f t="shared" si="34"/>
        <v>#DIV/0!</v>
      </c>
      <c r="BH45" s="534" t="e">
        <f t="shared" si="35"/>
        <v>#DIV/0!</v>
      </c>
      <c r="BI45" s="534" t="e">
        <f t="shared" si="17"/>
        <v>#DIV/0!</v>
      </c>
      <c r="BK45" s="529">
        <f t="shared" si="18"/>
        <v>0</v>
      </c>
      <c r="BM45" s="529">
        <f t="shared" si="19"/>
        <v>0</v>
      </c>
      <c r="BP45" s="529">
        <f t="shared" si="20"/>
        <v>0</v>
      </c>
      <c r="BQ45" s="531">
        <v>0</v>
      </c>
      <c r="BR45" s="529">
        <f t="shared" si="36"/>
        <v>0</v>
      </c>
      <c r="BS45" s="531">
        <v>0</v>
      </c>
      <c r="BT45" s="529">
        <f t="shared" si="37"/>
        <v>0</v>
      </c>
      <c r="BU45" s="529" t="e">
        <f t="shared" si="38"/>
        <v>#NAME?</v>
      </c>
      <c r="BV45" s="529" t="e">
        <f t="shared" si="39"/>
        <v>#NAME?</v>
      </c>
      <c r="BW45" s="529" t="e">
        <f t="shared" si="21"/>
        <v>#NAME?</v>
      </c>
      <c r="BX45" s="535" t="e">
        <f t="shared" si="22"/>
        <v>#NAME?</v>
      </c>
      <c r="BZ45" s="535" t="e">
        <f t="shared" si="23"/>
        <v>#NAME?</v>
      </c>
      <c r="CC45" s="538">
        <f t="shared" si="40"/>
        <v>0</v>
      </c>
      <c r="CF45" s="538">
        <f t="shared" si="24"/>
        <v>0</v>
      </c>
      <c r="CI45" s="535">
        <f t="shared" si="25"/>
        <v>0</v>
      </c>
      <c r="CJ45" s="535">
        <f t="shared" si="26"/>
        <v>0</v>
      </c>
      <c r="CK45" s="535">
        <f t="shared" si="27"/>
        <v>0</v>
      </c>
      <c r="CM45" s="535" t="e">
        <f t="shared" si="28"/>
        <v>#NAME?</v>
      </c>
      <c r="CS45" s="539" t="e">
        <f t="shared" si="41"/>
        <v>#NAME?</v>
      </c>
    </row>
    <row r="46" spans="1:97" ht="13">
      <c r="A46" s="544" t="s">
        <v>797</v>
      </c>
      <c r="B46" s="542">
        <v>185</v>
      </c>
      <c r="C46" s="542">
        <v>620.5</v>
      </c>
      <c r="D46" s="542">
        <f t="shared" si="29"/>
        <v>713</v>
      </c>
      <c r="E46" s="542">
        <v>573</v>
      </c>
      <c r="F46" s="542">
        <v>544.5</v>
      </c>
      <c r="G46" s="542">
        <v>542.5</v>
      </c>
      <c r="H46" s="542">
        <v>540.5</v>
      </c>
      <c r="I46" s="542">
        <v>547.5</v>
      </c>
      <c r="J46" s="542">
        <v>498</v>
      </c>
      <c r="K46" s="542">
        <v>471.5</v>
      </c>
      <c r="L46" s="542">
        <v>470.5</v>
      </c>
      <c r="M46" s="542">
        <v>487</v>
      </c>
      <c r="N46" s="542">
        <v>468.5</v>
      </c>
      <c r="O46" s="542">
        <v>438</v>
      </c>
      <c r="P46" s="542">
        <v>385.5</v>
      </c>
      <c r="Q46" s="542">
        <f t="shared" si="30"/>
        <v>5967</v>
      </c>
      <c r="R46" s="542">
        <f t="shared" si="31"/>
        <v>6680</v>
      </c>
      <c r="S46" s="528">
        <v>0</v>
      </c>
      <c r="T46" s="528">
        <v>0</v>
      </c>
      <c r="U46" s="528">
        <v>0</v>
      </c>
      <c r="V46" s="528">
        <v>0</v>
      </c>
      <c r="W46" s="528">
        <v>0</v>
      </c>
      <c r="X46" s="528">
        <v>0</v>
      </c>
      <c r="Y46" s="528">
        <v>0</v>
      </c>
      <c r="Z46" s="528">
        <v>0</v>
      </c>
      <c r="AA46" s="528">
        <v>0</v>
      </c>
      <c r="AB46" s="529">
        <f t="shared" si="1"/>
        <v>1026.72</v>
      </c>
      <c r="AC46" s="529">
        <f t="shared" si="2"/>
        <v>687.6</v>
      </c>
      <c r="AD46" s="529">
        <f t="shared" si="3"/>
        <v>1282.6600000000001</v>
      </c>
      <c r="AE46" s="529">
        <f t="shared" si="4"/>
        <v>1657.37</v>
      </c>
      <c r="AF46" s="529">
        <f t="shared" si="5"/>
        <v>3401.25</v>
      </c>
      <c r="AG46" s="529">
        <f t="shared" si="6"/>
        <v>7028.88</v>
      </c>
      <c r="AH46" s="529">
        <f t="shared" si="42"/>
        <v>8055.6</v>
      </c>
      <c r="AI46" s="530">
        <v>0</v>
      </c>
      <c r="AJ46" s="530">
        <v>0</v>
      </c>
      <c r="AK46" s="530">
        <v>0</v>
      </c>
      <c r="AL46" s="529">
        <f t="shared" si="43"/>
        <v>0</v>
      </c>
      <c r="AM46" s="529">
        <f t="shared" si="7"/>
        <v>0</v>
      </c>
      <c r="AN46" s="529">
        <f t="shared" si="8"/>
        <v>0</v>
      </c>
      <c r="AO46" s="529">
        <f t="shared" si="9"/>
        <v>0</v>
      </c>
      <c r="AP46" s="529">
        <f t="shared" si="10"/>
        <v>0</v>
      </c>
      <c r="AQ46" s="529">
        <f t="shared" si="44"/>
        <v>0</v>
      </c>
      <c r="AR46" s="529">
        <f t="shared" si="11"/>
        <v>0</v>
      </c>
      <c r="AS46" s="529">
        <f t="shared" si="45"/>
        <v>0</v>
      </c>
      <c r="AT46" s="529">
        <f t="shared" si="12"/>
        <v>0</v>
      </c>
      <c r="AU46" s="529">
        <f t="shared" si="13"/>
        <v>0</v>
      </c>
      <c r="AV46" s="529">
        <f t="shared" si="14"/>
        <v>0</v>
      </c>
      <c r="AW46" s="531">
        <v>0</v>
      </c>
      <c r="AX46" s="529">
        <f t="shared" si="15"/>
        <v>0</v>
      </c>
      <c r="AY46" s="530">
        <v>0</v>
      </c>
      <c r="AZ46" s="530">
        <v>0</v>
      </c>
      <c r="BA46" s="529" t="e">
        <f>IF(R46&gt;=2000,(SUM(AY46:AZ46)*BA44),(SUM(AY46:AX)))</f>
        <v>#NAME?</v>
      </c>
      <c r="BB46" s="529">
        <f t="shared" si="32"/>
        <v>0</v>
      </c>
      <c r="BE46" s="530">
        <v>0</v>
      </c>
      <c r="BF46" s="529">
        <f t="shared" si="33"/>
        <v>0</v>
      </c>
      <c r="BG46" s="534" t="e">
        <f t="shared" si="34"/>
        <v>#DIV/0!</v>
      </c>
      <c r="BH46" s="534" t="e">
        <f t="shared" si="35"/>
        <v>#DIV/0!</v>
      </c>
      <c r="BI46" s="534" t="e">
        <f t="shared" si="17"/>
        <v>#DIV/0!</v>
      </c>
      <c r="BK46" s="529">
        <f t="shared" si="18"/>
        <v>0</v>
      </c>
      <c r="BM46" s="529">
        <f t="shared" si="19"/>
        <v>0</v>
      </c>
      <c r="BP46" s="529">
        <f t="shared" si="20"/>
        <v>0</v>
      </c>
      <c r="BQ46" s="531">
        <v>0</v>
      </c>
      <c r="BR46" s="529">
        <f t="shared" si="36"/>
        <v>0</v>
      </c>
      <c r="BS46" s="531">
        <v>644</v>
      </c>
      <c r="BT46" s="529">
        <f t="shared" si="37"/>
        <v>193.2</v>
      </c>
      <c r="BU46" s="529" t="e">
        <f t="shared" si="38"/>
        <v>#NAME?</v>
      </c>
      <c r="BV46" s="529" t="e">
        <f t="shared" si="39"/>
        <v>#NAME?</v>
      </c>
      <c r="BW46" s="529" t="e">
        <f t="shared" si="21"/>
        <v>#NAME?</v>
      </c>
      <c r="BX46" s="535" t="e">
        <f t="shared" si="22"/>
        <v>#NAME?</v>
      </c>
      <c r="BZ46" s="535" t="e">
        <f t="shared" si="23"/>
        <v>#NAME?</v>
      </c>
      <c r="CC46" s="538">
        <f t="shared" si="40"/>
        <v>0</v>
      </c>
      <c r="CF46" s="538">
        <f t="shared" si="24"/>
        <v>0</v>
      </c>
      <c r="CI46" s="535">
        <f t="shared" si="25"/>
        <v>0</v>
      </c>
      <c r="CJ46" s="535">
        <f t="shared" si="26"/>
        <v>0</v>
      </c>
      <c r="CK46" s="535">
        <f t="shared" si="27"/>
        <v>0</v>
      </c>
      <c r="CM46" s="535" t="e">
        <f t="shared" si="28"/>
        <v>#NAME?</v>
      </c>
      <c r="CS46" s="539" t="e">
        <f t="shared" si="41"/>
        <v>#NAME?</v>
      </c>
    </row>
    <row r="47" spans="1:97" ht="13">
      <c r="A47" s="544" t="s">
        <v>1309</v>
      </c>
      <c r="B47" s="542">
        <v>0</v>
      </c>
      <c r="C47" s="542">
        <v>21.5</v>
      </c>
      <c r="D47" s="542">
        <f t="shared" si="29"/>
        <v>21.5</v>
      </c>
      <c r="E47" s="542">
        <v>22</v>
      </c>
      <c r="F47" s="542">
        <v>25.5</v>
      </c>
      <c r="G47" s="542">
        <v>18</v>
      </c>
      <c r="H47" s="542">
        <v>25</v>
      </c>
      <c r="I47" s="542">
        <v>17.5</v>
      </c>
      <c r="J47" s="542">
        <v>16.5</v>
      </c>
      <c r="K47" s="542">
        <v>23</v>
      </c>
      <c r="L47" s="542">
        <v>19.5</v>
      </c>
      <c r="M47" s="542">
        <v>9</v>
      </c>
      <c r="N47" s="542">
        <v>16</v>
      </c>
      <c r="O47" s="542">
        <v>14.5</v>
      </c>
      <c r="P47" s="542">
        <v>6</v>
      </c>
      <c r="Q47" s="542">
        <f t="shared" si="30"/>
        <v>212.5</v>
      </c>
      <c r="R47" s="542">
        <f t="shared" si="31"/>
        <v>234</v>
      </c>
      <c r="S47" s="528">
        <v>0</v>
      </c>
      <c r="T47" s="528">
        <v>0</v>
      </c>
      <c r="U47" s="528">
        <v>0</v>
      </c>
      <c r="V47" s="528">
        <v>0</v>
      </c>
      <c r="W47" s="528">
        <v>0</v>
      </c>
      <c r="X47" s="528">
        <v>0</v>
      </c>
      <c r="Y47" s="528">
        <v>0</v>
      </c>
      <c r="Z47" s="528">
        <v>0</v>
      </c>
      <c r="AA47" s="528">
        <v>0</v>
      </c>
      <c r="AB47" s="529">
        <f t="shared" si="1"/>
        <v>30.96</v>
      </c>
      <c r="AC47" s="529">
        <f t="shared" si="2"/>
        <v>26.4</v>
      </c>
      <c r="AD47" s="529">
        <f t="shared" si="3"/>
        <v>51.33</v>
      </c>
      <c r="AE47" s="529">
        <f t="shared" si="4"/>
        <v>61.655000000000001</v>
      </c>
      <c r="AF47" s="529">
        <f t="shared" si="5"/>
        <v>110</v>
      </c>
      <c r="AG47" s="529">
        <f t="shared" si="6"/>
        <v>249.38499999999999</v>
      </c>
      <c r="AH47" s="529">
        <f t="shared" si="42"/>
        <v>280.34499999999997</v>
      </c>
      <c r="AI47" s="530">
        <v>0</v>
      </c>
      <c r="AJ47" s="530">
        <v>0</v>
      </c>
      <c r="AK47" s="530">
        <v>0</v>
      </c>
      <c r="AL47" s="529">
        <f t="shared" si="43"/>
        <v>0</v>
      </c>
      <c r="AM47" s="529">
        <f t="shared" si="7"/>
        <v>0</v>
      </c>
      <c r="AN47" s="529">
        <f t="shared" si="8"/>
        <v>0</v>
      </c>
      <c r="AO47" s="529">
        <f t="shared" si="9"/>
        <v>0</v>
      </c>
      <c r="AP47" s="529">
        <f t="shared" si="10"/>
        <v>0</v>
      </c>
      <c r="AQ47" s="529">
        <f t="shared" si="44"/>
        <v>0</v>
      </c>
      <c r="AR47" s="529">
        <f t="shared" si="11"/>
        <v>0</v>
      </c>
      <c r="AS47" s="529">
        <f t="shared" si="45"/>
        <v>0</v>
      </c>
      <c r="AT47" s="529">
        <f t="shared" si="12"/>
        <v>0</v>
      </c>
      <c r="AU47" s="529">
        <f t="shared" si="13"/>
        <v>0</v>
      </c>
      <c r="AV47" s="529">
        <f t="shared" si="14"/>
        <v>0</v>
      </c>
      <c r="AW47" s="531">
        <v>0</v>
      </c>
      <c r="AX47" s="529">
        <f t="shared" si="15"/>
        <v>0</v>
      </c>
      <c r="AY47" s="530">
        <v>0</v>
      </c>
      <c r="AZ47" s="530">
        <v>0</v>
      </c>
      <c r="BA47" s="529" t="e">
        <f>IF(R47&gt;=2000,(SUM(AY47:AZ47)*BA45),(SUM(AY47:AX)))</f>
        <v>#NAME?</v>
      </c>
      <c r="BB47" s="529">
        <f t="shared" si="32"/>
        <v>0</v>
      </c>
      <c r="BE47" s="530">
        <v>0</v>
      </c>
      <c r="BF47" s="529">
        <f t="shared" si="33"/>
        <v>0</v>
      </c>
      <c r="BG47" s="534" t="e">
        <f t="shared" si="34"/>
        <v>#DIV/0!</v>
      </c>
      <c r="BH47" s="534" t="e">
        <f t="shared" si="35"/>
        <v>#DIV/0!</v>
      </c>
      <c r="BI47" s="534" t="e">
        <f t="shared" si="17"/>
        <v>#DIV/0!</v>
      </c>
      <c r="BK47" s="529">
        <f t="shared" si="18"/>
        <v>0</v>
      </c>
      <c r="BM47" s="529">
        <f t="shared" si="19"/>
        <v>0</v>
      </c>
      <c r="BP47" s="529">
        <f t="shared" si="20"/>
        <v>0</v>
      </c>
      <c r="BQ47" s="531">
        <v>0</v>
      </c>
      <c r="BR47" s="529">
        <f t="shared" si="36"/>
        <v>0</v>
      </c>
      <c r="BS47" s="531">
        <v>0</v>
      </c>
      <c r="BT47" s="529">
        <f t="shared" si="37"/>
        <v>0</v>
      </c>
      <c r="BU47" s="529" t="e">
        <f t="shared" si="38"/>
        <v>#NAME?</v>
      </c>
      <c r="BV47" s="529" t="e">
        <f t="shared" si="39"/>
        <v>#NAME?</v>
      </c>
      <c r="BW47" s="529" t="e">
        <f t="shared" si="21"/>
        <v>#NAME?</v>
      </c>
      <c r="BX47" s="535" t="e">
        <f t="shared" si="22"/>
        <v>#NAME?</v>
      </c>
      <c r="BZ47" s="535" t="e">
        <f t="shared" si="23"/>
        <v>#NAME?</v>
      </c>
      <c r="CC47" s="538">
        <f t="shared" si="40"/>
        <v>0</v>
      </c>
      <c r="CF47" s="538">
        <f t="shared" si="24"/>
        <v>0</v>
      </c>
      <c r="CI47" s="535">
        <f t="shared" si="25"/>
        <v>0</v>
      </c>
      <c r="CJ47" s="535">
        <f t="shared" si="26"/>
        <v>0</v>
      </c>
      <c r="CK47" s="535">
        <f t="shared" si="27"/>
        <v>0</v>
      </c>
      <c r="CM47" s="535" t="e">
        <f t="shared" si="28"/>
        <v>#NAME?</v>
      </c>
      <c r="CS47" s="539" t="e">
        <f t="shared" si="41"/>
        <v>#NAME?</v>
      </c>
    </row>
    <row r="48" spans="1:97" ht="13">
      <c r="A48" s="544" t="s">
        <v>920</v>
      </c>
      <c r="B48" s="542">
        <v>0</v>
      </c>
      <c r="C48" s="542">
        <v>51.5</v>
      </c>
      <c r="D48" s="542">
        <f t="shared" si="29"/>
        <v>51.5</v>
      </c>
      <c r="E48" s="542">
        <v>62</v>
      </c>
      <c r="F48" s="542">
        <v>86.5</v>
      </c>
      <c r="G48" s="542">
        <v>80</v>
      </c>
      <c r="H48" s="542">
        <v>73</v>
      </c>
      <c r="I48" s="542">
        <v>84</v>
      </c>
      <c r="J48" s="542">
        <v>90.5</v>
      </c>
      <c r="K48" s="542">
        <v>113</v>
      </c>
      <c r="L48" s="542">
        <v>129.5</v>
      </c>
      <c r="M48" s="542">
        <v>98</v>
      </c>
      <c r="N48" s="542">
        <v>59.5</v>
      </c>
      <c r="O48" s="542">
        <v>0</v>
      </c>
      <c r="P48" s="542">
        <v>0</v>
      </c>
      <c r="Q48" s="542">
        <f t="shared" si="30"/>
        <v>876</v>
      </c>
      <c r="R48" s="542">
        <f t="shared" si="31"/>
        <v>927.5</v>
      </c>
      <c r="S48" s="528">
        <v>0</v>
      </c>
      <c r="T48" s="528">
        <v>0</v>
      </c>
      <c r="U48" s="528">
        <v>0</v>
      </c>
      <c r="V48" s="528">
        <v>0</v>
      </c>
      <c r="W48" s="528">
        <v>0</v>
      </c>
      <c r="X48" s="528">
        <v>0</v>
      </c>
      <c r="Y48" s="528">
        <v>0</v>
      </c>
      <c r="Z48" s="528">
        <v>0</v>
      </c>
      <c r="AA48" s="528">
        <v>0</v>
      </c>
      <c r="AB48" s="529">
        <f t="shared" si="1"/>
        <v>74.16</v>
      </c>
      <c r="AC48" s="529">
        <f t="shared" si="2"/>
        <v>74.400000000000006</v>
      </c>
      <c r="AD48" s="529">
        <f t="shared" si="3"/>
        <v>196.47</v>
      </c>
      <c r="AE48" s="529">
        <f t="shared" si="4"/>
        <v>258.63799999999998</v>
      </c>
      <c r="AF48" s="529">
        <f t="shared" si="5"/>
        <v>500</v>
      </c>
      <c r="AG48" s="529">
        <f t="shared" si="6"/>
        <v>1029.508</v>
      </c>
      <c r="AH48" s="529">
        <f t="shared" si="42"/>
        <v>1103.6680000000001</v>
      </c>
      <c r="AI48" s="530">
        <v>0</v>
      </c>
      <c r="AJ48" s="530">
        <v>0</v>
      </c>
      <c r="AK48" s="530">
        <v>0</v>
      </c>
      <c r="AL48" s="529">
        <f t="shared" si="43"/>
        <v>0</v>
      </c>
      <c r="AM48" s="529">
        <f t="shared" si="7"/>
        <v>0</v>
      </c>
      <c r="AN48" s="529">
        <f t="shared" si="8"/>
        <v>0</v>
      </c>
      <c r="AO48" s="529">
        <f t="shared" si="9"/>
        <v>0</v>
      </c>
      <c r="AP48" s="529">
        <f t="shared" si="10"/>
        <v>0</v>
      </c>
      <c r="AQ48" s="529">
        <f t="shared" si="44"/>
        <v>0</v>
      </c>
      <c r="AR48" s="529">
        <f t="shared" si="11"/>
        <v>0</v>
      </c>
      <c r="AS48" s="529">
        <f t="shared" si="45"/>
        <v>0</v>
      </c>
      <c r="AT48" s="529">
        <f t="shared" si="12"/>
        <v>0</v>
      </c>
      <c r="AU48" s="529">
        <f t="shared" si="13"/>
        <v>0</v>
      </c>
      <c r="AV48" s="529">
        <f t="shared" si="14"/>
        <v>0</v>
      </c>
      <c r="AW48" s="531">
        <v>0</v>
      </c>
      <c r="AX48" s="529">
        <f t="shared" si="15"/>
        <v>0</v>
      </c>
      <c r="AY48" s="530">
        <v>0</v>
      </c>
      <c r="AZ48" s="530">
        <v>0</v>
      </c>
      <c r="BA48" s="529" t="e">
        <f>IF(R48&gt;=2000,(SUM(AY48:AZ48)*BA46),(SUM(AY48:AX)))</f>
        <v>#NAME?</v>
      </c>
      <c r="BB48" s="529">
        <f t="shared" si="32"/>
        <v>21.655999999999999</v>
      </c>
      <c r="BE48" s="530">
        <v>0</v>
      </c>
      <c r="BF48" s="529">
        <f t="shared" si="33"/>
        <v>0</v>
      </c>
      <c r="BG48" s="534" t="e">
        <f t="shared" si="34"/>
        <v>#DIV/0!</v>
      </c>
      <c r="BH48" s="534" t="e">
        <f t="shared" si="35"/>
        <v>#DIV/0!</v>
      </c>
      <c r="BI48" s="534" t="e">
        <f t="shared" si="17"/>
        <v>#DIV/0!</v>
      </c>
      <c r="BK48" s="529">
        <f t="shared" si="18"/>
        <v>0</v>
      </c>
      <c r="BM48" s="529">
        <f t="shared" si="19"/>
        <v>0</v>
      </c>
      <c r="BP48" s="529">
        <f t="shared" si="20"/>
        <v>0</v>
      </c>
      <c r="BQ48" s="531">
        <v>0</v>
      </c>
      <c r="BR48" s="529">
        <f t="shared" si="36"/>
        <v>0</v>
      </c>
      <c r="BS48" s="531">
        <v>0</v>
      </c>
      <c r="BT48" s="529">
        <f t="shared" si="37"/>
        <v>0</v>
      </c>
      <c r="BU48" s="529" t="e">
        <f t="shared" si="38"/>
        <v>#NAME?</v>
      </c>
      <c r="BV48" s="529" t="e">
        <f t="shared" si="39"/>
        <v>#NAME?</v>
      </c>
      <c r="BW48" s="529" t="e">
        <f t="shared" si="21"/>
        <v>#NAME?</v>
      </c>
      <c r="BX48" s="535" t="e">
        <f t="shared" si="22"/>
        <v>#NAME?</v>
      </c>
      <c r="BZ48" s="535" t="e">
        <f t="shared" si="23"/>
        <v>#NAME?</v>
      </c>
      <c r="CC48" s="538">
        <f t="shared" si="40"/>
        <v>0</v>
      </c>
      <c r="CF48" s="538">
        <f t="shared" si="24"/>
        <v>0</v>
      </c>
      <c r="CI48" s="535">
        <f t="shared" si="25"/>
        <v>0</v>
      </c>
      <c r="CJ48" s="535">
        <f t="shared" si="26"/>
        <v>0</v>
      </c>
      <c r="CK48" s="535">
        <f t="shared" si="27"/>
        <v>0</v>
      </c>
      <c r="CM48" s="535" t="e">
        <f t="shared" si="28"/>
        <v>#NAME?</v>
      </c>
      <c r="CS48" s="539" t="e">
        <f t="shared" si="41"/>
        <v>#NAME?</v>
      </c>
    </row>
    <row r="49" spans="1:97" ht="10.5">
      <c r="A49" s="556" t="s">
        <v>921</v>
      </c>
      <c r="B49" s="557">
        <f>SUBTOTAL(9,B46:B48)</f>
        <v>185</v>
      </c>
      <c r="C49" s="557">
        <f t="shared" ref="C49:N49" si="55">SUBTOTAL(9,C46:C48)</f>
        <v>693.5</v>
      </c>
      <c r="D49" s="557">
        <f t="shared" si="55"/>
        <v>786</v>
      </c>
      <c r="E49" s="557">
        <f t="shared" si="55"/>
        <v>657</v>
      </c>
      <c r="F49" s="557">
        <f t="shared" si="55"/>
        <v>656.5</v>
      </c>
      <c r="G49" s="557">
        <f t="shared" si="55"/>
        <v>640.5</v>
      </c>
      <c r="H49" s="557">
        <f t="shared" si="55"/>
        <v>638.5</v>
      </c>
      <c r="I49" s="557">
        <f t="shared" si="55"/>
        <v>649</v>
      </c>
      <c r="J49" s="557">
        <f t="shared" si="55"/>
        <v>605</v>
      </c>
      <c r="K49" s="557">
        <f t="shared" si="55"/>
        <v>607.5</v>
      </c>
      <c r="L49" s="557">
        <f t="shared" si="55"/>
        <v>619.5</v>
      </c>
      <c r="M49" s="557">
        <f t="shared" si="55"/>
        <v>594</v>
      </c>
      <c r="N49" s="557">
        <f t="shared" si="55"/>
        <v>544</v>
      </c>
      <c r="O49" s="557">
        <f>SUBTOTAL(9,O46:O48)</f>
        <v>452.5</v>
      </c>
      <c r="P49" s="557">
        <f t="shared" ref="P49:R49" si="56">SUBTOTAL(9,P46:P48)</f>
        <v>391.5</v>
      </c>
      <c r="Q49" s="557">
        <f t="shared" si="56"/>
        <v>7055.5</v>
      </c>
      <c r="R49" s="557">
        <f t="shared" si="56"/>
        <v>7841.5</v>
      </c>
      <c r="S49" s="558">
        <f>SUM(S46:S48)</f>
        <v>0</v>
      </c>
      <c r="T49" s="558">
        <f t="shared" ref="T49:CE49" si="57">SUM(T46:T48)</f>
        <v>0</v>
      </c>
      <c r="U49" s="558">
        <f t="shared" si="57"/>
        <v>0</v>
      </c>
      <c r="V49" s="558">
        <f t="shared" si="57"/>
        <v>0</v>
      </c>
      <c r="W49" s="558">
        <f t="shared" si="57"/>
        <v>0</v>
      </c>
      <c r="X49" s="558">
        <f t="shared" si="57"/>
        <v>0</v>
      </c>
      <c r="Y49" s="558">
        <f t="shared" si="57"/>
        <v>0</v>
      </c>
      <c r="Z49" s="558">
        <f t="shared" si="57"/>
        <v>0</v>
      </c>
      <c r="AA49" s="558">
        <f t="shared" si="57"/>
        <v>0</v>
      </c>
      <c r="AB49" s="558">
        <f t="shared" si="57"/>
        <v>1131.8400000000001</v>
      </c>
      <c r="AC49" s="558">
        <f t="shared" si="57"/>
        <v>788.4</v>
      </c>
      <c r="AD49" s="558">
        <f t="shared" si="57"/>
        <v>1530.46</v>
      </c>
      <c r="AE49" s="558">
        <f t="shared" si="57"/>
        <v>1977.6629999999998</v>
      </c>
      <c r="AF49" s="558">
        <f t="shared" si="57"/>
        <v>4011.25</v>
      </c>
      <c r="AG49" s="558">
        <f t="shared" si="57"/>
        <v>8307.773000000001</v>
      </c>
      <c r="AH49" s="558">
        <f t="shared" si="57"/>
        <v>9439.6129999999994</v>
      </c>
      <c r="AI49" s="558">
        <f t="shared" si="57"/>
        <v>0</v>
      </c>
      <c r="AJ49" s="558">
        <f t="shared" si="57"/>
        <v>0</v>
      </c>
      <c r="AK49" s="558">
        <f t="shared" si="57"/>
        <v>0</v>
      </c>
      <c r="AL49" s="558">
        <f t="shared" si="57"/>
        <v>0</v>
      </c>
      <c r="AM49" s="558">
        <f t="shared" si="57"/>
        <v>0</v>
      </c>
      <c r="AN49" s="558">
        <f t="shared" si="57"/>
        <v>0</v>
      </c>
      <c r="AO49" s="558">
        <f t="shared" si="57"/>
        <v>0</v>
      </c>
      <c r="AP49" s="558">
        <f t="shared" si="57"/>
        <v>0</v>
      </c>
      <c r="AQ49" s="558">
        <f t="shared" si="57"/>
        <v>0</v>
      </c>
      <c r="AR49" s="558">
        <f t="shared" si="57"/>
        <v>0</v>
      </c>
      <c r="AS49" s="558">
        <f t="shared" si="57"/>
        <v>0</v>
      </c>
      <c r="AT49" s="558">
        <f t="shared" si="57"/>
        <v>0</v>
      </c>
      <c r="AU49" s="558">
        <f t="shared" si="57"/>
        <v>0</v>
      </c>
      <c r="AV49" s="558">
        <f t="shared" si="57"/>
        <v>0</v>
      </c>
      <c r="AW49" s="558">
        <f t="shared" si="57"/>
        <v>0</v>
      </c>
      <c r="AX49" s="558">
        <f t="shared" si="57"/>
        <v>0</v>
      </c>
      <c r="AY49" s="558">
        <f t="shared" si="57"/>
        <v>0</v>
      </c>
      <c r="AZ49" s="558">
        <f t="shared" si="57"/>
        <v>0</v>
      </c>
      <c r="BA49" s="558" t="e">
        <f t="shared" si="57"/>
        <v>#NAME?</v>
      </c>
      <c r="BB49" s="558">
        <f t="shared" si="57"/>
        <v>21.655999999999999</v>
      </c>
      <c r="BC49" s="558">
        <f t="shared" si="57"/>
        <v>0</v>
      </c>
      <c r="BD49" s="558">
        <f t="shared" si="57"/>
        <v>0</v>
      </c>
      <c r="BE49" s="558">
        <f t="shared" si="57"/>
        <v>0</v>
      </c>
      <c r="BF49" s="558">
        <f t="shared" si="57"/>
        <v>0</v>
      </c>
      <c r="BG49" s="558" t="e">
        <f t="shared" si="57"/>
        <v>#DIV/0!</v>
      </c>
      <c r="BH49" s="558" t="e">
        <f t="shared" si="57"/>
        <v>#DIV/0!</v>
      </c>
      <c r="BI49" s="558" t="e">
        <f t="shared" si="57"/>
        <v>#DIV/0!</v>
      </c>
      <c r="BJ49" s="558">
        <f t="shared" si="57"/>
        <v>0</v>
      </c>
      <c r="BK49" s="558">
        <f t="shared" si="57"/>
        <v>0</v>
      </c>
      <c r="BL49" s="558">
        <f t="shared" si="57"/>
        <v>0</v>
      </c>
      <c r="BM49" s="558">
        <f t="shared" si="57"/>
        <v>0</v>
      </c>
      <c r="BN49" s="558">
        <f t="shared" si="57"/>
        <v>0</v>
      </c>
      <c r="BO49" s="558">
        <f t="shared" si="57"/>
        <v>0</v>
      </c>
      <c r="BP49" s="558">
        <f t="shared" si="57"/>
        <v>0</v>
      </c>
      <c r="BQ49" s="558">
        <f t="shared" si="57"/>
        <v>0</v>
      </c>
      <c r="BR49" s="558">
        <f t="shared" si="57"/>
        <v>0</v>
      </c>
      <c r="BS49" s="558">
        <f t="shared" si="57"/>
        <v>644</v>
      </c>
      <c r="BT49" s="558">
        <f t="shared" si="57"/>
        <v>193.2</v>
      </c>
      <c r="BU49" s="558" t="e">
        <f t="shared" si="57"/>
        <v>#NAME?</v>
      </c>
      <c r="BV49" s="558" t="e">
        <f t="shared" si="57"/>
        <v>#NAME?</v>
      </c>
      <c r="BW49" s="558" t="e">
        <f t="shared" si="57"/>
        <v>#NAME?</v>
      </c>
      <c r="BX49" s="558" t="e">
        <f t="shared" si="57"/>
        <v>#NAME?</v>
      </c>
      <c r="BY49" s="558">
        <f t="shared" si="57"/>
        <v>0</v>
      </c>
      <c r="BZ49" s="558" t="e">
        <f t="shared" si="57"/>
        <v>#NAME?</v>
      </c>
      <c r="CA49" s="558">
        <f t="shared" si="57"/>
        <v>0</v>
      </c>
      <c r="CB49" s="558">
        <f t="shared" si="57"/>
        <v>0</v>
      </c>
      <c r="CC49" s="558">
        <f t="shared" si="57"/>
        <v>0</v>
      </c>
      <c r="CD49" s="558">
        <f t="shared" si="57"/>
        <v>0</v>
      </c>
      <c r="CE49" s="558">
        <f t="shared" si="57"/>
        <v>0</v>
      </c>
      <c r="CF49" s="558">
        <f t="shared" ref="CF49:CS49" si="58">SUM(CF46:CF48)</f>
        <v>0</v>
      </c>
      <c r="CG49" s="558">
        <f t="shared" si="58"/>
        <v>0</v>
      </c>
      <c r="CH49" s="558">
        <f t="shared" si="58"/>
        <v>0</v>
      </c>
      <c r="CI49" s="558">
        <f t="shared" si="58"/>
        <v>0</v>
      </c>
      <c r="CJ49" s="558">
        <f t="shared" si="58"/>
        <v>0</v>
      </c>
      <c r="CK49" s="558">
        <f t="shared" si="58"/>
        <v>0</v>
      </c>
      <c r="CL49" s="558">
        <f t="shared" si="58"/>
        <v>0</v>
      </c>
      <c r="CM49" s="558" t="e">
        <f t="shared" si="58"/>
        <v>#NAME?</v>
      </c>
      <c r="CN49" s="558">
        <f t="shared" si="58"/>
        <v>0</v>
      </c>
      <c r="CO49" s="558">
        <f t="shared" si="58"/>
        <v>0</v>
      </c>
      <c r="CP49" s="558">
        <f t="shared" si="58"/>
        <v>0</v>
      </c>
      <c r="CQ49" s="558">
        <f t="shared" si="58"/>
        <v>0</v>
      </c>
      <c r="CR49" s="558">
        <f t="shared" si="58"/>
        <v>0</v>
      </c>
      <c r="CS49" s="558" t="e">
        <f t="shared" si="58"/>
        <v>#NAME?</v>
      </c>
    </row>
    <row r="50" spans="1:97" ht="13">
      <c r="A50" s="544" t="s">
        <v>922</v>
      </c>
      <c r="B50" s="542">
        <v>2.5</v>
      </c>
      <c r="C50" s="542">
        <v>1</v>
      </c>
      <c r="D50" s="542">
        <f t="shared" si="29"/>
        <v>2.25</v>
      </c>
      <c r="E50" s="542">
        <v>12.5</v>
      </c>
      <c r="F50" s="542">
        <v>7</v>
      </c>
      <c r="G50" s="542">
        <v>8</v>
      </c>
      <c r="H50" s="542">
        <v>17</v>
      </c>
      <c r="I50" s="542">
        <v>13.5</v>
      </c>
      <c r="J50" s="542">
        <v>10</v>
      </c>
      <c r="K50" s="542">
        <v>9</v>
      </c>
      <c r="L50" s="542">
        <v>8</v>
      </c>
      <c r="M50" s="542">
        <v>13</v>
      </c>
      <c r="N50" s="542">
        <v>14</v>
      </c>
      <c r="O50" s="542">
        <v>15</v>
      </c>
      <c r="P50" s="542">
        <v>14</v>
      </c>
      <c r="Q50" s="542">
        <f t="shared" si="30"/>
        <v>141</v>
      </c>
      <c r="R50" s="542">
        <f t="shared" si="31"/>
        <v>143.25</v>
      </c>
      <c r="S50" s="528">
        <v>0</v>
      </c>
      <c r="T50" s="528">
        <v>0</v>
      </c>
      <c r="U50" s="528">
        <v>0</v>
      </c>
      <c r="V50" s="528">
        <v>0</v>
      </c>
      <c r="W50" s="528">
        <v>0</v>
      </c>
      <c r="X50" s="528">
        <v>0</v>
      </c>
      <c r="Y50" s="528">
        <v>0</v>
      </c>
      <c r="Z50" s="528">
        <v>0</v>
      </c>
      <c r="AA50" s="528">
        <v>0</v>
      </c>
      <c r="AB50" s="529">
        <f t="shared" si="1"/>
        <v>3.24</v>
      </c>
      <c r="AC50" s="529">
        <f t="shared" si="2"/>
        <v>15</v>
      </c>
      <c r="AD50" s="529">
        <f t="shared" si="3"/>
        <v>17.7</v>
      </c>
      <c r="AE50" s="529">
        <f t="shared" si="4"/>
        <v>42.323</v>
      </c>
      <c r="AF50" s="529">
        <f t="shared" si="5"/>
        <v>91.25</v>
      </c>
      <c r="AG50" s="529">
        <f t="shared" si="6"/>
        <v>166.273</v>
      </c>
      <c r="AH50" s="529">
        <f t="shared" si="42"/>
        <v>169.51300000000001</v>
      </c>
      <c r="AI50" s="530">
        <v>0</v>
      </c>
      <c r="AJ50" s="530">
        <v>0</v>
      </c>
      <c r="AK50" s="530">
        <v>0</v>
      </c>
      <c r="AL50" s="529">
        <f t="shared" si="43"/>
        <v>0</v>
      </c>
      <c r="AM50" s="529">
        <f t="shared" si="7"/>
        <v>0</v>
      </c>
      <c r="AN50" s="529">
        <f t="shared" si="8"/>
        <v>0</v>
      </c>
      <c r="AO50" s="529">
        <f t="shared" si="9"/>
        <v>0</v>
      </c>
      <c r="AP50" s="529">
        <f t="shared" si="10"/>
        <v>0</v>
      </c>
      <c r="AQ50" s="529">
        <f t="shared" si="44"/>
        <v>0</v>
      </c>
      <c r="AR50" s="529">
        <f t="shared" si="11"/>
        <v>0</v>
      </c>
      <c r="AS50" s="529">
        <f t="shared" si="45"/>
        <v>0</v>
      </c>
      <c r="AT50" s="529">
        <f t="shared" si="12"/>
        <v>0</v>
      </c>
      <c r="AU50" s="529">
        <f t="shared" si="13"/>
        <v>0</v>
      </c>
      <c r="AV50" s="529">
        <f t="shared" si="14"/>
        <v>0</v>
      </c>
      <c r="AW50" s="531">
        <v>0</v>
      </c>
      <c r="AX50" s="529">
        <f t="shared" si="15"/>
        <v>0</v>
      </c>
      <c r="AY50" s="530">
        <v>0</v>
      </c>
      <c r="AZ50" s="530">
        <v>0</v>
      </c>
      <c r="BA50" s="529" t="e">
        <f>IF(R50&gt;=2000,(SUM(AY50:AZ50)*BA48),(SUM(AY50:AX)))</f>
        <v>#NAME?</v>
      </c>
      <c r="BB50" s="529">
        <f t="shared" si="32"/>
        <v>56.503</v>
      </c>
      <c r="BE50" s="530">
        <v>0</v>
      </c>
      <c r="BF50" s="529">
        <f t="shared" si="33"/>
        <v>0</v>
      </c>
      <c r="BG50" s="534" t="e">
        <f t="shared" si="34"/>
        <v>#DIV/0!</v>
      </c>
      <c r="BH50" s="534" t="e">
        <f t="shared" si="35"/>
        <v>#DIV/0!</v>
      </c>
      <c r="BI50" s="534" t="e">
        <f t="shared" si="17"/>
        <v>#DIV/0!</v>
      </c>
      <c r="BK50" s="529">
        <f t="shared" si="18"/>
        <v>0</v>
      </c>
      <c r="BM50" s="529">
        <f t="shared" si="19"/>
        <v>0</v>
      </c>
      <c r="BP50" s="529">
        <f t="shared" si="20"/>
        <v>0</v>
      </c>
      <c r="BQ50" s="531">
        <v>0</v>
      </c>
      <c r="BR50" s="529">
        <f t="shared" si="36"/>
        <v>0</v>
      </c>
      <c r="BS50" s="531">
        <v>40</v>
      </c>
      <c r="BT50" s="529">
        <f t="shared" si="37"/>
        <v>12</v>
      </c>
      <c r="BU50" s="529" t="e">
        <f t="shared" si="38"/>
        <v>#NAME?</v>
      </c>
      <c r="BV50" s="529" t="e">
        <f t="shared" si="39"/>
        <v>#NAME?</v>
      </c>
      <c r="BW50" s="529" t="e">
        <f t="shared" si="21"/>
        <v>#NAME?</v>
      </c>
      <c r="BX50" s="535" t="e">
        <f t="shared" si="22"/>
        <v>#NAME?</v>
      </c>
      <c r="BZ50" s="535" t="e">
        <f t="shared" si="23"/>
        <v>#NAME?</v>
      </c>
      <c r="CC50" s="538">
        <f t="shared" si="40"/>
        <v>0</v>
      </c>
      <c r="CF50" s="538">
        <f t="shared" si="24"/>
        <v>0</v>
      </c>
      <c r="CI50" s="535">
        <f t="shared" si="25"/>
        <v>0</v>
      </c>
      <c r="CJ50" s="535">
        <f t="shared" si="26"/>
        <v>0</v>
      </c>
      <c r="CK50" s="535">
        <f t="shared" si="27"/>
        <v>0</v>
      </c>
      <c r="CM50" s="535" t="e">
        <f t="shared" si="28"/>
        <v>#NAME?</v>
      </c>
      <c r="CS50" s="539" t="e">
        <f t="shared" si="41"/>
        <v>#NAME?</v>
      </c>
    </row>
    <row r="51" spans="1:97" ht="13">
      <c r="A51" s="544" t="s">
        <v>923</v>
      </c>
      <c r="B51" s="542">
        <v>87.5</v>
      </c>
      <c r="C51" s="542">
        <v>386</v>
      </c>
      <c r="D51" s="542">
        <f t="shared" si="29"/>
        <v>429.75</v>
      </c>
      <c r="E51" s="542">
        <v>367.5</v>
      </c>
      <c r="F51" s="542">
        <v>391</v>
      </c>
      <c r="G51" s="542">
        <v>429</v>
      </c>
      <c r="H51" s="542">
        <v>460</v>
      </c>
      <c r="I51" s="542">
        <v>444.5</v>
      </c>
      <c r="J51" s="542">
        <v>469</v>
      </c>
      <c r="K51" s="542">
        <v>498</v>
      </c>
      <c r="L51" s="542">
        <v>468.5</v>
      </c>
      <c r="M51" s="542">
        <v>514</v>
      </c>
      <c r="N51" s="542">
        <v>432.5</v>
      </c>
      <c r="O51" s="542">
        <v>364.5</v>
      </c>
      <c r="P51" s="542">
        <v>372</v>
      </c>
      <c r="Q51" s="542">
        <f t="shared" si="30"/>
        <v>5210.5</v>
      </c>
      <c r="R51" s="542">
        <f t="shared" si="31"/>
        <v>5640.25</v>
      </c>
      <c r="S51" s="528">
        <v>0</v>
      </c>
      <c r="T51" s="528">
        <v>0</v>
      </c>
      <c r="U51" s="528">
        <v>0</v>
      </c>
      <c r="V51" s="528">
        <v>0</v>
      </c>
      <c r="W51" s="528">
        <v>0</v>
      </c>
      <c r="X51" s="528">
        <v>0</v>
      </c>
      <c r="Y51" s="528">
        <v>0</v>
      </c>
      <c r="Z51" s="528">
        <v>0</v>
      </c>
      <c r="AA51" s="528">
        <v>0</v>
      </c>
      <c r="AB51" s="529">
        <f t="shared" si="1"/>
        <v>618.84</v>
      </c>
      <c r="AC51" s="529">
        <f t="shared" si="2"/>
        <v>441</v>
      </c>
      <c r="AD51" s="529">
        <f t="shared" si="3"/>
        <v>967.6</v>
      </c>
      <c r="AE51" s="529">
        <f t="shared" si="4"/>
        <v>1435.308</v>
      </c>
      <c r="AF51" s="529">
        <f t="shared" si="5"/>
        <v>3311.875</v>
      </c>
      <c r="AG51" s="529">
        <f t="shared" si="6"/>
        <v>6155.7829999999994</v>
      </c>
      <c r="AH51" s="529">
        <f t="shared" si="42"/>
        <v>6774.6229999999996</v>
      </c>
      <c r="AI51" s="530">
        <v>0</v>
      </c>
      <c r="AJ51" s="530">
        <v>0</v>
      </c>
      <c r="AK51" s="530">
        <v>0</v>
      </c>
      <c r="AL51" s="529">
        <f t="shared" si="43"/>
        <v>0</v>
      </c>
      <c r="AM51" s="529">
        <f t="shared" si="7"/>
        <v>0</v>
      </c>
      <c r="AN51" s="529">
        <f t="shared" si="8"/>
        <v>0</v>
      </c>
      <c r="AO51" s="529">
        <f t="shared" si="9"/>
        <v>0</v>
      </c>
      <c r="AP51" s="529">
        <f t="shared" si="10"/>
        <v>0</v>
      </c>
      <c r="AQ51" s="529">
        <f t="shared" si="44"/>
        <v>0</v>
      </c>
      <c r="AR51" s="529">
        <f t="shared" si="11"/>
        <v>0</v>
      </c>
      <c r="AS51" s="529">
        <f t="shared" si="45"/>
        <v>0</v>
      </c>
      <c r="AT51" s="529">
        <f t="shared" si="12"/>
        <v>0</v>
      </c>
      <c r="AU51" s="529">
        <f t="shared" si="13"/>
        <v>0</v>
      </c>
      <c r="AV51" s="529">
        <f t="shared" si="14"/>
        <v>0</v>
      </c>
      <c r="AW51" s="531">
        <v>0</v>
      </c>
      <c r="AX51" s="529">
        <f t="shared" si="15"/>
        <v>0</v>
      </c>
      <c r="AY51" s="530">
        <v>0</v>
      </c>
      <c r="AZ51" s="530">
        <v>0</v>
      </c>
      <c r="BA51" s="529" t="e">
        <f>IF(R51&gt;=2000,(SUM(AY51:AZ51)*BA49),(SUM(AY51:AX)))</f>
        <v>#NAME?</v>
      </c>
      <c r="BB51" s="529">
        <f t="shared" si="32"/>
        <v>126.581</v>
      </c>
      <c r="BE51" s="530">
        <v>0</v>
      </c>
      <c r="BF51" s="529">
        <f t="shared" si="33"/>
        <v>0</v>
      </c>
      <c r="BG51" s="534" t="e">
        <f t="shared" si="34"/>
        <v>#DIV/0!</v>
      </c>
      <c r="BH51" s="534" t="e">
        <f t="shared" si="35"/>
        <v>#DIV/0!</v>
      </c>
      <c r="BI51" s="534" t="e">
        <f t="shared" si="17"/>
        <v>#DIV/0!</v>
      </c>
      <c r="BK51" s="529">
        <f t="shared" si="18"/>
        <v>0</v>
      </c>
      <c r="BM51" s="529">
        <f t="shared" si="19"/>
        <v>0</v>
      </c>
      <c r="BP51" s="529">
        <f t="shared" si="20"/>
        <v>0</v>
      </c>
      <c r="BQ51" s="531">
        <v>0</v>
      </c>
      <c r="BR51" s="529">
        <f t="shared" si="36"/>
        <v>0</v>
      </c>
      <c r="BS51" s="531">
        <v>0</v>
      </c>
      <c r="BT51" s="529">
        <f t="shared" si="37"/>
        <v>0</v>
      </c>
      <c r="BU51" s="529" t="e">
        <f t="shared" si="38"/>
        <v>#NAME?</v>
      </c>
      <c r="BV51" s="529" t="e">
        <f t="shared" si="39"/>
        <v>#NAME?</v>
      </c>
      <c r="BW51" s="529" t="e">
        <f t="shared" si="21"/>
        <v>#NAME?</v>
      </c>
      <c r="BX51" s="535" t="e">
        <f t="shared" si="22"/>
        <v>#NAME?</v>
      </c>
      <c r="BZ51" s="535" t="e">
        <f t="shared" si="23"/>
        <v>#NAME?</v>
      </c>
      <c r="CC51" s="538">
        <f t="shared" si="40"/>
        <v>0</v>
      </c>
      <c r="CF51" s="538">
        <f t="shared" si="24"/>
        <v>0</v>
      </c>
      <c r="CI51" s="535">
        <f t="shared" si="25"/>
        <v>0</v>
      </c>
      <c r="CJ51" s="535">
        <f t="shared" si="26"/>
        <v>0</v>
      </c>
      <c r="CK51" s="535">
        <f t="shared" si="27"/>
        <v>0</v>
      </c>
      <c r="CM51" s="535" t="e">
        <f t="shared" si="28"/>
        <v>#NAME?</v>
      </c>
      <c r="CS51" s="539" t="e">
        <f t="shared" si="41"/>
        <v>#NAME?</v>
      </c>
    </row>
    <row r="52" spans="1:97" ht="13">
      <c r="A52" s="544" t="s">
        <v>1310</v>
      </c>
      <c r="B52" s="542">
        <v>0</v>
      </c>
      <c r="C52" s="542">
        <v>1.5</v>
      </c>
      <c r="D52" s="542">
        <f t="shared" si="29"/>
        <v>1.5</v>
      </c>
      <c r="E52" s="542">
        <v>6</v>
      </c>
      <c r="F52" s="542">
        <v>3</v>
      </c>
      <c r="G52" s="542">
        <v>2</v>
      </c>
      <c r="H52" s="542">
        <v>3</v>
      </c>
      <c r="I52" s="542">
        <v>1</v>
      </c>
      <c r="J52" s="542">
        <v>0</v>
      </c>
      <c r="K52" s="542">
        <v>0</v>
      </c>
      <c r="L52" s="542">
        <v>0</v>
      </c>
      <c r="M52" s="542">
        <v>0</v>
      </c>
      <c r="N52" s="542">
        <v>0</v>
      </c>
      <c r="O52" s="542">
        <v>0</v>
      </c>
      <c r="P52" s="542">
        <v>0</v>
      </c>
      <c r="Q52" s="542">
        <f t="shared" si="30"/>
        <v>15</v>
      </c>
      <c r="R52" s="542">
        <f t="shared" si="31"/>
        <v>16.5</v>
      </c>
      <c r="S52" s="528">
        <v>0</v>
      </c>
      <c r="T52" s="528">
        <v>0</v>
      </c>
      <c r="U52" s="528">
        <v>0</v>
      </c>
      <c r="V52" s="528">
        <v>0</v>
      </c>
      <c r="W52" s="528">
        <v>0</v>
      </c>
      <c r="X52" s="528">
        <v>0</v>
      </c>
      <c r="Y52" s="528">
        <v>0</v>
      </c>
      <c r="Z52" s="528">
        <v>0</v>
      </c>
      <c r="AA52" s="528">
        <v>0</v>
      </c>
      <c r="AB52" s="529">
        <f t="shared" si="1"/>
        <v>2.16</v>
      </c>
      <c r="AC52" s="529">
        <f t="shared" si="2"/>
        <v>7.2</v>
      </c>
      <c r="AD52" s="529">
        <f t="shared" si="3"/>
        <v>5.9</v>
      </c>
      <c r="AE52" s="529">
        <f t="shared" si="4"/>
        <v>4.18</v>
      </c>
      <c r="AF52" s="529">
        <f t="shared" si="5"/>
        <v>0</v>
      </c>
      <c r="AG52" s="529">
        <f t="shared" si="6"/>
        <v>17.28</v>
      </c>
      <c r="AH52" s="529">
        <f t="shared" si="42"/>
        <v>19.440000000000001</v>
      </c>
      <c r="AI52" s="530">
        <v>0</v>
      </c>
      <c r="AJ52" s="530">
        <v>0</v>
      </c>
      <c r="AK52" s="530">
        <v>0</v>
      </c>
      <c r="AL52" s="529">
        <f t="shared" si="43"/>
        <v>0</v>
      </c>
      <c r="AM52" s="529">
        <f t="shared" si="7"/>
        <v>0</v>
      </c>
      <c r="AN52" s="529">
        <f t="shared" si="8"/>
        <v>0</v>
      </c>
      <c r="AO52" s="529">
        <f t="shared" si="9"/>
        <v>0</v>
      </c>
      <c r="AP52" s="529">
        <f t="shared" si="10"/>
        <v>0</v>
      </c>
      <c r="AQ52" s="529">
        <f t="shared" si="44"/>
        <v>0</v>
      </c>
      <c r="AR52" s="529">
        <f t="shared" si="11"/>
        <v>0</v>
      </c>
      <c r="AS52" s="529">
        <f t="shared" si="45"/>
        <v>0</v>
      </c>
      <c r="AT52" s="529">
        <f t="shared" si="12"/>
        <v>0</v>
      </c>
      <c r="AU52" s="529">
        <f t="shared" si="13"/>
        <v>0</v>
      </c>
      <c r="AV52" s="529">
        <f t="shared" si="14"/>
        <v>0</v>
      </c>
      <c r="AW52" s="531">
        <v>0</v>
      </c>
      <c r="AX52" s="529">
        <f t="shared" si="15"/>
        <v>0</v>
      </c>
      <c r="AY52" s="530">
        <v>0</v>
      </c>
      <c r="AZ52" s="530">
        <v>0</v>
      </c>
      <c r="BA52" s="529" t="e">
        <f>IF(R52&gt;=2000,(SUM(AY52:AZ52)*BA50),(SUM(AY52:AX)))</f>
        <v>#NAME?</v>
      </c>
      <c r="BB52" s="529">
        <f t="shared" si="32"/>
        <v>0</v>
      </c>
      <c r="BE52" s="530">
        <v>0</v>
      </c>
      <c r="BF52" s="529">
        <f t="shared" si="33"/>
        <v>0</v>
      </c>
      <c r="BG52" s="534" t="e">
        <f t="shared" si="34"/>
        <v>#DIV/0!</v>
      </c>
      <c r="BH52" s="534" t="e">
        <f t="shared" si="35"/>
        <v>#DIV/0!</v>
      </c>
      <c r="BI52" s="534" t="e">
        <f t="shared" si="17"/>
        <v>#DIV/0!</v>
      </c>
      <c r="BK52" s="529">
        <f t="shared" si="18"/>
        <v>0</v>
      </c>
      <c r="BM52" s="529">
        <f t="shared" si="19"/>
        <v>0</v>
      </c>
      <c r="BP52" s="529">
        <f t="shared" si="20"/>
        <v>0</v>
      </c>
      <c r="BQ52" s="531">
        <v>0</v>
      </c>
      <c r="BR52" s="529">
        <f t="shared" si="36"/>
        <v>0</v>
      </c>
      <c r="BS52" s="531">
        <v>0</v>
      </c>
      <c r="BT52" s="529">
        <f t="shared" si="37"/>
        <v>0</v>
      </c>
      <c r="BU52" s="529" t="e">
        <f t="shared" si="38"/>
        <v>#NAME?</v>
      </c>
      <c r="BV52" s="529" t="e">
        <f t="shared" si="39"/>
        <v>#NAME?</v>
      </c>
      <c r="BW52" s="529" t="e">
        <f t="shared" si="21"/>
        <v>#NAME?</v>
      </c>
      <c r="BX52" s="535" t="e">
        <f t="shared" si="22"/>
        <v>#NAME?</v>
      </c>
      <c r="BZ52" s="535" t="e">
        <f t="shared" si="23"/>
        <v>#NAME?</v>
      </c>
      <c r="CC52" s="538">
        <f t="shared" si="40"/>
        <v>0</v>
      </c>
      <c r="CF52" s="538">
        <f t="shared" si="24"/>
        <v>0</v>
      </c>
      <c r="CI52" s="535">
        <f t="shared" si="25"/>
        <v>0</v>
      </c>
      <c r="CJ52" s="535">
        <f t="shared" si="26"/>
        <v>0</v>
      </c>
      <c r="CK52" s="535">
        <f t="shared" si="27"/>
        <v>0</v>
      </c>
      <c r="CM52" s="535" t="e">
        <f t="shared" si="28"/>
        <v>#NAME?</v>
      </c>
      <c r="CS52" s="539" t="e">
        <f t="shared" si="41"/>
        <v>#NAME?</v>
      </c>
    </row>
    <row r="53" spans="1:97" ht="10.5">
      <c r="A53" s="553" t="s">
        <v>1311</v>
      </c>
      <c r="B53" s="554">
        <f>SUBTOTAL(9,B51:B52)</f>
        <v>87.5</v>
      </c>
      <c r="C53" s="554">
        <f t="shared" ref="C53:R53" si="59">SUBTOTAL(9,C51:C52)</f>
        <v>387.5</v>
      </c>
      <c r="D53" s="554">
        <f t="shared" si="59"/>
        <v>431.25</v>
      </c>
      <c r="E53" s="554">
        <f t="shared" si="59"/>
        <v>373.5</v>
      </c>
      <c r="F53" s="554">
        <f t="shared" si="59"/>
        <v>394</v>
      </c>
      <c r="G53" s="554">
        <f t="shared" si="59"/>
        <v>431</v>
      </c>
      <c r="H53" s="554">
        <f t="shared" si="59"/>
        <v>463</v>
      </c>
      <c r="I53" s="554">
        <f t="shared" si="59"/>
        <v>445.5</v>
      </c>
      <c r="J53" s="554">
        <f t="shared" si="59"/>
        <v>469</v>
      </c>
      <c r="K53" s="554">
        <f t="shared" si="59"/>
        <v>498</v>
      </c>
      <c r="L53" s="554">
        <f t="shared" si="59"/>
        <v>468.5</v>
      </c>
      <c r="M53" s="554">
        <f t="shared" si="59"/>
        <v>514</v>
      </c>
      <c r="N53" s="554">
        <f t="shared" si="59"/>
        <v>432.5</v>
      </c>
      <c r="O53" s="554">
        <f t="shared" si="59"/>
        <v>364.5</v>
      </c>
      <c r="P53" s="554">
        <f t="shared" si="59"/>
        <v>372</v>
      </c>
      <c r="Q53" s="554">
        <f t="shared" si="59"/>
        <v>5225.5</v>
      </c>
      <c r="R53" s="554">
        <f t="shared" si="59"/>
        <v>5656.75</v>
      </c>
      <c r="S53" s="555">
        <f>SUM(S51:S52)</f>
        <v>0</v>
      </c>
      <c r="T53" s="555">
        <f t="shared" ref="T53:CE53" si="60">SUM(T51:T52)</f>
        <v>0</v>
      </c>
      <c r="U53" s="555">
        <f t="shared" si="60"/>
        <v>0</v>
      </c>
      <c r="V53" s="555">
        <f t="shared" si="60"/>
        <v>0</v>
      </c>
      <c r="W53" s="555">
        <f t="shared" si="60"/>
        <v>0</v>
      </c>
      <c r="X53" s="555">
        <f t="shared" si="60"/>
        <v>0</v>
      </c>
      <c r="Y53" s="555">
        <f t="shared" si="60"/>
        <v>0</v>
      </c>
      <c r="Z53" s="555">
        <f t="shared" si="60"/>
        <v>0</v>
      </c>
      <c r="AA53" s="555">
        <f t="shared" si="60"/>
        <v>0</v>
      </c>
      <c r="AB53" s="555">
        <f t="shared" si="60"/>
        <v>621</v>
      </c>
      <c r="AC53" s="555">
        <f t="shared" si="60"/>
        <v>448.2</v>
      </c>
      <c r="AD53" s="555">
        <f t="shared" si="60"/>
        <v>973.5</v>
      </c>
      <c r="AE53" s="555">
        <f t="shared" si="60"/>
        <v>1439.4880000000001</v>
      </c>
      <c r="AF53" s="555">
        <f t="shared" si="60"/>
        <v>3311.875</v>
      </c>
      <c r="AG53" s="555">
        <f t="shared" si="60"/>
        <v>6173.0629999999992</v>
      </c>
      <c r="AH53" s="555">
        <f t="shared" si="60"/>
        <v>6794.0629999999992</v>
      </c>
      <c r="AI53" s="555">
        <f t="shared" si="60"/>
        <v>0</v>
      </c>
      <c r="AJ53" s="555">
        <f t="shared" si="60"/>
        <v>0</v>
      </c>
      <c r="AK53" s="555">
        <f t="shared" si="60"/>
        <v>0</v>
      </c>
      <c r="AL53" s="555">
        <f t="shared" si="60"/>
        <v>0</v>
      </c>
      <c r="AM53" s="555">
        <f t="shared" si="60"/>
        <v>0</v>
      </c>
      <c r="AN53" s="555">
        <f t="shared" si="60"/>
        <v>0</v>
      </c>
      <c r="AO53" s="555">
        <f t="shared" si="60"/>
        <v>0</v>
      </c>
      <c r="AP53" s="555">
        <f t="shared" si="60"/>
        <v>0</v>
      </c>
      <c r="AQ53" s="555">
        <f t="shared" si="60"/>
        <v>0</v>
      </c>
      <c r="AR53" s="555">
        <f t="shared" si="60"/>
        <v>0</v>
      </c>
      <c r="AS53" s="555">
        <f t="shared" si="60"/>
        <v>0</v>
      </c>
      <c r="AT53" s="555">
        <f t="shared" si="60"/>
        <v>0</v>
      </c>
      <c r="AU53" s="555">
        <f t="shared" si="60"/>
        <v>0</v>
      </c>
      <c r="AV53" s="555">
        <f t="shared" si="60"/>
        <v>0</v>
      </c>
      <c r="AW53" s="555">
        <f t="shared" si="60"/>
        <v>0</v>
      </c>
      <c r="AX53" s="555">
        <f t="shared" si="60"/>
        <v>0</v>
      </c>
      <c r="AY53" s="555">
        <f t="shared" si="60"/>
        <v>0</v>
      </c>
      <c r="AZ53" s="555">
        <f t="shared" si="60"/>
        <v>0</v>
      </c>
      <c r="BA53" s="555" t="e">
        <f t="shared" si="60"/>
        <v>#NAME?</v>
      </c>
      <c r="BB53" s="555">
        <f t="shared" si="60"/>
        <v>126.581</v>
      </c>
      <c r="BC53" s="555">
        <f t="shared" si="60"/>
        <v>0</v>
      </c>
      <c r="BD53" s="555">
        <f t="shared" si="60"/>
        <v>0</v>
      </c>
      <c r="BE53" s="555">
        <f t="shared" si="60"/>
        <v>0</v>
      </c>
      <c r="BF53" s="555">
        <f t="shared" si="60"/>
        <v>0</v>
      </c>
      <c r="BG53" s="555" t="e">
        <f t="shared" si="60"/>
        <v>#DIV/0!</v>
      </c>
      <c r="BH53" s="555" t="e">
        <f t="shared" si="60"/>
        <v>#DIV/0!</v>
      </c>
      <c r="BI53" s="555" t="e">
        <f t="shared" si="60"/>
        <v>#DIV/0!</v>
      </c>
      <c r="BJ53" s="555">
        <f t="shared" si="60"/>
        <v>0</v>
      </c>
      <c r="BK53" s="555">
        <f t="shared" si="60"/>
        <v>0</v>
      </c>
      <c r="BL53" s="555">
        <f t="shared" si="60"/>
        <v>0</v>
      </c>
      <c r="BM53" s="555">
        <f t="shared" si="60"/>
        <v>0</v>
      </c>
      <c r="BN53" s="555">
        <f t="shared" si="60"/>
        <v>0</v>
      </c>
      <c r="BO53" s="555">
        <f t="shared" si="60"/>
        <v>0</v>
      </c>
      <c r="BP53" s="555">
        <f t="shared" si="60"/>
        <v>0</v>
      </c>
      <c r="BQ53" s="555">
        <f t="shared" si="60"/>
        <v>0</v>
      </c>
      <c r="BR53" s="555">
        <f t="shared" si="60"/>
        <v>0</v>
      </c>
      <c r="BS53" s="555">
        <f t="shared" si="60"/>
        <v>0</v>
      </c>
      <c r="BT53" s="555">
        <f t="shared" si="60"/>
        <v>0</v>
      </c>
      <c r="BU53" s="555" t="e">
        <f t="shared" si="60"/>
        <v>#NAME?</v>
      </c>
      <c r="BV53" s="555" t="e">
        <f t="shared" si="60"/>
        <v>#NAME?</v>
      </c>
      <c r="BW53" s="555" t="e">
        <f t="shared" si="60"/>
        <v>#NAME?</v>
      </c>
      <c r="BX53" s="555" t="e">
        <f t="shared" si="60"/>
        <v>#NAME?</v>
      </c>
      <c r="BY53" s="555">
        <f t="shared" si="60"/>
        <v>0</v>
      </c>
      <c r="BZ53" s="555" t="e">
        <f t="shared" si="60"/>
        <v>#NAME?</v>
      </c>
      <c r="CA53" s="555">
        <f t="shared" si="60"/>
        <v>0</v>
      </c>
      <c r="CB53" s="555">
        <f t="shared" si="60"/>
        <v>0</v>
      </c>
      <c r="CC53" s="555">
        <f t="shared" si="60"/>
        <v>0</v>
      </c>
      <c r="CD53" s="555">
        <f t="shared" si="60"/>
        <v>0</v>
      </c>
      <c r="CE53" s="555">
        <f t="shared" si="60"/>
        <v>0</v>
      </c>
      <c r="CF53" s="555">
        <f t="shared" ref="CF53:CS53" si="61">SUM(CF51:CF52)</f>
        <v>0</v>
      </c>
      <c r="CG53" s="555">
        <f t="shared" si="61"/>
        <v>0</v>
      </c>
      <c r="CH53" s="555">
        <f t="shared" si="61"/>
        <v>0</v>
      </c>
      <c r="CI53" s="555">
        <f t="shared" si="61"/>
        <v>0</v>
      </c>
      <c r="CJ53" s="555">
        <f t="shared" si="61"/>
        <v>0</v>
      </c>
      <c r="CK53" s="555">
        <f t="shared" si="61"/>
        <v>0</v>
      </c>
      <c r="CL53" s="555">
        <f t="shared" si="61"/>
        <v>0</v>
      </c>
      <c r="CM53" s="555" t="e">
        <f t="shared" si="61"/>
        <v>#NAME?</v>
      </c>
      <c r="CN53" s="555">
        <f t="shared" si="61"/>
        <v>0</v>
      </c>
      <c r="CO53" s="555">
        <f t="shared" si="61"/>
        <v>0</v>
      </c>
      <c r="CP53" s="555">
        <f t="shared" si="61"/>
        <v>0</v>
      </c>
      <c r="CQ53" s="555">
        <f t="shared" si="61"/>
        <v>0</v>
      </c>
      <c r="CR53" s="555">
        <f t="shared" si="61"/>
        <v>0</v>
      </c>
      <c r="CS53" s="555" t="e">
        <f t="shared" si="61"/>
        <v>#NAME?</v>
      </c>
    </row>
    <row r="54" spans="1:97" ht="13">
      <c r="A54" s="544" t="s">
        <v>924</v>
      </c>
      <c r="B54" s="542">
        <v>0</v>
      </c>
      <c r="C54" s="542">
        <v>25.5</v>
      </c>
      <c r="D54" s="542">
        <f t="shared" si="29"/>
        <v>25.5</v>
      </c>
      <c r="E54" s="542">
        <v>30</v>
      </c>
      <c r="F54" s="542">
        <v>33</v>
      </c>
      <c r="G54" s="542">
        <v>30.5</v>
      </c>
      <c r="H54" s="542">
        <v>27.5</v>
      </c>
      <c r="I54" s="542">
        <v>40</v>
      </c>
      <c r="J54" s="542">
        <v>31</v>
      </c>
      <c r="K54" s="542">
        <v>35</v>
      </c>
      <c r="L54" s="542">
        <v>20</v>
      </c>
      <c r="M54" s="542">
        <v>30.5</v>
      </c>
      <c r="N54" s="542">
        <v>33.5</v>
      </c>
      <c r="O54" s="542">
        <v>27</v>
      </c>
      <c r="P54" s="542">
        <v>27.5</v>
      </c>
      <c r="Q54" s="542">
        <f t="shared" si="30"/>
        <v>365.5</v>
      </c>
      <c r="R54" s="542">
        <f t="shared" si="31"/>
        <v>391</v>
      </c>
      <c r="S54" s="528">
        <v>0</v>
      </c>
      <c r="T54" s="528">
        <v>0</v>
      </c>
      <c r="U54" s="528">
        <v>0</v>
      </c>
      <c r="V54" s="528">
        <v>0</v>
      </c>
      <c r="W54" s="528">
        <v>0</v>
      </c>
      <c r="X54" s="528">
        <v>0</v>
      </c>
      <c r="Y54" s="528">
        <v>0</v>
      </c>
      <c r="Z54" s="528">
        <v>0</v>
      </c>
      <c r="AA54" s="528">
        <v>0</v>
      </c>
      <c r="AB54" s="529">
        <f t="shared" si="1"/>
        <v>36.72</v>
      </c>
      <c r="AC54" s="529">
        <f t="shared" si="2"/>
        <v>36</v>
      </c>
      <c r="AD54" s="529">
        <f t="shared" si="3"/>
        <v>74.930000000000007</v>
      </c>
      <c r="AE54" s="529">
        <f t="shared" si="4"/>
        <v>102.93300000000001</v>
      </c>
      <c r="AF54" s="529">
        <f t="shared" si="5"/>
        <v>216.875</v>
      </c>
      <c r="AG54" s="529">
        <f t="shared" si="6"/>
        <v>430.738</v>
      </c>
      <c r="AH54" s="529">
        <f t="shared" si="42"/>
        <v>467.45799999999997</v>
      </c>
      <c r="AI54" s="530">
        <v>0</v>
      </c>
      <c r="AJ54" s="530">
        <v>0</v>
      </c>
      <c r="AK54" s="530">
        <v>0</v>
      </c>
      <c r="AL54" s="529">
        <f t="shared" si="43"/>
        <v>0</v>
      </c>
      <c r="AM54" s="529">
        <f t="shared" si="7"/>
        <v>0</v>
      </c>
      <c r="AN54" s="529">
        <f t="shared" si="8"/>
        <v>0</v>
      </c>
      <c r="AO54" s="529">
        <f t="shared" si="9"/>
        <v>0</v>
      </c>
      <c r="AP54" s="529">
        <f t="shared" si="10"/>
        <v>0</v>
      </c>
      <c r="AQ54" s="529">
        <f t="shared" si="44"/>
        <v>0</v>
      </c>
      <c r="AR54" s="529">
        <f t="shared" si="11"/>
        <v>0</v>
      </c>
      <c r="AS54" s="529">
        <f t="shared" si="45"/>
        <v>0</v>
      </c>
      <c r="AT54" s="529">
        <f t="shared" si="12"/>
        <v>0</v>
      </c>
      <c r="AU54" s="529">
        <f t="shared" si="13"/>
        <v>0</v>
      </c>
      <c r="AV54" s="529">
        <f t="shared" si="14"/>
        <v>0</v>
      </c>
      <c r="AW54" s="531">
        <v>0</v>
      </c>
      <c r="AX54" s="529">
        <f t="shared" si="15"/>
        <v>0</v>
      </c>
      <c r="AY54" s="530">
        <v>0</v>
      </c>
      <c r="AZ54" s="530">
        <v>0</v>
      </c>
      <c r="BA54" s="529" t="e">
        <f>IF(R54&gt;=2000,(SUM(AY54:AZ54)*BA52),(SUM(AY54:AX)))</f>
        <v>#NAME?</v>
      </c>
      <c r="BB54" s="529">
        <f t="shared" si="32"/>
        <v>8.9009999999999998</v>
      </c>
      <c r="BE54" s="530">
        <v>0</v>
      </c>
      <c r="BF54" s="529">
        <f t="shared" si="33"/>
        <v>0</v>
      </c>
      <c r="BG54" s="534" t="e">
        <f t="shared" si="34"/>
        <v>#DIV/0!</v>
      </c>
      <c r="BH54" s="534" t="e">
        <f t="shared" si="35"/>
        <v>#DIV/0!</v>
      </c>
      <c r="BI54" s="534" t="e">
        <f t="shared" si="17"/>
        <v>#DIV/0!</v>
      </c>
      <c r="BK54" s="529">
        <f t="shared" si="18"/>
        <v>0</v>
      </c>
      <c r="BM54" s="529">
        <f t="shared" si="19"/>
        <v>0</v>
      </c>
      <c r="BP54" s="529">
        <f t="shared" si="20"/>
        <v>0</v>
      </c>
      <c r="BQ54" s="531">
        <v>109</v>
      </c>
      <c r="BR54" s="529">
        <f>ROUND($BQ54*$BR$2,3)</f>
        <v>11.99</v>
      </c>
      <c r="BS54" s="531">
        <v>90</v>
      </c>
      <c r="BT54" s="529">
        <f t="shared" si="37"/>
        <v>27</v>
      </c>
      <c r="BU54" s="529" t="e">
        <f t="shared" si="38"/>
        <v>#NAME?</v>
      </c>
      <c r="BV54" s="529" t="e">
        <f t="shared" si="39"/>
        <v>#NAME?</v>
      </c>
      <c r="BW54" s="529" t="e">
        <f t="shared" si="21"/>
        <v>#NAME?</v>
      </c>
      <c r="BX54" s="535" t="e">
        <f t="shared" si="22"/>
        <v>#NAME?</v>
      </c>
      <c r="BZ54" s="535" t="e">
        <f t="shared" si="23"/>
        <v>#NAME?</v>
      </c>
      <c r="CC54" s="538">
        <f t="shared" si="40"/>
        <v>0</v>
      </c>
      <c r="CF54" s="538">
        <f t="shared" si="24"/>
        <v>0</v>
      </c>
      <c r="CI54" s="535">
        <f t="shared" si="25"/>
        <v>0</v>
      </c>
      <c r="CJ54" s="535">
        <f t="shared" si="26"/>
        <v>0</v>
      </c>
      <c r="CK54" s="535">
        <f t="shared" si="27"/>
        <v>0</v>
      </c>
      <c r="CM54" s="535" t="e">
        <f t="shared" si="28"/>
        <v>#NAME?</v>
      </c>
      <c r="CS54" s="539" t="e">
        <f t="shared" si="41"/>
        <v>#NAME?</v>
      </c>
    </row>
    <row r="55" spans="1:97" ht="13">
      <c r="A55" s="544" t="s">
        <v>800</v>
      </c>
      <c r="B55" s="542">
        <v>1.5</v>
      </c>
      <c r="C55" s="542">
        <v>29</v>
      </c>
      <c r="D55" s="542">
        <f t="shared" si="29"/>
        <v>29.75</v>
      </c>
      <c r="E55" s="542">
        <v>34.5</v>
      </c>
      <c r="F55" s="542">
        <v>27.5</v>
      </c>
      <c r="G55" s="542">
        <v>19</v>
      </c>
      <c r="H55" s="542">
        <v>31.5</v>
      </c>
      <c r="I55" s="542">
        <v>29.5</v>
      </c>
      <c r="J55" s="542">
        <v>32</v>
      </c>
      <c r="K55" s="542">
        <v>43</v>
      </c>
      <c r="L55" s="542">
        <v>35.5</v>
      </c>
      <c r="M55" s="542">
        <v>17</v>
      </c>
      <c r="N55" s="542">
        <v>16</v>
      </c>
      <c r="O55" s="542">
        <v>17</v>
      </c>
      <c r="P55" s="542">
        <v>22</v>
      </c>
      <c r="Q55" s="542">
        <f t="shared" si="30"/>
        <v>324.5</v>
      </c>
      <c r="R55" s="542">
        <f t="shared" si="31"/>
        <v>354.25</v>
      </c>
      <c r="S55" s="528">
        <v>0</v>
      </c>
      <c r="T55" s="528">
        <v>0</v>
      </c>
      <c r="U55" s="528">
        <v>0</v>
      </c>
      <c r="V55" s="528">
        <v>0</v>
      </c>
      <c r="W55" s="528">
        <v>0</v>
      </c>
      <c r="X55" s="528">
        <v>0</v>
      </c>
      <c r="Y55" s="528">
        <v>0</v>
      </c>
      <c r="Z55" s="528">
        <v>0</v>
      </c>
      <c r="AA55" s="528">
        <v>0</v>
      </c>
      <c r="AB55" s="529">
        <f t="shared" si="1"/>
        <v>42.84</v>
      </c>
      <c r="AC55" s="529">
        <f t="shared" si="2"/>
        <v>41.4</v>
      </c>
      <c r="AD55" s="529">
        <f t="shared" si="3"/>
        <v>54.87</v>
      </c>
      <c r="AE55" s="529">
        <f t="shared" si="4"/>
        <v>97.185000000000002</v>
      </c>
      <c r="AF55" s="529">
        <f t="shared" si="5"/>
        <v>188.125</v>
      </c>
      <c r="AG55" s="529">
        <f t="shared" si="6"/>
        <v>381.58</v>
      </c>
      <c r="AH55" s="529">
        <f t="shared" si="42"/>
        <v>424.41999999999996</v>
      </c>
      <c r="AI55" s="530">
        <v>0</v>
      </c>
      <c r="AJ55" s="530">
        <v>0</v>
      </c>
      <c r="AK55" s="530">
        <v>0</v>
      </c>
      <c r="AL55" s="529">
        <f t="shared" si="43"/>
        <v>0</v>
      </c>
      <c r="AM55" s="529">
        <f t="shared" si="7"/>
        <v>0</v>
      </c>
      <c r="AN55" s="529">
        <f t="shared" si="8"/>
        <v>0</v>
      </c>
      <c r="AO55" s="529">
        <f t="shared" si="9"/>
        <v>0</v>
      </c>
      <c r="AP55" s="529">
        <f t="shared" si="10"/>
        <v>0</v>
      </c>
      <c r="AQ55" s="529">
        <f t="shared" si="44"/>
        <v>0</v>
      </c>
      <c r="AR55" s="529">
        <f t="shared" si="11"/>
        <v>0</v>
      </c>
      <c r="AS55" s="529">
        <f t="shared" si="45"/>
        <v>0</v>
      </c>
      <c r="AT55" s="529">
        <f t="shared" si="12"/>
        <v>0</v>
      </c>
      <c r="AU55" s="529">
        <f t="shared" si="13"/>
        <v>0</v>
      </c>
      <c r="AV55" s="529">
        <f t="shared" si="14"/>
        <v>0</v>
      </c>
      <c r="AW55" s="531">
        <v>0</v>
      </c>
      <c r="AX55" s="529">
        <f t="shared" si="15"/>
        <v>0</v>
      </c>
      <c r="AY55" s="530">
        <v>0</v>
      </c>
      <c r="AZ55" s="530">
        <v>0</v>
      </c>
      <c r="BA55" s="529" t="e">
        <f>IF(R55&gt;=2000,(SUM(AY55:AZ55)*BA53),(SUM(AY55:AX)))</f>
        <v>#NAME?</v>
      </c>
      <c r="BB55" s="529">
        <f t="shared" si="32"/>
        <v>66.242999999999995</v>
      </c>
      <c r="BE55" s="530">
        <v>0</v>
      </c>
      <c r="BF55" s="529">
        <f t="shared" si="33"/>
        <v>0</v>
      </c>
      <c r="BG55" s="534" t="e">
        <f t="shared" si="34"/>
        <v>#DIV/0!</v>
      </c>
      <c r="BH55" s="534" t="e">
        <f t="shared" si="35"/>
        <v>#DIV/0!</v>
      </c>
      <c r="BI55" s="534" t="e">
        <f t="shared" si="17"/>
        <v>#DIV/0!</v>
      </c>
      <c r="BK55" s="529">
        <f t="shared" si="18"/>
        <v>0</v>
      </c>
      <c r="BM55" s="529">
        <f t="shared" si="19"/>
        <v>0</v>
      </c>
      <c r="BP55" s="529">
        <f t="shared" si="20"/>
        <v>0</v>
      </c>
      <c r="BQ55" s="531">
        <v>0</v>
      </c>
      <c r="BR55" s="529">
        <f t="shared" si="36"/>
        <v>0</v>
      </c>
      <c r="BS55" s="531">
        <v>0</v>
      </c>
      <c r="BT55" s="529">
        <f t="shared" si="37"/>
        <v>0</v>
      </c>
      <c r="BU55" s="529" t="e">
        <f t="shared" si="38"/>
        <v>#NAME?</v>
      </c>
      <c r="BV55" s="529" t="e">
        <f t="shared" si="39"/>
        <v>#NAME?</v>
      </c>
      <c r="BW55" s="529" t="e">
        <f t="shared" si="21"/>
        <v>#NAME?</v>
      </c>
      <c r="BX55" s="535" t="e">
        <f t="shared" si="22"/>
        <v>#NAME?</v>
      </c>
      <c r="BZ55" s="535" t="e">
        <f t="shared" si="23"/>
        <v>#NAME?</v>
      </c>
      <c r="CC55" s="538">
        <f t="shared" si="40"/>
        <v>0</v>
      </c>
      <c r="CF55" s="538">
        <f t="shared" si="24"/>
        <v>0</v>
      </c>
      <c r="CI55" s="535">
        <f t="shared" si="25"/>
        <v>0</v>
      </c>
      <c r="CJ55" s="535">
        <f t="shared" si="26"/>
        <v>0</v>
      </c>
      <c r="CK55" s="535">
        <f t="shared" si="27"/>
        <v>0</v>
      </c>
      <c r="CM55" s="535" t="e">
        <f t="shared" si="28"/>
        <v>#NAME?</v>
      </c>
      <c r="CS55" s="539" t="e">
        <f t="shared" si="41"/>
        <v>#NAME?</v>
      </c>
    </row>
    <row r="56" spans="1:97" ht="13">
      <c r="A56" s="544" t="s">
        <v>1312</v>
      </c>
      <c r="B56" s="542">
        <v>0</v>
      </c>
      <c r="C56" s="542">
        <v>0</v>
      </c>
      <c r="D56" s="542">
        <f t="shared" si="29"/>
        <v>0</v>
      </c>
      <c r="E56" s="542">
        <v>0</v>
      </c>
      <c r="F56" s="542">
        <v>0</v>
      </c>
      <c r="G56" s="542">
        <v>0</v>
      </c>
      <c r="H56" s="542">
        <v>0</v>
      </c>
      <c r="I56" s="542">
        <v>0</v>
      </c>
      <c r="J56" s="542">
        <v>0</v>
      </c>
      <c r="K56" s="542">
        <v>0</v>
      </c>
      <c r="L56" s="542">
        <v>0</v>
      </c>
      <c r="M56" s="542">
        <v>25</v>
      </c>
      <c r="N56" s="542">
        <v>14.5</v>
      </c>
      <c r="O56" s="542">
        <v>11</v>
      </c>
      <c r="P56" s="542">
        <v>11.5</v>
      </c>
      <c r="Q56" s="542">
        <f t="shared" si="30"/>
        <v>62</v>
      </c>
      <c r="R56" s="542">
        <f t="shared" si="31"/>
        <v>62</v>
      </c>
      <c r="S56" s="528">
        <v>0</v>
      </c>
      <c r="T56" s="528">
        <v>0</v>
      </c>
      <c r="U56" s="528">
        <v>0</v>
      </c>
      <c r="V56" s="528">
        <v>0</v>
      </c>
      <c r="W56" s="528">
        <v>0</v>
      </c>
      <c r="X56" s="528">
        <v>0</v>
      </c>
      <c r="Y56" s="528">
        <v>0</v>
      </c>
      <c r="Z56" s="528">
        <v>0</v>
      </c>
      <c r="AA56" s="528">
        <v>0</v>
      </c>
      <c r="AB56" s="529">
        <f t="shared" si="1"/>
        <v>0</v>
      </c>
      <c r="AC56" s="529">
        <f t="shared" si="2"/>
        <v>0</v>
      </c>
      <c r="AD56" s="529">
        <f t="shared" si="3"/>
        <v>0</v>
      </c>
      <c r="AE56" s="529">
        <f t="shared" si="4"/>
        <v>0</v>
      </c>
      <c r="AF56" s="529">
        <f t="shared" si="5"/>
        <v>77.5</v>
      </c>
      <c r="AG56" s="529">
        <f t="shared" si="6"/>
        <v>77.5</v>
      </c>
      <c r="AH56" s="529">
        <f t="shared" si="42"/>
        <v>77.5</v>
      </c>
      <c r="AI56" s="530">
        <v>0</v>
      </c>
      <c r="AJ56" s="530">
        <v>0</v>
      </c>
      <c r="AK56" s="530">
        <v>0</v>
      </c>
      <c r="AL56" s="529">
        <f t="shared" si="43"/>
        <v>0</v>
      </c>
      <c r="AM56" s="529">
        <f t="shared" si="7"/>
        <v>0</v>
      </c>
      <c r="AN56" s="529">
        <f t="shared" si="8"/>
        <v>0</v>
      </c>
      <c r="AO56" s="529">
        <f t="shared" si="9"/>
        <v>0</v>
      </c>
      <c r="AP56" s="529">
        <f t="shared" si="10"/>
        <v>0</v>
      </c>
      <c r="AQ56" s="529">
        <f t="shared" si="44"/>
        <v>0</v>
      </c>
      <c r="AR56" s="529">
        <f t="shared" si="11"/>
        <v>0</v>
      </c>
      <c r="AS56" s="529">
        <f t="shared" si="45"/>
        <v>0</v>
      </c>
      <c r="AT56" s="529">
        <f t="shared" si="12"/>
        <v>0</v>
      </c>
      <c r="AU56" s="529">
        <f t="shared" si="13"/>
        <v>0</v>
      </c>
      <c r="AV56" s="529">
        <f t="shared" si="14"/>
        <v>0</v>
      </c>
      <c r="AW56" s="531">
        <v>0</v>
      </c>
      <c r="AX56" s="529">
        <f t="shared" si="15"/>
        <v>0</v>
      </c>
      <c r="AY56" s="530">
        <v>0</v>
      </c>
      <c r="AZ56" s="530">
        <v>0</v>
      </c>
      <c r="BA56" s="529" t="e">
        <f>IF(R56&gt;=2000,(SUM(AY56:AZ56)*BA54),(SUM(AY56:AX)))</f>
        <v>#NAME?</v>
      </c>
      <c r="BB56" s="529">
        <f t="shared" si="32"/>
        <v>25.920999999999999</v>
      </c>
      <c r="BE56" s="530">
        <v>0</v>
      </c>
      <c r="BF56" s="529">
        <f t="shared" si="33"/>
        <v>0</v>
      </c>
      <c r="BG56" s="534" t="e">
        <f t="shared" si="34"/>
        <v>#DIV/0!</v>
      </c>
      <c r="BH56" s="534" t="e">
        <f t="shared" si="35"/>
        <v>#DIV/0!</v>
      </c>
      <c r="BI56" s="534" t="e">
        <f t="shared" si="17"/>
        <v>#DIV/0!</v>
      </c>
      <c r="BK56" s="529">
        <f t="shared" si="18"/>
        <v>0</v>
      </c>
      <c r="BM56" s="529">
        <f t="shared" si="19"/>
        <v>0</v>
      </c>
      <c r="BP56" s="529">
        <f t="shared" si="20"/>
        <v>0</v>
      </c>
      <c r="BQ56" s="531">
        <v>0</v>
      </c>
      <c r="BR56" s="529">
        <f t="shared" si="36"/>
        <v>0</v>
      </c>
      <c r="BS56" s="531">
        <v>0</v>
      </c>
      <c r="BT56" s="529">
        <f t="shared" si="37"/>
        <v>0</v>
      </c>
      <c r="BU56" s="529" t="e">
        <f t="shared" si="38"/>
        <v>#NAME?</v>
      </c>
      <c r="BV56" s="529" t="e">
        <f t="shared" si="39"/>
        <v>#NAME?</v>
      </c>
      <c r="BW56" s="529" t="e">
        <f t="shared" si="21"/>
        <v>#NAME?</v>
      </c>
      <c r="BX56" s="535" t="e">
        <f t="shared" si="22"/>
        <v>#NAME?</v>
      </c>
      <c r="BZ56" s="535" t="e">
        <f t="shared" si="23"/>
        <v>#NAME?</v>
      </c>
      <c r="CC56" s="538">
        <f t="shared" si="40"/>
        <v>0</v>
      </c>
      <c r="CF56" s="538">
        <f t="shared" si="24"/>
        <v>0</v>
      </c>
      <c r="CI56" s="535">
        <f t="shared" si="25"/>
        <v>0</v>
      </c>
      <c r="CJ56" s="535">
        <f t="shared" si="26"/>
        <v>0</v>
      </c>
      <c r="CK56" s="535">
        <f t="shared" si="27"/>
        <v>0</v>
      </c>
      <c r="CM56" s="535" t="e">
        <f t="shared" si="28"/>
        <v>#NAME?</v>
      </c>
      <c r="CS56" s="539" t="e">
        <f t="shared" si="41"/>
        <v>#NAME?</v>
      </c>
    </row>
    <row r="57" spans="1:97" ht="10.5">
      <c r="A57" s="553" t="s">
        <v>926</v>
      </c>
      <c r="B57" s="554">
        <f>SUBTOTAL(9,B55:B56)</f>
        <v>1.5</v>
      </c>
      <c r="C57" s="554">
        <f t="shared" ref="C57:R57" si="62">SUBTOTAL(9,C55:C56)</f>
        <v>29</v>
      </c>
      <c r="D57" s="554">
        <f t="shared" si="62"/>
        <v>29.75</v>
      </c>
      <c r="E57" s="554">
        <f t="shared" si="62"/>
        <v>34.5</v>
      </c>
      <c r="F57" s="554">
        <f t="shared" si="62"/>
        <v>27.5</v>
      </c>
      <c r="G57" s="554">
        <f t="shared" si="62"/>
        <v>19</v>
      </c>
      <c r="H57" s="554">
        <f t="shared" si="62"/>
        <v>31.5</v>
      </c>
      <c r="I57" s="554">
        <f t="shared" si="62"/>
        <v>29.5</v>
      </c>
      <c r="J57" s="554">
        <f t="shared" si="62"/>
        <v>32</v>
      </c>
      <c r="K57" s="554">
        <f t="shared" si="62"/>
        <v>43</v>
      </c>
      <c r="L57" s="554">
        <f t="shared" si="62"/>
        <v>35.5</v>
      </c>
      <c r="M57" s="554">
        <f t="shared" si="62"/>
        <v>42</v>
      </c>
      <c r="N57" s="554">
        <f t="shared" si="62"/>
        <v>30.5</v>
      </c>
      <c r="O57" s="554">
        <f t="shared" si="62"/>
        <v>28</v>
      </c>
      <c r="P57" s="554">
        <f t="shared" si="62"/>
        <v>33.5</v>
      </c>
      <c r="Q57" s="554">
        <f t="shared" si="62"/>
        <v>386.5</v>
      </c>
      <c r="R57" s="554">
        <f t="shared" si="62"/>
        <v>416.25</v>
      </c>
      <c r="S57" s="555">
        <f>SUM(S55:S56)</f>
        <v>0</v>
      </c>
      <c r="T57" s="555">
        <f t="shared" ref="T57:CE57" si="63">SUM(T55:T56)</f>
        <v>0</v>
      </c>
      <c r="U57" s="555">
        <f t="shared" si="63"/>
        <v>0</v>
      </c>
      <c r="V57" s="555">
        <f t="shared" si="63"/>
        <v>0</v>
      </c>
      <c r="W57" s="555">
        <f t="shared" si="63"/>
        <v>0</v>
      </c>
      <c r="X57" s="555">
        <f t="shared" si="63"/>
        <v>0</v>
      </c>
      <c r="Y57" s="555">
        <f t="shared" si="63"/>
        <v>0</v>
      </c>
      <c r="Z57" s="555">
        <f t="shared" si="63"/>
        <v>0</v>
      </c>
      <c r="AA57" s="555">
        <f t="shared" si="63"/>
        <v>0</v>
      </c>
      <c r="AB57" s="555">
        <f t="shared" si="63"/>
        <v>42.84</v>
      </c>
      <c r="AC57" s="555">
        <f t="shared" si="63"/>
        <v>41.4</v>
      </c>
      <c r="AD57" s="555">
        <f t="shared" si="63"/>
        <v>54.87</v>
      </c>
      <c r="AE57" s="555">
        <f t="shared" si="63"/>
        <v>97.185000000000002</v>
      </c>
      <c r="AF57" s="555">
        <f t="shared" si="63"/>
        <v>265.625</v>
      </c>
      <c r="AG57" s="555">
        <f t="shared" si="63"/>
        <v>459.08</v>
      </c>
      <c r="AH57" s="555">
        <f t="shared" si="63"/>
        <v>501.91999999999996</v>
      </c>
      <c r="AI57" s="555">
        <f t="shared" si="63"/>
        <v>0</v>
      </c>
      <c r="AJ57" s="555">
        <f t="shared" si="63"/>
        <v>0</v>
      </c>
      <c r="AK57" s="555">
        <f t="shared" si="63"/>
        <v>0</v>
      </c>
      <c r="AL57" s="555">
        <f t="shared" si="63"/>
        <v>0</v>
      </c>
      <c r="AM57" s="555">
        <f t="shared" si="63"/>
        <v>0</v>
      </c>
      <c r="AN57" s="555">
        <f t="shared" si="63"/>
        <v>0</v>
      </c>
      <c r="AO57" s="555">
        <f t="shared" si="63"/>
        <v>0</v>
      </c>
      <c r="AP57" s="555">
        <f t="shared" si="63"/>
        <v>0</v>
      </c>
      <c r="AQ57" s="555">
        <f t="shared" si="63"/>
        <v>0</v>
      </c>
      <c r="AR57" s="555">
        <f t="shared" si="63"/>
        <v>0</v>
      </c>
      <c r="AS57" s="555">
        <f t="shared" si="63"/>
        <v>0</v>
      </c>
      <c r="AT57" s="555">
        <f t="shared" si="63"/>
        <v>0</v>
      </c>
      <c r="AU57" s="555">
        <f t="shared" si="63"/>
        <v>0</v>
      </c>
      <c r="AV57" s="555">
        <f t="shared" si="63"/>
        <v>0</v>
      </c>
      <c r="AW57" s="555">
        <f t="shared" si="63"/>
        <v>0</v>
      </c>
      <c r="AX57" s="555">
        <f t="shared" si="63"/>
        <v>0</v>
      </c>
      <c r="AY57" s="555">
        <f t="shared" si="63"/>
        <v>0</v>
      </c>
      <c r="AZ57" s="555">
        <f t="shared" si="63"/>
        <v>0</v>
      </c>
      <c r="BA57" s="555" t="e">
        <f t="shared" si="63"/>
        <v>#NAME?</v>
      </c>
      <c r="BB57" s="555">
        <f t="shared" si="63"/>
        <v>92.163999999999987</v>
      </c>
      <c r="BC57" s="555">
        <f t="shared" si="63"/>
        <v>0</v>
      </c>
      <c r="BD57" s="555">
        <f t="shared" si="63"/>
        <v>0</v>
      </c>
      <c r="BE57" s="555">
        <f t="shared" si="63"/>
        <v>0</v>
      </c>
      <c r="BF57" s="555">
        <f t="shared" si="63"/>
        <v>0</v>
      </c>
      <c r="BG57" s="555" t="e">
        <f t="shared" si="63"/>
        <v>#DIV/0!</v>
      </c>
      <c r="BH57" s="555" t="e">
        <f t="shared" si="63"/>
        <v>#DIV/0!</v>
      </c>
      <c r="BI57" s="555" t="e">
        <f t="shared" si="63"/>
        <v>#DIV/0!</v>
      </c>
      <c r="BJ57" s="555">
        <f t="shared" si="63"/>
        <v>0</v>
      </c>
      <c r="BK57" s="555">
        <f t="shared" si="63"/>
        <v>0</v>
      </c>
      <c r="BL57" s="555">
        <f t="shared" si="63"/>
        <v>0</v>
      </c>
      <c r="BM57" s="555">
        <f t="shared" si="63"/>
        <v>0</v>
      </c>
      <c r="BN57" s="555">
        <f t="shared" si="63"/>
        <v>0</v>
      </c>
      <c r="BO57" s="555">
        <f t="shared" si="63"/>
        <v>0</v>
      </c>
      <c r="BP57" s="555">
        <f t="shared" si="63"/>
        <v>0</v>
      </c>
      <c r="BQ57" s="555">
        <f t="shared" si="63"/>
        <v>0</v>
      </c>
      <c r="BR57" s="555">
        <f t="shared" si="63"/>
        <v>0</v>
      </c>
      <c r="BS57" s="555">
        <f t="shared" si="63"/>
        <v>0</v>
      </c>
      <c r="BT57" s="555">
        <f t="shared" si="63"/>
        <v>0</v>
      </c>
      <c r="BU57" s="555" t="e">
        <f t="shared" si="63"/>
        <v>#NAME?</v>
      </c>
      <c r="BV57" s="555" t="e">
        <f t="shared" si="63"/>
        <v>#NAME?</v>
      </c>
      <c r="BW57" s="555" t="e">
        <f t="shared" si="63"/>
        <v>#NAME?</v>
      </c>
      <c r="BX57" s="555" t="e">
        <f t="shared" si="63"/>
        <v>#NAME?</v>
      </c>
      <c r="BY57" s="555">
        <f t="shared" si="63"/>
        <v>0</v>
      </c>
      <c r="BZ57" s="555" t="e">
        <f t="shared" si="63"/>
        <v>#NAME?</v>
      </c>
      <c r="CA57" s="555">
        <f t="shared" si="63"/>
        <v>0</v>
      </c>
      <c r="CB57" s="555">
        <f t="shared" si="63"/>
        <v>0</v>
      </c>
      <c r="CC57" s="555">
        <f t="shared" si="63"/>
        <v>0</v>
      </c>
      <c r="CD57" s="555">
        <f t="shared" si="63"/>
        <v>0</v>
      </c>
      <c r="CE57" s="555">
        <f t="shared" si="63"/>
        <v>0</v>
      </c>
      <c r="CF57" s="555">
        <f t="shared" ref="CF57:CS57" si="64">SUM(CF55:CF56)</f>
        <v>0</v>
      </c>
      <c r="CG57" s="555">
        <f t="shared" si="64"/>
        <v>0</v>
      </c>
      <c r="CH57" s="555">
        <f t="shared" si="64"/>
        <v>0</v>
      </c>
      <c r="CI57" s="555">
        <f t="shared" si="64"/>
        <v>0</v>
      </c>
      <c r="CJ57" s="555">
        <f t="shared" si="64"/>
        <v>0</v>
      </c>
      <c r="CK57" s="555">
        <f t="shared" si="64"/>
        <v>0</v>
      </c>
      <c r="CL57" s="555">
        <f t="shared" si="64"/>
        <v>0</v>
      </c>
      <c r="CM57" s="555" t="e">
        <f t="shared" si="64"/>
        <v>#NAME?</v>
      </c>
      <c r="CN57" s="555">
        <f t="shared" si="64"/>
        <v>0</v>
      </c>
      <c r="CO57" s="555">
        <f t="shared" si="64"/>
        <v>0</v>
      </c>
      <c r="CP57" s="555">
        <f t="shared" si="64"/>
        <v>0</v>
      </c>
      <c r="CQ57" s="555">
        <f t="shared" si="64"/>
        <v>0</v>
      </c>
      <c r="CR57" s="555">
        <f t="shared" si="64"/>
        <v>0</v>
      </c>
      <c r="CS57" s="555" t="e">
        <f t="shared" si="64"/>
        <v>#NAME?</v>
      </c>
    </row>
    <row r="58" spans="1:97" ht="13">
      <c r="A58" s="544" t="s">
        <v>927</v>
      </c>
      <c r="B58" s="542">
        <v>14</v>
      </c>
      <c r="C58" s="542">
        <v>33</v>
      </c>
      <c r="D58" s="542">
        <f t="shared" si="29"/>
        <v>40</v>
      </c>
      <c r="E58" s="542">
        <v>24</v>
      </c>
      <c r="F58" s="542">
        <v>37</v>
      </c>
      <c r="G58" s="542">
        <v>31.5</v>
      </c>
      <c r="H58" s="542">
        <v>31.5</v>
      </c>
      <c r="I58" s="542">
        <v>33.5</v>
      </c>
      <c r="J58" s="542">
        <v>37</v>
      </c>
      <c r="K58" s="542">
        <v>35</v>
      </c>
      <c r="L58" s="542">
        <v>37.5</v>
      </c>
      <c r="M58" s="542">
        <v>38</v>
      </c>
      <c r="N58" s="542">
        <v>31.5</v>
      </c>
      <c r="O58" s="542">
        <v>30</v>
      </c>
      <c r="P58" s="542">
        <v>35</v>
      </c>
      <c r="Q58" s="542">
        <f t="shared" si="30"/>
        <v>401.5</v>
      </c>
      <c r="R58" s="542">
        <f t="shared" si="31"/>
        <v>441.5</v>
      </c>
      <c r="S58" s="528">
        <v>0</v>
      </c>
      <c r="T58" s="528">
        <v>0</v>
      </c>
      <c r="U58" s="528">
        <v>0</v>
      </c>
      <c r="V58" s="528">
        <v>0</v>
      </c>
      <c r="W58" s="528">
        <v>0</v>
      </c>
      <c r="X58" s="528">
        <v>0</v>
      </c>
      <c r="Y58" s="528">
        <v>0</v>
      </c>
      <c r="Z58" s="528">
        <v>0</v>
      </c>
      <c r="AA58" s="528">
        <v>0</v>
      </c>
      <c r="AB58" s="529">
        <f t="shared" si="1"/>
        <v>57.6</v>
      </c>
      <c r="AC58" s="529">
        <f t="shared" si="2"/>
        <v>28.8</v>
      </c>
      <c r="AD58" s="529">
        <f t="shared" si="3"/>
        <v>80.83</v>
      </c>
      <c r="AE58" s="529">
        <f t="shared" si="4"/>
        <v>106.59</v>
      </c>
      <c r="AF58" s="529">
        <f t="shared" si="5"/>
        <v>258.75</v>
      </c>
      <c r="AG58" s="529">
        <f t="shared" si="6"/>
        <v>474.97</v>
      </c>
      <c r="AH58" s="529">
        <f t="shared" si="42"/>
        <v>532.57000000000005</v>
      </c>
      <c r="AI58" s="530">
        <v>0</v>
      </c>
      <c r="AJ58" s="530">
        <v>0</v>
      </c>
      <c r="AK58" s="530">
        <v>0</v>
      </c>
      <c r="AL58" s="529">
        <f t="shared" si="43"/>
        <v>0</v>
      </c>
      <c r="AM58" s="529">
        <f t="shared" si="7"/>
        <v>0</v>
      </c>
      <c r="AN58" s="529">
        <f t="shared" si="8"/>
        <v>0</v>
      </c>
      <c r="AO58" s="529">
        <f t="shared" si="9"/>
        <v>0</v>
      </c>
      <c r="AP58" s="529">
        <f t="shared" si="10"/>
        <v>0</v>
      </c>
      <c r="AQ58" s="529">
        <f t="shared" si="44"/>
        <v>0</v>
      </c>
      <c r="AR58" s="529">
        <f t="shared" si="11"/>
        <v>0</v>
      </c>
      <c r="AS58" s="529">
        <f t="shared" si="45"/>
        <v>0</v>
      </c>
      <c r="AT58" s="529">
        <f t="shared" si="12"/>
        <v>0</v>
      </c>
      <c r="AU58" s="529">
        <f t="shared" si="13"/>
        <v>0</v>
      </c>
      <c r="AV58" s="529">
        <f t="shared" si="14"/>
        <v>0</v>
      </c>
      <c r="AW58" s="531">
        <v>0</v>
      </c>
      <c r="AX58" s="529">
        <f t="shared" si="15"/>
        <v>0</v>
      </c>
      <c r="AY58" s="530">
        <v>0</v>
      </c>
      <c r="AZ58" s="530">
        <v>0</v>
      </c>
      <c r="BA58" s="529" t="e">
        <f>IF(R58&gt;=2000,(SUM(AY58:AZ58)*BA56),(SUM(AY58:AX)))</f>
        <v>#NAME?</v>
      </c>
      <c r="BB58" s="529">
        <f t="shared" si="32"/>
        <v>28.364999999999998</v>
      </c>
      <c r="BE58" s="530">
        <v>0</v>
      </c>
      <c r="BF58" s="529">
        <f t="shared" si="33"/>
        <v>0</v>
      </c>
      <c r="BG58" s="534" t="e">
        <f t="shared" si="34"/>
        <v>#DIV/0!</v>
      </c>
      <c r="BH58" s="534" t="e">
        <f t="shared" si="35"/>
        <v>#DIV/0!</v>
      </c>
      <c r="BI58" s="534" t="e">
        <f t="shared" si="17"/>
        <v>#DIV/0!</v>
      </c>
      <c r="BK58" s="529">
        <f t="shared" si="18"/>
        <v>0</v>
      </c>
      <c r="BM58" s="529">
        <f t="shared" si="19"/>
        <v>0</v>
      </c>
      <c r="BP58" s="529">
        <f t="shared" si="20"/>
        <v>0</v>
      </c>
      <c r="BQ58" s="531">
        <v>433</v>
      </c>
      <c r="BR58" s="529">
        <f t="shared" si="36"/>
        <v>47.63</v>
      </c>
      <c r="BS58" s="531">
        <v>0</v>
      </c>
      <c r="BT58" s="529">
        <f t="shared" si="37"/>
        <v>0</v>
      </c>
      <c r="BU58" s="529" t="e">
        <f t="shared" si="38"/>
        <v>#NAME?</v>
      </c>
      <c r="BV58" s="529" t="e">
        <f t="shared" si="39"/>
        <v>#NAME?</v>
      </c>
      <c r="BW58" s="529" t="e">
        <f t="shared" si="21"/>
        <v>#NAME?</v>
      </c>
      <c r="BX58" s="535" t="e">
        <f t="shared" si="22"/>
        <v>#NAME?</v>
      </c>
      <c r="BZ58" s="535" t="e">
        <f t="shared" si="23"/>
        <v>#NAME?</v>
      </c>
      <c r="CC58" s="538">
        <f t="shared" si="40"/>
        <v>0</v>
      </c>
      <c r="CF58" s="538">
        <f t="shared" si="24"/>
        <v>0</v>
      </c>
      <c r="CI58" s="535">
        <f t="shared" si="25"/>
        <v>0</v>
      </c>
      <c r="CJ58" s="535">
        <f t="shared" si="26"/>
        <v>0</v>
      </c>
      <c r="CK58" s="535">
        <f t="shared" si="27"/>
        <v>0</v>
      </c>
      <c r="CM58" s="535" t="e">
        <f t="shared" si="28"/>
        <v>#NAME?</v>
      </c>
      <c r="CS58" s="539" t="e">
        <f t="shared" si="41"/>
        <v>#NAME?</v>
      </c>
    </row>
    <row r="59" spans="1:97" ht="13">
      <c r="A59" s="544" t="s">
        <v>928</v>
      </c>
      <c r="B59" s="542">
        <v>4</v>
      </c>
      <c r="C59" s="542">
        <v>29.5</v>
      </c>
      <c r="D59" s="542">
        <f t="shared" si="29"/>
        <v>31.5</v>
      </c>
      <c r="E59" s="542">
        <v>26.5</v>
      </c>
      <c r="F59" s="542">
        <v>26</v>
      </c>
      <c r="G59" s="542">
        <v>21</v>
      </c>
      <c r="H59" s="542">
        <v>29.5</v>
      </c>
      <c r="I59" s="542">
        <v>22</v>
      </c>
      <c r="J59" s="542">
        <v>34.5</v>
      </c>
      <c r="K59" s="542">
        <v>33</v>
      </c>
      <c r="L59" s="542">
        <v>28.5</v>
      </c>
      <c r="M59" s="542">
        <v>38.5</v>
      </c>
      <c r="N59" s="542">
        <v>33.5</v>
      </c>
      <c r="O59" s="542">
        <v>45</v>
      </c>
      <c r="P59" s="542">
        <v>29</v>
      </c>
      <c r="Q59" s="542">
        <f t="shared" si="30"/>
        <v>367</v>
      </c>
      <c r="R59" s="542">
        <f t="shared" si="31"/>
        <v>398.5</v>
      </c>
      <c r="S59" s="528">
        <v>0</v>
      </c>
      <c r="T59" s="528">
        <v>0</v>
      </c>
      <c r="U59" s="528">
        <v>0</v>
      </c>
      <c r="V59" s="528">
        <v>0</v>
      </c>
      <c r="W59" s="528">
        <v>0</v>
      </c>
      <c r="X59" s="528">
        <v>0</v>
      </c>
      <c r="Y59" s="528">
        <v>0</v>
      </c>
      <c r="Z59" s="528">
        <v>0</v>
      </c>
      <c r="AA59" s="528">
        <v>0</v>
      </c>
      <c r="AB59" s="529">
        <f t="shared" si="1"/>
        <v>45.36</v>
      </c>
      <c r="AC59" s="529">
        <f t="shared" si="2"/>
        <v>31.8</v>
      </c>
      <c r="AD59" s="529">
        <f t="shared" si="3"/>
        <v>55.46</v>
      </c>
      <c r="AE59" s="529">
        <f t="shared" si="4"/>
        <v>89.87</v>
      </c>
      <c r="AF59" s="529">
        <f t="shared" si="5"/>
        <v>259.375</v>
      </c>
      <c r="AG59" s="529">
        <f t="shared" si="6"/>
        <v>436.505</v>
      </c>
      <c r="AH59" s="529">
        <f t="shared" si="42"/>
        <v>481.86500000000001</v>
      </c>
      <c r="AI59" s="530">
        <v>0</v>
      </c>
      <c r="AJ59" s="530">
        <v>0</v>
      </c>
      <c r="AK59" s="530">
        <v>0</v>
      </c>
      <c r="AL59" s="529">
        <f t="shared" si="43"/>
        <v>0</v>
      </c>
      <c r="AM59" s="529">
        <f t="shared" si="7"/>
        <v>0</v>
      </c>
      <c r="AN59" s="529">
        <f t="shared" si="8"/>
        <v>0</v>
      </c>
      <c r="AO59" s="529">
        <f t="shared" si="9"/>
        <v>0</v>
      </c>
      <c r="AP59" s="529">
        <f t="shared" si="10"/>
        <v>0</v>
      </c>
      <c r="AQ59" s="529">
        <f t="shared" si="44"/>
        <v>0</v>
      </c>
      <c r="AR59" s="529">
        <f t="shared" si="11"/>
        <v>0</v>
      </c>
      <c r="AS59" s="529">
        <f t="shared" si="45"/>
        <v>0</v>
      </c>
      <c r="AT59" s="529">
        <f t="shared" si="12"/>
        <v>0</v>
      </c>
      <c r="AU59" s="529">
        <f t="shared" si="13"/>
        <v>0</v>
      </c>
      <c r="AV59" s="529">
        <f t="shared" si="14"/>
        <v>0</v>
      </c>
      <c r="AW59" s="531">
        <v>0</v>
      </c>
      <c r="AX59" s="529">
        <f t="shared" si="15"/>
        <v>0</v>
      </c>
      <c r="AY59" s="530">
        <v>0</v>
      </c>
      <c r="AZ59" s="530">
        <v>0</v>
      </c>
      <c r="BA59" s="529" t="e">
        <f>IF(R59&gt;=2000,(SUM(AY59:AZ59)*BA57),(SUM(AY59:AX)))</f>
        <v>#NAME?</v>
      </c>
      <c r="BB59" s="529">
        <f t="shared" si="32"/>
        <v>35.909999999999997</v>
      </c>
      <c r="BE59" s="530">
        <v>0</v>
      </c>
      <c r="BF59" s="529">
        <f t="shared" si="33"/>
        <v>0</v>
      </c>
      <c r="BG59" s="534" t="e">
        <f t="shared" si="34"/>
        <v>#DIV/0!</v>
      </c>
      <c r="BH59" s="534" t="e">
        <f t="shared" si="35"/>
        <v>#DIV/0!</v>
      </c>
      <c r="BI59" s="534" t="e">
        <f t="shared" si="17"/>
        <v>#DIV/0!</v>
      </c>
      <c r="BK59" s="529">
        <f t="shared" si="18"/>
        <v>0</v>
      </c>
      <c r="BM59" s="529">
        <f t="shared" si="19"/>
        <v>0</v>
      </c>
      <c r="BP59" s="529">
        <f t="shared" si="20"/>
        <v>0</v>
      </c>
      <c r="BQ59" s="531">
        <v>0</v>
      </c>
      <c r="BR59" s="529">
        <f t="shared" si="36"/>
        <v>0</v>
      </c>
      <c r="BS59" s="531">
        <v>0</v>
      </c>
      <c r="BT59" s="529">
        <f t="shared" si="37"/>
        <v>0</v>
      </c>
      <c r="BU59" s="529" t="e">
        <f t="shared" si="38"/>
        <v>#NAME?</v>
      </c>
      <c r="BV59" s="529" t="e">
        <f t="shared" si="39"/>
        <v>#NAME?</v>
      </c>
      <c r="BW59" s="529" t="e">
        <f t="shared" si="21"/>
        <v>#NAME?</v>
      </c>
      <c r="BX59" s="535" t="e">
        <f t="shared" si="22"/>
        <v>#NAME?</v>
      </c>
      <c r="BZ59" s="535" t="e">
        <f t="shared" si="23"/>
        <v>#NAME?</v>
      </c>
      <c r="CC59" s="538">
        <f t="shared" si="40"/>
        <v>0</v>
      </c>
      <c r="CF59" s="538">
        <f t="shared" si="24"/>
        <v>0</v>
      </c>
      <c r="CI59" s="535">
        <f t="shared" si="25"/>
        <v>0</v>
      </c>
      <c r="CJ59" s="535">
        <f t="shared" si="26"/>
        <v>0</v>
      </c>
      <c r="CK59" s="535">
        <f t="shared" si="27"/>
        <v>0</v>
      </c>
      <c r="CM59" s="535" t="e">
        <f t="shared" si="28"/>
        <v>#NAME?</v>
      </c>
      <c r="CS59" s="539" t="e">
        <f t="shared" si="41"/>
        <v>#NAME?</v>
      </c>
    </row>
    <row r="60" spans="1:97" ht="13">
      <c r="A60" s="544" t="s">
        <v>753</v>
      </c>
      <c r="B60" s="542">
        <v>147.5</v>
      </c>
      <c r="C60" s="542">
        <v>641</v>
      </c>
      <c r="D60" s="542">
        <f t="shared" si="29"/>
        <v>714.75</v>
      </c>
      <c r="E60" s="542">
        <v>661.5</v>
      </c>
      <c r="F60" s="542">
        <v>642</v>
      </c>
      <c r="G60" s="542">
        <v>619</v>
      </c>
      <c r="H60" s="542">
        <v>658.5</v>
      </c>
      <c r="I60" s="542">
        <v>619</v>
      </c>
      <c r="J60" s="542">
        <v>627</v>
      </c>
      <c r="K60" s="542">
        <v>638</v>
      </c>
      <c r="L60" s="542">
        <v>587.5</v>
      </c>
      <c r="M60" s="542">
        <v>575</v>
      </c>
      <c r="N60" s="542">
        <v>523.5</v>
      </c>
      <c r="O60" s="542">
        <v>474.5</v>
      </c>
      <c r="P60" s="542">
        <v>475.5</v>
      </c>
      <c r="Q60" s="542">
        <f t="shared" si="30"/>
        <v>7101</v>
      </c>
      <c r="R60" s="542">
        <f t="shared" si="31"/>
        <v>7815.75</v>
      </c>
      <c r="S60" s="528">
        <v>0</v>
      </c>
      <c r="T60" s="528">
        <v>0</v>
      </c>
      <c r="U60" s="528">
        <v>0</v>
      </c>
      <c r="V60" s="528">
        <v>0</v>
      </c>
      <c r="W60" s="528">
        <v>0</v>
      </c>
      <c r="X60" s="528">
        <v>0</v>
      </c>
      <c r="Y60" s="528">
        <v>0</v>
      </c>
      <c r="Z60" s="528">
        <v>0</v>
      </c>
      <c r="AA60" s="528">
        <v>0</v>
      </c>
      <c r="AB60" s="529">
        <f t="shared" si="1"/>
        <v>1029.24</v>
      </c>
      <c r="AC60" s="529">
        <f t="shared" si="2"/>
        <v>793.8</v>
      </c>
      <c r="AD60" s="529">
        <f t="shared" si="3"/>
        <v>1487.98</v>
      </c>
      <c r="AE60" s="529">
        <f t="shared" si="4"/>
        <v>1990.203</v>
      </c>
      <c r="AF60" s="529">
        <f t="shared" si="5"/>
        <v>4092.5</v>
      </c>
      <c r="AG60" s="529">
        <f t="shared" si="6"/>
        <v>8364.4830000000002</v>
      </c>
      <c r="AH60" s="529">
        <f t="shared" si="42"/>
        <v>9393.723</v>
      </c>
      <c r="AI60" s="530">
        <v>0</v>
      </c>
      <c r="AJ60" s="530">
        <v>0</v>
      </c>
      <c r="AK60" s="530">
        <v>0</v>
      </c>
      <c r="AL60" s="529">
        <f t="shared" si="43"/>
        <v>0</v>
      </c>
      <c r="AM60" s="529">
        <f t="shared" si="7"/>
        <v>0</v>
      </c>
      <c r="AN60" s="529">
        <f t="shared" si="8"/>
        <v>0</v>
      </c>
      <c r="AO60" s="529">
        <f t="shared" si="9"/>
        <v>0</v>
      </c>
      <c r="AP60" s="529">
        <f t="shared" si="10"/>
        <v>0</v>
      </c>
      <c r="AQ60" s="529">
        <f t="shared" si="44"/>
        <v>0</v>
      </c>
      <c r="AR60" s="529">
        <f t="shared" si="11"/>
        <v>0</v>
      </c>
      <c r="AS60" s="529">
        <f t="shared" si="45"/>
        <v>0</v>
      </c>
      <c r="AT60" s="529">
        <f t="shared" si="12"/>
        <v>0</v>
      </c>
      <c r="AU60" s="529">
        <f t="shared" si="13"/>
        <v>0</v>
      </c>
      <c r="AV60" s="529">
        <f t="shared" si="14"/>
        <v>0</v>
      </c>
      <c r="AW60" s="531">
        <v>0</v>
      </c>
      <c r="AX60" s="529">
        <f t="shared" si="15"/>
        <v>0</v>
      </c>
      <c r="AY60" s="530">
        <v>0</v>
      </c>
      <c r="AZ60" s="530">
        <v>0</v>
      </c>
      <c r="BA60" s="529" t="e">
        <f>IF(R60&gt;=2000,(SUM(AY60:AZ60)*BA58),(SUM(AY60:AX)))</f>
        <v>#NAME?</v>
      </c>
      <c r="BB60" s="529">
        <f t="shared" si="32"/>
        <v>13.84</v>
      </c>
      <c r="BE60" s="530">
        <v>0</v>
      </c>
      <c r="BF60" s="529">
        <f t="shared" si="33"/>
        <v>0</v>
      </c>
      <c r="BG60" s="534" t="e">
        <f t="shared" si="34"/>
        <v>#DIV/0!</v>
      </c>
      <c r="BH60" s="534" t="e">
        <f t="shared" si="35"/>
        <v>#DIV/0!</v>
      </c>
      <c r="BI60" s="534" t="e">
        <f t="shared" si="17"/>
        <v>#DIV/0!</v>
      </c>
      <c r="BK60" s="529">
        <f t="shared" si="18"/>
        <v>0</v>
      </c>
      <c r="BM60" s="529">
        <f t="shared" si="19"/>
        <v>0</v>
      </c>
      <c r="BP60" s="529">
        <f t="shared" si="20"/>
        <v>0</v>
      </c>
      <c r="BQ60" s="531">
        <v>0</v>
      </c>
      <c r="BR60" s="529">
        <f t="shared" si="36"/>
        <v>0</v>
      </c>
      <c r="BS60" s="531">
        <v>0</v>
      </c>
      <c r="BT60" s="529">
        <f t="shared" si="37"/>
        <v>0</v>
      </c>
      <c r="BU60" s="529" t="e">
        <f t="shared" si="38"/>
        <v>#NAME?</v>
      </c>
      <c r="BV60" s="529" t="e">
        <f t="shared" si="39"/>
        <v>#NAME?</v>
      </c>
      <c r="BW60" s="529" t="e">
        <f t="shared" si="21"/>
        <v>#NAME?</v>
      </c>
      <c r="BX60" s="535" t="e">
        <f t="shared" si="22"/>
        <v>#NAME?</v>
      </c>
      <c r="BZ60" s="535" t="e">
        <f t="shared" si="23"/>
        <v>#NAME?</v>
      </c>
      <c r="CC60" s="538">
        <f t="shared" si="40"/>
        <v>0</v>
      </c>
      <c r="CF60" s="538">
        <f t="shared" si="24"/>
        <v>0</v>
      </c>
      <c r="CI60" s="535">
        <f t="shared" si="25"/>
        <v>0</v>
      </c>
      <c r="CJ60" s="535">
        <f t="shared" si="26"/>
        <v>0</v>
      </c>
      <c r="CK60" s="535">
        <f t="shared" si="27"/>
        <v>0</v>
      </c>
      <c r="CM60" s="535" t="e">
        <f t="shared" si="28"/>
        <v>#NAME?</v>
      </c>
      <c r="CS60" s="539" t="e">
        <f t="shared" si="41"/>
        <v>#NAME?</v>
      </c>
    </row>
    <row r="61" spans="1:97" ht="13">
      <c r="A61" s="544" t="s">
        <v>1313</v>
      </c>
      <c r="B61" s="542">
        <v>29</v>
      </c>
      <c r="C61" s="542">
        <v>86</v>
      </c>
      <c r="D61" s="542">
        <f t="shared" si="29"/>
        <v>100.5</v>
      </c>
      <c r="E61" s="542">
        <v>83</v>
      </c>
      <c r="F61" s="542">
        <v>92.5</v>
      </c>
      <c r="G61" s="542">
        <v>90.5</v>
      </c>
      <c r="H61" s="542">
        <v>101.5</v>
      </c>
      <c r="I61" s="542">
        <v>84.5</v>
      </c>
      <c r="J61" s="542">
        <v>74.5</v>
      </c>
      <c r="K61" s="542">
        <v>90.5</v>
      </c>
      <c r="L61" s="542">
        <v>91</v>
      </c>
      <c r="M61" s="542">
        <v>83</v>
      </c>
      <c r="N61" s="542">
        <v>75.5</v>
      </c>
      <c r="O61" s="542">
        <v>87.5</v>
      </c>
      <c r="P61" s="542">
        <v>92</v>
      </c>
      <c r="Q61" s="542">
        <f t="shared" si="30"/>
        <v>1046</v>
      </c>
      <c r="R61" s="542">
        <f t="shared" si="31"/>
        <v>1146.5</v>
      </c>
      <c r="S61" s="528">
        <v>0</v>
      </c>
      <c r="T61" s="528">
        <v>0</v>
      </c>
      <c r="U61" s="528">
        <v>0</v>
      </c>
      <c r="V61" s="528">
        <v>0</v>
      </c>
      <c r="W61" s="528">
        <v>0</v>
      </c>
      <c r="X61" s="528">
        <v>0</v>
      </c>
      <c r="Y61" s="528">
        <v>0</v>
      </c>
      <c r="Z61" s="528">
        <v>0</v>
      </c>
      <c r="AA61" s="528">
        <v>0</v>
      </c>
      <c r="AB61" s="529">
        <f t="shared" si="1"/>
        <v>144.72</v>
      </c>
      <c r="AC61" s="529">
        <f t="shared" si="2"/>
        <v>99.6</v>
      </c>
      <c r="AD61" s="529">
        <f t="shared" si="3"/>
        <v>215.94</v>
      </c>
      <c r="AE61" s="529">
        <f t="shared" si="4"/>
        <v>272.22300000000001</v>
      </c>
      <c r="AF61" s="529">
        <f t="shared" si="5"/>
        <v>649.375</v>
      </c>
      <c r="AG61" s="529">
        <f t="shared" si="6"/>
        <v>1237.1379999999999</v>
      </c>
      <c r="AH61" s="529">
        <f t="shared" si="42"/>
        <v>1381.8579999999999</v>
      </c>
      <c r="AI61" s="530">
        <v>0</v>
      </c>
      <c r="AJ61" s="530">
        <v>0</v>
      </c>
      <c r="AK61" s="530">
        <v>0</v>
      </c>
      <c r="AL61" s="529">
        <f t="shared" si="43"/>
        <v>0</v>
      </c>
      <c r="AM61" s="529">
        <f t="shared" si="7"/>
        <v>0</v>
      </c>
      <c r="AN61" s="529">
        <f t="shared" si="8"/>
        <v>0</v>
      </c>
      <c r="AO61" s="529">
        <f t="shared" si="9"/>
        <v>0</v>
      </c>
      <c r="AP61" s="529">
        <f t="shared" si="10"/>
        <v>0</v>
      </c>
      <c r="AQ61" s="529">
        <f t="shared" si="44"/>
        <v>0</v>
      </c>
      <c r="AR61" s="529">
        <f t="shared" si="11"/>
        <v>0</v>
      </c>
      <c r="AS61" s="529">
        <f t="shared" si="45"/>
        <v>0</v>
      </c>
      <c r="AT61" s="529">
        <f t="shared" si="12"/>
        <v>0</v>
      </c>
      <c r="AU61" s="529">
        <f t="shared" si="13"/>
        <v>0</v>
      </c>
      <c r="AV61" s="529">
        <f t="shared" si="14"/>
        <v>0</v>
      </c>
      <c r="AW61" s="531">
        <v>0</v>
      </c>
      <c r="AX61" s="529">
        <f t="shared" si="15"/>
        <v>0</v>
      </c>
      <c r="AY61" s="530">
        <v>0</v>
      </c>
      <c r="AZ61" s="530">
        <v>0</v>
      </c>
      <c r="BA61" s="529" t="e">
        <f>IF(R61&gt;=2000,(SUM(AY61:AZ61)*BA59),(SUM(AY61:AX)))</f>
        <v>#NAME?</v>
      </c>
      <c r="BB61" s="529">
        <f t="shared" si="32"/>
        <v>47.936999999999998</v>
      </c>
      <c r="BE61" s="530">
        <v>0</v>
      </c>
      <c r="BF61" s="529">
        <f t="shared" si="33"/>
        <v>0</v>
      </c>
      <c r="BG61" s="534" t="e">
        <f t="shared" si="34"/>
        <v>#DIV/0!</v>
      </c>
      <c r="BH61" s="534" t="e">
        <f t="shared" si="35"/>
        <v>#DIV/0!</v>
      </c>
      <c r="BI61" s="534" t="e">
        <f t="shared" si="17"/>
        <v>#DIV/0!</v>
      </c>
      <c r="BK61" s="529">
        <f t="shared" si="18"/>
        <v>0</v>
      </c>
      <c r="BM61" s="529">
        <f t="shared" si="19"/>
        <v>0</v>
      </c>
      <c r="BP61" s="529">
        <f t="shared" si="20"/>
        <v>0</v>
      </c>
      <c r="BQ61" s="531">
        <v>1109</v>
      </c>
      <c r="BR61" s="529">
        <f>ROUND($BQ61*$BR$2,3)</f>
        <v>121.99</v>
      </c>
      <c r="BS61" s="531">
        <v>251</v>
      </c>
      <c r="BT61" s="529">
        <f t="shared" si="37"/>
        <v>75.3</v>
      </c>
      <c r="BU61" s="529" t="e">
        <f t="shared" si="38"/>
        <v>#NAME?</v>
      </c>
      <c r="BV61" s="529" t="e">
        <f t="shared" si="39"/>
        <v>#NAME?</v>
      </c>
      <c r="BW61" s="529" t="e">
        <f t="shared" si="21"/>
        <v>#NAME?</v>
      </c>
      <c r="BX61" s="535" t="e">
        <f t="shared" si="22"/>
        <v>#NAME?</v>
      </c>
      <c r="BZ61" s="535" t="e">
        <f t="shared" si="23"/>
        <v>#NAME?</v>
      </c>
      <c r="CC61" s="538">
        <f t="shared" si="40"/>
        <v>0</v>
      </c>
      <c r="CF61" s="538">
        <f t="shared" si="24"/>
        <v>0</v>
      </c>
      <c r="CI61" s="535">
        <f t="shared" si="25"/>
        <v>0</v>
      </c>
      <c r="CJ61" s="535">
        <f t="shared" si="26"/>
        <v>0</v>
      </c>
      <c r="CK61" s="535">
        <f t="shared" si="27"/>
        <v>0</v>
      </c>
      <c r="CM61" s="535" t="e">
        <f t="shared" si="28"/>
        <v>#NAME?</v>
      </c>
      <c r="CS61" s="539" t="e">
        <f t="shared" si="41"/>
        <v>#NAME?</v>
      </c>
    </row>
    <row r="62" spans="1:97" ht="13">
      <c r="A62" s="544" t="s">
        <v>929</v>
      </c>
      <c r="B62" s="542">
        <v>0</v>
      </c>
      <c r="C62" s="542">
        <v>2</v>
      </c>
      <c r="D62" s="542">
        <f t="shared" si="29"/>
        <v>2</v>
      </c>
      <c r="E62" s="542">
        <v>7</v>
      </c>
      <c r="F62" s="542">
        <v>3</v>
      </c>
      <c r="G62" s="542">
        <v>3</v>
      </c>
      <c r="H62" s="542">
        <v>11</v>
      </c>
      <c r="I62" s="542">
        <v>1</v>
      </c>
      <c r="J62" s="542">
        <v>8</v>
      </c>
      <c r="K62" s="542">
        <v>5</v>
      </c>
      <c r="L62" s="542">
        <v>2.5</v>
      </c>
      <c r="M62" s="542">
        <v>6.5</v>
      </c>
      <c r="N62" s="542">
        <v>3.5</v>
      </c>
      <c r="O62" s="542">
        <v>4</v>
      </c>
      <c r="P62" s="542">
        <v>8</v>
      </c>
      <c r="Q62" s="542">
        <f t="shared" si="30"/>
        <v>62.5</v>
      </c>
      <c r="R62" s="542">
        <f t="shared" si="31"/>
        <v>64.5</v>
      </c>
      <c r="S62" s="528">
        <v>0</v>
      </c>
      <c r="T62" s="528">
        <v>0</v>
      </c>
      <c r="U62" s="528">
        <v>0</v>
      </c>
      <c r="V62" s="528">
        <v>0</v>
      </c>
      <c r="W62" s="528">
        <v>0</v>
      </c>
      <c r="X62" s="528">
        <v>0</v>
      </c>
      <c r="Y62" s="528">
        <v>0</v>
      </c>
      <c r="Z62" s="528">
        <v>0</v>
      </c>
      <c r="AA62" s="528">
        <v>0</v>
      </c>
      <c r="AB62" s="529">
        <f t="shared" si="1"/>
        <v>2.88</v>
      </c>
      <c r="AC62" s="529">
        <f t="shared" si="2"/>
        <v>8.4</v>
      </c>
      <c r="AD62" s="529">
        <f t="shared" si="3"/>
        <v>7.08</v>
      </c>
      <c r="AE62" s="529">
        <f t="shared" si="4"/>
        <v>20.9</v>
      </c>
      <c r="AF62" s="529">
        <f t="shared" si="5"/>
        <v>36.875</v>
      </c>
      <c r="AG62" s="529">
        <f t="shared" si="6"/>
        <v>73.254999999999995</v>
      </c>
      <c r="AH62" s="529">
        <f t="shared" si="42"/>
        <v>76.134999999999991</v>
      </c>
      <c r="AI62" s="530">
        <v>0</v>
      </c>
      <c r="AJ62" s="530">
        <v>0</v>
      </c>
      <c r="AK62" s="530">
        <v>0</v>
      </c>
      <c r="AL62" s="529">
        <f t="shared" si="43"/>
        <v>0</v>
      </c>
      <c r="AM62" s="529">
        <f t="shared" si="7"/>
        <v>0</v>
      </c>
      <c r="AN62" s="529">
        <f t="shared" si="8"/>
        <v>0</v>
      </c>
      <c r="AO62" s="529">
        <f t="shared" si="9"/>
        <v>0</v>
      </c>
      <c r="AP62" s="529">
        <f t="shared" si="10"/>
        <v>0</v>
      </c>
      <c r="AQ62" s="529">
        <f t="shared" si="44"/>
        <v>0</v>
      </c>
      <c r="AR62" s="529">
        <f t="shared" si="11"/>
        <v>0</v>
      </c>
      <c r="AS62" s="529">
        <f t="shared" si="45"/>
        <v>0</v>
      </c>
      <c r="AT62" s="529">
        <f t="shared" si="12"/>
        <v>0</v>
      </c>
      <c r="AU62" s="529">
        <f t="shared" si="13"/>
        <v>0</v>
      </c>
      <c r="AV62" s="529">
        <f t="shared" si="14"/>
        <v>0</v>
      </c>
      <c r="AW62" s="531">
        <v>0</v>
      </c>
      <c r="AX62" s="529">
        <f t="shared" si="15"/>
        <v>0</v>
      </c>
      <c r="AY62" s="530">
        <v>0</v>
      </c>
      <c r="AZ62" s="530">
        <v>0</v>
      </c>
      <c r="BA62" s="529" t="e">
        <f>IF(R62&gt;=2000,(SUM(AY62:AZ62)*BA60),(SUM(AY62:AX)))</f>
        <v>#NAME?</v>
      </c>
      <c r="BB62" s="529">
        <f t="shared" si="32"/>
        <v>12.335000000000001</v>
      </c>
      <c r="BE62" s="530">
        <v>0</v>
      </c>
      <c r="BF62" s="529">
        <f t="shared" si="33"/>
        <v>0</v>
      </c>
      <c r="BG62" s="534" t="e">
        <f t="shared" si="34"/>
        <v>#DIV/0!</v>
      </c>
      <c r="BH62" s="534" t="e">
        <f t="shared" si="35"/>
        <v>#DIV/0!</v>
      </c>
      <c r="BI62" s="534" t="e">
        <f t="shared" si="17"/>
        <v>#DIV/0!</v>
      </c>
      <c r="BK62" s="529">
        <f t="shared" si="18"/>
        <v>0</v>
      </c>
      <c r="BM62" s="529">
        <f t="shared" si="19"/>
        <v>0</v>
      </c>
      <c r="BP62" s="529">
        <f t="shared" si="20"/>
        <v>0</v>
      </c>
      <c r="BQ62" s="531">
        <v>0</v>
      </c>
      <c r="BR62" s="529">
        <f t="shared" si="36"/>
        <v>0</v>
      </c>
      <c r="BS62" s="531">
        <v>0</v>
      </c>
      <c r="BT62" s="529">
        <f t="shared" si="37"/>
        <v>0</v>
      </c>
      <c r="BU62" s="529" t="e">
        <f t="shared" si="38"/>
        <v>#NAME?</v>
      </c>
      <c r="BV62" s="529" t="e">
        <f t="shared" si="39"/>
        <v>#NAME?</v>
      </c>
      <c r="BW62" s="529" t="e">
        <f t="shared" si="21"/>
        <v>#NAME?</v>
      </c>
      <c r="BX62" s="535" t="e">
        <f t="shared" si="22"/>
        <v>#NAME?</v>
      </c>
      <c r="BZ62" s="535" t="e">
        <f t="shared" si="23"/>
        <v>#NAME?</v>
      </c>
      <c r="CC62" s="538">
        <f t="shared" si="40"/>
        <v>0</v>
      </c>
      <c r="CF62" s="538">
        <f t="shared" si="24"/>
        <v>0</v>
      </c>
      <c r="CI62" s="535">
        <f t="shared" si="25"/>
        <v>0</v>
      </c>
      <c r="CJ62" s="535">
        <f t="shared" si="26"/>
        <v>0</v>
      </c>
      <c r="CK62" s="535">
        <f t="shared" si="27"/>
        <v>0</v>
      </c>
      <c r="CM62" s="535" t="e">
        <f t="shared" si="28"/>
        <v>#NAME?</v>
      </c>
      <c r="CS62" s="539" t="e">
        <f t="shared" si="41"/>
        <v>#NAME?</v>
      </c>
    </row>
    <row r="63" spans="1:97" ht="13">
      <c r="A63" s="544" t="s">
        <v>754</v>
      </c>
      <c r="B63" s="542">
        <v>3</v>
      </c>
      <c r="C63" s="542">
        <v>41.5</v>
      </c>
      <c r="D63" s="542">
        <f t="shared" si="29"/>
        <v>43</v>
      </c>
      <c r="E63" s="542">
        <v>23</v>
      </c>
      <c r="F63" s="542">
        <v>30.5</v>
      </c>
      <c r="G63" s="542">
        <v>18.5</v>
      </c>
      <c r="H63" s="542">
        <v>25.5</v>
      </c>
      <c r="I63" s="542">
        <v>31</v>
      </c>
      <c r="J63" s="542">
        <v>34</v>
      </c>
      <c r="K63" s="542">
        <v>41.5</v>
      </c>
      <c r="L63" s="542">
        <v>32</v>
      </c>
      <c r="M63" s="542">
        <v>51</v>
      </c>
      <c r="N63" s="542">
        <v>53.5</v>
      </c>
      <c r="O63" s="542">
        <v>70.5</v>
      </c>
      <c r="P63" s="542">
        <v>63.5</v>
      </c>
      <c r="Q63" s="542">
        <f t="shared" si="30"/>
        <v>474.5</v>
      </c>
      <c r="R63" s="542">
        <f t="shared" si="31"/>
        <v>517.5</v>
      </c>
      <c r="S63" s="528">
        <v>0</v>
      </c>
      <c r="T63" s="528">
        <v>0</v>
      </c>
      <c r="U63" s="528">
        <v>0</v>
      </c>
      <c r="V63" s="528">
        <v>0</v>
      </c>
      <c r="W63" s="528">
        <v>0</v>
      </c>
      <c r="X63" s="528">
        <v>0</v>
      </c>
      <c r="Y63" s="528">
        <v>0</v>
      </c>
      <c r="Z63" s="528">
        <v>0</v>
      </c>
      <c r="AA63" s="528">
        <v>0</v>
      </c>
      <c r="AB63" s="529">
        <f t="shared" si="1"/>
        <v>61.92</v>
      </c>
      <c r="AC63" s="529">
        <f t="shared" si="2"/>
        <v>27.6</v>
      </c>
      <c r="AD63" s="529">
        <f t="shared" si="3"/>
        <v>57.82</v>
      </c>
      <c r="AE63" s="529">
        <f t="shared" si="4"/>
        <v>94.572999999999993</v>
      </c>
      <c r="AF63" s="529">
        <f t="shared" si="5"/>
        <v>390</v>
      </c>
      <c r="AG63" s="529">
        <f t="shared" si="6"/>
        <v>569.99299999999994</v>
      </c>
      <c r="AH63" s="529">
        <f t="shared" si="42"/>
        <v>631.9129999999999</v>
      </c>
      <c r="AI63" s="530">
        <v>0</v>
      </c>
      <c r="AJ63" s="530">
        <v>0</v>
      </c>
      <c r="AK63" s="530">
        <v>0</v>
      </c>
      <c r="AL63" s="529">
        <f t="shared" si="43"/>
        <v>0</v>
      </c>
      <c r="AM63" s="529">
        <f t="shared" si="7"/>
        <v>0</v>
      </c>
      <c r="AN63" s="529">
        <f t="shared" si="8"/>
        <v>0</v>
      </c>
      <c r="AO63" s="529">
        <f t="shared" si="9"/>
        <v>0</v>
      </c>
      <c r="AP63" s="529">
        <f t="shared" si="10"/>
        <v>0</v>
      </c>
      <c r="AQ63" s="529">
        <f t="shared" si="44"/>
        <v>0</v>
      </c>
      <c r="AR63" s="529">
        <f t="shared" si="11"/>
        <v>0</v>
      </c>
      <c r="AS63" s="529">
        <f t="shared" si="45"/>
        <v>0</v>
      </c>
      <c r="AT63" s="529">
        <f t="shared" si="12"/>
        <v>0</v>
      </c>
      <c r="AU63" s="529">
        <f t="shared" si="13"/>
        <v>0</v>
      </c>
      <c r="AV63" s="529">
        <f t="shared" si="14"/>
        <v>0</v>
      </c>
      <c r="AW63" s="531">
        <v>0</v>
      </c>
      <c r="AX63" s="529">
        <f t="shared" si="15"/>
        <v>0</v>
      </c>
      <c r="AY63" s="530">
        <v>0</v>
      </c>
      <c r="AZ63" s="530">
        <v>0</v>
      </c>
      <c r="BA63" s="529" t="e">
        <f>IF(R63&gt;=2000,(SUM(AY63:AZ63)*BA61),(SUM(AY63:AX)))</f>
        <v>#NAME?</v>
      </c>
      <c r="BB63" s="529">
        <f t="shared" si="32"/>
        <v>0</v>
      </c>
      <c r="BE63" s="530">
        <v>0</v>
      </c>
      <c r="BF63" s="529">
        <f t="shared" si="33"/>
        <v>0</v>
      </c>
      <c r="BG63" s="534" t="e">
        <f t="shared" si="34"/>
        <v>#DIV/0!</v>
      </c>
      <c r="BH63" s="534" t="e">
        <f t="shared" si="35"/>
        <v>#DIV/0!</v>
      </c>
      <c r="BI63" s="534" t="e">
        <f t="shared" si="17"/>
        <v>#DIV/0!</v>
      </c>
      <c r="BK63" s="529">
        <f t="shared" si="18"/>
        <v>0</v>
      </c>
      <c r="BM63" s="529">
        <f t="shared" si="19"/>
        <v>0</v>
      </c>
      <c r="BP63" s="529">
        <f t="shared" si="20"/>
        <v>0</v>
      </c>
      <c r="BQ63" s="531">
        <v>100</v>
      </c>
      <c r="BR63" s="529">
        <f t="shared" si="36"/>
        <v>11</v>
      </c>
      <c r="BS63" s="531">
        <v>75</v>
      </c>
      <c r="BT63" s="529">
        <f t="shared" si="37"/>
        <v>22.5</v>
      </c>
      <c r="BU63" s="529" t="e">
        <f t="shared" si="38"/>
        <v>#NAME?</v>
      </c>
      <c r="BV63" s="529" t="e">
        <f t="shared" si="39"/>
        <v>#NAME?</v>
      </c>
      <c r="BW63" s="529" t="e">
        <f t="shared" si="21"/>
        <v>#NAME?</v>
      </c>
      <c r="BX63" s="535" t="e">
        <f t="shared" si="22"/>
        <v>#NAME?</v>
      </c>
      <c r="BZ63" s="535" t="e">
        <f t="shared" si="23"/>
        <v>#NAME?</v>
      </c>
      <c r="CC63" s="538">
        <f t="shared" si="40"/>
        <v>0</v>
      </c>
      <c r="CF63" s="538">
        <f t="shared" si="24"/>
        <v>0</v>
      </c>
      <c r="CI63" s="535">
        <f t="shared" si="25"/>
        <v>0</v>
      </c>
      <c r="CJ63" s="535">
        <f t="shared" si="26"/>
        <v>0</v>
      </c>
      <c r="CK63" s="535">
        <f t="shared" si="27"/>
        <v>0</v>
      </c>
      <c r="CM63" s="535" t="e">
        <f t="shared" si="28"/>
        <v>#NAME?</v>
      </c>
      <c r="CS63" s="539" t="e">
        <f t="shared" si="41"/>
        <v>#NAME?</v>
      </c>
    </row>
    <row r="64" spans="1:97" ht="13">
      <c r="A64" s="544" t="s">
        <v>1314</v>
      </c>
      <c r="B64" s="542">
        <v>100.5</v>
      </c>
      <c r="C64" s="542">
        <v>384.5</v>
      </c>
      <c r="D64" s="542">
        <f t="shared" si="29"/>
        <v>434.75</v>
      </c>
      <c r="E64" s="542">
        <v>384.5</v>
      </c>
      <c r="F64" s="542">
        <v>354</v>
      </c>
      <c r="G64" s="542">
        <v>387</v>
      </c>
      <c r="H64" s="542">
        <v>430</v>
      </c>
      <c r="I64" s="542">
        <v>462</v>
      </c>
      <c r="J64" s="542">
        <v>410.5</v>
      </c>
      <c r="K64" s="542">
        <v>371.5</v>
      </c>
      <c r="L64" s="542">
        <v>424.5</v>
      </c>
      <c r="M64" s="542">
        <v>396.5</v>
      </c>
      <c r="N64" s="542">
        <v>350.5</v>
      </c>
      <c r="O64" s="542">
        <v>356.5</v>
      </c>
      <c r="P64" s="542">
        <v>325</v>
      </c>
      <c r="Q64" s="542">
        <f t="shared" si="30"/>
        <v>4652.5</v>
      </c>
      <c r="R64" s="542">
        <f t="shared" si="31"/>
        <v>5087.25</v>
      </c>
      <c r="S64" s="528">
        <v>0</v>
      </c>
      <c r="T64" s="528">
        <v>0</v>
      </c>
      <c r="U64" s="528">
        <v>0</v>
      </c>
      <c r="V64" s="528">
        <v>0</v>
      </c>
      <c r="W64" s="528">
        <v>0</v>
      </c>
      <c r="X64" s="528">
        <v>0</v>
      </c>
      <c r="Y64" s="528">
        <v>0</v>
      </c>
      <c r="Z64" s="528">
        <v>0</v>
      </c>
      <c r="AA64" s="528">
        <v>0</v>
      </c>
      <c r="AB64" s="529">
        <f t="shared" si="1"/>
        <v>626.04</v>
      </c>
      <c r="AC64" s="529">
        <f t="shared" si="2"/>
        <v>461.4</v>
      </c>
      <c r="AD64" s="529">
        <f t="shared" si="3"/>
        <v>874.38</v>
      </c>
      <c r="AE64" s="529">
        <f t="shared" si="4"/>
        <v>1361.1130000000001</v>
      </c>
      <c r="AF64" s="529">
        <f t="shared" si="5"/>
        <v>2780.625</v>
      </c>
      <c r="AG64" s="529">
        <f t="shared" si="6"/>
        <v>5477.518</v>
      </c>
      <c r="AH64" s="529">
        <f t="shared" si="42"/>
        <v>6103.558</v>
      </c>
      <c r="AI64" s="530">
        <v>0</v>
      </c>
      <c r="AJ64" s="530">
        <v>0</v>
      </c>
      <c r="AK64" s="530">
        <v>0</v>
      </c>
      <c r="AL64" s="529">
        <f t="shared" si="43"/>
        <v>0</v>
      </c>
      <c r="AM64" s="529">
        <f t="shared" si="7"/>
        <v>0</v>
      </c>
      <c r="AN64" s="529">
        <f t="shared" si="8"/>
        <v>0</v>
      </c>
      <c r="AO64" s="529">
        <f t="shared" si="9"/>
        <v>0</v>
      </c>
      <c r="AP64" s="529">
        <f t="shared" si="10"/>
        <v>0</v>
      </c>
      <c r="AQ64" s="529">
        <f t="shared" si="44"/>
        <v>0</v>
      </c>
      <c r="AR64" s="529">
        <f t="shared" si="11"/>
        <v>0</v>
      </c>
      <c r="AS64" s="529">
        <f t="shared" si="45"/>
        <v>0</v>
      </c>
      <c r="AT64" s="529">
        <f t="shared" si="12"/>
        <v>0</v>
      </c>
      <c r="AU64" s="529">
        <f t="shared" si="13"/>
        <v>0</v>
      </c>
      <c r="AV64" s="529">
        <f t="shared" si="14"/>
        <v>0</v>
      </c>
      <c r="AW64" s="531">
        <v>0</v>
      </c>
      <c r="AX64" s="529">
        <f t="shared" si="15"/>
        <v>0</v>
      </c>
      <c r="AY64" s="530">
        <v>0</v>
      </c>
      <c r="AZ64" s="530">
        <v>0</v>
      </c>
      <c r="BA64" s="529" t="e">
        <f>IF(R64&gt;=2000,(SUM(AY64:AZ64)*BA62),(SUM(AY64:AX)))</f>
        <v>#NAME?</v>
      </c>
      <c r="BB64" s="529">
        <f t="shared" si="32"/>
        <v>140.858</v>
      </c>
      <c r="BE64" s="530">
        <v>0</v>
      </c>
      <c r="BF64" s="529">
        <f t="shared" si="33"/>
        <v>0</v>
      </c>
      <c r="BG64" s="534" t="e">
        <f t="shared" si="34"/>
        <v>#DIV/0!</v>
      </c>
      <c r="BH64" s="534" t="e">
        <f t="shared" si="35"/>
        <v>#DIV/0!</v>
      </c>
      <c r="BI64" s="534" t="e">
        <f t="shared" si="17"/>
        <v>#DIV/0!</v>
      </c>
      <c r="BK64" s="529">
        <f t="shared" si="18"/>
        <v>0</v>
      </c>
      <c r="BM64" s="529">
        <f t="shared" si="19"/>
        <v>0</v>
      </c>
      <c r="BP64" s="529">
        <f t="shared" si="20"/>
        <v>0</v>
      </c>
      <c r="BQ64" s="531">
        <v>3861</v>
      </c>
      <c r="BR64" s="529">
        <f>ROUND($BQ64*$BR$2,3)</f>
        <v>424.71</v>
      </c>
      <c r="BS64" s="531">
        <v>2274</v>
      </c>
      <c r="BT64" s="529">
        <f t="shared" si="37"/>
        <v>682.2</v>
      </c>
      <c r="BU64" s="529" t="e">
        <f t="shared" si="38"/>
        <v>#NAME?</v>
      </c>
      <c r="BV64" s="529" t="e">
        <f t="shared" si="39"/>
        <v>#NAME?</v>
      </c>
      <c r="BW64" s="529" t="e">
        <f t="shared" si="21"/>
        <v>#NAME?</v>
      </c>
      <c r="BX64" s="535" t="e">
        <f t="shared" si="22"/>
        <v>#NAME?</v>
      </c>
      <c r="BZ64" s="535" t="e">
        <f t="shared" si="23"/>
        <v>#NAME?</v>
      </c>
      <c r="CC64" s="538">
        <f t="shared" si="40"/>
        <v>0</v>
      </c>
      <c r="CF64" s="538">
        <f t="shared" si="24"/>
        <v>0</v>
      </c>
      <c r="CI64" s="535">
        <f t="shared" si="25"/>
        <v>0</v>
      </c>
      <c r="CJ64" s="535">
        <f t="shared" si="26"/>
        <v>0</v>
      </c>
      <c r="CK64" s="535">
        <f t="shared" si="27"/>
        <v>0</v>
      </c>
      <c r="CM64" s="535" t="e">
        <f t="shared" si="28"/>
        <v>#NAME?</v>
      </c>
      <c r="CS64" s="539" t="e">
        <f t="shared" si="41"/>
        <v>#NAME?</v>
      </c>
    </row>
    <row r="65" spans="1:97" ht="13">
      <c r="A65" s="544" t="s">
        <v>1315</v>
      </c>
      <c r="B65" s="542">
        <v>0</v>
      </c>
      <c r="C65" s="542">
        <v>0</v>
      </c>
      <c r="D65" s="542">
        <f t="shared" si="29"/>
        <v>0</v>
      </c>
      <c r="E65" s="542">
        <v>0</v>
      </c>
      <c r="F65" s="542">
        <v>0</v>
      </c>
      <c r="G65" s="542">
        <v>0</v>
      </c>
      <c r="H65" s="542">
        <v>0</v>
      </c>
      <c r="I65" s="542">
        <v>0</v>
      </c>
      <c r="J65" s="542">
        <v>0</v>
      </c>
      <c r="K65" s="542">
        <v>0</v>
      </c>
      <c r="L65" s="542">
        <v>0</v>
      </c>
      <c r="M65" s="542">
        <v>13</v>
      </c>
      <c r="N65" s="542">
        <v>39.5</v>
      </c>
      <c r="O65" s="542">
        <v>32.5</v>
      </c>
      <c r="P65" s="542">
        <v>72.5</v>
      </c>
      <c r="Q65" s="542">
        <f t="shared" si="30"/>
        <v>157.5</v>
      </c>
      <c r="R65" s="542">
        <f t="shared" si="31"/>
        <v>157.5</v>
      </c>
      <c r="S65" s="528">
        <v>0</v>
      </c>
      <c r="T65" s="528">
        <v>0</v>
      </c>
      <c r="U65" s="528">
        <v>0</v>
      </c>
      <c r="V65" s="528">
        <v>0</v>
      </c>
      <c r="W65" s="528">
        <v>0</v>
      </c>
      <c r="X65" s="528">
        <v>0</v>
      </c>
      <c r="Y65" s="528">
        <v>0</v>
      </c>
      <c r="Z65" s="528">
        <v>0</v>
      </c>
      <c r="AA65" s="528">
        <v>0</v>
      </c>
      <c r="AB65" s="529">
        <f t="shared" si="1"/>
        <v>0</v>
      </c>
      <c r="AC65" s="529">
        <f t="shared" si="2"/>
        <v>0</v>
      </c>
      <c r="AD65" s="529">
        <f t="shared" si="3"/>
        <v>0</v>
      </c>
      <c r="AE65" s="529">
        <f t="shared" si="4"/>
        <v>0</v>
      </c>
      <c r="AF65" s="529">
        <f t="shared" si="5"/>
        <v>196.875</v>
      </c>
      <c r="AG65" s="529">
        <f t="shared" si="6"/>
        <v>196.875</v>
      </c>
      <c r="AH65" s="529">
        <f t="shared" si="42"/>
        <v>196.875</v>
      </c>
      <c r="AI65" s="530">
        <v>0</v>
      </c>
      <c r="AJ65" s="530">
        <v>0</v>
      </c>
      <c r="AK65" s="530">
        <v>0</v>
      </c>
      <c r="AL65" s="529">
        <f t="shared" si="43"/>
        <v>0</v>
      </c>
      <c r="AM65" s="529">
        <f t="shared" si="7"/>
        <v>0</v>
      </c>
      <c r="AN65" s="529">
        <f t="shared" si="8"/>
        <v>0</v>
      </c>
      <c r="AO65" s="529">
        <f t="shared" si="9"/>
        <v>0</v>
      </c>
      <c r="AP65" s="529">
        <f t="shared" si="10"/>
        <v>0</v>
      </c>
      <c r="AQ65" s="529">
        <f t="shared" si="44"/>
        <v>0</v>
      </c>
      <c r="AR65" s="529">
        <f t="shared" si="11"/>
        <v>0</v>
      </c>
      <c r="AS65" s="529">
        <f t="shared" si="45"/>
        <v>0</v>
      </c>
      <c r="AT65" s="529">
        <f t="shared" si="12"/>
        <v>0</v>
      </c>
      <c r="AU65" s="529">
        <f t="shared" si="13"/>
        <v>0</v>
      </c>
      <c r="AV65" s="529">
        <f t="shared" si="14"/>
        <v>0</v>
      </c>
      <c r="AW65" s="531">
        <v>0</v>
      </c>
      <c r="AX65" s="529">
        <f t="shared" si="15"/>
        <v>0</v>
      </c>
      <c r="AY65" s="530">
        <v>0</v>
      </c>
      <c r="AZ65" s="530">
        <v>0</v>
      </c>
      <c r="BA65" s="529" t="e">
        <f>IF(R65&gt;=2000,(SUM(AY65:AZ65)*BA63),(SUM(AY65:AX)))</f>
        <v>#NAME?</v>
      </c>
      <c r="BB65" s="529">
        <f t="shared" si="32"/>
        <v>43.970999999999997</v>
      </c>
      <c r="BE65" s="530">
        <v>0</v>
      </c>
      <c r="BF65" s="529">
        <f t="shared" si="33"/>
        <v>0</v>
      </c>
      <c r="BG65" s="534" t="e">
        <f t="shared" si="34"/>
        <v>#DIV/0!</v>
      </c>
      <c r="BH65" s="534" t="e">
        <f t="shared" si="35"/>
        <v>#DIV/0!</v>
      </c>
      <c r="BI65" s="534" t="e">
        <f t="shared" si="17"/>
        <v>#DIV/0!</v>
      </c>
      <c r="BK65" s="529">
        <f t="shared" si="18"/>
        <v>0</v>
      </c>
      <c r="BM65" s="529">
        <f t="shared" si="19"/>
        <v>0</v>
      </c>
      <c r="BP65" s="529">
        <f t="shared" si="20"/>
        <v>0</v>
      </c>
      <c r="BQ65" s="531">
        <v>0</v>
      </c>
      <c r="BR65" s="529">
        <f t="shared" si="36"/>
        <v>0</v>
      </c>
      <c r="BS65" s="531">
        <v>0</v>
      </c>
      <c r="BT65" s="529">
        <f t="shared" si="37"/>
        <v>0</v>
      </c>
      <c r="BU65" s="529" t="e">
        <f t="shared" si="38"/>
        <v>#NAME?</v>
      </c>
      <c r="BV65" s="529" t="e">
        <f t="shared" si="39"/>
        <v>#NAME?</v>
      </c>
      <c r="BW65" s="529" t="e">
        <f t="shared" si="21"/>
        <v>#NAME?</v>
      </c>
      <c r="BX65" s="535" t="e">
        <f t="shared" si="22"/>
        <v>#NAME?</v>
      </c>
      <c r="BZ65" s="535" t="e">
        <f t="shared" si="23"/>
        <v>#NAME?</v>
      </c>
      <c r="CC65" s="538">
        <f t="shared" si="40"/>
        <v>0</v>
      </c>
      <c r="CF65" s="538">
        <f t="shared" si="24"/>
        <v>0</v>
      </c>
      <c r="CI65" s="535">
        <f t="shared" si="25"/>
        <v>0</v>
      </c>
      <c r="CJ65" s="535">
        <f t="shared" si="26"/>
        <v>0</v>
      </c>
      <c r="CK65" s="535">
        <f t="shared" si="27"/>
        <v>0</v>
      </c>
      <c r="CM65" s="535" t="e">
        <f t="shared" si="28"/>
        <v>#NAME?</v>
      </c>
      <c r="CS65" s="539" t="e">
        <f t="shared" si="41"/>
        <v>#NAME?</v>
      </c>
    </row>
    <row r="66" spans="1:97" ht="10.5">
      <c r="A66" s="553" t="s">
        <v>930</v>
      </c>
      <c r="B66" s="554">
        <f>SUBTOTAL(9,B64:B65)</f>
        <v>100.5</v>
      </c>
      <c r="C66" s="554">
        <f t="shared" ref="C66:R66" si="65">SUBTOTAL(9,C64:C65)</f>
        <v>384.5</v>
      </c>
      <c r="D66" s="554">
        <f t="shared" si="65"/>
        <v>434.75</v>
      </c>
      <c r="E66" s="554">
        <f t="shared" si="65"/>
        <v>384.5</v>
      </c>
      <c r="F66" s="554">
        <f t="shared" si="65"/>
        <v>354</v>
      </c>
      <c r="G66" s="554">
        <f t="shared" si="65"/>
        <v>387</v>
      </c>
      <c r="H66" s="554">
        <f t="shared" si="65"/>
        <v>430</v>
      </c>
      <c r="I66" s="554">
        <f t="shared" si="65"/>
        <v>462</v>
      </c>
      <c r="J66" s="554">
        <f t="shared" si="65"/>
        <v>410.5</v>
      </c>
      <c r="K66" s="554">
        <f t="shared" si="65"/>
        <v>371.5</v>
      </c>
      <c r="L66" s="554">
        <f t="shared" si="65"/>
        <v>424.5</v>
      </c>
      <c r="M66" s="554">
        <f t="shared" si="65"/>
        <v>409.5</v>
      </c>
      <c r="N66" s="554">
        <f t="shared" si="65"/>
        <v>390</v>
      </c>
      <c r="O66" s="554">
        <f t="shared" si="65"/>
        <v>389</v>
      </c>
      <c r="P66" s="554">
        <f t="shared" si="65"/>
        <v>397.5</v>
      </c>
      <c r="Q66" s="554">
        <f t="shared" si="65"/>
        <v>4810</v>
      </c>
      <c r="R66" s="554">
        <f t="shared" si="65"/>
        <v>5244.75</v>
      </c>
      <c r="S66" s="555">
        <f>SUM(S64:S65)</f>
        <v>0</v>
      </c>
      <c r="T66" s="555">
        <f t="shared" ref="T66:CE66" si="66">SUM(T64:T65)</f>
        <v>0</v>
      </c>
      <c r="U66" s="555">
        <f t="shared" si="66"/>
        <v>0</v>
      </c>
      <c r="V66" s="555">
        <f t="shared" si="66"/>
        <v>0</v>
      </c>
      <c r="W66" s="555">
        <f t="shared" si="66"/>
        <v>0</v>
      </c>
      <c r="X66" s="555">
        <f t="shared" si="66"/>
        <v>0</v>
      </c>
      <c r="Y66" s="555">
        <f t="shared" si="66"/>
        <v>0</v>
      </c>
      <c r="Z66" s="555">
        <f t="shared" si="66"/>
        <v>0</v>
      </c>
      <c r="AA66" s="555">
        <f t="shared" si="66"/>
        <v>0</v>
      </c>
      <c r="AB66" s="555">
        <f t="shared" si="66"/>
        <v>626.04</v>
      </c>
      <c r="AC66" s="555">
        <f t="shared" si="66"/>
        <v>461.4</v>
      </c>
      <c r="AD66" s="555">
        <f t="shared" si="66"/>
        <v>874.38</v>
      </c>
      <c r="AE66" s="555">
        <f t="shared" si="66"/>
        <v>1361.1130000000001</v>
      </c>
      <c r="AF66" s="555">
        <f t="shared" si="66"/>
        <v>2977.5</v>
      </c>
      <c r="AG66" s="555">
        <f t="shared" si="66"/>
        <v>5674.393</v>
      </c>
      <c r="AH66" s="555">
        <f t="shared" si="66"/>
        <v>6300.433</v>
      </c>
      <c r="AI66" s="555">
        <f t="shared" si="66"/>
        <v>0</v>
      </c>
      <c r="AJ66" s="555">
        <f t="shared" si="66"/>
        <v>0</v>
      </c>
      <c r="AK66" s="555">
        <f t="shared" si="66"/>
        <v>0</v>
      </c>
      <c r="AL66" s="555">
        <f t="shared" si="66"/>
        <v>0</v>
      </c>
      <c r="AM66" s="555">
        <f t="shared" si="66"/>
        <v>0</v>
      </c>
      <c r="AN66" s="555">
        <f t="shared" si="66"/>
        <v>0</v>
      </c>
      <c r="AO66" s="555">
        <f t="shared" si="66"/>
        <v>0</v>
      </c>
      <c r="AP66" s="555">
        <f t="shared" si="66"/>
        <v>0</v>
      </c>
      <c r="AQ66" s="555">
        <f t="shared" si="66"/>
        <v>0</v>
      </c>
      <c r="AR66" s="555">
        <f t="shared" si="66"/>
        <v>0</v>
      </c>
      <c r="AS66" s="555">
        <f t="shared" si="66"/>
        <v>0</v>
      </c>
      <c r="AT66" s="555">
        <f t="shared" si="66"/>
        <v>0</v>
      </c>
      <c r="AU66" s="555">
        <f t="shared" si="66"/>
        <v>0</v>
      </c>
      <c r="AV66" s="555">
        <f t="shared" si="66"/>
        <v>0</v>
      </c>
      <c r="AW66" s="555">
        <f t="shared" si="66"/>
        <v>0</v>
      </c>
      <c r="AX66" s="555">
        <f t="shared" si="66"/>
        <v>0</v>
      </c>
      <c r="AY66" s="555">
        <f t="shared" si="66"/>
        <v>0</v>
      </c>
      <c r="AZ66" s="555">
        <f t="shared" si="66"/>
        <v>0</v>
      </c>
      <c r="BA66" s="555" t="e">
        <f t="shared" si="66"/>
        <v>#NAME?</v>
      </c>
      <c r="BB66" s="555">
        <f t="shared" si="66"/>
        <v>184.82900000000001</v>
      </c>
      <c r="BC66" s="555">
        <f t="shared" si="66"/>
        <v>0</v>
      </c>
      <c r="BD66" s="555">
        <f t="shared" si="66"/>
        <v>0</v>
      </c>
      <c r="BE66" s="555">
        <f t="shared" si="66"/>
        <v>0</v>
      </c>
      <c r="BF66" s="555">
        <f t="shared" si="66"/>
        <v>0</v>
      </c>
      <c r="BG66" s="555" t="e">
        <f t="shared" si="66"/>
        <v>#DIV/0!</v>
      </c>
      <c r="BH66" s="555" t="e">
        <f t="shared" si="66"/>
        <v>#DIV/0!</v>
      </c>
      <c r="BI66" s="555" t="e">
        <f t="shared" si="66"/>
        <v>#DIV/0!</v>
      </c>
      <c r="BJ66" s="555">
        <f t="shared" si="66"/>
        <v>0</v>
      </c>
      <c r="BK66" s="555">
        <f t="shared" si="66"/>
        <v>0</v>
      </c>
      <c r="BL66" s="555">
        <f t="shared" si="66"/>
        <v>0</v>
      </c>
      <c r="BM66" s="555">
        <f t="shared" si="66"/>
        <v>0</v>
      </c>
      <c r="BN66" s="555">
        <f t="shared" si="66"/>
        <v>0</v>
      </c>
      <c r="BO66" s="555">
        <f t="shared" si="66"/>
        <v>0</v>
      </c>
      <c r="BP66" s="555">
        <f t="shared" si="66"/>
        <v>0</v>
      </c>
      <c r="BQ66" s="555">
        <f t="shared" si="66"/>
        <v>3861</v>
      </c>
      <c r="BR66" s="555">
        <f t="shared" si="66"/>
        <v>424.71</v>
      </c>
      <c r="BS66" s="555">
        <f t="shared" si="66"/>
        <v>2274</v>
      </c>
      <c r="BT66" s="555">
        <f t="shared" si="66"/>
        <v>682.2</v>
      </c>
      <c r="BU66" s="555" t="e">
        <f t="shared" si="66"/>
        <v>#NAME?</v>
      </c>
      <c r="BV66" s="555" t="e">
        <f t="shared" si="66"/>
        <v>#NAME?</v>
      </c>
      <c r="BW66" s="555" t="e">
        <f t="shared" si="66"/>
        <v>#NAME?</v>
      </c>
      <c r="BX66" s="555" t="e">
        <f t="shared" si="66"/>
        <v>#NAME?</v>
      </c>
      <c r="BY66" s="555">
        <f t="shared" si="66"/>
        <v>0</v>
      </c>
      <c r="BZ66" s="555" t="e">
        <f t="shared" si="66"/>
        <v>#NAME?</v>
      </c>
      <c r="CA66" s="555">
        <f t="shared" si="66"/>
        <v>0</v>
      </c>
      <c r="CB66" s="555">
        <f t="shared" si="66"/>
        <v>0</v>
      </c>
      <c r="CC66" s="555">
        <f t="shared" si="66"/>
        <v>0</v>
      </c>
      <c r="CD66" s="555">
        <f t="shared" si="66"/>
        <v>0</v>
      </c>
      <c r="CE66" s="555">
        <f t="shared" si="66"/>
        <v>0</v>
      </c>
      <c r="CF66" s="555">
        <f t="shared" ref="CF66:CS66" si="67">SUM(CF64:CF65)</f>
        <v>0</v>
      </c>
      <c r="CG66" s="555">
        <f t="shared" si="67"/>
        <v>0</v>
      </c>
      <c r="CH66" s="555">
        <f t="shared" si="67"/>
        <v>0</v>
      </c>
      <c r="CI66" s="555">
        <f t="shared" si="67"/>
        <v>0</v>
      </c>
      <c r="CJ66" s="555">
        <f t="shared" si="67"/>
        <v>0</v>
      </c>
      <c r="CK66" s="555">
        <f t="shared" si="67"/>
        <v>0</v>
      </c>
      <c r="CL66" s="555">
        <f t="shared" si="67"/>
        <v>0</v>
      </c>
      <c r="CM66" s="555" t="e">
        <f t="shared" si="67"/>
        <v>#NAME?</v>
      </c>
      <c r="CN66" s="555">
        <f t="shared" si="67"/>
        <v>0</v>
      </c>
      <c r="CO66" s="555">
        <f t="shared" si="67"/>
        <v>0</v>
      </c>
      <c r="CP66" s="555">
        <f t="shared" si="67"/>
        <v>0</v>
      </c>
      <c r="CQ66" s="555">
        <f t="shared" si="67"/>
        <v>0</v>
      </c>
      <c r="CR66" s="555">
        <f t="shared" si="67"/>
        <v>0</v>
      </c>
      <c r="CS66" s="555" t="e">
        <f t="shared" si="67"/>
        <v>#NAME?</v>
      </c>
    </row>
    <row r="67" spans="1:97" ht="13">
      <c r="A67" s="544" t="s">
        <v>931</v>
      </c>
      <c r="B67" s="542">
        <v>0</v>
      </c>
      <c r="C67" s="542">
        <v>4</v>
      </c>
      <c r="D67" s="542">
        <f t="shared" ref="D67:D127" si="68">SUM((B67/2)+C67)</f>
        <v>4</v>
      </c>
      <c r="E67" s="542">
        <v>7</v>
      </c>
      <c r="F67" s="542">
        <v>3</v>
      </c>
      <c r="G67" s="542">
        <v>9</v>
      </c>
      <c r="H67" s="542">
        <v>6</v>
      </c>
      <c r="I67" s="542">
        <v>7.5</v>
      </c>
      <c r="J67" s="542">
        <v>5</v>
      </c>
      <c r="K67" s="542">
        <v>10</v>
      </c>
      <c r="L67" s="542">
        <v>6</v>
      </c>
      <c r="M67" s="542">
        <v>6</v>
      </c>
      <c r="N67" s="542">
        <v>12</v>
      </c>
      <c r="O67" s="542">
        <v>7.5</v>
      </c>
      <c r="P67" s="542">
        <v>6</v>
      </c>
      <c r="Q67" s="542">
        <f t="shared" ref="Q67:Q127" si="69">SUM($E67:$P67)</f>
        <v>85</v>
      </c>
      <c r="R67" s="542">
        <f t="shared" ref="R67:R127" si="70">$D67+$Q67</f>
        <v>89</v>
      </c>
      <c r="S67" s="528">
        <v>0</v>
      </c>
      <c r="T67" s="528">
        <v>0</v>
      </c>
      <c r="U67" s="528">
        <v>0</v>
      </c>
      <c r="V67" s="528">
        <v>0</v>
      </c>
      <c r="W67" s="528">
        <v>0</v>
      </c>
      <c r="X67" s="528">
        <v>0</v>
      </c>
      <c r="Y67" s="528">
        <v>0</v>
      </c>
      <c r="Z67" s="528">
        <v>0</v>
      </c>
      <c r="AA67" s="528">
        <v>0</v>
      </c>
      <c r="AB67" s="529">
        <f t="shared" ref="AB67:AB130" si="71">ROUND($D67*$AB$2,3)</f>
        <v>5.76</v>
      </c>
      <c r="AC67" s="529">
        <f t="shared" ref="AC67:AC130" si="72">ROUND($E67*$AC$2,3)</f>
        <v>8.4</v>
      </c>
      <c r="AD67" s="529">
        <f t="shared" ref="AD67:AD130" si="73">ROUND(($F67+$G67)*$AD$2,3)</f>
        <v>14.16</v>
      </c>
      <c r="AE67" s="529">
        <f t="shared" ref="AE67:AE130" si="74">ROUND(($H67+$I67+$J67)*$AE$2,3)</f>
        <v>19.332999999999998</v>
      </c>
      <c r="AF67" s="529">
        <f t="shared" ref="AF67:AF130" si="75">ROUND(($K67+$L67+$M67+$N67+$O67+$P67)*$AF$2,3)</f>
        <v>59.375</v>
      </c>
      <c r="AG67" s="529">
        <f t="shared" ref="AG67:AG130" si="76">SUM($AC67:$AF67)</f>
        <v>101.268</v>
      </c>
      <c r="AH67" s="529">
        <f t="shared" si="42"/>
        <v>107.02800000000001</v>
      </c>
      <c r="AI67" s="530">
        <v>0</v>
      </c>
      <c r="AJ67" s="530">
        <v>0</v>
      </c>
      <c r="AK67" s="530">
        <v>0</v>
      </c>
      <c r="AL67" s="529">
        <f t="shared" si="43"/>
        <v>0</v>
      </c>
      <c r="AM67" s="529">
        <f t="shared" ref="AM67:AM130" si="77">ROUND($AM$2*$S67,3)</f>
        <v>0</v>
      </c>
      <c r="AN67" s="529">
        <f t="shared" ref="AN67:AN130" si="78">ROUND($AN$2*$T67,3)</f>
        <v>0</v>
      </c>
      <c r="AO67" s="529">
        <f t="shared" ref="AO67:AO130" si="79">ROUND($AO$2*$U67,3)</f>
        <v>0</v>
      </c>
      <c r="AP67" s="529">
        <f t="shared" ref="AP67:AP130" si="80">ROUND($AP$2*$V67,3)</f>
        <v>0</v>
      </c>
      <c r="AQ67" s="529">
        <f t="shared" si="44"/>
        <v>0</v>
      </c>
      <c r="AR67" s="529">
        <f t="shared" ref="AR67:AR130" si="81">ROUND($AR$2*$W67,3)</f>
        <v>0</v>
      </c>
      <c r="AS67" s="529">
        <f t="shared" si="45"/>
        <v>0</v>
      </c>
      <c r="AT67" s="529">
        <f t="shared" ref="AT67:AT130" si="82">ROUND($X67*$AT$2,3)</f>
        <v>0</v>
      </c>
      <c r="AU67" s="529">
        <f t="shared" ref="AU67:AU130" si="83">ROUND($AU$2*$Z67,3)</f>
        <v>0</v>
      </c>
      <c r="AV67" s="529">
        <f t="shared" ref="AV67:AV130" si="84">ROUND($AA67*$AV$2,3)</f>
        <v>0</v>
      </c>
      <c r="AW67" s="531">
        <v>0</v>
      </c>
      <c r="AX67" s="529">
        <f t="shared" ref="AX67:AX130" si="85">ROUND($AW67*$AX$2,3)</f>
        <v>0</v>
      </c>
      <c r="AY67" s="530">
        <v>0</v>
      </c>
      <c r="AZ67" s="530">
        <v>0</v>
      </c>
      <c r="BA67" s="529" t="e">
        <f>IF(R67&gt;=2000,(SUM(AY67:AZ67)*BA65),(SUM(AY67:AX)))</f>
        <v>#NAME?</v>
      </c>
      <c r="BB67" s="529">
        <f t="shared" si="32"/>
        <v>42.991</v>
      </c>
      <c r="BE67" s="530">
        <v>0</v>
      </c>
      <c r="BF67" s="529">
        <f t="shared" si="33"/>
        <v>0</v>
      </c>
      <c r="BG67" s="534" t="e">
        <f t="shared" si="34"/>
        <v>#DIV/0!</v>
      </c>
      <c r="BH67" s="534" t="e">
        <f t="shared" si="35"/>
        <v>#DIV/0!</v>
      </c>
      <c r="BI67" s="534" t="e">
        <f t="shared" ref="BI67:BI130" si="86">SUM($BG67:$BH67)</f>
        <v>#DIV/0!</v>
      </c>
      <c r="BK67" s="529">
        <f t="shared" ref="BK67:BK130" si="87">ROUND($BJ67*$BK$2,3)</f>
        <v>0</v>
      </c>
      <c r="BM67" s="529">
        <f t="shared" ref="BM67:BM130" si="88">ROUND($BL67*$BM$2,3)</f>
        <v>0</v>
      </c>
      <c r="BP67" s="529">
        <f t="shared" ref="BP67:BP130" si="89">IF(BN67=0,0,(BN67)*(BO67/BN67)*$BP$2)</f>
        <v>0</v>
      </c>
      <c r="BQ67" s="531">
        <v>0</v>
      </c>
      <c r="BR67" s="529">
        <f t="shared" si="36"/>
        <v>0</v>
      </c>
      <c r="BS67" s="531">
        <v>0</v>
      </c>
      <c r="BT67" s="529">
        <f t="shared" si="37"/>
        <v>0</v>
      </c>
      <c r="BU67" s="529" t="e">
        <f t="shared" si="38"/>
        <v>#NAME?</v>
      </c>
      <c r="BV67" s="529" t="e">
        <f t="shared" si="39"/>
        <v>#NAME?</v>
      </c>
      <c r="BW67" s="529" t="e">
        <f t="shared" ref="BW67:BW130" si="90">ROUND($BU67+$BV67,3)</f>
        <v>#NAME?</v>
      </c>
      <c r="BX67" s="535" t="e">
        <f t="shared" ref="BX67:BX130" si="91">ROUND($BW67*$BX$2,2)</f>
        <v>#NAME?</v>
      </c>
      <c r="BZ67" s="535" t="e">
        <f t="shared" ref="BZ67:BZ130" si="92">BX67-BY67</f>
        <v>#NAME?</v>
      </c>
      <c r="CC67" s="538">
        <f t="shared" si="40"/>
        <v>0</v>
      </c>
      <c r="CF67" s="538">
        <f t="shared" ref="CF67:CF130" si="93">$CD67+$CE67</f>
        <v>0</v>
      </c>
      <c r="CI67" s="535">
        <f t="shared" ref="CI67:CI130" si="94">SUM($CG67:$CH67)</f>
        <v>0</v>
      </c>
      <c r="CJ67" s="535">
        <f t="shared" ref="CJ67:CJ130" si="95">SUM($CB67+$CE67+$CH67)</f>
        <v>0</v>
      </c>
      <c r="CK67" s="535">
        <f t="shared" ref="CK67:CK130" si="96">$CJ67*0.75</f>
        <v>0</v>
      </c>
      <c r="CM67" s="535" t="e">
        <f t="shared" ref="CM67:CM130" si="97">$BZ67-$CK67-$CL67</f>
        <v>#NAME?</v>
      </c>
      <c r="CS67" s="539" t="e">
        <f t="shared" si="41"/>
        <v>#NAME?</v>
      </c>
    </row>
    <row r="68" spans="1:97" ht="13">
      <c r="A68" s="544" t="s">
        <v>1316</v>
      </c>
      <c r="B68" s="542">
        <v>17.5</v>
      </c>
      <c r="C68" s="542">
        <v>51</v>
      </c>
      <c r="D68" s="542">
        <f t="shared" si="68"/>
        <v>59.75</v>
      </c>
      <c r="E68" s="542">
        <v>56.5</v>
      </c>
      <c r="F68" s="542">
        <v>58.5</v>
      </c>
      <c r="G68" s="542">
        <v>64</v>
      </c>
      <c r="H68" s="542">
        <v>76.5</v>
      </c>
      <c r="I68" s="542">
        <v>71.5</v>
      </c>
      <c r="J68" s="542">
        <v>70</v>
      </c>
      <c r="K68" s="542">
        <v>75.5</v>
      </c>
      <c r="L68" s="542">
        <v>70</v>
      </c>
      <c r="M68" s="542">
        <v>69.5</v>
      </c>
      <c r="N68" s="542">
        <v>83</v>
      </c>
      <c r="O68" s="542">
        <v>64.5</v>
      </c>
      <c r="P68" s="542">
        <v>70</v>
      </c>
      <c r="Q68" s="542">
        <f t="shared" si="69"/>
        <v>829.5</v>
      </c>
      <c r="R68" s="542">
        <f t="shared" si="70"/>
        <v>889.25</v>
      </c>
      <c r="S68" s="528">
        <v>0</v>
      </c>
      <c r="T68" s="528">
        <v>0</v>
      </c>
      <c r="U68" s="528">
        <v>0</v>
      </c>
      <c r="V68" s="528">
        <v>0</v>
      </c>
      <c r="W68" s="528">
        <v>0</v>
      </c>
      <c r="X68" s="528">
        <v>0</v>
      </c>
      <c r="Y68" s="528">
        <v>0</v>
      </c>
      <c r="Z68" s="528">
        <v>0</v>
      </c>
      <c r="AA68" s="528">
        <v>0</v>
      </c>
      <c r="AB68" s="529">
        <f t="shared" si="71"/>
        <v>86.04</v>
      </c>
      <c r="AC68" s="529">
        <f t="shared" si="72"/>
        <v>67.8</v>
      </c>
      <c r="AD68" s="529">
        <f t="shared" si="73"/>
        <v>144.55000000000001</v>
      </c>
      <c r="AE68" s="529">
        <f t="shared" si="74"/>
        <v>227.81</v>
      </c>
      <c r="AF68" s="529">
        <f t="shared" si="75"/>
        <v>540.625</v>
      </c>
      <c r="AG68" s="529">
        <f t="shared" si="76"/>
        <v>980.78500000000008</v>
      </c>
      <c r="AH68" s="529">
        <f t="shared" si="42"/>
        <v>1066.825</v>
      </c>
      <c r="AI68" s="530">
        <v>0</v>
      </c>
      <c r="AJ68" s="530">
        <v>0</v>
      </c>
      <c r="AK68" s="530">
        <v>0</v>
      </c>
      <c r="AL68" s="529">
        <f t="shared" si="43"/>
        <v>0</v>
      </c>
      <c r="AM68" s="529">
        <f t="shared" si="77"/>
        <v>0</v>
      </c>
      <c r="AN68" s="529">
        <f t="shared" si="78"/>
        <v>0</v>
      </c>
      <c r="AO68" s="529">
        <f t="shared" si="79"/>
        <v>0</v>
      </c>
      <c r="AP68" s="529">
        <f t="shared" si="80"/>
        <v>0</v>
      </c>
      <c r="AQ68" s="529">
        <f t="shared" si="44"/>
        <v>0</v>
      </c>
      <c r="AR68" s="529">
        <f t="shared" si="81"/>
        <v>0</v>
      </c>
      <c r="AS68" s="529">
        <f t="shared" si="45"/>
        <v>0</v>
      </c>
      <c r="AT68" s="529">
        <f t="shared" si="82"/>
        <v>0</v>
      </c>
      <c r="AU68" s="529">
        <f t="shared" si="83"/>
        <v>0</v>
      </c>
      <c r="AV68" s="529">
        <f t="shared" si="84"/>
        <v>0</v>
      </c>
      <c r="AW68" s="531">
        <v>0</v>
      </c>
      <c r="AX68" s="529">
        <f t="shared" si="85"/>
        <v>0</v>
      </c>
      <c r="AY68" s="530">
        <v>0</v>
      </c>
      <c r="AZ68" s="530">
        <v>0</v>
      </c>
      <c r="BA68" s="529" t="e">
        <f>IF(R68&gt;=2000,(SUM(AY68:AZ68)*BA66),(SUM(AY68:AX)))</f>
        <v>#NAME?</v>
      </c>
      <c r="BB68" s="529">
        <f t="shared" si="32"/>
        <v>0</v>
      </c>
      <c r="BE68" s="530">
        <v>0</v>
      </c>
      <c r="BF68" s="529">
        <f t="shared" si="33"/>
        <v>0</v>
      </c>
      <c r="BG68" s="534" t="e">
        <f t="shared" si="34"/>
        <v>#DIV/0!</v>
      </c>
      <c r="BH68" s="534" t="e">
        <f t="shared" si="35"/>
        <v>#DIV/0!</v>
      </c>
      <c r="BI68" s="534" t="e">
        <f t="shared" si="86"/>
        <v>#DIV/0!</v>
      </c>
      <c r="BK68" s="529">
        <f t="shared" si="87"/>
        <v>0</v>
      </c>
      <c r="BM68" s="529">
        <f t="shared" si="88"/>
        <v>0</v>
      </c>
      <c r="BP68" s="529">
        <f t="shared" si="89"/>
        <v>0</v>
      </c>
      <c r="BQ68" s="531">
        <v>0</v>
      </c>
      <c r="BR68" s="529">
        <f t="shared" si="36"/>
        <v>0</v>
      </c>
      <c r="BS68" s="531">
        <v>140</v>
      </c>
      <c r="BT68" s="529">
        <f t="shared" si="37"/>
        <v>42</v>
      </c>
      <c r="BU68" s="529" t="e">
        <f t="shared" si="38"/>
        <v>#NAME?</v>
      </c>
      <c r="BV68" s="529" t="e">
        <f t="shared" si="39"/>
        <v>#NAME?</v>
      </c>
      <c r="BW68" s="529" t="e">
        <f t="shared" si="90"/>
        <v>#NAME?</v>
      </c>
      <c r="BX68" s="535" t="e">
        <f t="shared" si="91"/>
        <v>#NAME?</v>
      </c>
      <c r="BZ68" s="535" t="e">
        <f t="shared" si="92"/>
        <v>#NAME?</v>
      </c>
      <c r="CC68" s="538">
        <f t="shared" si="40"/>
        <v>0</v>
      </c>
      <c r="CF68" s="538">
        <f t="shared" si="93"/>
        <v>0</v>
      </c>
      <c r="CI68" s="535">
        <f t="shared" si="94"/>
        <v>0</v>
      </c>
      <c r="CJ68" s="535">
        <f t="shared" si="95"/>
        <v>0</v>
      </c>
      <c r="CK68" s="535">
        <f t="shared" si="96"/>
        <v>0</v>
      </c>
      <c r="CM68" s="535" t="e">
        <f t="shared" si="97"/>
        <v>#NAME?</v>
      </c>
      <c r="CS68" s="539" t="e">
        <f t="shared" si="41"/>
        <v>#NAME?</v>
      </c>
    </row>
    <row r="69" spans="1:97" ht="13">
      <c r="A69" s="544" t="s">
        <v>933</v>
      </c>
      <c r="B69" s="542">
        <v>8.5</v>
      </c>
      <c r="C69" s="542">
        <v>14.5</v>
      </c>
      <c r="D69" s="542">
        <f t="shared" si="68"/>
        <v>18.75</v>
      </c>
      <c r="E69" s="542">
        <v>13</v>
      </c>
      <c r="F69" s="542">
        <v>16.5</v>
      </c>
      <c r="G69" s="542">
        <v>18.5</v>
      </c>
      <c r="H69" s="542">
        <v>20.5</v>
      </c>
      <c r="I69" s="542">
        <v>14.5</v>
      </c>
      <c r="J69" s="542">
        <v>20.5</v>
      </c>
      <c r="K69" s="542">
        <v>21</v>
      </c>
      <c r="L69" s="542">
        <v>17.5</v>
      </c>
      <c r="M69" s="542">
        <v>20</v>
      </c>
      <c r="N69" s="542">
        <v>11.5</v>
      </c>
      <c r="O69" s="542">
        <v>19</v>
      </c>
      <c r="P69" s="542">
        <v>22</v>
      </c>
      <c r="Q69" s="542">
        <f t="shared" si="69"/>
        <v>214.5</v>
      </c>
      <c r="R69" s="542">
        <f t="shared" si="70"/>
        <v>233.25</v>
      </c>
      <c r="S69" s="528">
        <v>0</v>
      </c>
      <c r="T69" s="528">
        <v>0</v>
      </c>
      <c r="U69" s="528">
        <v>0</v>
      </c>
      <c r="V69" s="528">
        <v>0</v>
      </c>
      <c r="W69" s="528">
        <v>0</v>
      </c>
      <c r="X69" s="528">
        <v>0</v>
      </c>
      <c r="Y69" s="528">
        <v>0</v>
      </c>
      <c r="Z69" s="528">
        <v>0</v>
      </c>
      <c r="AA69" s="528">
        <v>0</v>
      </c>
      <c r="AB69" s="529">
        <f t="shared" si="71"/>
        <v>27</v>
      </c>
      <c r="AC69" s="529">
        <f t="shared" si="72"/>
        <v>15.6</v>
      </c>
      <c r="AD69" s="529">
        <f t="shared" si="73"/>
        <v>41.3</v>
      </c>
      <c r="AE69" s="529">
        <f t="shared" si="74"/>
        <v>57.997999999999998</v>
      </c>
      <c r="AF69" s="529">
        <f t="shared" si="75"/>
        <v>138.75</v>
      </c>
      <c r="AG69" s="529">
        <f t="shared" si="76"/>
        <v>253.648</v>
      </c>
      <c r="AH69" s="529">
        <f t="shared" si="42"/>
        <v>280.64800000000002</v>
      </c>
      <c r="AI69" s="530">
        <v>0</v>
      </c>
      <c r="AJ69" s="530">
        <v>0</v>
      </c>
      <c r="AK69" s="530">
        <v>0</v>
      </c>
      <c r="AL69" s="529">
        <f t="shared" si="43"/>
        <v>0</v>
      </c>
      <c r="AM69" s="529">
        <f t="shared" si="77"/>
        <v>0</v>
      </c>
      <c r="AN69" s="529">
        <f t="shared" si="78"/>
        <v>0</v>
      </c>
      <c r="AO69" s="529">
        <f t="shared" si="79"/>
        <v>0</v>
      </c>
      <c r="AP69" s="529">
        <f t="shared" si="80"/>
        <v>0</v>
      </c>
      <c r="AQ69" s="529">
        <f t="shared" si="44"/>
        <v>0</v>
      </c>
      <c r="AR69" s="529">
        <f t="shared" si="81"/>
        <v>0</v>
      </c>
      <c r="AS69" s="529">
        <f t="shared" si="45"/>
        <v>0</v>
      </c>
      <c r="AT69" s="529">
        <f t="shared" si="82"/>
        <v>0</v>
      </c>
      <c r="AU69" s="529">
        <f t="shared" si="83"/>
        <v>0</v>
      </c>
      <c r="AV69" s="529">
        <f t="shared" si="84"/>
        <v>0</v>
      </c>
      <c r="AW69" s="531">
        <v>0</v>
      </c>
      <c r="AX69" s="529">
        <f t="shared" si="85"/>
        <v>0</v>
      </c>
      <c r="AY69" s="530">
        <v>0</v>
      </c>
      <c r="AZ69" s="530">
        <v>0</v>
      </c>
      <c r="BA69" s="529" t="e">
        <f>IF(R69&gt;=2000,(SUM(AY69:AZ69)*BA67),(SUM(AY69:AX)))</f>
        <v>#NAME?</v>
      </c>
      <c r="BB69" s="529">
        <f t="shared" ref="BB69:BB132" si="98">ROUND(IF($R101&lt;4000,((4000-$R101)/4000)*(0.15*$R101),0),3)</f>
        <v>75.182000000000002</v>
      </c>
      <c r="BE69" s="530">
        <v>0</v>
      </c>
      <c r="BF69" s="529">
        <f t="shared" ref="BF69:BF132" si="99">ROUND($BE69*$R69,3)</f>
        <v>0</v>
      </c>
      <c r="BG69" s="534" t="e">
        <f t="shared" ref="BG69:BG132" si="100">ROUND(IF(AND((($CQ69-$CP69)/$CP69)&gt;0.01,(($CQ69-$CP69)-($CQ69*0.01))&gt;0),(($CQ69-$CP69)-($CQ69*0.01))*$BG$2,0),3)</f>
        <v>#DIV/0!</v>
      </c>
      <c r="BH69" s="534" t="e">
        <f t="shared" ref="BH69:BH132" si="101">ROUND(IF((($CQ69-$CP69)/$CP69)&gt;0.01,($CQ69-$CP69)*$BH$2,0),3)</f>
        <v>#DIV/0!</v>
      </c>
      <c r="BI69" s="534" t="e">
        <f t="shared" si="86"/>
        <v>#DIV/0!</v>
      </c>
      <c r="BK69" s="529">
        <f t="shared" si="87"/>
        <v>0</v>
      </c>
      <c r="BM69" s="529">
        <f t="shared" si="88"/>
        <v>0</v>
      </c>
      <c r="BP69" s="529">
        <f t="shared" si="89"/>
        <v>0</v>
      </c>
      <c r="BQ69" s="531">
        <v>0</v>
      </c>
      <c r="BR69" s="529">
        <f t="shared" ref="BR69:BR132" si="102">ROUND($BQ69*$BR$2,3)</f>
        <v>0</v>
      </c>
      <c r="BS69" s="531">
        <v>0</v>
      </c>
      <c r="BT69" s="529">
        <f t="shared" ref="BT69:BT132" si="103">ROUND($BS69*$BT$2,3)</f>
        <v>0</v>
      </c>
      <c r="BU69" s="529" t="e">
        <f t="shared" ref="BU69:BU132" si="104">AL69+AS69+AT69+AU69+AV69+AX69+BA69+BB69+BC69+BD69+BF69+BG69+BK69+BM69+BP69+BR69+BT69</f>
        <v>#NAME?</v>
      </c>
      <c r="BV69" s="529" t="e">
        <f t="shared" ref="BV69:BV132" si="105">ROUND(IF(AND($R69&lt;=200,$CR69&gt;$BU69),$CR69-$BU69,0),3)</f>
        <v>#NAME?</v>
      </c>
      <c r="BW69" s="529" t="e">
        <f t="shared" si="90"/>
        <v>#NAME?</v>
      </c>
      <c r="BX69" s="535" t="e">
        <f t="shared" si="91"/>
        <v>#NAME?</v>
      </c>
      <c r="BZ69" s="535" t="e">
        <f t="shared" si="92"/>
        <v>#NAME?</v>
      </c>
      <c r="CC69" s="538">
        <f t="shared" ref="CC69:CC132" si="106">$CA69+$CB69</f>
        <v>0</v>
      </c>
      <c r="CF69" s="538">
        <f t="shared" si="93"/>
        <v>0</v>
      </c>
      <c r="CI69" s="535">
        <f t="shared" si="94"/>
        <v>0</v>
      </c>
      <c r="CJ69" s="535">
        <f t="shared" si="95"/>
        <v>0</v>
      </c>
      <c r="CK69" s="535">
        <f t="shared" si="96"/>
        <v>0</v>
      </c>
      <c r="CM69" s="535" t="e">
        <f t="shared" si="97"/>
        <v>#NAME?</v>
      </c>
      <c r="CS69" s="539" t="e">
        <f t="shared" ref="CS69:CS132" si="107">ROUND($BX69/$R69,0)</f>
        <v>#NAME?</v>
      </c>
    </row>
    <row r="70" spans="1:97" ht="13">
      <c r="A70" s="544" t="s">
        <v>755</v>
      </c>
      <c r="B70" s="542">
        <v>11.5</v>
      </c>
      <c r="C70" s="542">
        <v>50.5</v>
      </c>
      <c r="D70" s="542">
        <f t="shared" si="68"/>
        <v>56.25</v>
      </c>
      <c r="E70" s="542">
        <v>53.5</v>
      </c>
      <c r="F70" s="542">
        <v>39.5</v>
      </c>
      <c r="G70" s="542">
        <v>54</v>
      </c>
      <c r="H70" s="542">
        <v>52.5</v>
      </c>
      <c r="I70" s="542">
        <v>30.5</v>
      </c>
      <c r="J70" s="542">
        <v>44</v>
      </c>
      <c r="K70" s="542">
        <v>49.5</v>
      </c>
      <c r="L70" s="542">
        <v>42</v>
      </c>
      <c r="M70" s="542">
        <v>51</v>
      </c>
      <c r="N70" s="542">
        <v>48.5</v>
      </c>
      <c r="O70" s="542">
        <v>32</v>
      </c>
      <c r="P70" s="542">
        <v>40.5</v>
      </c>
      <c r="Q70" s="542">
        <f t="shared" si="69"/>
        <v>537.5</v>
      </c>
      <c r="R70" s="542">
        <f t="shared" si="70"/>
        <v>593.75</v>
      </c>
      <c r="S70" s="528">
        <v>0</v>
      </c>
      <c r="T70" s="528">
        <v>0</v>
      </c>
      <c r="U70" s="528">
        <v>0</v>
      </c>
      <c r="V70" s="528">
        <v>0</v>
      </c>
      <c r="W70" s="528">
        <v>0</v>
      </c>
      <c r="X70" s="528">
        <v>0</v>
      </c>
      <c r="Y70" s="528">
        <v>0</v>
      </c>
      <c r="Z70" s="528">
        <v>0</v>
      </c>
      <c r="AA70" s="528">
        <v>0</v>
      </c>
      <c r="AB70" s="529">
        <f t="shared" si="71"/>
        <v>81</v>
      </c>
      <c r="AC70" s="529">
        <f t="shared" si="72"/>
        <v>64.2</v>
      </c>
      <c r="AD70" s="529">
        <f t="shared" si="73"/>
        <v>110.33</v>
      </c>
      <c r="AE70" s="529">
        <f t="shared" si="74"/>
        <v>132.715</v>
      </c>
      <c r="AF70" s="529">
        <f t="shared" si="75"/>
        <v>329.375</v>
      </c>
      <c r="AG70" s="529">
        <f t="shared" si="76"/>
        <v>636.62</v>
      </c>
      <c r="AH70" s="529">
        <f t="shared" ref="AH70:AH132" si="108">$AB70+$AG70</f>
        <v>717.62</v>
      </c>
      <c r="AI70" s="530">
        <v>0</v>
      </c>
      <c r="AJ70" s="530">
        <v>0</v>
      </c>
      <c r="AK70" s="530">
        <v>0</v>
      </c>
      <c r="AL70" s="529">
        <f t="shared" ref="AL70:AL132" si="109">ROUND($AH70*$AK70,3)</f>
        <v>0</v>
      </c>
      <c r="AM70" s="529">
        <f t="shared" si="77"/>
        <v>0</v>
      </c>
      <c r="AN70" s="529">
        <f t="shared" si="78"/>
        <v>0</v>
      </c>
      <c r="AO70" s="529">
        <f t="shared" si="79"/>
        <v>0</v>
      </c>
      <c r="AP70" s="529">
        <f t="shared" si="80"/>
        <v>0</v>
      </c>
      <c r="AQ70" s="529">
        <f t="shared" ref="AQ70:AQ132" si="110">SUM(AM70:AP70)</f>
        <v>0</v>
      </c>
      <c r="AR70" s="529">
        <f t="shared" si="81"/>
        <v>0</v>
      </c>
      <c r="AS70" s="529">
        <f t="shared" ref="AS70:AS132" si="111">SUM(AQ70:AR70)</f>
        <v>0</v>
      </c>
      <c r="AT70" s="529">
        <f t="shared" si="82"/>
        <v>0</v>
      </c>
      <c r="AU70" s="529">
        <f t="shared" si="83"/>
        <v>0</v>
      </c>
      <c r="AV70" s="529">
        <f t="shared" si="84"/>
        <v>0</v>
      </c>
      <c r="AW70" s="531">
        <v>0</v>
      </c>
      <c r="AX70" s="529">
        <f t="shared" si="85"/>
        <v>0</v>
      </c>
      <c r="AY70" s="530">
        <v>0</v>
      </c>
      <c r="AZ70" s="530">
        <v>0</v>
      </c>
      <c r="BA70" s="529" t="e">
        <f>IF(R70&gt;=2000,(SUM(AY70:AZ70)*BA68),(SUM(AY70:AX)))</f>
        <v>#NAME?</v>
      </c>
      <c r="BB70" s="529">
        <f t="shared" si="98"/>
        <v>49.14</v>
      </c>
      <c r="BE70" s="530">
        <v>0</v>
      </c>
      <c r="BF70" s="529">
        <f t="shared" si="99"/>
        <v>0</v>
      </c>
      <c r="BG70" s="534" t="e">
        <f t="shared" si="100"/>
        <v>#DIV/0!</v>
      </c>
      <c r="BH70" s="534" t="e">
        <f t="shared" si="101"/>
        <v>#DIV/0!</v>
      </c>
      <c r="BI70" s="534" t="e">
        <f t="shared" si="86"/>
        <v>#DIV/0!</v>
      </c>
      <c r="BK70" s="529">
        <f t="shared" si="87"/>
        <v>0</v>
      </c>
      <c r="BM70" s="529">
        <f t="shared" si="88"/>
        <v>0</v>
      </c>
      <c r="BP70" s="529">
        <f t="shared" si="89"/>
        <v>0</v>
      </c>
      <c r="BQ70" s="531">
        <v>0</v>
      </c>
      <c r="BR70" s="529">
        <f t="shared" si="102"/>
        <v>0</v>
      </c>
      <c r="BS70" s="531">
        <v>95</v>
      </c>
      <c r="BT70" s="529">
        <f t="shared" si="103"/>
        <v>28.5</v>
      </c>
      <c r="BU70" s="529" t="e">
        <f t="shared" si="104"/>
        <v>#NAME?</v>
      </c>
      <c r="BV70" s="529" t="e">
        <f t="shared" si="105"/>
        <v>#NAME?</v>
      </c>
      <c r="BW70" s="529" t="e">
        <f t="shared" si="90"/>
        <v>#NAME?</v>
      </c>
      <c r="BX70" s="535" t="e">
        <f t="shared" si="91"/>
        <v>#NAME?</v>
      </c>
      <c r="BZ70" s="535" t="e">
        <f t="shared" si="92"/>
        <v>#NAME?</v>
      </c>
      <c r="CC70" s="538">
        <f t="shared" si="106"/>
        <v>0</v>
      </c>
      <c r="CF70" s="538">
        <f t="shared" si="93"/>
        <v>0</v>
      </c>
      <c r="CI70" s="535">
        <f t="shared" si="94"/>
        <v>0</v>
      </c>
      <c r="CJ70" s="535">
        <f t="shared" si="95"/>
        <v>0</v>
      </c>
      <c r="CK70" s="535">
        <f t="shared" si="96"/>
        <v>0</v>
      </c>
      <c r="CM70" s="535" t="e">
        <f t="shared" si="97"/>
        <v>#NAME?</v>
      </c>
      <c r="CS70" s="539" t="e">
        <f t="shared" si="107"/>
        <v>#NAME?</v>
      </c>
    </row>
    <row r="71" spans="1:97" ht="13">
      <c r="A71" s="544" t="s">
        <v>1317</v>
      </c>
      <c r="B71" s="542">
        <v>2.5</v>
      </c>
      <c r="C71" s="542">
        <v>10</v>
      </c>
      <c r="D71" s="542">
        <f t="shared" si="68"/>
        <v>11.25</v>
      </c>
      <c r="E71" s="542">
        <v>13.5</v>
      </c>
      <c r="F71" s="542">
        <v>8</v>
      </c>
      <c r="G71" s="542">
        <v>13</v>
      </c>
      <c r="H71" s="542">
        <v>11</v>
      </c>
      <c r="I71" s="542">
        <v>17.5</v>
      </c>
      <c r="J71" s="542">
        <v>5</v>
      </c>
      <c r="K71" s="542">
        <v>24</v>
      </c>
      <c r="L71" s="542">
        <v>14</v>
      </c>
      <c r="M71" s="542">
        <v>6</v>
      </c>
      <c r="N71" s="542">
        <v>11</v>
      </c>
      <c r="O71" s="542">
        <v>14.5</v>
      </c>
      <c r="P71" s="542">
        <v>10</v>
      </c>
      <c r="Q71" s="542">
        <f t="shared" si="69"/>
        <v>147.5</v>
      </c>
      <c r="R71" s="542">
        <f t="shared" si="70"/>
        <v>158.75</v>
      </c>
      <c r="S71" s="528">
        <v>0</v>
      </c>
      <c r="T71" s="528">
        <v>0</v>
      </c>
      <c r="U71" s="528">
        <v>0</v>
      </c>
      <c r="V71" s="528">
        <v>0</v>
      </c>
      <c r="W71" s="528">
        <v>0</v>
      </c>
      <c r="X71" s="528">
        <v>0</v>
      </c>
      <c r="Y71" s="528">
        <v>0</v>
      </c>
      <c r="Z71" s="528">
        <v>0</v>
      </c>
      <c r="AA71" s="528">
        <v>0</v>
      </c>
      <c r="AB71" s="529">
        <f t="shared" si="71"/>
        <v>16.2</v>
      </c>
      <c r="AC71" s="529">
        <f t="shared" si="72"/>
        <v>16.2</v>
      </c>
      <c r="AD71" s="529">
        <f t="shared" si="73"/>
        <v>24.78</v>
      </c>
      <c r="AE71" s="529">
        <f t="shared" si="74"/>
        <v>35.008000000000003</v>
      </c>
      <c r="AF71" s="529">
        <f t="shared" si="75"/>
        <v>99.375</v>
      </c>
      <c r="AG71" s="529">
        <f t="shared" si="76"/>
        <v>175.363</v>
      </c>
      <c r="AH71" s="529">
        <f t="shared" si="108"/>
        <v>191.56299999999999</v>
      </c>
      <c r="AI71" s="530">
        <v>0</v>
      </c>
      <c r="AJ71" s="530">
        <v>0</v>
      </c>
      <c r="AK71" s="530">
        <v>0</v>
      </c>
      <c r="AL71" s="529">
        <f t="shared" si="109"/>
        <v>0</v>
      </c>
      <c r="AM71" s="529">
        <f t="shared" si="77"/>
        <v>0</v>
      </c>
      <c r="AN71" s="529">
        <f t="shared" si="78"/>
        <v>0</v>
      </c>
      <c r="AO71" s="529">
        <f t="shared" si="79"/>
        <v>0</v>
      </c>
      <c r="AP71" s="529">
        <f t="shared" si="80"/>
        <v>0</v>
      </c>
      <c r="AQ71" s="529">
        <f t="shared" si="110"/>
        <v>0</v>
      </c>
      <c r="AR71" s="529">
        <f t="shared" si="81"/>
        <v>0</v>
      </c>
      <c r="AS71" s="529">
        <f t="shared" si="111"/>
        <v>0</v>
      </c>
      <c r="AT71" s="529">
        <f t="shared" si="82"/>
        <v>0</v>
      </c>
      <c r="AU71" s="529">
        <f t="shared" si="83"/>
        <v>0</v>
      </c>
      <c r="AV71" s="529">
        <f t="shared" si="84"/>
        <v>0</v>
      </c>
      <c r="AW71" s="531">
        <v>0</v>
      </c>
      <c r="AX71" s="529">
        <f t="shared" si="85"/>
        <v>0</v>
      </c>
      <c r="AY71" s="530">
        <v>0</v>
      </c>
      <c r="AZ71" s="530">
        <v>0</v>
      </c>
      <c r="BA71" s="529" t="e">
        <f>IF(R71&gt;=2000,(SUM(AY71:AZ71)*BA69),(SUM(AY71:AX)))</f>
        <v>#NAME?</v>
      </c>
      <c r="BB71" s="529">
        <f t="shared" si="98"/>
        <v>43.719000000000001</v>
      </c>
      <c r="BE71" s="530">
        <v>0</v>
      </c>
      <c r="BF71" s="529">
        <f t="shared" si="99"/>
        <v>0</v>
      </c>
      <c r="BG71" s="534" t="e">
        <f t="shared" si="100"/>
        <v>#DIV/0!</v>
      </c>
      <c r="BH71" s="534" t="e">
        <f t="shared" si="101"/>
        <v>#DIV/0!</v>
      </c>
      <c r="BI71" s="534" t="e">
        <f t="shared" si="86"/>
        <v>#DIV/0!</v>
      </c>
      <c r="BK71" s="529">
        <f t="shared" si="87"/>
        <v>0</v>
      </c>
      <c r="BM71" s="529">
        <f t="shared" si="88"/>
        <v>0</v>
      </c>
      <c r="BP71" s="529">
        <f t="shared" si="89"/>
        <v>0</v>
      </c>
      <c r="BQ71" s="531">
        <v>0</v>
      </c>
      <c r="BR71" s="529">
        <f t="shared" si="102"/>
        <v>0</v>
      </c>
      <c r="BS71" s="531">
        <v>0</v>
      </c>
      <c r="BT71" s="529">
        <f t="shared" si="103"/>
        <v>0</v>
      </c>
      <c r="BU71" s="529" t="e">
        <f t="shared" si="104"/>
        <v>#NAME?</v>
      </c>
      <c r="BV71" s="529" t="e">
        <f t="shared" si="105"/>
        <v>#NAME?</v>
      </c>
      <c r="BW71" s="529" t="e">
        <f t="shared" si="90"/>
        <v>#NAME?</v>
      </c>
      <c r="BX71" s="535" t="e">
        <f t="shared" si="91"/>
        <v>#NAME?</v>
      </c>
      <c r="BZ71" s="535" t="e">
        <f t="shared" si="92"/>
        <v>#NAME?</v>
      </c>
      <c r="CC71" s="538">
        <f t="shared" si="106"/>
        <v>0</v>
      </c>
      <c r="CF71" s="538">
        <f t="shared" si="93"/>
        <v>0</v>
      </c>
      <c r="CI71" s="535">
        <f t="shared" si="94"/>
        <v>0</v>
      </c>
      <c r="CJ71" s="535">
        <f t="shared" si="95"/>
        <v>0</v>
      </c>
      <c r="CK71" s="535">
        <f t="shared" si="96"/>
        <v>0</v>
      </c>
      <c r="CM71" s="535" t="e">
        <f t="shared" si="97"/>
        <v>#NAME?</v>
      </c>
      <c r="CS71" s="539" t="e">
        <f t="shared" si="107"/>
        <v>#NAME?</v>
      </c>
    </row>
    <row r="72" spans="1:97" ht="13">
      <c r="A72" s="544" t="s">
        <v>935</v>
      </c>
      <c r="B72" s="542">
        <v>73.5</v>
      </c>
      <c r="C72" s="542">
        <v>259.5</v>
      </c>
      <c r="D72" s="542">
        <f t="shared" si="68"/>
        <v>296.25</v>
      </c>
      <c r="E72" s="542">
        <v>289</v>
      </c>
      <c r="F72" s="542">
        <v>263</v>
      </c>
      <c r="G72" s="542">
        <v>281</v>
      </c>
      <c r="H72" s="542">
        <v>288</v>
      </c>
      <c r="I72" s="542">
        <v>309.5</v>
      </c>
      <c r="J72" s="542">
        <v>282.5</v>
      </c>
      <c r="K72" s="542">
        <v>254.5</v>
      </c>
      <c r="L72" s="542">
        <v>263.5</v>
      </c>
      <c r="M72" s="542">
        <v>221.5</v>
      </c>
      <c r="N72" s="542">
        <v>226.5</v>
      </c>
      <c r="O72" s="542">
        <v>201.5</v>
      </c>
      <c r="P72" s="542">
        <v>195</v>
      </c>
      <c r="Q72" s="542">
        <f t="shared" si="69"/>
        <v>3075.5</v>
      </c>
      <c r="R72" s="542">
        <f t="shared" si="70"/>
        <v>3371.75</v>
      </c>
      <c r="S72" s="528">
        <v>0</v>
      </c>
      <c r="T72" s="528">
        <v>0</v>
      </c>
      <c r="U72" s="528">
        <v>0</v>
      </c>
      <c r="V72" s="528">
        <v>0</v>
      </c>
      <c r="W72" s="528">
        <v>0</v>
      </c>
      <c r="X72" s="528">
        <v>0</v>
      </c>
      <c r="Y72" s="528">
        <v>0</v>
      </c>
      <c r="Z72" s="528">
        <v>0</v>
      </c>
      <c r="AA72" s="528">
        <v>0</v>
      </c>
      <c r="AB72" s="529">
        <f t="shared" si="71"/>
        <v>426.6</v>
      </c>
      <c r="AC72" s="529">
        <f t="shared" si="72"/>
        <v>346.8</v>
      </c>
      <c r="AD72" s="529">
        <f t="shared" si="73"/>
        <v>641.91999999999996</v>
      </c>
      <c r="AE72" s="529">
        <f t="shared" si="74"/>
        <v>919.6</v>
      </c>
      <c r="AF72" s="529">
        <f t="shared" si="75"/>
        <v>1703.125</v>
      </c>
      <c r="AG72" s="529">
        <f t="shared" si="76"/>
        <v>3611.4450000000002</v>
      </c>
      <c r="AH72" s="529">
        <f t="shared" si="108"/>
        <v>4038.0450000000001</v>
      </c>
      <c r="AI72" s="530">
        <v>0</v>
      </c>
      <c r="AJ72" s="530">
        <v>0</v>
      </c>
      <c r="AK72" s="530">
        <v>0</v>
      </c>
      <c r="AL72" s="529">
        <f t="shared" si="109"/>
        <v>0</v>
      </c>
      <c r="AM72" s="529">
        <f t="shared" si="77"/>
        <v>0</v>
      </c>
      <c r="AN72" s="529">
        <f t="shared" si="78"/>
        <v>0</v>
      </c>
      <c r="AO72" s="529">
        <f t="shared" si="79"/>
        <v>0</v>
      </c>
      <c r="AP72" s="529">
        <f t="shared" si="80"/>
        <v>0</v>
      </c>
      <c r="AQ72" s="529">
        <f t="shared" si="110"/>
        <v>0</v>
      </c>
      <c r="AR72" s="529">
        <f t="shared" si="81"/>
        <v>0</v>
      </c>
      <c r="AS72" s="529">
        <f t="shared" si="111"/>
        <v>0</v>
      </c>
      <c r="AT72" s="529">
        <f t="shared" si="82"/>
        <v>0</v>
      </c>
      <c r="AU72" s="529">
        <f t="shared" si="83"/>
        <v>0</v>
      </c>
      <c r="AV72" s="529">
        <f t="shared" si="84"/>
        <v>0</v>
      </c>
      <c r="AW72" s="531">
        <v>0</v>
      </c>
      <c r="AX72" s="529">
        <f t="shared" si="85"/>
        <v>0</v>
      </c>
      <c r="AY72" s="530">
        <v>0</v>
      </c>
      <c r="AZ72" s="530">
        <v>0</v>
      </c>
      <c r="BA72" s="529" t="e">
        <f>IF(R72&gt;=2000,(SUM(AY72:AZ72)*BA70),(SUM(AY72:AX)))</f>
        <v>#NAME?</v>
      </c>
      <c r="BB72" s="529">
        <f t="shared" si="98"/>
        <v>19.706</v>
      </c>
      <c r="BE72" s="530">
        <v>0</v>
      </c>
      <c r="BF72" s="529">
        <f t="shared" si="99"/>
        <v>0</v>
      </c>
      <c r="BG72" s="534" t="e">
        <f t="shared" si="100"/>
        <v>#DIV/0!</v>
      </c>
      <c r="BH72" s="534" t="e">
        <f t="shared" si="101"/>
        <v>#DIV/0!</v>
      </c>
      <c r="BI72" s="534" t="e">
        <f t="shared" si="86"/>
        <v>#DIV/0!</v>
      </c>
      <c r="BK72" s="529">
        <f t="shared" si="87"/>
        <v>0</v>
      </c>
      <c r="BM72" s="529">
        <f t="shared" si="88"/>
        <v>0</v>
      </c>
      <c r="BP72" s="529">
        <f t="shared" si="89"/>
        <v>0</v>
      </c>
      <c r="BQ72" s="531">
        <v>0</v>
      </c>
      <c r="BR72" s="529">
        <f t="shared" si="102"/>
        <v>0</v>
      </c>
      <c r="BS72" s="531">
        <v>0</v>
      </c>
      <c r="BT72" s="529">
        <f t="shared" si="103"/>
        <v>0</v>
      </c>
      <c r="BU72" s="529" t="e">
        <f t="shared" si="104"/>
        <v>#NAME?</v>
      </c>
      <c r="BV72" s="529" t="e">
        <f t="shared" si="105"/>
        <v>#NAME?</v>
      </c>
      <c r="BW72" s="529" t="e">
        <f t="shared" si="90"/>
        <v>#NAME?</v>
      </c>
      <c r="BX72" s="535" t="e">
        <f t="shared" si="91"/>
        <v>#NAME?</v>
      </c>
      <c r="BZ72" s="535" t="e">
        <f t="shared" si="92"/>
        <v>#NAME?</v>
      </c>
      <c r="CC72" s="538">
        <f t="shared" si="106"/>
        <v>0</v>
      </c>
      <c r="CF72" s="538">
        <f t="shared" si="93"/>
        <v>0</v>
      </c>
      <c r="CI72" s="535">
        <f t="shared" si="94"/>
        <v>0</v>
      </c>
      <c r="CJ72" s="535">
        <f t="shared" si="95"/>
        <v>0</v>
      </c>
      <c r="CK72" s="535">
        <f t="shared" si="96"/>
        <v>0</v>
      </c>
      <c r="CM72" s="535" t="e">
        <f t="shared" si="97"/>
        <v>#NAME?</v>
      </c>
      <c r="CS72" s="539" t="e">
        <f t="shared" si="107"/>
        <v>#NAME?</v>
      </c>
    </row>
    <row r="73" spans="1:97" ht="13">
      <c r="A73" s="544" t="s">
        <v>936</v>
      </c>
      <c r="B73" s="542">
        <v>6</v>
      </c>
      <c r="C73" s="542">
        <v>34</v>
      </c>
      <c r="D73" s="542">
        <f t="shared" si="68"/>
        <v>37</v>
      </c>
      <c r="E73" s="542">
        <v>42.5</v>
      </c>
      <c r="F73" s="542">
        <v>51</v>
      </c>
      <c r="G73" s="542">
        <v>44</v>
      </c>
      <c r="H73" s="542">
        <v>43</v>
      </c>
      <c r="I73" s="542">
        <v>40.5</v>
      </c>
      <c r="J73" s="542">
        <v>41</v>
      </c>
      <c r="K73" s="542">
        <v>47</v>
      </c>
      <c r="L73" s="542">
        <v>42.5</v>
      </c>
      <c r="M73" s="542">
        <v>60</v>
      </c>
      <c r="N73" s="542">
        <v>39</v>
      </c>
      <c r="O73" s="542">
        <v>39.5</v>
      </c>
      <c r="P73" s="542">
        <v>42.5</v>
      </c>
      <c r="Q73" s="542">
        <f t="shared" si="69"/>
        <v>532.5</v>
      </c>
      <c r="R73" s="542">
        <f t="shared" si="70"/>
        <v>569.5</v>
      </c>
      <c r="S73" s="528">
        <v>0</v>
      </c>
      <c r="T73" s="528">
        <v>0</v>
      </c>
      <c r="U73" s="528">
        <v>0</v>
      </c>
      <c r="V73" s="528">
        <v>0</v>
      </c>
      <c r="W73" s="528">
        <v>0</v>
      </c>
      <c r="X73" s="528">
        <v>0</v>
      </c>
      <c r="Y73" s="528">
        <v>0</v>
      </c>
      <c r="Z73" s="528">
        <v>0</v>
      </c>
      <c r="AA73" s="528">
        <v>0</v>
      </c>
      <c r="AB73" s="529">
        <f t="shared" si="71"/>
        <v>53.28</v>
      </c>
      <c r="AC73" s="529">
        <f t="shared" si="72"/>
        <v>51</v>
      </c>
      <c r="AD73" s="529">
        <f t="shared" si="73"/>
        <v>112.1</v>
      </c>
      <c r="AE73" s="529">
        <f t="shared" si="74"/>
        <v>130.10300000000001</v>
      </c>
      <c r="AF73" s="529">
        <f t="shared" si="75"/>
        <v>338.125</v>
      </c>
      <c r="AG73" s="529">
        <f t="shared" si="76"/>
        <v>631.32799999999997</v>
      </c>
      <c r="AH73" s="529">
        <f t="shared" si="108"/>
        <v>684.60799999999995</v>
      </c>
      <c r="AI73" s="530">
        <v>0</v>
      </c>
      <c r="AJ73" s="530">
        <v>0</v>
      </c>
      <c r="AK73" s="530">
        <v>0</v>
      </c>
      <c r="AL73" s="529">
        <f t="shared" si="109"/>
        <v>0</v>
      </c>
      <c r="AM73" s="529">
        <f t="shared" si="77"/>
        <v>0</v>
      </c>
      <c r="AN73" s="529">
        <f t="shared" si="78"/>
        <v>0</v>
      </c>
      <c r="AO73" s="529">
        <f t="shared" si="79"/>
        <v>0</v>
      </c>
      <c r="AP73" s="529">
        <f t="shared" si="80"/>
        <v>0</v>
      </c>
      <c r="AQ73" s="529">
        <f t="shared" si="110"/>
        <v>0</v>
      </c>
      <c r="AR73" s="529">
        <f t="shared" si="81"/>
        <v>0</v>
      </c>
      <c r="AS73" s="529">
        <f t="shared" si="111"/>
        <v>0</v>
      </c>
      <c r="AT73" s="529">
        <f t="shared" si="82"/>
        <v>0</v>
      </c>
      <c r="AU73" s="529">
        <f t="shared" si="83"/>
        <v>0</v>
      </c>
      <c r="AV73" s="529">
        <f t="shared" si="84"/>
        <v>0</v>
      </c>
      <c r="AW73" s="531">
        <v>0</v>
      </c>
      <c r="AX73" s="529">
        <f t="shared" si="85"/>
        <v>0</v>
      </c>
      <c r="AY73" s="530">
        <v>0</v>
      </c>
      <c r="AZ73" s="530">
        <v>0</v>
      </c>
      <c r="BA73" s="529" t="e">
        <f>IF(R73&gt;=2000,(SUM(AY73:AZ73)*BA71),(SUM(AY73:AX)))</f>
        <v>#NAME?</v>
      </c>
      <c r="BB73" s="529">
        <f t="shared" si="98"/>
        <v>36.563000000000002</v>
      </c>
      <c r="BE73" s="530">
        <v>0</v>
      </c>
      <c r="BF73" s="529">
        <f t="shared" si="99"/>
        <v>0</v>
      </c>
      <c r="BG73" s="534" t="e">
        <f t="shared" si="100"/>
        <v>#DIV/0!</v>
      </c>
      <c r="BH73" s="534" t="e">
        <f t="shared" si="101"/>
        <v>#DIV/0!</v>
      </c>
      <c r="BI73" s="534" t="e">
        <f t="shared" si="86"/>
        <v>#DIV/0!</v>
      </c>
      <c r="BK73" s="529">
        <f t="shared" si="87"/>
        <v>0</v>
      </c>
      <c r="BM73" s="529">
        <f t="shared" si="88"/>
        <v>0</v>
      </c>
      <c r="BP73" s="529">
        <f t="shared" si="89"/>
        <v>0</v>
      </c>
      <c r="BQ73" s="531">
        <v>0</v>
      </c>
      <c r="BR73" s="529">
        <f t="shared" si="102"/>
        <v>0</v>
      </c>
      <c r="BS73" s="531">
        <v>0</v>
      </c>
      <c r="BT73" s="529">
        <f t="shared" si="103"/>
        <v>0</v>
      </c>
      <c r="BU73" s="529" t="e">
        <f t="shared" si="104"/>
        <v>#NAME?</v>
      </c>
      <c r="BV73" s="529" t="e">
        <f t="shared" si="105"/>
        <v>#NAME?</v>
      </c>
      <c r="BW73" s="529" t="e">
        <f t="shared" si="90"/>
        <v>#NAME?</v>
      </c>
      <c r="BX73" s="535" t="e">
        <f t="shared" si="91"/>
        <v>#NAME?</v>
      </c>
      <c r="BZ73" s="535" t="e">
        <f t="shared" si="92"/>
        <v>#NAME?</v>
      </c>
      <c r="CC73" s="538">
        <f t="shared" si="106"/>
        <v>0</v>
      </c>
      <c r="CF73" s="538">
        <f t="shared" si="93"/>
        <v>0</v>
      </c>
      <c r="CI73" s="535">
        <f t="shared" si="94"/>
        <v>0</v>
      </c>
      <c r="CJ73" s="535">
        <f t="shared" si="95"/>
        <v>0</v>
      </c>
      <c r="CK73" s="535">
        <f t="shared" si="96"/>
        <v>0</v>
      </c>
      <c r="CM73" s="535" t="e">
        <f t="shared" si="97"/>
        <v>#NAME?</v>
      </c>
      <c r="CS73" s="539" t="e">
        <f t="shared" si="107"/>
        <v>#NAME?</v>
      </c>
    </row>
    <row r="74" spans="1:97" ht="13">
      <c r="A74" s="544" t="s">
        <v>937</v>
      </c>
      <c r="B74" s="542">
        <v>16</v>
      </c>
      <c r="C74" s="542">
        <v>67</v>
      </c>
      <c r="D74" s="542">
        <f t="shared" si="68"/>
        <v>75</v>
      </c>
      <c r="E74" s="542">
        <v>68.5</v>
      </c>
      <c r="F74" s="542">
        <v>64.5</v>
      </c>
      <c r="G74" s="542">
        <v>62.5</v>
      </c>
      <c r="H74" s="542">
        <v>62</v>
      </c>
      <c r="I74" s="542">
        <v>65.5</v>
      </c>
      <c r="J74" s="542">
        <v>66</v>
      </c>
      <c r="K74" s="542">
        <v>72.5</v>
      </c>
      <c r="L74" s="542">
        <v>52.5</v>
      </c>
      <c r="M74" s="542">
        <v>77.5</v>
      </c>
      <c r="N74" s="542">
        <v>58.5</v>
      </c>
      <c r="O74" s="542">
        <v>51</v>
      </c>
      <c r="P74" s="542">
        <v>59.5</v>
      </c>
      <c r="Q74" s="542">
        <f t="shared" si="69"/>
        <v>760.5</v>
      </c>
      <c r="R74" s="542">
        <f t="shared" si="70"/>
        <v>835.5</v>
      </c>
      <c r="S74" s="528">
        <v>0</v>
      </c>
      <c r="T74" s="528">
        <v>0</v>
      </c>
      <c r="U74" s="528">
        <v>0</v>
      </c>
      <c r="V74" s="528">
        <v>0</v>
      </c>
      <c r="W74" s="528">
        <v>0</v>
      </c>
      <c r="X74" s="528">
        <v>0</v>
      </c>
      <c r="Y74" s="528">
        <v>0</v>
      </c>
      <c r="Z74" s="528">
        <v>0</v>
      </c>
      <c r="AA74" s="528">
        <v>0</v>
      </c>
      <c r="AB74" s="529">
        <f t="shared" si="71"/>
        <v>108</v>
      </c>
      <c r="AC74" s="529">
        <f t="shared" si="72"/>
        <v>82.2</v>
      </c>
      <c r="AD74" s="529">
        <f t="shared" si="73"/>
        <v>149.86000000000001</v>
      </c>
      <c r="AE74" s="529">
        <f t="shared" si="74"/>
        <v>202.208</v>
      </c>
      <c r="AF74" s="529">
        <f t="shared" si="75"/>
        <v>464.375</v>
      </c>
      <c r="AG74" s="529">
        <f t="shared" si="76"/>
        <v>898.64300000000003</v>
      </c>
      <c r="AH74" s="529">
        <f t="shared" si="108"/>
        <v>1006.643</v>
      </c>
      <c r="AI74" s="530">
        <v>0</v>
      </c>
      <c r="AJ74" s="530">
        <v>0</v>
      </c>
      <c r="AK74" s="530">
        <v>0</v>
      </c>
      <c r="AL74" s="529">
        <f t="shared" si="109"/>
        <v>0</v>
      </c>
      <c r="AM74" s="529">
        <f t="shared" si="77"/>
        <v>0</v>
      </c>
      <c r="AN74" s="529">
        <f t="shared" si="78"/>
        <v>0</v>
      </c>
      <c r="AO74" s="529">
        <f t="shared" si="79"/>
        <v>0</v>
      </c>
      <c r="AP74" s="529">
        <f t="shared" si="80"/>
        <v>0</v>
      </c>
      <c r="AQ74" s="529">
        <f t="shared" si="110"/>
        <v>0</v>
      </c>
      <c r="AR74" s="529">
        <f t="shared" si="81"/>
        <v>0</v>
      </c>
      <c r="AS74" s="529">
        <f t="shared" si="111"/>
        <v>0</v>
      </c>
      <c r="AT74" s="529">
        <f t="shared" si="82"/>
        <v>0</v>
      </c>
      <c r="AU74" s="529">
        <f t="shared" si="83"/>
        <v>0</v>
      </c>
      <c r="AV74" s="529">
        <f t="shared" si="84"/>
        <v>0</v>
      </c>
      <c r="AW74" s="531">
        <v>0</v>
      </c>
      <c r="AX74" s="529">
        <f t="shared" si="85"/>
        <v>0</v>
      </c>
      <c r="AY74" s="530">
        <v>0</v>
      </c>
      <c r="AZ74" s="530">
        <v>0</v>
      </c>
      <c r="BA74" s="529" t="e">
        <f>IF(R74&gt;=2000,(SUM(AY74:AZ74)*BA72),(SUM(AY74:AX)))</f>
        <v>#NAME?</v>
      </c>
      <c r="BB74" s="529">
        <f t="shared" si="98"/>
        <v>33.576000000000001</v>
      </c>
      <c r="BE74" s="530">
        <v>0</v>
      </c>
      <c r="BF74" s="529">
        <f t="shared" si="99"/>
        <v>0</v>
      </c>
      <c r="BG74" s="534" t="e">
        <f t="shared" si="100"/>
        <v>#DIV/0!</v>
      </c>
      <c r="BH74" s="534" t="e">
        <f t="shared" si="101"/>
        <v>#DIV/0!</v>
      </c>
      <c r="BI74" s="534" t="e">
        <f t="shared" si="86"/>
        <v>#DIV/0!</v>
      </c>
      <c r="BK74" s="529">
        <f t="shared" si="87"/>
        <v>0</v>
      </c>
      <c r="BM74" s="529">
        <f t="shared" si="88"/>
        <v>0</v>
      </c>
      <c r="BP74" s="529">
        <f t="shared" si="89"/>
        <v>0</v>
      </c>
      <c r="BQ74" s="531">
        <v>0</v>
      </c>
      <c r="BR74" s="529">
        <f t="shared" si="102"/>
        <v>0</v>
      </c>
      <c r="BS74" s="531">
        <v>115</v>
      </c>
      <c r="BT74" s="529">
        <f t="shared" si="103"/>
        <v>34.5</v>
      </c>
      <c r="BU74" s="529" t="e">
        <f t="shared" si="104"/>
        <v>#NAME?</v>
      </c>
      <c r="BV74" s="529" t="e">
        <f t="shared" si="105"/>
        <v>#NAME?</v>
      </c>
      <c r="BW74" s="529" t="e">
        <f t="shared" si="90"/>
        <v>#NAME?</v>
      </c>
      <c r="BX74" s="535" t="e">
        <f t="shared" si="91"/>
        <v>#NAME?</v>
      </c>
      <c r="BZ74" s="535" t="e">
        <f t="shared" si="92"/>
        <v>#NAME?</v>
      </c>
      <c r="CC74" s="538">
        <f t="shared" si="106"/>
        <v>0</v>
      </c>
      <c r="CF74" s="538">
        <f t="shared" si="93"/>
        <v>0</v>
      </c>
      <c r="CI74" s="535">
        <f t="shared" si="94"/>
        <v>0</v>
      </c>
      <c r="CJ74" s="535">
        <f t="shared" si="95"/>
        <v>0</v>
      </c>
      <c r="CK74" s="535">
        <f t="shared" si="96"/>
        <v>0</v>
      </c>
      <c r="CM74" s="535" t="e">
        <f t="shared" si="97"/>
        <v>#NAME?</v>
      </c>
      <c r="CS74" s="539" t="e">
        <f t="shared" si="107"/>
        <v>#NAME?</v>
      </c>
    </row>
    <row r="75" spans="1:97" ht="13">
      <c r="A75" s="544" t="s">
        <v>799</v>
      </c>
      <c r="B75" s="542">
        <v>132.5</v>
      </c>
      <c r="C75" s="542">
        <v>833</v>
      </c>
      <c r="D75" s="542">
        <f t="shared" si="68"/>
        <v>899.25</v>
      </c>
      <c r="E75" s="542">
        <v>829</v>
      </c>
      <c r="F75" s="542">
        <v>772</v>
      </c>
      <c r="G75" s="542">
        <v>818.5</v>
      </c>
      <c r="H75" s="542">
        <v>864</v>
      </c>
      <c r="I75" s="542">
        <v>951</v>
      </c>
      <c r="J75" s="542">
        <v>842.5</v>
      </c>
      <c r="K75" s="542">
        <v>870.5</v>
      </c>
      <c r="L75" s="542">
        <v>820.5</v>
      </c>
      <c r="M75" s="542">
        <v>877</v>
      </c>
      <c r="N75" s="542">
        <v>818.5</v>
      </c>
      <c r="O75" s="542">
        <v>775.5</v>
      </c>
      <c r="P75" s="542">
        <v>825.5</v>
      </c>
      <c r="Q75" s="542">
        <f t="shared" si="69"/>
        <v>10064.5</v>
      </c>
      <c r="R75" s="542">
        <f t="shared" si="70"/>
        <v>10963.75</v>
      </c>
      <c r="S75" s="528">
        <v>0</v>
      </c>
      <c r="T75" s="528">
        <v>0</v>
      </c>
      <c r="U75" s="528">
        <v>0</v>
      </c>
      <c r="V75" s="528">
        <v>0</v>
      </c>
      <c r="W75" s="528">
        <v>0</v>
      </c>
      <c r="X75" s="528">
        <v>0</v>
      </c>
      <c r="Y75" s="528">
        <v>0</v>
      </c>
      <c r="Z75" s="528">
        <v>0</v>
      </c>
      <c r="AA75" s="528">
        <v>0</v>
      </c>
      <c r="AB75" s="529">
        <f t="shared" si="71"/>
        <v>1294.92</v>
      </c>
      <c r="AC75" s="529">
        <f t="shared" si="72"/>
        <v>994.8</v>
      </c>
      <c r="AD75" s="529">
        <f t="shared" si="73"/>
        <v>1876.79</v>
      </c>
      <c r="AE75" s="529">
        <f t="shared" si="74"/>
        <v>2777.0880000000002</v>
      </c>
      <c r="AF75" s="529">
        <f t="shared" si="75"/>
        <v>6234.375</v>
      </c>
      <c r="AG75" s="529">
        <f t="shared" si="76"/>
        <v>11883.053</v>
      </c>
      <c r="AH75" s="529">
        <f t="shared" si="108"/>
        <v>13177.973</v>
      </c>
      <c r="AI75" s="530">
        <v>0</v>
      </c>
      <c r="AJ75" s="530">
        <v>0</v>
      </c>
      <c r="AK75" s="530">
        <v>0</v>
      </c>
      <c r="AL75" s="529">
        <f t="shared" si="109"/>
        <v>0</v>
      </c>
      <c r="AM75" s="529">
        <f t="shared" si="77"/>
        <v>0</v>
      </c>
      <c r="AN75" s="529">
        <f t="shared" si="78"/>
        <v>0</v>
      </c>
      <c r="AO75" s="529">
        <f t="shared" si="79"/>
        <v>0</v>
      </c>
      <c r="AP75" s="529">
        <f t="shared" si="80"/>
        <v>0</v>
      </c>
      <c r="AQ75" s="529">
        <f t="shared" si="110"/>
        <v>0</v>
      </c>
      <c r="AR75" s="529">
        <f t="shared" si="81"/>
        <v>0</v>
      </c>
      <c r="AS75" s="529">
        <f t="shared" si="111"/>
        <v>0</v>
      </c>
      <c r="AT75" s="529">
        <f t="shared" si="82"/>
        <v>0</v>
      </c>
      <c r="AU75" s="529">
        <f t="shared" si="83"/>
        <v>0</v>
      </c>
      <c r="AV75" s="529">
        <f t="shared" si="84"/>
        <v>0</v>
      </c>
      <c r="AW75" s="531">
        <v>0</v>
      </c>
      <c r="AX75" s="529">
        <f t="shared" si="85"/>
        <v>0</v>
      </c>
      <c r="AY75" s="530">
        <v>0</v>
      </c>
      <c r="AZ75" s="530">
        <v>0</v>
      </c>
      <c r="BA75" s="529" t="e">
        <f>IF(R75&gt;=2000,(SUM(AY75:AZ75)*BA73),(SUM(AY75:AX)))</f>
        <v>#NAME?</v>
      </c>
      <c r="BB75" s="529">
        <f t="shared" si="98"/>
        <v>54.689</v>
      </c>
      <c r="BE75" s="530">
        <v>0</v>
      </c>
      <c r="BF75" s="529">
        <f t="shared" si="99"/>
        <v>0</v>
      </c>
      <c r="BG75" s="534" t="e">
        <f t="shared" si="100"/>
        <v>#DIV/0!</v>
      </c>
      <c r="BH75" s="534" t="e">
        <f t="shared" si="101"/>
        <v>#DIV/0!</v>
      </c>
      <c r="BI75" s="534" t="e">
        <f t="shared" si="86"/>
        <v>#DIV/0!</v>
      </c>
      <c r="BK75" s="529">
        <f t="shared" si="87"/>
        <v>0</v>
      </c>
      <c r="BM75" s="529">
        <f t="shared" si="88"/>
        <v>0</v>
      </c>
      <c r="BP75" s="529">
        <f t="shared" si="89"/>
        <v>0</v>
      </c>
      <c r="BQ75" s="531">
        <v>0</v>
      </c>
      <c r="BR75" s="529">
        <f t="shared" si="102"/>
        <v>0</v>
      </c>
      <c r="BS75" s="531">
        <v>200</v>
      </c>
      <c r="BT75" s="529">
        <f t="shared" si="103"/>
        <v>60</v>
      </c>
      <c r="BU75" s="529" t="e">
        <f t="shared" si="104"/>
        <v>#NAME?</v>
      </c>
      <c r="BV75" s="529" t="e">
        <f t="shared" si="105"/>
        <v>#NAME?</v>
      </c>
      <c r="BW75" s="529" t="e">
        <f t="shared" si="90"/>
        <v>#NAME?</v>
      </c>
      <c r="BX75" s="535" t="e">
        <f t="shared" si="91"/>
        <v>#NAME?</v>
      </c>
      <c r="BZ75" s="535" t="e">
        <f t="shared" si="92"/>
        <v>#NAME?</v>
      </c>
      <c r="CC75" s="538">
        <f t="shared" si="106"/>
        <v>0</v>
      </c>
      <c r="CF75" s="538">
        <f t="shared" si="93"/>
        <v>0</v>
      </c>
      <c r="CI75" s="535">
        <f t="shared" si="94"/>
        <v>0</v>
      </c>
      <c r="CJ75" s="535">
        <f t="shared" si="95"/>
        <v>0</v>
      </c>
      <c r="CK75" s="535">
        <f t="shared" si="96"/>
        <v>0</v>
      </c>
      <c r="CM75" s="535" t="e">
        <f t="shared" si="97"/>
        <v>#NAME?</v>
      </c>
      <c r="CS75" s="539" t="e">
        <f t="shared" si="107"/>
        <v>#NAME?</v>
      </c>
    </row>
    <row r="76" spans="1:97" ht="13">
      <c r="A76" s="544" t="s">
        <v>940</v>
      </c>
      <c r="B76" s="542">
        <v>9</v>
      </c>
      <c r="C76" s="542">
        <v>16.5</v>
      </c>
      <c r="D76" s="542">
        <f t="shared" si="68"/>
        <v>21</v>
      </c>
      <c r="E76" s="542">
        <v>15</v>
      </c>
      <c r="F76" s="542">
        <v>20</v>
      </c>
      <c r="G76" s="542">
        <v>16.5</v>
      </c>
      <c r="H76" s="542">
        <v>20.5</v>
      </c>
      <c r="I76" s="542">
        <v>19.5</v>
      </c>
      <c r="J76" s="542">
        <v>11.5</v>
      </c>
      <c r="K76" s="542">
        <v>17.5</v>
      </c>
      <c r="L76" s="542">
        <v>14</v>
      </c>
      <c r="M76" s="542">
        <v>19</v>
      </c>
      <c r="N76" s="542">
        <v>15.5</v>
      </c>
      <c r="O76" s="542">
        <v>17.5</v>
      </c>
      <c r="P76" s="542">
        <v>18</v>
      </c>
      <c r="Q76" s="542">
        <f t="shared" si="69"/>
        <v>204.5</v>
      </c>
      <c r="R76" s="542">
        <f t="shared" si="70"/>
        <v>225.5</v>
      </c>
      <c r="S76" s="528">
        <v>0</v>
      </c>
      <c r="T76" s="528">
        <v>0</v>
      </c>
      <c r="U76" s="528">
        <v>0</v>
      </c>
      <c r="V76" s="528">
        <v>0</v>
      </c>
      <c r="W76" s="528">
        <v>0</v>
      </c>
      <c r="X76" s="528">
        <v>0</v>
      </c>
      <c r="Y76" s="528">
        <v>0</v>
      </c>
      <c r="Z76" s="528">
        <v>0</v>
      </c>
      <c r="AA76" s="528">
        <v>0</v>
      </c>
      <c r="AB76" s="529">
        <f t="shared" si="71"/>
        <v>30.24</v>
      </c>
      <c r="AC76" s="529">
        <f t="shared" si="72"/>
        <v>18</v>
      </c>
      <c r="AD76" s="529">
        <f t="shared" si="73"/>
        <v>43.07</v>
      </c>
      <c r="AE76" s="529">
        <f t="shared" si="74"/>
        <v>53.817999999999998</v>
      </c>
      <c r="AF76" s="529">
        <f t="shared" si="75"/>
        <v>126.875</v>
      </c>
      <c r="AG76" s="529">
        <f t="shared" si="76"/>
        <v>241.76300000000001</v>
      </c>
      <c r="AH76" s="529">
        <f t="shared" si="108"/>
        <v>272.00299999999999</v>
      </c>
      <c r="AI76" s="530">
        <v>0</v>
      </c>
      <c r="AJ76" s="530">
        <v>0</v>
      </c>
      <c r="AK76" s="530">
        <v>0</v>
      </c>
      <c r="AL76" s="529">
        <f t="shared" si="109"/>
        <v>0</v>
      </c>
      <c r="AM76" s="529">
        <f t="shared" si="77"/>
        <v>0</v>
      </c>
      <c r="AN76" s="529">
        <f t="shared" si="78"/>
        <v>0</v>
      </c>
      <c r="AO76" s="529">
        <f t="shared" si="79"/>
        <v>0</v>
      </c>
      <c r="AP76" s="529">
        <f t="shared" si="80"/>
        <v>0</v>
      </c>
      <c r="AQ76" s="529">
        <f t="shared" si="110"/>
        <v>0</v>
      </c>
      <c r="AR76" s="529">
        <f t="shared" si="81"/>
        <v>0</v>
      </c>
      <c r="AS76" s="529">
        <f t="shared" si="111"/>
        <v>0</v>
      </c>
      <c r="AT76" s="529">
        <f t="shared" si="82"/>
        <v>0</v>
      </c>
      <c r="AU76" s="529">
        <f t="shared" si="83"/>
        <v>0</v>
      </c>
      <c r="AV76" s="529">
        <f t="shared" si="84"/>
        <v>0</v>
      </c>
      <c r="AW76" s="531">
        <v>0</v>
      </c>
      <c r="AX76" s="529">
        <f t="shared" si="85"/>
        <v>0</v>
      </c>
      <c r="AY76" s="530">
        <v>0</v>
      </c>
      <c r="AZ76" s="530">
        <v>0</v>
      </c>
      <c r="BA76" s="529" t="e">
        <f>IF(R76&gt;=2000,(SUM(AY76:AZ76)*BA74),(SUM(AY76:AX)))</f>
        <v>#NAME?</v>
      </c>
      <c r="BB76" s="529">
        <f t="shared" si="98"/>
        <v>144.86600000000001</v>
      </c>
      <c r="BE76" s="530">
        <v>0</v>
      </c>
      <c r="BF76" s="529">
        <f t="shared" si="99"/>
        <v>0</v>
      </c>
      <c r="BG76" s="534" t="e">
        <f t="shared" si="100"/>
        <v>#DIV/0!</v>
      </c>
      <c r="BH76" s="534" t="e">
        <f t="shared" si="101"/>
        <v>#DIV/0!</v>
      </c>
      <c r="BI76" s="534" t="e">
        <f t="shared" si="86"/>
        <v>#DIV/0!</v>
      </c>
      <c r="BK76" s="529">
        <f t="shared" si="87"/>
        <v>0</v>
      </c>
      <c r="BM76" s="529">
        <f t="shared" si="88"/>
        <v>0</v>
      </c>
      <c r="BP76" s="529">
        <f t="shared" si="89"/>
        <v>0</v>
      </c>
      <c r="BQ76" s="531">
        <v>0</v>
      </c>
      <c r="BR76" s="529">
        <f t="shared" si="102"/>
        <v>0</v>
      </c>
      <c r="BS76" s="531">
        <v>0</v>
      </c>
      <c r="BT76" s="529">
        <f t="shared" si="103"/>
        <v>0</v>
      </c>
      <c r="BU76" s="529" t="e">
        <f t="shared" si="104"/>
        <v>#NAME?</v>
      </c>
      <c r="BV76" s="529" t="e">
        <f t="shared" si="105"/>
        <v>#NAME?</v>
      </c>
      <c r="BW76" s="529" t="e">
        <f t="shared" si="90"/>
        <v>#NAME?</v>
      </c>
      <c r="BX76" s="535" t="e">
        <f t="shared" si="91"/>
        <v>#NAME?</v>
      </c>
      <c r="BZ76" s="535" t="e">
        <f t="shared" si="92"/>
        <v>#NAME?</v>
      </c>
      <c r="CC76" s="538">
        <f t="shared" si="106"/>
        <v>0</v>
      </c>
      <c r="CF76" s="538">
        <f t="shared" si="93"/>
        <v>0</v>
      </c>
      <c r="CI76" s="535">
        <f t="shared" si="94"/>
        <v>0</v>
      </c>
      <c r="CJ76" s="535">
        <f t="shared" si="95"/>
        <v>0</v>
      </c>
      <c r="CK76" s="535">
        <f t="shared" si="96"/>
        <v>0</v>
      </c>
      <c r="CM76" s="535" t="e">
        <f t="shared" si="97"/>
        <v>#NAME?</v>
      </c>
      <c r="CS76" s="539" t="e">
        <f t="shared" si="107"/>
        <v>#NAME?</v>
      </c>
    </row>
    <row r="77" spans="1:97" ht="13">
      <c r="A77" s="544" t="s">
        <v>1318</v>
      </c>
      <c r="B77" s="542">
        <v>4.5</v>
      </c>
      <c r="C77" s="542">
        <v>26</v>
      </c>
      <c r="D77" s="542">
        <f t="shared" si="68"/>
        <v>28.25</v>
      </c>
      <c r="E77" s="542">
        <v>22</v>
      </c>
      <c r="F77" s="542">
        <v>28.5</v>
      </c>
      <c r="G77" s="542">
        <v>20.5</v>
      </c>
      <c r="H77" s="542">
        <v>32.5</v>
      </c>
      <c r="I77" s="542">
        <v>14.5</v>
      </c>
      <c r="J77" s="542">
        <v>18.5</v>
      </c>
      <c r="K77" s="542">
        <v>21</v>
      </c>
      <c r="L77" s="542">
        <v>21</v>
      </c>
      <c r="M77" s="542">
        <v>19.5</v>
      </c>
      <c r="N77" s="542">
        <v>25.5</v>
      </c>
      <c r="O77" s="542">
        <v>21.5</v>
      </c>
      <c r="P77" s="542">
        <v>17.5</v>
      </c>
      <c r="Q77" s="542">
        <f t="shared" si="69"/>
        <v>262.5</v>
      </c>
      <c r="R77" s="542">
        <f t="shared" si="70"/>
        <v>290.75</v>
      </c>
      <c r="S77" s="528">
        <v>0</v>
      </c>
      <c r="T77" s="528">
        <v>0</v>
      </c>
      <c r="U77" s="528">
        <v>0</v>
      </c>
      <c r="V77" s="528">
        <v>0</v>
      </c>
      <c r="W77" s="528">
        <v>0</v>
      </c>
      <c r="X77" s="528">
        <v>0</v>
      </c>
      <c r="Y77" s="528">
        <v>0</v>
      </c>
      <c r="Z77" s="528">
        <v>0</v>
      </c>
      <c r="AA77" s="528">
        <v>0</v>
      </c>
      <c r="AB77" s="529">
        <f t="shared" si="71"/>
        <v>40.68</v>
      </c>
      <c r="AC77" s="529">
        <f t="shared" si="72"/>
        <v>26.4</v>
      </c>
      <c r="AD77" s="529">
        <f t="shared" si="73"/>
        <v>57.82</v>
      </c>
      <c r="AE77" s="529">
        <f t="shared" si="74"/>
        <v>68.447999999999993</v>
      </c>
      <c r="AF77" s="529">
        <f t="shared" si="75"/>
        <v>157.5</v>
      </c>
      <c r="AG77" s="529">
        <f t="shared" si="76"/>
        <v>310.16800000000001</v>
      </c>
      <c r="AH77" s="529">
        <f t="shared" si="108"/>
        <v>350.84800000000001</v>
      </c>
      <c r="AI77" s="530">
        <v>0</v>
      </c>
      <c r="AJ77" s="530">
        <v>0</v>
      </c>
      <c r="AK77" s="530">
        <v>0</v>
      </c>
      <c r="AL77" s="529">
        <f t="shared" si="109"/>
        <v>0</v>
      </c>
      <c r="AM77" s="529">
        <f t="shared" si="77"/>
        <v>0</v>
      </c>
      <c r="AN77" s="529">
        <f t="shared" si="78"/>
        <v>0</v>
      </c>
      <c r="AO77" s="529">
        <f t="shared" si="79"/>
        <v>0</v>
      </c>
      <c r="AP77" s="529">
        <f t="shared" si="80"/>
        <v>0</v>
      </c>
      <c r="AQ77" s="529">
        <f t="shared" si="110"/>
        <v>0</v>
      </c>
      <c r="AR77" s="529">
        <f t="shared" si="81"/>
        <v>0</v>
      </c>
      <c r="AS77" s="529">
        <f t="shared" si="111"/>
        <v>0</v>
      </c>
      <c r="AT77" s="529">
        <f t="shared" si="82"/>
        <v>0</v>
      </c>
      <c r="AU77" s="529">
        <f t="shared" si="83"/>
        <v>0</v>
      </c>
      <c r="AV77" s="529">
        <f t="shared" si="84"/>
        <v>0</v>
      </c>
      <c r="AW77" s="531">
        <v>0</v>
      </c>
      <c r="AX77" s="529">
        <f t="shared" si="85"/>
        <v>0</v>
      </c>
      <c r="AY77" s="530">
        <v>0</v>
      </c>
      <c r="AZ77" s="530">
        <v>0</v>
      </c>
      <c r="BA77" s="529" t="e">
        <f>IF(R77&gt;=2000,(SUM(AY77:AZ77)*BA75),(SUM(AY77:AX)))</f>
        <v>#NAME?</v>
      </c>
      <c r="BB77" s="529">
        <f t="shared" si="98"/>
        <v>4.2080000000000002</v>
      </c>
      <c r="BE77" s="530">
        <v>0</v>
      </c>
      <c r="BF77" s="529">
        <f t="shared" si="99"/>
        <v>0</v>
      </c>
      <c r="BG77" s="534" t="e">
        <f t="shared" si="100"/>
        <v>#DIV/0!</v>
      </c>
      <c r="BH77" s="534" t="e">
        <f t="shared" si="101"/>
        <v>#DIV/0!</v>
      </c>
      <c r="BI77" s="534" t="e">
        <f t="shared" si="86"/>
        <v>#DIV/0!</v>
      </c>
      <c r="BK77" s="529">
        <f t="shared" si="87"/>
        <v>0</v>
      </c>
      <c r="BM77" s="529">
        <f t="shared" si="88"/>
        <v>0</v>
      </c>
      <c r="BP77" s="529">
        <f t="shared" si="89"/>
        <v>0</v>
      </c>
      <c r="BQ77" s="531">
        <v>306</v>
      </c>
      <c r="BR77" s="529">
        <f t="shared" si="102"/>
        <v>33.659999999999997</v>
      </c>
      <c r="BS77" s="531">
        <v>73</v>
      </c>
      <c r="BT77" s="529">
        <f t="shared" si="103"/>
        <v>21.9</v>
      </c>
      <c r="BU77" s="529" t="e">
        <f t="shared" si="104"/>
        <v>#NAME?</v>
      </c>
      <c r="BV77" s="529" t="e">
        <f t="shared" si="105"/>
        <v>#NAME?</v>
      </c>
      <c r="BW77" s="529" t="e">
        <f t="shared" si="90"/>
        <v>#NAME?</v>
      </c>
      <c r="BX77" s="535" t="e">
        <f t="shared" si="91"/>
        <v>#NAME?</v>
      </c>
      <c r="BZ77" s="535" t="e">
        <f t="shared" si="92"/>
        <v>#NAME?</v>
      </c>
      <c r="CC77" s="538">
        <f t="shared" si="106"/>
        <v>0</v>
      </c>
      <c r="CF77" s="538">
        <f t="shared" si="93"/>
        <v>0</v>
      </c>
      <c r="CI77" s="535">
        <f t="shared" si="94"/>
        <v>0</v>
      </c>
      <c r="CJ77" s="535">
        <f t="shared" si="95"/>
        <v>0</v>
      </c>
      <c r="CK77" s="535">
        <f t="shared" si="96"/>
        <v>0</v>
      </c>
      <c r="CM77" s="535" t="e">
        <f t="shared" si="97"/>
        <v>#NAME?</v>
      </c>
      <c r="CS77" s="539" t="e">
        <f t="shared" si="107"/>
        <v>#NAME?</v>
      </c>
    </row>
    <row r="78" spans="1:97" ht="13">
      <c r="A78" s="544" t="s">
        <v>942</v>
      </c>
      <c r="B78" s="542">
        <v>234.5</v>
      </c>
      <c r="C78" s="542">
        <v>940.5</v>
      </c>
      <c r="D78" s="542">
        <f t="shared" si="68"/>
        <v>1057.75</v>
      </c>
      <c r="E78" s="542">
        <v>908</v>
      </c>
      <c r="F78" s="542">
        <v>952.5</v>
      </c>
      <c r="G78" s="542">
        <v>975.5</v>
      </c>
      <c r="H78" s="542">
        <v>1010</v>
      </c>
      <c r="I78" s="542">
        <v>1030</v>
      </c>
      <c r="J78" s="542">
        <v>1007.5</v>
      </c>
      <c r="K78" s="542">
        <v>1044</v>
      </c>
      <c r="L78" s="542">
        <v>1028</v>
      </c>
      <c r="M78" s="542">
        <v>991</v>
      </c>
      <c r="N78" s="542">
        <v>1056</v>
      </c>
      <c r="O78" s="542">
        <v>980.5</v>
      </c>
      <c r="P78" s="542">
        <v>962</v>
      </c>
      <c r="Q78" s="542">
        <f t="shared" si="69"/>
        <v>11945</v>
      </c>
      <c r="R78" s="542">
        <f t="shared" si="70"/>
        <v>13002.75</v>
      </c>
      <c r="S78" s="528">
        <v>0</v>
      </c>
      <c r="T78" s="528">
        <v>0</v>
      </c>
      <c r="U78" s="528">
        <v>0</v>
      </c>
      <c r="V78" s="528">
        <v>0</v>
      </c>
      <c r="W78" s="528">
        <v>0</v>
      </c>
      <c r="X78" s="528">
        <v>0</v>
      </c>
      <c r="Y78" s="528">
        <v>0</v>
      </c>
      <c r="Z78" s="528">
        <v>0</v>
      </c>
      <c r="AA78" s="528">
        <v>0</v>
      </c>
      <c r="AB78" s="529">
        <f t="shared" si="71"/>
        <v>1523.16</v>
      </c>
      <c r="AC78" s="529">
        <f t="shared" si="72"/>
        <v>1089.5999999999999</v>
      </c>
      <c r="AD78" s="529">
        <f t="shared" si="73"/>
        <v>2275.04</v>
      </c>
      <c r="AE78" s="529">
        <f t="shared" si="74"/>
        <v>3184.6379999999999</v>
      </c>
      <c r="AF78" s="529">
        <f t="shared" si="75"/>
        <v>7576.875</v>
      </c>
      <c r="AG78" s="529">
        <f t="shared" si="76"/>
        <v>14126.153</v>
      </c>
      <c r="AH78" s="529">
        <f t="shared" si="108"/>
        <v>15649.313</v>
      </c>
      <c r="AI78" s="530">
        <v>0</v>
      </c>
      <c r="AJ78" s="530">
        <v>0</v>
      </c>
      <c r="AK78" s="530">
        <v>0</v>
      </c>
      <c r="AL78" s="529">
        <f t="shared" si="109"/>
        <v>0</v>
      </c>
      <c r="AM78" s="529">
        <f t="shared" si="77"/>
        <v>0</v>
      </c>
      <c r="AN78" s="529">
        <f t="shared" si="78"/>
        <v>0</v>
      </c>
      <c r="AO78" s="529">
        <f t="shared" si="79"/>
        <v>0</v>
      </c>
      <c r="AP78" s="529">
        <f t="shared" si="80"/>
        <v>0</v>
      </c>
      <c r="AQ78" s="529">
        <f t="shared" si="110"/>
        <v>0</v>
      </c>
      <c r="AR78" s="529">
        <f t="shared" si="81"/>
        <v>0</v>
      </c>
      <c r="AS78" s="529">
        <f t="shared" si="111"/>
        <v>0</v>
      </c>
      <c r="AT78" s="529">
        <f t="shared" si="82"/>
        <v>0</v>
      </c>
      <c r="AU78" s="529">
        <f t="shared" si="83"/>
        <v>0</v>
      </c>
      <c r="AV78" s="529">
        <f t="shared" si="84"/>
        <v>0</v>
      </c>
      <c r="AW78" s="531">
        <v>0</v>
      </c>
      <c r="AX78" s="529">
        <f t="shared" si="85"/>
        <v>0</v>
      </c>
      <c r="AY78" s="530">
        <v>0</v>
      </c>
      <c r="AZ78" s="530">
        <v>0</v>
      </c>
      <c r="BA78" s="529" t="e">
        <f>IF(R78&gt;=2000,(SUM(AY78:AZ78)*BA76),(SUM(AY78:AX)))</f>
        <v>#NAME?</v>
      </c>
      <c r="BB78" s="529">
        <f t="shared" si="98"/>
        <v>30.382999999999999</v>
      </c>
      <c r="BE78" s="530">
        <v>0</v>
      </c>
      <c r="BF78" s="529">
        <f t="shared" si="99"/>
        <v>0</v>
      </c>
      <c r="BG78" s="534" t="e">
        <f t="shared" si="100"/>
        <v>#DIV/0!</v>
      </c>
      <c r="BH78" s="534" t="e">
        <f t="shared" si="101"/>
        <v>#DIV/0!</v>
      </c>
      <c r="BI78" s="534" t="e">
        <f t="shared" si="86"/>
        <v>#DIV/0!</v>
      </c>
      <c r="BK78" s="529">
        <f t="shared" si="87"/>
        <v>0</v>
      </c>
      <c r="BM78" s="529">
        <f t="shared" si="88"/>
        <v>0</v>
      </c>
      <c r="BP78" s="529">
        <f t="shared" si="89"/>
        <v>0</v>
      </c>
      <c r="BQ78" s="531">
        <v>11071</v>
      </c>
      <c r="BR78" s="529">
        <f>ROUND($BQ78*$BR$2,3)</f>
        <v>1217.81</v>
      </c>
      <c r="BS78" s="531">
        <v>1882</v>
      </c>
      <c r="BT78" s="529">
        <f t="shared" si="103"/>
        <v>564.6</v>
      </c>
      <c r="BU78" s="529" t="e">
        <f t="shared" si="104"/>
        <v>#NAME?</v>
      </c>
      <c r="BV78" s="529" t="e">
        <f t="shared" si="105"/>
        <v>#NAME?</v>
      </c>
      <c r="BW78" s="529" t="e">
        <f t="shared" si="90"/>
        <v>#NAME?</v>
      </c>
      <c r="BX78" s="535" t="e">
        <f t="shared" si="91"/>
        <v>#NAME?</v>
      </c>
      <c r="BZ78" s="535" t="e">
        <f t="shared" si="92"/>
        <v>#NAME?</v>
      </c>
      <c r="CC78" s="538">
        <f t="shared" si="106"/>
        <v>0</v>
      </c>
      <c r="CF78" s="538">
        <f t="shared" si="93"/>
        <v>0</v>
      </c>
      <c r="CI78" s="535">
        <f t="shared" si="94"/>
        <v>0</v>
      </c>
      <c r="CJ78" s="535">
        <f t="shared" si="95"/>
        <v>0</v>
      </c>
      <c r="CK78" s="535">
        <f t="shared" si="96"/>
        <v>0</v>
      </c>
      <c r="CM78" s="535" t="e">
        <f t="shared" si="97"/>
        <v>#NAME?</v>
      </c>
      <c r="CS78" s="539" t="e">
        <f t="shared" si="107"/>
        <v>#NAME?</v>
      </c>
    </row>
    <row r="79" spans="1:97" ht="13">
      <c r="A79" s="544" t="s">
        <v>758</v>
      </c>
      <c r="B79" s="542">
        <v>140</v>
      </c>
      <c r="C79" s="542">
        <v>777</v>
      </c>
      <c r="D79" s="542">
        <f t="shared" si="68"/>
        <v>847</v>
      </c>
      <c r="E79" s="542">
        <v>808.5</v>
      </c>
      <c r="F79" s="542">
        <v>767</v>
      </c>
      <c r="G79" s="542">
        <v>773.5</v>
      </c>
      <c r="H79" s="542">
        <v>809</v>
      </c>
      <c r="I79" s="542">
        <v>854.5</v>
      </c>
      <c r="J79" s="542">
        <v>843.5</v>
      </c>
      <c r="K79" s="542">
        <v>834.5</v>
      </c>
      <c r="L79" s="542">
        <v>852.5</v>
      </c>
      <c r="M79" s="542">
        <v>1002.5</v>
      </c>
      <c r="N79" s="542">
        <v>878.5</v>
      </c>
      <c r="O79" s="542">
        <v>853</v>
      </c>
      <c r="P79" s="542">
        <v>747.5</v>
      </c>
      <c r="Q79" s="542">
        <f t="shared" si="69"/>
        <v>10024.5</v>
      </c>
      <c r="R79" s="542">
        <f t="shared" si="70"/>
        <v>10871.5</v>
      </c>
      <c r="S79" s="528">
        <v>0</v>
      </c>
      <c r="T79" s="528">
        <v>0</v>
      </c>
      <c r="U79" s="528">
        <v>0</v>
      </c>
      <c r="V79" s="528">
        <v>0</v>
      </c>
      <c r="W79" s="528">
        <v>0</v>
      </c>
      <c r="X79" s="528">
        <v>0</v>
      </c>
      <c r="Y79" s="528">
        <v>0</v>
      </c>
      <c r="Z79" s="528">
        <v>0</v>
      </c>
      <c r="AA79" s="528">
        <v>0</v>
      </c>
      <c r="AB79" s="529">
        <f t="shared" si="71"/>
        <v>1219.68</v>
      </c>
      <c r="AC79" s="529">
        <f t="shared" si="72"/>
        <v>970.2</v>
      </c>
      <c r="AD79" s="529">
        <f t="shared" si="73"/>
        <v>1817.79</v>
      </c>
      <c r="AE79" s="529">
        <f t="shared" si="74"/>
        <v>2619.8150000000001</v>
      </c>
      <c r="AF79" s="529">
        <f t="shared" si="75"/>
        <v>6460.625</v>
      </c>
      <c r="AG79" s="529">
        <f t="shared" si="76"/>
        <v>11868.43</v>
      </c>
      <c r="AH79" s="529">
        <f t="shared" si="108"/>
        <v>13088.11</v>
      </c>
      <c r="AI79" s="530">
        <v>0</v>
      </c>
      <c r="AJ79" s="530">
        <v>0</v>
      </c>
      <c r="AK79" s="530">
        <v>0</v>
      </c>
      <c r="AL79" s="529">
        <f t="shared" si="109"/>
        <v>0</v>
      </c>
      <c r="AM79" s="529">
        <f t="shared" si="77"/>
        <v>0</v>
      </c>
      <c r="AN79" s="529">
        <f t="shared" si="78"/>
        <v>0</v>
      </c>
      <c r="AO79" s="529">
        <f t="shared" si="79"/>
        <v>0</v>
      </c>
      <c r="AP79" s="529">
        <f t="shared" si="80"/>
        <v>0</v>
      </c>
      <c r="AQ79" s="529">
        <f t="shared" si="110"/>
        <v>0</v>
      </c>
      <c r="AR79" s="529">
        <f t="shared" si="81"/>
        <v>0</v>
      </c>
      <c r="AS79" s="529">
        <f t="shared" si="111"/>
        <v>0</v>
      </c>
      <c r="AT79" s="529">
        <f t="shared" si="82"/>
        <v>0</v>
      </c>
      <c r="AU79" s="529">
        <f t="shared" si="83"/>
        <v>0</v>
      </c>
      <c r="AV79" s="529">
        <f t="shared" si="84"/>
        <v>0</v>
      </c>
      <c r="AW79" s="531">
        <v>0</v>
      </c>
      <c r="AX79" s="529">
        <f t="shared" si="85"/>
        <v>0</v>
      </c>
      <c r="AY79" s="530">
        <v>0</v>
      </c>
      <c r="AZ79" s="530">
        <v>0</v>
      </c>
      <c r="BA79" s="529" t="e">
        <f>IF(R79&gt;=2000,(SUM(AY79:AZ79)*BA77),(SUM(AY79:AX)))</f>
        <v>#NAME?</v>
      </c>
      <c r="BB79" s="529">
        <f t="shared" si="98"/>
        <v>73.905000000000001</v>
      </c>
      <c r="BE79" s="530">
        <v>0</v>
      </c>
      <c r="BF79" s="529">
        <f t="shared" si="99"/>
        <v>0</v>
      </c>
      <c r="BG79" s="534" t="e">
        <f t="shared" si="100"/>
        <v>#DIV/0!</v>
      </c>
      <c r="BH79" s="534" t="e">
        <f t="shared" si="101"/>
        <v>#DIV/0!</v>
      </c>
      <c r="BI79" s="534" t="e">
        <f t="shared" si="86"/>
        <v>#DIV/0!</v>
      </c>
      <c r="BK79" s="529">
        <f t="shared" si="87"/>
        <v>0</v>
      </c>
      <c r="BM79" s="529">
        <f t="shared" si="88"/>
        <v>0</v>
      </c>
      <c r="BP79" s="529">
        <f t="shared" si="89"/>
        <v>0</v>
      </c>
      <c r="BQ79" s="531">
        <v>10298</v>
      </c>
      <c r="BR79" s="529">
        <f>ROUND($BQ79*$BR$2,3)</f>
        <v>1132.78</v>
      </c>
      <c r="BS79" s="531">
        <v>1058</v>
      </c>
      <c r="BT79" s="529">
        <f t="shared" si="103"/>
        <v>317.39999999999998</v>
      </c>
      <c r="BU79" s="529" t="e">
        <f t="shared" si="104"/>
        <v>#NAME?</v>
      </c>
      <c r="BV79" s="529" t="e">
        <f t="shared" si="105"/>
        <v>#NAME?</v>
      </c>
      <c r="BW79" s="529" t="e">
        <f t="shared" si="90"/>
        <v>#NAME?</v>
      </c>
      <c r="BX79" s="535" t="e">
        <f t="shared" si="91"/>
        <v>#NAME?</v>
      </c>
      <c r="BZ79" s="535" t="e">
        <f t="shared" si="92"/>
        <v>#NAME?</v>
      </c>
      <c r="CC79" s="538">
        <f t="shared" si="106"/>
        <v>0</v>
      </c>
      <c r="CF79" s="538">
        <f t="shared" si="93"/>
        <v>0</v>
      </c>
      <c r="CI79" s="535">
        <f t="shared" si="94"/>
        <v>0</v>
      </c>
      <c r="CJ79" s="535">
        <f t="shared" si="95"/>
        <v>0</v>
      </c>
      <c r="CK79" s="535">
        <f t="shared" si="96"/>
        <v>0</v>
      </c>
      <c r="CM79" s="535" t="e">
        <f t="shared" si="97"/>
        <v>#NAME?</v>
      </c>
      <c r="CS79" s="539" t="e">
        <f t="shared" si="107"/>
        <v>#NAME?</v>
      </c>
    </row>
    <row r="80" spans="1:97" ht="13">
      <c r="A80" s="544" t="s">
        <v>1319</v>
      </c>
      <c r="B80" s="542">
        <v>6</v>
      </c>
      <c r="C80" s="542">
        <v>11</v>
      </c>
      <c r="D80" s="542">
        <f t="shared" si="68"/>
        <v>14</v>
      </c>
      <c r="E80" s="542">
        <v>15</v>
      </c>
      <c r="F80" s="542">
        <v>10</v>
      </c>
      <c r="G80" s="542">
        <v>11</v>
      </c>
      <c r="H80" s="542">
        <v>11</v>
      </c>
      <c r="I80" s="542">
        <v>11</v>
      </c>
      <c r="J80" s="542">
        <v>14.5</v>
      </c>
      <c r="K80" s="542">
        <v>14</v>
      </c>
      <c r="L80" s="542">
        <v>12</v>
      </c>
      <c r="M80" s="542">
        <v>9.5</v>
      </c>
      <c r="N80" s="542">
        <v>12</v>
      </c>
      <c r="O80" s="542">
        <v>9</v>
      </c>
      <c r="P80" s="542">
        <v>7</v>
      </c>
      <c r="Q80" s="542">
        <f t="shared" si="69"/>
        <v>136</v>
      </c>
      <c r="R80" s="542">
        <f t="shared" si="70"/>
        <v>150</v>
      </c>
      <c r="S80" s="528">
        <v>0</v>
      </c>
      <c r="T80" s="528">
        <v>0</v>
      </c>
      <c r="U80" s="528">
        <v>0</v>
      </c>
      <c r="V80" s="528">
        <v>0</v>
      </c>
      <c r="W80" s="528">
        <v>0</v>
      </c>
      <c r="X80" s="528">
        <v>0</v>
      </c>
      <c r="Y80" s="528">
        <v>0</v>
      </c>
      <c r="Z80" s="528">
        <v>0</v>
      </c>
      <c r="AA80" s="528">
        <v>0</v>
      </c>
      <c r="AB80" s="529">
        <f t="shared" si="71"/>
        <v>20.16</v>
      </c>
      <c r="AC80" s="529">
        <f t="shared" si="72"/>
        <v>18</v>
      </c>
      <c r="AD80" s="529">
        <f t="shared" si="73"/>
        <v>24.78</v>
      </c>
      <c r="AE80" s="529">
        <f t="shared" si="74"/>
        <v>38.143000000000001</v>
      </c>
      <c r="AF80" s="529">
        <f t="shared" si="75"/>
        <v>79.375</v>
      </c>
      <c r="AG80" s="529">
        <f t="shared" si="76"/>
        <v>160.298</v>
      </c>
      <c r="AH80" s="529">
        <f t="shared" si="108"/>
        <v>180.458</v>
      </c>
      <c r="AI80" s="530">
        <v>0</v>
      </c>
      <c r="AJ80" s="530">
        <v>0</v>
      </c>
      <c r="AK80" s="530">
        <v>0</v>
      </c>
      <c r="AL80" s="529">
        <f t="shared" si="109"/>
        <v>0</v>
      </c>
      <c r="AM80" s="529">
        <f t="shared" si="77"/>
        <v>0</v>
      </c>
      <c r="AN80" s="529">
        <f t="shared" si="78"/>
        <v>0</v>
      </c>
      <c r="AO80" s="529">
        <f t="shared" si="79"/>
        <v>0</v>
      </c>
      <c r="AP80" s="529">
        <f t="shared" si="80"/>
        <v>0</v>
      </c>
      <c r="AQ80" s="529">
        <f t="shared" si="110"/>
        <v>0</v>
      </c>
      <c r="AR80" s="529">
        <f t="shared" si="81"/>
        <v>0</v>
      </c>
      <c r="AS80" s="529">
        <f t="shared" si="111"/>
        <v>0</v>
      </c>
      <c r="AT80" s="529">
        <f t="shared" si="82"/>
        <v>0</v>
      </c>
      <c r="AU80" s="529">
        <f t="shared" si="83"/>
        <v>0</v>
      </c>
      <c r="AV80" s="529">
        <f t="shared" si="84"/>
        <v>0</v>
      </c>
      <c r="AW80" s="531">
        <v>0</v>
      </c>
      <c r="AX80" s="529">
        <f t="shared" si="85"/>
        <v>0</v>
      </c>
      <c r="AY80" s="530">
        <v>0</v>
      </c>
      <c r="AZ80" s="530">
        <v>0</v>
      </c>
      <c r="BA80" s="529" t="e">
        <f>IF(R80&gt;=2000,(SUM(AY80:AZ80)*BA78),(SUM(AY80:AX)))</f>
        <v>#NAME?</v>
      </c>
      <c r="BB80" s="529">
        <f t="shared" si="98"/>
        <v>47.628</v>
      </c>
      <c r="BE80" s="530">
        <v>0</v>
      </c>
      <c r="BF80" s="529">
        <f t="shared" si="99"/>
        <v>0</v>
      </c>
      <c r="BG80" s="534" t="e">
        <f t="shared" si="100"/>
        <v>#DIV/0!</v>
      </c>
      <c r="BH80" s="534" t="e">
        <f t="shared" si="101"/>
        <v>#DIV/0!</v>
      </c>
      <c r="BI80" s="534" t="e">
        <f t="shared" si="86"/>
        <v>#DIV/0!</v>
      </c>
      <c r="BK80" s="529">
        <f t="shared" si="87"/>
        <v>0</v>
      </c>
      <c r="BM80" s="529">
        <f t="shared" si="88"/>
        <v>0</v>
      </c>
      <c r="BP80" s="529">
        <f t="shared" si="89"/>
        <v>0</v>
      </c>
      <c r="BQ80" s="531">
        <v>0</v>
      </c>
      <c r="BR80" s="529">
        <f t="shared" si="102"/>
        <v>0</v>
      </c>
      <c r="BS80" s="531">
        <v>0</v>
      </c>
      <c r="BT80" s="529">
        <f t="shared" si="103"/>
        <v>0</v>
      </c>
      <c r="BU80" s="529" t="e">
        <f t="shared" si="104"/>
        <v>#NAME?</v>
      </c>
      <c r="BV80" s="529" t="e">
        <f t="shared" si="105"/>
        <v>#NAME?</v>
      </c>
      <c r="BW80" s="529" t="e">
        <f t="shared" si="90"/>
        <v>#NAME?</v>
      </c>
      <c r="BX80" s="535" t="e">
        <f t="shared" si="91"/>
        <v>#NAME?</v>
      </c>
      <c r="BZ80" s="535" t="e">
        <f t="shared" si="92"/>
        <v>#NAME?</v>
      </c>
      <c r="CC80" s="538">
        <f t="shared" si="106"/>
        <v>0</v>
      </c>
      <c r="CF80" s="538">
        <f t="shared" si="93"/>
        <v>0</v>
      </c>
      <c r="CI80" s="535">
        <f t="shared" si="94"/>
        <v>0</v>
      </c>
      <c r="CJ80" s="535">
        <f t="shared" si="95"/>
        <v>0</v>
      </c>
      <c r="CK80" s="535">
        <f t="shared" si="96"/>
        <v>0</v>
      </c>
      <c r="CM80" s="535" t="e">
        <f t="shared" si="97"/>
        <v>#NAME?</v>
      </c>
      <c r="CS80" s="539" t="e">
        <f t="shared" si="107"/>
        <v>#NAME?</v>
      </c>
    </row>
    <row r="81" spans="1:97" ht="13">
      <c r="A81" s="544" t="s">
        <v>1320</v>
      </c>
      <c r="B81" s="542">
        <v>86.5</v>
      </c>
      <c r="C81" s="542">
        <v>232.5</v>
      </c>
      <c r="D81" s="542">
        <f t="shared" si="68"/>
        <v>275.75</v>
      </c>
      <c r="E81" s="542">
        <v>262.5</v>
      </c>
      <c r="F81" s="542">
        <v>272</v>
      </c>
      <c r="G81" s="542">
        <v>252.5</v>
      </c>
      <c r="H81" s="542">
        <v>262.5</v>
      </c>
      <c r="I81" s="542">
        <v>275.5</v>
      </c>
      <c r="J81" s="542">
        <v>254</v>
      </c>
      <c r="K81" s="542">
        <v>234.5</v>
      </c>
      <c r="L81" s="542">
        <v>243.5</v>
      </c>
      <c r="M81" s="542">
        <v>291</v>
      </c>
      <c r="N81" s="542">
        <v>280.5</v>
      </c>
      <c r="O81" s="542">
        <v>241</v>
      </c>
      <c r="P81" s="542">
        <v>224.5</v>
      </c>
      <c r="Q81" s="542">
        <f t="shared" si="69"/>
        <v>3094</v>
      </c>
      <c r="R81" s="542">
        <f t="shared" si="70"/>
        <v>3369.75</v>
      </c>
      <c r="S81" s="528">
        <v>0</v>
      </c>
      <c r="T81" s="528">
        <v>0</v>
      </c>
      <c r="U81" s="528">
        <v>0</v>
      </c>
      <c r="V81" s="528">
        <v>0</v>
      </c>
      <c r="W81" s="528">
        <v>0</v>
      </c>
      <c r="X81" s="528">
        <v>0</v>
      </c>
      <c r="Y81" s="528">
        <v>0</v>
      </c>
      <c r="Z81" s="528">
        <v>0</v>
      </c>
      <c r="AA81" s="528">
        <v>0</v>
      </c>
      <c r="AB81" s="529">
        <f t="shared" si="71"/>
        <v>397.08</v>
      </c>
      <c r="AC81" s="529">
        <f t="shared" si="72"/>
        <v>315</v>
      </c>
      <c r="AD81" s="529">
        <f t="shared" si="73"/>
        <v>618.91</v>
      </c>
      <c r="AE81" s="529">
        <f t="shared" si="74"/>
        <v>827.64</v>
      </c>
      <c r="AF81" s="529">
        <f t="shared" si="75"/>
        <v>1893.75</v>
      </c>
      <c r="AG81" s="529">
        <f t="shared" si="76"/>
        <v>3655.3</v>
      </c>
      <c r="AH81" s="529">
        <f t="shared" si="108"/>
        <v>4052.38</v>
      </c>
      <c r="AI81" s="530">
        <v>0</v>
      </c>
      <c r="AJ81" s="530">
        <v>0</v>
      </c>
      <c r="AK81" s="530">
        <v>0</v>
      </c>
      <c r="AL81" s="529">
        <f t="shared" si="109"/>
        <v>0</v>
      </c>
      <c r="AM81" s="529">
        <f t="shared" si="77"/>
        <v>0</v>
      </c>
      <c r="AN81" s="529">
        <f t="shared" si="78"/>
        <v>0</v>
      </c>
      <c r="AO81" s="529">
        <f t="shared" si="79"/>
        <v>0</v>
      </c>
      <c r="AP81" s="529">
        <f t="shared" si="80"/>
        <v>0</v>
      </c>
      <c r="AQ81" s="529">
        <f t="shared" si="110"/>
        <v>0</v>
      </c>
      <c r="AR81" s="529">
        <f t="shared" si="81"/>
        <v>0</v>
      </c>
      <c r="AS81" s="529">
        <f t="shared" si="111"/>
        <v>0</v>
      </c>
      <c r="AT81" s="529">
        <f t="shared" si="82"/>
        <v>0</v>
      </c>
      <c r="AU81" s="529">
        <f t="shared" si="83"/>
        <v>0</v>
      </c>
      <c r="AV81" s="529">
        <f t="shared" si="84"/>
        <v>0</v>
      </c>
      <c r="AW81" s="531">
        <v>0</v>
      </c>
      <c r="AX81" s="529">
        <f t="shared" si="85"/>
        <v>0</v>
      </c>
      <c r="AY81" s="530">
        <v>0</v>
      </c>
      <c r="AZ81" s="530">
        <v>0</v>
      </c>
      <c r="BA81" s="529" t="e">
        <f>IF(R81&gt;=2000,(SUM(AY81:AZ81)*BA79),(SUM(AY81:AX)))</f>
        <v>#NAME?</v>
      </c>
      <c r="BB81" s="529">
        <f t="shared" si="98"/>
        <v>149.67599999999999</v>
      </c>
      <c r="BE81" s="530">
        <v>0</v>
      </c>
      <c r="BF81" s="529">
        <f t="shared" si="99"/>
        <v>0</v>
      </c>
      <c r="BG81" s="534" t="e">
        <f t="shared" si="100"/>
        <v>#DIV/0!</v>
      </c>
      <c r="BH81" s="534" t="e">
        <f t="shared" si="101"/>
        <v>#DIV/0!</v>
      </c>
      <c r="BI81" s="534" t="e">
        <f t="shared" si="86"/>
        <v>#DIV/0!</v>
      </c>
      <c r="BK81" s="529">
        <f t="shared" si="87"/>
        <v>0</v>
      </c>
      <c r="BM81" s="529">
        <f t="shared" si="88"/>
        <v>0</v>
      </c>
      <c r="BP81" s="529">
        <f t="shared" si="89"/>
        <v>0</v>
      </c>
      <c r="BQ81" s="531">
        <v>0</v>
      </c>
      <c r="BR81" s="529">
        <f t="shared" si="102"/>
        <v>0</v>
      </c>
      <c r="BS81" s="531">
        <v>328</v>
      </c>
      <c r="BT81" s="529">
        <f t="shared" si="103"/>
        <v>98.4</v>
      </c>
      <c r="BU81" s="529" t="e">
        <f t="shared" si="104"/>
        <v>#NAME?</v>
      </c>
      <c r="BV81" s="529" t="e">
        <f t="shared" si="105"/>
        <v>#NAME?</v>
      </c>
      <c r="BW81" s="529" t="e">
        <f t="shared" si="90"/>
        <v>#NAME?</v>
      </c>
      <c r="BX81" s="535" t="e">
        <f t="shared" si="91"/>
        <v>#NAME?</v>
      </c>
      <c r="BZ81" s="535" t="e">
        <f t="shared" si="92"/>
        <v>#NAME?</v>
      </c>
      <c r="CC81" s="538">
        <f t="shared" si="106"/>
        <v>0</v>
      </c>
      <c r="CF81" s="538">
        <f t="shared" si="93"/>
        <v>0</v>
      </c>
      <c r="CI81" s="535">
        <f t="shared" si="94"/>
        <v>0</v>
      </c>
      <c r="CJ81" s="535">
        <f t="shared" si="95"/>
        <v>0</v>
      </c>
      <c r="CK81" s="535">
        <f t="shared" si="96"/>
        <v>0</v>
      </c>
      <c r="CM81" s="535" t="e">
        <f t="shared" si="97"/>
        <v>#NAME?</v>
      </c>
      <c r="CS81" s="539" t="e">
        <f t="shared" si="107"/>
        <v>#NAME?</v>
      </c>
    </row>
    <row r="82" spans="1:97" ht="13">
      <c r="A82" s="544" t="s">
        <v>1321</v>
      </c>
      <c r="B82" s="542">
        <v>17</v>
      </c>
      <c r="C82" s="542">
        <v>27</v>
      </c>
      <c r="D82" s="542">
        <f t="shared" si="68"/>
        <v>35.5</v>
      </c>
      <c r="E82" s="542">
        <v>30.5</v>
      </c>
      <c r="F82" s="542">
        <v>16</v>
      </c>
      <c r="G82" s="542">
        <v>32.5</v>
      </c>
      <c r="H82" s="542">
        <v>36</v>
      </c>
      <c r="I82" s="542">
        <v>31</v>
      </c>
      <c r="J82" s="542">
        <v>41.5</v>
      </c>
      <c r="K82" s="542">
        <v>30</v>
      </c>
      <c r="L82" s="542">
        <v>27</v>
      </c>
      <c r="M82" s="542">
        <v>46</v>
      </c>
      <c r="N82" s="542">
        <v>37</v>
      </c>
      <c r="O82" s="542">
        <v>33</v>
      </c>
      <c r="P82" s="542">
        <v>25</v>
      </c>
      <c r="Q82" s="542">
        <f t="shared" si="69"/>
        <v>385.5</v>
      </c>
      <c r="R82" s="542">
        <f t="shared" si="70"/>
        <v>421</v>
      </c>
      <c r="S82" s="528">
        <v>0</v>
      </c>
      <c r="T82" s="528">
        <v>0</v>
      </c>
      <c r="U82" s="528">
        <v>0</v>
      </c>
      <c r="V82" s="528">
        <v>0</v>
      </c>
      <c r="W82" s="528">
        <v>0</v>
      </c>
      <c r="X82" s="528">
        <v>0</v>
      </c>
      <c r="Y82" s="528">
        <v>0</v>
      </c>
      <c r="Z82" s="528">
        <v>0</v>
      </c>
      <c r="AA82" s="528">
        <v>0</v>
      </c>
      <c r="AB82" s="529">
        <f t="shared" si="71"/>
        <v>51.12</v>
      </c>
      <c r="AC82" s="529">
        <f t="shared" si="72"/>
        <v>36.6</v>
      </c>
      <c r="AD82" s="529">
        <f t="shared" si="73"/>
        <v>57.23</v>
      </c>
      <c r="AE82" s="529">
        <f t="shared" si="74"/>
        <v>113.383</v>
      </c>
      <c r="AF82" s="529">
        <f t="shared" si="75"/>
        <v>247.5</v>
      </c>
      <c r="AG82" s="529">
        <f t="shared" si="76"/>
        <v>454.71299999999997</v>
      </c>
      <c r="AH82" s="529">
        <f t="shared" si="108"/>
        <v>505.83299999999997</v>
      </c>
      <c r="AI82" s="530">
        <v>0</v>
      </c>
      <c r="AJ82" s="530">
        <v>0</v>
      </c>
      <c r="AK82" s="530">
        <v>0</v>
      </c>
      <c r="AL82" s="529">
        <f t="shared" si="109"/>
        <v>0</v>
      </c>
      <c r="AM82" s="529">
        <f t="shared" si="77"/>
        <v>0</v>
      </c>
      <c r="AN82" s="529">
        <f t="shared" si="78"/>
        <v>0</v>
      </c>
      <c r="AO82" s="529">
        <f t="shared" si="79"/>
        <v>0</v>
      </c>
      <c r="AP82" s="529">
        <f t="shared" si="80"/>
        <v>0</v>
      </c>
      <c r="AQ82" s="529">
        <f t="shared" si="110"/>
        <v>0</v>
      </c>
      <c r="AR82" s="529">
        <f t="shared" si="81"/>
        <v>0</v>
      </c>
      <c r="AS82" s="529">
        <f t="shared" si="111"/>
        <v>0</v>
      </c>
      <c r="AT82" s="529">
        <f t="shared" si="82"/>
        <v>0</v>
      </c>
      <c r="AU82" s="529">
        <f t="shared" si="83"/>
        <v>0</v>
      </c>
      <c r="AV82" s="529">
        <f t="shared" si="84"/>
        <v>0</v>
      </c>
      <c r="AW82" s="531">
        <v>0</v>
      </c>
      <c r="AX82" s="529">
        <f t="shared" si="85"/>
        <v>0</v>
      </c>
      <c r="AY82" s="530">
        <v>0</v>
      </c>
      <c r="AZ82" s="530">
        <v>0</v>
      </c>
      <c r="BA82" s="529" t="e">
        <f>IF(R82&gt;=2000,(SUM(AY82:AZ82)*BA80),(SUM(AY82:AX)))</f>
        <v>#NAME?</v>
      </c>
      <c r="BB82" s="529">
        <f t="shared" si="98"/>
        <v>134.80799999999999</v>
      </c>
      <c r="BE82" s="530">
        <v>0</v>
      </c>
      <c r="BF82" s="529">
        <f t="shared" si="99"/>
        <v>0</v>
      </c>
      <c r="BG82" s="534" t="e">
        <f t="shared" si="100"/>
        <v>#DIV/0!</v>
      </c>
      <c r="BH82" s="534" t="e">
        <f t="shared" si="101"/>
        <v>#DIV/0!</v>
      </c>
      <c r="BI82" s="534" t="e">
        <f t="shared" si="86"/>
        <v>#DIV/0!</v>
      </c>
      <c r="BK82" s="529">
        <f t="shared" si="87"/>
        <v>0</v>
      </c>
      <c r="BM82" s="529">
        <f t="shared" si="88"/>
        <v>0</v>
      </c>
      <c r="BP82" s="529">
        <f t="shared" si="89"/>
        <v>0</v>
      </c>
      <c r="BQ82" s="531">
        <v>422</v>
      </c>
      <c r="BR82" s="529">
        <f t="shared" si="102"/>
        <v>46.42</v>
      </c>
      <c r="BS82" s="531">
        <v>86</v>
      </c>
      <c r="BT82" s="529">
        <f t="shared" si="103"/>
        <v>25.8</v>
      </c>
      <c r="BU82" s="529" t="e">
        <f t="shared" si="104"/>
        <v>#NAME?</v>
      </c>
      <c r="BV82" s="529" t="e">
        <f t="shared" si="105"/>
        <v>#NAME?</v>
      </c>
      <c r="BW82" s="529" t="e">
        <f t="shared" si="90"/>
        <v>#NAME?</v>
      </c>
      <c r="BX82" s="535" t="e">
        <f t="shared" si="91"/>
        <v>#NAME?</v>
      </c>
      <c r="BZ82" s="535" t="e">
        <f t="shared" si="92"/>
        <v>#NAME?</v>
      </c>
      <c r="CC82" s="538">
        <f t="shared" si="106"/>
        <v>0</v>
      </c>
      <c r="CF82" s="538">
        <f t="shared" si="93"/>
        <v>0</v>
      </c>
      <c r="CI82" s="535">
        <f t="shared" si="94"/>
        <v>0</v>
      </c>
      <c r="CJ82" s="535">
        <f t="shared" si="95"/>
        <v>0</v>
      </c>
      <c r="CK82" s="535">
        <f t="shared" si="96"/>
        <v>0</v>
      </c>
      <c r="CM82" s="535" t="e">
        <f t="shared" si="97"/>
        <v>#NAME?</v>
      </c>
      <c r="CS82" s="539" t="e">
        <f t="shared" si="107"/>
        <v>#NAME?</v>
      </c>
    </row>
    <row r="83" spans="1:97" ht="13">
      <c r="A83" s="544" t="s">
        <v>1322</v>
      </c>
      <c r="B83" s="542">
        <v>5.5</v>
      </c>
      <c r="C83" s="542">
        <v>87</v>
      </c>
      <c r="D83" s="542">
        <f t="shared" si="68"/>
        <v>89.75</v>
      </c>
      <c r="E83" s="542">
        <v>95</v>
      </c>
      <c r="F83" s="542">
        <v>93.5</v>
      </c>
      <c r="G83" s="542">
        <v>89</v>
      </c>
      <c r="H83" s="542">
        <v>96.5</v>
      </c>
      <c r="I83" s="542">
        <v>94</v>
      </c>
      <c r="J83" s="542">
        <v>98.5</v>
      </c>
      <c r="K83" s="542">
        <v>90</v>
      </c>
      <c r="L83" s="542">
        <v>90</v>
      </c>
      <c r="M83" s="542">
        <v>101.5</v>
      </c>
      <c r="N83" s="542">
        <v>101.5</v>
      </c>
      <c r="O83" s="542">
        <v>85</v>
      </c>
      <c r="P83" s="542">
        <v>85.5</v>
      </c>
      <c r="Q83" s="542">
        <f t="shared" si="69"/>
        <v>1120</v>
      </c>
      <c r="R83" s="542">
        <f t="shared" si="70"/>
        <v>1209.75</v>
      </c>
      <c r="S83" s="528">
        <v>0</v>
      </c>
      <c r="T83" s="528">
        <v>0</v>
      </c>
      <c r="U83" s="528">
        <v>0</v>
      </c>
      <c r="V83" s="528">
        <v>0</v>
      </c>
      <c r="W83" s="528">
        <v>0</v>
      </c>
      <c r="X83" s="528">
        <v>0</v>
      </c>
      <c r="Y83" s="528">
        <v>0</v>
      </c>
      <c r="Z83" s="528">
        <v>0</v>
      </c>
      <c r="AA83" s="528">
        <v>0</v>
      </c>
      <c r="AB83" s="529">
        <f t="shared" si="71"/>
        <v>129.24</v>
      </c>
      <c r="AC83" s="529">
        <f t="shared" si="72"/>
        <v>114</v>
      </c>
      <c r="AD83" s="529">
        <f t="shared" si="73"/>
        <v>215.35</v>
      </c>
      <c r="AE83" s="529">
        <f t="shared" si="74"/>
        <v>302.005</v>
      </c>
      <c r="AF83" s="529">
        <f t="shared" si="75"/>
        <v>691.875</v>
      </c>
      <c r="AG83" s="529">
        <f t="shared" si="76"/>
        <v>1323.23</v>
      </c>
      <c r="AH83" s="529">
        <f t="shared" si="108"/>
        <v>1452.47</v>
      </c>
      <c r="AI83" s="530">
        <v>0</v>
      </c>
      <c r="AJ83" s="530">
        <v>0</v>
      </c>
      <c r="AK83" s="530">
        <v>0</v>
      </c>
      <c r="AL83" s="529">
        <f t="shared" si="109"/>
        <v>0</v>
      </c>
      <c r="AM83" s="529">
        <f t="shared" si="77"/>
        <v>0</v>
      </c>
      <c r="AN83" s="529">
        <f t="shared" si="78"/>
        <v>0</v>
      </c>
      <c r="AO83" s="529">
        <f t="shared" si="79"/>
        <v>0</v>
      </c>
      <c r="AP83" s="529">
        <f t="shared" si="80"/>
        <v>0</v>
      </c>
      <c r="AQ83" s="529">
        <f t="shared" si="110"/>
        <v>0</v>
      </c>
      <c r="AR83" s="529">
        <f t="shared" si="81"/>
        <v>0</v>
      </c>
      <c r="AS83" s="529">
        <f t="shared" si="111"/>
        <v>0</v>
      </c>
      <c r="AT83" s="529">
        <f t="shared" si="82"/>
        <v>0</v>
      </c>
      <c r="AU83" s="529">
        <f t="shared" si="83"/>
        <v>0</v>
      </c>
      <c r="AV83" s="529">
        <f t="shared" si="84"/>
        <v>0</v>
      </c>
      <c r="AW83" s="531">
        <v>0</v>
      </c>
      <c r="AX83" s="529">
        <f t="shared" si="85"/>
        <v>0</v>
      </c>
      <c r="AY83" s="530">
        <v>0</v>
      </c>
      <c r="AZ83" s="530">
        <v>0</v>
      </c>
      <c r="BA83" s="529" t="e">
        <f>IF(R83&gt;=2000,(SUM(AY83:AZ83)*BA81),(SUM(AY83:AX)))</f>
        <v>#NAME?</v>
      </c>
      <c r="BB83" s="529">
        <f t="shared" si="98"/>
        <v>23.385000000000002</v>
      </c>
      <c r="BE83" s="530">
        <v>0</v>
      </c>
      <c r="BF83" s="529">
        <f t="shared" si="99"/>
        <v>0</v>
      </c>
      <c r="BG83" s="534" t="e">
        <f t="shared" si="100"/>
        <v>#DIV/0!</v>
      </c>
      <c r="BH83" s="534" t="e">
        <f t="shared" si="101"/>
        <v>#DIV/0!</v>
      </c>
      <c r="BI83" s="534" t="e">
        <f t="shared" si="86"/>
        <v>#DIV/0!</v>
      </c>
      <c r="BK83" s="529">
        <f t="shared" si="87"/>
        <v>0</v>
      </c>
      <c r="BM83" s="529">
        <f t="shared" si="88"/>
        <v>0</v>
      </c>
      <c r="BP83" s="529">
        <f t="shared" si="89"/>
        <v>0</v>
      </c>
      <c r="BQ83" s="531">
        <v>200</v>
      </c>
      <c r="BR83" s="529">
        <f t="shared" si="102"/>
        <v>22</v>
      </c>
      <c r="BS83" s="531">
        <v>400</v>
      </c>
      <c r="BT83" s="529">
        <f t="shared" si="103"/>
        <v>120</v>
      </c>
      <c r="BU83" s="529" t="e">
        <f t="shared" si="104"/>
        <v>#NAME?</v>
      </c>
      <c r="BV83" s="529" t="e">
        <f t="shared" si="105"/>
        <v>#NAME?</v>
      </c>
      <c r="BW83" s="529" t="e">
        <f t="shared" si="90"/>
        <v>#NAME?</v>
      </c>
      <c r="BX83" s="535" t="e">
        <f t="shared" si="91"/>
        <v>#NAME?</v>
      </c>
      <c r="BZ83" s="535" t="e">
        <f t="shared" si="92"/>
        <v>#NAME?</v>
      </c>
      <c r="CC83" s="538">
        <f t="shared" si="106"/>
        <v>0</v>
      </c>
      <c r="CF83" s="538">
        <f t="shared" si="93"/>
        <v>0</v>
      </c>
      <c r="CI83" s="535">
        <f t="shared" si="94"/>
        <v>0</v>
      </c>
      <c r="CJ83" s="535">
        <f t="shared" si="95"/>
        <v>0</v>
      </c>
      <c r="CK83" s="535">
        <f t="shared" si="96"/>
        <v>0</v>
      </c>
      <c r="CM83" s="535" t="e">
        <f t="shared" si="97"/>
        <v>#NAME?</v>
      </c>
      <c r="CS83" s="539" t="e">
        <f t="shared" si="107"/>
        <v>#NAME?</v>
      </c>
    </row>
    <row r="84" spans="1:97" ht="13">
      <c r="A84" s="544" t="s">
        <v>949</v>
      </c>
      <c r="B84" s="542">
        <v>130</v>
      </c>
      <c r="C84" s="542">
        <v>841</v>
      </c>
      <c r="D84" s="542">
        <f t="shared" si="68"/>
        <v>906</v>
      </c>
      <c r="E84" s="542">
        <v>780</v>
      </c>
      <c r="F84" s="542">
        <v>760</v>
      </c>
      <c r="G84" s="542">
        <v>794</v>
      </c>
      <c r="H84" s="542">
        <v>850</v>
      </c>
      <c r="I84" s="542">
        <v>832</v>
      </c>
      <c r="J84" s="542">
        <v>880</v>
      </c>
      <c r="K84" s="542">
        <v>798</v>
      </c>
      <c r="L84" s="542">
        <v>763</v>
      </c>
      <c r="M84" s="542">
        <v>700</v>
      </c>
      <c r="N84" s="542">
        <v>708</v>
      </c>
      <c r="O84" s="542">
        <v>611</v>
      </c>
      <c r="P84" s="542">
        <v>597</v>
      </c>
      <c r="Q84" s="542">
        <f t="shared" si="69"/>
        <v>9073</v>
      </c>
      <c r="R84" s="542">
        <f t="shared" si="70"/>
        <v>9979</v>
      </c>
      <c r="S84" s="528">
        <v>0</v>
      </c>
      <c r="T84" s="528">
        <v>0</v>
      </c>
      <c r="U84" s="528">
        <v>0</v>
      </c>
      <c r="V84" s="528">
        <v>0</v>
      </c>
      <c r="W84" s="528">
        <v>0</v>
      </c>
      <c r="X84" s="528">
        <v>0</v>
      </c>
      <c r="Y84" s="528">
        <v>0</v>
      </c>
      <c r="Z84" s="528">
        <v>0</v>
      </c>
      <c r="AA84" s="528">
        <v>0</v>
      </c>
      <c r="AB84" s="529">
        <f t="shared" si="71"/>
        <v>1304.6400000000001</v>
      </c>
      <c r="AC84" s="529">
        <f t="shared" si="72"/>
        <v>936</v>
      </c>
      <c r="AD84" s="529">
        <f t="shared" si="73"/>
        <v>1833.72</v>
      </c>
      <c r="AE84" s="529">
        <f t="shared" si="74"/>
        <v>2677.29</v>
      </c>
      <c r="AF84" s="529">
        <f t="shared" si="75"/>
        <v>5221.25</v>
      </c>
      <c r="AG84" s="529">
        <f t="shared" si="76"/>
        <v>10668.26</v>
      </c>
      <c r="AH84" s="529">
        <f t="shared" si="108"/>
        <v>11972.9</v>
      </c>
      <c r="AI84" s="530">
        <v>0</v>
      </c>
      <c r="AJ84" s="530">
        <v>0</v>
      </c>
      <c r="AK84" s="530">
        <v>0</v>
      </c>
      <c r="AL84" s="529">
        <f t="shared" si="109"/>
        <v>0</v>
      </c>
      <c r="AM84" s="529">
        <f t="shared" si="77"/>
        <v>0</v>
      </c>
      <c r="AN84" s="529">
        <f t="shared" si="78"/>
        <v>0</v>
      </c>
      <c r="AO84" s="529">
        <f t="shared" si="79"/>
        <v>0</v>
      </c>
      <c r="AP84" s="529">
        <f t="shared" si="80"/>
        <v>0</v>
      </c>
      <c r="AQ84" s="529">
        <f t="shared" si="110"/>
        <v>0</v>
      </c>
      <c r="AR84" s="529">
        <f t="shared" si="81"/>
        <v>0</v>
      </c>
      <c r="AS84" s="529">
        <f t="shared" si="111"/>
        <v>0</v>
      </c>
      <c r="AT84" s="529">
        <f t="shared" si="82"/>
        <v>0</v>
      </c>
      <c r="AU84" s="529">
        <f t="shared" si="83"/>
        <v>0</v>
      </c>
      <c r="AV84" s="529">
        <f t="shared" si="84"/>
        <v>0</v>
      </c>
      <c r="AW84" s="531">
        <v>0</v>
      </c>
      <c r="AX84" s="529">
        <f t="shared" si="85"/>
        <v>0</v>
      </c>
      <c r="AY84" s="530">
        <v>0</v>
      </c>
      <c r="AZ84" s="530">
        <v>0</v>
      </c>
      <c r="BA84" s="529" t="e">
        <f>IF(R84&gt;=2000,(SUM(AY84:AZ84)*BA82),(SUM(AY84:AX)))</f>
        <v>#NAME?</v>
      </c>
      <c r="BB84" s="529">
        <f t="shared" si="98"/>
        <v>44.600999999999999</v>
      </c>
      <c r="BE84" s="530">
        <v>0</v>
      </c>
      <c r="BF84" s="529">
        <f t="shared" si="99"/>
        <v>0</v>
      </c>
      <c r="BG84" s="534" t="e">
        <f t="shared" si="100"/>
        <v>#DIV/0!</v>
      </c>
      <c r="BH84" s="534" t="e">
        <f t="shared" si="101"/>
        <v>#DIV/0!</v>
      </c>
      <c r="BI84" s="534" t="e">
        <f t="shared" si="86"/>
        <v>#DIV/0!</v>
      </c>
      <c r="BK84" s="529">
        <f t="shared" si="87"/>
        <v>0</v>
      </c>
      <c r="BM84" s="529">
        <f t="shared" si="88"/>
        <v>0</v>
      </c>
      <c r="BP84" s="529">
        <f t="shared" si="89"/>
        <v>0</v>
      </c>
      <c r="BQ84" s="531">
        <v>1000</v>
      </c>
      <c r="BR84" s="529">
        <f t="shared" si="102"/>
        <v>110</v>
      </c>
      <c r="BS84" s="531">
        <v>432</v>
      </c>
      <c r="BT84" s="529">
        <f t="shared" si="103"/>
        <v>129.6</v>
      </c>
      <c r="BU84" s="529" t="e">
        <f t="shared" si="104"/>
        <v>#NAME?</v>
      </c>
      <c r="BV84" s="529" t="e">
        <f t="shared" si="105"/>
        <v>#NAME?</v>
      </c>
      <c r="BW84" s="529" t="e">
        <f t="shared" si="90"/>
        <v>#NAME?</v>
      </c>
      <c r="BX84" s="535" t="e">
        <f t="shared" si="91"/>
        <v>#NAME?</v>
      </c>
      <c r="BZ84" s="535" t="e">
        <f t="shared" si="92"/>
        <v>#NAME?</v>
      </c>
      <c r="CC84" s="538">
        <f t="shared" si="106"/>
        <v>0</v>
      </c>
      <c r="CF84" s="538">
        <f t="shared" si="93"/>
        <v>0</v>
      </c>
      <c r="CI84" s="535">
        <f t="shared" si="94"/>
        <v>0</v>
      </c>
      <c r="CJ84" s="535">
        <f t="shared" si="95"/>
        <v>0</v>
      </c>
      <c r="CK84" s="535">
        <f t="shared" si="96"/>
        <v>0</v>
      </c>
      <c r="CM84" s="535" t="e">
        <f t="shared" si="97"/>
        <v>#NAME?</v>
      </c>
      <c r="CS84" s="539" t="e">
        <f t="shared" si="107"/>
        <v>#NAME?</v>
      </c>
    </row>
    <row r="85" spans="1:97" ht="13">
      <c r="A85" s="544" t="s">
        <v>950</v>
      </c>
      <c r="B85" s="542">
        <v>2</v>
      </c>
      <c r="C85" s="542">
        <v>12.5</v>
      </c>
      <c r="D85" s="542">
        <f t="shared" si="68"/>
        <v>13.5</v>
      </c>
      <c r="E85" s="542">
        <v>11</v>
      </c>
      <c r="F85" s="542">
        <v>8.5</v>
      </c>
      <c r="G85" s="542">
        <v>7.5</v>
      </c>
      <c r="H85" s="542">
        <v>12</v>
      </c>
      <c r="I85" s="542">
        <v>11</v>
      </c>
      <c r="J85" s="542">
        <v>11</v>
      </c>
      <c r="K85" s="542">
        <v>14.5</v>
      </c>
      <c r="L85" s="542">
        <v>8</v>
      </c>
      <c r="M85" s="542">
        <v>12</v>
      </c>
      <c r="N85" s="542">
        <v>13.5</v>
      </c>
      <c r="O85" s="542">
        <v>8.5</v>
      </c>
      <c r="P85" s="542">
        <v>9</v>
      </c>
      <c r="Q85" s="542">
        <f t="shared" si="69"/>
        <v>126.5</v>
      </c>
      <c r="R85" s="542">
        <f t="shared" si="70"/>
        <v>140</v>
      </c>
      <c r="S85" s="528">
        <v>0</v>
      </c>
      <c r="T85" s="528">
        <v>0</v>
      </c>
      <c r="U85" s="528">
        <v>0</v>
      </c>
      <c r="V85" s="528">
        <v>0</v>
      </c>
      <c r="W85" s="528">
        <v>0</v>
      </c>
      <c r="X85" s="528">
        <v>0</v>
      </c>
      <c r="Y85" s="528">
        <v>0</v>
      </c>
      <c r="Z85" s="528">
        <v>0</v>
      </c>
      <c r="AA85" s="528">
        <v>0</v>
      </c>
      <c r="AB85" s="529">
        <f t="shared" si="71"/>
        <v>19.440000000000001</v>
      </c>
      <c r="AC85" s="529">
        <f t="shared" si="72"/>
        <v>13.2</v>
      </c>
      <c r="AD85" s="529">
        <f t="shared" si="73"/>
        <v>18.88</v>
      </c>
      <c r="AE85" s="529">
        <f t="shared" si="74"/>
        <v>35.53</v>
      </c>
      <c r="AF85" s="529">
        <f t="shared" si="75"/>
        <v>81.875</v>
      </c>
      <c r="AG85" s="529">
        <f t="shared" si="76"/>
        <v>149.48500000000001</v>
      </c>
      <c r="AH85" s="529">
        <f t="shared" si="108"/>
        <v>168.92500000000001</v>
      </c>
      <c r="AI85" s="530">
        <v>0</v>
      </c>
      <c r="AJ85" s="530">
        <v>0</v>
      </c>
      <c r="AK85" s="530">
        <v>0</v>
      </c>
      <c r="AL85" s="529">
        <f t="shared" si="109"/>
        <v>0</v>
      </c>
      <c r="AM85" s="529">
        <f t="shared" si="77"/>
        <v>0</v>
      </c>
      <c r="AN85" s="529">
        <f t="shared" si="78"/>
        <v>0</v>
      </c>
      <c r="AO85" s="529">
        <f t="shared" si="79"/>
        <v>0</v>
      </c>
      <c r="AP85" s="529">
        <f t="shared" si="80"/>
        <v>0</v>
      </c>
      <c r="AQ85" s="529">
        <f t="shared" si="110"/>
        <v>0</v>
      </c>
      <c r="AR85" s="529">
        <f t="shared" si="81"/>
        <v>0</v>
      </c>
      <c r="AS85" s="529">
        <f t="shared" si="111"/>
        <v>0</v>
      </c>
      <c r="AT85" s="529">
        <f t="shared" si="82"/>
        <v>0</v>
      </c>
      <c r="AU85" s="529">
        <f t="shared" si="83"/>
        <v>0</v>
      </c>
      <c r="AV85" s="529">
        <f t="shared" si="84"/>
        <v>0</v>
      </c>
      <c r="AW85" s="531">
        <v>0</v>
      </c>
      <c r="AX85" s="529">
        <f t="shared" si="85"/>
        <v>0</v>
      </c>
      <c r="AY85" s="530">
        <v>0</v>
      </c>
      <c r="AZ85" s="530">
        <v>0</v>
      </c>
      <c r="BA85" s="529" t="e">
        <f>IF(R85&gt;=2000,(SUM(AY85:AZ85)*BA83),(SUM(AY85:AX)))</f>
        <v>#NAME?</v>
      </c>
      <c r="BB85" s="529">
        <f t="shared" si="98"/>
        <v>104.066</v>
      </c>
      <c r="BE85" s="530">
        <v>0</v>
      </c>
      <c r="BF85" s="529">
        <f t="shared" si="99"/>
        <v>0</v>
      </c>
      <c r="BG85" s="534" t="e">
        <f t="shared" si="100"/>
        <v>#DIV/0!</v>
      </c>
      <c r="BH85" s="534" t="e">
        <f t="shared" si="101"/>
        <v>#DIV/0!</v>
      </c>
      <c r="BI85" s="534" t="e">
        <f t="shared" si="86"/>
        <v>#DIV/0!</v>
      </c>
      <c r="BK85" s="529">
        <f t="shared" si="87"/>
        <v>0</v>
      </c>
      <c r="BM85" s="529">
        <f t="shared" si="88"/>
        <v>0</v>
      </c>
      <c r="BP85" s="529">
        <f t="shared" si="89"/>
        <v>0</v>
      </c>
      <c r="BQ85" s="531">
        <v>0</v>
      </c>
      <c r="BR85" s="529">
        <f t="shared" si="102"/>
        <v>0</v>
      </c>
      <c r="BS85" s="531">
        <v>0</v>
      </c>
      <c r="BT85" s="529">
        <f t="shared" si="103"/>
        <v>0</v>
      </c>
      <c r="BU85" s="529" t="e">
        <f t="shared" si="104"/>
        <v>#NAME?</v>
      </c>
      <c r="BV85" s="529" t="e">
        <f t="shared" si="105"/>
        <v>#NAME?</v>
      </c>
      <c r="BW85" s="529" t="e">
        <f t="shared" si="90"/>
        <v>#NAME?</v>
      </c>
      <c r="BX85" s="535" t="e">
        <f t="shared" si="91"/>
        <v>#NAME?</v>
      </c>
      <c r="BZ85" s="535" t="e">
        <f t="shared" si="92"/>
        <v>#NAME?</v>
      </c>
      <c r="CC85" s="538">
        <f t="shared" si="106"/>
        <v>0</v>
      </c>
      <c r="CF85" s="538">
        <f t="shared" si="93"/>
        <v>0</v>
      </c>
      <c r="CI85" s="535">
        <f t="shared" si="94"/>
        <v>0</v>
      </c>
      <c r="CJ85" s="535">
        <f t="shared" si="95"/>
        <v>0</v>
      </c>
      <c r="CK85" s="535">
        <f t="shared" si="96"/>
        <v>0</v>
      </c>
      <c r="CM85" s="535" t="e">
        <f t="shared" si="97"/>
        <v>#NAME?</v>
      </c>
      <c r="CS85" s="539" t="e">
        <f t="shared" si="107"/>
        <v>#NAME?</v>
      </c>
    </row>
    <row r="86" spans="1:97" ht="13">
      <c r="A86" s="544" t="s">
        <v>951</v>
      </c>
      <c r="B86" s="542">
        <v>1.5</v>
      </c>
      <c r="C86" s="542">
        <v>2</v>
      </c>
      <c r="D86" s="542">
        <f t="shared" si="68"/>
        <v>2.75</v>
      </c>
      <c r="E86" s="542">
        <v>3</v>
      </c>
      <c r="F86" s="542">
        <v>7.5</v>
      </c>
      <c r="G86" s="542">
        <v>2.5</v>
      </c>
      <c r="H86" s="542">
        <v>4</v>
      </c>
      <c r="I86" s="542">
        <v>0</v>
      </c>
      <c r="J86" s="542">
        <v>2</v>
      </c>
      <c r="K86" s="542">
        <v>2.5</v>
      </c>
      <c r="L86" s="542">
        <v>0</v>
      </c>
      <c r="M86" s="542">
        <v>11</v>
      </c>
      <c r="N86" s="542">
        <v>6.5</v>
      </c>
      <c r="O86" s="542">
        <v>7</v>
      </c>
      <c r="P86" s="542">
        <v>11.5</v>
      </c>
      <c r="Q86" s="542">
        <f t="shared" si="69"/>
        <v>57.5</v>
      </c>
      <c r="R86" s="542">
        <f t="shared" si="70"/>
        <v>60.25</v>
      </c>
      <c r="S86" s="528">
        <v>0</v>
      </c>
      <c r="T86" s="528">
        <v>0</v>
      </c>
      <c r="U86" s="528">
        <v>0</v>
      </c>
      <c r="V86" s="528">
        <v>0</v>
      </c>
      <c r="W86" s="528">
        <v>0</v>
      </c>
      <c r="X86" s="528">
        <v>0</v>
      </c>
      <c r="Y86" s="528">
        <v>0</v>
      </c>
      <c r="Z86" s="528">
        <v>0</v>
      </c>
      <c r="AA86" s="528">
        <v>0</v>
      </c>
      <c r="AB86" s="529">
        <f t="shared" si="71"/>
        <v>3.96</v>
      </c>
      <c r="AC86" s="529">
        <f t="shared" si="72"/>
        <v>3.6</v>
      </c>
      <c r="AD86" s="529">
        <f t="shared" si="73"/>
        <v>11.8</v>
      </c>
      <c r="AE86" s="529">
        <f t="shared" si="74"/>
        <v>6.27</v>
      </c>
      <c r="AF86" s="529">
        <f t="shared" si="75"/>
        <v>48.125</v>
      </c>
      <c r="AG86" s="529">
        <f t="shared" si="76"/>
        <v>69.795000000000002</v>
      </c>
      <c r="AH86" s="529">
        <f t="shared" si="108"/>
        <v>73.754999999999995</v>
      </c>
      <c r="AI86" s="530">
        <v>0</v>
      </c>
      <c r="AJ86" s="530">
        <v>0</v>
      </c>
      <c r="AK86" s="530">
        <v>0</v>
      </c>
      <c r="AL86" s="529">
        <f t="shared" si="109"/>
        <v>0</v>
      </c>
      <c r="AM86" s="529">
        <f t="shared" si="77"/>
        <v>0</v>
      </c>
      <c r="AN86" s="529">
        <f t="shared" si="78"/>
        <v>0</v>
      </c>
      <c r="AO86" s="529">
        <f t="shared" si="79"/>
        <v>0</v>
      </c>
      <c r="AP86" s="529">
        <f t="shared" si="80"/>
        <v>0</v>
      </c>
      <c r="AQ86" s="529">
        <f t="shared" si="110"/>
        <v>0</v>
      </c>
      <c r="AR86" s="529">
        <f t="shared" si="81"/>
        <v>0</v>
      </c>
      <c r="AS86" s="529">
        <f t="shared" si="111"/>
        <v>0</v>
      </c>
      <c r="AT86" s="529">
        <f t="shared" si="82"/>
        <v>0</v>
      </c>
      <c r="AU86" s="529">
        <f t="shared" si="83"/>
        <v>0</v>
      </c>
      <c r="AV86" s="529">
        <f t="shared" si="84"/>
        <v>0</v>
      </c>
      <c r="AW86" s="531">
        <v>0</v>
      </c>
      <c r="AX86" s="529">
        <f t="shared" si="85"/>
        <v>0</v>
      </c>
      <c r="AY86" s="530">
        <v>0</v>
      </c>
      <c r="AZ86" s="530">
        <v>0</v>
      </c>
      <c r="BA86" s="529" t="e">
        <f>IF(R86&gt;=2000,(SUM(AY86:AZ86)*BA84),(SUM(AY86:AX)))</f>
        <v>#NAME?</v>
      </c>
      <c r="BB86" s="529">
        <f t="shared" si="98"/>
        <v>19.286999999999999</v>
      </c>
      <c r="BE86" s="530">
        <v>0</v>
      </c>
      <c r="BF86" s="529">
        <f t="shared" si="99"/>
        <v>0</v>
      </c>
      <c r="BG86" s="534" t="e">
        <f t="shared" si="100"/>
        <v>#DIV/0!</v>
      </c>
      <c r="BH86" s="534" t="e">
        <f t="shared" si="101"/>
        <v>#DIV/0!</v>
      </c>
      <c r="BI86" s="534" t="e">
        <f t="shared" si="86"/>
        <v>#DIV/0!</v>
      </c>
      <c r="BK86" s="529">
        <f t="shared" si="87"/>
        <v>0</v>
      </c>
      <c r="BM86" s="529">
        <f t="shared" si="88"/>
        <v>0</v>
      </c>
      <c r="BP86" s="529">
        <f t="shared" si="89"/>
        <v>0</v>
      </c>
      <c r="BQ86" s="531">
        <v>0</v>
      </c>
      <c r="BR86" s="529">
        <f t="shared" si="102"/>
        <v>0</v>
      </c>
      <c r="BS86" s="531">
        <v>0</v>
      </c>
      <c r="BT86" s="529">
        <f t="shared" si="103"/>
        <v>0</v>
      </c>
      <c r="BU86" s="529" t="e">
        <f t="shared" si="104"/>
        <v>#NAME?</v>
      </c>
      <c r="BV86" s="529" t="e">
        <f t="shared" si="105"/>
        <v>#NAME?</v>
      </c>
      <c r="BW86" s="529" t="e">
        <f t="shared" si="90"/>
        <v>#NAME?</v>
      </c>
      <c r="BX86" s="535" t="e">
        <f t="shared" si="91"/>
        <v>#NAME?</v>
      </c>
      <c r="BZ86" s="535" t="e">
        <f t="shared" si="92"/>
        <v>#NAME?</v>
      </c>
      <c r="CC86" s="538">
        <f t="shared" si="106"/>
        <v>0</v>
      </c>
      <c r="CF86" s="538">
        <f t="shared" si="93"/>
        <v>0</v>
      </c>
      <c r="CI86" s="535">
        <f t="shared" si="94"/>
        <v>0</v>
      </c>
      <c r="CJ86" s="535">
        <f t="shared" si="95"/>
        <v>0</v>
      </c>
      <c r="CK86" s="535">
        <f t="shared" si="96"/>
        <v>0</v>
      </c>
      <c r="CM86" s="535" t="e">
        <f t="shared" si="97"/>
        <v>#NAME?</v>
      </c>
      <c r="CS86" s="539" t="e">
        <f t="shared" si="107"/>
        <v>#NAME?</v>
      </c>
    </row>
    <row r="87" spans="1:97" ht="13">
      <c r="A87" s="544" t="s">
        <v>952</v>
      </c>
      <c r="B87" s="542">
        <v>14</v>
      </c>
      <c r="C87" s="542">
        <v>28</v>
      </c>
      <c r="D87" s="542">
        <f t="shared" si="68"/>
        <v>35</v>
      </c>
      <c r="E87" s="542">
        <v>44</v>
      </c>
      <c r="F87" s="542">
        <v>45.5</v>
      </c>
      <c r="G87" s="542">
        <v>43</v>
      </c>
      <c r="H87" s="542">
        <v>42</v>
      </c>
      <c r="I87" s="542">
        <v>32.5</v>
      </c>
      <c r="J87" s="542">
        <v>49.5</v>
      </c>
      <c r="K87" s="542">
        <v>47</v>
      </c>
      <c r="L87" s="542">
        <v>37</v>
      </c>
      <c r="M87" s="542">
        <v>38.5</v>
      </c>
      <c r="N87" s="542">
        <v>38.5</v>
      </c>
      <c r="O87" s="542">
        <v>24</v>
      </c>
      <c r="P87" s="542">
        <v>29</v>
      </c>
      <c r="Q87" s="542">
        <f t="shared" si="69"/>
        <v>470.5</v>
      </c>
      <c r="R87" s="542">
        <f t="shared" si="70"/>
        <v>505.5</v>
      </c>
      <c r="S87" s="528">
        <v>0</v>
      </c>
      <c r="T87" s="528">
        <v>0</v>
      </c>
      <c r="U87" s="528">
        <v>0</v>
      </c>
      <c r="V87" s="528">
        <v>0</v>
      </c>
      <c r="W87" s="528">
        <v>0</v>
      </c>
      <c r="X87" s="528">
        <v>0</v>
      </c>
      <c r="Y87" s="528">
        <v>0</v>
      </c>
      <c r="Z87" s="528">
        <v>0</v>
      </c>
      <c r="AA87" s="528">
        <v>0</v>
      </c>
      <c r="AB87" s="529">
        <f t="shared" si="71"/>
        <v>50.4</v>
      </c>
      <c r="AC87" s="529">
        <f t="shared" si="72"/>
        <v>52.8</v>
      </c>
      <c r="AD87" s="529">
        <f t="shared" si="73"/>
        <v>104.43</v>
      </c>
      <c r="AE87" s="529">
        <f t="shared" si="74"/>
        <v>129.58000000000001</v>
      </c>
      <c r="AF87" s="529">
        <f t="shared" si="75"/>
        <v>267.5</v>
      </c>
      <c r="AG87" s="529">
        <f t="shared" si="76"/>
        <v>554.31000000000006</v>
      </c>
      <c r="AH87" s="529">
        <f t="shared" si="108"/>
        <v>604.71</v>
      </c>
      <c r="AI87" s="530">
        <v>0</v>
      </c>
      <c r="AJ87" s="530">
        <v>0</v>
      </c>
      <c r="AK87" s="530">
        <v>0</v>
      </c>
      <c r="AL87" s="529">
        <f t="shared" si="109"/>
        <v>0</v>
      </c>
      <c r="AM87" s="529">
        <f t="shared" si="77"/>
        <v>0</v>
      </c>
      <c r="AN87" s="529">
        <f t="shared" si="78"/>
        <v>0</v>
      </c>
      <c r="AO87" s="529">
        <f t="shared" si="79"/>
        <v>0</v>
      </c>
      <c r="AP87" s="529">
        <f t="shared" si="80"/>
        <v>0</v>
      </c>
      <c r="AQ87" s="529">
        <f t="shared" si="110"/>
        <v>0</v>
      </c>
      <c r="AR87" s="529">
        <f t="shared" si="81"/>
        <v>0</v>
      </c>
      <c r="AS87" s="529">
        <f t="shared" si="111"/>
        <v>0</v>
      </c>
      <c r="AT87" s="529">
        <f t="shared" si="82"/>
        <v>0</v>
      </c>
      <c r="AU87" s="529">
        <f t="shared" si="83"/>
        <v>0</v>
      </c>
      <c r="AV87" s="529">
        <f t="shared" si="84"/>
        <v>0</v>
      </c>
      <c r="AW87" s="531">
        <v>0</v>
      </c>
      <c r="AX87" s="529">
        <f t="shared" si="85"/>
        <v>0</v>
      </c>
      <c r="AY87" s="530">
        <v>0</v>
      </c>
      <c r="AZ87" s="530">
        <v>0</v>
      </c>
      <c r="BA87" s="529" t="e">
        <f>IF(R87&gt;=2000,(SUM(AY87:AZ87)*BA85),(SUM(AY87:AX)))</f>
        <v>#NAME?</v>
      </c>
      <c r="BB87" s="529">
        <f t="shared" si="98"/>
        <v>0</v>
      </c>
      <c r="BE87" s="530">
        <v>0</v>
      </c>
      <c r="BF87" s="529">
        <f t="shared" si="99"/>
        <v>0</v>
      </c>
      <c r="BG87" s="534" t="e">
        <f t="shared" si="100"/>
        <v>#DIV/0!</v>
      </c>
      <c r="BH87" s="534" t="e">
        <f t="shared" si="101"/>
        <v>#DIV/0!</v>
      </c>
      <c r="BI87" s="534" t="e">
        <f t="shared" si="86"/>
        <v>#DIV/0!</v>
      </c>
      <c r="BK87" s="529">
        <f t="shared" si="87"/>
        <v>0</v>
      </c>
      <c r="BM87" s="529">
        <f t="shared" si="88"/>
        <v>0</v>
      </c>
      <c r="BP87" s="529">
        <f t="shared" si="89"/>
        <v>0</v>
      </c>
      <c r="BQ87" s="531">
        <v>0</v>
      </c>
      <c r="BR87" s="529">
        <f t="shared" si="102"/>
        <v>0</v>
      </c>
      <c r="BS87" s="531">
        <v>0</v>
      </c>
      <c r="BT87" s="529">
        <f t="shared" si="103"/>
        <v>0</v>
      </c>
      <c r="BU87" s="529" t="e">
        <f t="shared" si="104"/>
        <v>#NAME?</v>
      </c>
      <c r="BV87" s="529" t="e">
        <f t="shared" si="105"/>
        <v>#NAME?</v>
      </c>
      <c r="BW87" s="529" t="e">
        <f t="shared" si="90"/>
        <v>#NAME?</v>
      </c>
      <c r="BX87" s="535" t="e">
        <f t="shared" si="91"/>
        <v>#NAME?</v>
      </c>
      <c r="BZ87" s="535" t="e">
        <f t="shared" si="92"/>
        <v>#NAME?</v>
      </c>
      <c r="CC87" s="538">
        <f t="shared" si="106"/>
        <v>0</v>
      </c>
      <c r="CF87" s="538">
        <f t="shared" si="93"/>
        <v>0</v>
      </c>
      <c r="CI87" s="535">
        <f t="shared" si="94"/>
        <v>0</v>
      </c>
      <c r="CJ87" s="535">
        <f t="shared" si="95"/>
        <v>0</v>
      </c>
      <c r="CK87" s="535">
        <f t="shared" si="96"/>
        <v>0</v>
      </c>
      <c r="CM87" s="535" t="e">
        <f t="shared" si="97"/>
        <v>#NAME?</v>
      </c>
      <c r="CS87" s="539" t="e">
        <f t="shared" si="107"/>
        <v>#NAME?</v>
      </c>
    </row>
    <row r="88" spans="1:97" ht="13">
      <c r="A88" s="544" t="s">
        <v>760</v>
      </c>
      <c r="B88" s="542">
        <v>0</v>
      </c>
      <c r="C88" s="542">
        <v>13</v>
      </c>
      <c r="D88" s="542">
        <f t="shared" si="68"/>
        <v>13</v>
      </c>
      <c r="E88" s="542">
        <v>15</v>
      </c>
      <c r="F88" s="542">
        <v>20</v>
      </c>
      <c r="G88" s="542">
        <v>15.5</v>
      </c>
      <c r="H88" s="542">
        <v>14</v>
      </c>
      <c r="I88" s="542">
        <v>8.5</v>
      </c>
      <c r="J88" s="542">
        <v>17.5</v>
      </c>
      <c r="K88" s="542">
        <v>17.5</v>
      </c>
      <c r="L88" s="542">
        <v>14</v>
      </c>
      <c r="M88" s="542">
        <v>11</v>
      </c>
      <c r="N88" s="542">
        <v>13</v>
      </c>
      <c r="O88" s="542">
        <v>13</v>
      </c>
      <c r="P88" s="542">
        <v>9</v>
      </c>
      <c r="Q88" s="542">
        <f t="shared" si="69"/>
        <v>168</v>
      </c>
      <c r="R88" s="542">
        <f t="shared" si="70"/>
        <v>181</v>
      </c>
      <c r="S88" s="528">
        <v>0</v>
      </c>
      <c r="T88" s="528">
        <v>0</v>
      </c>
      <c r="U88" s="528">
        <v>0</v>
      </c>
      <c r="V88" s="528">
        <v>0</v>
      </c>
      <c r="W88" s="528">
        <v>0</v>
      </c>
      <c r="X88" s="528">
        <v>0</v>
      </c>
      <c r="Y88" s="528">
        <v>0</v>
      </c>
      <c r="Z88" s="528">
        <v>0</v>
      </c>
      <c r="AA88" s="528">
        <v>0</v>
      </c>
      <c r="AB88" s="529">
        <f t="shared" si="71"/>
        <v>18.72</v>
      </c>
      <c r="AC88" s="529">
        <f t="shared" si="72"/>
        <v>18</v>
      </c>
      <c r="AD88" s="529">
        <f t="shared" si="73"/>
        <v>41.89</v>
      </c>
      <c r="AE88" s="529">
        <f t="shared" si="74"/>
        <v>41.8</v>
      </c>
      <c r="AF88" s="529">
        <f t="shared" si="75"/>
        <v>96.875</v>
      </c>
      <c r="AG88" s="529">
        <f t="shared" si="76"/>
        <v>198.565</v>
      </c>
      <c r="AH88" s="529">
        <f t="shared" si="108"/>
        <v>217.285</v>
      </c>
      <c r="AI88" s="530">
        <v>0</v>
      </c>
      <c r="AJ88" s="530">
        <v>0</v>
      </c>
      <c r="AK88" s="530">
        <v>0</v>
      </c>
      <c r="AL88" s="529">
        <f t="shared" si="109"/>
        <v>0</v>
      </c>
      <c r="AM88" s="529">
        <f t="shared" si="77"/>
        <v>0</v>
      </c>
      <c r="AN88" s="529">
        <f t="shared" si="78"/>
        <v>0</v>
      </c>
      <c r="AO88" s="529">
        <f t="shared" si="79"/>
        <v>0</v>
      </c>
      <c r="AP88" s="529">
        <f t="shared" si="80"/>
        <v>0</v>
      </c>
      <c r="AQ88" s="529">
        <f t="shared" si="110"/>
        <v>0</v>
      </c>
      <c r="AR88" s="529">
        <f t="shared" si="81"/>
        <v>0</v>
      </c>
      <c r="AS88" s="529">
        <f t="shared" si="111"/>
        <v>0</v>
      </c>
      <c r="AT88" s="529">
        <f t="shared" si="82"/>
        <v>0</v>
      </c>
      <c r="AU88" s="529">
        <f t="shared" si="83"/>
        <v>0</v>
      </c>
      <c r="AV88" s="529">
        <f t="shared" si="84"/>
        <v>0</v>
      </c>
      <c r="AW88" s="531">
        <v>0</v>
      </c>
      <c r="AX88" s="529">
        <f t="shared" si="85"/>
        <v>0</v>
      </c>
      <c r="AY88" s="530">
        <v>0</v>
      </c>
      <c r="AZ88" s="530">
        <v>0</v>
      </c>
      <c r="BA88" s="529" t="e">
        <f>IF(R88&gt;=2000,(SUM(AY88:AZ88)*BA86),(SUM(AY88:AX)))</f>
        <v>#NAME?</v>
      </c>
      <c r="BB88" s="529">
        <f t="shared" si="98"/>
        <v>0</v>
      </c>
      <c r="BE88" s="530">
        <v>0</v>
      </c>
      <c r="BF88" s="529">
        <f t="shared" si="99"/>
        <v>0</v>
      </c>
      <c r="BG88" s="534" t="e">
        <f t="shared" si="100"/>
        <v>#DIV/0!</v>
      </c>
      <c r="BH88" s="534" t="e">
        <f t="shared" si="101"/>
        <v>#DIV/0!</v>
      </c>
      <c r="BI88" s="534" t="e">
        <f t="shared" si="86"/>
        <v>#DIV/0!</v>
      </c>
      <c r="BK88" s="529">
        <f t="shared" si="87"/>
        <v>0</v>
      </c>
      <c r="BM88" s="529">
        <f t="shared" si="88"/>
        <v>0</v>
      </c>
      <c r="BP88" s="529">
        <f t="shared" si="89"/>
        <v>0</v>
      </c>
      <c r="BQ88" s="531">
        <v>185</v>
      </c>
      <c r="BR88" s="529">
        <f t="shared" si="102"/>
        <v>20.350000000000001</v>
      </c>
      <c r="BS88" s="531">
        <v>77</v>
      </c>
      <c r="BT88" s="529">
        <f t="shared" si="103"/>
        <v>23.1</v>
      </c>
      <c r="BU88" s="529" t="e">
        <f t="shared" si="104"/>
        <v>#NAME?</v>
      </c>
      <c r="BV88" s="529" t="e">
        <f t="shared" si="105"/>
        <v>#NAME?</v>
      </c>
      <c r="BW88" s="529" t="e">
        <f t="shared" si="90"/>
        <v>#NAME?</v>
      </c>
      <c r="BX88" s="535" t="e">
        <f t="shared" si="91"/>
        <v>#NAME?</v>
      </c>
      <c r="BZ88" s="535" t="e">
        <f t="shared" si="92"/>
        <v>#NAME?</v>
      </c>
      <c r="CC88" s="538">
        <f t="shared" si="106"/>
        <v>0</v>
      </c>
      <c r="CF88" s="538">
        <f t="shared" si="93"/>
        <v>0</v>
      </c>
      <c r="CI88" s="535">
        <f t="shared" si="94"/>
        <v>0</v>
      </c>
      <c r="CJ88" s="535">
        <f t="shared" si="95"/>
        <v>0</v>
      </c>
      <c r="CK88" s="535">
        <f t="shared" si="96"/>
        <v>0</v>
      </c>
      <c r="CM88" s="535" t="e">
        <f t="shared" si="97"/>
        <v>#NAME?</v>
      </c>
      <c r="CS88" s="539" t="e">
        <f t="shared" si="107"/>
        <v>#NAME?</v>
      </c>
    </row>
    <row r="89" spans="1:97" ht="13">
      <c r="A89" s="544" t="s">
        <v>1323</v>
      </c>
      <c r="B89" s="542">
        <v>0</v>
      </c>
      <c r="C89" s="542">
        <v>3</v>
      </c>
      <c r="D89" s="542">
        <f t="shared" si="68"/>
        <v>3</v>
      </c>
      <c r="E89" s="542">
        <v>1</v>
      </c>
      <c r="F89" s="542">
        <v>2</v>
      </c>
      <c r="G89" s="542">
        <v>2</v>
      </c>
      <c r="H89" s="542">
        <v>2</v>
      </c>
      <c r="I89" s="542">
        <v>2</v>
      </c>
      <c r="J89" s="542">
        <v>0</v>
      </c>
      <c r="K89" s="542">
        <v>2</v>
      </c>
      <c r="L89" s="542">
        <v>4</v>
      </c>
      <c r="M89" s="542">
        <v>0</v>
      </c>
      <c r="N89" s="542">
        <v>0</v>
      </c>
      <c r="O89" s="542">
        <v>0</v>
      </c>
      <c r="P89" s="542">
        <v>0</v>
      </c>
      <c r="Q89" s="542">
        <f t="shared" si="69"/>
        <v>15</v>
      </c>
      <c r="R89" s="542">
        <f t="shared" si="70"/>
        <v>18</v>
      </c>
      <c r="S89" s="528">
        <v>0</v>
      </c>
      <c r="T89" s="528">
        <v>0</v>
      </c>
      <c r="U89" s="528">
        <v>0</v>
      </c>
      <c r="V89" s="528">
        <v>0</v>
      </c>
      <c r="W89" s="528">
        <v>0</v>
      </c>
      <c r="X89" s="528">
        <v>0</v>
      </c>
      <c r="Y89" s="528">
        <v>0</v>
      </c>
      <c r="Z89" s="528">
        <v>0</v>
      </c>
      <c r="AA89" s="528">
        <v>0</v>
      </c>
      <c r="AB89" s="529">
        <f t="shared" si="71"/>
        <v>4.32</v>
      </c>
      <c r="AC89" s="529">
        <f t="shared" si="72"/>
        <v>1.2</v>
      </c>
      <c r="AD89" s="529">
        <f t="shared" si="73"/>
        <v>4.72</v>
      </c>
      <c r="AE89" s="529">
        <f t="shared" si="74"/>
        <v>4.18</v>
      </c>
      <c r="AF89" s="529">
        <f t="shared" si="75"/>
        <v>7.5</v>
      </c>
      <c r="AG89" s="529">
        <f t="shared" si="76"/>
        <v>17.600000000000001</v>
      </c>
      <c r="AH89" s="529">
        <f t="shared" si="108"/>
        <v>21.92</v>
      </c>
      <c r="AI89" s="530">
        <v>0</v>
      </c>
      <c r="AJ89" s="530">
        <v>0</v>
      </c>
      <c r="AK89" s="530">
        <v>0</v>
      </c>
      <c r="AL89" s="529">
        <f t="shared" si="109"/>
        <v>0</v>
      </c>
      <c r="AM89" s="529">
        <f t="shared" si="77"/>
        <v>0</v>
      </c>
      <c r="AN89" s="529">
        <f t="shared" si="78"/>
        <v>0</v>
      </c>
      <c r="AO89" s="529">
        <f t="shared" si="79"/>
        <v>0</v>
      </c>
      <c r="AP89" s="529">
        <f t="shared" si="80"/>
        <v>0</v>
      </c>
      <c r="AQ89" s="529">
        <f t="shared" si="110"/>
        <v>0</v>
      </c>
      <c r="AR89" s="529">
        <f t="shared" si="81"/>
        <v>0</v>
      </c>
      <c r="AS89" s="529">
        <f t="shared" si="111"/>
        <v>0</v>
      </c>
      <c r="AT89" s="529">
        <f t="shared" si="82"/>
        <v>0</v>
      </c>
      <c r="AU89" s="529">
        <f t="shared" si="83"/>
        <v>0</v>
      </c>
      <c r="AV89" s="529">
        <f t="shared" si="84"/>
        <v>0</v>
      </c>
      <c r="AW89" s="531">
        <v>0</v>
      </c>
      <c r="AX89" s="529">
        <f t="shared" si="85"/>
        <v>0</v>
      </c>
      <c r="AY89" s="530">
        <v>0</v>
      </c>
      <c r="AZ89" s="530">
        <v>0</v>
      </c>
      <c r="BA89" s="529" t="e">
        <f>IF(R89&gt;=2000,(SUM(AY89:AZ89)*BA87),(SUM(AY89:AX)))</f>
        <v>#NAME?</v>
      </c>
      <c r="BB89" s="529">
        <f t="shared" si="98"/>
        <v>9.7370000000000001</v>
      </c>
      <c r="BE89" s="530">
        <v>0</v>
      </c>
      <c r="BF89" s="529">
        <f t="shared" si="99"/>
        <v>0</v>
      </c>
      <c r="BG89" s="534" t="e">
        <f t="shared" si="100"/>
        <v>#DIV/0!</v>
      </c>
      <c r="BH89" s="534" t="e">
        <f t="shared" si="101"/>
        <v>#DIV/0!</v>
      </c>
      <c r="BI89" s="534" t="e">
        <f t="shared" si="86"/>
        <v>#DIV/0!</v>
      </c>
      <c r="BK89" s="529">
        <f t="shared" si="87"/>
        <v>0</v>
      </c>
      <c r="BM89" s="529">
        <f t="shared" si="88"/>
        <v>0</v>
      </c>
      <c r="BP89" s="529">
        <f t="shared" si="89"/>
        <v>0</v>
      </c>
      <c r="BQ89" s="531">
        <v>18</v>
      </c>
      <c r="BR89" s="529">
        <f t="shared" si="102"/>
        <v>1.98</v>
      </c>
      <c r="BS89" s="531">
        <v>0</v>
      </c>
      <c r="BT89" s="529">
        <f t="shared" si="103"/>
        <v>0</v>
      </c>
      <c r="BU89" s="529" t="e">
        <f t="shared" si="104"/>
        <v>#NAME?</v>
      </c>
      <c r="BV89" s="529" t="e">
        <f t="shared" si="105"/>
        <v>#NAME?</v>
      </c>
      <c r="BW89" s="529" t="e">
        <f t="shared" si="90"/>
        <v>#NAME?</v>
      </c>
      <c r="BX89" s="535" t="e">
        <f t="shared" si="91"/>
        <v>#NAME?</v>
      </c>
      <c r="BZ89" s="535" t="e">
        <f t="shared" si="92"/>
        <v>#NAME?</v>
      </c>
      <c r="CC89" s="538">
        <f t="shared" si="106"/>
        <v>0</v>
      </c>
      <c r="CF89" s="538">
        <f t="shared" si="93"/>
        <v>0</v>
      </c>
      <c r="CI89" s="535">
        <f t="shared" si="94"/>
        <v>0</v>
      </c>
      <c r="CJ89" s="535">
        <f t="shared" si="95"/>
        <v>0</v>
      </c>
      <c r="CK89" s="535">
        <f t="shared" si="96"/>
        <v>0</v>
      </c>
      <c r="CM89" s="535" t="e">
        <f t="shared" si="97"/>
        <v>#NAME?</v>
      </c>
      <c r="CS89" s="539" t="e">
        <f t="shared" si="107"/>
        <v>#NAME?</v>
      </c>
    </row>
    <row r="90" spans="1:97" ht="10.5">
      <c r="A90" s="553" t="s">
        <v>954</v>
      </c>
      <c r="B90" s="554">
        <f>SUBTOTAL(9,B88:B89)</f>
        <v>0</v>
      </c>
      <c r="C90" s="554">
        <f t="shared" ref="C90:R90" si="112">SUBTOTAL(9,C88:C89)</f>
        <v>16</v>
      </c>
      <c r="D90" s="554">
        <f t="shared" si="112"/>
        <v>16</v>
      </c>
      <c r="E90" s="554">
        <f t="shared" si="112"/>
        <v>16</v>
      </c>
      <c r="F90" s="554">
        <f t="shared" si="112"/>
        <v>22</v>
      </c>
      <c r="G90" s="554">
        <f t="shared" si="112"/>
        <v>17.5</v>
      </c>
      <c r="H90" s="554">
        <f t="shared" si="112"/>
        <v>16</v>
      </c>
      <c r="I90" s="554">
        <f t="shared" si="112"/>
        <v>10.5</v>
      </c>
      <c r="J90" s="554">
        <f t="shared" si="112"/>
        <v>17.5</v>
      </c>
      <c r="K90" s="554">
        <f t="shared" si="112"/>
        <v>19.5</v>
      </c>
      <c r="L90" s="554">
        <f t="shared" si="112"/>
        <v>18</v>
      </c>
      <c r="M90" s="554">
        <f t="shared" si="112"/>
        <v>11</v>
      </c>
      <c r="N90" s="554">
        <f t="shared" si="112"/>
        <v>13</v>
      </c>
      <c r="O90" s="554">
        <f t="shared" si="112"/>
        <v>13</v>
      </c>
      <c r="P90" s="554">
        <f t="shared" si="112"/>
        <v>9</v>
      </c>
      <c r="Q90" s="554">
        <f t="shared" si="112"/>
        <v>183</v>
      </c>
      <c r="R90" s="554">
        <f t="shared" si="112"/>
        <v>199</v>
      </c>
      <c r="S90" s="555">
        <f>SUM(S88:S89)</f>
        <v>0</v>
      </c>
      <c r="T90" s="555">
        <f t="shared" ref="T90:CE90" si="113">SUM(T88:T89)</f>
        <v>0</v>
      </c>
      <c r="U90" s="555">
        <f t="shared" si="113"/>
        <v>0</v>
      </c>
      <c r="V90" s="555">
        <f t="shared" si="113"/>
        <v>0</v>
      </c>
      <c r="W90" s="555">
        <f t="shared" si="113"/>
        <v>0</v>
      </c>
      <c r="X90" s="555">
        <f t="shared" si="113"/>
        <v>0</v>
      </c>
      <c r="Y90" s="555">
        <f t="shared" si="113"/>
        <v>0</v>
      </c>
      <c r="Z90" s="555">
        <f t="shared" si="113"/>
        <v>0</v>
      </c>
      <c r="AA90" s="555">
        <f t="shared" si="113"/>
        <v>0</v>
      </c>
      <c r="AB90" s="555">
        <f t="shared" si="113"/>
        <v>23.04</v>
      </c>
      <c r="AC90" s="555">
        <f t="shared" si="113"/>
        <v>19.2</v>
      </c>
      <c r="AD90" s="555">
        <f t="shared" si="113"/>
        <v>46.61</v>
      </c>
      <c r="AE90" s="555">
        <f t="shared" si="113"/>
        <v>45.98</v>
      </c>
      <c r="AF90" s="555">
        <f t="shared" si="113"/>
        <v>104.375</v>
      </c>
      <c r="AG90" s="555">
        <f t="shared" si="113"/>
        <v>216.16499999999999</v>
      </c>
      <c r="AH90" s="555">
        <f t="shared" si="113"/>
        <v>239.20499999999998</v>
      </c>
      <c r="AI90" s="555">
        <f t="shared" si="113"/>
        <v>0</v>
      </c>
      <c r="AJ90" s="555">
        <f t="shared" si="113"/>
        <v>0</v>
      </c>
      <c r="AK90" s="555">
        <f t="shared" si="113"/>
        <v>0</v>
      </c>
      <c r="AL90" s="555">
        <f t="shared" si="113"/>
        <v>0</v>
      </c>
      <c r="AM90" s="555">
        <f t="shared" si="113"/>
        <v>0</v>
      </c>
      <c r="AN90" s="555">
        <f t="shared" si="113"/>
        <v>0</v>
      </c>
      <c r="AO90" s="555">
        <f t="shared" si="113"/>
        <v>0</v>
      </c>
      <c r="AP90" s="555">
        <f t="shared" si="113"/>
        <v>0</v>
      </c>
      <c r="AQ90" s="555">
        <f t="shared" si="113"/>
        <v>0</v>
      </c>
      <c r="AR90" s="555">
        <f t="shared" si="113"/>
        <v>0</v>
      </c>
      <c r="AS90" s="555">
        <f t="shared" si="113"/>
        <v>0</v>
      </c>
      <c r="AT90" s="555">
        <f t="shared" si="113"/>
        <v>0</v>
      </c>
      <c r="AU90" s="555">
        <f t="shared" si="113"/>
        <v>0</v>
      </c>
      <c r="AV90" s="555">
        <f t="shared" si="113"/>
        <v>0</v>
      </c>
      <c r="AW90" s="555">
        <f t="shared" si="113"/>
        <v>0</v>
      </c>
      <c r="AX90" s="555">
        <f t="shared" si="113"/>
        <v>0</v>
      </c>
      <c r="AY90" s="555">
        <f t="shared" si="113"/>
        <v>0</v>
      </c>
      <c r="AZ90" s="555">
        <f t="shared" si="113"/>
        <v>0</v>
      </c>
      <c r="BA90" s="555" t="e">
        <f t="shared" si="113"/>
        <v>#NAME?</v>
      </c>
      <c r="BB90" s="555">
        <f t="shared" si="113"/>
        <v>9.7370000000000001</v>
      </c>
      <c r="BC90" s="555">
        <f t="shared" si="113"/>
        <v>0</v>
      </c>
      <c r="BD90" s="555">
        <f t="shared" si="113"/>
        <v>0</v>
      </c>
      <c r="BE90" s="555">
        <f t="shared" si="113"/>
        <v>0</v>
      </c>
      <c r="BF90" s="555">
        <f t="shared" si="113"/>
        <v>0</v>
      </c>
      <c r="BG90" s="555" t="e">
        <f t="shared" si="113"/>
        <v>#DIV/0!</v>
      </c>
      <c r="BH90" s="555" t="e">
        <f t="shared" si="113"/>
        <v>#DIV/0!</v>
      </c>
      <c r="BI90" s="555" t="e">
        <f t="shared" si="113"/>
        <v>#DIV/0!</v>
      </c>
      <c r="BJ90" s="555">
        <f t="shared" si="113"/>
        <v>0</v>
      </c>
      <c r="BK90" s="555">
        <f t="shared" si="113"/>
        <v>0</v>
      </c>
      <c r="BL90" s="555">
        <f t="shared" si="113"/>
        <v>0</v>
      </c>
      <c r="BM90" s="555">
        <f t="shared" si="113"/>
        <v>0</v>
      </c>
      <c r="BN90" s="555">
        <f t="shared" si="113"/>
        <v>0</v>
      </c>
      <c r="BO90" s="555">
        <f t="shared" si="113"/>
        <v>0</v>
      </c>
      <c r="BP90" s="555">
        <f t="shared" si="113"/>
        <v>0</v>
      </c>
      <c r="BQ90" s="555">
        <f t="shared" si="113"/>
        <v>203</v>
      </c>
      <c r="BR90" s="580">
        <f>SUM(BR88:BR89)</f>
        <v>22.330000000000002</v>
      </c>
      <c r="BS90" s="555">
        <f t="shared" si="113"/>
        <v>77</v>
      </c>
      <c r="BT90" s="555">
        <f t="shared" si="113"/>
        <v>23.1</v>
      </c>
      <c r="BU90" s="555" t="e">
        <f t="shared" si="113"/>
        <v>#NAME?</v>
      </c>
      <c r="BV90" s="555" t="e">
        <f t="shared" si="113"/>
        <v>#NAME?</v>
      </c>
      <c r="BW90" s="555" t="e">
        <f t="shared" si="113"/>
        <v>#NAME?</v>
      </c>
      <c r="BX90" s="555" t="e">
        <f t="shared" si="113"/>
        <v>#NAME?</v>
      </c>
      <c r="BY90" s="555">
        <f t="shared" si="113"/>
        <v>0</v>
      </c>
      <c r="BZ90" s="555" t="e">
        <f t="shared" si="113"/>
        <v>#NAME?</v>
      </c>
      <c r="CA90" s="555">
        <f t="shared" si="113"/>
        <v>0</v>
      </c>
      <c r="CB90" s="555">
        <f t="shared" si="113"/>
        <v>0</v>
      </c>
      <c r="CC90" s="555">
        <f t="shared" si="113"/>
        <v>0</v>
      </c>
      <c r="CD90" s="555">
        <f t="shared" si="113"/>
        <v>0</v>
      </c>
      <c r="CE90" s="555">
        <f t="shared" si="113"/>
        <v>0</v>
      </c>
      <c r="CF90" s="555">
        <f t="shared" ref="CF90:CS90" si="114">SUM(CF88:CF89)</f>
        <v>0</v>
      </c>
      <c r="CG90" s="555">
        <f t="shared" si="114"/>
        <v>0</v>
      </c>
      <c r="CH90" s="555">
        <f t="shared" si="114"/>
        <v>0</v>
      </c>
      <c r="CI90" s="555">
        <f t="shared" si="114"/>
        <v>0</v>
      </c>
      <c r="CJ90" s="555">
        <f t="shared" si="114"/>
        <v>0</v>
      </c>
      <c r="CK90" s="555">
        <f t="shared" si="114"/>
        <v>0</v>
      </c>
      <c r="CL90" s="555">
        <f t="shared" si="114"/>
        <v>0</v>
      </c>
      <c r="CM90" s="555" t="e">
        <f t="shared" si="114"/>
        <v>#NAME?</v>
      </c>
      <c r="CN90" s="555">
        <f t="shared" si="114"/>
        <v>0</v>
      </c>
      <c r="CO90" s="555">
        <f t="shared" si="114"/>
        <v>0</v>
      </c>
      <c r="CP90" s="555">
        <f t="shared" si="114"/>
        <v>0</v>
      </c>
      <c r="CQ90" s="555">
        <f t="shared" si="114"/>
        <v>0</v>
      </c>
      <c r="CR90" s="555">
        <f t="shared" si="114"/>
        <v>0</v>
      </c>
      <c r="CS90" s="555" t="e">
        <f t="shared" si="114"/>
        <v>#NAME?</v>
      </c>
    </row>
    <row r="91" spans="1:97" ht="13">
      <c r="A91" s="544" t="s">
        <v>761</v>
      </c>
      <c r="B91" s="542">
        <v>6.5</v>
      </c>
      <c r="C91" s="542">
        <v>19</v>
      </c>
      <c r="D91" s="542">
        <f t="shared" si="68"/>
        <v>22.25</v>
      </c>
      <c r="E91" s="542">
        <v>17.5</v>
      </c>
      <c r="F91" s="542">
        <v>12.5</v>
      </c>
      <c r="G91" s="542">
        <v>20</v>
      </c>
      <c r="H91" s="542">
        <v>20.5</v>
      </c>
      <c r="I91" s="542">
        <v>16</v>
      </c>
      <c r="J91" s="542">
        <v>17</v>
      </c>
      <c r="K91" s="542">
        <v>37</v>
      </c>
      <c r="L91" s="542">
        <v>28</v>
      </c>
      <c r="M91" s="542">
        <v>13.5</v>
      </c>
      <c r="N91" s="542">
        <v>16</v>
      </c>
      <c r="O91" s="542">
        <v>19.5</v>
      </c>
      <c r="P91" s="542">
        <v>16</v>
      </c>
      <c r="Q91" s="542">
        <f t="shared" si="69"/>
        <v>233.5</v>
      </c>
      <c r="R91" s="542">
        <f t="shared" si="70"/>
        <v>255.75</v>
      </c>
      <c r="S91" s="528">
        <v>0</v>
      </c>
      <c r="T91" s="528">
        <v>0</v>
      </c>
      <c r="U91" s="528">
        <v>0</v>
      </c>
      <c r="V91" s="528">
        <v>0</v>
      </c>
      <c r="W91" s="528">
        <v>0</v>
      </c>
      <c r="X91" s="528">
        <v>0</v>
      </c>
      <c r="Y91" s="528">
        <v>0</v>
      </c>
      <c r="Z91" s="528">
        <v>0</v>
      </c>
      <c r="AA91" s="528">
        <v>0</v>
      </c>
      <c r="AB91" s="529">
        <f t="shared" si="71"/>
        <v>32.04</v>
      </c>
      <c r="AC91" s="529">
        <f t="shared" si="72"/>
        <v>21</v>
      </c>
      <c r="AD91" s="529">
        <f t="shared" si="73"/>
        <v>38.35</v>
      </c>
      <c r="AE91" s="529">
        <f t="shared" si="74"/>
        <v>55.908000000000001</v>
      </c>
      <c r="AF91" s="529">
        <f t="shared" si="75"/>
        <v>162.5</v>
      </c>
      <c r="AG91" s="529">
        <f t="shared" si="76"/>
        <v>277.75800000000004</v>
      </c>
      <c r="AH91" s="529">
        <f t="shared" si="108"/>
        <v>309.79800000000006</v>
      </c>
      <c r="AI91" s="530">
        <v>0</v>
      </c>
      <c r="AJ91" s="530">
        <v>0</v>
      </c>
      <c r="AK91" s="530">
        <v>0</v>
      </c>
      <c r="AL91" s="529">
        <f t="shared" si="109"/>
        <v>0</v>
      </c>
      <c r="AM91" s="529">
        <f t="shared" si="77"/>
        <v>0</v>
      </c>
      <c r="AN91" s="529">
        <f t="shared" si="78"/>
        <v>0</v>
      </c>
      <c r="AO91" s="529">
        <f t="shared" si="79"/>
        <v>0</v>
      </c>
      <c r="AP91" s="529">
        <f t="shared" si="80"/>
        <v>0</v>
      </c>
      <c r="AQ91" s="529">
        <f t="shared" si="110"/>
        <v>0</v>
      </c>
      <c r="AR91" s="529">
        <f t="shared" si="81"/>
        <v>0</v>
      </c>
      <c r="AS91" s="529">
        <f t="shared" si="111"/>
        <v>0</v>
      </c>
      <c r="AT91" s="529">
        <f t="shared" si="82"/>
        <v>0</v>
      </c>
      <c r="AU91" s="529">
        <f t="shared" si="83"/>
        <v>0</v>
      </c>
      <c r="AV91" s="529">
        <f t="shared" si="84"/>
        <v>0</v>
      </c>
      <c r="AW91" s="531">
        <v>0</v>
      </c>
      <c r="AX91" s="529">
        <f t="shared" si="85"/>
        <v>0</v>
      </c>
      <c r="AY91" s="530">
        <v>0</v>
      </c>
      <c r="AZ91" s="530">
        <v>0</v>
      </c>
      <c r="BA91" s="529" t="e">
        <f>IF(R91&gt;=2000,(SUM(AY91:AZ91)*BA89),(SUM(AY91:AX)))</f>
        <v>#NAME?</v>
      </c>
      <c r="BB91" s="529">
        <f t="shared" si="98"/>
        <v>7.1870000000000003</v>
      </c>
      <c r="BE91" s="530">
        <v>0</v>
      </c>
      <c r="BF91" s="529">
        <f t="shared" si="99"/>
        <v>0</v>
      </c>
      <c r="BG91" s="534" t="e">
        <f t="shared" si="100"/>
        <v>#DIV/0!</v>
      </c>
      <c r="BH91" s="534" t="e">
        <f t="shared" si="101"/>
        <v>#DIV/0!</v>
      </c>
      <c r="BI91" s="534" t="e">
        <f t="shared" si="86"/>
        <v>#DIV/0!</v>
      </c>
      <c r="BK91" s="529">
        <f t="shared" si="87"/>
        <v>0</v>
      </c>
      <c r="BM91" s="529">
        <f t="shared" si="88"/>
        <v>0</v>
      </c>
      <c r="BP91" s="529">
        <f t="shared" si="89"/>
        <v>0</v>
      </c>
      <c r="BQ91" s="531">
        <v>0</v>
      </c>
      <c r="BR91" s="529">
        <f t="shared" si="102"/>
        <v>0</v>
      </c>
      <c r="BS91" s="531">
        <v>35</v>
      </c>
      <c r="BT91" s="529">
        <f t="shared" si="103"/>
        <v>10.5</v>
      </c>
      <c r="BU91" s="529" t="e">
        <f t="shared" si="104"/>
        <v>#NAME?</v>
      </c>
      <c r="BV91" s="529" t="e">
        <f t="shared" si="105"/>
        <v>#NAME?</v>
      </c>
      <c r="BW91" s="529" t="e">
        <f t="shared" si="90"/>
        <v>#NAME?</v>
      </c>
      <c r="BX91" s="535" t="e">
        <f t="shared" si="91"/>
        <v>#NAME?</v>
      </c>
      <c r="BZ91" s="535" t="e">
        <f t="shared" si="92"/>
        <v>#NAME?</v>
      </c>
      <c r="CC91" s="538">
        <f t="shared" si="106"/>
        <v>0</v>
      </c>
      <c r="CF91" s="538">
        <f t="shared" si="93"/>
        <v>0</v>
      </c>
      <c r="CI91" s="535">
        <f t="shared" si="94"/>
        <v>0</v>
      </c>
      <c r="CJ91" s="535">
        <f t="shared" si="95"/>
        <v>0</v>
      </c>
      <c r="CK91" s="535">
        <f t="shared" si="96"/>
        <v>0</v>
      </c>
      <c r="CM91" s="535" t="e">
        <f t="shared" si="97"/>
        <v>#NAME?</v>
      </c>
      <c r="CS91" s="539" t="e">
        <f t="shared" si="107"/>
        <v>#NAME?</v>
      </c>
    </row>
    <row r="92" spans="1:97" ht="13">
      <c r="A92" s="544" t="s">
        <v>1324</v>
      </c>
      <c r="B92" s="542">
        <v>0</v>
      </c>
      <c r="C92" s="542">
        <v>10.5</v>
      </c>
      <c r="D92" s="542">
        <f t="shared" si="68"/>
        <v>10.5</v>
      </c>
      <c r="E92" s="542">
        <v>6.5</v>
      </c>
      <c r="F92" s="542">
        <v>8.5</v>
      </c>
      <c r="G92" s="542">
        <v>6</v>
      </c>
      <c r="H92" s="542">
        <v>8</v>
      </c>
      <c r="I92" s="542">
        <v>5.5</v>
      </c>
      <c r="J92" s="542">
        <v>14</v>
      </c>
      <c r="K92" s="542">
        <v>21</v>
      </c>
      <c r="L92" s="542">
        <v>14.5</v>
      </c>
      <c r="M92" s="542">
        <v>0</v>
      </c>
      <c r="N92" s="542">
        <v>0</v>
      </c>
      <c r="O92" s="542">
        <v>0</v>
      </c>
      <c r="P92" s="542">
        <v>0</v>
      </c>
      <c r="Q92" s="542">
        <f t="shared" si="69"/>
        <v>84</v>
      </c>
      <c r="R92" s="542">
        <f t="shared" si="70"/>
        <v>94.5</v>
      </c>
      <c r="S92" s="528">
        <v>0</v>
      </c>
      <c r="T92" s="528">
        <v>0</v>
      </c>
      <c r="U92" s="528">
        <v>0</v>
      </c>
      <c r="V92" s="528">
        <v>0</v>
      </c>
      <c r="W92" s="528">
        <v>0</v>
      </c>
      <c r="X92" s="528">
        <v>0</v>
      </c>
      <c r="Y92" s="528">
        <v>0</v>
      </c>
      <c r="Z92" s="528">
        <v>0</v>
      </c>
      <c r="AA92" s="528">
        <v>0</v>
      </c>
      <c r="AB92" s="529">
        <f t="shared" si="71"/>
        <v>15.12</v>
      </c>
      <c r="AC92" s="529">
        <f t="shared" si="72"/>
        <v>7.8</v>
      </c>
      <c r="AD92" s="529">
        <f t="shared" si="73"/>
        <v>17.11</v>
      </c>
      <c r="AE92" s="529">
        <f t="shared" si="74"/>
        <v>28.738</v>
      </c>
      <c r="AF92" s="529">
        <f t="shared" si="75"/>
        <v>44.375</v>
      </c>
      <c r="AG92" s="529">
        <f t="shared" si="76"/>
        <v>98.022999999999996</v>
      </c>
      <c r="AH92" s="529">
        <f t="shared" si="108"/>
        <v>113.143</v>
      </c>
      <c r="AI92" s="530">
        <v>0</v>
      </c>
      <c r="AJ92" s="530">
        <v>0</v>
      </c>
      <c r="AK92" s="530">
        <v>0</v>
      </c>
      <c r="AL92" s="529">
        <f t="shared" si="109"/>
        <v>0</v>
      </c>
      <c r="AM92" s="529">
        <f t="shared" si="77"/>
        <v>0</v>
      </c>
      <c r="AN92" s="529">
        <f t="shared" si="78"/>
        <v>0</v>
      </c>
      <c r="AO92" s="529">
        <f t="shared" si="79"/>
        <v>0</v>
      </c>
      <c r="AP92" s="529">
        <f t="shared" si="80"/>
        <v>0</v>
      </c>
      <c r="AQ92" s="529">
        <f t="shared" si="110"/>
        <v>0</v>
      </c>
      <c r="AR92" s="529">
        <f t="shared" si="81"/>
        <v>0</v>
      </c>
      <c r="AS92" s="529">
        <f t="shared" si="111"/>
        <v>0</v>
      </c>
      <c r="AT92" s="529">
        <f t="shared" si="82"/>
        <v>0</v>
      </c>
      <c r="AU92" s="529">
        <f t="shared" si="83"/>
        <v>0</v>
      </c>
      <c r="AV92" s="529">
        <f t="shared" si="84"/>
        <v>0</v>
      </c>
      <c r="AW92" s="531">
        <v>0</v>
      </c>
      <c r="AX92" s="529">
        <f t="shared" si="85"/>
        <v>0</v>
      </c>
      <c r="AY92" s="530">
        <v>0</v>
      </c>
      <c r="AZ92" s="530">
        <v>0</v>
      </c>
      <c r="BA92" s="529" t="e">
        <f>IF(R92&gt;=2000,(SUM(AY92:AZ92)*BA90),(SUM(AY92:AX)))</f>
        <v>#NAME?</v>
      </c>
      <c r="BB92" s="529">
        <f t="shared" si="98"/>
        <v>150</v>
      </c>
      <c r="BE92" s="530">
        <v>0</v>
      </c>
      <c r="BF92" s="529">
        <f t="shared" si="99"/>
        <v>0</v>
      </c>
      <c r="BG92" s="534" t="e">
        <f t="shared" si="100"/>
        <v>#DIV/0!</v>
      </c>
      <c r="BH92" s="534" t="e">
        <f t="shared" si="101"/>
        <v>#DIV/0!</v>
      </c>
      <c r="BI92" s="534" t="e">
        <f t="shared" si="86"/>
        <v>#DIV/0!</v>
      </c>
      <c r="BK92" s="529">
        <f t="shared" si="87"/>
        <v>0</v>
      </c>
      <c r="BM92" s="529">
        <f t="shared" si="88"/>
        <v>0</v>
      </c>
      <c r="BP92" s="529">
        <f t="shared" si="89"/>
        <v>0</v>
      </c>
      <c r="BQ92" s="531">
        <v>50</v>
      </c>
      <c r="BR92" s="529">
        <f t="shared" si="102"/>
        <v>5.5</v>
      </c>
      <c r="BS92" s="531">
        <v>54</v>
      </c>
      <c r="BT92" s="529">
        <f t="shared" si="103"/>
        <v>16.2</v>
      </c>
      <c r="BU92" s="529" t="e">
        <f t="shared" si="104"/>
        <v>#NAME?</v>
      </c>
      <c r="BV92" s="529" t="e">
        <f t="shared" si="105"/>
        <v>#NAME?</v>
      </c>
      <c r="BW92" s="529" t="e">
        <f t="shared" si="90"/>
        <v>#NAME?</v>
      </c>
      <c r="BX92" s="535" t="e">
        <f t="shared" si="91"/>
        <v>#NAME?</v>
      </c>
      <c r="BZ92" s="535" t="e">
        <f t="shared" si="92"/>
        <v>#NAME?</v>
      </c>
      <c r="CC92" s="538">
        <f t="shared" si="106"/>
        <v>0</v>
      </c>
      <c r="CF92" s="538">
        <f t="shared" si="93"/>
        <v>0</v>
      </c>
      <c r="CI92" s="535">
        <f t="shared" si="94"/>
        <v>0</v>
      </c>
      <c r="CJ92" s="535">
        <f t="shared" si="95"/>
        <v>0</v>
      </c>
      <c r="CK92" s="535">
        <f t="shared" si="96"/>
        <v>0</v>
      </c>
      <c r="CM92" s="535" t="e">
        <f t="shared" si="97"/>
        <v>#NAME?</v>
      </c>
      <c r="CS92" s="539" t="e">
        <f t="shared" si="107"/>
        <v>#NAME?</v>
      </c>
    </row>
    <row r="93" spans="1:97" ht="10.5">
      <c r="A93" s="553" t="s">
        <v>956</v>
      </c>
      <c r="B93" s="554">
        <f>SUBTOTAL(9,B91:B92)</f>
        <v>6.5</v>
      </c>
      <c r="C93" s="554">
        <f t="shared" ref="C93:R93" si="115">SUBTOTAL(9,C91:C92)</f>
        <v>29.5</v>
      </c>
      <c r="D93" s="554">
        <f t="shared" si="115"/>
        <v>32.75</v>
      </c>
      <c r="E93" s="554">
        <f t="shared" si="115"/>
        <v>24</v>
      </c>
      <c r="F93" s="554">
        <f t="shared" si="115"/>
        <v>21</v>
      </c>
      <c r="G93" s="554">
        <f t="shared" si="115"/>
        <v>26</v>
      </c>
      <c r="H93" s="554">
        <f t="shared" si="115"/>
        <v>28.5</v>
      </c>
      <c r="I93" s="554">
        <f t="shared" si="115"/>
        <v>21.5</v>
      </c>
      <c r="J93" s="554">
        <f t="shared" si="115"/>
        <v>31</v>
      </c>
      <c r="K93" s="554">
        <f t="shared" si="115"/>
        <v>58</v>
      </c>
      <c r="L93" s="554">
        <f t="shared" si="115"/>
        <v>42.5</v>
      </c>
      <c r="M93" s="554">
        <f t="shared" si="115"/>
        <v>13.5</v>
      </c>
      <c r="N93" s="554">
        <f t="shared" si="115"/>
        <v>16</v>
      </c>
      <c r="O93" s="554">
        <f t="shared" si="115"/>
        <v>19.5</v>
      </c>
      <c r="P93" s="554">
        <f t="shared" si="115"/>
        <v>16</v>
      </c>
      <c r="Q93" s="554">
        <f t="shared" si="115"/>
        <v>317.5</v>
      </c>
      <c r="R93" s="554">
        <f t="shared" si="115"/>
        <v>350.25</v>
      </c>
      <c r="S93" s="555">
        <f>SUM(S91:S92)</f>
        <v>0</v>
      </c>
      <c r="T93" s="555">
        <f t="shared" ref="T93:CE93" si="116">SUM(T91:T92)</f>
        <v>0</v>
      </c>
      <c r="U93" s="555">
        <f t="shared" si="116"/>
        <v>0</v>
      </c>
      <c r="V93" s="555">
        <f t="shared" si="116"/>
        <v>0</v>
      </c>
      <c r="W93" s="555">
        <f t="shared" si="116"/>
        <v>0</v>
      </c>
      <c r="X93" s="555">
        <f t="shared" si="116"/>
        <v>0</v>
      </c>
      <c r="Y93" s="555">
        <f t="shared" si="116"/>
        <v>0</v>
      </c>
      <c r="Z93" s="555">
        <f t="shared" si="116"/>
        <v>0</v>
      </c>
      <c r="AA93" s="555">
        <f t="shared" si="116"/>
        <v>0</v>
      </c>
      <c r="AB93" s="555">
        <f t="shared" si="116"/>
        <v>47.16</v>
      </c>
      <c r="AC93" s="555">
        <f t="shared" si="116"/>
        <v>28.8</v>
      </c>
      <c r="AD93" s="555">
        <f t="shared" si="116"/>
        <v>55.46</v>
      </c>
      <c r="AE93" s="555">
        <f t="shared" si="116"/>
        <v>84.646000000000001</v>
      </c>
      <c r="AF93" s="555">
        <f t="shared" si="116"/>
        <v>206.875</v>
      </c>
      <c r="AG93" s="555">
        <f t="shared" si="116"/>
        <v>375.78100000000006</v>
      </c>
      <c r="AH93" s="555">
        <f t="shared" si="116"/>
        <v>422.94100000000003</v>
      </c>
      <c r="AI93" s="555">
        <f t="shared" si="116"/>
        <v>0</v>
      </c>
      <c r="AJ93" s="555">
        <f t="shared" si="116"/>
        <v>0</v>
      </c>
      <c r="AK93" s="555">
        <f t="shared" si="116"/>
        <v>0</v>
      </c>
      <c r="AL93" s="555">
        <f t="shared" si="116"/>
        <v>0</v>
      </c>
      <c r="AM93" s="555">
        <f t="shared" si="116"/>
        <v>0</v>
      </c>
      <c r="AN93" s="555">
        <f t="shared" si="116"/>
        <v>0</v>
      </c>
      <c r="AO93" s="555">
        <f t="shared" si="116"/>
        <v>0</v>
      </c>
      <c r="AP93" s="555">
        <f t="shared" si="116"/>
        <v>0</v>
      </c>
      <c r="AQ93" s="555">
        <f t="shared" si="116"/>
        <v>0</v>
      </c>
      <c r="AR93" s="555">
        <f t="shared" si="116"/>
        <v>0</v>
      </c>
      <c r="AS93" s="555">
        <f t="shared" si="116"/>
        <v>0</v>
      </c>
      <c r="AT93" s="555">
        <f t="shared" si="116"/>
        <v>0</v>
      </c>
      <c r="AU93" s="555">
        <f t="shared" si="116"/>
        <v>0</v>
      </c>
      <c r="AV93" s="555">
        <f t="shared" si="116"/>
        <v>0</v>
      </c>
      <c r="AW93" s="555">
        <f t="shared" si="116"/>
        <v>0</v>
      </c>
      <c r="AX93" s="555">
        <f t="shared" si="116"/>
        <v>0</v>
      </c>
      <c r="AY93" s="555">
        <f t="shared" si="116"/>
        <v>0</v>
      </c>
      <c r="AZ93" s="555">
        <f t="shared" si="116"/>
        <v>0</v>
      </c>
      <c r="BA93" s="555" t="e">
        <f t="shared" si="116"/>
        <v>#NAME?</v>
      </c>
      <c r="BB93" s="555">
        <f t="shared" si="116"/>
        <v>157.18700000000001</v>
      </c>
      <c r="BC93" s="555">
        <f t="shared" si="116"/>
        <v>0</v>
      </c>
      <c r="BD93" s="555">
        <f t="shared" si="116"/>
        <v>0</v>
      </c>
      <c r="BE93" s="555">
        <f t="shared" si="116"/>
        <v>0</v>
      </c>
      <c r="BF93" s="555">
        <f t="shared" si="116"/>
        <v>0</v>
      </c>
      <c r="BG93" s="555" t="e">
        <f t="shared" si="116"/>
        <v>#DIV/0!</v>
      </c>
      <c r="BH93" s="555" t="e">
        <f t="shared" si="116"/>
        <v>#DIV/0!</v>
      </c>
      <c r="BI93" s="555" t="e">
        <f t="shared" si="116"/>
        <v>#DIV/0!</v>
      </c>
      <c r="BJ93" s="555">
        <f t="shared" si="116"/>
        <v>0</v>
      </c>
      <c r="BK93" s="555">
        <f t="shared" si="116"/>
        <v>0</v>
      </c>
      <c r="BL93" s="555">
        <f t="shared" si="116"/>
        <v>0</v>
      </c>
      <c r="BM93" s="555">
        <f t="shared" si="116"/>
        <v>0</v>
      </c>
      <c r="BN93" s="555">
        <f t="shared" si="116"/>
        <v>0</v>
      </c>
      <c r="BO93" s="555">
        <f t="shared" si="116"/>
        <v>0</v>
      </c>
      <c r="BP93" s="555">
        <f t="shared" si="116"/>
        <v>0</v>
      </c>
      <c r="BQ93" s="555">
        <f t="shared" si="116"/>
        <v>50</v>
      </c>
      <c r="BR93" s="555">
        <f t="shared" si="116"/>
        <v>5.5</v>
      </c>
      <c r="BS93" s="555">
        <f t="shared" si="116"/>
        <v>89</v>
      </c>
      <c r="BT93" s="555">
        <f t="shared" si="116"/>
        <v>26.7</v>
      </c>
      <c r="BU93" s="555" t="e">
        <f t="shared" si="116"/>
        <v>#NAME?</v>
      </c>
      <c r="BV93" s="555" t="e">
        <f t="shared" si="116"/>
        <v>#NAME?</v>
      </c>
      <c r="BW93" s="555" t="e">
        <f t="shared" si="116"/>
        <v>#NAME?</v>
      </c>
      <c r="BX93" s="555" t="e">
        <f t="shared" si="116"/>
        <v>#NAME?</v>
      </c>
      <c r="BY93" s="555">
        <f t="shared" si="116"/>
        <v>0</v>
      </c>
      <c r="BZ93" s="555" t="e">
        <f t="shared" si="116"/>
        <v>#NAME?</v>
      </c>
      <c r="CA93" s="555">
        <f t="shared" si="116"/>
        <v>0</v>
      </c>
      <c r="CB93" s="555">
        <f t="shared" si="116"/>
        <v>0</v>
      </c>
      <c r="CC93" s="555">
        <f t="shared" si="116"/>
        <v>0</v>
      </c>
      <c r="CD93" s="555">
        <f t="shared" si="116"/>
        <v>0</v>
      </c>
      <c r="CE93" s="555">
        <f t="shared" si="116"/>
        <v>0</v>
      </c>
      <c r="CF93" s="555">
        <f t="shared" ref="CF93:CS93" si="117">SUM(CF91:CF92)</f>
        <v>0</v>
      </c>
      <c r="CG93" s="555">
        <f t="shared" si="117"/>
        <v>0</v>
      </c>
      <c r="CH93" s="555">
        <f t="shared" si="117"/>
        <v>0</v>
      </c>
      <c r="CI93" s="555">
        <f t="shared" si="117"/>
        <v>0</v>
      </c>
      <c r="CJ93" s="555">
        <f t="shared" si="117"/>
        <v>0</v>
      </c>
      <c r="CK93" s="555">
        <f t="shared" si="117"/>
        <v>0</v>
      </c>
      <c r="CL93" s="555">
        <f t="shared" si="117"/>
        <v>0</v>
      </c>
      <c r="CM93" s="555" t="e">
        <f t="shared" si="117"/>
        <v>#NAME?</v>
      </c>
      <c r="CN93" s="555">
        <f t="shared" si="117"/>
        <v>0</v>
      </c>
      <c r="CO93" s="555">
        <f t="shared" si="117"/>
        <v>0</v>
      </c>
      <c r="CP93" s="555">
        <f t="shared" si="117"/>
        <v>0</v>
      </c>
      <c r="CQ93" s="555">
        <f t="shared" si="117"/>
        <v>0</v>
      </c>
      <c r="CR93" s="555">
        <f t="shared" si="117"/>
        <v>0</v>
      </c>
      <c r="CS93" s="555" t="e">
        <f t="shared" si="117"/>
        <v>#NAME?</v>
      </c>
    </row>
    <row r="94" spans="1:97" ht="13">
      <c r="A94" s="544" t="s">
        <v>1325</v>
      </c>
      <c r="B94" s="542">
        <v>2</v>
      </c>
      <c r="C94" s="542">
        <v>2</v>
      </c>
      <c r="D94" s="542">
        <f t="shared" si="68"/>
        <v>3</v>
      </c>
      <c r="E94" s="542">
        <v>9.5</v>
      </c>
      <c r="F94" s="542">
        <v>2</v>
      </c>
      <c r="G94" s="542">
        <v>7</v>
      </c>
      <c r="H94" s="542">
        <v>10</v>
      </c>
      <c r="I94" s="542">
        <v>4</v>
      </c>
      <c r="J94" s="542">
        <v>1.5</v>
      </c>
      <c r="K94" s="542">
        <v>7.5</v>
      </c>
      <c r="L94" s="542">
        <v>9.5</v>
      </c>
      <c r="M94" s="542">
        <v>11</v>
      </c>
      <c r="N94" s="542">
        <v>10.5</v>
      </c>
      <c r="O94" s="542">
        <v>5</v>
      </c>
      <c r="P94" s="542">
        <v>3.5</v>
      </c>
      <c r="Q94" s="542">
        <f t="shared" si="69"/>
        <v>81</v>
      </c>
      <c r="R94" s="542">
        <f t="shared" si="70"/>
        <v>84</v>
      </c>
      <c r="S94" s="528">
        <v>0</v>
      </c>
      <c r="T94" s="528">
        <v>0</v>
      </c>
      <c r="U94" s="528">
        <v>0</v>
      </c>
      <c r="V94" s="528">
        <v>0</v>
      </c>
      <c r="W94" s="528">
        <v>0</v>
      </c>
      <c r="X94" s="528">
        <v>0</v>
      </c>
      <c r="Y94" s="528">
        <v>0</v>
      </c>
      <c r="Z94" s="528">
        <v>0</v>
      </c>
      <c r="AA94" s="528">
        <v>0</v>
      </c>
      <c r="AB94" s="529">
        <f t="shared" si="71"/>
        <v>4.32</v>
      </c>
      <c r="AC94" s="529">
        <f t="shared" si="72"/>
        <v>11.4</v>
      </c>
      <c r="AD94" s="529">
        <f t="shared" si="73"/>
        <v>10.62</v>
      </c>
      <c r="AE94" s="529">
        <f t="shared" si="74"/>
        <v>16.198</v>
      </c>
      <c r="AF94" s="529">
        <f t="shared" si="75"/>
        <v>58.75</v>
      </c>
      <c r="AG94" s="529">
        <f t="shared" si="76"/>
        <v>96.968000000000004</v>
      </c>
      <c r="AH94" s="529">
        <f t="shared" si="108"/>
        <v>101.28800000000001</v>
      </c>
      <c r="AI94" s="530">
        <v>0</v>
      </c>
      <c r="AJ94" s="530">
        <v>0</v>
      </c>
      <c r="AK94" s="530">
        <v>0</v>
      </c>
      <c r="AL94" s="529">
        <f t="shared" si="109"/>
        <v>0</v>
      </c>
      <c r="AM94" s="529">
        <f t="shared" si="77"/>
        <v>0</v>
      </c>
      <c r="AN94" s="529">
        <f t="shared" si="78"/>
        <v>0</v>
      </c>
      <c r="AO94" s="529">
        <f t="shared" si="79"/>
        <v>0</v>
      </c>
      <c r="AP94" s="529">
        <f t="shared" si="80"/>
        <v>0</v>
      </c>
      <c r="AQ94" s="529">
        <f t="shared" si="110"/>
        <v>0</v>
      </c>
      <c r="AR94" s="529">
        <f t="shared" si="81"/>
        <v>0</v>
      </c>
      <c r="AS94" s="529">
        <f t="shared" si="111"/>
        <v>0</v>
      </c>
      <c r="AT94" s="529">
        <f t="shared" si="82"/>
        <v>0</v>
      </c>
      <c r="AU94" s="529">
        <f t="shared" si="83"/>
        <v>0</v>
      </c>
      <c r="AV94" s="529">
        <f t="shared" si="84"/>
        <v>0</v>
      </c>
      <c r="AW94" s="531">
        <v>0</v>
      </c>
      <c r="AX94" s="529">
        <f t="shared" si="85"/>
        <v>0</v>
      </c>
      <c r="AY94" s="530">
        <v>0</v>
      </c>
      <c r="AZ94" s="530">
        <v>0</v>
      </c>
      <c r="BA94" s="529" t="e">
        <f>IF(R94&gt;=2000,(SUM(AY94:AZ94)*BA92),(SUM(AY94:AX)))</f>
        <v>#NAME?</v>
      </c>
      <c r="BB94" s="529">
        <f t="shared" si="98"/>
        <v>0</v>
      </c>
      <c r="BE94" s="530">
        <v>0</v>
      </c>
      <c r="BF94" s="529">
        <f t="shared" si="99"/>
        <v>0</v>
      </c>
      <c r="BG94" s="534" t="e">
        <f t="shared" si="100"/>
        <v>#DIV/0!</v>
      </c>
      <c r="BH94" s="534" t="e">
        <f t="shared" si="101"/>
        <v>#DIV/0!</v>
      </c>
      <c r="BI94" s="534" t="e">
        <f t="shared" si="86"/>
        <v>#DIV/0!</v>
      </c>
      <c r="BK94" s="529">
        <f t="shared" si="87"/>
        <v>0</v>
      </c>
      <c r="BM94" s="529">
        <f t="shared" si="88"/>
        <v>0</v>
      </c>
      <c r="BP94" s="529">
        <f t="shared" si="89"/>
        <v>0</v>
      </c>
      <c r="BQ94" s="531">
        <v>0</v>
      </c>
      <c r="BR94" s="529">
        <f t="shared" si="102"/>
        <v>0</v>
      </c>
      <c r="BS94" s="531">
        <v>0</v>
      </c>
      <c r="BT94" s="529">
        <f t="shared" si="103"/>
        <v>0</v>
      </c>
      <c r="BU94" s="529" t="e">
        <f t="shared" si="104"/>
        <v>#NAME?</v>
      </c>
      <c r="BV94" s="529" t="e">
        <f t="shared" si="105"/>
        <v>#NAME?</v>
      </c>
      <c r="BW94" s="529" t="e">
        <f t="shared" si="90"/>
        <v>#NAME?</v>
      </c>
      <c r="BX94" s="535" t="e">
        <f t="shared" si="91"/>
        <v>#NAME?</v>
      </c>
      <c r="BZ94" s="535" t="e">
        <f t="shared" si="92"/>
        <v>#NAME?</v>
      </c>
      <c r="CC94" s="538">
        <f t="shared" si="106"/>
        <v>0</v>
      </c>
      <c r="CF94" s="538">
        <f t="shared" si="93"/>
        <v>0</v>
      </c>
      <c r="CI94" s="535">
        <f t="shared" si="94"/>
        <v>0</v>
      </c>
      <c r="CJ94" s="535">
        <f t="shared" si="95"/>
        <v>0</v>
      </c>
      <c r="CK94" s="535">
        <f t="shared" si="96"/>
        <v>0</v>
      </c>
      <c r="CM94" s="535" t="e">
        <f t="shared" si="97"/>
        <v>#NAME?</v>
      </c>
      <c r="CS94" s="539" t="e">
        <f t="shared" si="107"/>
        <v>#NAME?</v>
      </c>
    </row>
    <row r="95" spans="1:97" ht="13">
      <c r="A95" s="544" t="s">
        <v>1326</v>
      </c>
      <c r="B95" s="542">
        <v>424.5</v>
      </c>
      <c r="C95" s="542">
        <v>1793</v>
      </c>
      <c r="D95" s="542">
        <f t="shared" si="68"/>
        <v>2005.25</v>
      </c>
      <c r="E95" s="542">
        <v>1793.5</v>
      </c>
      <c r="F95" s="542">
        <v>1809.5</v>
      </c>
      <c r="G95" s="542">
        <v>1785</v>
      </c>
      <c r="H95" s="542">
        <v>1938</v>
      </c>
      <c r="I95" s="542">
        <v>1867</v>
      </c>
      <c r="J95" s="542">
        <v>1911</v>
      </c>
      <c r="K95" s="542">
        <v>1851</v>
      </c>
      <c r="L95" s="542">
        <v>1824</v>
      </c>
      <c r="M95" s="542">
        <v>2205</v>
      </c>
      <c r="N95" s="542">
        <v>1705</v>
      </c>
      <c r="O95" s="542">
        <v>1621.5</v>
      </c>
      <c r="P95" s="542">
        <v>1602.5</v>
      </c>
      <c r="Q95" s="542">
        <f t="shared" si="69"/>
        <v>21913</v>
      </c>
      <c r="R95" s="542">
        <f t="shared" si="70"/>
        <v>23918.25</v>
      </c>
      <c r="S95" s="528">
        <v>0</v>
      </c>
      <c r="T95" s="528">
        <v>0</v>
      </c>
      <c r="U95" s="528">
        <v>0</v>
      </c>
      <c r="V95" s="528">
        <v>0</v>
      </c>
      <c r="W95" s="528">
        <v>0</v>
      </c>
      <c r="X95" s="528">
        <v>0</v>
      </c>
      <c r="Y95" s="528">
        <v>0</v>
      </c>
      <c r="Z95" s="528">
        <v>0</v>
      </c>
      <c r="AA95" s="528">
        <v>0</v>
      </c>
      <c r="AB95" s="529">
        <f t="shared" si="71"/>
        <v>2887.56</v>
      </c>
      <c r="AC95" s="529">
        <f t="shared" si="72"/>
        <v>2152.1999999999998</v>
      </c>
      <c r="AD95" s="529">
        <f t="shared" si="73"/>
        <v>4241.51</v>
      </c>
      <c r="AE95" s="529">
        <f t="shared" si="74"/>
        <v>5973.22</v>
      </c>
      <c r="AF95" s="529">
        <f t="shared" si="75"/>
        <v>13511.25</v>
      </c>
      <c r="AG95" s="529">
        <f t="shared" si="76"/>
        <v>25878.18</v>
      </c>
      <c r="AH95" s="529">
        <f t="shared" si="108"/>
        <v>28765.74</v>
      </c>
      <c r="AI95" s="530">
        <v>0</v>
      </c>
      <c r="AJ95" s="530">
        <v>0</v>
      </c>
      <c r="AK95" s="530">
        <v>0</v>
      </c>
      <c r="AL95" s="529">
        <f t="shared" si="109"/>
        <v>0</v>
      </c>
      <c r="AM95" s="529">
        <f t="shared" si="77"/>
        <v>0</v>
      </c>
      <c r="AN95" s="529">
        <f t="shared" si="78"/>
        <v>0</v>
      </c>
      <c r="AO95" s="529">
        <f t="shared" si="79"/>
        <v>0</v>
      </c>
      <c r="AP95" s="529">
        <f t="shared" si="80"/>
        <v>0</v>
      </c>
      <c r="AQ95" s="529">
        <f t="shared" si="110"/>
        <v>0</v>
      </c>
      <c r="AR95" s="529">
        <f t="shared" si="81"/>
        <v>0</v>
      </c>
      <c r="AS95" s="529">
        <f t="shared" si="111"/>
        <v>0</v>
      </c>
      <c r="AT95" s="529">
        <f t="shared" si="82"/>
        <v>0</v>
      </c>
      <c r="AU95" s="529">
        <f t="shared" si="83"/>
        <v>0</v>
      </c>
      <c r="AV95" s="529">
        <f t="shared" si="84"/>
        <v>0</v>
      </c>
      <c r="AW95" s="531">
        <v>0</v>
      </c>
      <c r="AX95" s="529">
        <f t="shared" si="85"/>
        <v>0</v>
      </c>
      <c r="AY95" s="530">
        <v>0</v>
      </c>
      <c r="AZ95" s="530">
        <v>0</v>
      </c>
      <c r="BA95" s="529" t="e">
        <f>IF(R95&gt;=2000,(SUM(AY95:AZ95)*BA93),(SUM(AY95:AX)))</f>
        <v>#NAME?</v>
      </c>
      <c r="BB95" s="529">
        <f t="shared" si="98"/>
        <v>51.889000000000003</v>
      </c>
      <c r="BE95" s="530">
        <v>0</v>
      </c>
      <c r="BF95" s="529">
        <f t="shared" si="99"/>
        <v>0</v>
      </c>
      <c r="BG95" s="534" t="e">
        <f t="shared" si="100"/>
        <v>#DIV/0!</v>
      </c>
      <c r="BH95" s="534" t="e">
        <f t="shared" si="101"/>
        <v>#DIV/0!</v>
      </c>
      <c r="BI95" s="534" t="e">
        <f t="shared" si="86"/>
        <v>#DIV/0!</v>
      </c>
      <c r="BK95" s="529">
        <f t="shared" si="87"/>
        <v>0</v>
      </c>
      <c r="BM95" s="529">
        <f t="shared" si="88"/>
        <v>0</v>
      </c>
      <c r="BP95" s="529">
        <f t="shared" si="89"/>
        <v>0</v>
      </c>
      <c r="BQ95" s="531">
        <v>0</v>
      </c>
      <c r="BR95" s="529">
        <f t="shared" si="102"/>
        <v>0</v>
      </c>
      <c r="BS95" s="531">
        <v>2781</v>
      </c>
      <c r="BT95" s="529">
        <f t="shared" si="103"/>
        <v>834.3</v>
      </c>
      <c r="BU95" s="529" t="e">
        <f t="shared" si="104"/>
        <v>#NAME?</v>
      </c>
      <c r="BV95" s="529" t="e">
        <f t="shared" si="105"/>
        <v>#NAME?</v>
      </c>
      <c r="BW95" s="529" t="e">
        <f t="shared" si="90"/>
        <v>#NAME?</v>
      </c>
      <c r="BX95" s="535" t="e">
        <f t="shared" si="91"/>
        <v>#NAME?</v>
      </c>
      <c r="BZ95" s="535" t="e">
        <f t="shared" si="92"/>
        <v>#NAME?</v>
      </c>
      <c r="CC95" s="538">
        <f t="shared" si="106"/>
        <v>0</v>
      </c>
      <c r="CF95" s="538">
        <f t="shared" si="93"/>
        <v>0</v>
      </c>
      <c r="CI95" s="535">
        <f t="shared" si="94"/>
        <v>0</v>
      </c>
      <c r="CJ95" s="535">
        <f t="shared" si="95"/>
        <v>0</v>
      </c>
      <c r="CK95" s="535">
        <f t="shared" si="96"/>
        <v>0</v>
      </c>
      <c r="CM95" s="535" t="e">
        <f t="shared" si="97"/>
        <v>#NAME?</v>
      </c>
      <c r="CS95" s="539" t="e">
        <f t="shared" si="107"/>
        <v>#NAME?</v>
      </c>
    </row>
    <row r="96" spans="1:97" ht="13">
      <c r="A96" s="544" t="s">
        <v>959</v>
      </c>
      <c r="B96" s="542">
        <v>4.5</v>
      </c>
      <c r="C96" s="542">
        <v>126</v>
      </c>
      <c r="D96" s="542">
        <f t="shared" si="68"/>
        <v>128.25</v>
      </c>
      <c r="E96" s="542">
        <v>119.5</v>
      </c>
      <c r="F96" s="542">
        <v>109.5</v>
      </c>
      <c r="G96" s="542">
        <v>111.5</v>
      </c>
      <c r="H96" s="542">
        <v>103.5</v>
      </c>
      <c r="I96" s="542">
        <v>126.5</v>
      </c>
      <c r="J96" s="542">
        <v>131.5</v>
      </c>
      <c r="K96" s="542">
        <v>98.5</v>
      </c>
      <c r="L96" s="542">
        <v>117</v>
      </c>
      <c r="M96" s="542">
        <v>120</v>
      </c>
      <c r="N96" s="542">
        <v>114.5</v>
      </c>
      <c r="O96" s="542">
        <v>114</v>
      </c>
      <c r="P96" s="542">
        <v>112</v>
      </c>
      <c r="Q96" s="542">
        <f t="shared" si="69"/>
        <v>1378</v>
      </c>
      <c r="R96" s="542">
        <f t="shared" si="70"/>
        <v>1506.25</v>
      </c>
      <c r="S96" s="528">
        <v>0</v>
      </c>
      <c r="T96" s="528">
        <v>0</v>
      </c>
      <c r="U96" s="528">
        <v>0</v>
      </c>
      <c r="V96" s="528">
        <v>0</v>
      </c>
      <c r="W96" s="528">
        <v>0</v>
      </c>
      <c r="X96" s="528">
        <v>0</v>
      </c>
      <c r="Y96" s="528">
        <v>0</v>
      </c>
      <c r="Z96" s="528">
        <v>0</v>
      </c>
      <c r="AA96" s="528">
        <v>0</v>
      </c>
      <c r="AB96" s="529">
        <f t="shared" si="71"/>
        <v>184.68</v>
      </c>
      <c r="AC96" s="529">
        <f t="shared" si="72"/>
        <v>143.4</v>
      </c>
      <c r="AD96" s="529">
        <f t="shared" si="73"/>
        <v>260.77999999999997</v>
      </c>
      <c r="AE96" s="529">
        <f t="shared" si="74"/>
        <v>377.76799999999997</v>
      </c>
      <c r="AF96" s="529">
        <f t="shared" si="75"/>
        <v>845</v>
      </c>
      <c r="AG96" s="529">
        <f t="shared" si="76"/>
        <v>1626.9479999999999</v>
      </c>
      <c r="AH96" s="529">
        <f t="shared" si="108"/>
        <v>1811.6279999999999</v>
      </c>
      <c r="AI96" s="530">
        <v>0</v>
      </c>
      <c r="AJ96" s="530">
        <v>0</v>
      </c>
      <c r="AK96" s="530">
        <v>0</v>
      </c>
      <c r="AL96" s="529">
        <f t="shared" si="109"/>
        <v>0</v>
      </c>
      <c r="AM96" s="529">
        <f t="shared" si="77"/>
        <v>0</v>
      </c>
      <c r="AN96" s="529">
        <f t="shared" si="78"/>
        <v>0</v>
      </c>
      <c r="AO96" s="529">
        <f t="shared" si="79"/>
        <v>0</v>
      </c>
      <c r="AP96" s="529">
        <f t="shared" si="80"/>
        <v>0</v>
      </c>
      <c r="AQ96" s="529">
        <f t="shared" si="110"/>
        <v>0</v>
      </c>
      <c r="AR96" s="529">
        <f t="shared" si="81"/>
        <v>0</v>
      </c>
      <c r="AS96" s="529">
        <f t="shared" si="111"/>
        <v>0</v>
      </c>
      <c r="AT96" s="529">
        <f t="shared" si="82"/>
        <v>0</v>
      </c>
      <c r="AU96" s="529">
        <f t="shared" si="83"/>
        <v>0</v>
      </c>
      <c r="AV96" s="529">
        <f t="shared" si="84"/>
        <v>0</v>
      </c>
      <c r="AW96" s="531">
        <v>0</v>
      </c>
      <c r="AX96" s="529">
        <f t="shared" si="85"/>
        <v>0</v>
      </c>
      <c r="AY96" s="530">
        <v>0</v>
      </c>
      <c r="AZ96" s="530">
        <v>0</v>
      </c>
      <c r="BA96" s="529" t="e">
        <f>IF(R96&gt;=2000,(SUM(AY96:AZ96)*BA94),(SUM(AY96:AX)))</f>
        <v>#NAME?</v>
      </c>
      <c r="BB96" s="529">
        <f t="shared" si="98"/>
        <v>0</v>
      </c>
      <c r="BE96" s="530">
        <v>0</v>
      </c>
      <c r="BF96" s="529">
        <f t="shared" si="99"/>
        <v>0</v>
      </c>
      <c r="BG96" s="534" t="e">
        <f t="shared" si="100"/>
        <v>#DIV/0!</v>
      </c>
      <c r="BH96" s="534" t="e">
        <f t="shared" si="101"/>
        <v>#DIV/0!</v>
      </c>
      <c r="BI96" s="534" t="e">
        <f t="shared" si="86"/>
        <v>#DIV/0!</v>
      </c>
      <c r="BK96" s="529">
        <f t="shared" si="87"/>
        <v>0</v>
      </c>
      <c r="BM96" s="529">
        <f t="shared" si="88"/>
        <v>0</v>
      </c>
      <c r="BP96" s="529">
        <f t="shared" si="89"/>
        <v>0</v>
      </c>
      <c r="BQ96" s="531">
        <v>0</v>
      </c>
      <c r="BR96" s="529">
        <f t="shared" si="102"/>
        <v>0</v>
      </c>
      <c r="BS96" s="531">
        <v>150</v>
      </c>
      <c r="BT96" s="529">
        <f t="shared" si="103"/>
        <v>45</v>
      </c>
      <c r="BU96" s="529" t="e">
        <f t="shared" si="104"/>
        <v>#NAME?</v>
      </c>
      <c r="BV96" s="529" t="e">
        <f t="shared" si="105"/>
        <v>#NAME?</v>
      </c>
      <c r="BW96" s="529" t="e">
        <f t="shared" si="90"/>
        <v>#NAME?</v>
      </c>
      <c r="BX96" s="535" t="e">
        <f t="shared" si="91"/>
        <v>#NAME?</v>
      </c>
      <c r="BZ96" s="535" t="e">
        <f t="shared" si="92"/>
        <v>#NAME?</v>
      </c>
      <c r="CC96" s="538">
        <f t="shared" si="106"/>
        <v>0</v>
      </c>
      <c r="CF96" s="538">
        <f t="shared" si="93"/>
        <v>0</v>
      </c>
      <c r="CI96" s="535">
        <f t="shared" si="94"/>
        <v>0</v>
      </c>
      <c r="CJ96" s="535">
        <f t="shared" si="95"/>
        <v>0</v>
      </c>
      <c r="CK96" s="535">
        <f t="shared" si="96"/>
        <v>0</v>
      </c>
      <c r="CM96" s="535" t="e">
        <f t="shared" si="97"/>
        <v>#NAME?</v>
      </c>
      <c r="CS96" s="539" t="e">
        <f t="shared" si="107"/>
        <v>#NAME?</v>
      </c>
    </row>
    <row r="97" spans="1:97" ht="13">
      <c r="A97" s="544" t="s">
        <v>1327</v>
      </c>
      <c r="B97" s="542">
        <v>3</v>
      </c>
      <c r="C97" s="542">
        <v>15.5</v>
      </c>
      <c r="D97" s="542">
        <f t="shared" si="68"/>
        <v>17</v>
      </c>
      <c r="E97" s="542">
        <v>11.5</v>
      </c>
      <c r="F97" s="542">
        <v>19</v>
      </c>
      <c r="G97" s="542">
        <v>15.5</v>
      </c>
      <c r="H97" s="542">
        <v>28</v>
      </c>
      <c r="I97" s="542">
        <v>22</v>
      </c>
      <c r="J97" s="542">
        <v>31.5</v>
      </c>
      <c r="K97" s="542">
        <v>23.5</v>
      </c>
      <c r="L97" s="542">
        <v>25</v>
      </c>
      <c r="M97" s="542">
        <v>26</v>
      </c>
      <c r="N97" s="542">
        <v>36</v>
      </c>
      <c r="O97" s="542">
        <v>50</v>
      </c>
      <c r="P97" s="542">
        <v>13.5</v>
      </c>
      <c r="Q97" s="542">
        <f t="shared" si="69"/>
        <v>301.5</v>
      </c>
      <c r="R97" s="542">
        <f t="shared" si="70"/>
        <v>318.5</v>
      </c>
      <c r="S97" s="528">
        <v>0</v>
      </c>
      <c r="T97" s="528">
        <v>0</v>
      </c>
      <c r="U97" s="528">
        <v>0</v>
      </c>
      <c r="V97" s="528">
        <v>0</v>
      </c>
      <c r="W97" s="528">
        <v>0</v>
      </c>
      <c r="X97" s="528">
        <v>0</v>
      </c>
      <c r="Y97" s="528">
        <v>0</v>
      </c>
      <c r="Z97" s="528">
        <v>0</v>
      </c>
      <c r="AA97" s="528">
        <v>0</v>
      </c>
      <c r="AB97" s="529">
        <f t="shared" si="71"/>
        <v>24.48</v>
      </c>
      <c r="AC97" s="529">
        <f t="shared" si="72"/>
        <v>13.8</v>
      </c>
      <c r="AD97" s="529">
        <f t="shared" si="73"/>
        <v>40.71</v>
      </c>
      <c r="AE97" s="529">
        <f t="shared" si="74"/>
        <v>85.168000000000006</v>
      </c>
      <c r="AF97" s="529">
        <f t="shared" si="75"/>
        <v>217.5</v>
      </c>
      <c r="AG97" s="529">
        <f t="shared" si="76"/>
        <v>357.178</v>
      </c>
      <c r="AH97" s="529">
        <f t="shared" si="108"/>
        <v>381.65800000000002</v>
      </c>
      <c r="AI97" s="530">
        <v>0</v>
      </c>
      <c r="AJ97" s="530">
        <v>0</v>
      </c>
      <c r="AK97" s="530">
        <v>0</v>
      </c>
      <c r="AL97" s="529">
        <f t="shared" si="109"/>
        <v>0</v>
      </c>
      <c r="AM97" s="529">
        <f t="shared" si="77"/>
        <v>0</v>
      </c>
      <c r="AN97" s="529">
        <f t="shared" si="78"/>
        <v>0</v>
      </c>
      <c r="AO97" s="529">
        <f t="shared" si="79"/>
        <v>0</v>
      </c>
      <c r="AP97" s="529">
        <f t="shared" si="80"/>
        <v>0</v>
      </c>
      <c r="AQ97" s="529">
        <f t="shared" si="110"/>
        <v>0</v>
      </c>
      <c r="AR97" s="529">
        <f t="shared" si="81"/>
        <v>0</v>
      </c>
      <c r="AS97" s="529">
        <f t="shared" si="111"/>
        <v>0</v>
      </c>
      <c r="AT97" s="529">
        <f t="shared" si="82"/>
        <v>0</v>
      </c>
      <c r="AU97" s="529">
        <f t="shared" si="83"/>
        <v>0</v>
      </c>
      <c r="AV97" s="529">
        <f t="shared" si="84"/>
        <v>0</v>
      </c>
      <c r="AW97" s="531">
        <v>0</v>
      </c>
      <c r="AX97" s="529">
        <f t="shared" si="85"/>
        <v>0</v>
      </c>
      <c r="AY97" s="530">
        <v>0</v>
      </c>
      <c r="AZ97" s="530">
        <v>0</v>
      </c>
      <c r="BA97" s="529" t="e">
        <f>IF(R97&gt;=2000,(SUM(AY97:AZ97)*BA95),(SUM(AY97:AX)))</f>
        <v>#NAME?</v>
      </c>
      <c r="BB97" s="529">
        <f t="shared" si="98"/>
        <v>79.745000000000005</v>
      </c>
      <c r="BE97" s="530">
        <v>0</v>
      </c>
      <c r="BF97" s="529">
        <f t="shared" si="99"/>
        <v>0</v>
      </c>
      <c r="BG97" s="534" t="e">
        <f t="shared" si="100"/>
        <v>#DIV/0!</v>
      </c>
      <c r="BH97" s="534" t="e">
        <f t="shared" si="101"/>
        <v>#DIV/0!</v>
      </c>
      <c r="BI97" s="534" t="e">
        <f t="shared" si="86"/>
        <v>#DIV/0!</v>
      </c>
      <c r="BK97" s="529">
        <f t="shared" si="87"/>
        <v>0</v>
      </c>
      <c r="BM97" s="529">
        <f t="shared" si="88"/>
        <v>0</v>
      </c>
      <c r="BP97" s="529">
        <f t="shared" si="89"/>
        <v>0</v>
      </c>
      <c r="BQ97" s="531">
        <v>0</v>
      </c>
      <c r="BR97" s="529">
        <f t="shared" si="102"/>
        <v>0</v>
      </c>
      <c r="BS97" s="531">
        <v>0</v>
      </c>
      <c r="BT97" s="529">
        <f t="shared" si="103"/>
        <v>0</v>
      </c>
      <c r="BU97" s="529" t="e">
        <f t="shared" si="104"/>
        <v>#NAME?</v>
      </c>
      <c r="BV97" s="529" t="e">
        <f t="shared" si="105"/>
        <v>#NAME?</v>
      </c>
      <c r="BW97" s="529" t="e">
        <f t="shared" si="90"/>
        <v>#NAME?</v>
      </c>
      <c r="BX97" s="535" t="e">
        <f t="shared" si="91"/>
        <v>#NAME?</v>
      </c>
      <c r="BZ97" s="535" t="e">
        <f t="shared" si="92"/>
        <v>#NAME?</v>
      </c>
      <c r="CC97" s="538">
        <f t="shared" si="106"/>
        <v>0</v>
      </c>
      <c r="CF97" s="538">
        <f t="shared" si="93"/>
        <v>0</v>
      </c>
      <c r="CI97" s="535">
        <f t="shared" si="94"/>
        <v>0</v>
      </c>
      <c r="CJ97" s="535">
        <f t="shared" si="95"/>
        <v>0</v>
      </c>
      <c r="CK97" s="535">
        <f t="shared" si="96"/>
        <v>0</v>
      </c>
      <c r="CM97" s="535" t="e">
        <f t="shared" si="97"/>
        <v>#NAME?</v>
      </c>
      <c r="CS97" s="539" t="e">
        <f t="shared" si="107"/>
        <v>#NAME?</v>
      </c>
    </row>
    <row r="98" spans="1:97" ht="13">
      <c r="A98" s="544" t="s">
        <v>961</v>
      </c>
      <c r="B98" s="542">
        <v>10</v>
      </c>
      <c r="C98" s="542">
        <v>38</v>
      </c>
      <c r="D98" s="542">
        <f t="shared" si="68"/>
        <v>43</v>
      </c>
      <c r="E98" s="542">
        <v>48</v>
      </c>
      <c r="F98" s="542">
        <v>35</v>
      </c>
      <c r="G98" s="542">
        <v>27</v>
      </c>
      <c r="H98" s="542">
        <v>45</v>
      </c>
      <c r="I98" s="542">
        <v>52</v>
      </c>
      <c r="J98" s="542">
        <v>32</v>
      </c>
      <c r="K98" s="542">
        <v>37</v>
      </c>
      <c r="L98" s="542">
        <v>41</v>
      </c>
      <c r="M98" s="542">
        <v>37</v>
      </c>
      <c r="N98" s="542">
        <v>30</v>
      </c>
      <c r="O98" s="542">
        <v>33</v>
      </c>
      <c r="P98" s="542">
        <v>24</v>
      </c>
      <c r="Q98" s="542">
        <f t="shared" si="69"/>
        <v>441</v>
      </c>
      <c r="R98" s="542">
        <f t="shared" si="70"/>
        <v>484</v>
      </c>
      <c r="S98" s="528">
        <v>0</v>
      </c>
      <c r="T98" s="528">
        <v>0</v>
      </c>
      <c r="U98" s="528">
        <v>0</v>
      </c>
      <c r="V98" s="528">
        <v>0</v>
      </c>
      <c r="W98" s="528">
        <v>0</v>
      </c>
      <c r="X98" s="528">
        <v>0</v>
      </c>
      <c r="Y98" s="528">
        <v>0</v>
      </c>
      <c r="Z98" s="528">
        <v>0</v>
      </c>
      <c r="AA98" s="528">
        <v>0</v>
      </c>
      <c r="AB98" s="529">
        <f t="shared" si="71"/>
        <v>61.92</v>
      </c>
      <c r="AC98" s="529">
        <f t="shared" si="72"/>
        <v>57.6</v>
      </c>
      <c r="AD98" s="529">
        <f t="shared" si="73"/>
        <v>73.16</v>
      </c>
      <c r="AE98" s="529">
        <f t="shared" si="74"/>
        <v>134.80500000000001</v>
      </c>
      <c r="AF98" s="529">
        <f t="shared" si="75"/>
        <v>252.5</v>
      </c>
      <c r="AG98" s="529">
        <f t="shared" si="76"/>
        <v>518.06500000000005</v>
      </c>
      <c r="AH98" s="529">
        <f t="shared" si="108"/>
        <v>579.98500000000001</v>
      </c>
      <c r="AI98" s="530">
        <v>0</v>
      </c>
      <c r="AJ98" s="530">
        <v>0</v>
      </c>
      <c r="AK98" s="530">
        <v>0</v>
      </c>
      <c r="AL98" s="529">
        <f t="shared" si="109"/>
        <v>0</v>
      </c>
      <c r="AM98" s="529">
        <f t="shared" si="77"/>
        <v>0</v>
      </c>
      <c r="AN98" s="529">
        <f t="shared" si="78"/>
        <v>0</v>
      </c>
      <c r="AO98" s="529">
        <f t="shared" si="79"/>
        <v>0</v>
      </c>
      <c r="AP98" s="529">
        <f t="shared" si="80"/>
        <v>0</v>
      </c>
      <c r="AQ98" s="529">
        <f t="shared" si="110"/>
        <v>0</v>
      </c>
      <c r="AR98" s="529">
        <f t="shared" si="81"/>
        <v>0</v>
      </c>
      <c r="AS98" s="529">
        <f t="shared" si="111"/>
        <v>0</v>
      </c>
      <c r="AT98" s="529">
        <f t="shared" si="82"/>
        <v>0</v>
      </c>
      <c r="AU98" s="529">
        <f t="shared" si="83"/>
        <v>0</v>
      </c>
      <c r="AV98" s="529">
        <f t="shared" si="84"/>
        <v>0</v>
      </c>
      <c r="AW98" s="531">
        <v>0</v>
      </c>
      <c r="AX98" s="529">
        <f t="shared" si="85"/>
        <v>0</v>
      </c>
      <c r="AY98" s="530">
        <v>0</v>
      </c>
      <c r="AZ98" s="530">
        <v>0</v>
      </c>
      <c r="BA98" s="529" t="e">
        <f>IF(R98&gt;=2000,(SUM(AY98:AZ98)*BA96),(SUM(AY98:AX)))</f>
        <v>#NAME?</v>
      </c>
      <c r="BB98" s="529">
        <f t="shared" si="98"/>
        <v>142.482</v>
      </c>
      <c r="BE98" s="530">
        <v>0</v>
      </c>
      <c r="BF98" s="529">
        <f t="shared" si="99"/>
        <v>0</v>
      </c>
      <c r="BG98" s="534" t="e">
        <f t="shared" si="100"/>
        <v>#DIV/0!</v>
      </c>
      <c r="BH98" s="534" t="e">
        <f t="shared" si="101"/>
        <v>#DIV/0!</v>
      </c>
      <c r="BI98" s="534" t="e">
        <f t="shared" si="86"/>
        <v>#DIV/0!</v>
      </c>
      <c r="BK98" s="529">
        <f t="shared" si="87"/>
        <v>0</v>
      </c>
      <c r="BM98" s="529">
        <f t="shared" si="88"/>
        <v>0</v>
      </c>
      <c r="BP98" s="529">
        <f t="shared" si="89"/>
        <v>0</v>
      </c>
      <c r="BQ98" s="531">
        <v>0</v>
      </c>
      <c r="BR98" s="529">
        <f t="shared" si="102"/>
        <v>0</v>
      </c>
      <c r="BS98" s="531">
        <v>82</v>
      </c>
      <c r="BT98" s="529">
        <f t="shared" si="103"/>
        <v>24.6</v>
      </c>
      <c r="BU98" s="529" t="e">
        <f t="shared" si="104"/>
        <v>#NAME?</v>
      </c>
      <c r="BV98" s="529" t="e">
        <f t="shared" si="105"/>
        <v>#NAME?</v>
      </c>
      <c r="BW98" s="529" t="e">
        <f t="shared" si="90"/>
        <v>#NAME?</v>
      </c>
      <c r="BX98" s="535" t="e">
        <f t="shared" si="91"/>
        <v>#NAME?</v>
      </c>
      <c r="BZ98" s="535" t="e">
        <f t="shared" si="92"/>
        <v>#NAME?</v>
      </c>
      <c r="CC98" s="538">
        <f t="shared" si="106"/>
        <v>0</v>
      </c>
      <c r="CF98" s="538">
        <f t="shared" si="93"/>
        <v>0</v>
      </c>
      <c r="CI98" s="535">
        <f t="shared" si="94"/>
        <v>0</v>
      </c>
      <c r="CJ98" s="535">
        <f t="shared" si="95"/>
        <v>0</v>
      </c>
      <c r="CK98" s="535">
        <f t="shared" si="96"/>
        <v>0</v>
      </c>
      <c r="CM98" s="535" t="e">
        <f t="shared" si="97"/>
        <v>#NAME?</v>
      </c>
      <c r="CS98" s="539" t="e">
        <f t="shared" si="107"/>
        <v>#NAME?</v>
      </c>
    </row>
    <row r="99" spans="1:97" ht="13">
      <c r="A99" s="544" t="s">
        <v>1328</v>
      </c>
      <c r="B99" s="542">
        <v>58.5</v>
      </c>
      <c r="C99" s="542">
        <v>253</v>
      </c>
      <c r="D99" s="542">
        <f t="shared" si="68"/>
        <v>282.25</v>
      </c>
      <c r="E99" s="542">
        <v>238.5</v>
      </c>
      <c r="F99" s="542">
        <v>244</v>
      </c>
      <c r="G99" s="542">
        <v>275</v>
      </c>
      <c r="H99" s="542">
        <v>295</v>
      </c>
      <c r="I99" s="542">
        <v>298</v>
      </c>
      <c r="J99" s="542">
        <v>291.5</v>
      </c>
      <c r="K99" s="542">
        <v>273.5</v>
      </c>
      <c r="L99" s="542">
        <v>312.5</v>
      </c>
      <c r="M99" s="542">
        <v>330</v>
      </c>
      <c r="N99" s="542">
        <v>278</v>
      </c>
      <c r="O99" s="542">
        <v>292</v>
      </c>
      <c r="P99" s="542">
        <v>279</v>
      </c>
      <c r="Q99" s="542">
        <f t="shared" si="69"/>
        <v>3407</v>
      </c>
      <c r="R99" s="542">
        <f t="shared" si="70"/>
        <v>3689.25</v>
      </c>
      <c r="S99" s="528">
        <v>0</v>
      </c>
      <c r="T99" s="528">
        <v>0</v>
      </c>
      <c r="U99" s="528">
        <v>0</v>
      </c>
      <c r="V99" s="528">
        <v>0</v>
      </c>
      <c r="W99" s="528">
        <v>0</v>
      </c>
      <c r="X99" s="528">
        <v>0</v>
      </c>
      <c r="Y99" s="528">
        <v>0</v>
      </c>
      <c r="Z99" s="528">
        <v>0</v>
      </c>
      <c r="AA99" s="528">
        <v>0</v>
      </c>
      <c r="AB99" s="529">
        <f t="shared" si="71"/>
        <v>406.44</v>
      </c>
      <c r="AC99" s="529">
        <f t="shared" si="72"/>
        <v>286.2</v>
      </c>
      <c r="AD99" s="529">
        <f t="shared" si="73"/>
        <v>612.41999999999996</v>
      </c>
      <c r="AE99" s="529">
        <f t="shared" si="74"/>
        <v>924.303</v>
      </c>
      <c r="AF99" s="529">
        <f t="shared" si="75"/>
        <v>2206.25</v>
      </c>
      <c r="AG99" s="529">
        <f t="shared" si="76"/>
        <v>4029.1729999999998</v>
      </c>
      <c r="AH99" s="529">
        <f t="shared" si="108"/>
        <v>4435.6129999999994</v>
      </c>
      <c r="AI99" s="530">
        <v>0</v>
      </c>
      <c r="AJ99" s="530">
        <v>0</v>
      </c>
      <c r="AK99" s="530">
        <v>0</v>
      </c>
      <c r="AL99" s="529">
        <f t="shared" si="109"/>
        <v>0</v>
      </c>
      <c r="AM99" s="529">
        <f t="shared" si="77"/>
        <v>0</v>
      </c>
      <c r="AN99" s="529">
        <f t="shared" si="78"/>
        <v>0</v>
      </c>
      <c r="AO99" s="529">
        <f t="shared" si="79"/>
        <v>0</v>
      </c>
      <c r="AP99" s="529">
        <f t="shared" si="80"/>
        <v>0</v>
      </c>
      <c r="AQ99" s="529">
        <f t="shared" si="110"/>
        <v>0</v>
      </c>
      <c r="AR99" s="529">
        <f t="shared" si="81"/>
        <v>0</v>
      </c>
      <c r="AS99" s="529">
        <f t="shared" si="111"/>
        <v>0</v>
      </c>
      <c r="AT99" s="529">
        <f t="shared" si="82"/>
        <v>0</v>
      </c>
      <c r="AU99" s="529">
        <f t="shared" si="83"/>
        <v>0</v>
      </c>
      <c r="AV99" s="529">
        <f t="shared" si="84"/>
        <v>0</v>
      </c>
      <c r="AW99" s="531">
        <v>0</v>
      </c>
      <c r="AX99" s="529">
        <f t="shared" si="85"/>
        <v>0</v>
      </c>
      <c r="AY99" s="530">
        <v>0</v>
      </c>
      <c r="AZ99" s="530">
        <v>0</v>
      </c>
      <c r="BA99" s="529" t="e">
        <f>IF(R99&gt;=2000,(SUM(AY99:AZ99)*BA97),(SUM(AY99:AX)))</f>
        <v>#NAME?</v>
      </c>
      <c r="BB99" s="529">
        <f t="shared" si="98"/>
        <v>137.50399999999999</v>
      </c>
      <c r="BE99" s="530">
        <v>0</v>
      </c>
      <c r="BF99" s="529">
        <f t="shared" si="99"/>
        <v>0</v>
      </c>
      <c r="BG99" s="534" t="e">
        <f t="shared" si="100"/>
        <v>#DIV/0!</v>
      </c>
      <c r="BH99" s="534" t="e">
        <f t="shared" si="101"/>
        <v>#DIV/0!</v>
      </c>
      <c r="BI99" s="534" t="e">
        <f t="shared" si="86"/>
        <v>#DIV/0!</v>
      </c>
      <c r="BK99" s="529">
        <f t="shared" si="87"/>
        <v>0</v>
      </c>
      <c r="BM99" s="529">
        <f t="shared" si="88"/>
        <v>0</v>
      </c>
      <c r="BP99" s="529">
        <f t="shared" si="89"/>
        <v>0</v>
      </c>
      <c r="BQ99" s="531">
        <v>0</v>
      </c>
      <c r="BR99" s="529">
        <f t="shared" si="102"/>
        <v>0</v>
      </c>
      <c r="BS99" s="531">
        <v>0</v>
      </c>
      <c r="BT99" s="529">
        <f t="shared" si="103"/>
        <v>0</v>
      </c>
      <c r="BU99" s="529" t="e">
        <f t="shared" si="104"/>
        <v>#NAME?</v>
      </c>
      <c r="BV99" s="529" t="e">
        <f t="shared" si="105"/>
        <v>#NAME?</v>
      </c>
      <c r="BW99" s="529" t="e">
        <f t="shared" si="90"/>
        <v>#NAME?</v>
      </c>
      <c r="BX99" s="535" t="e">
        <f t="shared" si="91"/>
        <v>#NAME?</v>
      </c>
      <c r="BZ99" s="535" t="e">
        <f t="shared" si="92"/>
        <v>#NAME?</v>
      </c>
      <c r="CC99" s="538">
        <f t="shared" si="106"/>
        <v>0</v>
      </c>
      <c r="CF99" s="538">
        <f t="shared" si="93"/>
        <v>0</v>
      </c>
      <c r="CI99" s="535">
        <f t="shared" si="94"/>
        <v>0</v>
      </c>
      <c r="CJ99" s="535">
        <f t="shared" si="95"/>
        <v>0</v>
      </c>
      <c r="CK99" s="535">
        <f t="shared" si="96"/>
        <v>0</v>
      </c>
      <c r="CM99" s="535" t="e">
        <f t="shared" si="97"/>
        <v>#NAME?</v>
      </c>
      <c r="CS99" s="539" t="e">
        <f t="shared" si="107"/>
        <v>#NAME?</v>
      </c>
    </row>
    <row r="100" spans="1:97" ht="13">
      <c r="A100" s="544" t="s">
        <v>763</v>
      </c>
      <c r="B100" s="542">
        <v>60.5</v>
      </c>
      <c r="C100" s="542">
        <v>560.5</v>
      </c>
      <c r="D100" s="542">
        <f t="shared" si="68"/>
        <v>590.75</v>
      </c>
      <c r="E100" s="542">
        <v>581</v>
      </c>
      <c r="F100" s="542">
        <v>612</v>
      </c>
      <c r="G100" s="542">
        <v>673</v>
      </c>
      <c r="H100" s="542">
        <v>688</v>
      </c>
      <c r="I100" s="542">
        <v>738</v>
      </c>
      <c r="J100" s="542">
        <v>679</v>
      </c>
      <c r="K100" s="542">
        <v>664</v>
      </c>
      <c r="L100" s="542">
        <v>645</v>
      </c>
      <c r="M100" s="542">
        <v>711</v>
      </c>
      <c r="N100" s="542">
        <v>635.5</v>
      </c>
      <c r="O100" s="542">
        <v>564</v>
      </c>
      <c r="P100" s="542">
        <v>526.5</v>
      </c>
      <c r="Q100" s="542">
        <f t="shared" si="69"/>
        <v>7717</v>
      </c>
      <c r="R100" s="542">
        <f t="shared" si="70"/>
        <v>8307.75</v>
      </c>
      <c r="S100" s="528">
        <v>0</v>
      </c>
      <c r="T100" s="528">
        <v>0</v>
      </c>
      <c r="U100" s="528">
        <v>0</v>
      </c>
      <c r="V100" s="528">
        <v>0</v>
      </c>
      <c r="W100" s="528">
        <v>0</v>
      </c>
      <c r="X100" s="528">
        <v>0</v>
      </c>
      <c r="Y100" s="528">
        <v>0</v>
      </c>
      <c r="Z100" s="528">
        <v>0</v>
      </c>
      <c r="AA100" s="528">
        <v>0</v>
      </c>
      <c r="AB100" s="529">
        <f t="shared" si="71"/>
        <v>850.68</v>
      </c>
      <c r="AC100" s="529">
        <f t="shared" si="72"/>
        <v>697.2</v>
      </c>
      <c r="AD100" s="529">
        <f t="shared" si="73"/>
        <v>1516.3</v>
      </c>
      <c r="AE100" s="529">
        <f t="shared" si="74"/>
        <v>2199.7249999999999</v>
      </c>
      <c r="AF100" s="529">
        <f t="shared" si="75"/>
        <v>4682.5</v>
      </c>
      <c r="AG100" s="529">
        <f t="shared" si="76"/>
        <v>9095.7250000000004</v>
      </c>
      <c r="AH100" s="529">
        <f t="shared" si="108"/>
        <v>9946.4050000000007</v>
      </c>
      <c r="AI100" s="530">
        <v>0</v>
      </c>
      <c r="AJ100" s="530">
        <v>0</v>
      </c>
      <c r="AK100" s="530">
        <v>0</v>
      </c>
      <c r="AL100" s="529">
        <f t="shared" si="109"/>
        <v>0</v>
      </c>
      <c r="AM100" s="529">
        <f t="shared" si="77"/>
        <v>0</v>
      </c>
      <c r="AN100" s="529">
        <f t="shared" si="78"/>
        <v>0</v>
      </c>
      <c r="AO100" s="529">
        <f t="shared" si="79"/>
        <v>0</v>
      </c>
      <c r="AP100" s="529">
        <f t="shared" si="80"/>
        <v>0</v>
      </c>
      <c r="AQ100" s="529">
        <f t="shared" si="110"/>
        <v>0</v>
      </c>
      <c r="AR100" s="529">
        <f t="shared" si="81"/>
        <v>0</v>
      </c>
      <c r="AS100" s="529">
        <f t="shared" si="111"/>
        <v>0</v>
      </c>
      <c r="AT100" s="529">
        <f t="shared" si="82"/>
        <v>0</v>
      </c>
      <c r="AU100" s="529">
        <f t="shared" si="83"/>
        <v>0</v>
      </c>
      <c r="AV100" s="529">
        <f t="shared" si="84"/>
        <v>0</v>
      </c>
      <c r="AW100" s="531">
        <v>0</v>
      </c>
      <c r="AX100" s="529">
        <f t="shared" si="85"/>
        <v>0</v>
      </c>
      <c r="AY100" s="530">
        <v>0</v>
      </c>
      <c r="AZ100" s="530">
        <v>0</v>
      </c>
      <c r="BA100" s="529" t="e">
        <f>IF(R100&gt;=2000,(SUM(AY100:AZ100)*BA98),(SUM(AY100:AX)))</f>
        <v>#NAME?</v>
      </c>
      <c r="BB100" s="529">
        <f t="shared" si="98"/>
        <v>24.416</v>
      </c>
      <c r="BE100" s="530">
        <v>0</v>
      </c>
      <c r="BF100" s="529">
        <f t="shared" si="99"/>
        <v>0</v>
      </c>
      <c r="BG100" s="534" t="e">
        <f t="shared" si="100"/>
        <v>#DIV/0!</v>
      </c>
      <c r="BH100" s="534" t="e">
        <f t="shared" si="101"/>
        <v>#DIV/0!</v>
      </c>
      <c r="BI100" s="534" t="e">
        <f t="shared" si="86"/>
        <v>#DIV/0!</v>
      </c>
      <c r="BK100" s="529">
        <f t="shared" si="87"/>
        <v>0</v>
      </c>
      <c r="BM100" s="529">
        <f t="shared" si="88"/>
        <v>0</v>
      </c>
      <c r="BP100" s="529">
        <f t="shared" si="89"/>
        <v>0</v>
      </c>
      <c r="BQ100" s="531">
        <v>8334</v>
      </c>
      <c r="BR100" s="529">
        <f>ROUND($BQ100*$BR$2,3)</f>
        <v>916.74</v>
      </c>
      <c r="BS100" s="531">
        <v>654</v>
      </c>
      <c r="BT100" s="529">
        <f t="shared" si="103"/>
        <v>196.2</v>
      </c>
      <c r="BU100" s="529" t="e">
        <f t="shared" si="104"/>
        <v>#NAME?</v>
      </c>
      <c r="BV100" s="529" t="e">
        <f t="shared" si="105"/>
        <v>#NAME?</v>
      </c>
      <c r="BW100" s="529" t="e">
        <f t="shared" si="90"/>
        <v>#NAME?</v>
      </c>
      <c r="BX100" s="535" t="e">
        <f t="shared" si="91"/>
        <v>#NAME?</v>
      </c>
      <c r="BZ100" s="535" t="e">
        <f t="shared" si="92"/>
        <v>#NAME?</v>
      </c>
      <c r="CC100" s="538">
        <f t="shared" si="106"/>
        <v>0</v>
      </c>
      <c r="CF100" s="538">
        <f t="shared" si="93"/>
        <v>0</v>
      </c>
      <c r="CI100" s="535">
        <f t="shared" si="94"/>
        <v>0</v>
      </c>
      <c r="CJ100" s="535">
        <f t="shared" si="95"/>
        <v>0</v>
      </c>
      <c r="CK100" s="535">
        <f t="shared" si="96"/>
        <v>0</v>
      </c>
      <c r="CM100" s="535" t="e">
        <f t="shared" si="97"/>
        <v>#NAME?</v>
      </c>
      <c r="CS100" s="539" t="e">
        <f t="shared" si="107"/>
        <v>#NAME?</v>
      </c>
    </row>
    <row r="101" spans="1:97" ht="13">
      <c r="A101" s="544" t="s">
        <v>963</v>
      </c>
      <c r="B101" s="542">
        <v>6</v>
      </c>
      <c r="C101" s="542">
        <v>50</v>
      </c>
      <c r="D101" s="542">
        <f t="shared" si="68"/>
        <v>53</v>
      </c>
      <c r="E101" s="542">
        <v>41</v>
      </c>
      <c r="F101" s="542">
        <v>31</v>
      </c>
      <c r="G101" s="542">
        <v>51.5</v>
      </c>
      <c r="H101" s="542">
        <v>41.5</v>
      </c>
      <c r="I101" s="542">
        <v>52</v>
      </c>
      <c r="J101" s="542">
        <v>49</v>
      </c>
      <c r="K101" s="542">
        <v>50</v>
      </c>
      <c r="L101" s="542">
        <v>40.5</v>
      </c>
      <c r="M101" s="542">
        <v>50.5</v>
      </c>
      <c r="N101" s="542">
        <v>40</v>
      </c>
      <c r="O101" s="542">
        <v>45</v>
      </c>
      <c r="P101" s="542">
        <v>42.5</v>
      </c>
      <c r="Q101" s="542">
        <f t="shared" si="69"/>
        <v>534.5</v>
      </c>
      <c r="R101" s="542">
        <f t="shared" si="70"/>
        <v>587.5</v>
      </c>
      <c r="S101" s="528">
        <v>0</v>
      </c>
      <c r="T101" s="528">
        <v>0</v>
      </c>
      <c r="U101" s="528">
        <v>0</v>
      </c>
      <c r="V101" s="528">
        <v>0</v>
      </c>
      <c r="W101" s="528">
        <v>0</v>
      </c>
      <c r="X101" s="528">
        <v>0</v>
      </c>
      <c r="Y101" s="528">
        <v>0</v>
      </c>
      <c r="Z101" s="528">
        <v>0</v>
      </c>
      <c r="AA101" s="528">
        <v>0</v>
      </c>
      <c r="AB101" s="529">
        <f t="shared" si="71"/>
        <v>76.319999999999993</v>
      </c>
      <c r="AC101" s="529">
        <f t="shared" si="72"/>
        <v>49.2</v>
      </c>
      <c r="AD101" s="529">
        <f t="shared" si="73"/>
        <v>97.35</v>
      </c>
      <c r="AE101" s="529">
        <f t="shared" si="74"/>
        <v>148.91300000000001</v>
      </c>
      <c r="AF101" s="529">
        <f t="shared" si="75"/>
        <v>335.625</v>
      </c>
      <c r="AG101" s="529">
        <f t="shared" si="76"/>
        <v>631.08799999999997</v>
      </c>
      <c r="AH101" s="529">
        <f t="shared" si="108"/>
        <v>707.4079999999999</v>
      </c>
      <c r="AI101" s="530">
        <v>0</v>
      </c>
      <c r="AJ101" s="530">
        <v>0</v>
      </c>
      <c r="AK101" s="530">
        <v>0</v>
      </c>
      <c r="AL101" s="529">
        <f t="shared" si="109"/>
        <v>0</v>
      </c>
      <c r="AM101" s="529">
        <f t="shared" si="77"/>
        <v>0</v>
      </c>
      <c r="AN101" s="529">
        <f t="shared" si="78"/>
        <v>0</v>
      </c>
      <c r="AO101" s="529">
        <f t="shared" si="79"/>
        <v>0</v>
      </c>
      <c r="AP101" s="529">
        <f t="shared" si="80"/>
        <v>0</v>
      </c>
      <c r="AQ101" s="529">
        <f t="shared" si="110"/>
        <v>0</v>
      </c>
      <c r="AR101" s="529">
        <f t="shared" si="81"/>
        <v>0</v>
      </c>
      <c r="AS101" s="529">
        <f t="shared" si="111"/>
        <v>0</v>
      </c>
      <c r="AT101" s="529">
        <f t="shared" si="82"/>
        <v>0</v>
      </c>
      <c r="AU101" s="529">
        <f t="shared" si="83"/>
        <v>0</v>
      </c>
      <c r="AV101" s="529">
        <f t="shared" si="84"/>
        <v>0</v>
      </c>
      <c r="AW101" s="531">
        <v>0</v>
      </c>
      <c r="AX101" s="529">
        <f t="shared" si="85"/>
        <v>0</v>
      </c>
      <c r="AY101" s="530">
        <v>0</v>
      </c>
      <c r="AZ101" s="530">
        <v>0</v>
      </c>
      <c r="BA101" s="529" t="e">
        <f>IF(R101&gt;=2000,(SUM(AY101:AZ101)*BA99),(SUM(AY101:AX)))</f>
        <v>#NAME?</v>
      </c>
      <c r="BB101" s="529">
        <f t="shared" si="98"/>
        <v>143.78100000000001</v>
      </c>
      <c r="BE101" s="530">
        <v>0</v>
      </c>
      <c r="BF101" s="529">
        <f t="shared" si="99"/>
        <v>0</v>
      </c>
      <c r="BG101" s="534" t="e">
        <f t="shared" si="100"/>
        <v>#DIV/0!</v>
      </c>
      <c r="BH101" s="534" t="e">
        <f t="shared" si="101"/>
        <v>#DIV/0!</v>
      </c>
      <c r="BI101" s="534" t="e">
        <f t="shared" si="86"/>
        <v>#DIV/0!</v>
      </c>
      <c r="BK101" s="529">
        <f t="shared" si="87"/>
        <v>0</v>
      </c>
      <c r="BM101" s="529">
        <f t="shared" si="88"/>
        <v>0</v>
      </c>
      <c r="BP101" s="529">
        <f t="shared" si="89"/>
        <v>0</v>
      </c>
      <c r="BQ101" s="531">
        <v>0</v>
      </c>
      <c r="BR101" s="529">
        <f t="shared" si="102"/>
        <v>0</v>
      </c>
      <c r="BS101" s="531">
        <v>75</v>
      </c>
      <c r="BT101" s="529">
        <f t="shared" si="103"/>
        <v>22.5</v>
      </c>
      <c r="BU101" s="529" t="e">
        <f t="shared" si="104"/>
        <v>#NAME?</v>
      </c>
      <c r="BV101" s="529" t="e">
        <f t="shared" si="105"/>
        <v>#NAME?</v>
      </c>
      <c r="BW101" s="529" t="e">
        <f t="shared" si="90"/>
        <v>#NAME?</v>
      </c>
      <c r="BX101" s="535" t="e">
        <f t="shared" si="91"/>
        <v>#NAME?</v>
      </c>
      <c r="BZ101" s="535" t="e">
        <f t="shared" si="92"/>
        <v>#NAME?</v>
      </c>
      <c r="CC101" s="538">
        <f t="shared" si="106"/>
        <v>0</v>
      </c>
      <c r="CF101" s="538">
        <f t="shared" si="93"/>
        <v>0</v>
      </c>
      <c r="CI101" s="535">
        <f t="shared" si="94"/>
        <v>0</v>
      </c>
      <c r="CJ101" s="535">
        <f t="shared" si="95"/>
        <v>0</v>
      </c>
      <c r="CK101" s="535">
        <f t="shared" si="96"/>
        <v>0</v>
      </c>
      <c r="CM101" s="535" t="e">
        <f t="shared" si="97"/>
        <v>#NAME?</v>
      </c>
      <c r="CS101" s="539" t="e">
        <f t="shared" si="107"/>
        <v>#NAME?</v>
      </c>
    </row>
    <row r="102" spans="1:97" ht="13">
      <c r="A102" s="544" t="s">
        <v>1329</v>
      </c>
      <c r="B102" s="542">
        <v>223</v>
      </c>
      <c r="C102" s="542">
        <v>279</v>
      </c>
      <c r="D102" s="542">
        <f t="shared" si="68"/>
        <v>390.5</v>
      </c>
      <c r="E102" s="542">
        <v>236.5</v>
      </c>
      <c r="F102" s="542">
        <v>251</v>
      </c>
      <c r="G102" s="542">
        <v>303.5</v>
      </c>
      <c r="H102" s="542">
        <v>247.5</v>
      </c>
      <c r="I102" s="542">
        <v>324</v>
      </c>
      <c r="J102" s="542">
        <v>321</v>
      </c>
      <c r="K102" s="542">
        <v>271</v>
      </c>
      <c r="L102" s="542">
        <v>316.5</v>
      </c>
      <c r="M102" s="542">
        <v>276.5</v>
      </c>
      <c r="N102" s="542">
        <v>233.5</v>
      </c>
      <c r="O102" s="542">
        <v>244</v>
      </c>
      <c r="P102" s="542">
        <v>224.5</v>
      </c>
      <c r="Q102" s="542">
        <f t="shared" si="69"/>
        <v>3249.5</v>
      </c>
      <c r="R102" s="542">
        <f t="shared" si="70"/>
        <v>3640</v>
      </c>
      <c r="S102" s="528">
        <v>0</v>
      </c>
      <c r="T102" s="528">
        <v>0</v>
      </c>
      <c r="U102" s="528">
        <v>0</v>
      </c>
      <c r="V102" s="528">
        <v>0</v>
      </c>
      <c r="W102" s="528">
        <v>0</v>
      </c>
      <c r="X102" s="528">
        <v>0</v>
      </c>
      <c r="Y102" s="528">
        <v>0</v>
      </c>
      <c r="Z102" s="528">
        <v>0</v>
      </c>
      <c r="AA102" s="528">
        <v>0</v>
      </c>
      <c r="AB102" s="529">
        <f t="shared" si="71"/>
        <v>562.32000000000005</v>
      </c>
      <c r="AC102" s="529">
        <f t="shared" si="72"/>
        <v>283.8</v>
      </c>
      <c r="AD102" s="529">
        <f t="shared" si="73"/>
        <v>654.30999999999995</v>
      </c>
      <c r="AE102" s="529">
        <f t="shared" si="74"/>
        <v>932.66300000000001</v>
      </c>
      <c r="AF102" s="529">
        <f t="shared" si="75"/>
        <v>1957.5</v>
      </c>
      <c r="AG102" s="529">
        <f t="shared" si="76"/>
        <v>3828.2730000000001</v>
      </c>
      <c r="AH102" s="529">
        <f t="shared" si="108"/>
        <v>4390.5929999999998</v>
      </c>
      <c r="AI102" s="530">
        <v>0</v>
      </c>
      <c r="AJ102" s="530">
        <v>0</v>
      </c>
      <c r="AK102" s="530">
        <v>0</v>
      </c>
      <c r="AL102" s="529">
        <f t="shared" si="109"/>
        <v>0</v>
      </c>
      <c r="AM102" s="529">
        <f t="shared" si="77"/>
        <v>0</v>
      </c>
      <c r="AN102" s="529">
        <f t="shared" si="78"/>
        <v>0</v>
      </c>
      <c r="AO102" s="529">
        <f t="shared" si="79"/>
        <v>0</v>
      </c>
      <c r="AP102" s="529">
        <f t="shared" si="80"/>
        <v>0</v>
      </c>
      <c r="AQ102" s="529">
        <f t="shared" si="110"/>
        <v>0</v>
      </c>
      <c r="AR102" s="529">
        <f t="shared" si="81"/>
        <v>0</v>
      </c>
      <c r="AS102" s="529">
        <f t="shared" si="111"/>
        <v>0</v>
      </c>
      <c r="AT102" s="529">
        <f t="shared" si="82"/>
        <v>0</v>
      </c>
      <c r="AU102" s="529">
        <f t="shared" si="83"/>
        <v>0</v>
      </c>
      <c r="AV102" s="529">
        <f t="shared" si="84"/>
        <v>0</v>
      </c>
      <c r="AW102" s="531">
        <v>0</v>
      </c>
      <c r="AX102" s="529">
        <f t="shared" si="85"/>
        <v>0</v>
      </c>
      <c r="AY102" s="530">
        <v>0</v>
      </c>
      <c r="AZ102" s="530">
        <v>0</v>
      </c>
      <c r="BA102" s="529" t="e">
        <f>IF(R102&gt;=2000,(SUM(AY102:AZ102)*BA100),(SUM(AY102:AX)))</f>
        <v>#NAME?</v>
      </c>
      <c r="BB102" s="529">
        <f t="shared" si="98"/>
        <v>18.866</v>
      </c>
      <c r="BE102" s="530">
        <v>0</v>
      </c>
      <c r="BF102" s="529">
        <f t="shared" si="99"/>
        <v>0</v>
      </c>
      <c r="BG102" s="534" t="e">
        <f t="shared" si="100"/>
        <v>#DIV/0!</v>
      </c>
      <c r="BH102" s="534" t="e">
        <f t="shared" si="101"/>
        <v>#DIV/0!</v>
      </c>
      <c r="BI102" s="534" t="e">
        <f t="shared" si="86"/>
        <v>#DIV/0!</v>
      </c>
      <c r="BK102" s="529">
        <f t="shared" si="87"/>
        <v>0</v>
      </c>
      <c r="BM102" s="529">
        <f t="shared" si="88"/>
        <v>0</v>
      </c>
      <c r="BP102" s="529">
        <f t="shared" si="89"/>
        <v>0</v>
      </c>
      <c r="BQ102" s="531">
        <v>0</v>
      </c>
      <c r="BR102" s="529">
        <f t="shared" si="102"/>
        <v>0</v>
      </c>
      <c r="BS102" s="531">
        <v>89</v>
      </c>
      <c r="BT102" s="529">
        <f t="shared" si="103"/>
        <v>26.7</v>
      </c>
      <c r="BU102" s="529" t="e">
        <f t="shared" si="104"/>
        <v>#NAME?</v>
      </c>
      <c r="BV102" s="529" t="e">
        <f t="shared" si="105"/>
        <v>#NAME?</v>
      </c>
      <c r="BW102" s="529" t="e">
        <f t="shared" si="90"/>
        <v>#NAME?</v>
      </c>
      <c r="BX102" s="535" t="e">
        <f t="shared" si="91"/>
        <v>#NAME?</v>
      </c>
      <c r="BZ102" s="535" t="e">
        <f t="shared" si="92"/>
        <v>#NAME?</v>
      </c>
      <c r="CC102" s="538">
        <f t="shared" si="106"/>
        <v>0</v>
      </c>
      <c r="CF102" s="538">
        <f t="shared" si="93"/>
        <v>0</v>
      </c>
      <c r="CI102" s="535">
        <f t="shared" si="94"/>
        <v>0</v>
      </c>
      <c r="CJ102" s="535">
        <f t="shared" si="95"/>
        <v>0</v>
      </c>
      <c r="CK102" s="535">
        <f t="shared" si="96"/>
        <v>0</v>
      </c>
      <c r="CM102" s="535" t="e">
        <f t="shared" si="97"/>
        <v>#NAME?</v>
      </c>
      <c r="CS102" s="539" t="e">
        <f t="shared" si="107"/>
        <v>#NAME?</v>
      </c>
    </row>
    <row r="103" spans="1:97" ht="13">
      <c r="A103" s="544" t="s">
        <v>764</v>
      </c>
      <c r="B103" s="542">
        <v>12</v>
      </c>
      <c r="C103" s="542">
        <v>27</v>
      </c>
      <c r="D103" s="542">
        <f t="shared" si="68"/>
        <v>33</v>
      </c>
      <c r="E103" s="542">
        <v>13.5</v>
      </c>
      <c r="F103" s="542">
        <v>22.5</v>
      </c>
      <c r="G103" s="542">
        <v>18</v>
      </c>
      <c r="H103" s="542">
        <v>23.5</v>
      </c>
      <c r="I103" s="542">
        <v>24.5</v>
      </c>
      <c r="J103" s="542">
        <v>28.5</v>
      </c>
      <c r="K103" s="542">
        <v>26</v>
      </c>
      <c r="L103" s="542">
        <v>29.5</v>
      </c>
      <c r="M103" s="542">
        <v>34.5</v>
      </c>
      <c r="N103" s="542">
        <v>19.5</v>
      </c>
      <c r="O103" s="542">
        <v>22</v>
      </c>
      <c r="P103" s="542">
        <v>21.5</v>
      </c>
      <c r="Q103" s="542">
        <f t="shared" si="69"/>
        <v>283.5</v>
      </c>
      <c r="R103" s="542">
        <f t="shared" si="70"/>
        <v>316.5</v>
      </c>
      <c r="S103" s="528">
        <v>0</v>
      </c>
      <c r="T103" s="528">
        <v>0</v>
      </c>
      <c r="U103" s="528">
        <v>0</v>
      </c>
      <c r="V103" s="528">
        <v>0</v>
      </c>
      <c r="W103" s="528">
        <v>0</v>
      </c>
      <c r="X103" s="528">
        <v>0</v>
      </c>
      <c r="Y103" s="528">
        <v>0</v>
      </c>
      <c r="Z103" s="528">
        <v>0</v>
      </c>
      <c r="AA103" s="528">
        <v>0</v>
      </c>
      <c r="AB103" s="529">
        <f t="shared" si="71"/>
        <v>47.52</v>
      </c>
      <c r="AC103" s="529">
        <f t="shared" si="72"/>
        <v>16.2</v>
      </c>
      <c r="AD103" s="529">
        <f t="shared" si="73"/>
        <v>47.79</v>
      </c>
      <c r="AE103" s="529">
        <f t="shared" si="74"/>
        <v>79.942999999999998</v>
      </c>
      <c r="AF103" s="529">
        <f t="shared" si="75"/>
        <v>191.25</v>
      </c>
      <c r="AG103" s="529">
        <f t="shared" si="76"/>
        <v>335.18299999999999</v>
      </c>
      <c r="AH103" s="529">
        <f t="shared" si="108"/>
        <v>382.70299999999997</v>
      </c>
      <c r="AI103" s="530">
        <v>0</v>
      </c>
      <c r="AJ103" s="530">
        <v>0</v>
      </c>
      <c r="AK103" s="530">
        <v>0</v>
      </c>
      <c r="AL103" s="529">
        <f t="shared" si="109"/>
        <v>0</v>
      </c>
      <c r="AM103" s="529">
        <f t="shared" si="77"/>
        <v>0</v>
      </c>
      <c r="AN103" s="529">
        <f t="shared" si="78"/>
        <v>0</v>
      </c>
      <c r="AO103" s="529">
        <f t="shared" si="79"/>
        <v>0</v>
      </c>
      <c r="AP103" s="529">
        <f t="shared" si="80"/>
        <v>0</v>
      </c>
      <c r="AQ103" s="529">
        <f t="shared" si="110"/>
        <v>0</v>
      </c>
      <c r="AR103" s="529">
        <f t="shared" si="81"/>
        <v>0</v>
      </c>
      <c r="AS103" s="529">
        <f t="shared" si="111"/>
        <v>0</v>
      </c>
      <c r="AT103" s="529">
        <f t="shared" si="82"/>
        <v>0</v>
      </c>
      <c r="AU103" s="529">
        <f t="shared" si="83"/>
        <v>0</v>
      </c>
      <c r="AV103" s="529">
        <f t="shared" si="84"/>
        <v>0</v>
      </c>
      <c r="AW103" s="531">
        <v>0</v>
      </c>
      <c r="AX103" s="529">
        <f t="shared" si="85"/>
        <v>0</v>
      </c>
      <c r="AY103" s="530">
        <v>0</v>
      </c>
      <c r="AZ103" s="530">
        <v>0</v>
      </c>
      <c r="BA103" s="529" t="e">
        <f>IF(R103&gt;=2000,(SUM(AY103:AZ103)*BA101),(SUM(AY103:AX)))</f>
        <v>#NAME?</v>
      </c>
      <c r="BB103" s="529">
        <f t="shared" si="98"/>
        <v>149.125</v>
      </c>
      <c r="BE103" s="530">
        <v>0</v>
      </c>
      <c r="BF103" s="529">
        <f t="shared" si="99"/>
        <v>0</v>
      </c>
      <c r="BG103" s="534" t="e">
        <f t="shared" si="100"/>
        <v>#DIV/0!</v>
      </c>
      <c r="BH103" s="534" t="e">
        <f t="shared" si="101"/>
        <v>#DIV/0!</v>
      </c>
      <c r="BI103" s="534" t="e">
        <f t="shared" si="86"/>
        <v>#DIV/0!</v>
      </c>
      <c r="BK103" s="529">
        <f t="shared" si="87"/>
        <v>0</v>
      </c>
      <c r="BM103" s="529">
        <f t="shared" si="88"/>
        <v>0</v>
      </c>
      <c r="BP103" s="529">
        <f t="shared" si="89"/>
        <v>0</v>
      </c>
      <c r="BQ103" s="531">
        <v>0</v>
      </c>
      <c r="BR103" s="529">
        <f t="shared" si="102"/>
        <v>0</v>
      </c>
      <c r="BS103" s="531">
        <v>0</v>
      </c>
      <c r="BT103" s="529">
        <f t="shared" si="103"/>
        <v>0</v>
      </c>
      <c r="BU103" s="529" t="e">
        <f t="shared" si="104"/>
        <v>#NAME?</v>
      </c>
      <c r="BV103" s="529" t="e">
        <f t="shared" si="105"/>
        <v>#NAME?</v>
      </c>
      <c r="BW103" s="529" t="e">
        <f t="shared" si="90"/>
        <v>#NAME?</v>
      </c>
      <c r="BX103" s="535" t="e">
        <f t="shared" si="91"/>
        <v>#NAME?</v>
      </c>
      <c r="BZ103" s="535" t="e">
        <f t="shared" si="92"/>
        <v>#NAME?</v>
      </c>
      <c r="CC103" s="538">
        <f t="shared" si="106"/>
        <v>0</v>
      </c>
      <c r="CF103" s="538">
        <f t="shared" si="93"/>
        <v>0</v>
      </c>
      <c r="CI103" s="535">
        <f t="shared" si="94"/>
        <v>0</v>
      </c>
      <c r="CJ103" s="535">
        <f t="shared" si="95"/>
        <v>0</v>
      </c>
      <c r="CK103" s="535">
        <f t="shared" si="96"/>
        <v>0</v>
      </c>
      <c r="CM103" s="535" t="e">
        <f t="shared" si="97"/>
        <v>#NAME?</v>
      </c>
      <c r="CS103" s="539" t="e">
        <f t="shared" si="107"/>
        <v>#NAME?</v>
      </c>
    </row>
    <row r="104" spans="1:97" ht="13">
      <c r="A104" s="544" t="s">
        <v>765</v>
      </c>
      <c r="B104" s="542">
        <v>0</v>
      </c>
      <c r="C104" s="542">
        <v>13</v>
      </c>
      <c r="D104" s="542">
        <f t="shared" si="68"/>
        <v>13</v>
      </c>
      <c r="E104" s="542">
        <v>8</v>
      </c>
      <c r="F104" s="542">
        <v>7</v>
      </c>
      <c r="G104" s="542">
        <v>9</v>
      </c>
      <c r="H104" s="542">
        <v>14.5</v>
      </c>
      <c r="I104" s="542">
        <v>8.5</v>
      </c>
      <c r="J104" s="542">
        <v>13</v>
      </c>
      <c r="K104" s="542">
        <v>12</v>
      </c>
      <c r="L104" s="542">
        <v>16</v>
      </c>
      <c r="M104" s="542">
        <v>10</v>
      </c>
      <c r="N104" s="542">
        <v>13</v>
      </c>
      <c r="O104" s="542">
        <v>7</v>
      </c>
      <c r="P104" s="542">
        <v>5</v>
      </c>
      <c r="Q104" s="542">
        <f t="shared" si="69"/>
        <v>123</v>
      </c>
      <c r="R104" s="542">
        <f t="shared" si="70"/>
        <v>136</v>
      </c>
      <c r="S104" s="528">
        <v>0</v>
      </c>
      <c r="T104" s="528">
        <v>0</v>
      </c>
      <c r="U104" s="528">
        <v>0</v>
      </c>
      <c r="V104" s="528">
        <v>0</v>
      </c>
      <c r="W104" s="528">
        <v>0</v>
      </c>
      <c r="X104" s="528">
        <v>0</v>
      </c>
      <c r="Y104" s="528">
        <v>0</v>
      </c>
      <c r="Z104" s="528">
        <v>0</v>
      </c>
      <c r="AA104" s="528">
        <v>0</v>
      </c>
      <c r="AB104" s="529">
        <f t="shared" si="71"/>
        <v>18.72</v>
      </c>
      <c r="AC104" s="529">
        <f t="shared" si="72"/>
        <v>9.6</v>
      </c>
      <c r="AD104" s="529">
        <f t="shared" si="73"/>
        <v>18.88</v>
      </c>
      <c r="AE104" s="529">
        <f t="shared" si="74"/>
        <v>37.619999999999997</v>
      </c>
      <c r="AF104" s="529">
        <f t="shared" si="75"/>
        <v>78.75</v>
      </c>
      <c r="AG104" s="529">
        <f t="shared" si="76"/>
        <v>144.85</v>
      </c>
      <c r="AH104" s="529">
        <f t="shared" si="108"/>
        <v>163.57</v>
      </c>
      <c r="AI104" s="530">
        <v>0</v>
      </c>
      <c r="AJ104" s="530">
        <v>0</v>
      </c>
      <c r="AK104" s="530">
        <v>0</v>
      </c>
      <c r="AL104" s="529">
        <f t="shared" si="109"/>
        <v>0</v>
      </c>
      <c r="AM104" s="529">
        <f t="shared" si="77"/>
        <v>0</v>
      </c>
      <c r="AN104" s="529">
        <f t="shared" si="78"/>
        <v>0</v>
      </c>
      <c r="AO104" s="529">
        <f t="shared" si="79"/>
        <v>0</v>
      </c>
      <c r="AP104" s="529">
        <f t="shared" si="80"/>
        <v>0</v>
      </c>
      <c r="AQ104" s="529">
        <f t="shared" si="110"/>
        <v>0</v>
      </c>
      <c r="AR104" s="529">
        <f t="shared" si="81"/>
        <v>0</v>
      </c>
      <c r="AS104" s="529">
        <f t="shared" si="111"/>
        <v>0</v>
      </c>
      <c r="AT104" s="529">
        <f t="shared" si="82"/>
        <v>0</v>
      </c>
      <c r="AU104" s="529">
        <f t="shared" si="83"/>
        <v>0</v>
      </c>
      <c r="AV104" s="529">
        <f t="shared" si="84"/>
        <v>0</v>
      </c>
      <c r="AW104" s="531">
        <v>0</v>
      </c>
      <c r="AX104" s="529">
        <f t="shared" si="85"/>
        <v>0</v>
      </c>
      <c r="AY104" s="530">
        <v>0</v>
      </c>
      <c r="AZ104" s="530">
        <v>0</v>
      </c>
      <c r="BA104" s="529" t="e">
        <f>IF(R104&gt;=2000,(SUM(AY104:AZ104)*BA102),(SUM(AY104:AX)))</f>
        <v>#NAME?</v>
      </c>
      <c r="BB104" s="529">
        <f t="shared" si="98"/>
        <v>27.620999999999999</v>
      </c>
      <c r="BE104" s="530">
        <v>0</v>
      </c>
      <c r="BF104" s="529">
        <f t="shared" si="99"/>
        <v>0</v>
      </c>
      <c r="BG104" s="534" t="e">
        <f t="shared" si="100"/>
        <v>#DIV/0!</v>
      </c>
      <c r="BH104" s="534" t="e">
        <f t="shared" si="101"/>
        <v>#DIV/0!</v>
      </c>
      <c r="BI104" s="534" t="e">
        <f t="shared" si="86"/>
        <v>#DIV/0!</v>
      </c>
      <c r="BK104" s="529">
        <f t="shared" si="87"/>
        <v>0</v>
      </c>
      <c r="BM104" s="529">
        <f t="shared" si="88"/>
        <v>0</v>
      </c>
      <c r="BP104" s="529">
        <f t="shared" si="89"/>
        <v>0</v>
      </c>
      <c r="BQ104" s="531">
        <v>0</v>
      </c>
      <c r="BR104" s="529">
        <f t="shared" si="102"/>
        <v>0</v>
      </c>
      <c r="BS104" s="531">
        <v>0</v>
      </c>
      <c r="BT104" s="529">
        <f t="shared" si="103"/>
        <v>0</v>
      </c>
      <c r="BU104" s="529" t="e">
        <f t="shared" si="104"/>
        <v>#NAME?</v>
      </c>
      <c r="BV104" s="529" t="e">
        <f t="shared" si="105"/>
        <v>#NAME?</v>
      </c>
      <c r="BW104" s="529" t="e">
        <f t="shared" si="90"/>
        <v>#NAME?</v>
      </c>
      <c r="BX104" s="535" t="e">
        <f t="shared" si="91"/>
        <v>#NAME?</v>
      </c>
      <c r="BZ104" s="535" t="e">
        <f t="shared" si="92"/>
        <v>#NAME?</v>
      </c>
      <c r="CC104" s="538">
        <f t="shared" si="106"/>
        <v>0</v>
      </c>
      <c r="CF104" s="538">
        <f t="shared" si="93"/>
        <v>0</v>
      </c>
      <c r="CI104" s="535">
        <f t="shared" si="94"/>
        <v>0</v>
      </c>
      <c r="CJ104" s="535">
        <f t="shared" si="95"/>
        <v>0</v>
      </c>
      <c r="CK104" s="535">
        <f t="shared" si="96"/>
        <v>0</v>
      </c>
      <c r="CM104" s="535" t="e">
        <f t="shared" si="97"/>
        <v>#NAME?</v>
      </c>
      <c r="CS104" s="539" t="e">
        <f t="shared" si="107"/>
        <v>#NAME?</v>
      </c>
    </row>
    <row r="105" spans="1:97" ht="13">
      <c r="A105" s="544" t="s">
        <v>965</v>
      </c>
      <c r="B105" s="542">
        <v>12.5</v>
      </c>
      <c r="C105" s="542">
        <v>20.5</v>
      </c>
      <c r="D105" s="542">
        <f t="shared" si="68"/>
        <v>26.75</v>
      </c>
      <c r="E105" s="542">
        <v>15</v>
      </c>
      <c r="F105" s="542">
        <v>20.5</v>
      </c>
      <c r="G105" s="542">
        <v>17</v>
      </c>
      <c r="H105" s="542">
        <v>22</v>
      </c>
      <c r="I105" s="542">
        <v>23</v>
      </c>
      <c r="J105" s="542">
        <v>30</v>
      </c>
      <c r="K105" s="542">
        <v>19</v>
      </c>
      <c r="L105" s="542">
        <v>23</v>
      </c>
      <c r="M105" s="542">
        <v>18.5</v>
      </c>
      <c r="N105" s="542">
        <v>20</v>
      </c>
      <c r="O105" s="542">
        <v>18</v>
      </c>
      <c r="P105" s="542">
        <v>8</v>
      </c>
      <c r="Q105" s="542">
        <f t="shared" si="69"/>
        <v>234</v>
      </c>
      <c r="R105" s="542">
        <f t="shared" si="70"/>
        <v>260.75</v>
      </c>
      <c r="S105" s="528">
        <v>0</v>
      </c>
      <c r="T105" s="528">
        <v>0</v>
      </c>
      <c r="U105" s="528">
        <v>0</v>
      </c>
      <c r="V105" s="528">
        <v>0</v>
      </c>
      <c r="W105" s="528">
        <v>0</v>
      </c>
      <c r="X105" s="528">
        <v>0</v>
      </c>
      <c r="Y105" s="528">
        <v>0</v>
      </c>
      <c r="Z105" s="528">
        <v>0</v>
      </c>
      <c r="AA105" s="528">
        <v>0</v>
      </c>
      <c r="AB105" s="529">
        <f t="shared" si="71"/>
        <v>38.520000000000003</v>
      </c>
      <c r="AC105" s="529">
        <f t="shared" si="72"/>
        <v>18</v>
      </c>
      <c r="AD105" s="529">
        <f t="shared" si="73"/>
        <v>44.25</v>
      </c>
      <c r="AE105" s="529">
        <f t="shared" si="74"/>
        <v>78.375</v>
      </c>
      <c r="AF105" s="529">
        <f t="shared" si="75"/>
        <v>133.125</v>
      </c>
      <c r="AG105" s="529">
        <f t="shared" si="76"/>
        <v>273.75</v>
      </c>
      <c r="AH105" s="529">
        <f t="shared" si="108"/>
        <v>312.27</v>
      </c>
      <c r="AI105" s="530">
        <v>0</v>
      </c>
      <c r="AJ105" s="530">
        <v>0</v>
      </c>
      <c r="AK105" s="530">
        <v>0</v>
      </c>
      <c r="AL105" s="529">
        <f t="shared" si="109"/>
        <v>0</v>
      </c>
      <c r="AM105" s="529">
        <f t="shared" si="77"/>
        <v>0</v>
      </c>
      <c r="AN105" s="529">
        <f t="shared" si="78"/>
        <v>0</v>
      </c>
      <c r="AO105" s="529">
        <f t="shared" si="79"/>
        <v>0</v>
      </c>
      <c r="AP105" s="529">
        <f t="shared" si="80"/>
        <v>0</v>
      </c>
      <c r="AQ105" s="529">
        <f t="shared" si="110"/>
        <v>0</v>
      </c>
      <c r="AR105" s="529">
        <f t="shared" si="81"/>
        <v>0</v>
      </c>
      <c r="AS105" s="529">
        <f t="shared" si="111"/>
        <v>0</v>
      </c>
      <c r="AT105" s="529">
        <f t="shared" si="82"/>
        <v>0</v>
      </c>
      <c r="AU105" s="529">
        <f t="shared" si="83"/>
        <v>0</v>
      </c>
      <c r="AV105" s="529">
        <f t="shared" si="84"/>
        <v>0</v>
      </c>
      <c r="AW105" s="531">
        <v>0</v>
      </c>
      <c r="AX105" s="529">
        <f t="shared" si="85"/>
        <v>0</v>
      </c>
      <c r="AY105" s="530">
        <v>0</v>
      </c>
      <c r="AZ105" s="530">
        <v>0</v>
      </c>
      <c r="BA105" s="529" t="e">
        <f>IF(R105&gt;=2000,(SUM(AY105:AZ105)*BA103),(SUM(AY105:AX)))</f>
        <v>#NAME?</v>
      </c>
      <c r="BB105" s="529">
        <f t="shared" si="98"/>
        <v>30.248999999999999</v>
      </c>
      <c r="BE105" s="530">
        <v>0</v>
      </c>
      <c r="BF105" s="529">
        <f t="shared" si="99"/>
        <v>0</v>
      </c>
      <c r="BG105" s="534" t="e">
        <f t="shared" si="100"/>
        <v>#DIV/0!</v>
      </c>
      <c r="BH105" s="534" t="e">
        <f t="shared" si="101"/>
        <v>#DIV/0!</v>
      </c>
      <c r="BI105" s="534" t="e">
        <f t="shared" si="86"/>
        <v>#DIV/0!</v>
      </c>
      <c r="BK105" s="529">
        <f t="shared" si="87"/>
        <v>0</v>
      </c>
      <c r="BM105" s="529">
        <f t="shared" si="88"/>
        <v>0</v>
      </c>
      <c r="BP105" s="529">
        <f t="shared" si="89"/>
        <v>0</v>
      </c>
      <c r="BQ105" s="531">
        <v>0</v>
      </c>
      <c r="BR105" s="529">
        <f t="shared" si="102"/>
        <v>0</v>
      </c>
      <c r="BS105" s="531">
        <v>0</v>
      </c>
      <c r="BT105" s="529">
        <f t="shared" si="103"/>
        <v>0</v>
      </c>
      <c r="BU105" s="529" t="e">
        <f t="shared" si="104"/>
        <v>#NAME?</v>
      </c>
      <c r="BV105" s="529" t="e">
        <f t="shared" si="105"/>
        <v>#NAME?</v>
      </c>
      <c r="BW105" s="529" t="e">
        <f t="shared" si="90"/>
        <v>#NAME?</v>
      </c>
      <c r="BX105" s="535" t="e">
        <f t="shared" si="91"/>
        <v>#NAME?</v>
      </c>
      <c r="BZ105" s="535" t="e">
        <f t="shared" si="92"/>
        <v>#NAME?</v>
      </c>
      <c r="CC105" s="538">
        <f t="shared" si="106"/>
        <v>0</v>
      </c>
      <c r="CF105" s="538">
        <f t="shared" si="93"/>
        <v>0</v>
      </c>
      <c r="CI105" s="535">
        <f t="shared" si="94"/>
        <v>0</v>
      </c>
      <c r="CJ105" s="535">
        <f t="shared" si="95"/>
        <v>0</v>
      </c>
      <c r="CK105" s="535">
        <f t="shared" si="96"/>
        <v>0</v>
      </c>
      <c r="CM105" s="535" t="e">
        <f t="shared" si="97"/>
        <v>#NAME?</v>
      </c>
      <c r="CS105" s="539" t="e">
        <f t="shared" si="107"/>
        <v>#NAME?</v>
      </c>
    </row>
    <row r="106" spans="1:97" ht="13">
      <c r="A106" s="544" t="s">
        <v>1330</v>
      </c>
      <c r="B106" s="542">
        <v>0</v>
      </c>
      <c r="C106" s="542">
        <v>19</v>
      </c>
      <c r="D106" s="542">
        <f t="shared" si="68"/>
        <v>19</v>
      </c>
      <c r="E106" s="542">
        <v>18.5</v>
      </c>
      <c r="F106" s="542">
        <v>9</v>
      </c>
      <c r="G106" s="542">
        <v>15.5</v>
      </c>
      <c r="H106" s="542">
        <v>13</v>
      </c>
      <c r="I106" s="542">
        <v>13.5</v>
      </c>
      <c r="J106" s="542">
        <v>20</v>
      </c>
      <c r="K106" s="542">
        <v>21.5</v>
      </c>
      <c r="L106" s="542">
        <v>20.5</v>
      </c>
      <c r="M106" s="542">
        <v>24</v>
      </c>
      <c r="N106" s="542">
        <v>20.5</v>
      </c>
      <c r="O106" s="542">
        <v>22</v>
      </c>
      <c r="P106" s="542">
        <v>21</v>
      </c>
      <c r="Q106" s="542">
        <f t="shared" si="69"/>
        <v>219</v>
      </c>
      <c r="R106" s="542">
        <f t="shared" si="70"/>
        <v>238</v>
      </c>
      <c r="S106" s="528">
        <v>0</v>
      </c>
      <c r="T106" s="528">
        <v>0</v>
      </c>
      <c r="U106" s="528">
        <v>0</v>
      </c>
      <c r="V106" s="528">
        <v>0</v>
      </c>
      <c r="W106" s="528">
        <v>0</v>
      </c>
      <c r="X106" s="528">
        <v>0</v>
      </c>
      <c r="Y106" s="528">
        <v>0</v>
      </c>
      <c r="Z106" s="528">
        <v>0</v>
      </c>
      <c r="AA106" s="528">
        <v>0</v>
      </c>
      <c r="AB106" s="529">
        <f t="shared" si="71"/>
        <v>27.36</v>
      </c>
      <c r="AC106" s="529">
        <f t="shared" si="72"/>
        <v>22.2</v>
      </c>
      <c r="AD106" s="529">
        <f t="shared" si="73"/>
        <v>28.91</v>
      </c>
      <c r="AE106" s="529">
        <f t="shared" si="74"/>
        <v>48.593000000000004</v>
      </c>
      <c r="AF106" s="529">
        <f t="shared" si="75"/>
        <v>161.875</v>
      </c>
      <c r="AG106" s="529">
        <f t="shared" si="76"/>
        <v>261.57799999999997</v>
      </c>
      <c r="AH106" s="529">
        <f t="shared" si="108"/>
        <v>288.93799999999999</v>
      </c>
      <c r="AI106" s="530">
        <v>0</v>
      </c>
      <c r="AJ106" s="530">
        <v>0</v>
      </c>
      <c r="AK106" s="530">
        <v>0</v>
      </c>
      <c r="AL106" s="529">
        <f t="shared" si="109"/>
        <v>0</v>
      </c>
      <c r="AM106" s="529">
        <f t="shared" si="77"/>
        <v>0</v>
      </c>
      <c r="AN106" s="529">
        <f t="shared" si="78"/>
        <v>0</v>
      </c>
      <c r="AO106" s="529">
        <f t="shared" si="79"/>
        <v>0</v>
      </c>
      <c r="AP106" s="529">
        <f t="shared" si="80"/>
        <v>0</v>
      </c>
      <c r="AQ106" s="529">
        <f t="shared" si="110"/>
        <v>0</v>
      </c>
      <c r="AR106" s="529">
        <f t="shared" si="81"/>
        <v>0</v>
      </c>
      <c r="AS106" s="529">
        <f t="shared" si="111"/>
        <v>0</v>
      </c>
      <c r="AT106" s="529">
        <f t="shared" si="82"/>
        <v>0</v>
      </c>
      <c r="AU106" s="529">
        <f t="shared" si="83"/>
        <v>0</v>
      </c>
      <c r="AV106" s="529">
        <f t="shared" si="84"/>
        <v>0</v>
      </c>
      <c r="AW106" s="531">
        <v>0</v>
      </c>
      <c r="AX106" s="529">
        <f t="shared" si="85"/>
        <v>0</v>
      </c>
      <c r="AY106" s="530">
        <v>0</v>
      </c>
      <c r="AZ106" s="530">
        <v>0</v>
      </c>
      <c r="BA106" s="529" t="e">
        <f>IF(R106&gt;=2000,(SUM(AY106:AZ106)*BA104),(SUM(AY106:AX)))</f>
        <v>#NAME?</v>
      </c>
      <c r="BB106" s="529">
        <f t="shared" si="98"/>
        <v>13.696999999999999</v>
      </c>
      <c r="BE106" s="530">
        <v>0</v>
      </c>
      <c r="BF106" s="529">
        <f t="shared" si="99"/>
        <v>0</v>
      </c>
      <c r="BG106" s="534" t="e">
        <f t="shared" si="100"/>
        <v>#DIV/0!</v>
      </c>
      <c r="BH106" s="534" t="e">
        <f t="shared" si="101"/>
        <v>#DIV/0!</v>
      </c>
      <c r="BI106" s="534" t="e">
        <f t="shared" si="86"/>
        <v>#DIV/0!</v>
      </c>
      <c r="BK106" s="529">
        <f t="shared" si="87"/>
        <v>0</v>
      </c>
      <c r="BM106" s="529">
        <f t="shared" si="88"/>
        <v>0</v>
      </c>
      <c r="BP106" s="529">
        <f t="shared" si="89"/>
        <v>0</v>
      </c>
      <c r="BQ106" s="531">
        <v>0</v>
      </c>
      <c r="BR106" s="529">
        <f t="shared" si="102"/>
        <v>0</v>
      </c>
      <c r="BS106" s="531">
        <v>0</v>
      </c>
      <c r="BT106" s="529">
        <f t="shared" si="103"/>
        <v>0</v>
      </c>
      <c r="BU106" s="529" t="e">
        <f t="shared" si="104"/>
        <v>#NAME?</v>
      </c>
      <c r="BV106" s="529" t="e">
        <f t="shared" si="105"/>
        <v>#NAME?</v>
      </c>
      <c r="BW106" s="529" t="e">
        <f t="shared" si="90"/>
        <v>#NAME?</v>
      </c>
      <c r="BX106" s="535" t="e">
        <f t="shared" si="91"/>
        <v>#NAME?</v>
      </c>
      <c r="BZ106" s="535" t="e">
        <f t="shared" si="92"/>
        <v>#NAME?</v>
      </c>
      <c r="CC106" s="538">
        <f t="shared" si="106"/>
        <v>0</v>
      </c>
      <c r="CF106" s="538">
        <f t="shared" si="93"/>
        <v>0</v>
      </c>
      <c r="CI106" s="535">
        <f t="shared" si="94"/>
        <v>0</v>
      </c>
      <c r="CJ106" s="535">
        <f t="shared" si="95"/>
        <v>0</v>
      </c>
      <c r="CK106" s="535">
        <f t="shared" si="96"/>
        <v>0</v>
      </c>
      <c r="CM106" s="535" t="e">
        <f t="shared" si="97"/>
        <v>#NAME?</v>
      </c>
      <c r="CS106" s="539" t="e">
        <f t="shared" si="107"/>
        <v>#NAME?</v>
      </c>
    </row>
    <row r="107" spans="1:97" ht="13">
      <c r="A107" s="544" t="s">
        <v>966</v>
      </c>
      <c r="B107" s="542">
        <v>11.5</v>
      </c>
      <c r="C107" s="542">
        <v>34.5</v>
      </c>
      <c r="D107" s="542">
        <f t="shared" si="68"/>
        <v>40.25</v>
      </c>
      <c r="E107" s="542">
        <v>35</v>
      </c>
      <c r="F107" s="542">
        <v>34.5</v>
      </c>
      <c r="G107" s="542">
        <v>26.5</v>
      </c>
      <c r="H107" s="542">
        <v>29.5</v>
      </c>
      <c r="I107" s="542">
        <v>23</v>
      </c>
      <c r="J107" s="542">
        <v>26</v>
      </c>
      <c r="K107" s="542">
        <v>31.5</v>
      </c>
      <c r="L107" s="542">
        <v>40</v>
      </c>
      <c r="M107" s="542">
        <v>34.5</v>
      </c>
      <c r="N107" s="542">
        <v>24</v>
      </c>
      <c r="O107" s="542">
        <v>27</v>
      </c>
      <c r="P107" s="542">
        <v>34</v>
      </c>
      <c r="Q107" s="542">
        <f t="shared" si="69"/>
        <v>365.5</v>
      </c>
      <c r="R107" s="542">
        <f t="shared" si="70"/>
        <v>405.75</v>
      </c>
      <c r="S107" s="528">
        <v>0</v>
      </c>
      <c r="T107" s="528">
        <v>0</v>
      </c>
      <c r="U107" s="528">
        <v>0</v>
      </c>
      <c r="V107" s="528">
        <v>0</v>
      </c>
      <c r="W107" s="528">
        <v>0</v>
      </c>
      <c r="X107" s="528">
        <v>0</v>
      </c>
      <c r="Y107" s="528">
        <v>0</v>
      </c>
      <c r="Z107" s="528">
        <v>0</v>
      </c>
      <c r="AA107" s="528">
        <v>0</v>
      </c>
      <c r="AB107" s="529">
        <f t="shared" si="71"/>
        <v>57.96</v>
      </c>
      <c r="AC107" s="529">
        <f t="shared" si="72"/>
        <v>42</v>
      </c>
      <c r="AD107" s="529">
        <f t="shared" si="73"/>
        <v>71.98</v>
      </c>
      <c r="AE107" s="529">
        <f t="shared" si="74"/>
        <v>82.033000000000001</v>
      </c>
      <c r="AF107" s="529">
        <f t="shared" si="75"/>
        <v>238.75</v>
      </c>
      <c r="AG107" s="529">
        <f t="shared" si="76"/>
        <v>434.76300000000003</v>
      </c>
      <c r="AH107" s="529">
        <f t="shared" si="108"/>
        <v>492.72300000000001</v>
      </c>
      <c r="AI107" s="530">
        <v>0</v>
      </c>
      <c r="AJ107" s="530">
        <v>0</v>
      </c>
      <c r="AK107" s="530">
        <v>0</v>
      </c>
      <c r="AL107" s="529">
        <f t="shared" si="109"/>
        <v>0</v>
      </c>
      <c r="AM107" s="529">
        <f t="shared" si="77"/>
        <v>0</v>
      </c>
      <c r="AN107" s="529">
        <f t="shared" si="78"/>
        <v>0</v>
      </c>
      <c r="AO107" s="529">
        <f t="shared" si="79"/>
        <v>0</v>
      </c>
      <c r="AP107" s="529">
        <f t="shared" si="80"/>
        <v>0</v>
      </c>
      <c r="AQ107" s="529">
        <f t="shared" si="110"/>
        <v>0</v>
      </c>
      <c r="AR107" s="529">
        <f t="shared" si="81"/>
        <v>0</v>
      </c>
      <c r="AS107" s="529">
        <f t="shared" si="111"/>
        <v>0</v>
      </c>
      <c r="AT107" s="529">
        <f t="shared" si="82"/>
        <v>0</v>
      </c>
      <c r="AU107" s="529">
        <f t="shared" si="83"/>
        <v>0</v>
      </c>
      <c r="AV107" s="529">
        <f t="shared" si="84"/>
        <v>0</v>
      </c>
      <c r="AW107" s="531">
        <v>0</v>
      </c>
      <c r="AX107" s="529">
        <f t="shared" si="85"/>
        <v>0</v>
      </c>
      <c r="AY107" s="530">
        <v>0</v>
      </c>
      <c r="AZ107" s="530">
        <v>0</v>
      </c>
      <c r="BA107" s="529" t="e">
        <f>IF(R107&gt;=2000,(SUM(AY107:AZ107)*BA105),(SUM(AY107:AX)))</f>
        <v>#NAME?</v>
      </c>
      <c r="BB107" s="529">
        <f t="shared" si="98"/>
        <v>134.02199999999999</v>
      </c>
      <c r="BE107" s="530">
        <v>0</v>
      </c>
      <c r="BF107" s="529">
        <f t="shared" si="99"/>
        <v>0</v>
      </c>
      <c r="BG107" s="534" t="e">
        <f t="shared" si="100"/>
        <v>#DIV/0!</v>
      </c>
      <c r="BH107" s="534" t="e">
        <f t="shared" si="101"/>
        <v>#DIV/0!</v>
      </c>
      <c r="BI107" s="534" t="e">
        <f t="shared" si="86"/>
        <v>#DIV/0!</v>
      </c>
      <c r="BK107" s="529">
        <f t="shared" si="87"/>
        <v>0</v>
      </c>
      <c r="BM107" s="529">
        <f t="shared" si="88"/>
        <v>0</v>
      </c>
      <c r="BP107" s="529">
        <f t="shared" si="89"/>
        <v>0</v>
      </c>
      <c r="BQ107" s="531">
        <v>395</v>
      </c>
      <c r="BR107" s="529">
        <f>ROUND($BQ107*$BR$2,3)</f>
        <v>43.45</v>
      </c>
      <c r="BS107" s="531">
        <v>64</v>
      </c>
      <c r="BT107" s="529">
        <f t="shared" si="103"/>
        <v>19.2</v>
      </c>
      <c r="BU107" s="529" t="e">
        <f t="shared" si="104"/>
        <v>#NAME?</v>
      </c>
      <c r="BV107" s="529" t="e">
        <f t="shared" si="105"/>
        <v>#NAME?</v>
      </c>
      <c r="BW107" s="529" t="e">
        <f t="shared" si="90"/>
        <v>#NAME?</v>
      </c>
      <c r="BX107" s="535" t="e">
        <f t="shared" si="91"/>
        <v>#NAME?</v>
      </c>
      <c r="BZ107" s="535" t="e">
        <f t="shared" si="92"/>
        <v>#NAME?</v>
      </c>
      <c r="CC107" s="538">
        <f t="shared" si="106"/>
        <v>0</v>
      </c>
      <c r="CF107" s="538">
        <f t="shared" si="93"/>
        <v>0</v>
      </c>
      <c r="CI107" s="535">
        <f t="shared" si="94"/>
        <v>0</v>
      </c>
      <c r="CJ107" s="535">
        <f t="shared" si="95"/>
        <v>0</v>
      </c>
      <c r="CK107" s="535">
        <f t="shared" si="96"/>
        <v>0</v>
      </c>
      <c r="CM107" s="535" t="e">
        <f t="shared" si="97"/>
        <v>#NAME?</v>
      </c>
      <c r="CS107" s="539" t="e">
        <f t="shared" si="107"/>
        <v>#NAME?</v>
      </c>
    </row>
    <row r="108" spans="1:97" ht="13">
      <c r="A108" s="544" t="s">
        <v>967</v>
      </c>
      <c r="B108" s="542">
        <v>26</v>
      </c>
      <c r="C108" s="542">
        <v>170.5</v>
      </c>
      <c r="D108" s="542">
        <f t="shared" si="68"/>
        <v>183.5</v>
      </c>
      <c r="E108" s="542">
        <v>167</v>
      </c>
      <c r="F108" s="542">
        <v>163</v>
      </c>
      <c r="G108" s="542">
        <v>178</v>
      </c>
      <c r="H108" s="542">
        <v>178.5</v>
      </c>
      <c r="I108" s="542">
        <v>191.5</v>
      </c>
      <c r="J108" s="542">
        <v>198.5</v>
      </c>
      <c r="K108" s="542">
        <v>210</v>
      </c>
      <c r="L108" s="542">
        <v>216</v>
      </c>
      <c r="M108" s="542">
        <v>193</v>
      </c>
      <c r="N108" s="542">
        <v>187.5</v>
      </c>
      <c r="O108" s="542">
        <v>163.5</v>
      </c>
      <c r="P108" s="542">
        <v>140</v>
      </c>
      <c r="Q108" s="542">
        <f t="shared" si="69"/>
        <v>2186.5</v>
      </c>
      <c r="R108" s="542">
        <f t="shared" si="70"/>
        <v>2370</v>
      </c>
      <c r="S108" s="528">
        <v>0</v>
      </c>
      <c r="T108" s="528">
        <v>0</v>
      </c>
      <c r="U108" s="528">
        <v>0</v>
      </c>
      <c r="V108" s="528">
        <v>0</v>
      </c>
      <c r="W108" s="528">
        <v>0</v>
      </c>
      <c r="X108" s="528">
        <v>0</v>
      </c>
      <c r="Y108" s="528">
        <v>0</v>
      </c>
      <c r="Z108" s="528">
        <v>0</v>
      </c>
      <c r="AA108" s="528">
        <v>0</v>
      </c>
      <c r="AB108" s="529">
        <f t="shared" si="71"/>
        <v>264.24</v>
      </c>
      <c r="AC108" s="529">
        <f t="shared" si="72"/>
        <v>200.4</v>
      </c>
      <c r="AD108" s="529">
        <f t="shared" si="73"/>
        <v>402.38</v>
      </c>
      <c r="AE108" s="529">
        <f t="shared" si="74"/>
        <v>594.08299999999997</v>
      </c>
      <c r="AF108" s="529">
        <f t="shared" si="75"/>
        <v>1387.5</v>
      </c>
      <c r="AG108" s="529">
        <f t="shared" si="76"/>
        <v>2584.3629999999998</v>
      </c>
      <c r="AH108" s="529">
        <f t="shared" si="108"/>
        <v>2848.6030000000001</v>
      </c>
      <c r="AI108" s="530">
        <v>0</v>
      </c>
      <c r="AJ108" s="530">
        <v>0</v>
      </c>
      <c r="AK108" s="530">
        <v>0</v>
      </c>
      <c r="AL108" s="529">
        <f t="shared" si="109"/>
        <v>0</v>
      </c>
      <c r="AM108" s="529">
        <f t="shared" si="77"/>
        <v>0</v>
      </c>
      <c r="AN108" s="529">
        <f t="shared" si="78"/>
        <v>0</v>
      </c>
      <c r="AO108" s="529">
        <f t="shared" si="79"/>
        <v>0</v>
      </c>
      <c r="AP108" s="529">
        <f t="shared" si="80"/>
        <v>0</v>
      </c>
      <c r="AQ108" s="529">
        <f t="shared" si="110"/>
        <v>0</v>
      </c>
      <c r="AR108" s="529">
        <f t="shared" si="81"/>
        <v>0</v>
      </c>
      <c r="AS108" s="529">
        <f t="shared" si="111"/>
        <v>0</v>
      </c>
      <c r="AT108" s="529">
        <f t="shared" si="82"/>
        <v>0</v>
      </c>
      <c r="AU108" s="529">
        <f t="shared" si="83"/>
        <v>0</v>
      </c>
      <c r="AV108" s="529">
        <f t="shared" si="84"/>
        <v>0</v>
      </c>
      <c r="AW108" s="531">
        <v>0</v>
      </c>
      <c r="AX108" s="529">
        <f t="shared" si="85"/>
        <v>0</v>
      </c>
      <c r="AY108" s="530">
        <v>0</v>
      </c>
      <c r="AZ108" s="530">
        <v>0</v>
      </c>
      <c r="BA108" s="529" t="e">
        <f>IF(R108&gt;=2000,(SUM(AY108:AZ108)*BA106),(SUM(AY108:AX)))</f>
        <v>#NAME?</v>
      </c>
      <c r="BB108" s="529">
        <f t="shared" si="98"/>
        <v>45.478999999999999</v>
      </c>
      <c r="BE108" s="530">
        <v>0</v>
      </c>
      <c r="BF108" s="529">
        <f t="shared" si="99"/>
        <v>0</v>
      </c>
      <c r="BG108" s="534" t="e">
        <f t="shared" si="100"/>
        <v>#DIV/0!</v>
      </c>
      <c r="BH108" s="534" t="e">
        <f t="shared" si="101"/>
        <v>#DIV/0!</v>
      </c>
      <c r="BI108" s="534" t="e">
        <f t="shared" si="86"/>
        <v>#DIV/0!</v>
      </c>
      <c r="BK108" s="529">
        <f t="shared" si="87"/>
        <v>0</v>
      </c>
      <c r="BM108" s="529">
        <f t="shared" si="88"/>
        <v>0</v>
      </c>
      <c r="BP108" s="529">
        <f t="shared" si="89"/>
        <v>0</v>
      </c>
      <c r="BQ108" s="531">
        <v>0</v>
      </c>
      <c r="BR108" s="529">
        <f t="shared" si="102"/>
        <v>0</v>
      </c>
      <c r="BS108" s="531">
        <v>0</v>
      </c>
      <c r="BT108" s="529">
        <f t="shared" si="103"/>
        <v>0</v>
      </c>
      <c r="BU108" s="529" t="e">
        <f t="shared" si="104"/>
        <v>#NAME?</v>
      </c>
      <c r="BV108" s="529" t="e">
        <f t="shared" si="105"/>
        <v>#NAME?</v>
      </c>
      <c r="BW108" s="529" t="e">
        <f t="shared" si="90"/>
        <v>#NAME?</v>
      </c>
      <c r="BX108" s="535" t="e">
        <f t="shared" si="91"/>
        <v>#NAME?</v>
      </c>
      <c r="BZ108" s="535" t="e">
        <f t="shared" si="92"/>
        <v>#NAME?</v>
      </c>
      <c r="CC108" s="538">
        <f t="shared" si="106"/>
        <v>0</v>
      </c>
      <c r="CF108" s="538">
        <f t="shared" si="93"/>
        <v>0</v>
      </c>
      <c r="CI108" s="535">
        <f t="shared" si="94"/>
        <v>0</v>
      </c>
      <c r="CJ108" s="535">
        <f t="shared" si="95"/>
        <v>0</v>
      </c>
      <c r="CK108" s="535">
        <f t="shared" si="96"/>
        <v>0</v>
      </c>
      <c r="CM108" s="535" t="e">
        <f t="shared" si="97"/>
        <v>#NAME?</v>
      </c>
      <c r="CS108" s="539" t="e">
        <f t="shared" si="107"/>
        <v>#NAME?</v>
      </c>
    </row>
    <row r="109" spans="1:97" ht="13">
      <c r="A109" s="544" t="s">
        <v>1331</v>
      </c>
      <c r="B109" s="542">
        <v>1.5</v>
      </c>
      <c r="C109" s="542">
        <v>1</v>
      </c>
      <c r="D109" s="542">
        <f t="shared" si="68"/>
        <v>1.75</v>
      </c>
      <c r="E109" s="542">
        <v>3</v>
      </c>
      <c r="F109" s="542">
        <v>2</v>
      </c>
      <c r="G109" s="542">
        <v>3</v>
      </c>
      <c r="H109" s="542">
        <v>0.5</v>
      </c>
      <c r="I109" s="542">
        <v>1</v>
      </c>
      <c r="J109" s="542">
        <v>2.5</v>
      </c>
      <c r="K109" s="542">
        <v>2</v>
      </c>
      <c r="L109" s="542">
        <v>3</v>
      </c>
      <c r="M109" s="542">
        <v>2</v>
      </c>
      <c r="N109" s="542">
        <v>2</v>
      </c>
      <c r="O109" s="542">
        <v>3</v>
      </c>
      <c r="P109" s="542">
        <v>2.5</v>
      </c>
      <c r="Q109" s="542">
        <f t="shared" si="69"/>
        <v>26.5</v>
      </c>
      <c r="R109" s="542">
        <f t="shared" si="70"/>
        <v>28.25</v>
      </c>
      <c r="S109" s="528">
        <v>0</v>
      </c>
      <c r="T109" s="528">
        <v>0</v>
      </c>
      <c r="U109" s="528">
        <v>0</v>
      </c>
      <c r="V109" s="528">
        <v>0</v>
      </c>
      <c r="W109" s="528">
        <v>0</v>
      </c>
      <c r="X109" s="528">
        <v>0</v>
      </c>
      <c r="Y109" s="528">
        <v>0</v>
      </c>
      <c r="Z109" s="528">
        <v>0</v>
      </c>
      <c r="AA109" s="528">
        <v>0</v>
      </c>
      <c r="AB109" s="529">
        <f t="shared" si="71"/>
        <v>2.52</v>
      </c>
      <c r="AC109" s="529">
        <f t="shared" si="72"/>
        <v>3.6</v>
      </c>
      <c r="AD109" s="529">
        <f t="shared" si="73"/>
        <v>5.9</v>
      </c>
      <c r="AE109" s="529">
        <f t="shared" si="74"/>
        <v>4.18</v>
      </c>
      <c r="AF109" s="529">
        <f t="shared" si="75"/>
        <v>18.125</v>
      </c>
      <c r="AG109" s="529">
        <f t="shared" si="76"/>
        <v>31.805</v>
      </c>
      <c r="AH109" s="529">
        <f t="shared" si="108"/>
        <v>34.325000000000003</v>
      </c>
      <c r="AI109" s="530">
        <v>0</v>
      </c>
      <c r="AJ109" s="530">
        <v>0</v>
      </c>
      <c r="AK109" s="530">
        <v>0</v>
      </c>
      <c r="AL109" s="529">
        <f t="shared" si="109"/>
        <v>0</v>
      </c>
      <c r="AM109" s="529">
        <f t="shared" si="77"/>
        <v>0</v>
      </c>
      <c r="AN109" s="529">
        <f t="shared" si="78"/>
        <v>0</v>
      </c>
      <c r="AO109" s="529">
        <f t="shared" si="79"/>
        <v>0</v>
      </c>
      <c r="AP109" s="529">
        <f t="shared" si="80"/>
        <v>0</v>
      </c>
      <c r="AQ109" s="529">
        <f t="shared" si="110"/>
        <v>0</v>
      </c>
      <c r="AR109" s="529">
        <f t="shared" si="81"/>
        <v>0</v>
      </c>
      <c r="AS109" s="529">
        <f t="shared" si="111"/>
        <v>0</v>
      </c>
      <c r="AT109" s="529">
        <f t="shared" si="82"/>
        <v>0</v>
      </c>
      <c r="AU109" s="529">
        <f t="shared" si="83"/>
        <v>0</v>
      </c>
      <c r="AV109" s="529">
        <f t="shared" si="84"/>
        <v>0</v>
      </c>
      <c r="AW109" s="531">
        <v>0</v>
      </c>
      <c r="AX109" s="529">
        <f t="shared" si="85"/>
        <v>0</v>
      </c>
      <c r="AY109" s="530">
        <v>0</v>
      </c>
      <c r="AZ109" s="530">
        <v>0</v>
      </c>
      <c r="BA109" s="529" t="e">
        <f>IF(R109&gt;=2000,(SUM(AY109:AZ109)*BA107),(SUM(AY109:AX)))</f>
        <v>#NAME?</v>
      </c>
      <c r="BB109" s="529">
        <f t="shared" si="98"/>
        <v>71.617999999999995</v>
      </c>
      <c r="BE109" s="530">
        <v>0</v>
      </c>
      <c r="BF109" s="529">
        <f t="shared" si="99"/>
        <v>0</v>
      </c>
      <c r="BG109" s="534" t="e">
        <f t="shared" si="100"/>
        <v>#DIV/0!</v>
      </c>
      <c r="BH109" s="534" t="e">
        <f t="shared" si="101"/>
        <v>#DIV/0!</v>
      </c>
      <c r="BI109" s="534" t="e">
        <f t="shared" si="86"/>
        <v>#DIV/0!</v>
      </c>
      <c r="BK109" s="529">
        <f t="shared" si="87"/>
        <v>0</v>
      </c>
      <c r="BM109" s="529">
        <f t="shared" si="88"/>
        <v>0</v>
      </c>
      <c r="BP109" s="529">
        <f t="shared" si="89"/>
        <v>0</v>
      </c>
      <c r="BQ109" s="531">
        <v>0</v>
      </c>
      <c r="BR109" s="529">
        <f t="shared" si="102"/>
        <v>0</v>
      </c>
      <c r="BS109" s="531">
        <v>0</v>
      </c>
      <c r="BT109" s="529">
        <f t="shared" si="103"/>
        <v>0</v>
      </c>
      <c r="BU109" s="529" t="e">
        <f t="shared" si="104"/>
        <v>#NAME?</v>
      </c>
      <c r="BV109" s="529" t="e">
        <f t="shared" si="105"/>
        <v>#NAME?</v>
      </c>
      <c r="BW109" s="529" t="e">
        <f t="shared" si="90"/>
        <v>#NAME?</v>
      </c>
      <c r="BX109" s="535" t="e">
        <f t="shared" si="91"/>
        <v>#NAME?</v>
      </c>
      <c r="BZ109" s="535" t="e">
        <f t="shared" si="92"/>
        <v>#NAME?</v>
      </c>
      <c r="CC109" s="538">
        <f t="shared" si="106"/>
        <v>0</v>
      </c>
      <c r="CF109" s="538">
        <f t="shared" si="93"/>
        <v>0</v>
      </c>
      <c r="CI109" s="535">
        <f t="shared" si="94"/>
        <v>0</v>
      </c>
      <c r="CJ109" s="535">
        <f t="shared" si="95"/>
        <v>0</v>
      </c>
      <c r="CK109" s="535">
        <f t="shared" si="96"/>
        <v>0</v>
      </c>
      <c r="CM109" s="535" t="e">
        <f t="shared" si="97"/>
        <v>#NAME?</v>
      </c>
      <c r="CS109" s="539" t="e">
        <f t="shared" si="107"/>
        <v>#NAME?</v>
      </c>
    </row>
    <row r="110" spans="1:97" ht="13">
      <c r="A110" s="544" t="s">
        <v>969</v>
      </c>
      <c r="B110" s="542">
        <v>2</v>
      </c>
      <c r="C110" s="542">
        <v>11.5</v>
      </c>
      <c r="D110" s="542">
        <f t="shared" si="68"/>
        <v>12.5</v>
      </c>
      <c r="E110" s="542">
        <v>18.5</v>
      </c>
      <c r="F110" s="542">
        <v>13</v>
      </c>
      <c r="G110" s="542">
        <v>9.5</v>
      </c>
      <c r="H110" s="542">
        <v>13.5</v>
      </c>
      <c r="I110" s="542">
        <v>21.5</v>
      </c>
      <c r="J110" s="542">
        <v>15.5</v>
      </c>
      <c r="K110" s="542">
        <v>12</v>
      </c>
      <c r="L110" s="542">
        <v>19</v>
      </c>
      <c r="M110" s="542">
        <v>15</v>
      </c>
      <c r="N110" s="542">
        <v>20.5</v>
      </c>
      <c r="O110" s="542">
        <v>14.5</v>
      </c>
      <c r="P110" s="542">
        <v>29</v>
      </c>
      <c r="Q110" s="542">
        <f t="shared" si="69"/>
        <v>201.5</v>
      </c>
      <c r="R110" s="542">
        <f t="shared" si="70"/>
        <v>214</v>
      </c>
      <c r="S110" s="528">
        <v>0</v>
      </c>
      <c r="T110" s="528">
        <v>0</v>
      </c>
      <c r="U110" s="528">
        <v>0</v>
      </c>
      <c r="V110" s="528">
        <v>0</v>
      </c>
      <c r="W110" s="528">
        <v>0</v>
      </c>
      <c r="X110" s="528">
        <v>0</v>
      </c>
      <c r="Y110" s="528">
        <v>0</v>
      </c>
      <c r="Z110" s="528">
        <v>0</v>
      </c>
      <c r="AA110" s="528">
        <v>0</v>
      </c>
      <c r="AB110" s="529">
        <f t="shared" si="71"/>
        <v>18</v>
      </c>
      <c r="AC110" s="529">
        <f t="shared" si="72"/>
        <v>22.2</v>
      </c>
      <c r="AD110" s="529">
        <f t="shared" si="73"/>
        <v>26.55</v>
      </c>
      <c r="AE110" s="529">
        <f t="shared" si="74"/>
        <v>52.773000000000003</v>
      </c>
      <c r="AF110" s="529">
        <f t="shared" si="75"/>
        <v>137.5</v>
      </c>
      <c r="AG110" s="529">
        <f t="shared" si="76"/>
        <v>239.023</v>
      </c>
      <c r="AH110" s="529">
        <f t="shared" si="108"/>
        <v>257.02300000000002</v>
      </c>
      <c r="AI110" s="530">
        <v>0</v>
      </c>
      <c r="AJ110" s="530">
        <v>0</v>
      </c>
      <c r="AK110" s="530">
        <v>0</v>
      </c>
      <c r="AL110" s="529">
        <f t="shared" si="109"/>
        <v>0</v>
      </c>
      <c r="AM110" s="529">
        <f t="shared" si="77"/>
        <v>0</v>
      </c>
      <c r="AN110" s="529">
        <f t="shared" si="78"/>
        <v>0</v>
      </c>
      <c r="AO110" s="529">
        <f t="shared" si="79"/>
        <v>0</v>
      </c>
      <c r="AP110" s="529">
        <f t="shared" si="80"/>
        <v>0</v>
      </c>
      <c r="AQ110" s="529">
        <f t="shared" si="110"/>
        <v>0</v>
      </c>
      <c r="AR110" s="529">
        <f t="shared" si="81"/>
        <v>0</v>
      </c>
      <c r="AS110" s="529">
        <f t="shared" si="111"/>
        <v>0</v>
      </c>
      <c r="AT110" s="529">
        <f t="shared" si="82"/>
        <v>0</v>
      </c>
      <c r="AU110" s="529">
        <f t="shared" si="83"/>
        <v>0</v>
      </c>
      <c r="AV110" s="529">
        <f t="shared" si="84"/>
        <v>0</v>
      </c>
      <c r="AW110" s="531">
        <v>0</v>
      </c>
      <c r="AX110" s="529">
        <f t="shared" si="85"/>
        <v>0</v>
      </c>
      <c r="AY110" s="530">
        <v>0</v>
      </c>
      <c r="AZ110" s="530">
        <v>0</v>
      </c>
      <c r="BA110" s="529" t="e">
        <f>IF(R110&gt;=2000,(SUM(AY110:AZ110)*BA108),(SUM(AY110:AX)))</f>
        <v>#NAME?</v>
      </c>
      <c r="BB110" s="529">
        <f t="shared" si="98"/>
        <v>128.42500000000001</v>
      </c>
      <c r="BE110" s="530">
        <v>0</v>
      </c>
      <c r="BF110" s="529">
        <f t="shared" si="99"/>
        <v>0</v>
      </c>
      <c r="BG110" s="534" t="e">
        <f t="shared" si="100"/>
        <v>#DIV/0!</v>
      </c>
      <c r="BH110" s="534" t="e">
        <f t="shared" si="101"/>
        <v>#DIV/0!</v>
      </c>
      <c r="BI110" s="534" t="e">
        <f t="shared" si="86"/>
        <v>#DIV/0!</v>
      </c>
      <c r="BK110" s="529">
        <f t="shared" si="87"/>
        <v>0</v>
      </c>
      <c r="BM110" s="529">
        <f t="shared" si="88"/>
        <v>0</v>
      </c>
      <c r="BP110" s="529">
        <f t="shared" si="89"/>
        <v>0</v>
      </c>
      <c r="BQ110" s="531">
        <v>214</v>
      </c>
      <c r="BR110" s="529">
        <f t="shared" si="102"/>
        <v>23.54</v>
      </c>
      <c r="BS110" s="531">
        <v>0</v>
      </c>
      <c r="BT110" s="529">
        <f t="shared" si="103"/>
        <v>0</v>
      </c>
      <c r="BU110" s="529" t="e">
        <f t="shared" si="104"/>
        <v>#NAME?</v>
      </c>
      <c r="BV110" s="529" t="e">
        <f t="shared" si="105"/>
        <v>#NAME?</v>
      </c>
      <c r="BW110" s="529" t="e">
        <f t="shared" si="90"/>
        <v>#NAME?</v>
      </c>
      <c r="BX110" s="535" t="e">
        <f t="shared" si="91"/>
        <v>#NAME?</v>
      </c>
      <c r="BZ110" s="535" t="e">
        <f t="shared" si="92"/>
        <v>#NAME?</v>
      </c>
      <c r="CC110" s="538">
        <f t="shared" si="106"/>
        <v>0</v>
      </c>
      <c r="CF110" s="538">
        <f t="shared" si="93"/>
        <v>0</v>
      </c>
      <c r="CI110" s="535">
        <f t="shared" si="94"/>
        <v>0</v>
      </c>
      <c r="CJ110" s="535">
        <f t="shared" si="95"/>
        <v>0</v>
      </c>
      <c r="CK110" s="535">
        <f t="shared" si="96"/>
        <v>0</v>
      </c>
      <c r="CM110" s="535" t="e">
        <f t="shared" si="97"/>
        <v>#NAME?</v>
      </c>
      <c r="CS110" s="539" t="e">
        <f t="shared" si="107"/>
        <v>#NAME?</v>
      </c>
    </row>
    <row r="111" spans="1:97" ht="13">
      <c r="A111" s="544" t="s">
        <v>970</v>
      </c>
      <c r="B111" s="542">
        <v>7</v>
      </c>
      <c r="C111" s="542">
        <v>36</v>
      </c>
      <c r="D111" s="542">
        <f t="shared" si="68"/>
        <v>39.5</v>
      </c>
      <c r="E111" s="542">
        <v>42.5</v>
      </c>
      <c r="F111" s="542">
        <v>46.5</v>
      </c>
      <c r="G111" s="542">
        <v>32.5</v>
      </c>
      <c r="H111" s="542">
        <v>41.5</v>
      </c>
      <c r="I111" s="542">
        <v>51</v>
      </c>
      <c r="J111" s="542">
        <v>47.5</v>
      </c>
      <c r="K111" s="542">
        <v>53.5</v>
      </c>
      <c r="L111" s="542">
        <v>57.5</v>
      </c>
      <c r="M111" s="542">
        <v>42.5</v>
      </c>
      <c r="N111" s="542">
        <v>35.5</v>
      </c>
      <c r="O111" s="542">
        <v>39.5</v>
      </c>
      <c r="P111" s="542">
        <v>46</v>
      </c>
      <c r="Q111" s="542">
        <f t="shared" si="69"/>
        <v>536</v>
      </c>
      <c r="R111" s="542">
        <f t="shared" si="70"/>
        <v>575.5</v>
      </c>
      <c r="S111" s="528">
        <v>0</v>
      </c>
      <c r="T111" s="528">
        <v>0</v>
      </c>
      <c r="U111" s="528">
        <v>0</v>
      </c>
      <c r="V111" s="528">
        <v>0</v>
      </c>
      <c r="W111" s="528">
        <v>0</v>
      </c>
      <c r="X111" s="528">
        <v>0</v>
      </c>
      <c r="Y111" s="528">
        <v>0</v>
      </c>
      <c r="Z111" s="528">
        <v>0</v>
      </c>
      <c r="AA111" s="528">
        <v>0</v>
      </c>
      <c r="AB111" s="529">
        <f t="shared" si="71"/>
        <v>56.88</v>
      </c>
      <c r="AC111" s="529">
        <f t="shared" si="72"/>
        <v>51</v>
      </c>
      <c r="AD111" s="529">
        <f t="shared" si="73"/>
        <v>93.22</v>
      </c>
      <c r="AE111" s="529">
        <f t="shared" si="74"/>
        <v>146.30000000000001</v>
      </c>
      <c r="AF111" s="529">
        <f t="shared" si="75"/>
        <v>343.125</v>
      </c>
      <c r="AG111" s="529">
        <f t="shared" si="76"/>
        <v>633.64499999999998</v>
      </c>
      <c r="AH111" s="529">
        <f t="shared" si="108"/>
        <v>690.52499999999998</v>
      </c>
      <c r="AI111" s="530">
        <v>0</v>
      </c>
      <c r="AJ111" s="530">
        <v>0</v>
      </c>
      <c r="AK111" s="530">
        <v>0</v>
      </c>
      <c r="AL111" s="529">
        <f t="shared" si="109"/>
        <v>0</v>
      </c>
      <c r="AM111" s="529">
        <f t="shared" si="77"/>
        <v>0</v>
      </c>
      <c r="AN111" s="529">
        <f t="shared" si="78"/>
        <v>0</v>
      </c>
      <c r="AO111" s="529">
        <f t="shared" si="79"/>
        <v>0</v>
      </c>
      <c r="AP111" s="529">
        <f t="shared" si="80"/>
        <v>0</v>
      </c>
      <c r="AQ111" s="529">
        <f t="shared" si="110"/>
        <v>0</v>
      </c>
      <c r="AR111" s="529">
        <f t="shared" si="81"/>
        <v>0</v>
      </c>
      <c r="AS111" s="529">
        <f t="shared" si="111"/>
        <v>0</v>
      </c>
      <c r="AT111" s="529">
        <f t="shared" si="82"/>
        <v>0</v>
      </c>
      <c r="AU111" s="529">
        <f t="shared" si="83"/>
        <v>0</v>
      </c>
      <c r="AV111" s="529">
        <f t="shared" si="84"/>
        <v>0</v>
      </c>
      <c r="AW111" s="531">
        <v>0</v>
      </c>
      <c r="AX111" s="529">
        <f t="shared" si="85"/>
        <v>0</v>
      </c>
      <c r="AY111" s="530">
        <v>0</v>
      </c>
      <c r="AZ111" s="530">
        <v>0</v>
      </c>
      <c r="BA111" s="529" t="e">
        <f>IF(R111&gt;=2000,(SUM(AY111:AZ111)*BA109),(SUM(AY111:AX)))</f>
        <v>#NAME?</v>
      </c>
      <c r="BB111" s="529">
        <f t="shared" si="98"/>
        <v>106.90600000000001</v>
      </c>
      <c r="BE111" s="530">
        <v>0</v>
      </c>
      <c r="BF111" s="529">
        <f t="shared" si="99"/>
        <v>0</v>
      </c>
      <c r="BG111" s="534" t="e">
        <f t="shared" si="100"/>
        <v>#DIV/0!</v>
      </c>
      <c r="BH111" s="534" t="e">
        <f t="shared" si="101"/>
        <v>#DIV/0!</v>
      </c>
      <c r="BI111" s="534" t="e">
        <f t="shared" si="86"/>
        <v>#DIV/0!</v>
      </c>
      <c r="BK111" s="529">
        <f t="shared" si="87"/>
        <v>0</v>
      </c>
      <c r="BM111" s="529">
        <f t="shared" si="88"/>
        <v>0</v>
      </c>
      <c r="BP111" s="529">
        <f t="shared" si="89"/>
        <v>0</v>
      </c>
      <c r="BQ111" s="531">
        <v>0</v>
      </c>
      <c r="BR111" s="529">
        <f t="shared" si="102"/>
        <v>0</v>
      </c>
      <c r="BS111" s="531">
        <v>87</v>
      </c>
      <c r="BT111" s="529">
        <f t="shared" si="103"/>
        <v>26.1</v>
      </c>
      <c r="BU111" s="529" t="e">
        <f t="shared" si="104"/>
        <v>#NAME?</v>
      </c>
      <c r="BV111" s="529" t="e">
        <f t="shared" si="105"/>
        <v>#NAME?</v>
      </c>
      <c r="BW111" s="529" t="e">
        <f t="shared" si="90"/>
        <v>#NAME?</v>
      </c>
      <c r="BX111" s="535" t="e">
        <f t="shared" si="91"/>
        <v>#NAME?</v>
      </c>
      <c r="BZ111" s="535" t="e">
        <f t="shared" si="92"/>
        <v>#NAME?</v>
      </c>
      <c r="CC111" s="538">
        <f t="shared" si="106"/>
        <v>0</v>
      </c>
      <c r="CF111" s="538">
        <f t="shared" si="93"/>
        <v>0</v>
      </c>
      <c r="CI111" s="535">
        <f t="shared" si="94"/>
        <v>0</v>
      </c>
      <c r="CJ111" s="535">
        <f t="shared" si="95"/>
        <v>0</v>
      </c>
      <c r="CK111" s="535">
        <f t="shared" si="96"/>
        <v>0</v>
      </c>
      <c r="CM111" s="535" t="e">
        <f t="shared" si="97"/>
        <v>#NAME?</v>
      </c>
      <c r="CS111" s="539" t="e">
        <f t="shared" si="107"/>
        <v>#NAME?</v>
      </c>
    </row>
    <row r="112" spans="1:97" ht="13">
      <c r="A112" s="544" t="s">
        <v>971</v>
      </c>
      <c r="B112" s="542">
        <v>5.5</v>
      </c>
      <c r="C112" s="542">
        <v>36</v>
      </c>
      <c r="D112" s="542">
        <f t="shared" si="68"/>
        <v>38.75</v>
      </c>
      <c r="E112" s="542">
        <v>26</v>
      </c>
      <c r="F112" s="542">
        <v>23.5</v>
      </c>
      <c r="G112" s="542">
        <v>27</v>
      </c>
      <c r="H112" s="542">
        <v>23</v>
      </c>
      <c r="I112" s="542">
        <v>20</v>
      </c>
      <c r="J112" s="542">
        <v>27</v>
      </c>
      <c r="K112" s="542">
        <v>26.5</v>
      </c>
      <c r="L112" s="542">
        <v>27</v>
      </c>
      <c r="M112" s="542">
        <v>30.5</v>
      </c>
      <c r="N112" s="542">
        <v>25.5</v>
      </c>
      <c r="O112" s="542">
        <v>30</v>
      </c>
      <c r="P112" s="542">
        <v>23</v>
      </c>
      <c r="Q112" s="542">
        <f t="shared" si="69"/>
        <v>309</v>
      </c>
      <c r="R112" s="542">
        <f t="shared" si="70"/>
        <v>347.75</v>
      </c>
      <c r="S112" s="528">
        <v>0</v>
      </c>
      <c r="T112" s="528">
        <v>0</v>
      </c>
      <c r="U112" s="528">
        <v>0</v>
      </c>
      <c r="V112" s="528">
        <v>0</v>
      </c>
      <c r="W112" s="528">
        <v>0</v>
      </c>
      <c r="X112" s="528">
        <v>0</v>
      </c>
      <c r="Y112" s="528">
        <v>0</v>
      </c>
      <c r="Z112" s="528">
        <v>0</v>
      </c>
      <c r="AA112" s="528">
        <v>0</v>
      </c>
      <c r="AB112" s="529">
        <f t="shared" si="71"/>
        <v>55.8</v>
      </c>
      <c r="AC112" s="529">
        <f t="shared" si="72"/>
        <v>31.2</v>
      </c>
      <c r="AD112" s="529">
        <f t="shared" si="73"/>
        <v>59.59</v>
      </c>
      <c r="AE112" s="529">
        <f t="shared" si="74"/>
        <v>73.150000000000006</v>
      </c>
      <c r="AF112" s="529">
        <f t="shared" si="75"/>
        <v>203.125</v>
      </c>
      <c r="AG112" s="529">
        <f t="shared" si="76"/>
        <v>367.065</v>
      </c>
      <c r="AH112" s="529">
        <f t="shared" si="108"/>
        <v>422.86500000000001</v>
      </c>
      <c r="AI112" s="530">
        <v>0</v>
      </c>
      <c r="AJ112" s="530">
        <v>0</v>
      </c>
      <c r="AK112" s="530">
        <v>0</v>
      </c>
      <c r="AL112" s="529">
        <f t="shared" si="109"/>
        <v>0</v>
      </c>
      <c r="AM112" s="529">
        <f t="shared" si="77"/>
        <v>0</v>
      </c>
      <c r="AN112" s="529">
        <f t="shared" si="78"/>
        <v>0</v>
      </c>
      <c r="AO112" s="529">
        <f t="shared" si="79"/>
        <v>0</v>
      </c>
      <c r="AP112" s="529">
        <f t="shared" si="80"/>
        <v>0</v>
      </c>
      <c r="AQ112" s="529">
        <f t="shared" si="110"/>
        <v>0</v>
      </c>
      <c r="AR112" s="529">
        <f t="shared" si="81"/>
        <v>0</v>
      </c>
      <c r="AS112" s="529">
        <f t="shared" si="111"/>
        <v>0</v>
      </c>
      <c r="AT112" s="529">
        <f t="shared" si="82"/>
        <v>0</v>
      </c>
      <c r="AU112" s="529">
        <f t="shared" si="83"/>
        <v>0</v>
      </c>
      <c r="AV112" s="529">
        <f t="shared" si="84"/>
        <v>0</v>
      </c>
      <c r="AW112" s="531">
        <v>0</v>
      </c>
      <c r="AX112" s="529">
        <f t="shared" si="85"/>
        <v>0</v>
      </c>
      <c r="AY112" s="530">
        <v>0</v>
      </c>
      <c r="AZ112" s="530">
        <v>0</v>
      </c>
      <c r="BA112" s="529" t="e">
        <f>IF(R112&gt;=2000,(SUM(AY112:AZ112)*BA110),(SUM(AY112:AX)))</f>
        <v>#NAME?</v>
      </c>
      <c r="BB112" s="529">
        <f t="shared" si="98"/>
        <v>98.16</v>
      </c>
      <c r="BE112" s="530">
        <v>0</v>
      </c>
      <c r="BF112" s="529">
        <f t="shared" si="99"/>
        <v>0</v>
      </c>
      <c r="BG112" s="534" t="e">
        <f t="shared" si="100"/>
        <v>#DIV/0!</v>
      </c>
      <c r="BH112" s="534" t="e">
        <f t="shared" si="101"/>
        <v>#DIV/0!</v>
      </c>
      <c r="BI112" s="534" t="e">
        <f t="shared" si="86"/>
        <v>#DIV/0!</v>
      </c>
      <c r="BK112" s="529">
        <f t="shared" si="87"/>
        <v>0</v>
      </c>
      <c r="BM112" s="529">
        <f t="shared" si="88"/>
        <v>0</v>
      </c>
      <c r="BP112" s="529">
        <f t="shared" si="89"/>
        <v>0</v>
      </c>
      <c r="BQ112" s="531">
        <v>0</v>
      </c>
      <c r="BR112" s="529">
        <f t="shared" si="102"/>
        <v>0</v>
      </c>
      <c r="BS112" s="531">
        <v>0</v>
      </c>
      <c r="BT112" s="529">
        <f t="shared" si="103"/>
        <v>0</v>
      </c>
      <c r="BU112" s="529" t="e">
        <f t="shared" si="104"/>
        <v>#NAME?</v>
      </c>
      <c r="BV112" s="529" t="e">
        <f t="shared" si="105"/>
        <v>#NAME?</v>
      </c>
      <c r="BW112" s="529" t="e">
        <f t="shared" si="90"/>
        <v>#NAME?</v>
      </c>
      <c r="BX112" s="535" t="e">
        <f t="shared" si="91"/>
        <v>#NAME?</v>
      </c>
      <c r="BZ112" s="535" t="e">
        <f t="shared" si="92"/>
        <v>#NAME?</v>
      </c>
      <c r="CC112" s="538">
        <f t="shared" si="106"/>
        <v>0</v>
      </c>
      <c r="CF112" s="538">
        <f t="shared" si="93"/>
        <v>0</v>
      </c>
      <c r="CI112" s="535">
        <f t="shared" si="94"/>
        <v>0</v>
      </c>
      <c r="CJ112" s="535">
        <f t="shared" si="95"/>
        <v>0</v>
      </c>
      <c r="CK112" s="535">
        <f t="shared" si="96"/>
        <v>0</v>
      </c>
      <c r="CM112" s="535" t="e">
        <f t="shared" si="97"/>
        <v>#NAME?</v>
      </c>
      <c r="CS112" s="539" t="e">
        <f t="shared" si="107"/>
        <v>#NAME?</v>
      </c>
    </row>
    <row r="113" spans="1:97" ht="13">
      <c r="A113" s="544" t="s">
        <v>1332</v>
      </c>
      <c r="B113" s="542">
        <v>17</v>
      </c>
      <c r="C113" s="542">
        <v>84</v>
      </c>
      <c r="D113" s="542">
        <f t="shared" si="68"/>
        <v>92.5</v>
      </c>
      <c r="E113" s="542">
        <v>114.5</v>
      </c>
      <c r="F113" s="542">
        <v>135.5</v>
      </c>
      <c r="G113" s="542">
        <v>119</v>
      </c>
      <c r="H113" s="542">
        <v>133</v>
      </c>
      <c r="I113" s="542">
        <v>151.5</v>
      </c>
      <c r="J113" s="542">
        <v>152</v>
      </c>
      <c r="K113" s="542">
        <v>174.5</v>
      </c>
      <c r="L113" s="542">
        <v>185</v>
      </c>
      <c r="M113" s="542">
        <v>156.5</v>
      </c>
      <c r="N113" s="542">
        <v>172.5</v>
      </c>
      <c r="O113" s="542">
        <v>159.5</v>
      </c>
      <c r="P113" s="542">
        <v>161</v>
      </c>
      <c r="Q113" s="542">
        <f t="shared" si="69"/>
        <v>1814.5</v>
      </c>
      <c r="R113" s="542">
        <f t="shared" si="70"/>
        <v>1907</v>
      </c>
      <c r="S113" s="528">
        <v>0</v>
      </c>
      <c r="T113" s="528">
        <v>0</v>
      </c>
      <c r="U113" s="528">
        <v>0</v>
      </c>
      <c r="V113" s="528">
        <v>0</v>
      </c>
      <c r="W113" s="528">
        <v>0</v>
      </c>
      <c r="X113" s="528">
        <v>0</v>
      </c>
      <c r="Y113" s="528">
        <v>0</v>
      </c>
      <c r="Z113" s="528">
        <v>0</v>
      </c>
      <c r="AA113" s="528">
        <v>0</v>
      </c>
      <c r="AB113" s="529">
        <f t="shared" si="71"/>
        <v>133.19999999999999</v>
      </c>
      <c r="AC113" s="529">
        <f t="shared" si="72"/>
        <v>137.4</v>
      </c>
      <c r="AD113" s="529">
        <f t="shared" si="73"/>
        <v>300.31</v>
      </c>
      <c r="AE113" s="529">
        <f t="shared" si="74"/>
        <v>456.14299999999997</v>
      </c>
      <c r="AF113" s="529">
        <f t="shared" si="75"/>
        <v>1261.25</v>
      </c>
      <c r="AG113" s="529">
        <f t="shared" si="76"/>
        <v>2155.1030000000001</v>
      </c>
      <c r="AH113" s="529">
        <f t="shared" si="108"/>
        <v>2288.3029999999999</v>
      </c>
      <c r="AI113" s="530">
        <v>0</v>
      </c>
      <c r="AJ113" s="530">
        <v>0</v>
      </c>
      <c r="AK113" s="530">
        <v>0</v>
      </c>
      <c r="AL113" s="529">
        <f t="shared" si="109"/>
        <v>0</v>
      </c>
      <c r="AM113" s="529">
        <f t="shared" si="77"/>
        <v>0</v>
      </c>
      <c r="AN113" s="529">
        <f t="shared" si="78"/>
        <v>0</v>
      </c>
      <c r="AO113" s="529">
        <f t="shared" si="79"/>
        <v>0</v>
      </c>
      <c r="AP113" s="529">
        <f t="shared" si="80"/>
        <v>0</v>
      </c>
      <c r="AQ113" s="529">
        <f t="shared" si="110"/>
        <v>0</v>
      </c>
      <c r="AR113" s="529">
        <f t="shared" si="81"/>
        <v>0</v>
      </c>
      <c r="AS113" s="529">
        <f t="shared" si="111"/>
        <v>0</v>
      </c>
      <c r="AT113" s="529">
        <f t="shared" si="82"/>
        <v>0</v>
      </c>
      <c r="AU113" s="529">
        <f t="shared" si="83"/>
        <v>0</v>
      </c>
      <c r="AV113" s="529">
        <f t="shared" si="84"/>
        <v>0</v>
      </c>
      <c r="AW113" s="531">
        <v>0</v>
      </c>
      <c r="AX113" s="529">
        <f t="shared" si="85"/>
        <v>0</v>
      </c>
      <c r="AY113" s="530">
        <v>0</v>
      </c>
      <c r="AZ113" s="530">
        <v>0</v>
      </c>
      <c r="BA113" s="529" t="e">
        <f>IF(R113&gt;=2000,(SUM(AY113:AZ113)*BA111),(SUM(AY113:AX)))</f>
        <v>#NAME?</v>
      </c>
      <c r="BB113" s="529">
        <f t="shared" si="98"/>
        <v>10.388999999999999</v>
      </c>
      <c r="BE113" s="530">
        <v>0</v>
      </c>
      <c r="BF113" s="529">
        <f t="shared" si="99"/>
        <v>0</v>
      </c>
      <c r="BG113" s="534" t="e">
        <f t="shared" si="100"/>
        <v>#DIV/0!</v>
      </c>
      <c r="BH113" s="534" t="e">
        <f t="shared" si="101"/>
        <v>#DIV/0!</v>
      </c>
      <c r="BI113" s="534" t="e">
        <f t="shared" si="86"/>
        <v>#DIV/0!</v>
      </c>
      <c r="BK113" s="529">
        <f t="shared" si="87"/>
        <v>0</v>
      </c>
      <c r="BM113" s="529">
        <f t="shared" si="88"/>
        <v>0</v>
      </c>
      <c r="BP113" s="529">
        <f t="shared" si="89"/>
        <v>0</v>
      </c>
      <c r="BQ113" s="531">
        <v>185</v>
      </c>
      <c r="BR113" s="529">
        <f>ROUND($BQ113*$BR$2,3)</f>
        <v>20.350000000000001</v>
      </c>
      <c r="BS113" s="531">
        <v>185</v>
      </c>
      <c r="BT113" s="529">
        <f t="shared" si="103"/>
        <v>55.5</v>
      </c>
      <c r="BU113" s="529" t="e">
        <f t="shared" si="104"/>
        <v>#NAME?</v>
      </c>
      <c r="BV113" s="529" t="e">
        <f t="shared" si="105"/>
        <v>#NAME?</v>
      </c>
      <c r="BW113" s="529" t="e">
        <f t="shared" si="90"/>
        <v>#NAME?</v>
      </c>
      <c r="BX113" s="535" t="e">
        <f t="shared" si="91"/>
        <v>#NAME?</v>
      </c>
      <c r="BZ113" s="535" t="e">
        <f t="shared" si="92"/>
        <v>#NAME?</v>
      </c>
      <c r="CC113" s="538">
        <f t="shared" si="106"/>
        <v>0</v>
      </c>
      <c r="CF113" s="538">
        <f t="shared" si="93"/>
        <v>0</v>
      </c>
      <c r="CI113" s="535">
        <f t="shared" si="94"/>
        <v>0</v>
      </c>
      <c r="CJ113" s="535">
        <f t="shared" si="95"/>
        <v>0</v>
      </c>
      <c r="CK113" s="535">
        <f t="shared" si="96"/>
        <v>0</v>
      </c>
      <c r="CM113" s="535" t="e">
        <f t="shared" si="97"/>
        <v>#NAME?</v>
      </c>
      <c r="CS113" s="539" t="e">
        <f t="shared" si="107"/>
        <v>#NAME?</v>
      </c>
    </row>
    <row r="114" spans="1:97" ht="13">
      <c r="A114" s="544" t="s">
        <v>1333</v>
      </c>
      <c r="B114" s="542">
        <v>75</v>
      </c>
      <c r="C114" s="542">
        <v>226</v>
      </c>
      <c r="D114" s="542">
        <f t="shared" si="68"/>
        <v>263.5</v>
      </c>
      <c r="E114" s="542">
        <v>197.5</v>
      </c>
      <c r="F114" s="542">
        <v>175.5</v>
      </c>
      <c r="G114" s="542">
        <v>198.5</v>
      </c>
      <c r="H114" s="542">
        <v>243.5</v>
      </c>
      <c r="I114" s="542">
        <v>198.5</v>
      </c>
      <c r="J114" s="542">
        <v>217.5</v>
      </c>
      <c r="K114" s="542">
        <v>206</v>
      </c>
      <c r="L114" s="542">
        <v>193</v>
      </c>
      <c r="M114" s="542">
        <v>241.5</v>
      </c>
      <c r="N114" s="542">
        <v>180.5</v>
      </c>
      <c r="O114" s="542">
        <v>173.5</v>
      </c>
      <c r="P114" s="542">
        <v>147.5</v>
      </c>
      <c r="Q114" s="542">
        <f t="shared" si="69"/>
        <v>2373</v>
      </c>
      <c r="R114" s="542">
        <f t="shared" si="70"/>
        <v>2636.5</v>
      </c>
      <c r="S114" s="528">
        <v>0</v>
      </c>
      <c r="T114" s="528">
        <v>0</v>
      </c>
      <c r="U114" s="528">
        <v>0</v>
      </c>
      <c r="V114" s="528">
        <v>0</v>
      </c>
      <c r="W114" s="528">
        <v>0</v>
      </c>
      <c r="X114" s="528">
        <v>0</v>
      </c>
      <c r="Y114" s="528">
        <v>0</v>
      </c>
      <c r="Z114" s="528">
        <v>0</v>
      </c>
      <c r="AA114" s="528">
        <v>0</v>
      </c>
      <c r="AB114" s="529">
        <f t="shared" si="71"/>
        <v>379.44</v>
      </c>
      <c r="AC114" s="529">
        <f t="shared" si="72"/>
        <v>237</v>
      </c>
      <c r="AD114" s="529">
        <f t="shared" si="73"/>
        <v>441.32</v>
      </c>
      <c r="AE114" s="529">
        <f t="shared" si="74"/>
        <v>689.178</v>
      </c>
      <c r="AF114" s="529">
        <f t="shared" si="75"/>
        <v>1427.5</v>
      </c>
      <c r="AG114" s="529">
        <f t="shared" si="76"/>
        <v>2794.998</v>
      </c>
      <c r="AH114" s="529">
        <f t="shared" si="108"/>
        <v>3174.4380000000001</v>
      </c>
      <c r="AI114" s="530">
        <v>0</v>
      </c>
      <c r="AJ114" s="530">
        <v>0</v>
      </c>
      <c r="AK114" s="530">
        <v>0</v>
      </c>
      <c r="AL114" s="529">
        <f t="shared" si="109"/>
        <v>0</v>
      </c>
      <c r="AM114" s="529">
        <f t="shared" si="77"/>
        <v>0</v>
      </c>
      <c r="AN114" s="529">
        <f t="shared" si="78"/>
        <v>0</v>
      </c>
      <c r="AO114" s="529">
        <f t="shared" si="79"/>
        <v>0</v>
      </c>
      <c r="AP114" s="529">
        <f t="shared" si="80"/>
        <v>0</v>
      </c>
      <c r="AQ114" s="529">
        <f t="shared" si="110"/>
        <v>0</v>
      </c>
      <c r="AR114" s="529">
        <f t="shared" si="81"/>
        <v>0</v>
      </c>
      <c r="AS114" s="529">
        <f t="shared" si="111"/>
        <v>0</v>
      </c>
      <c r="AT114" s="529">
        <f t="shared" si="82"/>
        <v>0</v>
      </c>
      <c r="AU114" s="529">
        <f t="shared" si="83"/>
        <v>0</v>
      </c>
      <c r="AV114" s="529">
        <f t="shared" si="84"/>
        <v>0</v>
      </c>
      <c r="AW114" s="531">
        <v>0</v>
      </c>
      <c r="AX114" s="529">
        <f t="shared" si="85"/>
        <v>0</v>
      </c>
      <c r="AY114" s="530">
        <v>0</v>
      </c>
      <c r="AZ114" s="530">
        <v>0</v>
      </c>
      <c r="BA114" s="529" t="e">
        <f>IF(R114&gt;=2000,(SUM(AY114:AZ114)*BA112),(SUM(AY114:AX)))</f>
        <v>#NAME?</v>
      </c>
      <c r="BB114" s="529">
        <f t="shared" si="98"/>
        <v>8.2089999999999996</v>
      </c>
      <c r="BE114" s="530">
        <v>0</v>
      </c>
      <c r="BF114" s="529">
        <f t="shared" si="99"/>
        <v>0</v>
      </c>
      <c r="BG114" s="534" t="e">
        <f t="shared" si="100"/>
        <v>#DIV/0!</v>
      </c>
      <c r="BH114" s="534" t="e">
        <f t="shared" si="101"/>
        <v>#DIV/0!</v>
      </c>
      <c r="BI114" s="534" t="e">
        <f t="shared" si="86"/>
        <v>#DIV/0!</v>
      </c>
      <c r="BK114" s="529">
        <f t="shared" si="87"/>
        <v>0</v>
      </c>
      <c r="BM114" s="529">
        <f t="shared" si="88"/>
        <v>0</v>
      </c>
      <c r="BP114" s="529">
        <f t="shared" si="89"/>
        <v>0</v>
      </c>
      <c r="BQ114" s="531">
        <v>0</v>
      </c>
      <c r="BR114" s="529">
        <f t="shared" si="102"/>
        <v>0</v>
      </c>
      <c r="BS114" s="531">
        <v>0</v>
      </c>
      <c r="BT114" s="529">
        <f t="shared" si="103"/>
        <v>0</v>
      </c>
      <c r="BU114" s="529" t="e">
        <f t="shared" si="104"/>
        <v>#NAME?</v>
      </c>
      <c r="BV114" s="529" t="e">
        <f t="shared" si="105"/>
        <v>#NAME?</v>
      </c>
      <c r="BW114" s="529" t="e">
        <f t="shared" si="90"/>
        <v>#NAME?</v>
      </c>
      <c r="BX114" s="535" t="e">
        <f t="shared" si="91"/>
        <v>#NAME?</v>
      </c>
      <c r="BZ114" s="535" t="e">
        <f t="shared" si="92"/>
        <v>#NAME?</v>
      </c>
      <c r="CC114" s="538">
        <f t="shared" si="106"/>
        <v>0</v>
      </c>
      <c r="CF114" s="538">
        <f t="shared" si="93"/>
        <v>0</v>
      </c>
      <c r="CI114" s="535">
        <f t="shared" si="94"/>
        <v>0</v>
      </c>
      <c r="CJ114" s="535">
        <f t="shared" si="95"/>
        <v>0</v>
      </c>
      <c r="CK114" s="535">
        <f t="shared" si="96"/>
        <v>0</v>
      </c>
      <c r="CM114" s="535" t="e">
        <f t="shared" si="97"/>
        <v>#NAME?</v>
      </c>
      <c r="CS114" s="539" t="e">
        <f t="shared" si="107"/>
        <v>#NAME?</v>
      </c>
    </row>
    <row r="115" spans="1:97" ht="13">
      <c r="A115" s="544" t="s">
        <v>974</v>
      </c>
      <c r="B115" s="542">
        <v>3</v>
      </c>
      <c r="C115" s="542">
        <v>9</v>
      </c>
      <c r="D115" s="542">
        <f t="shared" si="68"/>
        <v>10.5</v>
      </c>
      <c r="E115" s="542">
        <v>12</v>
      </c>
      <c r="F115" s="542">
        <v>11</v>
      </c>
      <c r="G115" s="542">
        <v>11</v>
      </c>
      <c r="H115" s="542">
        <v>9</v>
      </c>
      <c r="I115" s="542">
        <v>9</v>
      </c>
      <c r="J115" s="542">
        <v>12</v>
      </c>
      <c r="K115" s="542">
        <v>12</v>
      </c>
      <c r="L115" s="542">
        <v>10.5</v>
      </c>
      <c r="M115" s="542">
        <v>12</v>
      </c>
      <c r="N115" s="542">
        <v>17.5</v>
      </c>
      <c r="O115" s="542">
        <v>17</v>
      </c>
      <c r="P115" s="542">
        <v>19</v>
      </c>
      <c r="Q115" s="542">
        <f t="shared" si="69"/>
        <v>152</v>
      </c>
      <c r="R115" s="542">
        <f t="shared" si="70"/>
        <v>162.5</v>
      </c>
      <c r="S115" s="528">
        <v>0</v>
      </c>
      <c r="T115" s="528">
        <v>0</v>
      </c>
      <c r="U115" s="528">
        <v>0</v>
      </c>
      <c r="V115" s="528">
        <v>0</v>
      </c>
      <c r="W115" s="528">
        <v>0</v>
      </c>
      <c r="X115" s="528">
        <v>0</v>
      </c>
      <c r="Y115" s="528">
        <v>0</v>
      </c>
      <c r="Z115" s="528">
        <v>0</v>
      </c>
      <c r="AA115" s="528">
        <v>0</v>
      </c>
      <c r="AB115" s="529">
        <f t="shared" si="71"/>
        <v>15.12</v>
      </c>
      <c r="AC115" s="529">
        <f t="shared" si="72"/>
        <v>14.4</v>
      </c>
      <c r="AD115" s="529">
        <f t="shared" si="73"/>
        <v>25.96</v>
      </c>
      <c r="AE115" s="529">
        <f t="shared" si="74"/>
        <v>31.35</v>
      </c>
      <c r="AF115" s="529">
        <f t="shared" si="75"/>
        <v>110</v>
      </c>
      <c r="AG115" s="529">
        <f t="shared" si="76"/>
        <v>181.71</v>
      </c>
      <c r="AH115" s="529">
        <f t="shared" si="108"/>
        <v>196.83</v>
      </c>
      <c r="AI115" s="530">
        <v>0</v>
      </c>
      <c r="AJ115" s="530">
        <v>0</v>
      </c>
      <c r="AK115" s="530">
        <v>0</v>
      </c>
      <c r="AL115" s="529">
        <f t="shared" si="109"/>
        <v>0</v>
      </c>
      <c r="AM115" s="529">
        <f t="shared" si="77"/>
        <v>0</v>
      </c>
      <c r="AN115" s="529">
        <f t="shared" si="78"/>
        <v>0</v>
      </c>
      <c r="AO115" s="529">
        <f t="shared" si="79"/>
        <v>0</v>
      </c>
      <c r="AP115" s="529">
        <f t="shared" si="80"/>
        <v>0</v>
      </c>
      <c r="AQ115" s="529">
        <f t="shared" si="110"/>
        <v>0</v>
      </c>
      <c r="AR115" s="529">
        <f t="shared" si="81"/>
        <v>0</v>
      </c>
      <c r="AS115" s="529">
        <f t="shared" si="111"/>
        <v>0</v>
      </c>
      <c r="AT115" s="529">
        <f t="shared" si="82"/>
        <v>0</v>
      </c>
      <c r="AU115" s="529">
        <f t="shared" si="83"/>
        <v>0</v>
      </c>
      <c r="AV115" s="529">
        <f t="shared" si="84"/>
        <v>0</v>
      </c>
      <c r="AW115" s="531">
        <v>0</v>
      </c>
      <c r="AX115" s="529">
        <f t="shared" si="85"/>
        <v>0</v>
      </c>
      <c r="AY115" s="530">
        <v>0</v>
      </c>
      <c r="AZ115" s="530">
        <v>0</v>
      </c>
      <c r="BA115" s="529" t="e">
        <f>IF(R115&gt;=2000,(SUM(AY115:AZ115)*BA113),(SUM(AY115:AX)))</f>
        <v>#NAME?</v>
      </c>
      <c r="BB115" s="529">
        <f t="shared" si="98"/>
        <v>137.90199999999999</v>
      </c>
      <c r="BE115" s="530">
        <v>0</v>
      </c>
      <c r="BF115" s="529">
        <f t="shared" si="99"/>
        <v>0</v>
      </c>
      <c r="BG115" s="534" t="e">
        <f t="shared" si="100"/>
        <v>#DIV/0!</v>
      </c>
      <c r="BH115" s="534" t="e">
        <f t="shared" si="101"/>
        <v>#DIV/0!</v>
      </c>
      <c r="BI115" s="534" t="e">
        <f t="shared" si="86"/>
        <v>#DIV/0!</v>
      </c>
      <c r="BK115" s="529">
        <f t="shared" si="87"/>
        <v>0</v>
      </c>
      <c r="BM115" s="529">
        <f t="shared" si="88"/>
        <v>0</v>
      </c>
      <c r="BP115" s="529">
        <f t="shared" si="89"/>
        <v>0</v>
      </c>
      <c r="BQ115" s="531">
        <v>0</v>
      </c>
      <c r="BR115" s="529">
        <f t="shared" si="102"/>
        <v>0</v>
      </c>
      <c r="BS115" s="531">
        <v>0</v>
      </c>
      <c r="BT115" s="529">
        <f t="shared" si="103"/>
        <v>0</v>
      </c>
      <c r="BU115" s="529" t="e">
        <f t="shared" si="104"/>
        <v>#NAME?</v>
      </c>
      <c r="BV115" s="529" t="e">
        <f t="shared" si="105"/>
        <v>#NAME?</v>
      </c>
      <c r="BW115" s="529" t="e">
        <f t="shared" si="90"/>
        <v>#NAME?</v>
      </c>
      <c r="BX115" s="535" t="e">
        <f t="shared" si="91"/>
        <v>#NAME?</v>
      </c>
      <c r="BZ115" s="535" t="e">
        <f t="shared" si="92"/>
        <v>#NAME?</v>
      </c>
      <c r="CC115" s="538">
        <f t="shared" si="106"/>
        <v>0</v>
      </c>
      <c r="CF115" s="538">
        <f t="shared" si="93"/>
        <v>0</v>
      </c>
      <c r="CI115" s="535">
        <f t="shared" si="94"/>
        <v>0</v>
      </c>
      <c r="CJ115" s="535">
        <f t="shared" si="95"/>
        <v>0</v>
      </c>
      <c r="CK115" s="535">
        <f t="shared" si="96"/>
        <v>0</v>
      </c>
      <c r="CM115" s="535" t="e">
        <f t="shared" si="97"/>
        <v>#NAME?</v>
      </c>
      <c r="CS115" s="539" t="e">
        <f t="shared" si="107"/>
        <v>#NAME?</v>
      </c>
    </row>
    <row r="116" spans="1:97" ht="13">
      <c r="A116" s="544" t="s">
        <v>975</v>
      </c>
      <c r="B116" s="542">
        <v>1</v>
      </c>
      <c r="C116" s="542">
        <v>19.5</v>
      </c>
      <c r="D116" s="542">
        <f t="shared" si="68"/>
        <v>20</v>
      </c>
      <c r="E116" s="542">
        <v>19.5</v>
      </c>
      <c r="F116" s="542">
        <v>24</v>
      </c>
      <c r="G116" s="542">
        <v>23</v>
      </c>
      <c r="H116" s="542">
        <v>31</v>
      </c>
      <c r="I116" s="542">
        <v>31</v>
      </c>
      <c r="J116" s="542">
        <v>29</v>
      </c>
      <c r="K116" s="542">
        <v>23.5</v>
      </c>
      <c r="L116" s="542">
        <v>24</v>
      </c>
      <c r="M116" s="542">
        <v>22.5</v>
      </c>
      <c r="N116" s="542">
        <v>23.5</v>
      </c>
      <c r="O116" s="542">
        <v>27.5</v>
      </c>
      <c r="P116" s="542">
        <v>25</v>
      </c>
      <c r="Q116" s="542">
        <f t="shared" si="69"/>
        <v>303.5</v>
      </c>
      <c r="R116" s="542">
        <f t="shared" si="70"/>
        <v>323.5</v>
      </c>
      <c r="S116" s="528">
        <v>0</v>
      </c>
      <c r="T116" s="528">
        <v>0</v>
      </c>
      <c r="U116" s="528">
        <v>0</v>
      </c>
      <c r="V116" s="528">
        <v>0</v>
      </c>
      <c r="W116" s="528">
        <v>0</v>
      </c>
      <c r="X116" s="528">
        <v>0</v>
      </c>
      <c r="Y116" s="528">
        <v>0</v>
      </c>
      <c r="Z116" s="528">
        <v>0</v>
      </c>
      <c r="AA116" s="528">
        <v>0</v>
      </c>
      <c r="AB116" s="529">
        <f t="shared" si="71"/>
        <v>28.8</v>
      </c>
      <c r="AC116" s="529">
        <f t="shared" si="72"/>
        <v>23.4</v>
      </c>
      <c r="AD116" s="529">
        <f t="shared" si="73"/>
        <v>55.46</v>
      </c>
      <c r="AE116" s="529">
        <f t="shared" si="74"/>
        <v>95.094999999999999</v>
      </c>
      <c r="AF116" s="529">
        <f t="shared" si="75"/>
        <v>182.5</v>
      </c>
      <c r="AG116" s="529">
        <f t="shared" si="76"/>
        <v>356.45499999999998</v>
      </c>
      <c r="AH116" s="529">
        <f t="shared" si="108"/>
        <v>385.255</v>
      </c>
      <c r="AI116" s="530">
        <v>0</v>
      </c>
      <c r="AJ116" s="530">
        <v>0</v>
      </c>
      <c r="AK116" s="530">
        <v>0</v>
      </c>
      <c r="AL116" s="529">
        <f t="shared" si="109"/>
        <v>0</v>
      </c>
      <c r="AM116" s="529">
        <f t="shared" si="77"/>
        <v>0</v>
      </c>
      <c r="AN116" s="529">
        <f t="shared" si="78"/>
        <v>0</v>
      </c>
      <c r="AO116" s="529">
        <f t="shared" si="79"/>
        <v>0</v>
      </c>
      <c r="AP116" s="529">
        <f t="shared" si="80"/>
        <v>0</v>
      </c>
      <c r="AQ116" s="529">
        <f t="shared" si="110"/>
        <v>0</v>
      </c>
      <c r="AR116" s="529">
        <f t="shared" si="81"/>
        <v>0</v>
      </c>
      <c r="AS116" s="529">
        <f t="shared" si="111"/>
        <v>0</v>
      </c>
      <c r="AT116" s="529">
        <f t="shared" si="82"/>
        <v>0</v>
      </c>
      <c r="AU116" s="529">
        <f t="shared" si="83"/>
        <v>0</v>
      </c>
      <c r="AV116" s="529">
        <f t="shared" si="84"/>
        <v>0</v>
      </c>
      <c r="AW116" s="531">
        <v>0</v>
      </c>
      <c r="AX116" s="529">
        <f t="shared" si="85"/>
        <v>0</v>
      </c>
      <c r="AY116" s="530">
        <v>0</v>
      </c>
      <c r="AZ116" s="530">
        <v>0</v>
      </c>
      <c r="BA116" s="529" t="e">
        <f>IF(R116&gt;=2000,(SUM(AY116:AZ116)*BA114),(SUM(AY116:AX)))</f>
        <v>#NAME?</v>
      </c>
      <c r="BB116" s="529">
        <f t="shared" si="98"/>
        <v>10.170999999999999</v>
      </c>
      <c r="BE116" s="530">
        <v>0</v>
      </c>
      <c r="BF116" s="529">
        <f t="shared" si="99"/>
        <v>0</v>
      </c>
      <c r="BG116" s="534" t="e">
        <f t="shared" si="100"/>
        <v>#DIV/0!</v>
      </c>
      <c r="BH116" s="534" t="e">
        <f t="shared" si="101"/>
        <v>#DIV/0!</v>
      </c>
      <c r="BI116" s="534" t="e">
        <f t="shared" si="86"/>
        <v>#DIV/0!</v>
      </c>
      <c r="BK116" s="529">
        <f t="shared" si="87"/>
        <v>0</v>
      </c>
      <c r="BM116" s="529">
        <f t="shared" si="88"/>
        <v>0</v>
      </c>
      <c r="BP116" s="529">
        <f t="shared" si="89"/>
        <v>0</v>
      </c>
      <c r="BQ116" s="531">
        <v>264</v>
      </c>
      <c r="BR116" s="529">
        <f>ROUND($BQ116*$BR$2,3)</f>
        <v>29.04</v>
      </c>
      <c r="BS116" s="531">
        <v>53</v>
      </c>
      <c r="BT116" s="529">
        <f t="shared" si="103"/>
        <v>15.9</v>
      </c>
      <c r="BU116" s="529" t="e">
        <f t="shared" si="104"/>
        <v>#NAME?</v>
      </c>
      <c r="BV116" s="529" t="e">
        <f t="shared" si="105"/>
        <v>#NAME?</v>
      </c>
      <c r="BW116" s="529" t="e">
        <f t="shared" si="90"/>
        <v>#NAME?</v>
      </c>
      <c r="BX116" s="535" t="e">
        <f t="shared" si="91"/>
        <v>#NAME?</v>
      </c>
      <c r="BZ116" s="535" t="e">
        <f t="shared" si="92"/>
        <v>#NAME?</v>
      </c>
      <c r="CC116" s="538">
        <f t="shared" si="106"/>
        <v>0</v>
      </c>
      <c r="CF116" s="538">
        <f t="shared" si="93"/>
        <v>0</v>
      </c>
      <c r="CI116" s="535">
        <f t="shared" si="94"/>
        <v>0</v>
      </c>
      <c r="CJ116" s="535">
        <f t="shared" si="95"/>
        <v>0</v>
      </c>
      <c r="CK116" s="535">
        <f t="shared" si="96"/>
        <v>0</v>
      </c>
      <c r="CM116" s="535" t="e">
        <f t="shared" si="97"/>
        <v>#NAME?</v>
      </c>
      <c r="CS116" s="539" t="e">
        <f t="shared" si="107"/>
        <v>#NAME?</v>
      </c>
    </row>
    <row r="117" spans="1:97" ht="13">
      <c r="A117" s="544" t="s">
        <v>770</v>
      </c>
      <c r="B117" s="542">
        <v>26.5</v>
      </c>
      <c r="C117" s="542">
        <v>66.5</v>
      </c>
      <c r="D117" s="542">
        <f t="shared" si="68"/>
        <v>79.75</v>
      </c>
      <c r="E117" s="542">
        <v>58.5</v>
      </c>
      <c r="F117" s="542">
        <v>63</v>
      </c>
      <c r="G117" s="542">
        <v>74.5</v>
      </c>
      <c r="H117" s="542">
        <v>81.5</v>
      </c>
      <c r="I117" s="542">
        <v>81.5</v>
      </c>
      <c r="J117" s="542">
        <v>66.5</v>
      </c>
      <c r="K117" s="542">
        <v>61.5</v>
      </c>
      <c r="L117" s="542">
        <v>68</v>
      </c>
      <c r="M117" s="542">
        <v>85</v>
      </c>
      <c r="N117" s="542">
        <v>59.5</v>
      </c>
      <c r="O117" s="542">
        <v>66.5</v>
      </c>
      <c r="P117" s="542">
        <v>47.5</v>
      </c>
      <c r="Q117" s="542">
        <f t="shared" si="69"/>
        <v>813.5</v>
      </c>
      <c r="R117" s="542">
        <f t="shared" si="70"/>
        <v>893.25</v>
      </c>
      <c r="S117" s="528">
        <v>0</v>
      </c>
      <c r="T117" s="528">
        <v>0</v>
      </c>
      <c r="U117" s="528">
        <v>0</v>
      </c>
      <c r="V117" s="528">
        <v>0</v>
      </c>
      <c r="W117" s="528">
        <v>0</v>
      </c>
      <c r="X117" s="528">
        <v>0</v>
      </c>
      <c r="Y117" s="528">
        <v>0</v>
      </c>
      <c r="Z117" s="528">
        <v>0</v>
      </c>
      <c r="AA117" s="528">
        <v>0</v>
      </c>
      <c r="AB117" s="529">
        <f t="shared" si="71"/>
        <v>114.84</v>
      </c>
      <c r="AC117" s="529">
        <f t="shared" si="72"/>
        <v>70.2</v>
      </c>
      <c r="AD117" s="529">
        <f t="shared" si="73"/>
        <v>162.25</v>
      </c>
      <c r="AE117" s="529">
        <f t="shared" si="74"/>
        <v>239.828</v>
      </c>
      <c r="AF117" s="529">
        <f t="shared" si="75"/>
        <v>485</v>
      </c>
      <c r="AG117" s="529">
        <f t="shared" si="76"/>
        <v>957.27800000000002</v>
      </c>
      <c r="AH117" s="529">
        <f t="shared" si="108"/>
        <v>1072.1179999999999</v>
      </c>
      <c r="AI117" s="530">
        <v>0</v>
      </c>
      <c r="AJ117" s="530">
        <v>0</v>
      </c>
      <c r="AK117" s="530">
        <v>0</v>
      </c>
      <c r="AL117" s="529">
        <f t="shared" si="109"/>
        <v>0</v>
      </c>
      <c r="AM117" s="529">
        <f t="shared" si="77"/>
        <v>0</v>
      </c>
      <c r="AN117" s="529">
        <f t="shared" si="78"/>
        <v>0</v>
      </c>
      <c r="AO117" s="529">
        <f t="shared" si="79"/>
        <v>0</v>
      </c>
      <c r="AP117" s="529">
        <f t="shared" si="80"/>
        <v>0</v>
      </c>
      <c r="AQ117" s="529">
        <f t="shared" si="110"/>
        <v>0</v>
      </c>
      <c r="AR117" s="529">
        <f t="shared" si="81"/>
        <v>0</v>
      </c>
      <c r="AS117" s="529">
        <f t="shared" si="111"/>
        <v>0</v>
      </c>
      <c r="AT117" s="529">
        <f t="shared" si="82"/>
        <v>0</v>
      </c>
      <c r="AU117" s="529">
        <f t="shared" si="83"/>
        <v>0</v>
      </c>
      <c r="AV117" s="529">
        <f t="shared" si="84"/>
        <v>0</v>
      </c>
      <c r="AW117" s="531">
        <v>0</v>
      </c>
      <c r="AX117" s="529">
        <f t="shared" si="85"/>
        <v>0</v>
      </c>
      <c r="AY117" s="530">
        <v>0</v>
      </c>
      <c r="AZ117" s="530">
        <v>0</v>
      </c>
      <c r="BA117" s="529" t="e">
        <f>IF(R117&gt;=2000,(SUM(AY117:AZ117)*BA115),(SUM(AY117:AX)))</f>
        <v>#NAME?</v>
      </c>
      <c r="BB117" s="529">
        <f t="shared" si="98"/>
        <v>140.66200000000001</v>
      </c>
      <c r="BE117" s="530">
        <v>0</v>
      </c>
      <c r="BF117" s="529">
        <f t="shared" si="99"/>
        <v>0</v>
      </c>
      <c r="BG117" s="534" t="e">
        <f t="shared" si="100"/>
        <v>#DIV/0!</v>
      </c>
      <c r="BH117" s="534" t="e">
        <f t="shared" si="101"/>
        <v>#DIV/0!</v>
      </c>
      <c r="BI117" s="534" t="e">
        <f t="shared" si="86"/>
        <v>#DIV/0!</v>
      </c>
      <c r="BK117" s="529">
        <f t="shared" si="87"/>
        <v>0</v>
      </c>
      <c r="BM117" s="529">
        <f t="shared" si="88"/>
        <v>0</v>
      </c>
      <c r="BP117" s="529">
        <f t="shared" si="89"/>
        <v>0</v>
      </c>
      <c r="BQ117" s="531">
        <v>0</v>
      </c>
      <c r="BR117" s="529">
        <f t="shared" si="102"/>
        <v>0</v>
      </c>
      <c r="BS117" s="531">
        <v>0</v>
      </c>
      <c r="BT117" s="529">
        <f t="shared" si="103"/>
        <v>0</v>
      </c>
      <c r="BU117" s="529" t="e">
        <f t="shared" si="104"/>
        <v>#NAME?</v>
      </c>
      <c r="BV117" s="529" t="e">
        <f t="shared" si="105"/>
        <v>#NAME?</v>
      </c>
      <c r="BW117" s="529" t="e">
        <f t="shared" si="90"/>
        <v>#NAME?</v>
      </c>
      <c r="BX117" s="535" t="e">
        <f t="shared" si="91"/>
        <v>#NAME?</v>
      </c>
      <c r="BZ117" s="535" t="e">
        <f t="shared" si="92"/>
        <v>#NAME?</v>
      </c>
      <c r="CC117" s="538">
        <f t="shared" si="106"/>
        <v>0</v>
      </c>
      <c r="CF117" s="538">
        <f t="shared" si="93"/>
        <v>0</v>
      </c>
      <c r="CI117" s="535">
        <f t="shared" si="94"/>
        <v>0</v>
      </c>
      <c r="CJ117" s="535">
        <f t="shared" si="95"/>
        <v>0</v>
      </c>
      <c r="CK117" s="535">
        <f t="shared" si="96"/>
        <v>0</v>
      </c>
      <c r="CM117" s="535" t="e">
        <f t="shared" si="97"/>
        <v>#NAME?</v>
      </c>
      <c r="CS117" s="539" t="e">
        <f t="shared" si="107"/>
        <v>#NAME?</v>
      </c>
    </row>
    <row r="118" spans="1:97" ht="13">
      <c r="A118" s="544" t="s">
        <v>1334</v>
      </c>
      <c r="B118" s="542">
        <v>11</v>
      </c>
      <c r="C118" s="542">
        <v>11.5</v>
      </c>
      <c r="D118" s="542">
        <f t="shared" si="68"/>
        <v>17</v>
      </c>
      <c r="E118" s="542">
        <v>7</v>
      </c>
      <c r="F118" s="542">
        <v>4.5</v>
      </c>
      <c r="G118" s="542">
        <v>9.5</v>
      </c>
      <c r="H118" s="542">
        <v>3</v>
      </c>
      <c r="I118" s="542">
        <v>12</v>
      </c>
      <c r="J118" s="542">
        <v>9</v>
      </c>
      <c r="K118" s="542">
        <v>12</v>
      </c>
      <c r="L118" s="542">
        <v>12</v>
      </c>
      <c r="M118" s="542">
        <v>17.5</v>
      </c>
      <c r="N118" s="542">
        <v>7.5</v>
      </c>
      <c r="O118" s="542">
        <v>13</v>
      </c>
      <c r="P118" s="542">
        <v>9</v>
      </c>
      <c r="Q118" s="542">
        <f t="shared" si="69"/>
        <v>116</v>
      </c>
      <c r="R118" s="542">
        <f t="shared" si="70"/>
        <v>133</v>
      </c>
      <c r="S118" s="528">
        <v>0</v>
      </c>
      <c r="T118" s="528">
        <v>0</v>
      </c>
      <c r="U118" s="528">
        <v>0</v>
      </c>
      <c r="V118" s="528">
        <v>0</v>
      </c>
      <c r="W118" s="528">
        <v>0</v>
      </c>
      <c r="X118" s="528">
        <v>0</v>
      </c>
      <c r="Y118" s="528">
        <v>0</v>
      </c>
      <c r="Z118" s="528">
        <v>0</v>
      </c>
      <c r="AA118" s="528">
        <v>0</v>
      </c>
      <c r="AB118" s="529">
        <f t="shared" si="71"/>
        <v>24.48</v>
      </c>
      <c r="AC118" s="529">
        <f t="shared" si="72"/>
        <v>8.4</v>
      </c>
      <c r="AD118" s="529">
        <f t="shared" si="73"/>
        <v>16.52</v>
      </c>
      <c r="AE118" s="529">
        <f t="shared" si="74"/>
        <v>25.08</v>
      </c>
      <c r="AF118" s="529">
        <f t="shared" si="75"/>
        <v>88.75</v>
      </c>
      <c r="AG118" s="529">
        <f t="shared" si="76"/>
        <v>138.75</v>
      </c>
      <c r="AH118" s="529">
        <f t="shared" si="108"/>
        <v>163.22999999999999</v>
      </c>
      <c r="AI118" s="530">
        <v>0</v>
      </c>
      <c r="AJ118" s="530">
        <v>0</v>
      </c>
      <c r="AK118" s="530">
        <v>0</v>
      </c>
      <c r="AL118" s="529">
        <f t="shared" si="109"/>
        <v>0</v>
      </c>
      <c r="AM118" s="529">
        <f t="shared" si="77"/>
        <v>0</v>
      </c>
      <c r="AN118" s="529">
        <f t="shared" si="78"/>
        <v>0</v>
      </c>
      <c r="AO118" s="529">
        <f t="shared" si="79"/>
        <v>0</v>
      </c>
      <c r="AP118" s="529">
        <f t="shared" si="80"/>
        <v>0</v>
      </c>
      <c r="AQ118" s="529">
        <f t="shared" si="110"/>
        <v>0</v>
      </c>
      <c r="AR118" s="529">
        <f t="shared" si="81"/>
        <v>0</v>
      </c>
      <c r="AS118" s="529">
        <f t="shared" si="111"/>
        <v>0</v>
      </c>
      <c r="AT118" s="529">
        <f t="shared" si="82"/>
        <v>0</v>
      </c>
      <c r="AU118" s="529">
        <f t="shared" si="83"/>
        <v>0</v>
      </c>
      <c r="AV118" s="529">
        <f t="shared" si="84"/>
        <v>0</v>
      </c>
      <c r="AW118" s="531">
        <v>0</v>
      </c>
      <c r="AX118" s="529">
        <f t="shared" si="85"/>
        <v>0</v>
      </c>
      <c r="AY118" s="530">
        <v>0</v>
      </c>
      <c r="AZ118" s="530">
        <v>0</v>
      </c>
      <c r="BA118" s="529" t="e">
        <f>IF(R118&gt;=2000,(SUM(AY118:AZ118)*BA116),(SUM(AY118:AX)))</f>
        <v>#NAME?</v>
      </c>
      <c r="BB118" s="529">
        <f t="shared" si="98"/>
        <v>127.982</v>
      </c>
      <c r="BE118" s="530">
        <v>0</v>
      </c>
      <c r="BF118" s="529">
        <f t="shared" si="99"/>
        <v>0</v>
      </c>
      <c r="BG118" s="534" t="e">
        <f t="shared" si="100"/>
        <v>#DIV/0!</v>
      </c>
      <c r="BH118" s="534" t="e">
        <f t="shared" si="101"/>
        <v>#DIV/0!</v>
      </c>
      <c r="BI118" s="534" t="e">
        <f t="shared" si="86"/>
        <v>#DIV/0!</v>
      </c>
      <c r="BK118" s="529">
        <f t="shared" si="87"/>
        <v>0</v>
      </c>
      <c r="BM118" s="529">
        <f t="shared" si="88"/>
        <v>0</v>
      </c>
      <c r="BP118" s="529">
        <f t="shared" si="89"/>
        <v>0</v>
      </c>
      <c r="BQ118" s="531">
        <v>0</v>
      </c>
      <c r="BR118" s="529">
        <f t="shared" si="102"/>
        <v>0</v>
      </c>
      <c r="BS118" s="531">
        <v>0</v>
      </c>
      <c r="BT118" s="529">
        <f t="shared" si="103"/>
        <v>0</v>
      </c>
      <c r="BU118" s="529" t="e">
        <f t="shared" si="104"/>
        <v>#NAME?</v>
      </c>
      <c r="BV118" s="529" t="e">
        <f t="shared" si="105"/>
        <v>#NAME?</v>
      </c>
      <c r="BW118" s="529" t="e">
        <f t="shared" si="90"/>
        <v>#NAME?</v>
      </c>
      <c r="BX118" s="535" t="e">
        <f t="shared" si="91"/>
        <v>#NAME?</v>
      </c>
      <c r="BZ118" s="535" t="e">
        <f t="shared" si="92"/>
        <v>#NAME?</v>
      </c>
      <c r="CC118" s="538">
        <f t="shared" si="106"/>
        <v>0</v>
      </c>
      <c r="CF118" s="538">
        <f t="shared" si="93"/>
        <v>0</v>
      </c>
      <c r="CI118" s="535">
        <f t="shared" si="94"/>
        <v>0</v>
      </c>
      <c r="CJ118" s="535">
        <f t="shared" si="95"/>
        <v>0</v>
      </c>
      <c r="CK118" s="535">
        <f t="shared" si="96"/>
        <v>0</v>
      </c>
      <c r="CM118" s="535" t="e">
        <f t="shared" si="97"/>
        <v>#NAME?</v>
      </c>
      <c r="CS118" s="539" t="e">
        <f t="shared" si="107"/>
        <v>#NAME?</v>
      </c>
    </row>
    <row r="119" spans="1:97" ht="13">
      <c r="A119" s="544" t="s">
        <v>1335</v>
      </c>
      <c r="B119" s="542">
        <v>304.5</v>
      </c>
      <c r="C119" s="542">
        <v>1094</v>
      </c>
      <c r="D119" s="542">
        <f t="shared" si="68"/>
        <v>1246.25</v>
      </c>
      <c r="E119" s="542">
        <v>1150.5</v>
      </c>
      <c r="F119" s="542">
        <v>1244.5</v>
      </c>
      <c r="G119" s="542">
        <v>1313</v>
      </c>
      <c r="H119" s="542">
        <v>1313.5</v>
      </c>
      <c r="I119" s="542">
        <v>1437</v>
      </c>
      <c r="J119" s="542">
        <v>1344</v>
      </c>
      <c r="K119" s="542">
        <v>1351</v>
      </c>
      <c r="L119" s="542">
        <v>1333.5</v>
      </c>
      <c r="M119" s="542">
        <v>1358.5</v>
      </c>
      <c r="N119" s="542">
        <v>1315.5</v>
      </c>
      <c r="O119" s="542">
        <v>1254</v>
      </c>
      <c r="P119" s="542">
        <v>1303.5</v>
      </c>
      <c r="Q119" s="542">
        <f t="shared" si="69"/>
        <v>15718.5</v>
      </c>
      <c r="R119" s="542">
        <f t="shared" si="70"/>
        <v>16964.75</v>
      </c>
      <c r="S119" s="528">
        <v>0</v>
      </c>
      <c r="T119" s="528">
        <v>0</v>
      </c>
      <c r="U119" s="528">
        <v>0</v>
      </c>
      <c r="V119" s="528">
        <v>0</v>
      </c>
      <c r="W119" s="528">
        <v>0</v>
      </c>
      <c r="X119" s="528">
        <v>0</v>
      </c>
      <c r="Y119" s="528">
        <v>0</v>
      </c>
      <c r="Z119" s="528">
        <v>0</v>
      </c>
      <c r="AA119" s="528">
        <v>0</v>
      </c>
      <c r="AB119" s="529">
        <f t="shared" si="71"/>
        <v>1794.6</v>
      </c>
      <c r="AC119" s="529">
        <f t="shared" si="72"/>
        <v>1380.6</v>
      </c>
      <c r="AD119" s="529">
        <f t="shared" si="73"/>
        <v>3017.85</v>
      </c>
      <c r="AE119" s="529">
        <f t="shared" si="74"/>
        <v>4278.7529999999997</v>
      </c>
      <c r="AF119" s="529">
        <f t="shared" si="75"/>
        <v>9895</v>
      </c>
      <c r="AG119" s="529">
        <f t="shared" si="76"/>
        <v>18572.203000000001</v>
      </c>
      <c r="AH119" s="529">
        <f t="shared" si="108"/>
        <v>20366.803</v>
      </c>
      <c r="AI119" s="530">
        <v>0</v>
      </c>
      <c r="AJ119" s="530">
        <v>0</v>
      </c>
      <c r="AK119" s="530">
        <v>0</v>
      </c>
      <c r="AL119" s="529">
        <f t="shared" si="109"/>
        <v>0</v>
      </c>
      <c r="AM119" s="529">
        <f t="shared" si="77"/>
        <v>0</v>
      </c>
      <c r="AN119" s="529">
        <f t="shared" si="78"/>
        <v>0</v>
      </c>
      <c r="AO119" s="529">
        <f t="shared" si="79"/>
        <v>0</v>
      </c>
      <c r="AP119" s="529">
        <f t="shared" si="80"/>
        <v>0</v>
      </c>
      <c r="AQ119" s="529">
        <f t="shared" si="110"/>
        <v>0</v>
      </c>
      <c r="AR119" s="529">
        <f t="shared" si="81"/>
        <v>0</v>
      </c>
      <c r="AS119" s="529">
        <f t="shared" si="111"/>
        <v>0</v>
      </c>
      <c r="AT119" s="529">
        <f t="shared" si="82"/>
        <v>0</v>
      </c>
      <c r="AU119" s="529">
        <f t="shared" si="83"/>
        <v>0</v>
      </c>
      <c r="AV119" s="529">
        <f t="shared" si="84"/>
        <v>0</v>
      </c>
      <c r="AW119" s="531">
        <v>0</v>
      </c>
      <c r="AX119" s="529">
        <f t="shared" si="85"/>
        <v>0</v>
      </c>
      <c r="AY119" s="530">
        <v>0</v>
      </c>
      <c r="AZ119" s="530">
        <v>0</v>
      </c>
      <c r="BA119" s="529" t="e">
        <f>IF(R119&gt;=2000,(SUM(AY119:AZ119)*BA117),(SUM(AY119:AX)))</f>
        <v>#NAME?</v>
      </c>
      <c r="BB119" s="529">
        <f t="shared" si="98"/>
        <v>0</v>
      </c>
      <c r="BE119" s="530">
        <v>0</v>
      </c>
      <c r="BF119" s="529">
        <f t="shared" si="99"/>
        <v>0</v>
      </c>
      <c r="BG119" s="534" t="e">
        <f t="shared" si="100"/>
        <v>#DIV/0!</v>
      </c>
      <c r="BH119" s="534" t="e">
        <f t="shared" si="101"/>
        <v>#DIV/0!</v>
      </c>
      <c r="BI119" s="534" t="e">
        <f t="shared" si="86"/>
        <v>#DIV/0!</v>
      </c>
      <c r="BK119" s="529">
        <f t="shared" si="87"/>
        <v>0</v>
      </c>
      <c r="BM119" s="529">
        <f t="shared" si="88"/>
        <v>0</v>
      </c>
      <c r="BP119" s="529">
        <f t="shared" si="89"/>
        <v>0</v>
      </c>
      <c r="BQ119" s="531">
        <v>3000</v>
      </c>
      <c r="BR119" s="529">
        <f>ROUND($BQ119*$BR$2,3)</f>
        <v>330</v>
      </c>
      <c r="BS119" s="531">
        <v>0</v>
      </c>
      <c r="BT119" s="529">
        <f t="shared" si="103"/>
        <v>0</v>
      </c>
      <c r="BU119" s="529" t="e">
        <f t="shared" si="104"/>
        <v>#NAME?</v>
      </c>
      <c r="BV119" s="529" t="e">
        <f t="shared" si="105"/>
        <v>#NAME?</v>
      </c>
      <c r="BW119" s="529" t="e">
        <f t="shared" si="90"/>
        <v>#NAME?</v>
      </c>
      <c r="BX119" s="535" t="e">
        <f t="shared" si="91"/>
        <v>#NAME?</v>
      </c>
      <c r="BZ119" s="535" t="e">
        <f t="shared" si="92"/>
        <v>#NAME?</v>
      </c>
      <c r="CC119" s="538">
        <f t="shared" si="106"/>
        <v>0</v>
      </c>
      <c r="CF119" s="538">
        <f t="shared" si="93"/>
        <v>0</v>
      </c>
      <c r="CI119" s="535">
        <f t="shared" si="94"/>
        <v>0</v>
      </c>
      <c r="CJ119" s="535">
        <f t="shared" si="95"/>
        <v>0</v>
      </c>
      <c r="CK119" s="535">
        <f t="shared" si="96"/>
        <v>0</v>
      </c>
      <c r="CM119" s="535" t="e">
        <f t="shared" si="97"/>
        <v>#NAME?</v>
      </c>
      <c r="CS119" s="539" t="e">
        <f t="shared" si="107"/>
        <v>#NAME?</v>
      </c>
    </row>
    <row r="120" spans="1:97" ht="13">
      <c r="A120" s="544" t="s">
        <v>801</v>
      </c>
      <c r="B120" s="542">
        <v>331</v>
      </c>
      <c r="C120" s="542">
        <v>769</v>
      </c>
      <c r="D120" s="542">
        <f t="shared" si="68"/>
        <v>934.5</v>
      </c>
      <c r="E120" s="542">
        <v>760.5</v>
      </c>
      <c r="F120" s="542">
        <v>800</v>
      </c>
      <c r="G120" s="542">
        <v>801.5</v>
      </c>
      <c r="H120" s="542">
        <v>877.5</v>
      </c>
      <c r="I120" s="542">
        <v>846.5</v>
      </c>
      <c r="J120" s="542">
        <v>830</v>
      </c>
      <c r="K120" s="542">
        <v>757</v>
      </c>
      <c r="L120" s="542">
        <v>793.5</v>
      </c>
      <c r="M120" s="542">
        <v>906.5</v>
      </c>
      <c r="N120" s="542">
        <v>696.5</v>
      </c>
      <c r="O120" s="542">
        <v>536</v>
      </c>
      <c r="P120" s="542">
        <v>536.5</v>
      </c>
      <c r="Q120" s="542">
        <f t="shared" si="69"/>
        <v>9142</v>
      </c>
      <c r="R120" s="542">
        <f t="shared" si="70"/>
        <v>10076.5</v>
      </c>
      <c r="S120" s="528">
        <v>0</v>
      </c>
      <c r="T120" s="528">
        <v>0</v>
      </c>
      <c r="U120" s="528">
        <v>0</v>
      </c>
      <c r="V120" s="528">
        <v>0</v>
      </c>
      <c r="W120" s="528">
        <v>0</v>
      </c>
      <c r="X120" s="528">
        <v>0</v>
      </c>
      <c r="Y120" s="528">
        <v>0</v>
      </c>
      <c r="Z120" s="528">
        <v>0</v>
      </c>
      <c r="AA120" s="528">
        <v>0</v>
      </c>
      <c r="AB120" s="529">
        <f t="shared" si="71"/>
        <v>1345.68</v>
      </c>
      <c r="AC120" s="529">
        <f t="shared" si="72"/>
        <v>912.6</v>
      </c>
      <c r="AD120" s="529">
        <f t="shared" si="73"/>
        <v>1889.77</v>
      </c>
      <c r="AE120" s="529">
        <f t="shared" si="74"/>
        <v>2668.93</v>
      </c>
      <c r="AF120" s="529">
        <f t="shared" si="75"/>
        <v>5282.5</v>
      </c>
      <c r="AG120" s="529">
        <f t="shared" si="76"/>
        <v>10753.8</v>
      </c>
      <c r="AH120" s="529">
        <f t="shared" si="108"/>
        <v>12099.48</v>
      </c>
      <c r="AI120" s="530">
        <v>0</v>
      </c>
      <c r="AJ120" s="530">
        <v>0</v>
      </c>
      <c r="AK120" s="530">
        <v>0</v>
      </c>
      <c r="AL120" s="529">
        <f t="shared" si="109"/>
        <v>0</v>
      </c>
      <c r="AM120" s="529">
        <f t="shared" si="77"/>
        <v>0</v>
      </c>
      <c r="AN120" s="529">
        <f t="shared" si="78"/>
        <v>0</v>
      </c>
      <c r="AO120" s="529">
        <f t="shared" si="79"/>
        <v>0</v>
      </c>
      <c r="AP120" s="529">
        <f t="shared" si="80"/>
        <v>0</v>
      </c>
      <c r="AQ120" s="529">
        <f t="shared" si="110"/>
        <v>0</v>
      </c>
      <c r="AR120" s="529">
        <f t="shared" si="81"/>
        <v>0</v>
      </c>
      <c r="AS120" s="529">
        <f t="shared" si="111"/>
        <v>0</v>
      </c>
      <c r="AT120" s="529">
        <f t="shared" si="82"/>
        <v>0</v>
      </c>
      <c r="AU120" s="529">
        <f t="shared" si="83"/>
        <v>0</v>
      </c>
      <c r="AV120" s="529">
        <f t="shared" si="84"/>
        <v>0</v>
      </c>
      <c r="AW120" s="531">
        <v>0</v>
      </c>
      <c r="AX120" s="529">
        <f t="shared" si="85"/>
        <v>0</v>
      </c>
      <c r="AY120" s="530">
        <v>0</v>
      </c>
      <c r="AZ120" s="530">
        <v>0</v>
      </c>
      <c r="BA120" s="529" t="e">
        <f>IF(R120&gt;=2000,(SUM(AY120:AZ120)*BA118),(SUM(AY120:AX)))</f>
        <v>#NAME?</v>
      </c>
      <c r="BB120" s="529">
        <f t="shared" si="98"/>
        <v>48.091999999999999</v>
      </c>
      <c r="BE120" s="530">
        <v>0</v>
      </c>
      <c r="BF120" s="529">
        <f t="shared" si="99"/>
        <v>0</v>
      </c>
      <c r="BG120" s="534" t="e">
        <f t="shared" si="100"/>
        <v>#DIV/0!</v>
      </c>
      <c r="BH120" s="534" t="e">
        <f t="shared" si="101"/>
        <v>#DIV/0!</v>
      </c>
      <c r="BI120" s="534" t="e">
        <f t="shared" si="86"/>
        <v>#DIV/0!</v>
      </c>
      <c r="BK120" s="529">
        <f t="shared" si="87"/>
        <v>0</v>
      </c>
      <c r="BM120" s="529">
        <f t="shared" si="88"/>
        <v>0</v>
      </c>
      <c r="BP120" s="529">
        <f t="shared" si="89"/>
        <v>0</v>
      </c>
      <c r="BQ120" s="531">
        <v>1606</v>
      </c>
      <c r="BR120" s="529">
        <f t="shared" si="102"/>
        <v>176.66</v>
      </c>
      <c r="BS120" s="531">
        <v>1606</v>
      </c>
      <c r="BT120" s="529">
        <f t="shared" si="103"/>
        <v>481.8</v>
      </c>
      <c r="BU120" s="529" t="e">
        <f t="shared" si="104"/>
        <v>#NAME?</v>
      </c>
      <c r="BV120" s="529" t="e">
        <f t="shared" si="105"/>
        <v>#NAME?</v>
      </c>
      <c r="BW120" s="529" t="e">
        <f t="shared" si="90"/>
        <v>#NAME?</v>
      </c>
      <c r="BX120" s="535" t="e">
        <f t="shared" si="91"/>
        <v>#NAME?</v>
      </c>
      <c r="BZ120" s="535" t="e">
        <f t="shared" si="92"/>
        <v>#NAME?</v>
      </c>
      <c r="CC120" s="538">
        <f t="shared" si="106"/>
        <v>0</v>
      </c>
      <c r="CF120" s="538">
        <f t="shared" si="93"/>
        <v>0</v>
      </c>
      <c r="CI120" s="535">
        <f t="shared" si="94"/>
        <v>0</v>
      </c>
      <c r="CJ120" s="535">
        <f t="shared" si="95"/>
        <v>0</v>
      </c>
      <c r="CK120" s="535">
        <f t="shared" si="96"/>
        <v>0</v>
      </c>
      <c r="CM120" s="535" t="e">
        <f t="shared" si="97"/>
        <v>#NAME?</v>
      </c>
      <c r="CS120" s="539" t="e">
        <f t="shared" si="107"/>
        <v>#NAME?</v>
      </c>
    </row>
    <row r="121" spans="1:97" ht="13">
      <c r="A121" s="544" t="s">
        <v>1336</v>
      </c>
      <c r="B121" s="542">
        <v>0</v>
      </c>
      <c r="C121" s="542">
        <v>0</v>
      </c>
      <c r="D121" s="542">
        <f t="shared" si="68"/>
        <v>0</v>
      </c>
      <c r="E121" s="542">
        <v>0</v>
      </c>
      <c r="F121" s="542">
        <v>0</v>
      </c>
      <c r="G121" s="542">
        <v>0</v>
      </c>
      <c r="H121" s="542">
        <v>0</v>
      </c>
      <c r="I121" s="542">
        <v>0</v>
      </c>
      <c r="J121" s="542">
        <v>23</v>
      </c>
      <c r="K121" s="542">
        <v>23</v>
      </c>
      <c r="L121" s="542">
        <v>20</v>
      </c>
      <c r="M121" s="542">
        <v>0</v>
      </c>
      <c r="N121" s="542">
        <v>0</v>
      </c>
      <c r="O121" s="542">
        <v>0</v>
      </c>
      <c r="P121" s="542">
        <v>0</v>
      </c>
      <c r="Q121" s="542">
        <f t="shared" si="69"/>
        <v>66</v>
      </c>
      <c r="R121" s="542">
        <f t="shared" si="70"/>
        <v>66</v>
      </c>
      <c r="S121" s="528">
        <v>0</v>
      </c>
      <c r="T121" s="528">
        <v>0</v>
      </c>
      <c r="U121" s="528">
        <v>0</v>
      </c>
      <c r="V121" s="528">
        <v>0</v>
      </c>
      <c r="W121" s="528">
        <v>0</v>
      </c>
      <c r="X121" s="528">
        <v>0</v>
      </c>
      <c r="Y121" s="528">
        <v>0</v>
      </c>
      <c r="Z121" s="528">
        <v>0</v>
      </c>
      <c r="AA121" s="528">
        <v>0</v>
      </c>
      <c r="AB121" s="529">
        <f t="shared" si="71"/>
        <v>0</v>
      </c>
      <c r="AC121" s="529">
        <f t="shared" si="72"/>
        <v>0</v>
      </c>
      <c r="AD121" s="529">
        <f t="shared" si="73"/>
        <v>0</v>
      </c>
      <c r="AE121" s="529">
        <f t="shared" si="74"/>
        <v>24.035</v>
      </c>
      <c r="AF121" s="529">
        <f t="shared" si="75"/>
        <v>53.75</v>
      </c>
      <c r="AG121" s="529">
        <f t="shared" si="76"/>
        <v>77.784999999999997</v>
      </c>
      <c r="AH121" s="529">
        <f t="shared" si="108"/>
        <v>77.784999999999997</v>
      </c>
      <c r="AI121" s="530">
        <v>0</v>
      </c>
      <c r="AJ121" s="530">
        <v>0</v>
      </c>
      <c r="AK121" s="530">
        <v>0</v>
      </c>
      <c r="AL121" s="529">
        <f t="shared" si="109"/>
        <v>0</v>
      </c>
      <c r="AM121" s="529">
        <f t="shared" si="77"/>
        <v>0</v>
      </c>
      <c r="AN121" s="529">
        <f t="shared" si="78"/>
        <v>0</v>
      </c>
      <c r="AO121" s="529">
        <f t="shared" si="79"/>
        <v>0</v>
      </c>
      <c r="AP121" s="529">
        <f t="shared" si="80"/>
        <v>0</v>
      </c>
      <c r="AQ121" s="529">
        <f t="shared" si="110"/>
        <v>0</v>
      </c>
      <c r="AR121" s="529">
        <f t="shared" si="81"/>
        <v>0</v>
      </c>
      <c r="AS121" s="529">
        <f t="shared" si="111"/>
        <v>0</v>
      </c>
      <c r="AT121" s="529">
        <f t="shared" si="82"/>
        <v>0</v>
      </c>
      <c r="AU121" s="529">
        <f t="shared" si="83"/>
        <v>0</v>
      </c>
      <c r="AV121" s="529">
        <f t="shared" si="84"/>
        <v>0</v>
      </c>
      <c r="AW121" s="531">
        <v>0</v>
      </c>
      <c r="AX121" s="529">
        <f t="shared" si="85"/>
        <v>0</v>
      </c>
      <c r="AY121" s="530">
        <v>0</v>
      </c>
      <c r="AZ121" s="530">
        <v>0</v>
      </c>
      <c r="BA121" s="529" t="e">
        <f>IF(R121&gt;=2000,(SUM(AY121:AZ121)*BA119),(SUM(AY121:AX)))</f>
        <v>#NAME?</v>
      </c>
      <c r="BB121" s="529">
        <f t="shared" si="98"/>
        <v>5.2039999999999997</v>
      </c>
      <c r="BE121" s="530">
        <v>0</v>
      </c>
      <c r="BF121" s="529">
        <f t="shared" si="99"/>
        <v>0</v>
      </c>
      <c r="BG121" s="534" t="e">
        <f t="shared" si="100"/>
        <v>#DIV/0!</v>
      </c>
      <c r="BH121" s="534" t="e">
        <f t="shared" si="101"/>
        <v>#DIV/0!</v>
      </c>
      <c r="BI121" s="534" t="e">
        <f t="shared" si="86"/>
        <v>#DIV/0!</v>
      </c>
      <c r="BK121" s="529">
        <f t="shared" si="87"/>
        <v>0</v>
      </c>
      <c r="BM121" s="529">
        <f t="shared" si="88"/>
        <v>0</v>
      </c>
      <c r="BP121" s="529">
        <f t="shared" si="89"/>
        <v>0</v>
      </c>
      <c r="BQ121" s="531">
        <v>0</v>
      </c>
      <c r="BR121" s="529">
        <f t="shared" si="102"/>
        <v>0</v>
      </c>
      <c r="BS121" s="531">
        <v>0</v>
      </c>
      <c r="BT121" s="529">
        <f t="shared" si="103"/>
        <v>0</v>
      </c>
      <c r="BU121" s="529" t="e">
        <f t="shared" si="104"/>
        <v>#NAME?</v>
      </c>
      <c r="BV121" s="529" t="e">
        <f t="shared" si="105"/>
        <v>#NAME?</v>
      </c>
      <c r="BW121" s="529" t="e">
        <f t="shared" si="90"/>
        <v>#NAME?</v>
      </c>
      <c r="BX121" s="535" t="e">
        <f t="shared" si="91"/>
        <v>#NAME?</v>
      </c>
      <c r="BZ121" s="535" t="e">
        <f t="shared" si="92"/>
        <v>#NAME?</v>
      </c>
      <c r="CC121" s="538">
        <f t="shared" si="106"/>
        <v>0</v>
      </c>
      <c r="CF121" s="538">
        <f t="shared" si="93"/>
        <v>0</v>
      </c>
      <c r="CI121" s="535">
        <f t="shared" si="94"/>
        <v>0</v>
      </c>
      <c r="CJ121" s="535">
        <f t="shared" si="95"/>
        <v>0</v>
      </c>
      <c r="CK121" s="535">
        <f t="shared" si="96"/>
        <v>0</v>
      </c>
      <c r="CM121" s="535" t="e">
        <f t="shared" si="97"/>
        <v>#NAME?</v>
      </c>
      <c r="CS121" s="539" t="e">
        <f t="shared" si="107"/>
        <v>#NAME?</v>
      </c>
    </row>
    <row r="122" spans="1:97" ht="10.5">
      <c r="A122" s="553" t="s">
        <v>979</v>
      </c>
      <c r="B122" s="554">
        <f>SUBTOTAL(9,B120:B121)</f>
        <v>331</v>
      </c>
      <c r="C122" s="554">
        <f t="shared" ref="C122:R122" si="118">SUBTOTAL(9,C120:C121)</f>
        <v>769</v>
      </c>
      <c r="D122" s="554">
        <f t="shared" si="118"/>
        <v>934.5</v>
      </c>
      <c r="E122" s="554">
        <f t="shared" si="118"/>
        <v>760.5</v>
      </c>
      <c r="F122" s="554">
        <f t="shared" si="118"/>
        <v>800</v>
      </c>
      <c r="G122" s="554">
        <f t="shared" si="118"/>
        <v>801.5</v>
      </c>
      <c r="H122" s="554">
        <f t="shared" si="118"/>
        <v>877.5</v>
      </c>
      <c r="I122" s="554">
        <f t="shared" si="118"/>
        <v>846.5</v>
      </c>
      <c r="J122" s="554">
        <f t="shared" si="118"/>
        <v>853</v>
      </c>
      <c r="K122" s="554">
        <f t="shared" si="118"/>
        <v>780</v>
      </c>
      <c r="L122" s="554">
        <f t="shared" si="118"/>
        <v>813.5</v>
      </c>
      <c r="M122" s="554">
        <f t="shared" si="118"/>
        <v>906.5</v>
      </c>
      <c r="N122" s="554">
        <f t="shared" si="118"/>
        <v>696.5</v>
      </c>
      <c r="O122" s="554">
        <f t="shared" si="118"/>
        <v>536</v>
      </c>
      <c r="P122" s="554">
        <f t="shared" si="118"/>
        <v>536.5</v>
      </c>
      <c r="Q122" s="554">
        <f t="shared" si="118"/>
        <v>9208</v>
      </c>
      <c r="R122" s="554">
        <f t="shared" si="118"/>
        <v>10142.5</v>
      </c>
      <c r="S122" s="555">
        <f>SUM(S120:S121)</f>
        <v>0</v>
      </c>
      <c r="T122" s="555">
        <f t="shared" ref="T122:CE122" si="119">SUM(T120:T121)</f>
        <v>0</v>
      </c>
      <c r="U122" s="555">
        <f t="shared" si="119"/>
        <v>0</v>
      </c>
      <c r="V122" s="555">
        <f t="shared" si="119"/>
        <v>0</v>
      </c>
      <c r="W122" s="555">
        <f t="shared" si="119"/>
        <v>0</v>
      </c>
      <c r="X122" s="555">
        <f t="shared" si="119"/>
        <v>0</v>
      </c>
      <c r="Y122" s="555">
        <f t="shared" si="119"/>
        <v>0</v>
      </c>
      <c r="Z122" s="555">
        <f t="shared" si="119"/>
        <v>0</v>
      </c>
      <c r="AA122" s="555">
        <f t="shared" si="119"/>
        <v>0</v>
      </c>
      <c r="AB122" s="555">
        <f t="shared" si="119"/>
        <v>1345.68</v>
      </c>
      <c r="AC122" s="555">
        <f t="shared" si="119"/>
        <v>912.6</v>
      </c>
      <c r="AD122" s="555">
        <f t="shared" si="119"/>
        <v>1889.77</v>
      </c>
      <c r="AE122" s="555">
        <f t="shared" si="119"/>
        <v>2692.9649999999997</v>
      </c>
      <c r="AF122" s="555">
        <f t="shared" si="119"/>
        <v>5336.25</v>
      </c>
      <c r="AG122" s="555">
        <f t="shared" si="119"/>
        <v>10831.584999999999</v>
      </c>
      <c r="AH122" s="555">
        <f t="shared" si="119"/>
        <v>12177.264999999999</v>
      </c>
      <c r="AI122" s="555">
        <f t="shared" si="119"/>
        <v>0</v>
      </c>
      <c r="AJ122" s="555">
        <f t="shared" si="119"/>
        <v>0</v>
      </c>
      <c r="AK122" s="555">
        <f t="shared" si="119"/>
        <v>0</v>
      </c>
      <c r="AL122" s="555">
        <f t="shared" si="119"/>
        <v>0</v>
      </c>
      <c r="AM122" s="555">
        <f t="shared" si="119"/>
        <v>0</v>
      </c>
      <c r="AN122" s="555">
        <f t="shared" si="119"/>
        <v>0</v>
      </c>
      <c r="AO122" s="555">
        <f t="shared" si="119"/>
        <v>0</v>
      </c>
      <c r="AP122" s="555">
        <f t="shared" si="119"/>
        <v>0</v>
      </c>
      <c r="AQ122" s="555">
        <f t="shared" si="119"/>
        <v>0</v>
      </c>
      <c r="AR122" s="555">
        <f t="shared" si="119"/>
        <v>0</v>
      </c>
      <c r="AS122" s="555">
        <f t="shared" si="119"/>
        <v>0</v>
      </c>
      <c r="AT122" s="555">
        <f t="shared" si="119"/>
        <v>0</v>
      </c>
      <c r="AU122" s="555">
        <f t="shared" si="119"/>
        <v>0</v>
      </c>
      <c r="AV122" s="555">
        <f t="shared" si="119"/>
        <v>0</v>
      </c>
      <c r="AW122" s="555">
        <f t="shared" si="119"/>
        <v>0</v>
      </c>
      <c r="AX122" s="555">
        <f t="shared" si="119"/>
        <v>0</v>
      </c>
      <c r="AY122" s="555">
        <f t="shared" si="119"/>
        <v>0</v>
      </c>
      <c r="AZ122" s="555">
        <f t="shared" si="119"/>
        <v>0</v>
      </c>
      <c r="BA122" s="555" t="e">
        <f t="shared" si="119"/>
        <v>#NAME?</v>
      </c>
      <c r="BB122" s="555">
        <f t="shared" si="119"/>
        <v>53.295999999999999</v>
      </c>
      <c r="BC122" s="555">
        <f t="shared" si="119"/>
        <v>0</v>
      </c>
      <c r="BD122" s="555">
        <f t="shared" si="119"/>
        <v>0</v>
      </c>
      <c r="BE122" s="555">
        <f t="shared" si="119"/>
        <v>0</v>
      </c>
      <c r="BF122" s="555">
        <f t="shared" si="119"/>
        <v>0</v>
      </c>
      <c r="BG122" s="555" t="e">
        <f t="shared" si="119"/>
        <v>#DIV/0!</v>
      </c>
      <c r="BH122" s="555" t="e">
        <f t="shared" si="119"/>
        <v>#DIV/0!</v>
      </c>
      <c r="BI122" s="555" t="e">
        <f t="shared" si="119"/>
        <v>#DIV/0!</v>
      </c>
      <c r="BJ122" s="555">
        <f t="shared" si="119"/>
        <v>0</v>
      </c>
      <c r="BK122" s="555">
        <f t="shared" si="119"/>
        <v>0</v>
      </c>
      <c r="BL122" s="555">
        <f t="shared" si="119"/>
        <v>0</v>
      </c>
      <c r="BM122" s="555">
        <f t="shared" si="119"/>
        <v>0</v>
      </c>
      <c r="BN122" s="555">
        <f t="shared" si="119"/>
        <v>0</v>
      </c>
      <c r="BO122" s="555">
        <f t="shared" si="119"/>
        <v>0</v>
      </c>
      <c r="BP122" s="555">
        <f t="shared" si="119"/>
        <v>0</v>
      </c>
      <c r="BQ122" s="555">
        <f t="shared" si="119"/>
        <v>1606</v>
      </c>
      <c r="BR122" s="580">
        <f>SUM(BR120:BR121)</f>
        <v>176.66</v>
      </c>
      <c r="BS122" s="555">
        <f t="shared" si="119"/>
        <v>1606</v>
      </c>
      <c r="BT122" s="555">
        <f t="shared" si="119"/>
        <v>481.8</v>
      </c>
      <c r="BU122" s="555" t="e">
        <f t="shared" si="119"/>
        <v>#NAME?</v>
      </c>
      <c r="BV122" s="555" t="e">
        <f t="shared" si="119"/>
        <v>#NAME?</v>
      </c>
      <c r="BW122" s="555" t="e">
        <f t="shared" si="119"/>
        <v>#NAME?</v>
      </c>
      <c r="BX122" s="555" t="e">
        <f t="shared" si="119"/>
        <v>#NAME?</v>
      </c>
      <c r="BY122" s="555">
        <f t="shared" si="119"/>
        <v>0</v>
      </c>
      <c r="BZ122" s="555" t="e">
        <f t="shared" si="119"/>
        <v>#NAME?</v>
      </c>
      <c r="CA122" s="555">
        <f t="shared" si="119"/>
        <v>0</v>
      </c>
      <c r="CB122" s="555">
        <f t="shared" si="119"/>
        <v>0</v>
      </c>
      <c r="CC122" s="555">
        <f t="shared" si="119"/>
        <v>0</v>
      </c>
      <c r="CD122" s="555">
        <f t="shared" si="119"/>
        <v>0</v>
      </c>
      <c r="CE122" s="555">
        <f t="shared" si="119"/>
        <v>0</v>
      </c>
      <c r="CF122" s="555">
        <f t="shared" ref="CF122:CS122" si="120">SUM(CF120:CF121)</f>
        <v>0</v>
      </c>
      <c r="CG122" s="555">
        <f t="shared" si="120"/>
        <v>0</v>
      </c>
      <c r="CH122" s="555">
        <f t="shared" si="120"/>
        <v>0</v>
      </c>
      <c r="CI122" s="555">
        <f t="shared" si="120"/>
        <v>0</v>
      </c>
      <c r="CJ122" s="555">
        <f t="shared" si="120"/>
        <v>0</v>
      </c>
      <c r="CK122" s="555">
        <f t="shared" si="120"/>
        <v>0</v>
      </c>
      <c r="CL122" s="555">
        <f t="shared" si="120"/>
        <v>0</v>
      </c>
      <c r="CM122" s="555" t="e">
        <f t="shared" si="120"/>
        <v>#NAME?</v>
      </c>
      <c r="CN122" s="555">
        <f t="shared" si="120"/>
        <v>0</v>
      </c>
      <c r="CO122" s="555">
        <f t="shared" si="120"/>
        <v>0</v>
      </c>
      <c r="CP122" s="555">
        <f t="shared" si="120"/>
        <v>0</v>
      </c>
      <c r="CQ122" s="555">
        <f t="shared" si="120"/>
        <v>0</v>
      </c>
      <c r="CR122" s="555">
        <f t="shared" si="120"/>
        <v>0</v>
      </c>
      <c r="CS122" s="555" t="e">
        <f t="shared" si="120"/>
        <v>#NAME?</v>
      </c>
    </row>
    <row r="123" spans="1:97" ht="13">
      <c r="A123" s="544" t="s">
        <v>980</v>
      </c>
      <c r="B123" s="542">
        <v>2</v>
      </c>
      <c r="C123" s="542">
        <v>8</v>
      </c>
      <c r="D123" s="542">
        <f t="shared" si="68"/>
        <v>9</v>
      </c>
      <c r="E123" s="542">
        <v>4</v>
      </c>
      <c r="F123" s="542">
        <v>7</v>
      </c>
      <c r="G123" s="542">
        <v>4</v>
      </c>
      <c r="H123" s="542">
        <v>4.5</v>
      </c>
      <c r="I123" s="542">
        <v>3</v>
      </c>
      <c r="J123" s="542">
        <v>5</v>
      </c>
      <c r="K123" s="542">
        <v>6</v>
      </c>
      <c r="L123" s="542">
        <v>1</v>
      </c>
      <c r="M123" s="542">
        <v>1</v>
      </c>
      <c r="N123" s="542">
        <v>2</v>
      </c>
      <c r="O123" s="542">
        <v>0</v>
      </c>
      <c r="P123" s="542">
        <v>2</v>
      </c>
      <c r="Q123" s="542">
        <f t="shared" si="69"/>
        <v>39.5</v>
      </c>
      <c r="R123" s="542">
        <f t="shared" si="70"/>
        <v>48.5</v>
      </c>
      <c r="S123" s="528">
        <v>0</v>
      </c>
      <c r="T123" s="528">
        <v>0</v>
      </c>
      <c r="U123" s="528">
        <v>0</v>
      </c>
      <c r="V123" s="528">
        <v>0</v>
      </c>
      <c r="W123" s="528">
        <v>0</v>
      </c>
      <c r="X123" s="528">
        <v>0</v>
      </c>
      <c r="Y123" s="528">
        <v>0</v>
      </c>
      <c r="Z123" s="528">
        <v>0</v>
      </c>
      <c r="AA123" s="528">
        <v>0</v>
      </c>
      <c r="AB123" s="529">
        <f t="shared" si="71"/>
        <v>12.96</v>
      </c>
      <c r="AC123" s="529">
        <f t="shared" si="72"/>
        <v>4.8</v>
      </c>
      <c r="AD123" s="529">
        <f t="shared" si="73"/>
        <v>12.98</v>
      </c>
      <c r="AE123" s="529">
        <f t="shared" si="74"/>
        <v>13.063000000000001</v>
      </c>
      <c r="AF123" s="529">
        <f t="shared" si="75"/>
        <v>15</v>
      </c>
      <c r="AG123" s="529">
        <f t="shared" si="76"/>
        <v>45.843000000000004</v>
      </c>
      <c r="AH123" s="529">
        <f t="shared" si="108"/>
        <v>58.803000000000004</v>
      </c>
      <c r="AI123" s="530">
        <v>0</v>
      </c>
      <c r="AJ123" s="530">
        <v>0</v>
      </c>
      <c r="AK123" s="530">
        <v>0</v>
      </c>
      <c r="AL123" s="529">
        <f t="shared" si="109"/>
        <v>0</v>
      </c>
      <c r="AM123" s="529">
        <f t="shared" si="77"/>
        <v>0</v>
      </c>
      <c r="AN123" s="529">
        <f t="shared" si="78"/>
        <v>0</v>
      </c>
      <c r="AO123" s="529">
        <f t="shared" si="79"/>
        <v>0</v>
      </c>
      <c r="AP123" s="529">
        <f t="shared" si="80"/>
        <v>0</v>
      </c>
      <c r="AQ123" s="529">
        <f t="shared" si="110"/>
        <v>0</v>
      </c>
      <c r="AR123" s="529">
        <f t="shared" si="81"/>
        <v>0</v>
      </c>
      <c r="AS123" s="529">
        <f t="shared" si="111"/>
        <v>0</v>
      </c>
      <c r="AT123" s="529">
        <f t="shared" si="82"/>
        <v>0</v>
      </c>
      <c r="AU123" s="529">
        <f t="shared" si="83"/>
        <v>0</v>
      </c>
      <c r="AV123" s="529">
        <f t="shared" si="84"/>
        <v>0</v>
      </c>
      <c r="AW123" s="531">
        <v>0</v>
      </c>
      <c r="AX123" s="529">
        <f t="shared" si="85"/>
        <v>0</v>
      </c>
      <c r="AY123" s="530">
        <v>0</v>
      </c>
      <c r="AZ123" s="530">
        <v>0</v>
      </c>
      <c r="BA123" s="529" t="e">
        <f>IF(R123&gt;=2000,(SUM(AY123:AZ123)*BA121),(SUM(AY123:AX)))</f>
        <v>#NAME?</v>
      </c>
      <c r="BB123" s="529">
        <f t="shared" si="98"/>
        <v>14.125999999999999</v>
      </c>
      <c r="BE123" s="530">
        <v>0</v>
      </c>
      <c r="BF123" s="529">
        <f t="shared" si="99"/>
        <v>0</v>
      </c>
      <c r="BG123" s="534" t="e">
        <f t="shared" si="100"/>
        <v>#DIV/0!</v>
      </c>
      <c r="BH123" s="534" t="e">
        <f t="shared" si="101"/>
        <v>#DIV/0!</v>
      </c>
      <c r="BI123" s="534" t="e">
        <f t="shared" si="86"/>
        <v>#DIV/0!</v>
      </c>
      <c r="BK123" s="529">
        <f t="shared" si="87"/>
        <v>0</v>
      </c>
      <c r="BM123" s="529">
        <f t="shared" si="88"/>
        <v>0</v>
      </c>
      <c r="BP123" s="529">
        <f t="shared" si="89"/>
        <v>0</v>
      </c>
      <c r="BQ123" s="531">
        <v>0</v>
      </c>
      <c r="BR123" s="529">
        <f t="shared" si="102"/>
        <v>0</v>
      </c>
      <c r="BS123" s="531">
        <v>0</v>
      </c>
      <c r="BT123" s="529">
        <f t="shared" si="103"/>
        <v>0</v>
      </c>
      <c r="BU123" s="529" t="e">
        <f t="shared" si="104"/>
        <v>#NAME?</v>
      </c>
      <c r="BV123" s="529" t="e">
        <f t="shared" si="105"/>
        <v>#NAME?</v>
      </c>
      <c r="BW123" s="529" t="e">
        <f t="shared" si="90"/>
        <v>#NAME?</v>
      </c>
      <c r="BX123" s="535" t="e">
        <f t="shared" si="91"/>
        <v>#NAME?</v>
      </c>
      <c r="BZ123" s="535" t="e">
        <f t="shared" si="92"/>
        <v>#NAME?</v>
      </c>
      <c r="CC123" s="538">
        <f t="shared" si="106"/>
        <v>0</v>
      </c>
      <c r="CF123" s="538">
        <f t="shared" si="93"/>
        <v>0</v>
      </c>
      <c r="CI123" s="535">
        <f t="shared" si="94"/>
        <v>0</v>
      </c>
      <c r="CJ123" s="535">
        <f t="shared" si="95"/>
        <v>0</v>
      </c>
      <c r="CK123" s="535">
        <f t="shared" si="96"/>
        <v>0</v>
      </c>
      <c r="CM123" s="535" t="e">
        <f t="shared" si="97"/>
        <v>#NAME?</v>
      </c>
      <c r="CS123" s="539" t="e">
        <f t="shared" si="107"/>
        <v>#NAME?</v>
      </c>
    </row>
    <row r="124" spans="1:97" ht="13">
      <c r="A124" s="544" t="s">
        <v>981</v>
      </c>
      <c r="B124" s="542">
        <v>24.5</v>
      </c>
      <c r="C124" s="542">
        <v>141</v>
      </c>
      <c r="D124" s="542">
        <f t="shared" si="68"/>
        <v>153.25</v>
      </c>
      <c r="E124" s="542">
        <v>157.5</v>
      </c>
      <c r="F124" s="542">
        <v>151</v>
      </c>
      <c r="G124" s="542">
        <v>164.5</v>
      </c>
      <c r="H124" s="542">
        <v>161</v>
      </c>
      <c r="I124" s="542">
        <v>180.5</v>
      </c>
      <c r="J124" s="542">
        <v>170</v>
      </c>
      <c r="K124" s="542">
        <v>141.5</v>
      </c>
      <c r="L124" s="542">
        <v>160.5</v>
      </c>
      <c r="M124" s="542">
        <v>173</v>
      </c>
      <c r="N124" s="542">
        <v>153.5</v>
      </c>
      <c r="O124" s="542">
        <v>118</v>
      </c>
      <c r="P124" s="542">
        <v>118</v>
      </c>
      <c r="Q124" s="542">
        <f t="shared" si="69"/>
        <v>1849</v>
      </c>
      <c r="R124" s="542">
        <f t="shared" si="70"/>
        <v>2002.25</v>
      </c>
      <c r="S124" s="528">
        <v>0</v>
      </c>
      <c r="T124" s="528">
        <v>0</v>
      </c>
      <c r="U124" s="528">
        <v>0</v>
      </c>
      <c r="V124" s="528">
        <v>0</v>
      </c>
      <c r="W124" s="528">
        <v>0</v>
      </c>
      <c r="X124" s="528">
        <v>0</v>
      </c>
      <c r="Y124" s="528">
        <v>0</v>
      </c>
      <c r="Z124" s="528">
        <v>0</v>
      </c>
      <c r="AA124" s="528">
        <v>0</v>
      </c>
      <c r="AB124" s="529">
        <f t="shared" si="71"/>
        <v>220.68</v>
      </c>
      <c r="AC124" s="529">
        <f t="shared" si="72"/>
        <v>189</v>
      </c>
      <c r="AD124" s="529">
        <f t="shared" si="73"/>
        <v>372.29</v>
      </c>
      <c r="AE124" s="529">
        <f t="shared" si="74"/>
        <v>534.51800000000003</v>
      </c>
      <c r="AF124" s="529">
        <f t="shared" si="75"/>
        <v>1080.625</v>
      </c>
      <c r="AG124" s="529">
        <f t="shared" si="76"/>
        <v>2176.433</v>
      </c>
      <c r="AH124" s="529">
        <f t="shared" si="108"/>
        <v>2397.1129999999998</v>
      </c>
      <c r="AI124" s="530">
        <v>0</v>
      </c>
      <c r="AJ124" s="530">
        <v>0</v>
      </c>
      <c r="AK124" s="530">
        <v>0</v>
      </c>
      <c r="AL124" s="529">
        <f t="shared" si="109"/>
        <v>0</v>
      </c>
      <c r="AM124" s="529">
        <f t="shared" si="77"/>
        <v>0</v>
      </c>
      <c r="AN124" s="529">
        <f t="shared" si="78"/>
        <v>0</v>
      </c>
      <c r="AO124" s="529">
        <f t="shared" si="79"/>
        <v>0</v>
      </c>
      <c r="AP124" s="529">
        <f t="shared" si="80"/>
        <v>0</v>
      </c>
      <c r="AQ124" s="529">
        <f t="shared" si="110"/>
        <v>0</v>
      </c>
      <c r="AR124" s="529">
        <f t="shared" si="81"/>
        <v>0</v>
      </c>
      <c r="AS124" s="529">
        <f t="shared" si="111"/>
        <v>0</v>
      </c>
      <c r="AT124" s="529">
        <f t="shared" si="82"/>
        <v>0</v>
      </c>
      <c r="AU124" s="529">
        <f t="shared" si="83"/>
        <v>0</v>
      </c>
      <c r="AV124" s="529">
        <f t="shared" si="84"/>
        <v>0</v>
      </c>
      <c r="AW124" s="531">
        <v>0</v>
      </c>
      <c r="AX124" s="529">
        <f t="shared" si="85"/>
        <v>0</v>
      </c>
      <c r="AY124" s="530">
        <v>0</v>
      </c>
      <c r="AZ124" s="530">
        <v>0</v>
      </c>
      <c r="BA124" s="529" t="e">
        <f>IF(R124&gt;=2000,(SUM(AY124:AZ124)*BA122),(SUM(AY124:AX)))</f>
        <v>#NAME?</v>
      </c>
      <c r="BB124" s="529">
        <f t="shared" si="98"/>
        <v>23.109000000000002</v>
      </c>
      <c r="BE124" s="530">
        <v>0</v>
      </c>
      <c r="BF124" s="529">
        <f t="shared" si="99"/>
        <v>0</v>
      </c>
      <c r="BG124" s="534" t="e">
        <f t="shared" si="100"/>
        <v>#DIV/0!</v>
      </c>
      <c r="BH124" s="534" t="e">
        <f t="shared" si="101"/>
        <v>#DIV/0!</v>
      </c>
      <c r="BI124" s="534" t="e">
        <f t="shared" si="86"/>
        <v>#DIV/0!</v>
      </c>
      <c r="BK124" s="529">
        <f t="shared" si="87"/>
        <v>0</v>
      </c>
      <c r="BM124" s="529">
        <f t="shared" si="88"/>
        <v>0</v>
      </c>
      <c r="BP124" s="529">
        <f t="shared" si="89"/>
        <v>0</v>
      </c>
      <c r="BQ124" s="531">
        <v>0</v>
      </c>
      <c r="BR124" s="529">
        <f t="shared" si="102"/>
        <v>0</v>
      </c>
      <c r="BS124" s="531">
        <v>0</v>
      </c>
      <c r="BT124" s="529">
        <f t="shared" si="103"/>
        <v>0</v>
      </c>
      <c r="BU124" s="529" t="e">
        <f t="shared" si="104"/>
        <v>#NAME?</v>
      </c>
      <c r="BV124" s="529" t="e">
        <f t="shared" si="105"/>
        <v>#NAME?</v>
      </c>
      <c r="BW124" s="529" t="e">
        <f t="shared" si="90"/>
        <v>#NAME?</v>
      </c>
      <c r="BX124" s="535" t="e">
        <f t="shared" si="91"/>
        <v>#NAME?</v>
      </c>
      <c r="BZ124" s="535" t="e">
        <f t="shared" si="92"/>
        <v>#NAME?</v>
      </c>
      <c r="CC124" s="538">
        <f t="shared" si="106"/>
        <v>0</v>
      </c>
      <c r="CF124" s="538">
        <f t="shared" si="93"/>
        <v>0</v>
      </c>
      <c r="CI124" s="535">
        <f t="shared" si="94"/>
        <v>0</v>
      </c>
      <c r="CJ124" s="535">
        <f t="shared" si="95"/>
        <v>0</v>
      </c>
      <c r="CK124" s="535">
        <f t="shared" si="96"/>
        <v>0</v>
      </c>
      <c r="CM124" s="535" t="e">
        <f t="shared" si="97"/>
        <v>#NAME?</v>
      </c>
      <c r="CS124" s="539" t="e">
        <f t="shared" si="107"/>
        <v>#NAME?</v>
      </c>
    </row>
    <row r="125" spans="1:97" ht="13">
      <c r="A125" s="544" t="s">
        <v>982</v>
      </c>
      <c r="B125" s="542">
        <v>10</v>
      </c>
      <c r="C125" s="542">
        <v>8.5</v>
      </c>
      <c r="D125" s="542">
        <f t="shared" si="68"/>
        <v>13.5</v>
      </c>
      <c r="E125" s="542">
        <v>11.5</v>
      </c>
      <c r="F125" s="542">
        <v>15.5</v>
      </c>
      <c r="G125" s="542">
        <v>10.5</v>
      </c>
      <c r="H125" s="542">
        <v>11.5</v>
      </c>
      <c r="I125" s="542">
        <v>15.5</v>
      </c>
      <c r="J125" s="542">
        <v>6.5</v>
      </c>
      <c r="K125" s="542">
        <v>11</v>
      </c>
      <c r="L125" s="542">
        <v>4.5</v>
      </c>
      <c r="M125" s="542">
        <v>9</v>
      </c>
      <c r="N125" s="542">
        <v>9</v>
      </c>
      <c r="O125" s="542">
        <v>3.5</v>
      </c>
      <c r="P125" s="542">
        <v>7</v>
      </c>
      <c r="Q125" s="542">
        <f t="shared" si="69"/>
        <v>115</v>
      </c>
      <c r="R125" s="542">
        <f t="shared" si="70"/>
        <v>128.5</v>
      </c>
      <c r="S125" s="528">
        <v>0</v>
      </c>
      <c r="T125" s="528">
        <v>0</v>
      </c>
      <c r="U125" s="528">
        <v>0</v>
      </c>
      <c r="V125" s="528">
        <v>0</v>
      </c>
      <c r="W125" s="528">
        <v>0</v>
      </c>
      <c r="X125" s="528">
        <v>0</v>
      </c>
      <c r="Y125" s="528">
        <v>0</v>
      </c>
      <c r="Z125" s="528">
        <v>0</v>
      </c>
      <c r="AA125" s="528">
        <v>0</v>
      </c>
      <c r="AB125" s="529">
        <f t="shared" si="71"/>
        <v>19.440000000000001</v>
      </c>
      <c r="AC125" s="529">
        <f t="shared" si="72"/>
        <v>13.8</v>
      </c>
      <c r="AD125" s="529">
        <f t="shared" si="73"/>
        <v>30.68</v>
      </c>
      <c r="AE125" s="529">
        <f t="shared" si="74"/>
        <v>35.008000000000003</v>
      </c>
      <c r="AF125" s="529">
        <f t="shared" si="75"/>
        <v>55</v>
      </c>
      <c r="AG125" s="529">
        <f t="shared" si="76"/>
        <v>134.488</v>
      </c>
      <c r="AH125" s="529">
        <f t="shared" si="108"/>
        <v>153.928</v>
      </c>
      <c r="AI125" s="530">
        <v>0</v>
      </c>
      <c r="AJ125" s="530">
        <v>0</v>
      </c>
      <c r="AK125" s="530">
        <v>0</v>
      </c>
      <c r="AL125" s="529">
        <f t="shared" si="109"/>
        <v>0</v>
      </c>
      <c r="AM125" s="529">
        <f t="shared" si="77"/>
        <v>0</v>
      </c>
      <c r="AN125" s="529">
        <f t="shared" si="78"/>
        <v>0</v>
      </c>
      <c r="AO125" s="529">
        <f t="shared" si="79"/>
        <v>0</v>
      </c>
      <c r="AP125" s="529">
        <f t="shared" si="80"/>
        <v>0</v>
      </c>
      <c r="AQ125" s="529">
        <f t="shared" si="110"/>
        <v>0</v>
      </c>
      <c r="AR125" s="529">
        <f t="shared" si="81"/>
        <v>0</v>
      </c>
      <c r="AS125" s="529">
        <f t="shared" si="111"/>
        <v>0</v>
      </c>
      <c r="AT125" s="529">
        <f t="shared" si="82"/>
        <v>0</v>
      </c>
      <c r="AU125" s="529">
        <f t="shared" si="83"/>
        <v>0</v>
      </c>
      <c r="AV125" s="529">
        <f t="shared" si="84"/>
        <v>0</v>
      </c>
      <c r="AW125" s="531">
        <v>0</v>
      </c>
      <c r="AX125" s="529">
        <f t="shared" si="85"/>
        <v>0</v>
      </c>
      <c r="AY125" s="530">
        <v>0</v>
      </c>
      <c r="AZ125" s="530">
        <v>0</v>
      </c>
      <c r="BA125" s="529" t="e">
        <f>IF(R125&gt;=2000,(SUM(AY125:AZ125)*BA123),(SUM(AY125:AX)))</f>
        <v>#NAME?</v>
      </c>
      <c r="BB125" s="529">
        <f t="shared" si="98"/>
        <v>21.030999999999999</v>
      </c>
      <c r="BE125" s="530">
        <v>0</v>
      </c>
      <c r="BF125" s="529">
        <f t="shared" si="99"/>
        <v>0</v>
      </c>
      <c r="BG125" s="534" t="e">
        <f t="shared" si="100"/>
        <v>#DIV/0!</v>
      </c>
      <c r="BH125" s="534" t="e">
        <f t="shared" si="101"/>
        <v>#DIV/0!</v>
      </c>
      <c r="BI125" s="534" t="e">
        <f t="shared" si="86"/>
        <v>#DIV/0!</v>
      </c>
      <c r="BK125" s="529">
        <f t="shared" si="87"/>
        <v>0</v>
      </c>
      <c r="BM125" s="529">
        <f t="shared" si="88"/>
        <v>0</v>
      </c>
      <c r="BP125" s="529">
        <f t="shared" si="89"/>
        <v>0</v>
      </c>
      <c r="BQ125" s="531">
        <v>0</v>
      </c>
      <c r="BR125" s="529">
        <f t="shared" si="102"/>
        <v>0</v>
      </c>
      <c r="BS125" s="531">
        <v>0</v>
      </c>
      <c r="BT125" s="529">
        <f t="shared" si="103"/>
        <v>0</v>
      </c>
      <c r="BU125" s="529" t="e">
        <f t="shared" si="104"/>
        <v>#NAME?</v>
      </c>
      <c r="BV125" s="529" t="e">
        <f t="shared" si="105"/>
        <v>#NAME?</v>
      </c>
      <c r="BW125" s="529" t="e">
        <f t="shared" si="90"/>
        <v>#NAME?</v>
      </c>
      <c r="BX125" s="535" t="e">
        <f t="shared" si="91"/>
        <v>#NAME?</v>
      </c>
      <c r="BZ125" s="535" t="e">
        <f t="shared" si="92"/>
        <v>#NAME?</v>
      </c>
      <c r="CC125" s="538">
        <f t="shared" si="106"/>
        <v>0</v>
      </c>
      <c r="CF125" s="538">
        <f t="shared" si="93"/>
        <v>0</v>
      </c>
      <c r="CI125" s="535">
        <f t="shared" si="94"/>
        <v>0</v>
      </c>
      <c r="CJ125" s="535">
        <f t="shared" si="95"/>
        <v>0</v>
      </c>
      <c r="CK125" s="535">
        <f t="shared" si="96"/>
        <v>0</v>
      </c>
      <c r="CM125" s="535" t="e">
        <f t="shared" si="97"/>
        <v>#NAME?</v>
      </c>
      <c r="CS125" s="539" t="e">
        <f t="shared" si="107"/>
        <v>#NAME?</v>
      </c>
    </row>
    <row r="126" spans="1:97" ht="13">
      <c r="A126" s="544" t="s">
        <v>802</v>
      </c>
      <c r="B126" s="542">
        <v>176.5</v>
      </c>
      <c r="C126" s="542">
        <v>881.5</v>
      </c>
      <c r="D126" s="542">
        <f t="shared" si="68"/>
        <v>969.75</v>
      </c>
      <c r="E126" s="542">
        <v>1007.5</v>
      </c>
      <c r="F126" s="542">
        <v>987</v>
      </c>
      <c r="G126" s="542">
        <v>989</v>
      </c>
      <c r="H126" s="542">
        <v>1092.5</v>
      </c>
      <c r="I126" s="542">
        <v>1119.5</v>
      </c>
      <c r="J126" s="542">
        <v>1150.5</v>
      </c>
      <c r="K126" s="542">
        <v>880.5</v>
      </c>
      <c r="L126" s="542">
        <v>873.5</v>
      </c>
      <c r="M126" s="542">
        <v>968</v>
      </c>
      <c r="N126" s="542">
        <v>818</v>
      </c>
      <c r="O126" s="542">
        <v>753.5</v>
      </c>
      <c r="P126" s="542">
        <v>700.5</v>
      </c>
      <c r="Q126" s="542">
        <f t="shared" si="69"/>
        <v>11340</v>
      </c>
      <c r="R126" s="542">
        <f t="shared" si="70"/>
        <v>12309.75</v>
      </c>
      <c r="S126" s="528">
        <v>0</v>
      </c>
      <c r="T126" s="528">
        <v>0</v>
      </c>
      <c r="U126" s="528">
        <v>0</v>
      </c>
      <c r="V126" s="528">
        <v>0</v>
      </c>
      <c r="W126" s="528">
        <v>0</v>
      </c>
      <c r="X126" s="528">
        <v>0</v>
      </c>
      <c r="Y126" s="528">
        <v>0</v>
      </c>
      <c r="Z126" s="528">
        <v>0</v>
      </c>
      <c r="AA126" s="528">
        <v>0</v>
      </c>
      <c r="AB126" s="529">
        <f t="shared" si="71"/>
        <v>1396.44</v>
      </c>
      <c r="AC126" s="529">
        <f t="shared" si="72"/>
        <v>1209</v>
      </c>
      <c r="AD126" s="529">
        <f t="shared" si="73"/>
        <v>2331.6799999999998</v>
      </c>
      <c r="AE126" s="529">
        <f t="shared" si="74"/>
        <v>3513.8130000000001</v>
      </c>
      <c r="AF126" s="529">
        <f t="shared" si="75"/>
        <v>6242.5</v>
      </c>
      <c r="AG126" s="529">
        <f t="shared" si="76"/>
        <v>13296.993</v>
      </c>
      <c r="AH126" s="529">
        <f t="shared" si="108"/>
        <v>14693.433000000001</v>
      </c>
      <c r="AI126" s="530">
        <v>0</v>
      </c>
      <c r="AJ126" s="530">
        <v>0</v>
      </c>
      <c r="AK126" s="530">
        <v>0</v>
      </c>
      <c r="AL126" s="529">
        <f t="shared" si="109"/>
        <v>0</v>
      </c>
      <c r="AM126" s="529">
        <f t="shared" si="77"/>
        <v>0</v>
      </c>
      <c r="AN126" s="529">
        <f t="shared" si="78"/>
        <v>0</v>
      </c>
      <c r="AO126" s="529">
        <f t="shared" si="79"/>
        <v>0</v>
      </c>
      <c r="AP126" s="529">
        <f t="shared" si="80"/>
        <v>0</v>
      </c>
      <c r="AQ126" s="529">
        <f t="shared" si="110"/>
        <v>0</v>
      </c>
      <c r="AR126" s="529">
        <f t="shared" si="81"/>
        <v>0</v>
      </c>
      <c r="AS126" s="529">
        <f t="shared" si="111"/>
        <v>0</v>
      </c>
      <c r="AT126" s="529">
        <f t="shared" si="82"/>
        <v>0</v>
      </c>
      <c r="AU126" s="529">
        <f t="shared" si="83"/>
        <v>0</v>
      </c>
      <c r="AV126" s="529">
        <f t="shared" si="84"/>
        <v>0</v>
      </c>
      <c r="AW126" s="531">
        <v>0</v>
      </c>
      <c r="AX126" s="529">
        <f t="shared" si="85"/>
        <v>0</v>
      </c>
      <c r="AY126" s="530">
        <v>0</v>
      </c>
      <c r="AZ126" s="530">
        <v>0</v>
      </c>
      <c r="BA126" s="529" t="e">
        <f>IF(R126&gt;=2000,(SUM(AY126:AZ126)*BA124),(SUM(AY126:AX)))</f>
        <v>#NAME?</v>
      </c>
      <c r="BB126" s="529">
        <f t="shared" si="98"/>
        <v>8.5009999999999994</v>
      </c>
      <c r="BE126" s="530">
        <v>0</v>
      </c>
      <c r="BF126" s="529">
        <f t="shared" si="99"/>
        <v>0</v>
      </c>
      <c r="BG126" s="534" t="e">
        <f t="shared" si="100"/>
        <v>#DIV/0!</v>
      </c>
      <c r="BH126" s="534" t="e">
        <f t="shared" si="101"/>
        <v>#DIV/0!</v>
      </c>
      <c r="BI126" s="534" t="e">
        <f t="shared" si="86"/>
        <v>#DIV/0!</v>
      </c>
      <c r="BK126" s="529">
        <f t="shared" si="87"/>
        <v>0</v>
      </c>
      <c r="BM126" s="529">
        <f t="shared" si="88"/>
        <v>0</v>
      </c>
      <c r="BP126" s="529">
        <f t="shared" si="89"/>
        <v>0</v>
      </c>
      <c r="BQ126" s="531">
        <v>3818</v>
      </c>
      <c r="BR126" s="529">
        <f>ROUND($BQ126*$BR$2,3)</f>
        <v>419.98</v>
      </c>
      <c r="BS126" s="531">
        <v>2368</v>
      </c>
      <c r="BT126" s="529">
        <f t="shared" si="103"/>
        <v>710.4</v>
      </c>
      <c r="BU126" s="529" t="e">
        <f t="shared" si="104"/>
        <v>#NAME?</v>
      </c>
      <c r="BV126" s="529" t="e">
        <f t="shared" si="105"/>
        <v>#NAME?</v>
      </c>
      <c r="BW126" s="529" t="e">
        <f t="shared" si="90"/>
        <v>#NAME?</v>
      </c>
      <c r="BX126" s="535" t="e">
        <f t="shared" si="91"/>
        <v>#NAME?</v>
      </c>
      <c r="BZ126" s="535" t="e">
        <f t="shared" si="92"/>
        <v>#NAME?</v>
      </c>
      <c r="CC126" s="538">
        <f t="shared" si="106"/>
        <v>0</v>
      </c>
      <c r="CF126" s="538">
        <f t="shared" si="93"/>
        <v>0</v>
      </c>
      <c r="CI126" s="535">
        <f t="shared" si="94"/>
        <v>0</v>
      </c>
      <c r="CJ126" s="535">
        <f t="shared" si="95"/>
        <v>0</v>
      </c>
      <c r="CK126" s="535">
        <f t="shared" si="96"/>
        <v>0</v>
      </c>
      <c r="CM126" s="535" t="e">
        <f t="shared" si="97"/>
        <v>#NAME?</v>
      </c>
      <c r="CS126" s="539" t="e">
        <f t="shared" si="107"/>
        <v>#NAME?</v>
      </c>
    </row>
    <row r="127" spans="1:97" ht="13">
      <c r="A127" s="559" t="s">
        <v>983</v>
      </c>
      <c r="B127" s="542">
        <v>0</v>
      </c>
      <c r="C127" s="542">
        <v>0</v>
      </c>
      <c r="D127" s="542">
        <f t="shared" si="68"/>
        <v>0</v>
      </c>
      <c r="E127" s="542">
        <v>0</v>
      </c>
      <c r="F127" s="542">
        <v>0</v>
      </c>
      <c r="G127" s="542">
        <v>0</v>
      </c>
      <c r="H127" s="542">
        <v>0</v>
      </c>
      <c r="I127" s="542">
        <v>0</v>
      </c>
      <c r="J127" s="542">
        <v>0</v>
      </c>
      <c r="K127" s="542">
        <v>75</v>
      </c>
      <c r="L127" s="542">
        <v>74.5</v>
      </c>
      <c r="M127" s="542">
        <v>70</v>
      </c>
      <c r="N127" s="542">
        <v>52.5</v>
      </c>
      <c r="O127" s="542">
        <v>59</v>
      </c>
      <c r="P127" s="542">
        <v>51.5</v>
      </c>
      <c r="Q127" s="542">
        <f t="shared" si="69"/>
        <v>382.5</v>
      </c>
      <c r="R127" s="542">
        <f t="shared" si="70"/>
        <v>382.5</v>
      </c>
      <c r="S127" s="528">
        <v>0</v>
      </c>
      <c r="T127" s="528">
        <v>0</v>
      </c>
      <c r="U127" s="528">
        <v>0</v>
      </c>
      <c r="V127" s="528">
        <v>0</v>
      </c>
      <c r="W127" s="528">
        <v>0</v>
      </c>
      <c r="X127" s="528">
        <v>0</v>
      </c>
      <c r="Y127" s="528">
        <v>0</v>
      </c>
      <c r="Z127" s="528">
        <v>0</v>
      </c>
      <c r="AA127" s="528">
        <v>0</v>
      </c>
      <c r="AB127" s="529">
        <f t="shared" si="71"/>
        <v>0</v>
      </c>
      <c r="AC127" s="529">
        <f t="shared" si="72"/>
        <v>0</v>
      </c>
      <c r="AD127" s="529">
        <f t="shared" si="73"/>
        <v>0</v>
      </c>
      <c r="AE127" s="529">
        <f t="shared" si="74"/>
        <v>0</v>
      </c>
      <c r="AF127" s="529">
        <f t="shared" si="75"/>
        <v>478.125</v>
      </c>
      <c r="AG127" s="529">
        <f t="shared" si="76"/>
        <v>478.125</v>
      </c>
      <c r="AH127" s="529">
        <f t="shared" si="108"/>
        <v>478.125</v>
      </c>
      <c r="AI127" s="530">
        <v>0</v>
      </c>
      <c r="AJ127" s="530">
        <v>0</v>
      </c>
      <c r="AK127" s="530">
        <v>0</v>
      </c>
      <c r="AL127" s="529">
        <f t="shared" si="109"/>
        <v>0</v>
      </c>
      <c r="AM127" s="529">
        <f t="shared" si="77"/>
        <v>0</v>
      </c>
      <c r="AN127" s="529">
        <f t="shared" si="78"/>
        <v>0</v>
      </c>
      <c r="AO127" s="529">
        <f t="shared" si="79"/>
        <v>0</v>
      </c>
      <c r="AP127" s="529">
        <f t="shared" si="80"/>
        <v>0</v>
      </c>
      <c r="AQ127" s="529">
        <f t="shared" si="110"/>
        <v>0</v>
      </c>
      <c r="AR127" s="529">
        <f t="shared" si="81"/>
        <v>0</v>
      </c>
      <c r="AS127" s="529">
        <f t="shared" si="111"/>
        <v>0</v>
      </c>
      <c r="AT127" s="529">
        <f t="shared" si="82"/>
        <v>0</v>
      </c>
      <c r="AU127" s="529">
        <f t="shared" si="83"/>
        <v>0</v>
      </c>
      <c r="AV127" s="529">
        <f t="shared" si="84"/>
        <v>0</v>
      </c>
      <c r="AW127" s="531">
        <v>0</v>
      </c>
      <c r="AX127" s="529">
        <f t="shared" si="85"/>
        <v>0</v>
      </c>
      <c r="AY127" s="530">
        <v>0</v>
      </c>
      <c r="AZ127" s="530">
        <v>0</v>
      </c>
      <c r="BA127" s="529" t="e">
        <f>IF(R127&gt;=2000,(SUM(AY127:AZ127)*BA125),(SUM(AY127:AX)))</f>
        <v>#NAME?</v>
      </c>
      <c r="BB127" s="529">
        <f t="shared" si="98"/>
        <v>41.305999999999997</v>
      </c>
      <c r="BE127" s="530">
        <v>0</v>
      </c>
      <c r="BF127" s="529">
        <f t="shared" si="99"/>
        <v>0</v>
      </c>
      <c r="BG127" s="534" t="e">
        <f t="shared" si="100"/>
        <v>#DIV/0!</v>
      </c>
      <c r="BH127" s="534" t="e">
        <f t="shared" si="101"/>
        <v>#DIV/0!</v>
      </c>
      <c r="BI127" s="534" t="e">
        <f t="shared" si="86"/>
        <v>#DIV/0!</v>
      </c>
      <c r="BK127" s="529">
        <f t="shared" si="87"/>
        <v>0</v>
      </c>
      <c r="BM127" s="529">
        <f t="shared" si="88"/>
        <v>0</v>
      </c>
      <c r="BP127" s="529">
        <f t="shared" si="89"/>
        <v>0</v>
      </c>
      <c r="BQ127" s="531">
        <v>50</v>
      </c>
      <c r="BR127" s="529">
        <f>ROUND($BQ127*$BR$2,3)</f>
        <v>5.5</v>
      </c>
      <c r="BS127" s="531">
        <v>0</v>
      </c>
      <c r="BT127" s="529">
        <f t="shared" si="103"/>
        <v>0</v>
      </c>
      <c r="BU127" s="529" t="e">
        <f t="shared" si="104"/>
        <v>#NAME?</v>
      </c>
      <c r="BV127" s="529" t="e">
        <f t="shared" si="105"/>
        <v>#NAME?</v>
      </c>
      <c r="BW127" s="529" t="e">
        <f t="shared" si="90"/>
        <v>#NAME?</v>
      </c>
      <c r="BX127" s="535" t="e">
        <f t="shared" si="91"/>
        <v>#NAME?</v>
      </c>
      <c r="BZ127" s="535" t="e">
        <f t="shared" si="92"/>
        <v>#NAME?</v>
      </c>
      <c r="CC127" s="538">
        <f t="shared" si="106"/>
        <v>0</v>
      </c>
      <c r="CF127" s="538">
        <f t="shared" si="93"/>
        <v>0</v>
      </c>
      <c r="CI127" s="535">
        <f t="shared" si="94"/>
        <v>0</v>
      </c>
      <c r="CJ127" s="535">
        <f t="shared" si="95"/>
        <v>0</v>
      </c>
      <c r="CK127" s="535">
        <f t="shared" si="96"/>
        <v>0</v>
      </c>
      <c r="CM127" s="535" t="e">
        <f t="shared" si="97"/>
        <v>#NAME?</v>
      </c>
      <c r="CS127" s="539" t="e">
        <f t="shared" si="107"/>
        <v>#NAME?</v>
      </c>
    </row>
    <row r="128" spans="1:97" ht="10.5">
      <c r="A128" s="553" t="s">
        <v>984</v>
      </c>
      <c r="B128" s="554">
        <f>SUBTOTAL(9,B126:B127)</f>
        <v>176.5</v>
      </c>
      <c r="C128" s="554">
        <f t="shared" ref="C128:R128" si="121">SUBTOTAL(9,C126:C127)</f>
        <v>881.5</v>
      </c>
      <c r="D128" s="554">
        <f t="shared" si="121"/>
        <v>969.75</v>
      </c>
      <c r="E128" s="554">
        <f t="shared" si="121"/>
        <v>1007.5</v>
      </c>
      <c r="F128" s="554">
        <f t="shared" si="121"/>
        <v>987</v>
      </c>
      <c r="G128" s="554">
        <f t="shared" si="121"/>
        <v>989</v>
      </c>
      <c r="H128" s="554">
        <f t="shared" si="121"/>
        <v>1092.5</v>
      </c>
      <c r="I128" s="554">
        <f t="shared" si="121"/>
        <v>1119.5</v>
      </c>
      <c r="J128" s="554">
        <f t="shared" si="121"/>
        <v>1150.5</v>
      </c>
      <c r="K128" s="554">
        <f t="shared" si="121"/>
        <v>955.5</v>
      </c>
      <c r="L128" s="554">
        <f t="shared" si="121"/>
        <v>948</v>
      </c>
      <c r="M128" s="554">
        <f t="shared" si="121"/>
        <v>1038</v>
      </c>
      <c r="N128" s="554">
        <f t="shared" si="121"/>
        <v>870.5</v>
      </c>
      <c r="O128" s="554">
        <f t="shared" si="121"/>
        <v>812.5</v>
      </c>
      <c r="P128" s="554">
        <f t="shared" si="121"/>
        <v>752</v>
      </c>
      <c r="Q128" s="554">
        <f t="shared" si="121"/>
        <v>11722.5</v>
      </c>
      <c r="R128" s="554">
        <f t="shared" si="121"/>
        <v>12692.25</v>
      </c>
      <c r="S128" s="555">
        <f>SUM(S126:S127)</f>
        <v>0</v>
      </c>
      <c r="T128" s="555">
        <f t="shared" ref="T128:CE128" si="122">SUM(T126:T127)</f>
        <v>0</v>
      </c>
      <c r="U128" s="555">
        <f t="shared" si="122"/>
        <v>0</v>
      </c>
      <c r="V128" s="555">
        <f t="shared" si="122"/>
        <v>0</v>
      </c>
      <c r="W128" s="555">
        <f t="shared" si="122"/>
        <v>0</v>
      </c>
      <c r="X128" s="555">
        <f t="shared" si="122"/>
        <v>0</v>
      </c>
      <c r="Y128" s="555">
        <f t="shared" si="122"/>
        <v>0</v>
      </c>
      <c r="Z128" s="555">
        <f t="shared" si="122"/>
        <v>0</v>
      </c>
      <c r="AA128" s="555">
        <f t="shared" si="122"/>
        <v>0</v>
      </c>
      <c r="AB128" s="555">
        <f t="shared" si="122"/>
        <v>1396.44</v>
      </c>
      <c r="AC128" s="555">
        <f t="shared" si="122"/>
        <v>1209</v>
      </c>
      <c r="AD128" s="555">
        <f t="shared" si="122"/>
        <v>2331.6799999999998</v>
      </c>
      <c r="AE128" s="555">
        <f t="shared" si="122"/>
        <v>3513.8130000000001</v>
      </c>
      <c r="AF128" s="555">
        <f t="shared" si="122"/>
        <v>6720.625</v>
      </c>
      <c r="AG128" s="555">
        <f t="shared" si="122"/>
        <v>13775.118</v>
      </c>
      <c r="AH128" s="555">
        <f t="shared" si="122"/>
        <v>15171.558000000001</v>
      </c>
      <c r="AI128" s="555">
        <f t="shared" si="122"/>
        <v>0</v>
      </c>
      <c r="AJ128" s="555">
        <f t="shared" si="122"/>
        <v>0</v>
      </c>
      <c r="AK128" s="555">
        <f t="shared" si="122"/>
        <v>0</v>
      </c>
      <c r="AL128" s="555">
        <f t="shared" si="122"/>
        <v>0</v>
      </c>
      <c r="AM128" s="555">
        <f t="shared" si="122"/>
        <v>0</v>
      </c>
      <c r="AN128" s="555">
        <f t="shared" si="122"/>
        <v>0</v>
      </c>
      <c r="AO128" s="555">
        <f t="shared" si="122"/>
        <v>0</v>
      </c>
      <c r="AP128" s="555">
        <f t="shared" si="122"/>
        <v>0</v>
      </c>
      <c r="AQ128" s="555">
        <f t="shared" si="122"/>
        <v>0</v>
      </c>
      <c r="AR128" s="555">
        <f t="shared" si="122"/>
        <v>0</v>
      </c>
      <c r="AS128" s="555">
        <f t="shared" si="122"/>
        <v>0</v>
      </c>
      <c r="AT128" s="555">
        <f t="shared" si="122"/>
        <v>0</v>
      </c>
      <c r="AU128" s="555">
        <f t="shared" si="122"/>
        <v>0</v>
      </c>
      <c r="AV128" s="555">
        <f t="shared" si="122"/>
        <v>0</v>
      </c>
      <c r="AW128" s="555">
        <f t="shared" si="122"/>
        <v>0</v>
      </c>
      <c r="AX128" s="555">
        <f t="shared" si="122"/>
        <v>0</v>
      </c>
      <c r="AY128" s="555">
        <f t="shared" si="122"/>
        <v>0</v>
      </c>
      <c r="AZ128" s="555">
        <f t="shared" si="122"/>
        <v>0</v>
      </c>
      <c r="BA128" s="555" t="e">
        <f t="shared" si="122"/>
        <v>#NAME?</v>
      </c>
      <c r="BB128" s="555">
        <f t="shared" si="122"/>
        <v>49.806999999999995</v>
      </c>
      <c r="BC128" s="555">
        <f t="shared" si="122"/>
        <v>0</v>
      </c>
      <c r="BD128" s="555">
        <f t="shared" si="122"/>
        <v>0</v>
      </c>
      <c r="BE128" s="555">
        <f t="shared" si="122"/>
        <v>0</v>
      </c>
      <c r="BF128" s="555">
        <f t="shared" si="122"/>
        <v>0</v>
      </c>
      <c r="BG128" s="555" t="e">
        <f t="shared" si="122"/>
        <v>#DIV/0!</v>
      </c>
      <c r="BH128" s="555" t="e">
        <f t="shared" si="122"/>
        <v>#DIV/0!</v>
      </c>
      <c r="BI128" s="555" t="e">
        <f t="shared" si="122"/>
        <v>#DIV/0!</v>
      </c>
      <c r="BJ128" s="555">
        <f t="shared" si="122"/>
        <v>0</v>
      </c>
      <c r="BK128" s="555">
        <f t="shared" si="122"/>
        <v>0</v>
      </c>
      <c r="BL128" s="555">
        <f t="shared" si="122"/>
        <v>0</v>
      </c>
      <c r="BM128" s="555">
        <f t="shared" si="122"/>
        <v>0</v>
      </c>
      <c r="BN128" s="555">
        <f t="shared" si="122"/>
        <v>0</v>
      </c>
      <c r="BO128" s="555">
        <f t="shared" si="122"/>
        <v>0</v>
      </c>
      <c r="BP128" s="555">
        <f t="shared" si="122"/>
        <v>0</v>
      </c>
      <c r="BQ128" s="555">
        <f t="shared" si="122"/>
        <v>3868</v>
      </c>
      <c r="BR128" s="580">
        <f>SUM(BR126:BR127)</f>
        <v>425.48</v>
      </c>
      <c r="BS128" s="555">
        <f t="shared" si="122"/>
        <v>2368</v>
      </c>
      <c r="BT128" s="555">
        <f t="shared" si="122"/>
        <v>710.4</v>
      </c>
      <c r="BU128" s="555" t="e">
        <f t="shared" si="122"/>
        <v>#NAME?</v>
      </c>
      <c r="BV128" s="555" t="e">
        <f t="shared" si="122"/>
        <v>#NAME?</v>
      </c>
      <c r="BW128" s="555" t="e">
        <f t="shared" si="122"/>
        <v>#NAME?</v>
      </c>
      <c r="BX128" s="555" t="e">
        <f t="shared" si="122"/>
        <v>#NAME?</v>
      </c>
      <c r="BY128" s="555">
        <f t="shared" si="122"/>
        <v>0</v>
      </c>
      <c r="BZ128" s="555" t="e">
        <f t="shared" si="122"/>
        <v>#NAME?</v>
      </c>
      <c r="CA128" s="555">
        <f t="shared" si="122"/>
        <v>0</v>
      </c>
      <c r="CB128" s="555">
        <f t="shared" si="122"/>
        <v>0</v>
      </c>
      <c r="CC128" s="555">
        <f t="shared" si="122"/>
        <v>0</v>
      </c>
      <c r="CD128" s="555">
        <f t="shared" si="122"/>
        <v>0</v>
      </c>
      <c r="CE128" s="555">
        <f t="shared" si="122"/>
        <v>0</v>
      </c>
      <c r="CF128" s="555">
        <f t="shared" ref="CF128:CS128" si="123">SUM(CF126:CF127)</f>
        <v>0</v>
      </c>
      <c r="CG128" s="555">
        <f t="shared" si="123"/>
        <v>0</v>
      </c>
      <c r="CH128" s="555">
        <f t="shared" si="123"/>
        <v>0</v>
      </c>
      <c r="CI128" s="555">
        <f t="shared" si="123"/>
        <v>0</v>
      </c>
      <c r="CJ128" s="555">
        <f t="shared" si="123"/>
        <v>0</v>
      </c>
      <c r="CK128" s="555">
        <f t="shared" si="123"/>
        <v>0</v>
      </c>
      <c r="CL128" s="555">
        <f t="shared" si="123"/>
        <v>0</v>
      </c>
      <c r="CM128" s="555" t="e">
        <f t="shared" si="123"/>
        <v>#NAME?</v>
      </c>
      <c r="CN128" s="555">
        <f t="shared" si="123"/>
        <v>0</v>
      </c>
      <c r="CO128" s="555">
        <f t="shared" si="123"/>
        <v>0</v>
      </c>
      <c r="CP128" s="555">
        <f t="shared" si="123"/>
        <v>0</v>
      </c>
      <c r="CQ128" s="555">
        <f t="shared" si="123"/>
        <v>0</v>
      </c>
      <c r="CR128" s="555">
        <f t="shared" si="123"/>
        <v>0</v>
      </c>
      <c r="CS128" s="555" t="e">
        <f t="shared" si="123"/>
        <v>#NAME?</v>
      </c>
    </row>
    <row r="129" spans="1:97" ht="13">
      <c r="A129" s="544" t="s">
        <v>1337</v>
      </c>
      <c r="B129" s="542">
        <v>9.5</v>
      </c>
      <c r="C129" s="542">
        <v>51.5</v>
      </c>
      <c r="D129" s="542">
        <f t="shared" ref="D129:D192" si="124">SUM((B129/2)+C129)</f>
        <v>56.25</v>
      </c>
      <c r="E129" s="542">
        <v>33</v>
      </c>
      <c r="F129" s="542">
        <v>49</v>
      </c>
      <c r="G129" s="542">
        <v>53</v>
      </c>
      <c r="H129" s="542">
        <v>51</v>
      </c>
      <c r="I129" s="542">
        <v>57.5</v>
      </c>
      <c r="J129" s="542">
        <v>51.5</v>
      </c>
      <c r="K129" s="542">
        <v>51</v>
      </c>
      <c r="L129" s="542">
        <v>48</v>
      </c>
      <c r="M129" s="542">
        <v>45</v>
      </c>
      <c r="N129" s="542">
        <v>41</v>
      </c>
      <c r="O129" s="542">
        <v>47</v>
      </c>
      <c r="P129" s="542">
        <v>48</v>
      </c>
      <c r="Q129" s="542">
        <f t="shared" ref="Q129:Q192" si="125">SUM($E129:$P129)</f>
        <v>575</v>
      </c>
      <c r="R129" s="542">
        <f t="shared" ref="R129:R192" si="126">$D129+$Q129</f>
        <v>631.25</v>
      </c>
      <c r="S129" s="528">
        <v>0</v>
      </c>
      <c r="T129" s="528">
        <v>0</v>
      </c>
      <c r="U129" s="528">
        <v>0</v>
      </c>
      <c r="V129" s="528">
        <v>0</v>
      </c>
      <c r="W129" s="528">
        <v>0</v>
      </c>
      <c r="X129" s="528">
        <v>0</v>
      </c>
      <c r="Y129" s="528">
        <v>0</v>
      </c>
      <c r="Z129" s="528">
        <v>0</v>
      </c>
      <c r="AA129" s="528">
        <v>0</v>
      </c>
      <c r="AB129" s="529">
        <f t="shared" si="71"/>
        <v>81</v>
      </c>
      <c r="AC129" s="529">
        <f t="shared" si="72"/>
        <v>39.6</v>
      </c>
      <c r="AD129" s="529">
        <f t="shared" si="73"/>
        <v>120.36</v>
      </c>
      <c r="AE129" s="529">
        <f t="shared" si="74"/>
        <v>167.2</v>
      </c>
      <c r="AF129" s="529">
        <f t="shared" si="75"/>
        <v>350</v>
      </c>
      <c r="AG129" s="529">
        <f t="shared" si="76"/>
        <v>677.16</v>
      </c>
      <c r="AH129" s="529">
        <f t="shared" si="108"/>
        <v>758.16</v>
      </c>
      <c r="AI129" s="530">
        <v>0</v>
      </c>
      <c r="AJ129" s="530">
        <v>0</v>
      </c>
      <c r="AK129" s="530">
        <v>0</v>
      </c>
      <c r="AL129" s="529">
        <f t="shared" si="109"/>
        <v>0</v>
      </c>
      <c r="AM129" s="529">
        <f t="shared" si="77"/>
        <v>0</v>
      </c>
      <c r="AN129" s="529">
        <f t="shared" si="78"/>
        <v>0</v>
      </c>
      <c r="AO129" s="529">
        <f t="shared" si="79"/>
        <v>0</v>
      </c>
      <c r="AP129" s="529">
        <f t="shared" si="80"/>
        <v>0</v>
      </c>
      <c r="AQ129" s="529">
        <f t="shared" si="110"/>
        <v>0</v>
      </c>
      <c r="AR129" s="529">
        <f t="shared" si="81"/>
        <v>0</v>
      </c>
      <c r="AS129" s="529">
        <f t="shared" si="111"/>
        <v>0</v>
      </c>
      <c r="AT129" s="529">
        <f t="shared" si="82"/>
        <v>0</v>
      </c>
      <c r="AU129" s="529">
        <f t="shared" si="83"/>
        <v>0</v>
      </c>
      <c r="AV129" s="529">
        <f t="shared" si="84"/>
        <v>0</v>
      </c>
      <c r="AW129" s="531">
        <v>0</v>
      </c>
      <c r="AX129" s="529">
        <f t="shared" si="85"/>
        <v>0</v>
      </c>
      <c r="AY129" s="530">
        <v>0</v>
      </c>
      <c r="AZ129" s="530">
        <v>0</v>
      </c>
      <c r="BA129" s="529" t="e">
        <f>IF(R129&gt;=2000,(SUM(AY129:AZ129)*BA127),(SUM(AY129:AX)))</f>
        <v>#NAME?</v>
      </c>
      <c r="BB129" s="529">
        <f t="shared" si="98"/>
        <v>28.905000000000001</v>
      </c>
      <c r="BE129" s="530">
        <v>0</v>
      </c>
      <c r="BF129" s="529">
        <f t="shared" si="99"/>
        <v>0</v>
      </c>
      <c r="BG129" s="534" t="e">
        <f t="shared" si="100"/>
        <v>#DIV/0!</v>
      </c>
      <c r="BH129" s="534" t="e">
        <f t="shared" si="101"/>
        <v>#DIV/0!</v>
      </c>
      <c r="BI129" s="534" t="e">
        <f t="shared" si="86"/>
        <v>#DIV/0!</v>
      </c>
      <c r="BK129" s="529">
        <f t="shared" si="87"/>
        <v>0</v>
      </c>
      <c r="BM129" s="529">
        <f t="shared" si="88"/>
        <v>0</v>
      </c>
      <c r="BP129" s="529">
        <f t="shared" si="89"/>
        <v>0</v>
      </c>
      <c r="BQ129" s="531">
        <v>0</v>
      </c>
      <c r="BR129" s="529">
        <f t="shared" si="102"/>
        <v>0</v>
      </c>
      <c r="BS129" s="531">
        <v>65</v>
      </c>
      <c r="BT129" s="529">
        <f t="shared" si="103"/>
        <v>19.5</v>
      </c>
      <c r="BU129" s="529" t="e">
        <f t="shared" si="104"/>
        <v>#NAME?</v>
      </c>
      <c r="BV129" s="529" t="e">
        <f t="shared" si="105"/>
        <v>#NAME?</v>
      </c>
      <c r="BW129" s="529" t="e">
        <f t="shared" si="90"/>
        <v>#NAME?</v>
      </c>
      <c r="BX129" s="535" t="e">
        <f t="shared" si="91"/>
        <v>#NAME?</v>
      </c>
      <c r="BZ129" s="535" t="e">
        <f t="shared" si="92"/>
        <v>#NAME?</v>
      </c>
      <c r="CC129" s="538">
        <f t="shared" si="106"/>
        <v>0</v>
      </c>
      <c r="CF129" s="538">
        <f t="shared" si="93"/>
        <v>0</v>
      </c>
      <c r="CI129" s="535">
        <f t="shared" si="94"/>
        <v>0</v>
      </c>
      <c r="CJ129" s="535">
        <f t="shared" si="95"/>
        <v>0</v>
      </c>
      <c r="CK129" s="535">
        <f t="shared" si="96"/>
        <v>0</v>
      </c>
      <c r="CM129" s="535" t="e">
        <f t="shared" si="97"/>
        <v>#NAME?</v>
      </c>
      <c r="CS129" s="539" t="e">
        <f t="shared" si="107"/>
        <v>#NAME?</v>
      </c>
    </row>
    <row r="130" spans="1:97" ht="13">
      <c r="A130" s="544" t="s">
        <v>1338</v>
      </c>
      <c r="B130" s="542">
        <v>33.5</v>
      </c>
      <c r="C130" s="542">
        <v>179.5</v>
      </c>
      <c r="D130" s="542">
        <f t="shared" si="124"/>
        <v>196.25</v>
      </c>
      <c r="E130" s="542">
        <v>188.5</v>
      </c>
      <c r="F130" s="542">
        <v>181</v>
      </c>
      <c r="G130" s="542">
        <v>205.5</v>
      </c>
      <c r="H130" s="542">
        <v>231.5</v>
      </c>
      <c r="I130" s="542">
        <v>198.5</v>
      </c>
      <c r="J130" s="542">
        <v>219.5</v>
      </c>
      <c r="K130" s="542">
        <v>165.5</v>
      </c>
      <c r="L130" s="542">
        <v>161.5</v>
      </c>
      <c r="M130" s="542">
        <v>178.5</v>
      </c>
      <c r="N130" s="542">
        <v>182.5</v>
      </c>
      <c r="O130" s="542">
        <v>172.5</v>
      </c>
      <c r="P130" s="542">
        <v>166.5</v>
      </c>
      <c r="Q130" s="542">
        <f t="shared" si="125"/>
        <v>2251.5</v>
      </c>
      <c r="R130" s="542">
        <f t="shared" si="126"/>
        <v>2447.75</v>
      </c>
      <c r="S130" s="528">
        <v>0</v>
      </c>
      <c r="T130" s="528">
        <v>0</v>
      </c>
      <c r="U130" s="528">
        <v>0</v>
      </c>
      <c r="V130" s="528">
        <v>0</v>
      </c>
      <c r="W130" s="528">
        <v>0</v>
      </c>
      <c r="X130" s="528">
        <v>0</v>
      </c>
      <c r="Y130" s="528">
        <v>0</v>
      </c>
      <c r="Z130" s="528">
        <v>0</v>
      </c>
      <c r="AA130" s="528">
        <v>0</v>
      </c>
      <c r="AB130" s="529">
        <f t="shared" si="71"/>
        <v>282.60000000000002</v>
      </c>
      <c r="AC130" s="529">
        <f t="shared" si="72"/>
        <v>226.2</v>
      </c>
      <c r="AD130" s="529">
        <f t="shared" si="73"/>
        <v>456.07</v>
      </c>
      <c r="AE130" s="529">
        <f t="shared" si="74"/>
        <v>678.72799999999995</v>
      </c>
      <c r="AF130" s="529">
        <f t="shared" si="75"/>
        <v>1283.75</v>
      </c>
      <c r="AG130" s="529">
        <f t="shared" si="76"/>
        <v>2644.748</v>
      </c>
      <c r="AH130" s="529">
        <f t="shared" si="108"/>
        <v>2927.348</v>
      </c>
      <c r="AI130" s="530">
        <v>0</v>
      </c>
      <c r="AJ130" s="530">
        <v>0</v>
      </c>
      <c r="AK130" s="530">
        <v>0</v>
      </c>
      <c r="AL130" s="529">
        <f t="shared" si="109"/>
        <v>0</v>
      </c>
      <c r="AM130" s="529">
        <f t="shared" si="77"/>
        <v>0</v>
      </c>
      <c r="AN130" s="529">
        <f t="shared" si="78"/>
        <v>0</v>
      </c>
      <c r="AO130" s="529">
        <f t="shared" si="79"/>
        <v>0</v>
      </c>
      <c r="AP130" s="529">
        <f t="shared" si="80"/>
        <v>0</v>
      </c>
      <c r="AQ130" s="529">
        <f t="shared" si="110"/>
        <v>0</v>
      </c>
      <c r="AR130" s="529">
        <f t="shared" si="81"/>
        <v>0</v>
      </c>
      <c r="AS130" s="529">
        <f t="shared" si="111"/>
        <v>0</v>
      </c>
      <c r="AT130" s="529">
        <f t="shared" si="82"/>
        <v>0</v>
      </c>
      <c r="AU130" s="529">
        <f t="shared" si="83"/>
        <v>0</v>
      </c>
      <c r="AV130" s="529">
        <f t="shared" si="84"/>
        <v>0</v>
      </c>
      <c r="AW130" s="531">
        <v>0</v>
      </c>
      <c r="AX130" s="529">
        <f t="shared" si="85"/>
        <v>0</v>
      </c>
      <c r="AY130" s="530">
        <v>0</v>
      </c>
      <c r="AZ130" s="530">
        <v>0</v>
      </c>
      <c r="BA130" s="529" t="e">
        <f>IF(R130&gt;=2000,(SUM(AY130:AZ130)*BA128),(SUM(AY130:AX)))</f>
        <v>#NAME?</v>
      </c>
      <c r="BB130" s="529">
        <f t="shared" si="98"/>
        <v>5.7930000000000001</v>
      </c>
      <c r="BE130" s="530">
        <v>0</v>
      </c>
      <c r="BF130" s="529">
        <f t="shared" si="99"/>
        <v>0</v>
      </c>
      <c r="BG130" s="534" t="e">
        <f t="shared" si="100"/>
        <v>#DIV/0!</v>
      </c>
      <c r="BH130" s="534" t="e">
        <f t="shared" si="101"/>
        <v>#DIV/0!</v>
      </c>
      <c r="BI130" s="534" t="e">
        <f t="shared" si="86"/>
        <v>#DIV/0!</v>
      </c>
      <c r="BK130" s="529">
        <f t="shared" si="87"/>
        <v>0</v>
      </c>
      <c r="BM130" s="529">
        <f t="shared" si="88"/>
        <v>0</v>
      </c>
      <c r="BP130" s="529">
        <f t="shared" si="89"/>
        <v>0</v>
      </c>
      <c r="BQ130" s="531">
        <v>0</v>
      </c>
      <c r="BR130" s="529">
        <f t="shared" si="102"/>
        <v>0</v>
      </c>
      <c r="BS130" s="531">
        <v>0</v>
      </c>
      <c r="BT130" s="529">
        <f t="shared" si="103"/>
        <v>0</v>
      </c>
      <c r="BU130" s="529" t="e">
        <f t="shared" si="104"/>
        <v>#NAME?</v>
      </c>
      <c r="BV130" s="529" t="e">
        <f t="shared" si="105"/>
        <v>#NAME?</v>
      </c>
      <c r="BW130" s="529" t="e">
        <f t="shared" si="90"/>
        <v>#NAME?</v>
      </c>
      <c r="BX130" s="535" t="e">
        <f t="shared" si="91"/>
        <v>#NAME?</v>
      </c>
      <c r="BZ130" s="535" t="e">
        <f t="shared" si="92"/>
        <v>#NAME?</v>
      </c>
      <c r="CC130" s="538">
        <f t="shared" si="106"/>
        <v>0</v>
      </c>
      <c r="CF130" s="538">
        <f t="shared" si="93"/>
        <v>0</v>
      </c>
      <c r="CI130" s="535">
        <f t="shared" si="94"/>
        <v>0</v>
      </c>
      <c r="CJ130" s="535">
        <f t="shared" si="95"/>
        <v>0</v>
      </c>
      <c r="CK130" s="535">
        <f t="shared" si="96"/>
        <v>0</v>
      </c>
      <c r="CM130" s="535" t="e">
        <f t="shared" si="97"/>
        <v>#NAME?</v>
      </c>
      <c r="CS130" s="539" t="e">
        <f t="shared" si="107"/>
        <v>#NAME?</v>
      </c>
    </row>
    <row r="131" spans="1:97" ht="13">
      <c r="A131" s="544" t="s">
        <v>803</v>
      </c>
      <c r="B131" s="542">
        <v>10.5</v>
      </c>
      <c r="C131" s="542">
        <v>103</v>
      </c>
      <c r="D131" s="542">
        <f t="shared" si="124"/>
        <v>108.25</v>
      </c>
      <c r="E131" s="542">
        <v>92.5</v>
      </c>
      <c r="F131" s="542">
        <v>103.5</v>
      </c>
      <c r="G131" s="542">
        <v>110.5</v>
      </c>
      <c r="H131" s="542">
        <v>105.5</v>
      </c>
      <c r="I131" s="542">
        <v>105</v>
      </c>
      <c r="J131" s="542">
        <v>108.5</v>
      </c>
      <c r="K131" s="542">
        <v>125.5</v>
      </c>
      <c r="L131" s="542">
        <v>123</v>
      </c>
      <c r="M131" s="542">
        <v>139.5</v>
      </c>
      <c r="N131" s="542">
        <v>115</v>
      </c>
      <c r="O131" s="542">
        <v>97.5</v>
      </c>
      <c r="P131" s="542">
        <v>88.5</v>
      </c>
      <c r="Q131" s="542">
        <f t="shared" si="125"/>
        <v>1314.5</v>
      </c>
      <c r="R131" s="542">
        <f t="shared" si="126"/>
        <v>1422.75</v>
      </c>
      <c r="S131" s="528">
        <v>0</v>
      </c>
      <c r="T131" s="528">
        <v>0</v>
      </c>
      <c r="U131" s="528">
        <v>0</v>
      </c>
      <c r="V131" s="528">
        <v>0</v>
      </c>
      <c r="W131" s="528">
        <v>0</v>
      </c>
      <c r="X131" s="528">
        <v>0</v>
      </c>
      <c r="Y131" s="528">
        <v>0</v>
      </c>
      <c r="Z131" s="528">
        <v>0</v>
      </c>
      <c r="AA131" s="528">
        <v>0</v>
      </c>
      <c r="AB131" s="529">
        <f t="shared" ref="AB131:AB194" si="127">ROUND($D131*$AB$2,3)</f>
        <v>155.88</v>
      </c>
      <c r="AC131" s="529">
        <f t="shared" ref="AC131:AC194" si="128">ROUND($E131*$AC$2,3)</f>
        <v>111</v>
      </c>
      <c r="AD131" s="529">
        <f t="shared" ref="AD131:AD194" si="129">ROUND(($F131+$G131)*$AD$2,3)</f>
        <v>252.52</v>
      </c>
      <c r="AE131" s="529">
        <f t="shared" ref="AE131:AE194" si="130">ROUND(($H131+$I131+$J131)*$AE$2,3)</f>
        <v>333.35500000000002</v>
      </c>
      <c r="AF131" s="529">
        <f t="shared" ref="AF131:AF194" si="131">ROUND(($K131+$L131+$M131+$N131+$O131+$P131)*$AF$2,3)</f>
        <v>861.25</v>
      </c>
      <c r="AG131" s="529">
        <f t="shared" ref="AG131:AG194" si="132">SUM($AC131:$AF131)</f>
        <v>1558.125</v>
      </c>
      <c r="AH131" s="529">
        <f t="shared" si="108"/>
        <v>1714.0050000000001</v>
      </c>
      <c r="AI131" s="530">
        <v>0</v>
      </c>
      <c r="AJ131" s="530">
        <v>0</v>
      </c>
      <c r="AK131" s="530">
        <v>0</v>
      </c>
      <c r="AL131" s="529">
        <f t="shared" si="109"/>
        <v>0</v>
      </c>
      <c r="AM131" s="529">
        <f t="shared" ref="AM131:AM194" si="133">ROUND($AM$2*$S131,3)</f>
        <v>0</v>
      </c>
      <c r="AN131" s="529">
        <f t="shared" ref="AN131:AN194" si="134">ROUND($AN$2*$T131,3)</f>
        <v>0</v>
      </c>
      <c r="AO131" s="529">
        <f t="shared" ref="AO131:AO194" si="135">ROUND($AO$2*$U131,3)</f>
        <v>0</v>
      </c>
      <c r="AP131" s="529">
        <f t="shared" ref="AP131:AP194" si="136">ROUND($AP$2*$V131,3)</f>
        <v>0</v>
      </c>
      <c r="AQ131" s="529">
        <f t="shared" si="110"/>
        <v>0</v>
      </c>
      <c r="AR131" s="529">
        <f t="shared" ref="AR131:AR194" si="137">ROUND($AR$2*$W131,3)</f>
        <v>0</v>
      </c>
      <c r="AS131" s="529">
        <f t="shared" si="111"/>
        <v>0</v>
      </c>
      <c r="AT131" s="529">
        <f t="shared" ref="AT131:AT194" si="138">ROUND($X131*$AT$2,3)</f>
        <v>0</v>
      </c>
      <c r="AU131" s="529">
        <f t="shared" ref="AU131:AU194" si="139">ROUND($AU$2*$Z131,3)</f>
        <v>0</v>
      </c>
      <c r="AV131" s="529">
        <f t="shared" ref="AV131:AV194" si="140">ROUND($AA131*$AV$2,3)</f>
        <v>0</v>
      </c>
      <c r="AW131" s="531">
        <v>0</v>
      </c>
      <c r="AX131" s="529">
        <f t="shared" ref="AX131:AX194" si="141">ROUND($AW131*$AX$2,3)</f>
        <v>0</v>
      </c>
      <c r="AY131" s="530">
        <v>0</v>
      </c>
      <c r="AZ131" s="530">
        <v>0</v>
      </c>
      <c r="BA131" s="529" t="e">
        <f>IF(R131&gt;=2000,(SUM(AY131:AZ131)*BA129),(SUM(AY131:AX)))</f>
        <v>#NAME?</v>
      </c>
      <c r="BB131" s="529">
        <f t="shared" si="98"/>
        <v>71.536000000000001</v>
      </c>
      <c r="BE131" s="530">
        <v>0</v>
      </c>
      <c r="BF131" s="529">
        <f t="shared" si="99"/>
        <v>0</v>
      </c>
      <c r="BG131" s="534" t="e">
        <f t="shared" si="100"/>
        <v>#DIV/0!</v>
      </c>
      <c r="BH131" s="534" t="e">
        <f t="shared" si="101"/>
        <v>#DIV/0!</v>
      </c>
      <c r="BI131" s="534" t="e">
        <f t="shared" ref="BI131:BI194" si="142">SUM($BG131:$BH131)</f>
        <v>#DIV/0!</v>
      </c>
      <c r="BK131" s="529">
        <f t="shared" ref="BK131:BK194" si="143">ROUND($BJ131*$BK$2,3)</f>
        <v>0</v>
      </c>
      <c r="BM131" s="529">
        <f t="shared" ref="BM131:BM194" si="144">ROUND($BL131*$BM$2,3)</f>
        <v>0</v>
      </c>
      <c r="BP131" s="529">
        <f t="shared" ref="BP131:BP194" si="145">IF(BN131=0,0,(BN131)*(BO131/BN131)*$BP$2)</f>
        <v>0</v>
      </c>
      <c r="BQ131" s="531">
        <v>0</v>
      </c>
      <c r="BR131" s="529">
        <f t="shared" si="102"/>
        <v>0</v>
      </c>
      <c r="BS131" s="531">
        <v>0</v>
      </c>
      <c r="BT131" s="529">
        <f t="shared" si="103"/>
        <v>0</v>
      </c>
      <c r="BU131" s="529" t="e">
        <f t="shared" si="104"/>
        <v>#NAME?</v>
      </c>
      <c r="BV131" s="529" t="e">
        <f t="shared" si="105"/>
        <v>#NAME?</v>
      </c>
      <c r="BW131" s="529" t="e">
        <f t="shared" ref="BW131:BW194" si="146">ROUND($BU131+$BV131,3)</f>
        <v>#NAME?</v>
      </c>
      <c r="BX131" s="535" t="e">
        <f t="shared" ref="BX131:BX194" si="147">ROUND($BW131*$BX$2,2)</f>
        <v>#NAME?</v>
      </c>
      <c r="BZ131" s="535" t="e">
        <f t="shared" ref="BZ131:BZ194" si="148">BX131-BY131</f>
        <v>#NAME?</v>
      </c>
      <c r="CC131" s="538">
        <f t="shared" si="106"/>
        <v>0</v>
      </c>
      <c r="CF131" s="538">
        <f t="shared" ref="CF131:CF194" si="149">$CD131+$CE131</f>
        <v>0</v>
      </c>
      <c r="CI131" s="535">
        <f t="shared" ref="CI131:CI194" si="150">SUM($CG131:$CH131)</f>
        <v>0</v>
      </c>
      <c r="CJ131" s="535">
        <f t="shared" ref="CJ131:CJ194" si="151">SUM($CB131+$CE131+$CH131)</f>
        <v>0</v>
      </c>
      <c r="CK131" s="535">
        <f t="shared" ref="CK131:CK194" si="152">$CJ131*0.75</f>
        <v>0</v>
      </c>
      <c r="CM131" s="535" t="e">
        <f t="shared" ref="CM131:CM194" si="153">$BZ131-$CK131-$CL131</f>
        <v>#NAME?</v>
      </c>
      <c r="CS131" s="539" t="e">
        <f t="shared" si="107"/>
        <v>#NAME?</v>
      </c>
    </row>
    <row r="132" spans="1:97" ht="13">
      <c r="A132" s="559" t="s">
        <v>1339</v>
      </c>
      <c r="B132" s="542">
        <v>0</v>
      </c>
      <c r="C132" s="542">
        <v>19</v>
      </c>
      <c r="D132" s="542">
        <f t="shared" si="124"/>
        <v>19</v>
      </c>
      <c r="E132" s="542">
        <v>19</v>
      </c>
      <c r="F132" s="542">
        <v>20</v>
      </c>
      <c r="G132" s="542">
        <v>19</v>
      </c>
      <c r="H132" s="542">
        <v>19</v>
      </c>
      <c r="I132" s="542">
        <v>18</v>
      </c>
      <c r="J132" s="542">
        <v>19</v>
      </c>
      <c r="K132" s="542">
        <v>18</v>
      </c>
      <c r="L132" s="542">
        <v>19</v>
      </c>
      <c r="M132" s="542">
        <v>0</v>
      </c>
      <c r="N132" s="542">
        <v>0</v>
      </c>
      <c r="O132" s="542">
        <v>0</v>
      </c>
      <c r="P132" s="542">
        <v>0</v>
      </c>
      <c r="Q132" s="542">
        <f t="shared" si="125"/>
        <v>151</v>
      </c>
      <c r="R132" s="542">
        <f t="shared" si="126"/>
        <v>170</v>
      </c>
      <c r="S132" s="528">
        <v>0</v>
      </c>
      <c r="T132" s="528">
        <v>0</v>
      </c>
      <c r="U132" s="528">
        <v>0</v>
      </c>
      <c r="V132" s="528">
        <v>0</v>
      </c>
      <c r="W132" s="528">
        <v>0</v>
      </c>
      <c r="X132" s="528">
        <v>0</v>
      </c>
      <c r="Y132" s="528">
        <v>0</v>
      </c>
      <c r="Z132" s="528">
        <v>0</v>
      </c>
      <c r="AA132" s="528">
        <v>0</v>
      </c>
      <c r="AB132" s="529">
        <f t="shared" si="127"/>
        <v>27.36</v>
      </c>
      <c r="AC132" s="529">
        <f t="shared" si="128"/>
        <v>22.8</v>
      </c>
      <c r="AD132" s="529">
        <f t="shared" si="129"/>
        <v>46.02</v>
      </c>
      <c r="AE132" s="529">
        <f t="shared" si="130"/>
        <v>58.52</v>
      </c>
      <c r="AF132" s="529">
        <f t="shared" si="131"/>
        <v>46.25</v>
      </c>
      <c r="AG132" s="529">
        <f t="shared" si="132"/>
        <v>173.59</v>
      </c>
      <c r="AH132" s="529">
        <f t="shared" si="108"/>
        <v>200.95</v>
      </c>
      <c r="AI132" s="530">
        <v>0</v>
      </c>
      <c r="AJ132" s="530">
        <v>0</v>
      </c>
      <c r="AK132" s="530">
        <v>0</v>
      </c>
      <c r="AL132" s="529">
        <f t="shared" si="109"/>
        <v>0</v>
      </c>
      <c r="AM132" s="529">
        <f t="shared" si="133"/>
        <v>0</v>
      </c>
      <c r="AN132" s="529">
        <f t="shared" si="134"/>
        <v>0</v>
      </c>
      <c r="AO132" s="529">
        <f t="shared" si="135"/>
        <v>0</v>
      </c>
      <c r="AP132" s="529">
        <f t="shared" si="136"/>
        <v>0</v>
      </c>
      <c r="AQ132" s="529">
        <f t="shared" si="110"/>
        <v>0</v>
      </c>
      <c r="AR132" s="529">
        <f t="shared" si="137"/>
        <v>0</v>
      </c>
      <c r="AS132" s="529">
        <f t="shared" si="111"/>
        <v>0</v>
      </c>
      <c r="AT132" s="529">
        <f t="shared" si="138"/>
        <v>0</v>
      </c>
      <c r="AU132" s="529">
        <f t="shared" si="139"/>
        <v>0</v>
      </c>
      <c r="AV132" s="529">
        <f t="shared" si="140"/>
        <v>0</v>
      </c>
      <c r="AW132" s="531">
        <v>0</v>
      </c>
      <c r="AX132" s="529">
        <f t="shared" si="141"/>
        <v>0</v>
      </c>
      <c r="AY132" s="530">
        <v>0</v>
      </c>
      <c r="AZ132" s="530">
        <v>0</v>
      </c>
      <c r="BA132" s="529" t="e">
        <f>IF(R132&gt;=2000,(SUM(AY132:AZ132)*BA130),(SUM(AY132:AX)))</f>
        <v>#NAME?</v>
      </c>
      <c r="BB132" s="529">
        <f t="shared" si="98"/>
        <v>53.76</v>
      </c>
      <c r="BE132" s="530">
        <v>0</v>
      </c>
      <c r="BF132" s="529">
        <f t="shared" si="99"/>
        <v>0</v>
      </c>
      <c r="BG132" s="534" t="e">
        <f t="shared" si="100"/>
        <v>#DIV/0!</v>
      </c>
      <c r="BH132" s="534" t="e">
        <f t="shared" si="101"/>
        <v>#DIV/0!</v>
      </c>
      <c r="BI132" s="534" t="e">
        <f t="shared" si="142"/>
        <v>#DIV/0!</v>
      </c>
      <c r="BK132" s="529">
        <f t="shared" si="143"/>
        <v>0</v>
      </c>
      <c r="BM132" s="529">
        <f t="shared" si="144"/>
        <v>0</v>
      </c>
      <c r="BP132" s="529">
        <f t="shared" si="145"/>
        <v>0</v>
      </c>
      <c r="BQ132" s="531">
        <v>170</v>
      </c>
      <c r="BR132" s="529">
        <f t="shared" si="102"/>
        <v>18.7</v>
      </c>
      <c r="BS132" s="531">
        <v>0</v>
      </c>
      <c r="BT132" s="529">
        <f t="shared" si="103"/>
        <v>0</v>
      </c>
      <c r="BU132" s="529" t="e">
        <f t="shared" si="104"/>
        <v>#NAME?</v>
      </c>
      <c r="BV132" s="529" t="e">
        <f t="shared" si="105"/>
        <v>#NAME?</v>
      </c>
      <c r="BW132" s="529" t="e">
        <f t="shared" si="146"/>
        <v>#NAME?</v>
      </c>
      <c r="BX132" s="535" t="e">
        <f t="shared" si="147"/>
        <v>#NAME?</v>
      </c>
      <c r="BZ132" s="535" t="e">
        <f t="shared" si="148"/>
        <v>#NAME?</v>
      </c>
      <c r="CC132" s="538">
        <f t="shared" si="106"/>
        <v>0</v>
      </c>
      <c r="CF132" s="538">
        <f t="shared" si="149"/>
        <v>0</v>
      </c>
      <c r="CI132" s="535">
        <f t="shared" si="150"/>
        <v>0</v>
      </c>
      <c r="CJ132" s="535">
        <f t="shared" si="151"/>
        <v>0</v>
      </c>
      <c r="CK132" s="535">
        <f t="shared" si="152"/>
        <v>0</v>
      </c>
      <c r="CM132" s="535" t="e">
        <f t="shared" si="153"/>
        <v>#NAME?</v>
      </c>
      <c r="CS132" s="539" t="e">
        <f t="shared" si="107"/>
        <v>#NAME?</v>
      </c>
    </row>
    <row r="133" spans="1:97" ht="10.5">
      <c r="A133" s="560" t="s">
        <v>987</v>
      </c>
      <c r="B133" s="561">
        <f>SUBTOTAL(9,B131:B132)</f>
        <v>10.5</v>
      </c>
      <c r="C133" s="561">
        <f t="shared" ref="C133:R133" si="154">SUBTOTAL(9,C131:C132)</f>
        <v>122</v>
      </c>
      <c r="D133" s="561">
        <f t="shared" si="154"/>
        <v>127.25</v>
      </c>
      <c r="E133" s="561">
        <f t="shared" si="154"/>
        <v>111.5</v>
      </c>
      <c r="F133" s="561">
        <f t="shared" si="154"/>
        <v>123.5</v>
      </c>
      <c r="G133" s="561">
        <f t="shared" si="154"/>
        <v>129.5</v>
      </c>
      <c r="H133" s="561">
        <f t="shared" si="154"/>
        <v>124.5</v>
      </c>
      <c r="I133" s="561">
        <f t="shared" si="154"/>
        <v>123</v>
      </c>
      <c r="J133" s="561">
        <f t="shared" si="154"/>
        <v>127.5</v>
      </c>
      <c r="K133" s="561">
        <f t="shared" si="154"/>
        <v>143.5</v>
      </c>
      <c r="L133" s="561">
        <f t="shared" si="154"/>
        <v>142</v>
      </c>
      <c r="M133" s="561">
        <f t="shared" si="154"/>
        <v>139.5</v>
      </c>
      <c r="N133" s="561">
        <f t="shared" si="154"/>
        <v>115</v>
      </c>
      <c r="O133" s="561">
        <f t="shared" si="154"/>
        <v>97.5</v>
      </c>
      <c r="P133" s="561">
        <f t="shared" si="154"/>
        <v>88.5</v>
      </c>
      <c r="Q133" s="561">
        <f t="shared" si="154"/>
        <v>1465.5</v>
      </c>
      <c r="R133" s="561">
        <f t="shared" si="154"/>
        <v>1592.75</v>
      </c>
      <c r="S133" s="555">
        <f>SUM(S131:S132)</f>
        <v>0</v>
      </c>
      <c r="T133" s="555">
        <f t="shared" ref="T133:CE133" si="155">SUM(T131:T132)</f>
        <v>0</v>
      </c>
      <c r="U133" s="555">
        <f t="shared" si="155"/>
        <v>0</v>
      </c>
      <c r="V133" s="555">
        <f t="shared" si="155"/>
        <v>0</v>
      </c>
      <c r="W133" s="555">
        <f t="shared" si="155"/>
        <v>0</v>
      </c>
      <c r="X133" s="555">
        <f t="shared" si="155"/>
        <v>0</v>
      </c>
      <c r="Y133" s="555">
        <f t="shared" si="155"/>
        <v>0</v>
      </c>
      <c r="Z133" s="555">
        <f t="shared" si="155"/>
        <v>0</v>
      </c>
      <c r="AA133" s="555">
        <f t="shared" si="155"/>
        <v>0</v>
      </c>
      <c r="AB133" s="555">
        <f t="shared" si="155"/>
        <v>183.24</v>
      </c>
      <c r="AC133" s="555">
        <f t="shared" si="155"/>
        <v>133.80000000000001</v>
      </c>
      <c r="AD133" s="555">
        <f t="shared" si="155"/>
        <v>298.54000000000002</v>
      </c>
      <c r="AE133" s="555">
        <f t="shared" si="155"/>
        <v>391.875</v>
      </c>
      <c r="AF133" s="555">
        <f t="shared" si="155"/>
        <v>907.5</v>
      </c>
      <c r="AG133" s="555">
        <f t="shared" si="155"/>
        <v>1731.7149999999999</v>
      </c>
      <c r="AH133" s="555">
        <f t="shared" si="155"/>
        <v>1914.9550000000002</v>
      </c>
      <c r="AI133" s="555">
        <f t="shared" si="155"/>
        <v>0</v>
      </c>
      <c r="AJ133" s="555">
        <f t="shared" si="155"/>
        <v>0</v>
      </c>
      <c r="AK133" s="555">
        <f t="shared" si="155"/>
        <v>0</v>
      </c>
      <c r="AL133" s="555">
        <f t="shared" si="155"/>
        <v>0</v>
      </c>
      <c r="AM133" s="555">
        <f t="shared" si="155"/>
        <v>0</v>
      </c>
      <c r="AN133" s="555">
        <f t="shared" si="155"/>
        <v>0</v>
      </c>
      <c r="AO133" s="555">
        <f t="shared" si="155"/>
        <v>0</v>
      </c>
      <c r="AP133" s="555">
        <f t="shared" si="155"/>
        <v>0</v>
      </c>
      <c r="AQ133" s="555">
        <f t="shared" si="155"/>
        <v>0</v>
      </c>
      <c r="AR133" s="555">
        <f t="shared" si="155"/>
        <v>0</v>
      </c>
      <c r="AS133" s="555">
        <f t="shared" si="155"/>
        <v>0</v>
      </c>
      <c r="AT133" s="555">
        <f t="shared" si="155"/>
        <v>0</v>
      </c>
      <c r="AU133" s="555">
        <f t="shared" si="155"/>
        <v>0</v>
      </c>
      <c r="AV133" s="555">
        <f t="shared" si="155"/>
        <v>0</v>
      </c>
      <c r="AW133" s="555">
        <f t="shared" si="155"/>
        <v>0</v>
      </c>
      <c r="AX133" s="555">
        <f t="shared" si="155"/>
        <v>0</v>
      </c>
      <c r="AY133" s="555">
        <f t="shared" si="155"/>
        <v>0</v>
      </c>
      <c r="AZ133" s="555">
        <f t="shared" si="155"/>
        <v>0</v>
      </c>
      <c r="BA133" s="555" t="e">
        <f t="shared" si="155"/>
        <v>#NAME?</v>
      </c>
      <c r="BB133" s="555">
        <f t="shared" si="155"/>
        <v>125.29599999999999</v>
      </c>
      <c r="BC133" s="555">
        <f t="shared" si="155"/>
        <v>0</v>
      </c>
      <c r="BD133" s="555">
        <f t="shared" si="155"/>
        <v>0</v>
      </c>
      <c r="BE133" s="555">
        <f t="shared" si="155"/>
        <v>0</v>
      </c>
      <c r="BF133" s="555">
        <f t="shared" si="155"/>
        <v>0</v>
      </c>
      <c r="BG133" s="555" t="e">
        <f t="shared" si="155"/>
        <v>#DIV/0!</v>
      </c>
      <c r="BH133" s="555" t="e">
        <f t="shared" si="155"/>
        <v>#DIV/0!</v>
      </c>
      <c r="BI133" s="555" t="e">
        <f t="shared" si="155"/>
        <v>#DIV/0!</v>
      </c>
      <c r="BJ133" s="555">
        <f t="shared" si="155"/>
        <v>0</v>
      </c>
      <c r="BK133" s="555">
        <f t="shared" si="155"/>
        <v>0</v>
      </c>
      <c r="BL133" s="555">
        <f t="shared" si="155"/>
        <v>0</v>
      </c>
      <c r="BM133" s="555">
        <f t="shared" si="155"/>
        <v>0</v>
      </c>
      <c r="BN133" s="555">
        <f t="shared" si="155"/>
        <v>0</v>
      </c>
      <c r="BO133" s="555">
        <f t="shared" si="155"/>
        <v>0</v>
      </c>
      <c r="BP133" s="555">
        <f t="shared" si="155"/>
        <v>0</v>
      </c>
      <c r="BQ133" s="555">
        <f t="shared" si="155"/>
        <v>170</v>
      </c>
      <c r="BR133" s="555">
        <f t="shared" si="155"/>
        <v>18.7</v>
      </c>
      <c r="BS133" s="555">
        <f t="shared" si="155"/>
        <v>0</v>
      </c>
      <c r="BT133" s="555">
        <f t="shared" si="155"/>
        <v>0</v>
      </c>
      <c r="BU133" s="555" t="e">
        <f t="shared" si="155"/>
        <v>#NAME?</v>
      </c>
      <c r="BV133" s="555" t="e">
        <f t="shared" si="155"/>
        <v>#NAME?</v>
      </c>
      <c r="BW133" s="555" t="e">
        <f t="shared" si="155"/>
        <v>#NAME?</v>
      </c>
      <c r="BX133" s="555" t="e">
        <f t="shared" si="155"/>
        <v>#NAME?</v>
      </c>
      <c r="BY133" s="555">
        <f t="shared" si="155"/>
        <v>0</v>
      </c>
      <c r="BZ133" s="555" t="e">
        <f t="shared" si="155"/>
        <v>#NAME?</v>
      </c>
      <c r="CA133" s="555">
        <f t="shared" si="155"/>
        <v>0</v>
      </c>
      <c r="CB133" s="555">
        <f t="shared" si="155"/>
        <v>0</v>
      </c>
      <c r="CC133" s="555">
        <f t="shared" si="155"/>
        <v>0</v>
      </c>
      <c r="CD133" s="555">
        <f t="shared" si="155"/>
        <v>0</v>
      </c>
      <c r="CE133" s="555">
        <f t="shared" si="155"/>
        <v>0</v>
      </c>
      <c r="CF133" s="555">
        <f t="shared" ref="CF133:CS133" si="156">SUM(CF131:CF132)</f>
        <v>0</v>
      </c>
      <c r="CG133" s="555">
        <f t="shared" si="156"/>
        <v>0</v>
      </c>
      <c r="CH133" s="555">
        <f t="shared" si="156"/>
        <v>0</v>
      </c>
      <c r="CI133" s="555">
        <f t="shared" si="156"/>
        <v>0</v>
      </c>
      <c r="CJ133" s="555">
        <f t="shared" si="156"/>
        <v>0</v>
      </c>
      <c r="CK133" s="555">
        <f t="shared" si="156"/>
        <v>0</v>
      </c>
      <c r="CL133" s="555">
        <f t="shared" si="156"/>
        <v>0</v>
      </c>
      <c r="CM133" s="555" t="e">
        <f t="shared" si="156"/>
        <v>#NAME?</v>
      </c>
      <c r="CN133" s="555">
        <f t="shared" si="156"/>
        <v>0</v>
      </c>
      <c r="CO133" s="555">
        <f t="shared" si="156"/>
        <v>0</v>
      </c>
      <c r="CP133" s="555">
        <f t="shared" si="156"/>
        <v>0</v>
      </c>
      <c r="CQ133" s="555">
        <f t="shared" si="156"/>
        <v>0</v>
      </c>
      <c r="CR133" s="555">
        <f t="shared" si="156"/>
        <v>0</v>
      </c>
      <c r="CS133" s="555" t="e">
        <f t="shared" si="156"/>
        <v>#NAME?</v>
      </c>
    </row>
    <row r="134" spans="1:97" ht="13">
      <c r="A134" s="544" t="s">
        <v>1340</v>
      </c>
      <c r="B134" s="542">
        <v>1</v>
      </c>
      <c r="C134" s="542">
        <v>9</v>
      </c>
      <c r="D134" s="542">
        <f t="shared" si="124"/>
        <v>9.5</v>
      </c>
      <c r="E134" s="542">
        <v>9</v>
      </c>
      <c r="F134" s="542">
        <v>8.5</v>
      </c>
      <c r="G134" s="542">
        <v>16.5</v>
      </c>
      <c r="H134" s="542">
        <v>7</v>
      </c>
      <c r="I134" s="542">
        <v>13</v>
      </c>
      <c r="J134" s="542">
        <v>7</v>
      </c>
      <c r="K134" s="542">
        <v>8</v>
      </c>
      <c r="L134" s="542">
        <v>4</v>
      </c>
      <c r="M134" s="542">
        <v>15</v>
      </c>
      <c r="N134" s="542">
        <v>14</v>
      </c>
      <c r="O134" s="542">
        <v>10</v>
      </c>
      <c r="P134" s="542">
        <v>8.5</v>
      </c>
      <c r="Q134" s="542">
        <f t="shared" si="125"/>
        <v>120.5</v>
      </c>
      <c r="R134" s="542">
        <f t="shared" si="126"/>
        <v>130</v>
      </c>
      <c r="S134" s="528">
        <v>0</v>
      </c>
      <c r="T134" s="528">
        <v>0</v>
      </c>
      <c r="U134" s="528">
        <v>0</v>
      </c>
      <c r="V134" s="528">
        <v>0</v>
      </c>
      <c r="W134" s="528">
        <v>0</v>
      </c>
      <c r="X134" s="528">
        <v>0</v>
      </c>
      <c r="Y134" s="528">
        <v>0</v>
      </c>
      <c r="Z134" s="528">
        <v>0</v>
      </c>
      <c r="AA134" s="528">
        <v>0</v>
      </c>
      <c r="AB134" s="529">
        <f t="shared" si="127"/>
        <v>13.68</v>
      </c>
      <c r="AC134" s="529">
        <f t="shared" si="128"/>
        <v>10.8</v>
      </c>
      <c r="AD134" s="529">
        <f t="shared" si="129"/>
        <v>29.5</v>
      </c>
      <c r="AE134" s="529">
        <f t="shared" si="130"/>
        <v>28.215</v>
      </c>
      <c r="AF134" s="529">
        <f t="shared" si="131"/>
        <v>74.375</v>
      </c>
      <c r="AG134" s="529">
        <f t="shared" si="132"/>
        <v>142.88999999999999</v>
      </c>
      <c r="AH134" s="529">
        <f t="shared" ref="AH134:AH197" si="157">$AB134+$AG134</f>
        <v>156.57</v>
      </c>
      <c r="AI134" s="530">
        <v>0</v>
      </c>
      <c r="AJ134" s="530">
        <v>0</v>
      </c>
      <c r="AK134" s="530">
        <v>0</v>
      </c>
      <c r="AL134" s="529">
        <f t="shared" ref="AL134:AL197" si="158">ROUND($AH134*$AK134,3)</f>
        <v>0</v>
      </c>
      <c r="AM134" s="529">
        <f t="shared" si="133"/>
        <v>0</v>
      </c>
      <c r="AN134" s="529">
        <f t="shared" si="134"/>
        <v>0</v>
      </c>
      <c r="AO134" s="529">
        <f t="shared" si="135"/>
        <v>0</v>
      </c>
      <c r="AP134" s="529">
        <f t="shared" si="136"/>
        <v>0</v>
      </c>
      <c r="AQ134" s="529">
        <f t="shared" ref="AQ134:AQ197" si="159">SUM(AM134:AP134)</f>
        <v>0</v>
      </c>
      <c r="AR134" s="529">
        <f t="shared" si="137"/>
        <v>0</v>
      </c>
      <c r="AS134" s="529">
        <f t="shared" ref="AS134:AS197" si="160">SUM(AQ134:AR134)</f>
        <v>0</v>
      </c>
      <c r="AT134" s="529">
        <f t="shared" si="138"/>
        <v>0</v>
      </c>
      <c r="AU134" s="529">
        <f t="shared" si="139"/>
        <v>0</v>
      </c>
      <c r="AV134" s="529">
        <f t="shared" si="140"/>
        <v>0</v>
      </c>
      <c r="AW134" s="531">
        <v>0</v>
      </c>
      <c r="AX134" s="529">
        <f t="shared" si="141"/>
        <v>0</v>
      </c>
      <c r="AY134" s="530">
        <v>0</v>
      </c>
      <c r="AZ134" s="530">
        <v>0</v>
      </c>
      <c r="BA134" s="529" t="e">
        <f>IF(R134&gt;=2000,(SUM(AY134:AZ134)*BA132),(SUM(AY134:AX)))</f>
        <v>#NAME?</v>
      </c>
      <c r="BB134" s="529">
        <f t="shared" ref="BB134:BB197" si="161">ROUND(IF($R166&lt;4000,((4000-$R166)/4000)*(0.15*$R166),0),3)</f>
        <v>19.846</v>
      </c>
      <c r="BE134" s="530">
        <v>0</v>
      </c>
      <c r="BF134" s="529">
        <f t="shared" ref="BF134:BF197" si="162">ROUND($BE134*$R134,3)</f>
        <v>0</v>
      </c>
      <c r="BG134" s="534" t="e">
        <f t="shared" ref="BG134:BG197" si="163">ROUND(IF(AND((($CQ134-$CP134)/$CP134)&gt;0.01,(($CQ134-$CP134)-($CQ134*0.01))&gt;0),(($CQ134-$CP134)-($CQ134*0.01))*$BG$2,0),3)</f>
        <v>#DIV/0!</v>
      </c>
      <c r="BH134" s="534" t="e">
        <f t="shared" ref="BH134:BH197" si="164">ROUND(IF((($CQ134-$CP134)/$CP134)&gt;0.01,($CQ134-$CP134)*$BH$2,0),3)</f>
        <v>#DIV/0!</v>
      </c>
      <c r="BI134" s="534" t="e">
        <f t="shared" si="142"/>
        <v>#DIV/0!</v>
      </c>
      <c r="BK134" s="529">
        <f t="shared" si="143"/>
        <v>0</v>
      </c>
      <c r="BM134" s="529">
        <f t="shared" si="144"/>
        <v>0</v>
      </c>
      <c r="BP134" s="529">
        <f t="shared" si="145"/>
        <v>0</v>
      </c>
      <c r="BQ134" s="531">
        <v>0</v>
      </c>
      <c r="BR134" s="529">
        <f t="shared" ref="BR134:BR197" si="165">ROUND($BQ134*$BR$2,3)</f>
        <v>0</v>
      </c>
      <c r="BS134" s="531">
        <v>0</v>
      </c>
      <c r="BT134" s="529">
        <f t="shared" ref="BT134:BT197" si="166">ROUND($BS134*$BT$2,3)</f>
        <v>0</v>
      </c>
      <c r="BU134" s="529" t="e">
        <f t="shared" ref="BU134:BU197" si="167">AL134+AS134+AT134+AU134+AV134+AX134+BA134+BB134+BC134+BD134+BF134+BG134+BK134+BM134+BP134+BR134+BT134</f>
        <v>#NAME?</v>
      </c>
      <c r="BV134" s="529" t="e">
        <f t="shared" ref="BV134:BV197" si="168">ROUND(IF(AND($R134&lt;=200,$CR134&gt;$BU134),$CR134-$BU134,0),3)</f>
        <v>#NAME?</v>
      </c>
      <c r="BW134" s="529" t="e">
        <f t="shared" si="146"/>
        <v>#NAME?</v>
      </c>
      <c r="BX134" s="535" t="e">
        <f t="shared" si="147"/>
        <v>#NAME?</v>
      </c>
      <c r="BZ134" s="535" t="e">
        <f t="shared" si="148"/>
        <v>#NAME?</v>
      </c>
      <c r="CC134" s="538">
        <f t="shared" ref="CC134:CC197" si="169">$CA134+$CB134</f>
        <v>0</v>
      </c>
      <c r="CF134" s="538">
        <f t="shared" si="149"/>
        <v>0</v>
      </c>
      <c r="CI134" s="535">
        <f t="shared" si="150"/>
        <v>0</v>
      </c>
      <c r="CJ134" s="535">
        <f t="shared" si="151"/>
        <v>0</v>
      </c>
      <c r="CK134" s="535">
        <f t="shared" si="152"/>
        <v>0</v>
      </c>
      <c r="CM134" s="535" t="e">
        <f t="shared" si="153"/>
        <v>#NAME?</v>
      </c>
      <c r="CS134" s="539" t="e">
        <f t="shared" ref="CS134:CS197" si="170">ROUND($BX134/$R134,0)</f>
        <v>#NAME?</v>
      </c>
    </row>
    <row r="135" spans="1:97" ht="13">
      <c r="A135" s="544" t="s">
        <v>1341</v>
      </c>
      <c r="B135" s="542">
        <v>29.5</v>
      </c>
      <c r="C135" s="542">
        <v>135</v>
      </c>
      <c r="D135" s="542">
        <f t="shared" si="124"/>
        <v>149.75</v>
      </c>
      <c r="E135" s="542">
        <v>142.5</v>
      </c>
      <c r="F135" s="542">
        <v>150.5</v>
      </c>
      <c r="G135" s="542">
        <v>141</v>
      </c>
      <c r="H135" s="542">
        <v>145</v>
      </c>
      <c r="I135" s="542">
        <v>167.5</v>
      </c>
      <c r="J135" s="542">
        <v>161</v>
      </c>
      <c r="K135" s="542">
        <v>154</v>
      </c>
      <c r="L135" s="542">
        <v>147.5</v>
      </c>
      <c r="M135" s="542">
        <v>235</v>
      </c>
      <c r="N135" s="542">
        <v>195.5</v>
      </c>
      <c r="O135" s="542">
        <v>187</v>
      </c>
      <c r="P135" s="542">
        <v>176.5</v>
      </c>
      <c r="Q135" s="542">
        <f t="shared" si="125"/>
        <v>2003</v>
      </c>
      <c r="R135" s="542">
        <f t="shared" si="126"/>
        <v>2152.75</v>
      </c>
      <c r="S135" s="528">
        <v>0</v>
      </c>
      <c r="T135" s="528">
        <v>0</v>
      </c>
      <c r="U135" s="528">
        <v>0</v>
      </c>
      <c r="V135" s="528">
        <v>0</v>
      </c>
      <c r="W135" s="528">
        <v>0</v>
      </c>
      <c r="X135" s="528">
        <v>0</v>
      </c>
      <c r="Y135" s="528">
        <v>0</v>
      </c>
      <c r="Z135" s="528">
        <v>0</v>
      </c>
      <c r="AA135" s="528">
        <v>0</v>
      </c>
      <c r="AB135" s="529">
        <f t="shared" si="127"/>
        <v>215.64</v>
      </c>
      <c r="AC135" s="529">
        <f t="shared" si="128"/>
        <v>171</v>
      </c>
      <c r="AD135" s="529">
        <f t="shared" si="129"/>
        <v>343.97</v>
      </c>
      <c r="AE135" s="529">
        <f t="shared" si="130"/>
        <v>494.80799999999999</v>
      </c>
      <c r="AF135" s="529">
        <f t="shared" si="131"/>
        <v>1369.375</v>
      </c>
      <c r="AG135" s="529">
        <f t="shared" si="132"/>
        <v>2379.1530000000002</v>
      </c>
      <c r="AH135" s="529">
        <f t="shared" si="157"/>
        <v>2594.7930000000001</v>
      </c>
      <c r="AI135" s="530">
        <v>0</v>
      </c>
      <c r="AJ135" s="530">
        <v>0</v>
      </c>
      <c r="AK135" s="530">
        <v>0</v>
      </c>
      <c r="AL135" s="529">
        <f t="shared" si="158"/>
        <v>0</v>
      </c>
      <c r="AM135" s="529">
        <f t="shared" si="133"/>
        <v>0</v>
      </c>
      <c r="AN135" s="529">
        <f t="shared" si="134"/>
        <v>0</v>
      </c>
      <c r="AO135" s="529">
        <f t="shared" si="135"/>
        <v>0</v>
      </c>
      <c r="AP135" s="529">
        <f t="shared" si="136"/>
        <v>0</v>
      </c>
      <c r="AQ135" s="529">
        <f t="shared" si="159"/>
        <v>0</v>
      </c>
      <c r="AR135" s="529">
        <f t="shared" si="137"/>
        <v>0</v>
      </c>
      <c r="AS135" s="529">
        <f t="shared" si="160"/>
        <v>0</v>
      </c>
      <c r="AT135" s="529">
        <f t="shared" si="138"/>
        <v>0</v>
      </c>
      <c r="AU135" s="529">
        <f t="shared" si="139"/>
        <v>0</v>
      </c>
      <c r="AV135" s="529">
        <f t="shared" si="140"/>
        <v>0</v>
      </c>
      <c r="AW135" s="531">
        <v>0</v>
      </c>
      <c r="AX135" s="529">
        <f t="shared" si="141"/>
        <v>0</v>
      </c>
      <c r="AY135" s="530">
        <v>0</v>
      </c>
      <c r="AZ135" s="530">
        <v>0</v>
      </c>
      <c r="BA135" s="529" t="e">
        <f>IF(R135&gt;=2000,(SUM(AY135:AZ135)*BA133),(SUM(AY135:AX)))</f>
        <v>#NAME?</v>
      </c>
      <c r="BB135" s="529">
        <f t="shared" si="161"/>
        <v>28.5</v>
      </c>
      <c r="BE135" s="530">
        <v>0</v>
      </c>
      <c r="BF135" s="529">
        <f t="shared" si="162"/>
        <v>0</v>
      </c>
      <c r="BG135" s="534" t="e">
        <f t="shared" si="163"/>
        <v>#DIV/0!</v>
      </c>
      <c r="BH135" s="534" t="e">
        <f t="shared" si="164"/>
        <v>#DIV/0!</v>
      </c>
      <c r="BI135" s="534" t="e">
        <f t="shared" si="142"/>
        <v>#DIV/0!</v>
      </c>
      <c r="BK135" s="529">
        <f t="shared" si="143"/>
        <v>0</v>
      </c>
      <c r="BM135" s="529">
        <f t="shared" si="144"/>
        <v>0</v>
      </c>
      <c r="BP135" s="529">
        <f t="shared" si="145"/>
        <v>0</v>
      </c>
      <c r="BQ135" s="531">
        <v>370</v>
      </c>
      <c r="BR135" s="529">
        <f>ROUND($BQ135*$BR$2,3)</f>
        <v>40.700000000000003</v>
      </c>
      <c r="BS135" s="531">
        <v>215</v>
      </c>
      <c r="BT135" s="529">
        <f t="shared" si="166"/>
        <v>64.5</v>
      </c>
      <c r="BU135" s="529" t="e">
        <f t="shared" si="167"/>
        <v>#NAME?</v>
      </c>
      <c r="BV135" s="529" t="e">
        <f t="shared" si="168"/>
        <v>#NAME?</v>
      </c>
      <c r="BW135" s="529" t="e">
        <f t="shared" si="146"/>
        <v>#NAME?</v>
      </c>
      <c r="BX135" s="535" t="e">
        <f t="shared" si="147"/>
        <v>#NAME?</v>
      </c>
      <c r="BZ135" s="535" t="e">
        <f t="shared" si="148"/>
        <v>#NAME?</v>
      </c>
      <c r="CC135" s="538">
        <f t="shared" si="169"/>
        <v>0</v>
      </c>
      <c r="CF135" s="538">
        <f t="shared" si="149"/>
        <v>0</v>
      </c>
      <c r="CI135" s="535">
        <f t="shared" si="150"/>
        <v>0</v>
      </c>
      <c r="CJ135" s="535">
        <f t="shared" si="151"/>
        <v>0</v>
      </c>
      <c r="CK135" s="535">
        <f t="shared" si="152"/>
        <v>0</v>
      </c>
      <c r="CM135" s="535" t="e">
        <f t="shared" si="153"/>
        <v>#NAME?</v>
      </c>
      <c r="CS135" s="539" t="e">
        <f t="shared" si="170"/>
        <v>#NAME?</v>
      </c>
    </row>
    <row r="136" spans="1:97" ht="13">
      <c r="A136" s="559" t="s">
        <v>990</v>
      </c>
      <c r="B136" s="542">
        <v>0</v>
      </c>
      <c r="C136" s="542">
        <v>20</v>
      </c>
      <c r="D136" s="542">
        <f t="shared" si="124"/>
        <v>20</v>
      </c>
      <c r="E136" s="542">
        <v>20</v>
      </c>
      <c r="F136" s="542">
        <v>22</v>
      </c>
      <c r="G136" s="542">
        <v>22</v>
      </c>
      <c r="H136" s="542">
        <v>22</v>
      </c>
      <c r="I136" s="542">
        <v>22</v>
      </c>
      <c r="J136" s="542">
        <v>22</v>
      </c>
      <c r="K136" s="542">
        <v>22</v>
      </c>
      <c r="L136" s="542">
        <v>21.5</v>
      </c>
      <c r="M136" s="542">
        <v>0</v>
      </c>
      <c r="N136" s="542">
        <v>0</v>
      </c>
      <c r="O136" s="542">
        <v>0</v>
      </c>
      <c r="P136" s="542">
        <v>0</v>
      </c>
      <c r="Q136" s="542">
        <f>SUM($E136:$P136)</f>
        <v>173.5</v>
      </c>
      <c r="R136" s="542">
        <f t="shared" si="126"/>
        <v>193.5</v>
      </c>
      <c r="S136" s="528">
        <v>0</v>
      </c>
      <c r="T136" s="528">
        <v>0</v>
      </c>
      <c r="U136" s="528">
        <v>0</v>
      </c>
      <c r="V136" s="528">
        <v>0</v>
      </c>
      <c r="W136" s="528">
        <v>0</v>
      </c>
      <c r="X136" s="528">
        <v>0</v>
      </c>
      <c r="Y136" s="528">
        <v>0</v>
      </c>
      <c r="Z136" s="528">
        <v>0</v>
      </c>
      <c r="AA136" s="528">
        <v>0</v>
      </c>
      <c r="AB136" s="529">
        <f t="shared" si="127"/>
        <v>28.8</v>
      </c>
      <c r="AC136" s="529">
        <f t="shared" si="128"/>
        <v>24</v>
      </c>
      <c r="AD136" s="529">
        <f t="shared" si="129"/>
        <v>51.92</v>
      </c>
      <c r="AE136" s="529">
        <f t="shared" si="130"/>
        <v>68.97</v>
      </c>
      <c r="AF136" s="529">
        <f t="shared" si="131"/>
        <v>54.375</v>
      </c>
      <c r="AG136" s="529">
        <f t="shared" si="132"/>
        <v>199.26499999999999</v>
      </c>
      <c r="AH136" s="529">
        <f t="shared" si="157"/>
        <v>228.065</v>
      </c>
      <c r="AI136" s="530">
        <v>0</v>
      </c>
      <c r="AJ136" s="530">
        <v>0</v>
      </c>
      <c r="AK136" s="530">
        <v>0</v>
      </c>
      <c r="AL136" s="529">
        <f t="shared" si="158"/>
        <v>0</v>
      </c>
      <c r="AM136" s="529">
        <f t="shared" si="133"/>
        <v>0</v>
      </c>
      <c r="AN136" s="529">
        <f t="shared" si="134"/>
        <v>0</v>
      </c>
      <c r="AO136" s="529">
        <f t="shared" si="135"/>
        <v>0</v>
      </c>
      <c r="AP136" s="529">
        <f t="shared" si="136"/>
        <v>0</v>
      </c>
      <c r="AQ136" s="529">
        <f t="shared" si="159"/>
        <v>0</v>
      </c>
      <c r="AR136" s="529">
        <f t="shared" si="137"/>
        <v>0</v>
      </c>
      <c r="AS136" s="529">
        <f t="shared" si="160"/>
        <v>0</v>
      </c>
      <c r="AT136" s="529">
        <f t="shared" si="138"/>
        <v>0</v>
      </c>
      <c r="AU136" s="529">
        <f t="shared" si="139"/>
        <v>0</v>
      </c>
      <c r="AV136" s="529">
        <f t="shared" si="140"/>
        <v>0</v>
      </c>
      <c r="AW136" s="531">
        <v>0</v>
      </c>
      <c r="AX136" s="529">
        <f t="shared" si="141"/>
        <v>0</v>
      </c>
      <c r="AY136" s="530">
        <v>0</v>
      </c>
      <c r="AZ136" s="530">
        <v>0</v>
      </c>
      <c r="BA136" s="529" t="e">
        <f>IF(R136&gt;=2000,(SUM(AY136:AZ136)*BA134),(SUM(AY136:AX)))</f>
        <v>#NAME?</v>
      </c>
      <c r="BB136" s="529">
        <f t="shared" si="161"/>
        <v>17.46</v>
      </c>
      <c r="BE136" s="530">
        <v>0</v>
      </c>
      <c r="BF136" s="529">
        <f t="shared" si="162"/>
        <v>0</v>
      </c>
      <c r="BG136" s="534" t="e">
        <f t="shared" si="163"/>
        <v>#DIV/0!</v>
      </c>
      <c r="BH136" s="534" t="e">
        <f t="shared" si="164"/>
        <v>#DIV/0!</v>
      </c>
      <c r="BI136" s="534" t="e">
        <f t="shared" si="142"/>
        <v>#DIV/0!</v>
      </c>
      <c r="BK136" s="529">
        <f t="shared" si="143"/>
        <v>0</v>
      </c>
      <c r="BM136" s="529">
        <f t="shared" si="144"/>
        <v>0</v>
      </c>
      <c r="BP136" s="529">
        <f t="shared" si="145"/>
        <v>0</v>
      </c>
      <c r="BQ136" s="531">
        <v>30</v>
      </c>
      <c r="BR136" s="529">
        <f t="shared" si="165"/>
        <v>3.3</v>
      </c>
      <c r="BS136" s="531">
        <v>0</v>
      </c>
      <c r="BT136" s="529">
        <f t="shared" si="166"/>
        <v>0</v>
      </c>
      <c r="BU136" s="529" t="e">
        <f t="shared" si="167"/>
        <v>#NAME?</v>
      </c>
      <c r="BV136" s="529" t="e">
        <f t="shared" si="168"/>
        <v>#NAME?</v>
      </c>
      <c r="BW136" s="529" t="e">
        <f t="shared" si="146"/>
        <v>#NAME?</v>
      </c>
      <c r="BX136" s="535" t="e">
        <f t="shared" si="147"/>
        <v>#NAME?</v>
      </c>
      <c r="BZ136" s="535" t="e">
        <f t="shared" si="148"/>
        <v>#NAME?</v>
      </c>
      <c r="CC136" s="538">
        <f t="shared" si="169"/>
        <v>0</v>
      </c>
      <c r="CF136" s="538">
        <f t="shared" si="149"/>
        <v>0</v>
      </c>
      <c r="CI136" s="535">
        <f t="shared" si="150"/>
        <v>0</v>
      </c>
      <c r="CJ136" s="535">
        <f t="shared" si="151"/>
        <v>0</v>
      </c>
      <c r="CK136" s="535">
        <f t="shared" si="152"/>
        <v>0</v>
      </c>
      <c r="CM136" s="535" t="e">
        <f t="shared" si="153"/>
        <v>#NAME?</v>
      </c>
      <c r="CS136" s="539" t="e">
        <f t="shared" si="170"/>
        <v>#NAME?</v>
      </c>
    </row>
    <row r="137" spans="1:97" ht="13">
      <c r="A137" s="559" t="s">
        <v>1342</v>
      </c>
      <c r="B137" s="542">
        <v>0</v>
      </c>
      <c r="C137" s="542">
        <v>15</v>
      </c>
      <c r="D137" s="542">
        <f t="shared" si="124"/>
        <v>15</v>
      </c>
      <c r="E137" s="542">
        <v>20</v>
      </c>
      <c r="F137" s="542">
        <v>24</v>
      </c>
      <c r="G137" s="542">
        <v>24</v>
      </c>
      <c r="H137" s="542">
        <v>26</v>
      </c>
      <c r="I137" s="542">
        <v>26</v>
      </c>
      <c r="J137" s="542">
        <v>26</v>
      </c>
      <c r="K137" s="542">
        <v>26</v>
      </c>
      <c r="L137" s="542">
        <v>26</v>
      </c>
      <c r="M137" s="542">
        <v>0</v>
      </c>
      <c r="N137" s="542">
        <v>0</v>
      </c>
      <c r="O137" s="542">
        <v>0</v>
      </c>
      <c r="P137" s="542">
        <v>0</v>
      </c>
      <c r="Q137" s="542">
        <f t="shared" si="125"/>
        <v>198</v>
      </c>
      <c r="R137" s="542">
        <f t="shared" si="126"/>
        <v>213</v>
      </c>
      <c r="S137" s="528">
        <v>0</v>
      </c>
      <c r="T137" s="528">
        <v>0</v>
      </c>
      <c r="U137" s="528">
        <v>0</v>
      </c>
      <c r="V137" s="528">
        <v>0</v>
      </c>
      <c r="W137" s="528">
        <v>0</v>
      </c>
      <c r="X137" s="528">
        <v>0</v>
      </c>
      <c r="Y137" s="528">
        <v>0</v>
      </c>
      <c r="Z137" s="528">
        <v>0</v>
      </c>
      <c r="AA137" s="528">
        <v>0</v>
      </c>
      <c r="AB137" s="529">
        <f t="shared" si="127"/>
        <v>21.6</v>
      </c>
      <c r="AC137" s="529">
        <f t="shared" si="128"/>
        <v>24</v>
      </c>
      <c r="AD137" s="529">
        <f t="shared" si="129"/>
        <v>56.64</v>
      </c>
      <c r="AE137" s="529">
        <f t="shared" si="130"/>
        <v>81.510000000000005</v>
      </c>
      <c r="AF137" s="529">
        <f t="shared" si="131"/>
        <v>65</v>
      </c>
      <c r="AG137" s="529">
        <f t="shared" si="132"/>
        <v>227.15</v>
      </c>
      <c r="AH137" s="529">
        <f t="shared" si="157"/>
        <v>248.75</v>
      </c>
      <c r="AI137" s="530">
        <v>0</v>
      </c>
      <c r="AJ137" s="530">
        <v>0</v>
      </c>
      <c r="AK137" s="530">
        <v>0</v>
      </c>
      <c r="AL137" s="529">
        <f t="shared" si="158"/>
        <v>0</v>
      </c>
      <c r="AM137" s="529">
        <f t="shared" si="133"/>
        <v>0</v>
      </c>
      <c r="AN137" s="529">
        <f t="shared" si="134"/>
        <v>0</v>
      </c>
      <c r="AO137" s="529">
        <f t="shared" si="135"/>
        <v>0</v>
      </c>
      <c r="AP137" s="529">
        <f t="shared" si="136"/>
        <v>0</v>
      </c>
      <c r="AQ137" s="529">
        <f t="shared" si="159"/>
        <v>0</v>
      </c>
      <c r="AR137" s="529">
        <f t="shared" si="137"/>
        <v>0</v>
      </c>
      <c r="AS137" s="529">
        <f t="shared" si="160"/>
        <v>0</v>
      </c>
      <c r="AT137" s="529">
        <f t="shared" si="138"/>
        <v>0</v>
      </c>
      <c r="AU137" s="529">
        <f t="shared" si="139"/>
        <v>0</v>
      </c>
      <c r="AV137" s="529">
        <f t="shared" si="140"/>
        <v>0</v>
      </c>
      <c r="AW137" s="531">
        <v>0</v>
      </c>
      <c r="AX137" s="529">
        <f t="shared" si="141"/>
        <v>0</v>
      </c>
      <c r="AY137" s="530">
        <v>0</v>
      </c>
      <c r="AZ137" s="530">
        <v>0</v>
      </c>
      <c r="BA137" s="529" t="e">
        <f>IF(R137&gt;=2000,(SUM(AY137:AZ137)*BA135),(SUM(AY137:AX)))</f>
        <v>#NAME?</v>
      </c>
      <c r="BB137" s="529">
        <f t="shared" si="161"/>
        <v>47.1</v>
      </c>
      <c r="BE137" s="530">
        <v>0</v>
      </c>
      <c r="BF137" s="529">
        <f t="shared" si="162"/>
        <v>0</v>
      </c>
      <c r="BG137" s="534" t="e">
        <f t="shared" si="163"/>
        <v>#DIV/0!</v>
      </c>
      <c r="BH137" s="534" t="e">
        <f t="shared" si="164"/>
        <v>#DIV/0!</v>
      </c>
      <c r="BI137" s="534" t="e">
        <f t="shared" si="142"/>
        <v>#DIV/0!</v>
      </c>
      <c r="BK137" s="529">
        <f t="shared" si="143"/>
        <v>0</v>
      </c>
      <c r="BM137" s="529">
        <f t="shared" si="144"/>
        <v>0</v>
      </c>
      <c r="BP137" s="529">
        <f t="shared" si="145"/>
        <v>0</v>
      </c>
      <c r="BQ137" s="531">
        <v>0</v>
      </c>
      <c r="BR137" s="529">
        <f t="shared" si="165"/>
        <v>0</v>
      </c>
      <c r="BS137" s="531">
        <v>0</v>
      </c>
      <c r="BT137" s="529">
        <f t="shared" si="166"/>
        <v>0</v>
      </c>
      <c r="BU137" s="529" t="e">
        <f t="shared" si="167"/>
        <v>#NAME?</v>
      </c>
      <c r="BV137" s="529" t="e">
        <f t="shared" si="168"/>
        <v>#NAME?</v>
      </c>
      <c r="BW137" s="529" t="e">
        <f t="shared" si="146"/>
        <v>#NAME?</v>
      </c>
      <c r="BX137" s="535" t="e">
        <f t="shared" si="147"/>
        <v>#NAME?</v>
      </c>
      <c r="BZ137" s="535" t="e">
        <f t="shared" si="148"/>
        <v>#NAME?</v>
      </c>
      <c r="CC137" s="538">
        <f t="shared" si="169"/>
        <v>0</v>
      </c>
      <c r="CF137" s="538">
        <f t="shared" si="149"/>
        <v>0</v>
      </c>
      <c r="CI137" s="535">
        <f t="shared" si="150"/>
        <v>0</v>
      </c>
      <c r="CJ137" s="535">
        <f t="shared" si="151"/>
        <v>0</v>
      </c>
      <c r="CK137" s="535">
        <f t="shared" si="152"/>
        <v>0</v>
      </c>
      <c r="CM137" s="535" t="e">
        <f t="shared" si="153"/>
        <v>#NAME?</v>
      </c>
      <c r="CS137" s="539" t="e">
        <f t="shared" si="170"/>
        <v>#NAME?</v>
      </c>
    </row>
    <row r="138" spans="1:97" ht="13">
      <c r="A138" s="559" t="s">
        <v>992</v>
      </c>
      <c r="B138" s="542">
        <v>0</v>
      </c>
      <c r="C138" s="542">
        <v>0</v>
      </c>
      <c r="D138" s="542">
        <f t="shared" si="124"/>
        <v>0</v>
      </c>
      <c r="E138" s="542">
        <v>0</v>
      </c>
      <c r="F138" s="542">
        <v>0</v>
      </c>
      <c r="G138" s="542">
        <v>0</v>
      </c>
      <c r="H138" s="542">
        <v>0</v>
      </c>
      <c r="I138" s="542">
        <v>0</v>
      </c>
      <c r="J138" s="542">
        <v>0</v>
      </c>
      <c r="K138" s="542">
        <v>0</v>
      </c>
      <c r="L138" s="542">
        <v>0</v>
      </c>
      <c r="M138" s="542">
        <v>24.5</v>
      </c>
      <c r="N138" s="542">
        <v>22</v>
      </c>
      <c r="O138" s="542">
        <v>22</v>
      </c>
      <c r="P138" s="542">
        <v>25</v>
      </c>
      <c r="Q138" s="542">
        <f t="shared" si="125"/>
        <v>93.5</v>
      </c>
      <c r="R138" s="542">
        <f t="shared" si="126"/>
        <v>93.5</v>
      </c>
      <c r="S138" s="528">
        <v>0</v>
      </c>
      <c r="T138" s="528">
        <v>0</v>
      </c>
      <c r="U138" s="528">
        <v>0</v>
      </c>
      <c r="V138" s="528">
        <v>0</v>
      </c>
      <c r="W138" s="528">
        <v>0</v>
      </c>
      <c r="X138" s="528">
        <v>0</v>
      </c>
      <c r="Y138" s="528">
        <v>0</v>
      </c>
      <c r="Z138" s="528">
        <v>0</v>
      </c>
      <c r="AA138" s="528">
        <v>0</v>
      </c>
      <c r="AB138" s="529">
        <f t="shared" si="127"/>
        <v>0</v>
      </c>
      <c r="AC138" s="529">
        <f t="shared" si="128"/>
        <v>0</v>
      </c>
      <c r="AD138" s="529">
        <f t="shared" si="129"/>
        <v>0</v>
      </c>
      <c r="AE138" s="529">
        <f t="shared" si="130"/>
        <v>0</v>
      </c>
      <c r="AF138" s="529">
        <f t="shared" si="131"/>
        <v>116.875</v>
      </c>
      <c r="AG138" s="529">
        <f t="shared" si="132"/>
        <v>116.875</v>
      </c>
      <c r="AH138" s="529">
        <f t="shared" si="157"/>
        <v>116.875</v>
      </c>
      <c r="AI138" s="530">
        <v>0</v>
      </c>
      <c r="AJ138" s="530">
        <v>0</v>
      </c>
      <c r="AK138" s="530">
        <v>0</v>
      </c>
      <c r="AL138" s="529">
        <f t="shared" si="158"/>
        <v>0</v>
      </c>
      <c r="AM138" s="529">
        <f t="shared" si="133"/>
        <v>0</v>
      </c>
      <c r="AN138" s="529">
        <f t="shared" si="134"/>
        <v>0</v>
      </c>
      <c r="AO138" s="529">
        <f t="shared" si="135"/>
        <v>0</v>
      </c>
      <c r="AP138" s="529">
        <f t="shared" si="136"/>
        <v>0</v>
      </c>
      <c r="AQ138" s="529">
        <f t="shared" si="159"/>
        <v>0</v>
      </c>
      <c r="AR138" s="529">
        <f t="shared" si="137"/>
        <v>0</v>
      </c>
      <c r="AS138" s="529">
        <f t="shared" si="160"/>
        <v>0</v>
      </c>
      <c r="AT138" s="529">
        <f t="shared" si="138"/>
        <v>0</v>
      </c>
      <c r="AU138" s="529">
        <f t="shared" si="139"/>
        <v>0</v>
      </c>
      <c r="AV138" s="529">
        <f t="shared" si="140"/>
        <v>0</v>
      </c>
      <c r="AW138" s="531">
        <v>0</v>
      </c>
      <c r="AX138" s="529">
        <f t="shared" si="141"/>
        <v>0</v>
      </c>
      <c r="AY138" s="530">
        <v>0</v>
      </c>
      <c r="AZ138" s="530">
        <v>0</v>
      </c>
      <c r="BA138" s="529" t="e">
        <f>IF(R138&gt;=2000,(SUM(AY138:AZ138)*BA136),(SUM(AY138:AX)))</f>
        <v>#NAME?</v>
      </c>
      <c r="BB138" s="529">
        <f t="shared" si="161"/>
        <v>23.66</v>
      </c>
      <c r="BE138" s="530">
        <v>0</v>
      </c>
      <c r="BF138" s="529">
        <f t="shared" si="162"/>
        <v>0</v>
      </c>
      <c r="BG138" s="534" t="e">
        <f t="shared" si="163"/>
        <v>#DIV/0!</v>
      </c>
      <c r="BH138" s="534" t="e">
        <f t="shared" si="164"/>
        <v>#DIV/0!</v>
      </c>
      <c r="BI138" s="534" t="e">
        <f t="shared" si="142"/>
        <v>#DIV/0!</v>
      </c>
      <c r="BK138" s="529">
        <f t="shared" si="143"/>
        <v>0</v>
      </c>
      <c r="BM138" s="529">
        <f t="shared" si="144"/>
        <v>0</v>
      </c>
      <c r="BP138" s="529">
        <f t="shared" si="145"/>
        <v>0</v>
      </c>
      <c r="BQ138" s="531">
        <v>0</v>
      </c>
      <c r="BR138" s="529">
        <f t="shared" si="165"/>
        <v>0</v>
      </c>
      <c r="BS138" s="531">
        <v>0</v>
      </c>
      <c r="BT138" s="529">
        <f t="shared" si="166"/>
        <v>0</v>
      </c>
      <c r="BU138" s="529" t="e">
        <f t="shared" si="167"/>
        <v>#NAME?</v>
      </c>
      <c r="BV138" s="529" t="e">
        <f t="shared" si="168"/>
        <v>#NAME?</v>
      </c>
      <c r="BW138" s="529" t="e">
        <f t="shared" si="146"/>
        <v>#NAME?</v>
      </c>
      <c r="BX138" s="535" t="e">
        <f t="shared" si="147"/>
        <v>#NAME?</v>
      </c>
      <c r="BZ138" s="535" t="e">
        <f t="shared" si="148"/>
        <v>#NAME?</v>
      </c>
      <c r="CC138" s="538">
        <f t="shared" si="169"/>
        <v>0</v>
      </c>
      <c r="CF138" s="538">
        <f t="shared" si="149"/>
        <v>0</v>
      </c>
      <c r="CI138" s="535">
        <f t="shared" si="150"/>
        <v>0</v>
      </c>
      <c r="CJ138" s="535">
        <f t="shared" si="151"/>
        <v>0</v>
      </c>
      <c r="CK138" s="535">
        <f t="shared" si="152"/>
        <v>0</v>
      </c>
      <c r="CM138" s="535" t="e">
        <f t="shared" si="153"/>
        <v>#NAME?</v>
      </c>
      <c r="CS138" s="539" t="e">
        <f t="shared" si="170"/>
        <v>#NAME?</v>
      </c>
    </row>
    <row r="139" spans="1:97" ht="10.5">
      <c r="A139" s="545" t="s">
        <v>993</v>
      </c>
      <c r="B139" s="546">
        <f>SUBTOTAL(9,B135:B138)</f>
        <v>29.5</v>
      </c>
      <c r="C139" s="546">
        <f t="shared" ref="C139:R139" si="171">SUBTOTAL(9,C135:C138)</f>
        <v>170</v>
      </c>
      <c r="D139" s="546">
        <f t="shared" si="171"/>
        <v>184.75</v>
      </c>
      <c r="E139" s="546">
        <f t="shared" si="171"/>
        <v>182.5</v>
      </c>
      <c r="F139" s="546">
        <f t="shared" si="171"/>
        <v>196.5</v>
      </c>
      <c r="G139" s="546">
        <f t="shared" si="171"/>
        <v>187</v>
      </c>
      <c r="H139" s="546">
        <f t="shared" si="171"/>
        <v>193</v>
      </c>
      <c r="I139" s="546">
        <f t="shared" si="171"/>
        <v>215.5</v>
      </c>
      <c r="J139" s="546">
        <f t="shared" si="171"/>
        <v>209</v>
      </c>
      <c r="K139" s="546">
        <f t="shared" si="171"/>
        <v>202</v>
      </c>
      <c r="L139" s="546">
        <f t="shared" si="171"/>
        <v>195</v>
      </c>
      <c r="M139" s="546">
        <f t="shared" si="171"/>
        <v>259.5</v>
      </c>
      <c r="N139" s="546">
        <f t="shared" si="171"/>
        <v>217.5</v>
      </c>
      <c r="O139" s="546">
        <f t="shared" si="171"/>
        <v>209</v>
      </c>
      <c r="P139" s="546">
        <f t="shared" si="171"/>
        <v>201.5</v>
      </c>
      <c r="Q139" s="546">
        <f t="shared" si="171"/>
        <v>2468</v>
      </c>
      <c r="R139" s="546">
        <f t="shared" si="171"/>
        <v>2652.75</v>
      </c>
      <c r="S139" s="555">
        <f>SUM(S135:S138)</f>
        <v>0</v>
      </c>
      <c r="T139" s="555">
        <f t="shared" ref="T139:CE139" si="172">SUM(T135:T138)</f>
        <v>0</v>
      </c>
      <c r="U139" s="555">
        <f t="shared" si="172"/>
        <v>0</v>
      </c>
      <c r="V139" s="555">
        <f t="shared" si="172"/>
        <v>0</v>
      </c>
      <c r="W139" s="555">
        <f t="shared" si="172"/>
        <v>0</v>
      </c>
      <c r="X139" s="555">
        <f t="shared" si="172"/>
        <v>0</v>
      </c>
      <c r="Y139" s="555">
        <f t="shared" si="172"/>
        <v>0</v>
      </c>
      <c r="Z139" s="555">
        <f t="shared" si="172"/>
        <v>0</v>
      </c>
      <c r="AA139" s="555">
        <f t="shared" si="172"/>
        <v>0</v>
      </c>
      <c r="AB139" s="555">
        <f t="shared" si="172"/>
        <v>266.04000000000002</v>
      </c>
      <c r="AC139" s="555">
        <f t="shared" si="172"/>
        <v>219</v>
      </c>
      <c r="AD139" s="555">
        <f t="shared" si="172"/>
        <v>452.53000000000003</v>
      </c>
      <c r="AE139" s="555">
        <f t="shared" si="172"/>
        <v>645.28800000000001</v>
      </c>
      <c r="AF139" s="555">
        <f t="shared" si="172"/>
        <v>1605.625</v>
      </c>
      <c r="AG139" s="555">
        <f t="shared" si="172"/>
        <v>2922.4430000000002</v>
      </c>
      <c r="AH139" s="555">
        <f t="shared" si="172"/>
        <v>3188.4830000000002</v>
      </c>
      <c r="AI139" s="555">
        <f t="shared" si="172"/>
        <v>0</v>
      </c>
      <c r="AJ139" s="555">
        <f t="shared" si="172"/>
        <v>0</v>
      </c>
      <c r="AK139" s="555">
        <f t="shared" si="172"/>
        <v>0</v>
      </c>
      <c r="AL139" s="555">
        <f t="shared" si="172"/>
        <v>0</v>
      </c>
      <c r="AM139" s="555">
        <f t="shared" si="172"/>
        <v>0</v>
      </c>
      <c r="AN139" s="555">
        <f t="shared" si="172"/>
        <v>0</v>
      </c>
      <c r="AO139" s="555">
        <f t="shared" si="172"/>
        <v>0</v>
      </c>
      <c r="AP139" s="555">
        <f t="shared" si="172"/>
        <v>0</v>
      </c>
      <c r="AQ139" s="555">
        <f t="shared" si="172"/>
        <v>0</v>
      </c>
      <c r="AR139" s="555">
        <f t="shared" si="172"/>
        <v>0</v>
      </c>
      <c r="AS139" s="555">
        <f t="shared" si="172"/>
        <v>0</v>
      </c>
      <c r="AT139" s="555">
        <f t="shared" si="172"/>
        <v>0</v>
      </c>
      <c r="AU139" s="555">
        <f t="shared" si="172"/>
        <v>0</v>
      </c>
      <c r="AV139" s="555">
        <f t="shared" si="172"/>
        <v>0</v>
      </c>
      <c r="AW139" s="555">
        <f t="shared" si="172"/>
        <v>0</v>
      </c>
      <c r="AX139" s="555">
        <f t="shared" si="172"/>
        <v>0</v>
      </c>
      <c r="AY139" s="555">
        <f t="shared" si="172"/>
        <v>0</v>
      </c>
      <c r="AZ139" s="555">
        <f t="shared" si="172"/>
        <v>0</v>
      </c>
      <c r="BA139" s="555" t="e">
        <f t="shared" si="172"/>
        <v>#NAME?</v>
      </c>
      <c r="BB139" s="555">
        <f t="shared" si="172"/>
        <v>116.72</v>
      </c>
      <c r="BC139" s="555">
        <f t="shared" si="172"/>
        <v>0</v>
      </c>
      <c r="BD139" s="555">
        <f t="shared" si="172"/>
        <v>0</v>
      </c>
      <c r="BE139" s="555">
        <f t="shared" si="172"/>
        <v>0</v>
      </c>
      <c r="BF139" s="555">
        <f t="shared" si="172"/>
        <v>0</v>
      </c>
      <c r="BG139" s="555" t="e">
        <f t="shared" si="172"/>
        <v>#DIV/0!</v>
      </c>
      <c r="BH139" s="555" t="e">
        <f t="shared" si="172"/>
        <v>#DIV/0!</v>
      </c>
      <c r="BI139" s="555" t="e">
        <f t="shared" si="172"/>
        <v>#DIV/0!</v>
      </c>
      <c r="BJ139" s="555">
        <f t="shared" si="172"/>
        <v>0</v>
      </c>
      <c r="BK139" s="555">
        <f t="shared" si="172"/>
        <v>0</v>
      </c>
      <c r="BL139" s="555">
        <f t="shared" si="172"/>
        <v>0</v>
      </c>
      <c r="BM139" s="555">
        <f t="shared" si="172"/>
        <v>0</v>
      </c>
      <c r="BN139" s="555">
        <f t="shared" si="172"/>
        <v>0</v>
      </c>
      <c r="BO139" s="555">
        <f t="shared" si="172"/>
        <v>0</v>
      </c>
      <c r="BP139" s="555">
        <f t="shared" si="172"/>
        <v>0</v>
      </c>
      <c r="BQ139" s="555">
        <f t="shared" si="172"/>
        <v>400</v>
      </c>
      <c r="BR139" s="580">
        <f>SUM(BR135:BR138)</f>
        <v>44</v>
      </c>
      <c r="BS139" s="555">
        <f t="shared" si="172"/>
        <v>215</v>
      </c>
      <c r="BT139" s="555">
        <f t="shared" si="172"/>
        <v>64.5</v>
      </c>
      <c r="BU139" s="555" t="e">
        <f t="shared" si="172"/>
        <v>#NAME?</v>
      </c>
      <c r="BV139" s="555" t="e">
        <f t="shared" si="172"/>
        <v>#NAME?</v>
      </c>
      <c r="BW139" s="555" t="e">
        <f t="shared" si="172"/>
        <v>#NAME?</v>
      </c>
      <c r="BX139" s="555" t="e">
        <f t="shared" si="172"/>
        <v>#NAME?</v>
      </c>
      <c r="BY139" s="555">
        <f t="shared" si="172"/>
        <v>0</v>
      </c>
      <c r="BZ139" s="555" t="e">
        <f t="shared" si="172"/>
        <v>#NAME?</v>
      </c>
      <c r="CA139" s="555">
        <f t="shared" si="172"/>
        <v>0</v>
      </c>
      <c r="CB139" s="555">
        <f t="shared" si="172"/>
        <v>0</v>
      </c>
      <c r="CC139" s="555">
        <f t="shared" si="172"/>
        <v>0</v>
      </c>
      <c r="CD139" s="555">
        <f t="shared" si="172"/>
        <v>0</v>
      </c>
      <c r="CE139" s="555">
        <f t="shared" si="172"/>
        <v>0</v>
      </c>
      <c r="CF139" s="555">
        <f t="shared" ref="CF139:CS139" si="173">SUM(CF135:CF138)</f>
        <v>0</v>
      </c>
      <c r="CG139" s="555">
        <f t="shared" si="173"/>
        <v>0</v>
      </c>
      <c r="CH139" s="555">
        <f t="shared" si="173"/>
        <v>0</v>
      </c>
      <c r="CI139" s="555">
        <f t="shared" si="173"/>
        <v>0</v>
      </c>
      <c r="CJ139" s="555">
        <f t="shared" si="173"/>
        <v>0</v>
      </c>
      <c r="CK139" s="555">
        <f t="shared" si="173"/>
        <v>0</v>
      </c>
      <c r="CL139" s="555">
        <f t="shared" si="173"/>
        <v>0</v>
      </c>
      <c r="CM139" s="555" t="e">
        <f t="shared" si="173"/>
        <v>#NAME?</v>
      </c>
      <c r="CN139" s="555">
        <f t="shared" si="173"/>
        <v>0</v>
      </c>
      <c r="CO139" s="555">
        <f t="shared" si="173"/>
        <v>0</v>
      </c>
      <c r="CP139" s="555">
        <f t="shared" si="173"/>
        <v>0</v>
      </c>
      <c r="CQ139" s="555">
        <f t="shared" si="173"/>
        <v>0</v>
      </c>
      <c r="CR139" s="555">
        <f t="shared" si="173"/>
        <v>0</v>
      </c>
      <c r="CS139" s="555" t="e">
        <f t="shared" si="173"/>
        <v>#NAME?</v>
      </c>
    </row>
    <row r="140" spans="1:97" ht="13">
      <c r="A140" s="544" t="s">
        <v>994</v>
      </c>
      <c r="B140" s="542">
        <v>9</v>
      </c>
      <c r="C140" s="542">
        <v>21</v>
      </c>
      <c r="D140" s="542">
        <f t="shared" si="124"/>
        <v>25.5</v>
      </c>
      <c r="E140" s="542">
        <v>23</v>
      </c>
      <c r="F140" s="542">
        <v>27.5</v>
      </c>
      <c r="G140" s="542">
        <v>23.5</v>
      </c>
      <c r="H140" s="542">
        <v>25.5</v>
      </c>
      <c r="I140" s="542">
        <v>23</v>
      </c>
      <c r="J140" s="542">
        <v>32.5</v>
      </c>
      <c r="K140" s="542">
        <v>17</v>
      </c>
      <c r="L140" s="542">
        <v>25</v>
      </c>
      <c r="M140" s="542">
        <v>29.5</v>
      </c>
      <c r="N140" s="542">
        <v>28</v>
      </c>
      <c r="O140" s="542">
        <v>27.5</v>
      </c>
      <c r="P140" s="542">
        <v>23</v>
      </c>
      <c r="Q140" s="542">
        <f t="shared" si="125"/>
        <v>305</v>
      </c>
      <c r="R140" s="542">
        <f t="shared" si="126"/>
        <v>330.5</v>
      </c>
      <c r="S140" s="528">
        <v>0</v>
      </c>
      <c r="T140" s="528">
        <v>0</v>
      </c>
      <c r="U140" s="528">
        <v>0</v>
      </c>
      <c r="V140" s="528">
        <v>0</v>
      </c>
      <c r="W140" s="528">
        <v>0</v>
      </c>
      <c r="X140" s="528">
        <v>0</v>
      </c>
      <c r="Y140" s="528">
        <v>0</v>
      </c>
      <c r="Z140" s="528">
        <v>0</v>
      </c>
      <c r="AA140" s="528">
        <v>0</v>
      </c>
      <c r="AB140" s="529">
        <f t="shared" si="127"/>
        <v>36.72</v>
      </c>
      <c r="AC140" s="529">
        <f t="shared" si="128"/>
        <v>27.6</v>
      </c>
      <c r="AD140" s="529">
        <f t="shared" si="129"/>
        <v>60.18</v>
      </c>
      <c r="AE140" s="529">
        <f t="shared" si="130"/>
        <v>84.644999999999996</v>
      </c>
      <c r="AF140" s="529">
        <f t="shared" si="131"/>
        <v>187.5</v>
      </c>
      <c r="AG140" s="529">
        <f t="shared" si="132"/>
        <v>359.92500000000001</v>
      </c>
      <c r="AH140" s="529">
        <f t="shared" si="157"/>
        <v>396.64499999999998</v>
      </c>
      <c r="AI140" s="530">
        <v>0</v>
      </c>
      <c r="AJ140" s="530">
        <v>0</v>
      </c>
      <c r="AK140" s="530">
        <v>0</v>
      </c>
      <c r="AL140" s="529">
        <f t="shared" si="158"/>
        <v>0</v>
      </c>
      <c r="AM140" s="529">
        <f t="shared" si="133"/>
        <v>0</v>
      </c>
      <c r="AN140" s="529">
        <f t="shared" si="134"/>
        <v>0</v>
      </c>
      <c r="AO140" s="529">
        <f t="shared" si="135"/>
        <v>0</v>
      </c>
      <c r="AP140" s="529">
        <f t="shared" si="136"/>
        <v>0</v>
      </c>
      <c r="AQ140" s="529">
        <f t="shared" si="159"/>
        <v>0</v>
      </c>
      <c r="AR140" s="529">
        <f t="shared" si="137"/>
        <v>0</v>
      </c>
      <c r="AS140" s="529">
        <f t="shared" si="160"/>
        <v>0</v>
      </c>
      <c r="AT140" s="529">
        <f t="shared" si="138"/>
        <v>0</v>
      </c>
      <c r="AU140" s="529">
        <f t="shared" si="139"/>
        <v>0</v>
      </c>
      <c r="AV140" s="529">
        <f t="shared" si="140"/>
        <v>0</v>
      </c>
      <c r="AW140" s="531">
        <v>0</v>
      </c>
      <c r="AX140" s="529">
        <f t="shared" si="141"/>
        <v>0</v>
      </c>
      <c r="AY140" s="530">
        <v>0</v>
      </c>
      <c r="AZ140" s="530">
        <v>0</v>
      </c>
      <c r="BA140" s="529" t="e">
        <f>IF(R140&gt;=2000,(SUM(AY140:AZ140)*BA138),(SUM(AY140:AX)))</f>
        <v>#NAME?</v>
      </c>
      <c r="BB140" s="529">
        <f t="shared" si="161"/>
        <v>30.114999999999998</v>
      </c>
      <c r="BE140" s="530">
        <v>0</v>
      </c>
      <c r="BF140" s="529">
        <f t="shared" si="162"/>
        <v>0</v>
      </c>
      <c r="BG140" s="534" t="e">
        <f t="shared" si="163"/>
        <v>#DIV/0!</v>
      </c>
      <c r="BH140" s="534" t="e">
        <f t="shared" si="164"/>
        <v>#DIV/0!</v>
      </c>
      <c r="BI140" s="534" t="e">
        <f t="shared" si="142"/>
        <v>#DIV/0!</v>
      </c>
      <c r="BK140" s="529">
        <f t="shared" si="143"/>
        <v>0</v>
      </c>
      <c r="BM140" s="529">
        <f t="shared" si="144"/>
        <v>0</v>
      </c>
      <c r="BP140" s="529">
        <f t="shared" si="145"/>
        <v>0</v>
      </c>
      <c r="BQ140" s="531">
        <v>0</v>
      </c>
      <c r="BR140" s="529">
        <f t="shared" si="165"/>
        <v>0</v>
      </c>
      <c r="BS140" s="531">
        <v>0</v>
      </c>
      <c r="BT140" s="529">
        <f t="shared" si="166"/>
        <v>0</v>
      </c>
      <c r="BU140" s="529" t="e">
        <f t="shared" si="167"/>
        <v>#NAME?</v>
      </c>
      <c r="BV140" s="529" t="e">
        <f t="shared" si="168"/>
        <v>#NAME?</v>
      </c>
      <c r="BW140" s="529" t="e">
        <f t="shared" si="146"/>
        <v>#NAME?</v>
      </c>
      <c r="BX140" s="535" t="e">
        <f t="shared" si="147"/>
        <v>#NAME?</v>
      </c>
      <c r="BZ140" s="535" t="e">
        <f t="shared" si="148"/>
        <v>#NAME?</v>
      </c>
      <c r="CC140" s="538">
        <f t="shared" si="169"/>
        <v>0</v>
      </c>
      <c r="CF140" s="538">
        <f t="shared" si="149"/>
        <v>0</v>
      </c>
      <c r="CI140" s="535">
        <f t="shared" si="150"/>
        <v>0</v>
      </c>
      <c r="CJ140" s="535">
        <f t="shared" si="151"/>
        <v>0</v>
      </c>
      <c r="CK140" s="535">
        <f t="shared" si="152"/>
        <v>0</v>
      </c>
      <c r="CM140" s="535" t="e">
        <f t="shared" si="153"/>
        <v>#NAME?</v>
      </c>
      <c r="CS140" s="539" t="e">
        <f t="shared" si="170"/>
        <v>#NAME?</v>
      </c>
    </row>
    <row r="141" spans="1:97" ht="13">
      <c r="A141" s="544" t="s">
        <v>995</v>
      </c>
      <c r="B141" s="542">
        <v>5.5</v>
      </c>
      <c r="C141" s="542">
        <v>35.5</v>
      </c>
      <c r="D141" s="542">
        <f t="shared" si="124"/>
        <v>38.25</v>
      </c>
      <c r="E141" s="542">
        <v>44</v>
      </c>
      <c r="F141" s="542">
        <v>40</v>
      </c>
      <c r="G141" s="542">
        <v>35</v>
      </c>
      <c r="H141" s="542">
        <v>40.5</v>
      </c>
      <c r="I141" s="542">
        <v>50</v>
      </c>
      <c r="J141" s="542">
        <v>45.5</v>
      </c>
      <c r="K141" s="542">
        <v>52</v>
      </c>
      <c r="L141" s="542">
        <v>32.5</v>
      </c>
      <c r="M141" s="542">
        <v>45.5</v>
      </c>
      <c r="N141" s="542">
        <v>43</v>
      </c>
      <c r="O141" s="542">
        <v>44.5</v>
      </c>
      <c r="P141" s="542">
        <v>43.5</v>
      </c>
      <c r="Q141" s="542">
        <f t="shared" si="125"/>
        <v>516</v>
      </c>
      <c r="R141" s="542">
        <f t="shared" si="126"/>
        <v>554.25</v>
      </c>
      <c r="S141" s="528">
        <v>0</v>
      </c>
      <c r="T141" s="528">
        <v>0</v>
      </c>
      <c r="U141" s="528">
        <v>0</v>
      </c>
      <c r="V141" s="528">
        <v>0</v>
      </c>
      <c r="W141" s="528">
        <v>0</v>
      </c>
      <c r="X141" s="528">
        <v>0</v>
      </c>
      <c r="Y141" s="528">
        <v>0</v>
      </c>
      <c r="Z141" s="528">
        <v>0</v>
      </c>
      <c r="AA141" s="528">
        <v>0</v>
      </c>
      <c r="AB141" s="529">
        <f t="shared" si="127"/>
        <v>55.08</v>
      </c>
      <c r="AC141" s="529">
        <f t="shared" si="128"/>
        <v>52.8</v>
      </c>
      <c r="AD141" s="529">
        <f t="shared" si="129"/>
        <v>88.5</v>
      </c>
      <c r="AE141" s="529">
        <f t="shared" si="130"/>
        <v>142.12</v>
      </c>
      <c r="AF141" s="529">
        <f t="shared" si="131"/>
        <v>326.25</v>
      </c>
      <c r="AG141" s="529">
        <f t="shared" si="132"/>
        <v>609.67000000000007</v>
      </c>
      <c r="AH141" s="529">
        <f t="shared" si="157"/>
        <v>664.75000000000011</v>
      </c>
      <c r="AI141" s="530">
        <v>0</v>
      </c>
      <c r="AJ141" s="530">
        <v>0</v>
      </c>
      <c r="AK141" s="530">
        <v>0</v>
      </c>
      <c r="AL141" s="529">
        <f t="shared" si="158"/>
        <v>0</v>
      </c>
      <c r="AM141" s="529">
        <f t="shared" si="133"/>
        <v>0</v>
      </c>
      <c r="AN141" s="529">
        <f t="shared" si="134"/>
        <v>0</v>
      </c>
      <c r="AO141" s="529">
        <f t="shared" si="135"/>
        <v>0</v>
      </c>
      <c r="AP141" s="529">
        <f t="shared" si="136"/>
        <v>0</v>
      </c>
      <c r="AQ141" s="529">
        <f t="shared" si="159"/>
        <v>0</v>
      </c>
      <c r="AR141" s="529">
        <f t="shared" si="137"/>
        <v>0</v>
      </c>
      <c r="AS141" s="529">
        <f t="shared" si="160"/>
        <v>0</v>
      </c>
      <c r="AT141" s="529">
        <f t="shared" si="138"/>
        <v>0</v>
      </c>
      <c r="AU141" s="529">
        <f t="shared" si="139"/>
        <v>0</v>
      </c>
      <c r="AV141" s="529">
        <f t="shared" si="140"/>
        <v>0</v>
      </c>
      <c r="AW141" s="531">
        <v>0</v>
      </c>
      <c r="AX141" s="529">
        <f t="shared" si="141"/>
        <v>0</v>
      </c>
      <c r="AY141" s="530">
        <v>0</v>
      </c>
      <c r="AZ141" s="530">
        <v>0</v>
      </c>
      <c r="BA141" s="529" t="e">
        <f>IF(R141&gt;=2000,(SUM(AY141:AZ141)*BA139),(SUM(AY141:AX)))</f>
        <v>#NAME?</v>
      </c>
      <c r="BB141" s="529">
        <f t="shared" si="161"/>
        <v>69.846000000000004</v>
      </c>
      <c r="BE141" s="530">
        <v>0</v>
      </c>
      <c r="BF141" s="529">
        <f t="shared" si="162"/>
        <v>0</v>
      </c>
      <c r="BG141" s="534" t="e">
        <f t="shared" si="163"/>
        <v>#DIV/0!</v>
      </c>
      <c r="BH141" s="534" t="e">
        <f t="shared" si="164"/>
        <v>#DIV/0!</v>
      </c>
      <c r="BI141" s="534" t="e">
        <f t="shared" si="142"/>
        <v>#DIV/0!</v>
      </c>
      <c r="BK141" s="529">
        <f t="shared" si="143"/>
        <v>0</v>
      </c>
      <c r="BM141" s="529">
        <f t="shared" si="144"/>
        <v>0</v>
      </c>
      <c r="BP141" s="529">
        <f t="shared" si="145"/>
        <v>0</v>
      </c>
      <c r="BQ141" s="531">
        <v>0</v>
      </c>
      <c r="BR141" s="529">
        <f t="shared" si="165"/>
        <v>0</v>
      </c>
      <c r="BS141" s="531">
        <v>0</v>
      </c>
      <c r="BT141" s="529">
        <f t="shared" si="166"/>
        <v>0</v>
      </c>
      <c r="BU141" s="529" t="e">
        <f t="shared" si="167"/>
        <v>#NAME?</v>
      </c>
      <c r="BV141" s="529" t="e">
        <f t="shared" si="168"/>
        <v>#NAME?</v>
      </c>
      <c r="BW141" s="529" t="e">
        <f t="shared" si="146"/>
        <v>#NAME?</v>
      </c>
      <c r="BX141" s="535" t="e">
        <f t="shared" si="147"/>
        <v>#NAME?</v>
      </c>
      <c r="BZ141" s="535" t="e">
        <f t="shared" si="148"/>
        <v>#NAME?</v>
      </c>
      <c r="CC141" s="538">
        <f t="shared" si="169"/>
        <v>0</v>
      </c>
      <c r="CF141" s="538">
        <f t="shared" si="149"/>
        <v>0</v>
      </c>
      <c r="CI141" s="535">
        <f t="shared" si="150"/>
        <v>0</v>
      </c>
      <c r="CJ141" s="535">
        <f t="shared" si="151"/>
        <v>0</v>
      </c>
      <c r="CK141" s="535">
        <f t="shared" si="152"/>
        <v>0</v>
      </c>
      <c r="CM141" s="535" t="e">
        <f t="shared" si="153"/>
        <v>#NAME?</v>
      </c>
      <c r="CS141" s="539" t="e">
        <f t="shared" si="170"/>
        <v>#NAME?</v>
      </c>
    </row>
    <row r="142" spans="1:97" ht="13">
      <c r="A142" s="544" t="s">
        <v>996</v>
      </c>
      <c r="B142" s="542">
        <v>23</v>
      </c>
      <c r="C142" s="542">
        <v>98</v>
      </c>
      <c r="D142" s="542">
        <f t="shared" si="124"/>
        <v>109.5</v>
      </c>
      <c r="E142" s="542">
        <v>79</v>
      </c>
      <c r="F142" s="542">
        <v>82</v>
      </c>
      <c r="G142" s="542">
        <v>99.5</v>
      </c>
      <c r="H142" s="542">
        <v>123</v>
      </c>
      <c r="I142" s="542">
        <v>93</v>
      </c>
      <c r="J142" s="542">
        <v>110</v>
      </c>
      <c r="K142" s="542">
        <v>86.5</v>
      </c>
      <c r="L142" s="542">
        <v>102</v>
      </c>
      <c r="M142" s="542">
        <v>100.5</v>
      </c>
      <c r="N142" s="542">
        <v>96.5</v>
      </c>
      <c r="O142" s="542">
        <v>83</v>
      </c>
      <c r="P142" s="542">
        <v>77</v>
      </c>
      <c r="Q142" s="542">
        <f t="shared" si="125"/>
        <v>1132</v>
      </c>
      <c r="R142" s="542">
        <f t="shared" si="126"/>
        <v>1241.5</v>
      </c>
      <c r="S142" s="528">
        <v>0</v>
      </c>
      <c r="T142" s="528">
        <v>0</v>
      </c>
      <c r="U142" s="528">
        <v>0</v>
      </c>
      <c r="V142" s="528">
        <v>0</v>
      </c>
      <c r="W142" s="528">
        <v>0</v>
      </c>
      <c r="X142" s="528">
        <v>0</v>
      </c>
      <c r="Y142" s="528">
        <v>0</v>
      </c>
      <c r="Z142" s="528">
        <v>0</v>
      </c>
      <c r="AA142" s="528">
        <v>0</v>
      </c>
      <c r="AB142" s="529">
        <f t="shared" si="127"/>
        <v>157.68</v>
      </c>
      <c r="AC142" s="529">
        <f t="shared" si="128"/>
        <v>94.8</v>
      </c>
      <c r="AD142" s="529">
        <f t="shared" si="129"/>
        <v>214.17</v>
      </c>
      <c r="AE142" s="529">
        <f t="shared" si="130"/>
        <v>340.67</v>
      </c>
      <c r="AF142" s="529">
        <f t="shared" si="131"/>
        <v>681.875</v>
      </c>
      <c r="AG142" s="529">
        <f t="shared" si="132"/>
        <v>1331.5149999999999</v>
      </c>
      <c r="AH142" s="529">
        <f t="shared" si="157"/>
        <v>1489.1949999999999</v>
      </c>
      <c r="AI142" s="530">
        <v>0</v>
      </c>
      <c r="AJ142" s="530">
        <v>0</v>
      </c>
      <c r="AK142" s="530">
        <v>0</v>
      </c>
      <c r="AL142" s="529">
        <f t="shared" si="158"/>
        <v>0</v>
      </c>
      <c r="AM142" s="529">
        <f t="shared" si="133"/>
        <v>0</v>
      </c>
      <c r="AN142" s="529">
        <f t="shared" si="134"/>
        <v>0</v>
      </c>
      <c r="AO142" s="529">
        <f t="shared" si="135"/>
        <v>0</v>
      </c>
      <c r="AP142" s="529">
        <f t="shared" si="136"/>
        <v>0</v>
      </c>
      <c r="AQ142" s="529">
        <f t="shared" si="159"/>
        <v>0</v>
      </c>
      <c r="AR142" s="529">
        <f t="shared" si="137"/>
        <v>0</v>
      </c>
      <c r="AS142" s="529">
        <f t="shared" si="160"/>
        <v>0</v>
      </c>
      <c r="AT142" s="529">
        <f t="shared" si="138"/>
        <v>0</v>
      </c>
      <c r="AU142" s="529">
        <f t="shared" si="139"/>
        <v>0</v>
      </c>
      <c r="AV142" s="529">
        <f t="shared" si="140"/>
        <v>0</v>
      </c>
      <c r="AW142" s="531">
        <v>0</v>
      </c>
      <c r="AX142" s="529">
        <f t="shared" si="141"/>
        <v>0</v>
      </c>
      <c r="AY142" s="530">
        <v>0</v>
      </c>
      <c r="AZ142" s="530">
        <v>0</v>
      </c>
      <c r="BA142" s="529" t="e">
        <f>IF(R142&gt;=2000,(SUM(AY142:AZ142)*BA140),(SUM(AY142:AX)))</f>
        <v>#NAME?</v>
      </c>
      <c r="BB142" s="529">
        <f t="shared" si="161"/>
        <v>35.091000000000001</v>
      </c>
      <c r="BE142" s="530">
        <v>0</v>
      </c>
      <c r="BF142" s="529">
        <f t="shared" si="162"/>
        <v>0</v>
      </c>
      <c r="BG142" s="534" t="e">
        <f t="shared" si="163"/>
        <v>#DIV/0!</v>
      </c>
      <c r="BH142" s="534" t="e">
        <f t="shared" si="164"/>
        <v>#DIV/0!</v>
      </c>
      <c r="BI142" s="534" t="e">
        <f t="shared" si="142"/>
        <v>#DIV/0!</v>
      </c>
      <c r="BK142" s="529">
        <f t="shared" si="143"/>
        <v>0</v>
      </c>
      <c r="BM142" s="529">
        <f t="shared" si="144"/>
        <v>0</v>
      </c>
      <c r="BP142" s="529">
        <f t="shared" si="145"/>
        <v>0</v>
      </c>
      <c r="BQ142" s="531">
        <v>0</v>
      </c>
      <c r="BR142" s="529">
        <f t="shared" si="165"/>
        <v>0</v>
      </c>
      <c r="BS142" s="531">
        <v>0</v>
      </c>
      <c r="BT142" s="529">
        <f t="shared" si="166"/>
        <v>0</v>
      </c>
      <c r="BU142" s="529" t="e">
        <f t="shared" si="167"/>
        <v>#NAME?</v>
      </c>
      <c r="BV142" s="529" t="e">
        <f t="shared" si="168"/>
        <v>#NAME?</v>
      </c>
      <c r="BW142" s="529" t="e">
        <f t="shared" si="146"/>
        <v>#NAME?</v>
      </c>
      <c r="BX142" s="535" t="e">
        <f t="shared" si="147"/>
        <v>#NAME?</v>
      </c>
      <c r="BZ142" s="535" t="e">
        <f t="shared" si="148"/>
        <v>#NAME?</v>
      </c>
      <c r="CC142" s="538">
        <f t="shared" si="169"/>
        <v>0</v>
      </c>
      <c r="CF142" s="538">
        <f t="shared" si="149"/>
        <v>0</v>
      </c>
      <c r="CI142" s="535">
        <f t="shared" si="150"/>
        <v>0</v>
      </c>
      <c r="CJ142" s="535">
        <f t="shared" si="151"/>
        <v>0</v>
      </c>
      <c r="CK142" s="535">
        <f t="shared" si="152"/>
        <v>0</v>
      </c>
      <c r="CM142" s="535" t="e">
        <f t="shared" si="153"/>
        <v>#NAME?</v>
      </c>
      <c r="CS142" s="539" t="e">
        <f t="shared" si="170"/>
        <v>#NAME?</v>
      </c>
    </row>
    <row r="143" spans="1:97" ht="13">
      <c r="A143" s="544" t="s">
        <v>997</v>
      </c>
      <c r="B143" s="542">
        <v>18</v>
      </c>
      <c r="C143" s="542">
        <v>70.5</v>
      </c>
      <c r="D143" s="542">
        <f t="shared" si="124"/>
        <v>79.5</v>
      </c>
      <c r="E143" s="542">
        <v>79</v>
      </c>
      <c r="F143" s="542">
        <v>77</v>
      </c>
      <c r="G143" s="542">
        <v>75</v>
      </c>
      <c r="H143" s="542">
        <v>65.5</v>
      </c>
      <c r="I143" s="542">
        <v>70</v>
      </c>
      <c r="J143" s="542">
        <v>82</v>
      </c>
      <c r="K143" s="542">
        <v>65.5</v>
      </c>
      <c r="L143" s="542">
        <v>71</v>
      </c>
      <c r="M143" s="542">
        <v>90.5</v>
      </c>
      <c r="N143" s="542">
        <v>54</v>
      </c>
      <c r="O143" s="542">
        <v>60.5</v>
      </c>
      <c r="P143" s="542">
        <v>58.5</v>
      </c>
      <c r="Q143" s="542">
        <f t="shared" si="125"/>
        <v>848.5</v>
      </c>
      <c r="R143" s="542">
        <f t="shared" si="126"/>
        <v>928</v>
      </c>
      <c r="S143" s="528">
        <v>0</v>
      </c>
      <c r="T143" s="528">
        <v>0</v>
      </c>
      <c r="U143" s="528">
        <v>0</v>
      </c>
      <c r="V143" s="528">
        <v>0</v>
      </c>
      <c r="W143" s="528">
        <v>0</v>
      </c>
      <c r="X143" s="528">
        <v>0</v>
      </c>
      <c r="Y143" s="528">
        <v>0</v>
      </c>
      <c r="Z143" s="528">
        <v>0</v>
      </c>
      <c r="AA143" s="528">
        <v>0</v>
      </c>
      <c r="AB143" s="529">
        <f t="shared" si="127"/>
        <v>114.48</v>
      </c>
      <c r="AC143" s="529">
        <f t="shared" si="128"/>
        <v>94.8</v>
      </c>
      <c r="AD143" s="529">
        <f t="shared" si="129"/>
        <v>179.36</v>
      </c>
      <c r="AE143" s="529">
        <f t="shared" si="130"/>
        <v>227.28800000000001</v>
      </c>
      <c r="AF143" s="529">
        <f t="shared" si="131"/>
        <v>500</v>
      </c>
      <c r="AG143" s="529">
        <f t="shared" si="132"/>
        <v>1001.4480000000001</v>
      </c>
      <c r="AH143" s="529">
        <f t="shared" si="157"/>
        <v>1115.9280000000001</v>
      </c>
      <c r="AI143" s="530">
        <v>0</v>
      </c>
      <c r="AJ143" s="530">
        <v>0</v>
      </c>
      <c r="AK143" s="530">
        <v>0</v>
      </c>
      <c r="AL143" s="529">
        <f t="shared" si="158"/>
        <v>0</v>
      </c>
      <c r="AM143" s="529">
        <f t="shared" si="133"/>
        <v>0</v>
      </c>
      <c r="AN143" s="529">
        <f t="shared" si="134"/>
        <v>0</v>
      </c>
      <c r="AO143" s="529">
        <f t="shared" si="135"/>
        <v>0</v>
      </c>
      <c r="AP143" s="529">
        <f t="shared" si="136"/>
        <v>0</v>
      </c>
      <c r="AQ143" s="529">
        <f t="shared" si="159"/>
        <v>0</v>
      </c>
      <c r="AR143" s="529">
        <f t="shared" si="137"/>
        <v>0</v>
      </c>
      <c r="AS143" s="529">
        <f t="shared" si="160"/>
        <v>0</v>
      </c>
      <c r="AT143" s="529">
        <f t="shared" si="138"/>
        <v>0</v>
      </c>
      <c r="AU143" s="529">
        <f t="shared" si="139"/>
        <v>0</v>
      </c>
      <c r="AV143" s="529">
        <f t="shared" si="140"/>
        <v>0</v>
      </c>
      <c r="AW143" s="531">
        <v>0</v>
      </c>
      <c r="AX143" s="529">
        <f t="shared" si="141"/>
        <v>0</v>
      </c>
      <c r="AY143" s="530">
        <v>0</v>
      </c>
      <c r="AZ143" s="530">
        <v>0</v>
      </c>
      <c r="BA143" s="529" t="e">
        <f>IF(R143&gt;=2000,(SUM(AY143:AZ143)*BA141),(SUM(AY143:AX)))</f>
        <v>#NAME?</v>
      </c>
      <c r="BB143" s="529">
        <f t="shared" si="161"/>
        <v>13.983000000000001</v>
      </c>
      <c r="BE143" s="530">
        <v>0</v>
      </c>
      <c r="BF143" s="529">
        <f t="shared" si="162"/>
        <v>0</v>
      </c>
      <c r="BG143" s="534" t="e">
        <f t="shared" si="163"/>
        <v>#DIV/0!</v>
      </c>
      <c r="BH143" s="534" t="e">
        <f t="shared" si="164"/>
        <v>#DIV/0!</v>
      </c>
      <c r="BI143" s="534" t="e">
        <f t="shared" si="142"/>
        <v>#DIV/0!</v>
      </c>
      <c r="BK143" s="529">
        <f t="shared" si="143"/>
        <v>0</v>
      </c>
      <c r="BM143" s="529">
        <f t="shared" si="144"/>
        <v>0</v>
      </c>
      <c r="BP143" s="529">
        <f t="shared" si="145"/>
        <v>0</v>
      </c>
      <c r="BQ143" s="531">
        <v>0</v>
      </c>
      <c r="BR143" s="529">
        <f t="shared" si="165"/>
        <v>0</v>
      </c>
      <c r="BS143" s="531">
        <v>0</v>
      </c>
      <c r="BT143" s="529">
        <f t="shared" si="166"/>
        <v>0</v>
      </c>
      <c r="BU143" s="529" t="e">
        <f t="shared" si="167"/>
        <v>#NAME?</v>
      </c>
      <c r="BV143" s="529" t="e">
        <f t="shared" si="168"/>
        <v>#NAME?</v>
      </c>
      <c r="BW143" s="529" t="e">
        <f t="shared" si="146"/>
        <v>#NAME?</v>
      </c>
      <c r="BX143" s="535" t="e">
        <f t="shared" si="147"/>
        <v>#NAME?</v>
      </c>
      <c r="BZ143" s="535" t="e">
        <f t="shared" si="148"/>
        <v>#NAME?</v>
      </c>
      <c r="CC143" s="538">
        <f t="shared" si="169"/>
        <v>0</v>
      </c>
      <c r="CF143" s="538">
        <f t="shared" si="149"/>
        <v>0</v>
      </c>
      <c r="CI143" s="535">
        <f t="shared" si="150"/>
        <v>0</v>
      </c>
      <c r="CJ143" s="535">
        <f t="shared" si="151"/>
        <v>0</v>
      </c>
      <c r="CK143" s="535">
        <f t="shared" si="152"/>
        <v>0</v>
      </c>
      <c r="CM143" s="535" t="e">
        <f t="shared" si="153"/>
        <v>#NAME?</v>
      </c>
      <c r="CS143" s="539" t="e">
        <f t="shared" si="170"/>
        <v>#NAME?</v>
      </c>
    </row>
    <row r="144" spans="1:97" ht="13">
      <c r="A144" s="544" t="s">
        <v>776</v>
      </c>
      <c r="B144" s="542">
        <v>20.5</v>
      </c>
      <c r="C144" s="542">
        <v>60</v>
      </c>
      <c r="D144" s="542">
        <f t="shared" si="124"/>
        <v>70.25</v>
      </c>
      <c r="E144" s="542">
        <v>70.5</v>
      </c>
      <c r="F144" s="542">
        <v>48</v>
      </c>
      <c r="G144" s="542">
        <v>69.5</v>
      </c>
      <c r="H144" s="542">
        <v>63.5</v>
      </c>
      <c r="I144" s="542">
        <v>73</v>
      </c>
      <c r="J144" s="542">
        <v>69.5</v>
      </c>
      <c r="K144" s="542">
        <v>71.5</v>
      </c>
      <c r="L144" s="542">
        <v>60.5</v>
      </c>
      <c r="M144" s="542">
        <v>57</v>
      </c>
      <c r="N144" s="542">
        <v>59</v>
      </c>
      <c r="O144" s="542">
        <v>64.5</v>
      </c>
      <c r="P144" s="542">
        <v>47.5</v>
      </c>
      <c r="Q144" s="542">
        <f t="shared" si="125"/>
        <v>754</v>
      </c>
      <c r="R144" s="542">
        <f t="shared" si="126"/>
        <v>824.25</v>
      </c>
      <c r="S144" s="528">
        <v>0</v>
      </c>
      <c r="T144" s="528">
        <v>0</v>
      </c>
      <c r="U144" s="528">
        <v>0</v>
      </c>
      <c r="V144" s="528">
        <v>0</v>
      </c>
      <c r="W144" s="528">
        <v>0</v>
      </c>
      <c r="X144" s="528">
        <v>0</v>
      </c>
      <c r="Y144" s="528">
        <v>0</v>
      </c>
      <c r="Z144" s="528">
        <v>0</v>
      </c>
      <c r="AA144" s="528">
        <v>0</v>
      </c>
      <c r="AB144" s="529">
        <f t="shared" si="127"/>
        <v>101.16</v>
      </c>
      <c r="AC144" s="529">
        <f t="shared" si="128"/>
        <v>84.6</v>
      </c>
      <c r="AD144" s="529">
        <f t="shared" si="129"/>
        <v>138.65</v>
      </c>
      <c r="AE144" s="529">
        <f t="shared" si="130"/>
        <v>215.27</v>
      </c>
      <c r="AF144" s="529">
        <f t="shared" si="131"/>
        <v>450</v>
      </c>
      <c r="AG144" s="529">
        <f t="shared" si="132"/>
        <v>888.52</v>
      </c>
      <c r="AH144" s="529">
        <f t="shared" si="157"/>
        <v>989.68</v>
      </c>
      <c r="AI144" s="530">
        <v>0</v>
      </c>
      <c r="AJ144" s="530">
        <v>0</v>
      </c>
      <c r="AK144" s="530">
        <v>0</v>
      </c>
      <c r="AL144" s="529">
        <f t="shared" si="158"/>
        <v>0</v>
      </c>
      <c r="AM144" s="529">
        <f t="shared" si="133"/>
        <v>0</v>
      </c>
      <c r="AN144" s="529">
        <f t="shared" si="134"/>
        <v>0</v>
      </c>
      <c r="AO144" s="529">
        <f t="shared" si="135"/>
        <v>0</v>
      </c>
      <c r="AP144" s="529">
        <f t="shared" si="136"/>
        <v>0</v>
      </c>
      <c r="AQ144" s="529">
        <f t="shared" si="159"/>
        <v>0</v>
      </c>
      <c r="AR144" s="529">
        <f t="shared" si="137"/>
        <v>0</v>
      </c>
      <c r="AS144" s="529">
        <f t="shared" si="160"/>
        <v>0</v>
      </c>
      <c r="AT144" s="529">
        <f t="shared" si="138"/>
        <v>0</v>
      </c>
      <c r="AU144" s="529">
        <f t="shared" si="139"/>
        <v>0</v>
      </c>
      <c r="AV144" s="529">
        <f t="shared" si="140"/>
        <v>0</v>
      </c>
      <c r="AW144" s="531">
        <v>0</v>
      </c>
      <c r="AX144" s="529">
        <f t="shared" si="141"/>
        <v>0</v>
      </c>
      <c r="AY144" s="530">
        <v>0</v>
      </c>
      <c r="AZ144" s="530">
        <v>0</v>
      </c>
      <c r="BA144" s="529" t="e">
        <f>IF(R144&gt;=2000,(SUM(AY144:AZ144)*BA142),(SUM(AY144:AX)))</f>
        <v>#NAME?</v>
      </c>
      <c r="BB144" s="529">
        <f t="shared" si="161"/>
        <v>122.104</v>
      </c>
      <c r="BE144" s="530">
        <v>0</v>
      </c>
      <c r="BF144" s="529">
        <f t="shared" si="162"/>
        <v>0</v>
      </c>
      <c r="BG144" s="534" t="e">
        <f t="shared" si="163"/>
        <v>#DIV/0!</v>
      </c>
      <c r="BH144" s="534" t="e">
        <f t="shared" si="164"/>
        <v>#DIV/0!</v>
      </c>
      <c r="BI144" s="534" t="e">
        <f t="shared" si="142"/>
        <v>#DIV/0!</v>
      </c>
      <c r="BK144" s="529">
        <f t="shared" si="143"/>
        <v>0</v>
      </c>
      <c r="BM144" s="529">
        <f t="shared" si="144"/>
        <v>0</v>
      </c>
      <c r="BP144" s="529">
        <f t="shared" si="145"/>
        <v>0</v>
      </c>
      <c r="BQ144" s="531">
        <v>0</v>
      </c>
      <c r="BR144" s="529">
        <f>ROUND($BQ144*$BR$2,3)</f>
        <v>0</v>
      </c>
      <c r="BS144" s="531">
        <v>0</v>
      </c>
      <c r="BT144" s="529">
        <f t="shared" si="166"/>
        <v>0</v>
      </c>
      <c r="BU144" s="529" t="e">
        <f t="shared" si="167"/>
        <v>#NAME?</v>
      </c>
      <c r="BV144" s="529" t="e">
        <f t="shared" si="168"/>
        <v>#NAME?</v>
      </c>
      <c r="BW144" s="529" t="e">
        <f t="shared" si="146"/>
        <v>#NAME?</v>
      </c>
      <c r="BX144" s="535" t="e">
        <f t="shared" si="147"/>
        <v>#NAME?</v>
      </c>
      <c r="BZ144" s="535" t="e">
        <f t="shared" si="148"/>
        <v>#NAME?</v>
      </c>
      <c r="CC144" s="538">
        <f t="shared" si="169"/>
        <v>0</v>
      </c>
      <c r="CF144" s="538">
        <f t="shared" si="149"/>
        <v>0</v>
      </c>
      <c r="CI144" s="535">
        <f t="shared" si="150"/>
        <v>0</v>
      </c>
      <c r="CJ144" s="535">
        <f t="shared" si="151"/>
        <v>0</v>
      </c>
      <c r="CK144" s="535">
        <f t="shared" si="152"/>
        <v>0</v>
      </c>
      <c r="CM144" s="535" t="e">
        <f t="shared" si="153"/>
        <v>#NAME?</v>
      </c>
      <c r="CS144" s="539" t="e">
        <f t="shared" si="170"/>
        <v>#NAME?</v>
      </c>
    </row>
    <row r="145" spans="1:97" ht="13">
      <c r="A145" s="544" t="s">
        <v>998</v>
      </c>
      <c r="B145" s="542">
        <v>3</v>
      </c>
      <c r="C145" s="542">
        <v>2.5</v>
      </c>
      <c r="D145" s="542">
        <f t="shared" si="124"/>
        <v>4</v>
      </c>
      <c r="E145" s="542">
        <v>6</v>
      </c>
      <c r="F145" s="542">
        <v>7</v>
      </c>
      <c r="G145" s="542">
        <v>3</v>
      </c>
      <c r="H145" s="542">
        <v>4</v>
      </c>
      <c r="I145" s="542">
        <v>3</v>
      </c>
      <c r="J145" s="542">
        <v>7.5</v>
      </c>
      <c r="K145" s="542">
        <v>3</v>
      </c>
      <c r="L145" s="542">
        <v>4.5</v>
      </c>
      <c r="M145" s="542">
        <v>8.5</v>
      </c>
      <c r="N145" s="542">
        <v>1</v>
      </c>
      <c r="O145" s="542">
        <v>9.5</v>
      </c>
      <c r="P145" s="542">
        <v>9.5</v>
      </c>
      <c r="Q145" s="542">
        <f t="shared" si="125"/>
        <v>66.5</v>
      </c>
      <c r="R145" s="542">
        <f t="shared" si="126"/>
        <v>70.5</v>
      </c>
      <c r="S145" s="528">
        <v>0</v>
      </c>
      <c r="T145" s="528">
        <v>0</v>
      </c>
      <c r="U145" s="528">
        <v>0</v>
      </c>
      <c r="V145" s="528">
        <v>0</v>
      </c>
      <c r="W145" s="528">
        <v>0</v>
      </c>
      <c r="X145" s="528">
        <v>0</v>
      </c>
      <c r="Y145" s="528">
        <v>0</v>
      </c>
      <c r="Z145" s="528">
        <v>0</v>
      </c>
      <c r="AA145" s="528">
        <v>0</v>
      </c>
      <c r="AB145" s="529">
        <f t="shared" si="127"/>
        <v>5.76</v>
      </c>
      <c r="AC145" s="529">
        <f t="shared" si="128"/>
        <v>7.2</v>
      </c>
      <c r="AD145" s="529">
        <f t="shared" si="129"/>
        <v>11.8</v>
      </c>
      <c r="AE145" s="529">
        <f t="shared" si="130"/>
        <v>15.153</v>
      </c>
      <c r="AF145" s="529">
        <f t="shared" si="131"/>
        <v>45</v>
      </c>
      <c r="AG145" s="529">
        <f t="shared" si="132"/>
        <v>79.152999999999992</v>
      </c>
      <c r="AH145" s="529">
        <f t="shared" si="157"/>
        <v>84.912999999999997</v>
      </c>
      <c r="AI145" s="530">
        <v>0</v>
      </c>
      <c r="AJ145" s="530">
        <v>0</v>
      </c>
      <c r="AK145" s="530">
        <v>0</v>
      </c>
      <c r="AL145" s="529">
        <f t="shared" si="158"/>
        <v>0</v>
      </c>
      <c r="AM145" s="529">
        <f t="shared" si="133"/>
        <v>0</v>
      </c>
      <c r="AN145" s="529">
        <f t="shared" si="134"/>
        <v>0</v>
      </c>
      <c r="AO145" s="529">
        <f t="shared" si="135"/>
        <v>0</v>
      </c>
      <c r="AP145" s="529">
        <f t="shared" si="136"/>
        <v>0</v>
      </c>
      <c r="AQ145" s="529">
        <f t="shared" si="159"/>
        <v>0</v>
      </c>
      <c r="AR145" s="529">
        <f t="shared" si="137"/>
        <v>0</v>
      </c>
      <c r="AS145" s="529">
        <f t="shared" si="160"/>
        <v>0</v>
      </c>
      <c r="AT145" s="529">
        <f t="shared" si="138"/>
        <v>0</v>
      </c>
      <c r="AU145" s="529">
        <f t="shared" si="139"/>
        <v>0</v>
      </c>
      <c r="AV145" s="529">
        <f t="shared" si="140"/>
        <v>0</v>
      </c>
      <c r="AW145" s="531">
        <v>0</v>
      </c>
      <c r="AX145" s="529">
        <f t="shared" si="141"/>
        <v>0</v>
      </c>
      <c r="AY145" s="530">
        <v>0</v>
      </c>
      <c r="AZ145" s="530">
        <v>0</v>
      </c>
      <c r="BA145" s="529" t="e">
        <f>IF(R145&gt;=2000,(SUM(AY145:AZ145)*BA143),(SUM(AY145:AX)))</f>
        <v>#NAME?</v>
      </c>
      <c r="BB145" s="529">
        <f t="shared" si="161"/>
        <v>47.597000000000001</v>
      </c>
      <c r="BE145" s="530">
        <v>0</v>
      </c>
      <c r="BF145" s="529">
        <f t="shared" si="162"/>
        <v>0</v>
      </c>
      <c r="BG145" s="534" t="e">
        <f t="shared" si="163"/>
        <v>#DIV/0!</v>
      </c>
      <c r="BH145" s="534" t="e">
        <f t="shared" si="164"/>
        <v>#DIV/0!</v>
      </c>
      <c r="BI145" s="534" t="e">
        <f t="shared" si="142"/>
        <v>#DIV/0!</v>
      </c>
      <c r="BK145" s="529">
        <f t="shared" si="143"/>
        <v>0</v>
      </c>
      <c r="BM145" s="529">
        <f t="shared" si="144"/>
        <v>0</v>
      </c>
      <c r="BP145" s="529">
        <f t="shared" si="145"/>
        <v>0</v>
      </c>
      <c r="BQ145" s="531">
        <v>0</v>
      </c>
      <c r="BR145" s="529">
        <f t="shared" si="165"/>
        <v>0</v>
      </c>
      <c r="BS145" s="531">
        <v>0</v>
      </c>
      <c r="BT145" s="529">
        <f t="shared" si="166"/>
        <v>0</v>
      </c>
      <c r="BU145" s="529" t="e">
        <f t="shared" si="167"/>
        <v>#NAME?</v>
      </c>
      <c r="BV145" s="529" t="e">
        <f t="shared" si="168"/>
        <v>#NAME?</v>
      </c>
      <c r="BW145" s="529" t="e">
        <f t="shared" si="146"/>
        <v>#NAME?</v>
      </c>
      <c r="BX145" s="535" t="e">
        <f t="shared" si="147"/>
        <v>#NAME?</v>
      </c>
      <c r="BZ145" s="535" t="e">
        <f t="shared" si="148"/>
        <v>#NAME?</v>
      </c>
      <c r="CC145" s="538">
        <f t="shared" si="169"/>
        <v>0</v>
      </c>
      <c r="CF145" s="538">
        <f t="shared" si="149"/>
        <v>0</v>
      </c>
      <c r="CI145" s="535">
        <f t="shared" si="150"/>
        <v>0</v>
      </c>
      <c r="CJ145" s="535">
        <f t="shared" si="151"/>
        <v>0</v>
      </c>
      <c r="CK145" s="535">
        <f t="shared" si="152"/>
        <v>0</v>
      </c>
      <c r="CM145" s="535" t="e">
        <f t="shared" si="153"/>
        <v>#NAME?</v>
      </c>
      <c r="CS145" s="539" t="e">
        <f t="shared" si="170"/>
        <v>#NAME?</v>
      </c>
    </row>
    <row r="146" spans="1:97" ht="13">
      <c r="A146" s="544" t="s">
        <v>999</v>
      </c>
      <c r="B146" s="542">
        <v>0</v>
      </c>
      <c r="C146" s="542">
        <v>3.5</v>
      </c>
      <c r="D146" s="542">
        <f t="shared" si="124"/>
        <v>3.5</v>
      </c>
      <c r="E146" s="542">
        <v>4</v>
      </c>
      <c r="F146" s="542">
        <v>4</v>
      </c>
      <c r="G146" s="542">
        <v>5.5</v>
      </c>
      <c r="H146" s="542">
        <v>6</v>
      </c>
      <c r="I146" s="542">
        <v>9.5</v>
      </c>
      <c r="J146" s="542">
        <v>3</v>
      </c>
      <c r="K146" s="542">
        <v>3</v>
      </c>
      <c r="L146" s="542">
        <v>9</v>
      </c>
      <c r="M146" s="542">
        <v>2</v>
      </c>
      <c r="N146" s="542">
        <v>1</v>
      </c>
      <c r="O146" s="542">
        <v>4</v>
      </c>
      <c r="P146" s="542">
        <v>1</v>
      </c>
      <c r="Q146" s="542">
        <f t="shared" si="125"/>
        <v>52</v>
      </c>
      <c r="R146" s="542">
        <f t="shared" si="126"/>
        <v>55.5</v>
      </c>
      <c r="S146" s="528">
        <v>0</v>
      </c>
      <c r="T146" s="528">
        <v>0</v>
      </c>
      <c r="U146" s="528">
        <v>0</v>
      </c>
      <c r="V146" s="528">
        <v>0</v>
      </c>
      <c r="W146" s="528">
        <v>0</v>
      </c>
      <c r="X146" s="528">
        <v>0</v>
      </c>
      <c r="Y146" s="528">
        <v>0</v>
      </c>
      <c r="Z146" s="528">
        <v>0</v>
      </c>
      <c r="AA146" s="528">
        <v>0</v>
      </c>
      <c r="AB146" s="529">
        <f t="shared" si="127"/>
        <v>5.04</v>
      </c>
      <c r="AC146" s="529">
        <f t="shared" si="128"/>
        <v>4.8</v>
      </c>
      <c r="AD146" s="529">
        <f t="shared" si="129"/>
        <v>11.21</v>
      </c>
      <c r="AE146" s="529">
        <f t="shared" si="130"/>
        <v>19.332999999999998</v>
      </c>
      <c r="AF146" s="529">
        <f t="shared" si="131"/>
        <v>25</v>
      </c>
      <c r="AG146" s="529">
        <f t="shared" si="132"/>
        <v>60.343000000000004</v>
      </c>
      <c r="AH146" s="529">
        <f t="shared" si="157"/>
        <v>65.38300000000001</v>
      </c>
      <c r="AI146" s="530">
        <v>0</v>
      </c>
      <c r="AJ146" s="530">
        <v>0</v>
      </c>
      <c r="AK146" s="530">
        <v>0</v>
      </c>
      <c r="AL146" s="529">
        <f t="shared" si="158"/>
        <v>0</v>
      </c>
      <c r="AM146" s="529">
        <f t="shared" si="133"/>
        <v>0</v>
      </c>
      <c r="AN146" s="529">
        <f t="shared" si="134"/>
        <v>0</v>
      </c>
      <c r="AO146" s="529">
        <f t="shared" si="135"/>
        <v>0</v>
      </c>
      <c r="AP146" s="529">
        <f t="shared" si="136"/>
        <v>0</v>
      </c>
      <c r="AQ146" s="529">
        <f t="shared" si="159"/>
        <v>0</v>
      </c>
      <c r="AR146" s="529">
        <f t="shared" si="137"/>
        <v>0</v>
      </c>
      <c r="AS146" s="529">
        <f t="shared" si="160"/>
        <v>0</v>
      </c>
      <c r="AT146" s="529">
        <f t="shared" si="138"/>
        <v>0</v>
      </c>
      <c r="AU146" s="529">
        <f t="shared" si="139"/>
        <v>0</v>
      </c>
      <c r="AV146" s="529">
        <f t="shared" si="140"/>
        <v>0</v>
      </c>
      <c r="AW146" s="531">
        <v>0</v>
      </c>
      <c r="AX146" s="529">
        <f t="shared" si="141"/>
        <v>0</v>
      </c>
      <c r="AY146" s="530">
        <v>0</v>
      </c>
      <c r="AZ146" s="530">
        <v>0</v>
      </c>
      <c r="BA146" s="529" t="e">
        <f>IF(R146&gt;=2000,(SUM(AY146:AZ146)*BA144),(SUM(AY146:AX)))</f>
        <v>#NAME?</v>
      </c>
      <c r="BB146" s="529">
        <f t="shared" si="161"/>
        <v>57.683999999999997</v>
      </c>
      <c r="BE146" s="530">
        <v>0</v>
      </c>
      <c r="BF146" s="529">
        <f t="shared" si="162"/>
        <v>0</v>
      </c>
      <c r="BG146" s="534" t="e">
        <f t="shared" si="163"/>
        <v>#DIV/0!</v>
      </c>
      <c r="BH146" s="534" t="e">
        <f t="shared" si="164"/>
        <v>#DIV/0!</v>
      </c>
      <c r="BI146" s="534" t="e">
        <f t="shared" si="142"/>
        <v>#DIV/0!</v>
      </c>
      <c r="BK146" s="529">
        <f t="shared" si="143"/>
        <v>0</v>
      </c>
      <c r="BM146" s="529">
        <f t="shared" si="144"/>
        <v>0</v>
      </c>
      <c r="BP146" s="529">
        <f t="shared" si="145"/>
        <v>0</v>
      </c>
      <c r="BQ146" s="531">
        <v>0</v>
      </c>
      <c r="BR146" s="529">
        <f t="shared" si="165"/>
        <v>0</v>
      </c>
      <c r="BS146" s="531">
        <v>19</v>
      </c>
      <c r="BT146" s="529">
        <f t="shared" si="166"/>
        <v>5.7</v>
      </c>
      <c r="BU146" s="529" t="e">
        <f t="shared" si="167"/>
        <v>#NAME?</v>
      </c>
      <c r="BV146" s="529" t="e">
        <f t="shared" si="168"/>
        <v>#NAME?</v>
      </c>
      <c r="BW146" s="529" t="e">
        <f t="shared" si="146"/>
        <v>#NAME?</v>
      </c>
      <c r="BX146" s="535" t="e">
        <f t="shared" si="147"/>
        <v>#NAME?</v>
      </c>
      <c r="BZ146" s="535" t="e">
        <f t="shared" si="148"/>
        <v>#NAME?</v>
      </c>
      <c r="CC146" s="538">
        <f t="shared" si="169"/>
        <v>0</v>
      </c>
      <c r="CF146" s="538">
        <f t="shared" si="149"/>
        <v>0</v>
      </c>
      <c r="CI146" s="535">
        <f t="shared" si="150"/>
        <v>0</v>
      </c>
      <c r="CJ146" s="535">
        <f t="shared" si="151"/>
        <v>0</v>
      </c>
      <c r="CK146" s="535">
        <f t="shared" si="152"/>
        <v>0</v>
      </c>
      <c r="CM146" s="535" t="e">
        <f t="shared" si="153"/>
        <v>#NAME?</v>
      </c>
      <c r="CS146" s="539" t="e">
        <f t="shared" si="170"/>
        <v>#NAME?</v>
      </c>
    </row>
    <row r="147" spans="1:97" ht="13">
      <c r="A147" s="544" t="s">
        <v>1343</v>
      </c>
      <c r="B147" s="542">
        <v>10</v>
      </c>
      <c r="C147" s="542">
        <v>131</v>
      </c>
      <c r="D147" s="542">
        <f t="shared" si="124"/>
        <v>136</v>
      </c>
      <c r="E147" s="542">
        <v>110.5</v>
      </c>
      <c r="F147" s="542">
        <v>90.5</v>
      </c>
      <c r="G147" s="542">
        <v>98</v>
      </c>
      <c r="H147" s="542">
        <v>114.5</v>
      </c>
      <c r="I147" s="542">
        <v>104.5</v>
      </c>
      <c r="J147" s="542">
        <v>108</v>
      </c>
      <c r="K147" s="542">
        <v>109</v>
      </c>
      <c r="L147" s="542">
        <v>125</v>
      </c>
      <c r="M147" s="542">
        <v>104.5</v>
      </c>
      <c r="N147" s="542">
        <v>128</v>
      </c>
      <c r="O147" s="542">
        <v>106.5</v>
      </c>
      <c r="P147" s="542">
        <v>97</v>
      </c>
      <c r="Q147" s="542">
        <f t="shared" si="125"/>
        <v>1296</v>
      </c>
      <c r="R147" s="542">
        <f t="shared" si="126"/>
        <v>1432</v>
      </c>
      <c r="S147" s="528">
        <v>0</v>
      </c>
      <c r="T147" s="528">
        <v>0</v>
      </c>
      <c r="U147" s="528">
        <v>0</v>
      </c>
      <c r="V147" s="528">
        <v>0</v>
      </c>
      <c r="W147" s="528">
        <v>0</v>
      </c>
      <c r="X147" s="528">
        <v>0</v>
      </c>
      <c r="Y147" s="528">
        <v>0</v>
      </c>
      <c r="Z147" s="528">
        <v>0</v>
      </c>
      <c r="AA147" s="528">
        <v>0</v>
      </c>
      <c r="AB147" s="529">
        <f t="shared" si="127"/>
        <v>195.84</v>
      </c>
      <c r="AC147" s="529">
        <f t="shared" si="128"/>
        <v>132.6</v>
      </c>
      <c r="AD147" s="529">
        <f t="shared" si="129"/>
        <v>222.43</v>
      </c>
      <c r="AE147" s="529">
        <f t="shared" si="130"/>
        <v>341.71499999999997</v>
      </c>
      <c r="AF147" s="529">
        <f t="shared" si="131"/>
        <v>837.5</v>
      </c>
      <c r="AG147" s="529">
        <f t="shared" si="132"/>
        <v>1534.2449999999999</v>
      </c>
      <c r="AH147" s="529">
        <f t="shared" si="157"/>
        <v>1730.0849999999998</v>
      </c>
      <c r="AI147" s="530">
        <v>0</v>
      </c>
      <c r="AJ147" s="530">
        <v>0</v>
      </c>
      <c r="AK147" s="530">
        <v>0</v>
      </c>
      <c r="AL147" s="529">
        <f t="shared" si="158"/>
        <v>0</v>
      </c>
      <c r="AM147" s="529">
        <f t="shared" si="133"/>
        <v>0</v>
      </c>
      <c r="AN147" s="529">
        <f t="shared" si="134"/>
        <v>0</v>
      </c>
      <c r="AO147" s="529">
        <f t="shared" si="135"/>
        <v>0</v>
      </c>
      <c r="AP147" s="529">
        <f t="shared" si="136"/>
        <v>0</v>
      </c>
      <c r="AQ147" s="529">
        <f t="shared" si="159"/>
        <v>0</v>
      </c>
      <c r="AR147" s="529">
        <f t="shared" si="137"/>
        <v>0</v>
      </c>
      <c r="AS147" s="529">
        <f t="shared" si="160"/>
        <v>0</v>
      </c>
      <c r="AT147" s="529">
        <f t="shared" si="138"/>
        <v>0</v>
      </c>
      <c r="AU147" s="529">
        <f t="shared" si="139"/>
        <v>0</v>
      </c>
      <c r="AV147" s="529">
        <f t="shared" si="140"/>
        <v>0</v>
      </c>
      <c r="AW147" s="531">
        <v>0</v>
      </c>
      <c r="AX147" s="529">
        <f t="shared" si="141"/>
        <v>0</v>
      </c>
      <c r="AY147" s="530">
        <v>0</v>
      </c>
      <c r="AZ147" s="530">
        <v>0</v>
      </c>
      <c r="BA147" s="529" t="e">
        <f>IF(R147&gt;=2000,(SUM(AY147:AZ147)*BA145),(SUM(AY147:AX)))</f>
        <v>#NAME?</v>
      </c>
      <c r="BB147" s="529">
        <f t="shared" si="161"/>
        <v>28.972000000000001</v>
      </c>
      <c r="BE147" s="530">
        <v>0</v>
      </c>
      <c r="BF147" s="529">
        <f t="shared" si="162"/>
        <v>0</v>
      </c>
      <c r="BG147" s="534" t="e">
        <f t="shared" si="163"/>
        <v>#DIV/0!</v>
      </c>
      <c r="BH147" s="534" t="e">
        <f t="shared" si="164"/>
        <v>#DIV/0!</v>
      </c>
      <c r="BI147" s="534" t="e">
        <f t="shared" si="142"/>
        <v>#DIV/0!</v>
      </c>
      <c r="BK147" s="529">
        <f t="shared" si="143"/>
        <v>0</v>
      </c>
      <c r="BM147" s="529">
        <f t="shared" si="144"/>
        <v>0</v>
      </c>
      <c r="BP147" s="529">
        <f t="shared" si="145"/>
        <v>0</v>
      </c>
      <c r="BQ147" s="531">
        <v>0</v>
      </c>
      <c r="BR147" s="529">
        <f t="shared" si="165"/>
        <v>0</v>
      </c>
      <c r="BS147" s="531">
        <v>200</v>
      </c>
      <c r="BT147" s="529">
        <f t="shared" si="166"/>
        <v>60</v>
      </c>
      <c r="BU147" s="529" t="e">
        <f t="shared" si="167"/>
        <v>#NAME?</v>
      </c>
      <c r="BV147" s="529" t="e">
        <f t="shared" si="168"/>
        <v>#NAME?</v>
      </c>
      <c r="BW147" s="529" t="e">
        <f t="shared" si="146"/>
        <v>#NAME?</v>
      </c>
      <c r="BX147" s="535" t="e">
        <f t="shared" si="147"/>
        <v>#NAME?</v>
      </c>
      <c r="BZ147" s="535" t="e">
        <f t="shared" si="148"/>
        <v>#NAME?</v>
      </c>
      <c r="CC147" s="538">
        <f t="shared" si="169"/>
        <v>0</v>
      </c>
      <c r="CF147" s="538">
        <f t="shared" si="149"/>
        <v>0</v>
      </c>
      <c r="CI147" s="535">
        <f t="shared" si="150"/>
        <v>0</v>
      </c>
      <c r="CJ147" s="535">
        <f t="shared" si="151"/>
        <v>0</v>
      </c>
      <c r="CK147" s="535">
        <f t="shared" si="152"/>
        <v>0</v>
      </c>
      <c r="CM147" s="535" t="e">
        <f t="shared" si="153"/>
        <v>#NAME?</v>
      </c>
      <c r="CS147" s="539" t="e">
        <f t="shared" si="170"/>
        <v>#NAME?</v>
      </c>
    </row>
    <row r="148" spans="1:97" ht="13">
      <c r="A148" s="544" t="s">
        <v>1344</v>
      </c>
      <c r="B148" s="542">
        <v>0</v>
      </c>
      <c r="C148" s="542">
        <v>0</v>
      </c>
      <c r="D148" s="542">
        <f t="shared" si="124"/>
        <v>0</v>
      </c>
      <c r="E148" s="542">
        <v>5</v>
      </c>
      <c r="F148" s="542">
        <v>8.5</v>
      </c>
      <c r="G148" s="542">
        <v>17</v>
      </c>
      <c r="H148" s="542">
        <v>8.5</v>
      </c>
      <c r="I148" s="542">
        <v>10.5</v>
      </c>
      <c r="J148" s="542">
        <v>8</v>
      </c>
      <c r="K148" s="542">
        <v>8.5</v>
      </c>
      <c r="L148" s="542">
        <v>3</v>
      </c>
      <c r="M148" s="542">
        <v>0</v>
      </c>
      <c r="N148" s="542">
        <v>0</v>
      </c>
      <c r="O148" s="542">
        <v>0</v>
      </c>
      <c r="P148" s="542">
        <v>0</v>
      </c>
      <c r="Q148" s="542">
        <f t="shared" si="125"/>
        <v>69</v>
      </c>
      <c r="R148" s="542">
        <f t="shared" si="126"/>
        <v>69</v>
      </c>
      <c r="S148" s="528">
        <v>0</v>
      </c>
      <c r="T148" s="528">
        <v>0</v>
      </c>
      <c r="U148" s="528">
        <v>0</v>
      </c>
      <c r="V148" s="528">
        <v>0</v>
      </c>
      <c r="W148" s="528">
        <v>0</v>
      </c>
      <c r="X148" s="528">
        <v>0</v>
      </c>
      <c r="Y148" s="528">
        <v>0</v>
      </c>
      <c r="Z148" s="528">
        <v>0</v>
      </c>
      <c r="AA148" s="528">
        <v>0</v>
      </c>
      <c r="AB148" s="529">
        <f t="shared" si="127"/>
        <v>0</v>
      </c>
      <c r="AC148" s="529">
        <f t="shared" si="128"/>
        <v>6</v>
      </c>
      <c r="AD148" s="529">
        <f t="shared" si="129"/>
        <v>30.09</v>
      </c>
      <c r="AE148" s="529">
        <f t="shared" si="130"/>
        <v>28.215</v>
      </c>
      <c r="AF148" s="529">
        <f t="shared" si="131"/>
        <v>14.375</v>
      </c>
      <c r="AG148" s="529">
        <f t="shared" si="132"/>
        <v>78.680000000000007</v>
      </c>
      <c r="AH148" s="529">
        <f t="shared" si="157"/>
        <v>78.680000000000007</v>
      </c>
      <c r="AI148" s="530">
        <v>0</v>
      </c>
      <c r="AJ148" s="530">
        <v>0</v>
      </c>
      <c r="AK148" s="530">
        <v>0</v>
      </c>
      <c r="AL148" s="529">
        <f t="shared" si="158"/>
        <v>0</v>
      </c>
      <c r="AM148" s="529">
        <f t="shared" si="133"/>
        <v>0</v>
      </c>
      <c r="AN148" s="529">
        <f t="shared" si="134"/>
        <v>0</v>
      </c>
      <c r="AO148" s="529">
        <f t="shared" si="135"/>
        <v>0</v>
      </c>
      <c r="AP148" s="529">
        <f t="shared" si="136"/>
        <v>0</v>
      </c>
      <c r="AQ148" s="529">
        <f t="shared" si="159"/>
        <v>0</v>
      </c>
      <c r="AR148" s="529">
        <f t="shared" si="137"/>
        <v>0</v>
      </c>
      <c r="AS148" s="529">
        <f t="shared" si="160"/>
        <v>0</v>
      </c>
      <c r="AT148" s="529">
        <f t="shared" si="138"/>
        <v>0</v>
      </c>
      <c r="AU148" s="529">
        <f t="shared" si="139"/>
        <v>0</v>
      </c>
      <c r="AV148" s="529">
        <f t="shared" si="140"/>
        <v>0</v>
      </c>
      <c r="AW148" s="531">
        <v>0</v>
      </c>
      <c r="AX148" s="529">
        <f t="shared" si="141"/>
        <v>0</v>
      </c>
      <c r="AY148" s="530">
        <v>0</v>
      </c>
      <c r="AZ148" s="530">
        <v>0</v>
      </c>
      <c r="BA148" s="529" t="e">
        <f>IF(R148&gt;=2000,(SUM(AY148:AZ148)*BA146),(SUM(AY148:AX)))</f>
        <v>#NAME?</v>
      </c>
      <c r="BB148" s="529">
        <f t="shared" si="161"/>
        <v>118.26</v>
      </c>
      <c r="BE148" s="530">
        <v>0</v>
      </c>
      <c r="BF148" s="529">
        <f t="shared" si="162"/>
        <v>0</v>
      </c>
      <c r="BG148" s="534" t="e">
        <f t="shared" si="163"/>
        <v>#DIV/0!</v>
      </c>
      <c r="BH148" s="534" t="e">
        <f t="shared" si="164"/>
        <v>#DIV/0!</v>
      </c>
      <c r="BI148" s="534" t="e">
        <f t="shared" si="142"/>
        <v>#DIV/0!</v>
      </c>
      <c r="BK148" s="529">
        <f t="shared" si="143"/>
        <v>0</v>
      </c>
      <c r="BM148" s="529">
        <f t="shared" si="144"/>
        <v>0</v>
      </c>
      <c r="BP148" s="529">
        <f t="shared" si="145"/>
        <v>0</v>
      </c>
      <c r="BQ148" s="531">
        <v>0</v>
      </c>
      <c r="BR148" s="529">
        <f t="shared" si="165"/>
        <v>0</v>
      </c>
      <c r="BS148" s="531">
        <v>30</v>
      </c>
      <c r="BT148" s="529">
        <f t="shared" si="166"/>
        <v>9</v>
      </c>
      <c r="BU148" s="529" t="e">
        <f t="shared" si="167"/>
        <v>#NAME?</v>
      </c>
      <c r="BV148" s="529" t="e">
        <f t="shared" si="168"/>
        <v>#NAME?</v>
      </c>
      <c r="BW148" s="529" t="e">
        <f t="shared" si="146"/>
        <v>#NAME?</v>
      </c>
      <c r="BX148" s="535" t="e">
        <f t="shared" si="147"/>
        <v>#NAME?</v>
      </c>
      <c r="BZ148" s="535" t="e">
        <f t="shared" si="148"/>
        <v>#NAME?</v>
      </c>
      <c r="CC148" s="538">
        <f t="shared" si="169"/>
        <v>0</v>
      </c>
      <c r="CF148" s="538">
        <f t="shared" si="149"/>
        <v>0</v>
      </c>
      <c r="CI148" s="535">
        <f t="shared" si="150"/>
        <v>0</v>
      </c>
      <c r="CJ148" s="535">
        <f t="shared" si="151"/>
        <v>0</v>
      </c>
      <c r="CK148" s="535">
        <f t="shared" si="152"/>
        <v>0</v>
      </c>
      <c r="CM148" s="535" t="e">
        <f t="shared" si="153"/>
        <v>#NAME?</v>
      </c>
      <c r="CS148" s="539" t="e">
        <f t="shared" si="170"/>
        <v>#NAME?</v>
      </c>
    </row>
    <row r="149" spans="1:97" ht="10.5">
      <c r="A149" s="553" t="s">
        <v>1001</v>
      </c>
      <c r="B149" s="554">
        <f>SUBTOTAL(9,B147:B148)</f>
        <v>10</v>
      </c>
      <c r="C149" s="554">
        <f t="shared" ref="C149:R149" si="174">SUBTOTAL(9,C147:C148)</f>
        <v>131</v>
      </c>
      <c r="D149" s="554">
        <f t="shared" si="174"/>
        <v>136</v>
      </c>
      <c r="E149" s="554">
        <f t="shared" si="174"/>
        <v>115.5</v>
      </c>
      <c r="F149" s="554">
        <f t="shared" si="174"/>
        <v>99</v>
      </c>
      <c r="G149" s="554">
        <f t="shared" si="174"/>
        <v>115</v>
      </c>
      <c r="H149" s="554">
        <f t="shared" si="174"/>
        <v>123</v>
      </c>
      <c r="I149" s="554">
        <f t="shared" si="174"/>
        <v>115</v>
      </c>
      <c r="J149" s="554">
        <f t="shared" si="174"/>
        <v>116</v>
      </c>
      <c r="K149" s="554">
        <f t="shared" si="174"/>
        <v>117.5</v>
      </c>
      <c r="L149" s="554">
        <f t="shared" si="174"/>
        <v>128</v>
      </c>
      <c r="M149" s="554">
        <f t="shared" si="174"/>
        <v>104.5</v>
      </c>
      <c r="N149" s="554">
        <f t="shared" si="174"/>
        <v>128</v>
      </c>
      <c r="O149" s="554">
        <f t="shared" si="174"/>
        <v>106.5</v>
      </c>
      <c r="P149" s="554">
        <f t="shared" si="174"/>
        <v>97</v>
      </c>
      <c r="Q149" s="554">
        <f t="shared" si="174"/>
        <v>1365</v>
      </c>
      <c r="R149" s="554">
        <f t="shared" si="174"/>
        <v>1501</v>
      </c>
      <c r="S149" s="555">
        <f>SUM(S147:S148)</f>
        <v>0</v>
      </c>
      <c r="T149" s="555">
        <f t="shared" ref="T149:CE149" si="175">SUM(T147:T148)</f>
        <v>0</v>
      </c>
      <c r="U149" s="555">
        <f t="shared" si="175"/>
        <v>0</v>
      </c>
      <c r="V149" s="555">
        <f t="shared" si="175"/>
        <v>0</v>
      </c>
      <c r="W149" s="555">
        <f t="shared" si="175"/>
        <v>0</v>
      </c>
      <c r="X149" s="555">
        <f t="shared" si="175"/>
        <v>0</v>
      </c>
      <c r="Y149" s="555">
        <f t="shared" si="175"/>
        <v>0</v>
      </c>
      <c r="Z149" s="555">
        <f t="shared" si="175"/>
        <v>0</v>
      </c>
      <c r="AA149" s="555">
        <f t="shared" si="175"/>
        <v>0</v>
      </c>
      <c r="AB149" s="555">
        <f t="shared" si="175"/>
        <v>195.84</v>
      </c>
      <c r="AC149" s="555">
        <f t="shared" si="175"/>
        <v>138.6</v>
      </c>
      <c r="AD149" s="555">
        <f t="shared" si="175"/>
        <v>252.52</v>
      </c>
      <c r="AE149" s="555">
        <f t="shared" si="175"/>
        <v>369.92999999999995</v>
      </c>
      <c r="AF149" s="555">
        <f t="shared" si="175"/>
        <v>851.875</v>
      </c>
      <c r="AG149" s="555">
        <f t="shared" si="175"/>
        <v>1612.925</v>
      </c>
      <c r="AH149" s="555">
        <f t="shared" si="175"/>
        <v>1808.7649999999999</v>
      </c>
      <c r="AI149" s="555">
        <f t="shared" si="175"/>
        <v>0</v>
      </c>
      <c r="AJ149" s="555">
        <f t="shared" si="175"/>
        <v>0</v>
      </c>
      <c r="AK149" s="555">
        <f t="shared" si="175"/>
        <v>0</v>
      </c>
      <c r="AL149" s="555">
        <f t="shared" si="175"/>
        <v>0</v>
      </c>
      <c r="AM149" s="555">
        <f t="shared" si="175"/>
        <v>0</v>
      </c>
      <c r="AN149" s="555">
        <f t="shared" si="175"/>
        <v>0</v>
      </c>
      <c r="AO149" s="555">
        <f t="shared" si="175"/>
        <v>0</v>
      </c>
      <c r="AP149" s="555">
        <f t="shared" si="175"/>
        <v>0</v>
      </c>
      <c r="AQ149" s="555">
        <f t="shared" si="175"/>
        <v>0</v>
      </c>
      <c r="AR149" s="555">
        <f t="shared" si="175"/>
        <v>0</v>
      </c>
      <c r="AS149" s="555">
        <f t="shared" si="175"/>
        <v>0</v>
      </c>
      <c r="AT149" s="555">
        <f t="shared" si="175"/>
        <v>0</v>
      </c>
      <c r="AU149" s="555">
        <f t="shared" si="175"/>
        <v>0</v>
      </c>
      <c r="AV149" s="555">
        <f t="shared" si="175"/>
        <v>0</v>
      </c>
      <c r="AW149" s="555">
        <f t="shared" si="175"/>
        <v>0</v>
      </c>
      <c r="AX149" s="555">
        <f t="shared" si="175"/>
        <v>0</v>
      </c>
      <c r="AY149" s="555">
        <f t="shared" si="175"/>
        <v>0</v>
      </c>
      <c r="AZ149" s="555">
        <f t="shared" si="175"/>
        <v>0</v>
      </c>
      <c r="BA149" s="555" t="e">
        <f t="shared" si="175"/>
        <v>#NAME?</v>
      </c>
      <c r="BB149" s="555">
        <f t="shared" si="175"/>
        <v>147.232</v>
      </c>
      <c r="BC149" s="555">
        <f t="shared" si="175"/>
        <v>0</v>
      </c>
      <c r="BD149" s="555">
        <f t="shared" si="175"/>
        <v>0</v>
      </c>
      <c r="BE149" s="555">
        <f t="shared" si="175"/>
        <v>0</v>
      </c>
      <c r="BF149" s="555">
        <f t="shared" si="175"/>
        <v>0</v>
      </c>
      <c r="BG149" s="555" t="e">
        <f t="shared" si="175"/>
        <v>#DIV/0!</v>
      </c>
      <c r="BH149" s="555" t="e">
        <f t="shared" si="175"/>
        <v>#DIV/0!</v>
      </c>
      <c r="BI149" s="555" t="e">
        <f t="shared" si="175"/>
        <v>#DIV/0!</v>
      </c>
      <c r="BJ149" s="555">
        <f t="shared" si="175"/>
        <v>0</v>
      </c>
      <c r="BK149" s="555">
        <f t="shared" si="175"/>
        <v>0</v>
      </c>
      <c r="BL149" s="555">
        <f t="shared" si="175"/>
        <v>0</v>
      </c>
      <c r="BM149" s="555">
        <f t="shared" si="175"/>
        <v>0</v>
      </c>
      <c r="BN149" s="555">
        <f t="shared" si="175"/>
        <v>0</v>
      </c>
      <c r="BO149" s="555">
        <f t="shared" si="175"/>
        <v>0</v>
      </c>
      <c r="BP149" s="555">
        <f t="shared" si="175"/>
        <v>0</v>
      </c>
      <c r="BQ149" s="555">
        <f t="shared" si="175"/>
        <v>0</v>
      </c>
      <c r="BR149" s="555">
        <f t="shared" si="175"/>
        <v>0</v>
      </c>
      <c r="BS149" s="555">
        <f t="shared" si="175"/>
        <v>230</v>
      </c>
      <c r="BT149" s="555">
        <f t="shared" si="175"/>
        <v>69</v>
      </c>
      <c r="BU149" s="555" t="e">
        <f t="shared" si="175"/>
        <v>#NAME?</v>
      </c>
      <c r="BV149" s="555" t="e">
        <f t="shared" si="175"/>
        <v>#NAME?</v>
      </c>
      <c r="BW149" s="555" t="e">
        <f t="shared" si="175"/>
        <v>#NAME?</v>
      </c>
      <c r="BX149" s="555" t="e">
        <f t="shared" si="175"/>
        <v>#NAME?</v>
      </c>
      <c r="BY149" s="555">
        <f t="shared" si="175"/>
        <v>0</v>
      </c>
      <c r="BZ149" s="555" t="e">
        <f t="shared" si="175"/>
        <v>#NAME?</v>
      </c>
      <c r="CA149" s="555">
        <f t="shared" si="175"/>
        <v>0</v>
      </c>
      <c r="CB149" s="555">
        <f t="shared" si="175"/>
        <v>0</v>
      </c>
      <c r="CC149" s="555">
        <f t="shared" si="175"/>
        <v>0</v>
      </c>
      <c r="CD149" s="555">
        <f t="shared" si="175"/>
        <v>0</v>
      </c>
      <c r="CE149" s="555">
        <f t="shared" si="175"/>
        <v>0</v>
      </c>
      <c r="CF149" s="555">
        <f t="shared" ref="CF149:CS149" si="176">SUM(CF147:CF148)</f>
        <v>0</v>
      </c>
      <c r="CG149" s="555">
        <f t="shared" si="176"/>
        <v>0</v>
      </c>
      <c r="CH149" s="555">
        <f t="shared" si="176"/>
        <v>0</v>
      </c>
      <c r="CI149" s="555">
        <f t="shared" si="176"/>
        <v>0</v>
      </c>
      <c r="CJ149" s="555">
        <f t="shared" si="176"/>
        <v>0</v>
      </c>
      <c r="CK149" s="555">
        <f t="shared" si="176"/>
        <v>0</v>
      </c>
      <c r="CL149" s="555">
        <f t="shared" si="176"/>
        <v>0</v>
      </c>
      <c r="CM149" s="555" t="e">
        <f t="shared" si="176"/>
        <v>#NAME?</v>
      </c>
      <c r="CN149" s="555">
        <f t="shared" si="176"/>
        <v>0</v>
      </c>
      <c r="CO149" s="555">
        <f t="shared" si="176"/>
        <v>0</v>
      </c>
      <c r="CP149" s="555">
        <f t="shared" si="176"/>
        <v>0</v>
      </c>
      <c r="CQ149" s="555">
        <f t="shared" si="176"/>
        <v>0</v>
      </c>
      <c r="CR149" s="555">
        <f t="shared" si="176"/>
        <v>0</v>
      </c>
      <c r="CS149" s="555" t="e">
        <f t="shared" si="176"/>
        <v>#NAME?</v>
      </c>
    </row>
    <row r="150" spans="1:97" ht="13">
      <c r="A150" s="562" t="s">
        <v>1345</v>
      </c>
      <c r="B150" s="563">
        <v>11.5</v>
      </c>
      <c r="C150" s="563">
        <v>103</v>
      </c>
      <c r="D150" s="563">
        <f t="shared" si="124"/>
        <v>108.75</v>
      </c>
      <c r="E150" s="563">
        <v>86</v>
      </c>
      <c r="F150" s="563">
        <v>108</v>
      </c>
      <c r="G150" s="563">
        <v>114.5</v>
      </c>
      <c r="H150" s="563">
        <v>104.5</v>
      </c>
      <c r="I150" s="563">
        <v>92.5</v>
      </c>
      <c r="J150" s="563">
        <v>106</v>
      </c>
      <c r="K150" s="563">
        <v>81.5</v>
      </c>
      <c r="L150" s="563">
        <v>82</v>
      </c>
      <c r="M150" s="563">
        <v>110.5</v>
      </c>
      <c r="N150" s="563">
        <v>99</v>
      </c>
      <c r="O150" s="563">
        <v>74</v>
      </c>
      <c r="P150" s="563">
        <v>66.5</v>
      </c>
      <c r="Q150" s="563">
        <f t="shared" si="125"/>
        <v>1125</v>
      </c>
      <c r="R150" s="563">
        <f t="shared" si="126"/>
        <v>1233.75</v>
      </c>
      <c r="S150" s="528">
        <v>0</v>
      </c>
      <c r="T150" s="528">
        <v>0</v>
      </c>
      <c r="U150" s="528">
        <v>0</v>
      </c>
      <c r="V150" s="528">
        <v>0</v>
      </c>
      <c r="W150" s="528">
        <v>0</v>
      </c>
      <c r="X150" s="528">
        <v>0</v>
      </c>
      <c r="Y150" s="528">
        <v>0</v>
      </c>
      <c r="Z150" s="528">
        <v>0</v>
      </c>
      <c r="AA150" s="528">
        <v>0</v>
      </c>
      <c r="AB150" s="529">
        <f t="shared" si="127"/>
        <v>156.6</v>
      </c>
      <c r="AC150" s="529">
        <f t="shared" si="128"/>
        <v>103.2</v>
      </c>
      <c r="AD150" s="529">
        <f t="shared" si="129"/>
        <v>262.55</v>
      </c>
      <c r="AE150" s="529">
        <f t="shared" si="130"/>
        <v>316.63499999999999</v>
      </c>
      <c r="AF150" s="529">
        <f t="shared" si="131"/>
        <v>641.875</v>
      </c>
      <c r="AG150" s="529">
        <f t="shared" si="132"/>
        <v>1324.26</v>
      </c>
      <c r="AH150" s="529">
        <f t="shared" si="157"/>
        <v>1480.86</v>
      </c>
      <c r="AI150" s="530">
        <v>0</v>
      </c>
      <c r="AJ150" s="530">
        <v>0</v>
      </c>
      <c r="AK150" s="530">
        <v>0</v>
      </c>
      <c r="AL150" s="529">
        <f t="shared" si="158"/>
        <v>0</v>
      </c>
      <c r="AM150" s="529">
        <f t="shared" si="133"/>
        <v>0</v>
      </c>
      <c r="AN150" s="529">
        <f t="shared" si="134"/>
        <v>0</v>
      </c>
      <c r="AO150" s="529">
        <f t="shared" si="135"/>
        <v>0</v>
      </c>
      <c r="AP150" s="529">
        <f t="shared" si="136"/>
        <v>0</v>
      </c>
      <c r="AQ150" s="529">
        <f t="shared" si="159"/>
        <v>0</v>
      </c>
      <c r="AR150" s="529">
        <f t="shared" si="137"/>
        <v>0</v>
      </c>
      <c r="AS150" s="529">
        <f t="shared" si="160"/>
        <v>0</v>
      </c>
      <c r="AT150" s="529">
        <f t="shared" si="138"/>
        <v>0</v>
      </c>
      <c r="AU150" s="529">
        <f t="shared" si="139"/>
        <v>0</v>
      </c>
      <c r="AV150" s="529">
        <f t="shared" si="140"/>
        <v>0</v>
      </c>
      <c r="AW150" s="531">
        <v>0</v>
      </c>
      <c r="AX150" s="529">
        <f t="shared" si="141"/>
        <v>0</v>
      </c>
      <c r="AY150" s="530">
        <v>0</v>
      </c>
      <c r="AZ150" s="530">
        <v>0</v>
      </c>
      <c r="BA150" s="529" t="e">
        <f>IF(R150&gt;=2000,(SUM(AY150:AZ150)*BA2),(SUM(AY150:AX)))</f>
        <v>#NAME?</v>
      </c>
      <c r="BB150" s="529">
        <f t="shared" si="161"/>
        <v>62.274000000000001</v>
      </c>
      <c r="BE150" s="530">
        <v>0</v>
      </c>
      <c r="BF150" s="529">
        <f t="shared" si="162"/>
        <v>0</v>
      </c>
      <c r="BG150" s="534" t="e">
        <f t="shared" si="163"/>
        <v>#DIV/0!</v>
      </c>
      <c r="BH150" s="534" t="e">
        <f t="shared" si="164"/>
        <v>#DIV/0!</v>
      </c>
      <c r="BI150" s="534" t="e">
        <f t="shared" si="142"/>
        <v>#DIV/0!</v>
      </c>
      <c r="BK150" s="529">
        <f t="shared" si="143"/>
        <v>0</v>
      </c>
      <c r="BM150" s="529">
        <f t="shared" si="144"/>
        <v>0</v>
      </c>
      <c r="BP150" s="529">
        <f t="shared" si="145"/>
        <v>0</v>
      </c>
      <c r="BQ150" s="531">
        <v>0</v>
      </c>
      <c r="BR150" s="529">
        <f t="shared" si="165"/>
        <v>0</v>
      </c>
      <c r="BS150" s="531">
        <v>0</v>
      </c>
      <c r="BT150" s="529">
        <f t="shared" si="166"/>
        <v>0</v>
      </c>
      <c r="BU150" s="529" t="e">
        <f t="shared" si="167"/>
        <v>#NAME?</v>
      </c>
      <c r="BV150" s="529" t="e">
        <f t="shared" si="168"/>
        <v>#NAME?</v>
      </c>
      <c r="BW150" s="529" t="e">
        <f t="shared" si="146"/>
        <v>#NAME?</v>
      </c>
      <c r="BX150" s="535" t="e">
        <f t="shared" si="147"/>
        <v>#NAME?</v>
      </c>
      <c r="BZ150" s="535" t="e">
        <f t="shared" si="148"/>
        <v>#NAME?</v>
      </c>
      <c r="CC150" s="538">
        <f t="shared" si="169"/>
        <v>0</v>
      </c>
      <c r="CF150" s="538">
        <f t="shared" si="149"/>
        <v>0</v>
      </c>
      <c r="CI150" s="535">
        <f t="shared" si="150"/>
        <v>0</v>
      </c>
      <c r="CJ150" s="535">
        <f t="shared" si="151"/>
        <v>0</v>
      </c>
      <c r="CK150" s="535">
        <f t="shared" si="152"/>
        <v>0</v>
      </c>
      <c r="CM150" s="535" t="e">
        <f t="shared" si="153"/>
        <v>#NAME?</v>
      </c>
      <c r="CS150" s="539" t="e">
        <f t="shared" si="170"/>
        <v>#NAME?</v>
      </c>
    </row>
    <row r="151" spans="1:97" ht="13">
      <c r="A151" s="564" t="s">
        <v>1003</v>
      </c>
      <c r="B151" s="564"/>
      <c r="C151" s="564"/>
      <c r="D151" s="564"/>
      <c r="E151" s="564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5"/>
      <c r="T151" s="565"/>
      <c r="U151" s="565"/>
      <c r="V151" s="565"/>
      <c r="W151" s="565"/>
      <c r="X151" s="565"/>
      <c r="Y151" s="565"/>
      <c r="Z151" s="565"/>
      <c r="AA151" s="565"/>
      <c r="AB151" s="566"/>
      <c r="AC151" s="566"/>
      <c r="AD151" s="566"/>
      <c r="AE151" s="566"/>
      <c r="AF151" s="566"/>
      <c r="AG151" s="566"/>
      <c r="AH151" s="566"/>
      <c r="AI151" s="565"/>
      <c r="AJ151" s="565"/>
      <c r="AK151" s="565"/>
      <c r="AL151" s="566"/>
      <c r="AM151" s="566"/>
      <c r="AN151" s="566"/>
      <c r="AO151" s="566"/>
      <c r="AP151" s="566"/>
      <c r="AQ151" s="566"/>
      <c r="AR151" s="566"/>
      <c r="AS151" s="566"/>
      <c r="AT151" s="566"/>
      <c r="AU151" s="566"/>
      <c r="AV151" s="566"/>
      <c r="AW151" s="565"/>
      <c r="AX151" s="566"/>
      <c r="AY151" s="565"/>
      <c r="AZ151" s="565"/>
      <c r="BA151" s="566"/>
      <c r="BB151" s="566"/>
      <c r="BC151" s="565"/>
      <c r="BD151" s="565"/>
      <c r="BE151" s="567"/>
      <c r="BF151" s="566"/>
      <c r="BG151" s="568"/>
      <c r="BH151" s="568"/>
      <c r="BI151" s="568"/>
      <c r="BJ151" s="565"/>
      <c r="BK151" s="566"/>
      <c r="BL151" s="565"/>
      <c r="BM151" s="566"/>
      <c r="BN151" s="565"/>
      <c r="BO151" s="565"/>
      <c r="BP151" s="566"/>
      <c r="BQ151" s="569"/>
      <c r="BR151" s="566"/>
      <c r="BS151" s="569"/>
      <c r="BT151" s="566"/>
      <c r="BU151" s="566"/>
      <c r="BV151" s="566"/>
      <c r="BW151" s="566"/>
      <c r="BX151" s="570"/>
      <c r="BY151" s="565"/>
      <c r="BZ151" s="570"/>
      <c r="CC151" s="538"/>
      <c r="CF151" s="538"/>
      <c r="CI151" s="535"/>
      <c r="CJ151" s="535"/>
      <c r="CK151" s="535"/>
      <c r="CM151" s="535"/>
      <c r="CS151" s="539"/>
    </row>
    <row r="152" spans="1:97" ht="13">
      <c r="A152" s="571" t="s">
        <v>1004</v>
      </c>
      <c r="B152" s="572">
        <v>0</v>
      </c>
      <c r="C152" s="572">
        <v>0</v>
      </c>
      <c r="D152" s="572">
        <f t="shared" si="124"/>
        <v>0</v>
      </c>
      <c r="E152" s="572">
        <v>0</v>
      </c>
      <c r="F152" s="572">
        <v>0</v>
      </c>
      <c r="G152" s="572">
        <v>0</v>
      </c>
      <c r="H152" s="572">
        <v>0</v>
      </c>
      <c r="I152" s="572">
        <v>0</v>
      </c>
      <c r="J152" s="572">
        <v>69.5</v>
      </c>
      <c r="K152" s="572">
        <v>68</v>
      </c>
      <c r="L152" s="572">
        <v>56.5</v>
      </c>
      <c r="M152" s="572">
        <v>44.5</v>
      </c>
      <c r="N152" s="572">
        <v>45</v>
      </c>
      <c r="O152" s="572">
        <v>43</v>
      </c>
      <c r="P152" s="572">
        <v>25</v>
      </c>
      <c r="Q152" s="572">
        <f t="shared" si="125"/>
        <v>351.5</v>
      </c>
      <c r="R152" s="572">
        <f t="shared" si="126"/>
        <v>351.5</v>
      </c>
      <c r="S152" s="573">
        <v>0</v>
      </c>
      <c r="T152" s="573">
        <v>0</v>
      </c>
      <c r="U152" s="573">
        <v>0</v>
      </c>
      <c r="V152" s="573">
        <v>0</v>
      </c>
      <c r="W152" s="573">
        <v>0</v>
      </c>
      <c r="X152" s="573">
        <v>0</v>
      </c>
      <c r="Y152" s="573">
        <v>0</v>
      </c>
      <c r="Z152" s="573">
        <v>0</v>
      </c>
      <c r="AA152" s="573">
        <v>0</v>
      </c>
      <c r="AB152" s="566">
        <f t="shared" si="127"/>
        <v>0</v>
      </c>
      <c r="AC152" s="566">
        <f t="shared" si="128"/>
        <v>0</v>
      </c>
      <c r="AD152" s="566">
        <f t="shared" si="129"/>
        <v>0</v>
      </c>
      <c r="AE152" s="566">
        <f t="shared" si="130"/>
        <v>72.628</v>
      </c>
      <c r="AF152" s="566">
        <f t="shared" si="131"/>
        <v>352.5</v>
      </c>
      <c r="AG152" s="566">
        <f t="shared" si="132"/>
        <v>425.12799999999999</v>
      </c>
      <c r="AH152" s="566">
        <f t="shared" si="157"/>
        <v>425.12799999999999</v>
      </c>
      <c r="AI152" s="567">
        <v>0</v>
      </c>
      <c r="AJ152" s="567">
        <v>0</v>
      </c>
      <c r="AK152" s="567">
        <v>0</v>
      </c>
      <c r="AL152" s="566">
        <f t="shared" si="158"/>
        <v>0</v>
      </c>
      <c r="AM152" s="566">
        <f t="shared" si="133"/>
        <v>0</v>
      </c>
      <c r="AN152" s="566">
        <f t="shared" si="134"/>
        <v>0</v>
      </c>
      <c r="AO152" s="566">
        <f t="shared" si="135"/>
        <v>0</v>
      </c>
      <c r="AP152" s="566">
        <f t="shared" si="136"/>
        <v>0</v>
      </c>
      <c r="AQ152" s="566">
        <f t="shared" si="159"/>
        <v>0</v>
      </c>
      <c r="AR152" s="566">
        <f t="shared" si="137"/>
        <v>0</v>
      </c>
      <c r="AS152" s="566">
        <f t="shared" si="160"/>
        <v>0</v>
      </c>
      <c r="AT152" s="566">
        <f t="shared" si="138"/>
        <v>0</v>
      </c>
      <c r="AU152" s="566">
        <f t="shared" si="139"/>
        <v>0</v>
      </c>
      <c r="AV152" s="566">
        <f t="shared" si="140"/>
        <v>0</v>
      </c>
      <c r="AW152" s="569">
        <v>0</v>
      </c>
      <c r="AX152" s="566">
        <f t="shared" si="141"/>
        <v>0</v>
      </c>
      <c r="AY152" s="567">
        <v>0</v>
      </c>
      <c r="AZ152" s="567">
        <v>0</v>
      </c>
      <c r="BA152" s="566" t="e">
        <f>IF(R152&gt;=2000,(SUM(AY152:AZ152)*BA150),(SUM(AY152:AX)))</f>
        <v>#NAME?</v>
      </c>
      <c r="BB152" s="566">
        <f t="shared" si="161"/>
        <v>11.795999999999999</v>
      </c>
      <c r="BC152" s="565"/>
      <c r="BD152" s="565"/>
      <c r="BE152" s="567">
        <v>0</v>
      </c>
      <c r="BF152" s="566">
        <f t="shared" si="162"/>
        <v>0</v>
      </c>
      <c r="BG152" s="568" t="e">
        <f t="shared" si="163"/>
        <v>#DIV/0!</v>
      </c>
      <c r="BH152" s="568" t="e">
        <f t="shared" si="164"/>
        <v>#DIV/0!</v>
      </c>
      <c r="BI152" s="568" t="e">
        <f t="shared" si="142"/>
        <v>#DIV/0!</v>
      </c>
      <c r="BJ152" s="565"/>
      <c r="BK152" s="566">
        <f t="shared" si="143"/>
        <v>0</v>
      </c>
      <c r="BL152" s="565"/>
      <c r="BM152" s="566">
        <f t="shared" si="144"/>
        <v>0</v>
      </c>
      <c r="BN152" s="565"/>
      <c r="BO152" s="565"/>
      <c r="BP152" s="566">
        <f t="shared" si="145"/>
        <v>0</v>
      </c>
      <c r="BQ152" s="569">
        <v>0</v>
      </c>
      <c r="BR152" s="566">
        <f t="shared" si="165"/>
        <v>0</v>
      </c>
      <c r="BS152" s="569">
        <v>0</v>
      </c>
      <c r="BT152" s="566">
        <f t="shared" si="166"/>
        <v>0</v>
      </c>
      <c r="BU152" s="566" t="e">
        <f t="shared" si="167"/>
        <v>#NAME?</v>
      </c>
      <c r="BV152" s="566" t="e">
        <f t="shared" si="168"/>
        <v>#NAME?</v>
      </c>
      <c r="BW152" s="566" t="e">
        <f t="shared" si="146"/>
        <v>#NAME?</v>
      </c>
      <c r="BX152" s="570" t="e">
        <f t="shared" si="147"/>
        <v>#NAME?</v>
      </c>
      <c r="BY152" s="565"/>
      <c r="BZ152" s="570" t="e">
        <f t="shared" si="148"/>
        <v>#NAME?</v>
      </c>
      <c r="CC152" s="538">
        <f t="shared" si="169"/>
        <v>0</v>
      </c>
      <c r="CF152" s="538">
        <f t="shared" si="149"/>
        <v>0</v>
      </c>
      <c r="CI152" s="535">
        <f t="shared" si="150"/>
        <v>0</v>
      </c>
      <c r="CJ152" s="535">
        <f t="shared" si="151"/>
        <v>0</v>
      </c>
      <c r="CK152" s="535">
        <f t="shared" si="152"/>
        <v>0</v>
      </c>
      <c r="CM152" s="535" t="e">
        <f t="shared" si="153"/>
        <v>#NAME?</v>
      </c>
      <c r="CS152" s="539" t="e">
        <f t="shared" si="170"/>
        <v>#NAME?</v>
      </c>
    </row>
    <row r="153" spans="1:97" ht="13">
      <c r="A153" s="564" t="s">
        <v>1346</v>
      </c>
      <c r="B153" s="572">
        <v>0</v>
      </c>
      <c r="C153" s="572">
        <v>22</v>
      </c>
      <c r="D153" s="572">
        <f t="shared" si="124"/>
        <v>22</v>
      </c>
      <c r="E153" s="572">
        <v>13</v>
      </c>
      <c r="F153" s="572">
        <v>0</v>
      </c>
      <c r="G153" s="572">
        <v>0</v>
      </c>
      <c r="H153" s="572">
        <v>0</v>
      </c>
      <c r="I153" s="572">
        <v>0</v>
      </c>
      <c r="J153" s="572">
        <v>0</v>
      </c>
      <c r="K153" s="572">
        <v>0</v>
      </c>
      <c r="L153" s="572">
        <v>0</v>
      </c>
      <c r="M153" s="572">
        <v>0</v>
      </c>
      <c r="N153" s="572">
        <v>0</v>
      </c>
      <c r="O153" s="572">
        <v>0</v>
      </c>
      <c r="P153" s="572">
        <v>0</v>
      </c>
      <c r="Q153" s="572">
        <f t="shared" si="125"/>
        <v>13</v>
      </c>
      <c r="R153" s="572">
        <f t="shared" si="126"/>
        <v>35</v>
      </c>
      <c r="S153" s="573">
        <v>0</v>
      </c>
      <c r="T153" s="573">
        <v>0</v>
      </c>
      <c r="U153" s="573">
        <v>0</v>
      </c>
      <c r="V153" s="573">
        <v>0</v>
      </c>
      <c r="W153" s="573">
        <v>0</v>
      </c>
      <c r="X153" s="573">
        <v>0</v>
      </c>
      <c r="Y153" s="573">
        <v>0</v>
      </c>
      <c r="Z153" s="573">
        <v>0</v>
      </c>
      <c r="AA153" s="573">
        <v>0</v>
      </c>
      <c r="AB153" s="566">
        <f t="shared" si="127"/>
        <v>31.68</v>
      </c>
      <c r="AC153" s="566">
        <f t="shared" si="128"/>
        <v>15.6</v>
      </c>
      <c r="AD153" s="566">
        <f t="shared" si="129"/>
        <v>0</v>
      </c>
      <c r="AE153" s="566">
        <f t="shared" si="130"/>
        <v>0</v>
      </c>
      <c r="AF153" s="566">
        <f t="shared" si="131"/>
        <v>0</v>
      </c>
      <c r="AG153" s="566">
        <f t="shared" si="132"/>
        <v>15.6</v>
      </c>
      <c r="AH153" s="566">
        <f t="shared" si="157"/>
        <v>47.28</v>
      </c>
      <c r="AI153" s="567">
        <v>0</v>
      </c>
      <c r="AJ153" s="567">
        <v>0</v>
      </c>
      <c r="AK153" s="567">
        <v>0</v>
      </c>
      <c r="AL153" s="566">
        <f t="shared" si="158"/>
        <v>0</v>
      </c>
      <c r="AM153" s="566">
        <f t="shared" si="133"/>
        <v>0</v>
      </c>
      <c r="AN153" s="566">
        <f t="shared" si="134"/>
        <v>0</v>
      </c>
      <c r="AO153" s="566">
        <f t="shared" si="135"/>
        <v>0</v>
      </c>
      <c r="AP153" s="566">
        <f t="shared" si="136"/>
        <v>0</v>
      </c>
      <c r="AQ153" s="566">
        <f t="shared" si="159"/>
        <v>0</v>
      </c>
      <c r="AR153" s="566">
        <f t="shared" si="137"/>
        <v>0</v>
      </c>
      <c r="AS153" s="566">
        <f t="shared" si="160"/>
        <v>0</v>
      </c>
      <c r="AT153" s="566">
        <f t="shared" si="138"/>
        <v>0</v>
      </c>
      <c r="AU153" s="566">
        <f t="shared" si="139"/>
        <v>0</v>
      </c>
      <c r="AV153" s="566">
        <f t="shared" si="140"/>
        <v>0</v>
      </c>
      <c r="AW153" s="569">
        <v>0</v>
      </c>
      <c r="AX153" s="566">
        <f t="shared" si="141"/>
        <v>0</v>
      </c>
      <c r="AY153" s="567">
        <v>0</v>
      </c>
      <c r="AZ153" s="567">
        <v>0</v>
      </c>
      <c r="BA153" s="566" t="e">
        <f>IF(R153&gt;=2000,(SUM(AY153:AZ153)*BA151),(SUM(AY153:AX)))</f>
        <v>#NAME?</v>
      </c>
      <c r="BB153" s="566">
        <f t="shared" si="161"/>
        <v>7.4059999999999997</v>
      </c>
      <c r="BC153" s="565"/>
      <c r="BD153" s="565"/>
      <c r="BE153" s="567">
        <v>0</v>
      </c>
      <c r="BF153" s="566">
        <f t="shared" si="162"/>
        <v>0</v>
      </c>
      <c r="BG153" s="568" t="e">
        <f t="shared" si="163"/>
        <v>#DIV/0!</v>
      </c>
      <c r="BH153" s="568" t="e">
        <f t="shared" si="164"/>
        <v>#DIV/0!</v>
      </c>
      <c r="BI153" s="568" t="e">
        <f t="shared" si="142"/>
        <v>#DIV/0!</v>
      </c>
      <c r="BJ153" s="565"/>
      <c r="BK153" s="566">
        <f t="shared" si="143"/>
        <v>0</v>
      </c>
      <c r="BL153" s="565"/>
      <c r="BM153" s="566">
        <f t="shared" si="144"/>
        <v>0</v>
      </c>
      <c r="BN153" s="565"/>
      <c r="BO153" s="565"/>
      <c r="BP153" s="566">
        <f t="shared" si="145"/>
        <v>0</v>
      </c>
      <c r="BQ153" s="569">
        <v>80</v>
      </c>
      <c r="BR153" s="566">
        <f t="shared" si="165"/>
        <v>8.8000000000000007</v>
      </c>
      <c r="BS153" s="569">
        <v>0</v>
      </c>
      <c r="BT153" s="566">
        <f t="shared" si="166"/>
        <v>0</v>
      </c>
      <c r="BU153" s="566" t="e">
        <f t="shared" si="167"/>
        <v>#NAME?</v>
      </c>
      <c r="BV153" s="566" t="e">
        <f t="shared" si="168"/>
        <v>#NAME?</v>
      </c>
      <c r="BW153" s="566" t="e">
        <f t="shared" si="146"/>
        <v>#NAME?</v>
      </c>
      <c r="BX153" s="570" t="e">
        <f t="shared" si="147"/>
        <v>#NAME?</v>
      </c>
      <c r="BY153" s="565"/>
      <c r="BZ153" s="570" t="e">
        <f t="shared" si="148"/>
        <v>#NAME?</v>
      </c>
      <c r="CC153" s="538">
        <f t="shared" si="169"/>
        <v>0</v>
      </c>
      <c r="CF153" s="538">
        <f t="shared" si="149"/>
        <v>0</v>
      </c>
      <c r="CI153" s="535">
        <f t="shared" si="150"/>
        <v>0</v>
      </c>
      <c r="CJ153" s="535">
        <f t="shared" si="151"/>
        <v>0</v>
      </c>
      <c r="CK153" s="535">
        <f t="shared" si="152"/>
        <v>0</v>
      </c>
      <c r="CM153" s="535" t="e">
        <f t="shared" si="153"/>
        <v>#NAME?</v>
      </c>
      <c r="CS153" s="539" t="e">
        <f t="shared" si="170"/>
        <v>#NAME?</v>
      </c>
    </row>
    <row r="154" spans="1:97" ht="13">
      <c r="A154" s="564" t="s">
        <v>1005</v>
      </c>
      <c r="B154" s="572">
        <v>0</v>
      </c>
      <c r="C154" s="572">
        <v>0</v>
      </c>
      <c r="D154" s="572">
        <f t="shared" si="124"/>
        <v>0</v>
      </c>
      <c r="E154" s="572">
        <v>54.5</v>
      </c>
      <c r="F154" s="572">
        <v>51.5</v>
      </c>
      <c r="G154" s="572">
        <v>47</v>
      </c>
      <c r="H154" s="572">
        <v>50.5</v>
      </c>
      <c r="I154" s="572">
        <v>55</v>
      </c>
      <c r="J154" s="572">
        <v>95.5</v>
      </c>
      <c r="K154" s="572">
        <v>89.5</v>
      </c>
      <c r="L154" s="572">
        <v>71</v>
      </c>
      <c r="M154" s="572">
        <v>42</v>
      </c>
      <c r="N154" s="572">
        <v>24.5</v>
      </c>
      <c r="O154" s="572">
        <v>27</v>
      </c>
      <c r="P154" s="572">
        <v>14</v>
      </c>
      <c r="Q154" s="572">
        <f t="shared" si="125"/>
        <v>622</v>
      </c>
      <c r="R154" s="572">
        <f t="shared" si="126"/>
        <v>622</v>
      </c>
      <c r="S154" s="573">
        <v>0</v>
      </c>
      <c r="T154" s="573">
        <v>0</v>
      </c>
      <c r="U154" s="573">
        <v>0</v>
      </c>
      <c r="V154" s="573">
        <v>0</v>
      </c>
      <c r="W154" s="573">
        <v>0</v>
      </c>
      <c r="X154" s="573">
        <v>0</v>
      </c>
      <c r="Y154" s="573">
        <v>0</v>
      </c>
      <c r="Z154" s="573">
        <v>0</v>
      </c>
      <c r="AA154" s="573">
        <v>0</v>
      </c>
      <c r="AB154" s="566">
        <f t="shared" si="127"/>
        <v>0</v>
      </c>
      <c r="AC154" s="566">
        <f t="shared" si="128"/>
        <v>65.400000000000006</v>
      </c>
      <c r="AD154" s="566">
        <f t="shared" si="129"/>
        <v>116.23</v>
      </c>
      <c r="AE154" s="566">
        <f t="shared" si="130"/>
        <v>210.04499999999999</v>
      </c>
      <c r="AF154" s="566">
        <f t="shared" si="131"/>
        <v>335</v>
      </c>
      <c r="AG154" s="566">
        <f t="shared" si="132"/>
        <v>726.67499999999995</v>
      </c>
      <c r="AH154" s="566">
        <f t="shared" si="157"/>
        <v>726.67499999999995</v>
      </c>
      <c r="AI154" s="567">
        <v>0</v>
      </c>
      <c r="AJ154" s="567">
        <v>0</v>
      </c>
      <c r="AK154" s="567">
        <v>0</v>
      </c>
      <c r="AL154" s="566">
        <f t="shared" si="158"/>
        <v>0</v>
      </c>
      <c r="AM154" s="566">
        <f t="shared" si="133"/>
        <v>0</v>
      </c>
      <c r="AN154" s="566">
        <f t="shared" si="134"/>
        <v>0</v>
      </c>
      <c r="AO154" s="566">
        <f t="shared" si="135"/>
        <v>0</v>
      </c>
      <c r="AP154" s="566">
        <f t="shared" si="136"/>
        <v>0</v>
      </c>
      <c r="AQ154" s="566">
        <f t="shared" si="159"/>
        <v>0</v>
      </c>
      <c r="AR154" s="566">
        <f t="shared" si="137"/>
        <v>0</v>
      </c>
      <c r="AS154" s="566">
        <f t="shared" si="160"/>
        <v>0</v>
      </c>
      <c r="AT154" s="566">
        <f t="shared" si="138"/>
        <v>0</v>
      </c>
      <c r="AU154" s="566">
        <f t="shared" si="139"/>
        <v>0</v>
      </c>
      <c r="AV154" s="566">
        <f t="shared" si="140"/>
        <v>0</v>
      </c>
      <c r="AW154" s="569">
        <v>0</v>
      </c>
      <c r="AX154" s="566">
        <f t="shared" si="141"/>
        <v>0</v>
      </c>
      <c r="AY154" s="567">
        <v>0</v>
      </c>
      <c r="AZ154" s="567">
        <v>0</v>
      </c>
      <c r="BA154" s="566" t="e">
        <f>IF(R154&gt;=2000,(SUM(AY154:AZ154)*BA152),(SUM(AY154:AX)))</f>
        <v>#NAME?</v>
      </c>
      <c r="BB154" s="566">
        <f t="shared" si="161"/>
        <v>19.846</v>
      </c>
      <c r="BC154" s="565"/>
      <c r="BD154" s="565"/>
      <c r="BE154" s="567">
        <v>0</v>
      </c>
      <c r="BF154" s="566">
        <f t="shared" si="162"/>
        <v>0</v>
      </c>
      <c r="BG154" s="568" t="e">
        <f t="shared" si="163"/>
        <v>#DIV/0!</v>
      </c>
      <c r="BH154" s="568" t="e">
        <f t="shared" si="164"/>
        <v>#DIV/0!</v>
      </c>
      <c r="BI154" s="568" t="e">
        <f t="shared" si="142"/>
        <v>#DIV/0!</v>
      </c>
      <c r="BJ154" s="565"/>
      <c r="BK154" s="566">
        <f t="shared" si="143"/>
        <v>0</v>
      </c>
      <c r="BL154" s="565"/>
      <c r="BM154" s="566">
        <f t="shared" si="144"/>
        <v>0</v>
      </c>
      <c r="BN154" s="565"/>
      <c r="BO154" s="565"/>
      <c r="BP154" s="566">
        <f t="shared" si="145"/>
        <v>0</v>
      </c>
      <c r="BQ154" s="569">
        <v>0</v>
      </c>
      <c r="BR154" s="566">
        <f t="shared" si="165"/>
        <v>0</v>
      </c>
      <c r="BS154" s="569">
        <v>0</v>
      </c>
      <c r="BT154" s="566">
        <f t="shared" si="166"/>
        <v>0</v>
      </c>
      <c r="BU154" s="566" t="e">
        <f t="shared" si="167"/>
        <v>#NAME?</v>
      </c>
      <c r="BV154" s="566" t="e">
        <f t="shared" si="168"/>
        <v>#NAME?</v>
      </c>
      <c r="BW154" s="566" t="e">
        <f t="shared" si="146"/>
        <v>#NAME?</v>
      </c>
      <c r="BX154" s="570" t="e">
        <f t="shared" si="147"/>
        <v>#NAME?</v>
      </c>
      <c r="BY154" s="565"/>
      <c r="BZ154" s="570" t="e">
        <f t="shared" si="148"/>
        <v>#NAME?</v>
      </c>
      <c r="CC154" s="538">
        <f t="shared" si="169"/>
        <v>0</v>
      </c>
      <c r="CF154" s="538">
        <f t="shared" si="149"/>
        <v>0</v>
      </c>
      <c r="CI154" s="535">
        <f t="shared" si="150"/>
        <v>0</v>
      </c>
      <c r="CJ154" s="535">
        <f t="shared" si="151"/>
        <v>0</v>
      </c>
      <c r="CK154" s="535">
        <f t="shared" si="152"/>
        <v>0</v>
      </c>
      <c r="CM154" s="535" t="e">
        <f t="shared" si="153"/>
        <v>#NAME?</v>
      </c>
      <c r="CS154" s="539" t="e">
        <f t="shared" si="170"/>
        <v>#NAME?</v>
      </c>
    </row>
    <row r="155" spans="1:97" ht="13">
      <c r="A155" s="564" t="s">
        <v>1181</v>
      </c>
      <c r="B155" s="572">
        <v>0</v>
      </c>
      <c r="C155" s="572">
        <v>9</v>
      </c>
      <c r="D155" s="572">
        <f t="shared" si="124"/>
        <v>9</v>
      </c>
      <c r="E155" s="572">
        <v>10</v>
      </c>
      <c r="F155" s="572">
        <v>9</v>
      </c>
      <c r="G155" s="572">
        <v>10</v>
      </c>
      <c r="H155" s="572">
        <v>11.5</v>
      </c>
      <c r="I155" s="572">
        <v>9.5</v>
      </c>
      <c r="J155" s="572">
        <v>11.5</v>
      </c>
      <c r="K155" s="572">
        <v>14</v>
      </c>
      <c r="L155" s="572">
        <v>7</v>
      </c>
      <c r="M155" s="572">
        <v>1</v>
      </c>
      <c r="N155" s="572">
        <v>3</v>
      </c>
      <c r="O155" s="572">
        <v>1</v>
      </c>
      <c r="P155" s="572">
        <v>0</v>
      </c>
      <c r="Q155" s="572">
        <f t="shared" si="125"/>
        <v>87.5</v>
      </c>
      <c r="R155" s="572">
        <f t="shared" si="126"/>
        <v>96.5</v>
      </c>
      <c r="S155" s="573">
        <v>0</v>
      </c>
      <c r="T155" s="573">
        <v>0</v>
      </c>
      <c r="U155" s="573">
        <v>0</v>
      </c>
      <c r="V155" s="573">
        <v>0</v>
      </c>
      <c r="W155" s="573">
        <v>0</v>
      </c>
      <c r="X155" s="573">
        <v>0</v>
      </c>
      <c r="Y155" s="573">
        <v>0</v>
      </c>
      <c r="Z155" s="573">
        <v>0</v>
      </c>
      <c r="AA155" s="573">
        <v>0</v>
      </c>
      <c r="AB155" s="566">
        <f t="shared" si="127"/>
        <v>12.96</v>
      </c>
      <c r="AC155" s="566">
        <f t="shared" si="128"/>
        <v>12</v>
      </c>
      <c r="AD155" s="566">
        <f t="shared" si="129"/>
        <v>22.42</v>
      </c>
      <c r="AE155" s="566">
        <f t="shared" si="130"/>
        <v>33.963000000000001</v>
      </c>
      <c r="AF155" s="566">
        <f t="shared" si="131"/>
        <v>32.5</v>
      </c>
      <c r="AG155" s="566">
        <f t="shared" si="132"/>
        <v>100.88300000000001</v>
      </c>
      <c r="AH155" s="566">
        <f t="shared" si="157"/>
        <v>113.84300000000002</v>
      </c>
      <c r="AI155" s="567">
        <v>0</v>
      </c>
      <c r="AJ155" s="567">
        <v>0</v>
      </c>
      <c r="AK155" s="567">
        <v>0</v>
      </c>
      <c r="AL155" s="566">
        <f t="shared" si="158"/>
        <v>0</v>
      </c>
      <c r="AM155" s="566">
        <f t="shared" si="133"/>
        <v>0</v>
      </c>
      <c r="AN155" s="566">
        <f t="shared" si="134"/>
        <v>0</v>
      </c>
      <c r="AO155" s="566">
        <f t="shared" si="135"/>
        <v>0</v>
      </c>
      <c r="AP155" s="566">
        <f t="shared" si="136"/>
        <v>0</v>
      </c>
      <c r="AQ155" s="566">
        <f t="shared" si="159"/>
        <v>0</v>
      </c>
      <c r="AR155" s="566">
        <f t="shared" si="137"/>
        <v>0</v>
      </c>
      <c r="AS155" s="566">
        <f t="shared" si="160"/>
        <v>0</v>
      </c>
      <c r="AT155" s="566">
        <f t="shared" si="138"/>
        <v>0</v>
      </c>
      <c r="AU155" s="566">
        <f t="shared" si="139"/>
        <v>0</v>
      </c>
      <c r="AV155" s="566">
        <f t="shared" si="140"/>
        <v>0</v>
      </c>
      <c r="AW155" s="569">
        <v>0</v>
      </c>
      <c r="AX155" s="566">
        <f t="shared" si="141"/>
        <v>0</v>
      </c>
      <c r="AY155" s="567">
        <v>0</v>
      </c>
      <c r="AZ155" s="567">
        <v>0</v>
      </c>
      <c r="BA155" s="566" t="e">
        <f>IF(R155&gt;=2000,(SUM(AY155:AZ155)*BA153),(SUM(AY155:AX)))</f>
        <v>#NAME?</v>
      </c>
      <c r="BB155" s="566">
        <f t="shared" si="161"/>
        <v>57.595999999999997</v>
      </c>
      <c r="BC155" s="565"/>
      <c r="BD155" s="565"/>
      <c r="BE155" s="567">
        <v>0</v>
      </c>
      <c r="BF155" s="566">
        <f t="shared" si="162"/>
        <v>0</v>
      </c>
      <c r="BG155" s="568" t="e">
        <f t="shared" si="163"/>
        <v>#DIV/0!</v>
      </c>
      <c r="BH155" s="568" t="e">
        <f t="shared" si="164"/>
        <v>#DIV/0!</v>
      </c>
      <c r="BI155" s="568" t="e">
        <f t="shared" si="142"/>
        <v>#DIV/0!</v>
      </c>
      <c r="BJ155" s="565"/>
      <c r="BK155" s="566">
        <f t="shared" si="143"/>
        <v>0</v>
      </c>
      <c r="BL155" s="565"/>
      <c r="BM155" s="566">
        <f t="shared" si="144"/>
        <v>0</v>
      </c>
      <c r="BN155" s="565"/>
      <c r="BO155" s="565"/>
      <c r="BP155" s="566">
        <f t="shared" si="145"/>
        <v>0</v>
      </c>
      <c r="BQ155" s="531">
        <v>0</v>
      </c>
      <c r="BR155" s="566">
        <f t="shared" si="165"/>
        <v>0</v>
      </c>
      <c r="BS155" s="569">
        <v>0</v>
      </c>
      <c r="BT155" s="566">
        <f t="shared" si="166"/>
        <v>0</v>
      </c>
      <c r="BU155" s="566" t="e">
        <f t="shared" si="167"/>
        <v>#NAME?</v>
      </c>
      <c r="BV155" s="566" t="e">
        <f t="shared" si="168"/>
        <v>#NAME?</v>
      </c>
      <c r="BW155" s="566" t="e">
        <f t="shared" si="146"/>
        <v>#NAME?</v>
      </c>
      <c r="BX155" s="570" t="e">
        <f t="shared" si="147"/>
        <v>#NAME?</v>
      </c>
      <c r="BY155" s="565"/>
      <c r="BZ155" s="570" t="e">
        <f t="shared" si="148"/>
        <v>#NAME?</v>
      </c>
      <c r="CC155" s="538">
        <f t="shared" si="169"/>
        <v>0</v>
      </c>
      <c r="CF155" s="538">
        <f t="shared" si="149"/>
        <v>0</v>
      </c>
      <c r="CI155" s="535">
        <f t="shared" si="150"/>
        <v>0</v>
      </c>
      <c r="CJ155" s="535">
        <f t="shared" si="151"/>
        <v>0</v>
      </c>
      <c r="CK155" s="535">
        <f t="shared" si="152"/>
        <v>0</v>
      </c>
      <c r="CM155" s="535" t="e">
        <f t="shared" si="153"/>
        <v>#NAME?</v>
      </c>
      <c r="CS155" s="539" t="e">
        <f t="shared" si="170"/>
        <v>#NAME?</v>
      </c>
    </row>
    <row r="156" spans="1:97" ht="13">
      <c r="A156" s="564" t="s">
        <v>1006</v>
      </c>
      <c r="B156" s="572">
        <v>0</v>
      </c>
      <c r="C156" s="572">
        <v>0</v>
      </c>
      <c r="D156" s="572">
        <f t="shared" si="124"/>
        <v>0</v>
      </c>
      <c r="E156" s="572">
        <v>0</v>
      </c>
      <c r="F156" s="572">
        <v>0</v>
      </c>
      <c r="G156" s="572">
        <v>0</v>
      </c>
      <c r="H156" s="572">
        <v>0</v>
      </c>
      <c r="I156" s="572">
        <v>0</v>
      </c>
      <c r="J156" s="572">
        <v>18</v>
      </c>
      <c r="K156" s="572">
        <v>28</v>
      </c>
      <c r="L156" s="572">
        <v>32.5</v>
      </c>
      <c r="M156" s="572">
        <v>24</v>
      </c>
      <c r="N156" s="572">
        <v>22</v>
      </c>
      <c r="O156" s="572">
        <v>21</v>
      </c>
      <c r="P156" s="572">
        <v>15</v>
      </c>
      <c r="Q156" s="572">
        <f t="shared" si="125"/>
        <v>160.5</v>
      </c>
      <c r="R156" s="572">
        <f t="shared" si="126"/>
        <v>160.5</v>
      </c>
      <c r="S156" s="573">
        <v>0</v>
      </c>
      <c r="T156" s="573">
        <v>0</v>
      </c>
      <c r="U156" s="573">
        <v>0</v>
      </c>
      <c r="V156" s="573">
        <v>0</v>
      </c>
      <c r="W156" s="573">
        <v>0</v>
      </c>
      <c r="X156" s="573">
        <v>0</v>
      </c>
      <c r="Y156" s="573">
        <v>0</v>
      </c>
      <c r="Z156" s="573">
        <v>0</v>
      </c>
      <c r="AA156" s="573">
        <v>0</v>
      </c>
      <c r="AB156" s="566">
        <f t="shared" si="127"/>
        <v>0</v>
      </c>
      <c r="AC156" s="566">
        <f t="shared" si="128"/>
        <v>0</v>
      </c>
      <c r="AD156" s="566">
        <f t="shared" si="129"/>
        <v>0</v>
      </c>
      <c r="AE156" s="566">
        <f t="shared" si="130"/>
        <v>18.809999999999999</v>
      </c>
      <c r="AF156" s="566">
        <f t="shared" si="131"/>
        <v>178.125</v>
      </c>
      <c r="AG156" s="566">
        <f t="shared" si="132"/>
        <v>196.935</v>
      </c>
      <c r="AH156" s="566">
        <f t="shared" si="157"/>
        <v>196.935</v>
      </c>
      <c r="AI156" s="567">
        <v>0</v>
      </c>
      <c r="AJ156" s="567">
        <v>0</v>
      </c>
      <c r="AK156" s="567">
        <v>0</v>
      </c>
      <c r="AL156" s="566">
        <f t="shared" si="158"/>
        <v>0</v>
      </c>
      <c r="AM156" s="566">
        <f t="shared" si="133"/>
        <v>0</v>
      </c>
      <c r="AN156" s="566">
        <f t="shared" si="134"/>
        <v>0</v>
      </c>
      <c r="AO156" s="566">
        <f t="shared" si="135"/>
        <v>0</v>
      </c>
      <c r="AP156" s="566">
        <f t="shared" si="136"/>
        <v>0</v>
      </c>
      <c r="AQ156" s="566">
        <f t="shared" si="159"/>
        <v>0</v>
      </c>
      <c r="AR156" s="566">
        <f t="shared" si="137"/>
        <v>0</v>
      </c>
      <c r="AS156" s="566">
        <f t="shared" si="160"/>
        <v>0</v>
      </c>
      <c r="AT156" s="566">
        <f t="shared" si="138"/>
        <v>0</v>
      </c>
      <c r="AU156" s="566">
        <f t="shared" si="139"/>
        <v>0</v>
      </c>
      <c r="AV156" s="566">
        <f t="shared" si="140"/>
        <v>0</v>
      </c>
      <c r="AW156" s="569">
        <v>0</v>
      </c>
      <c r="AX156" s="566">
        <f t="shared" si="141"/>
        <v>0</v>
      </c>
      <c r="AY156" s="567">
        <v>0</v>
      </c>
      <c r="AZ156" s="567">
        <v>0</v>
      </c>
      <c r="BA156" s="566" t="e">
        <f>IF(R156&gt;=2000,(SUM(AY156:AZ156)*BA154),(SUM(AY156:AX)))</f>
        <v>#NAME?</v>
      </c>
      <c r="BB156" s="566">
        <f t="shared" si="161"/>
        <v>9.8819999999999997</v>
      </c>
      <c r="BC156" s="565"/>
      <c r="BD156" s="565"/>
      <c r="BE156" s="567">
        <v>0</v>
      </c>
      <c r="BF156" s="566">
        <f t="shared" si="162"/>
        <v>0</v>
      </c>
      <c r="BG156" s="568" t="e">
        <f t="shared" si="163"/>
        <v>#DIV/0!</v>
      </c>
      <c r="BH156" s="568" t="e">
        <f t="shared" si="164"/>
        <v>#DIV/0!</v>
      </c>
      <c r="BI156" s="568" t="e">
        <f t="shared" si="142"/>
        <v>#DIV/0!</v>
      </c>
      <c r="BJ156" s="565"/>
      <c r="BK156" s="566">
        <f t="shared" si="143"/>
        <v>0</v>
      </c>
      <c r="BL156" s="565"/>
      <c r="BM156" s="566">
        <f t="shared" si="144"/>
        <v>0</v>
      </c>
      <c r="BN156" s="565"/>
      <c r="BO156" s="565"/>
      <c r="BP156" s="566">
        <f t="shared" si="145"/>
        <v>0</v>
      </c>
      <c r="BQ156" s="531">
        <v>182</v>
      </c>
      <c r="BR156" s="566">
        <f t="shared" si="165"/>
        <v>20.02</v>
      </c>
      <c r="BS156" s="569">
        <v>0</v>
      </c>
      <c r="BT156" s="566">
        <f t="shared" si="166"/>
        <v>0</v>
      </c>
      <c r="BU156" s="566" t="e">
        <f t="shared" si="167"/>
        <v>#NAME?</v>
      </c>
      <c r="BV156" s="566" t="e">
        <f t="shared" si="168"/>
        <v>#NAME?</v>
      </c>
      <c r="BW156" s="566" t="e">
        <f t="shared" si="146"/>
        <v>#NAME?</v>
      </c>
      <c r="BX156" s="570" t="e">
        <f t="shared" si="147"/>
        <v>#NAME?</v>
      </c>
      <c r="BY156" s="565"/>
      <c r="BZ156" s="570" t="e">
        <f t="shared" si="148"/>
        <v>#NAME?</v>
      </c>
      <c r="CC156" s="538">
        <f t="shared" si="169"/>
        <v>0</v>
      </c>
      <c r="CF156" s="538">
        <f t="shared" si="149"/>
        <v>0</v>
      </c>
      <c r="CI156" s="535">
        <f t="shared" si="150"/>
        <v>0</v>
      </c>
      <c r="CJ156" s="535">
        <f t="shared" si="151"/>
        <v>0</v>
      </c>
      <c r="CK156" s="535">
        <f t="shared" si="152"/>
        <v>0</v>
      </c>
      <c r="CM156" s="535" t="e">
        <f t="shared" si="153"/>
        <v>#NAME?</v>
      </c>
      <c r="CS156" s="539" t="e">
        <f t="shared" si="170"/>
        <v>#NAME?</v>
      </c>
    </row>
    <row r="157" spans="1:97" ht="13">
      <c r="A157" s="564" t="s">
        <v>1182</v>
      </c>
      <c r="B157" s="572">
        <v>0</v>
      </c>
      <c r="C157" s="572">
        <v>0</v>
      </c>
      <c r="D157" s="572">
        <f t="shared" si="124"/>
        <v>0</v>
      </c>
      <c r="E157" s="572">
        <v>0</v>
      </c>
      <c r="F157" s="572">
        <v>0</v>
      </c>
      <c r="G157" s="572">
        <v>0</v>
      </c>
      <c r="H157" s="572">
        <v>0</v>
      </c>
      <c r="I157" s="572">
        <v>0</v>
      </c>
      <c r="J157" s="572">
        <v>0</v>
      </c>
      <c r="K157" s="572">
        <v>0</v>
      </c>
      <c r="L157" s="572">
        <v>0</v>
      </c>
      <c r="M157" s="572">
        <v>39.5</v>
      </c>
      <c r="N157" s="572">
        <v>41</v>
      </c>
      <c r="O157" s="572">
        <v>33.5</v>
      </c>
      <c r="P157" s="572">
        <v>31.5</v>
      </c>
      <c r="Q157" s="572">
        <f t="shared" si="125"/>
        <v>145.5</v>
      </c>
      <c r="R157" s="572">
        <f t="shared" si="126"/>
        <v>145.5</v>
      </c>
      <c r="S157" s="573">
        <v>0</v>
      </c>
      <c r="T157" s="573">
        <v>0</v>
      </c>
      <c r="U157" s="573">
        <v>0</v>
      </c>
      <c r="V157" s="573">
        <v>0</v>
      </c>
      <c r="W157" s="573">
        <v>0</v>
      </c>
      <c r="X157" s="573">
        <v>0</v>
      </c>
      <c r="Y157" s="573">
        <v>0</v>
      </c>
      <c r="Z157" s="573">
        <v>0</v>
      </c>
      <c r="AA157" s="573">
        <v>0</v>
      </c>
      <c r="AB157" s="566">
        <f t="shared" si="127"/>
        <v>0</v>
      </c>
      <c r="AC157" s="566">
        <f t="shared" si="128"/>
        <v>0</v>
      </c>
      <c r="AD157" s="566">
        <f t="shared" si="129"/>
        <v>0</v>
      </c>
      <c r="AE157" s="566">
        <f t="shared" si="130"/>
        <v>0</v>
      </c>
      <c r="AF157" s="566">
        <f t="shared" si="131"/>
        <v>181.875</v>
      </c>
      <c r="AG157" s="566">
        <f t="shared" si="132"/>
        <v>181.875</v>
      </c>
      <c r="AH157" s="566">
        <f t="shared" si="157"/>
        <v>181.875</v>
      </c>
      <c r="AI157" s="567">
        <v>0</v>
      </c>
      <c r="AJ157" s="567">
        <v>0</v>
      </c>
      <c r="AK157" s="567">
        <v>0</v>
      </c>
      <c r="AL157" s="566">
        <f t="shared" si="158"/>
        <v>0</v>
      </c>
      <c r="AM157" s="566">
        <f t="shared" si="133"/>
        <v>0</v>
      </c>
      <c r="AN157" s="566">
        <f t="shared" si="134"/>
        <v>0</v>
      </c>
      <c r="AO157" s="566">
        <f t="shared" si="135"/>
        <v>0</v>
      </c>
      <c r="AP157" s="566">
        <f t="shared" si="136"/>
        <v>0</v>
      </c>
      <c r="AQ157" s="566">
        <f t="shared" si="159"/>
        <v>0</v>
      </c>
      <c r="AR157" s="566">
        <f t="shared" si="137"/>
        <v>0</v>
      </c>
      <c r="AS157" s="566">
        <f t="shared" si="160"/>
        <v>0</v>
      </c>
      <c r="AT157" s="566">
        <f t="shared" si="138"/>
        <v>0</v>
      </c>
      <c r="AU157" s="566">
        <f t="shared" si="139"/>
        <v>0</v>
      </c>
      <c r="AV157" s="566">
        <f t="shared" si="140"/>
        <v>0</v>
      </c>
      <c r="AW157" s="569">
        <v>0</v>
      </c>
      <c r="AX157" s="566">
        <f t="shared" si="141"/>
        <v>0</v>
      </c>
      <c r="AY157" s="567">
        <v>0</v>
      </c>
      <c r="AZ157" s="567">
        <v>0</v>
      </c>
      <c r="BA157" s="566" t="e">
        <f>IF(R157&gt;=2000,(SUM(AY157:AZ157)*BA155),(SUM(AY157:AX)))</f>
        <v>#NAME?</v>
      </c>
      <c r="BB157" s="566">
        <f t="shared" si="161"/>
        <v>22.486999999999998</v>
      </c>
      <c r="BC157" s="565"/>
      <c r="BD157" s="565"/>
      <c r="BE157" s="567">
        <v>0</v>
      </c>
      <c r="BF157" s="566">
        <f t="shared" si="162"/>
        <v>0</v>
      </c>
      <c r="BG157" s="568" t="e">
        <f t="shared" si="163"/>
        <v>#DIV/0!</v>
      </c>
      <c r="BH157" s="568" t="e">
        <f t="shared" si="164"/>
        <v>#DIV/0!</v>
      </c>
      <c r="BI157" s="568" t="e">
        <f t="shared" si="142"/>
        <v>#DIV/0!</v>
      </c>
      <c r="BJ157" s="565"/>
      <c r="BK157" s="566">
        <f t="shared" si="143"/>
        <v>0</v>
      </c>
      <c r="BL157" s="565"/>
      <c r="BM157" s="566">
        <f t="shared" si="144"/>
        <v>0</v>
      </c>
      <c r="BN157" s="565"/>
      <c r="BO157" s="565"/>
      <c r="BP157" s="566">
        <f t="shared" si="145"/>
        <v>0</v>
      </c>
      <c r="BQ157" s="569">
        <v>0</v>
      </c>
      <c r="BR157" s="566">
        <f t="shared" si="165"/>
        <v>0</v>
      </c>
      <c r="BS157" s="569">
        <v>0</v>
      </c>
      <c r="BT157" s="566">
        <f t="shared" si="166"/>
        <v>0</v>
      </c>
      <c r="BU157" s="566" t="e">
        <f t="shared" si="167"/>
        <v>#NAME?</v>
      </c>
      <c r="BV157" s="566" t="e">
        <f t="shared" si="168"/>
        <v>#NAME?</v>
      </c>
      <c r="BW157" s="566" t="e">
        <f t="shared" si="146"/>
        <v>#NAME?</v>
      </c>
      <c r="BX157" s="570" t="e">
        <f t="shared" si="147"/>
        <v>#NAME?</v>
      </c>
      <c r="BY157" s="565"/>
      <c r="BZ157" s="570" t="e">
        <f t="shared" si="148"/>
        <v>#NAME?</v>
      </c>
      <c r="CC157" s="538">
        <f t="shared" si="169"/>
        <v>0</v>
      </c>
      <c r="CF157" s="538">
        <f t="shared" si="149"/>
        <v>0</v>
      </c>
      <c r="CI157" s="535">
        <f t="shared" si="150"/>
        <v>0</v>
      </c>
      <c r="CJ157" s="535">
        <f t="shared" si="151"/>
        <v>0</v>
      </c>
      <c r="CK157" s="535">
        <f t="shared" si="152"/>
        <v>0</v>
      </c>
      <c r="CM157" s="535" t="e">
        <f t="shared" si="153"/>
        <v>#NAME?</v>
      </c>
      <c r="CS157" s="539" t="e">
        <f t="shared" si="170"/>
        <v>#NAME?</v>
      </c>
    </row>
    <row r="158" spans="1:97" ht="13">
      <c r="A158" s="564" t="s">
        <v>1347</v>
      </c>
      <c r="B158" s="572">
        <v>0</v>
      </c>
      <c r="C158" s="572">
        <v>33</v>
      </c>
      <c r="D158" s="572">
        <f t="shared" si="124"/>
        <v>33</v>
      </c>
      <c r="E158" s="572">
        <v>12</v>
      </c>
      <c r="F158" s="572">
        <v>12.5</v>
      </c>
      <c r="G158" s="572">
        <v>0</v>
      </c>
      <c r="H158" s="572">
        <v>0</v>
      </c>
      <c r="I158" s="572">
        <v>0</v>
      </c>
      <c r="J158" s="572">
        <v>0</v>
      </c>
      <c r="K158" s="572">
        <v>0</v>
      </c>
      <c r="L158" s="572">
        <v>0</v>
      </c>
      <c r="M158" s="572">
        <v>0</v>
      </c>
      <c r="N158" s="572">
        <v>0</v>
      </c>
      <c r="O158" s="572">
        <v>0</v>
      </c>
      <c r="P158" s="572">
        <v>0</v>
      </c>
      <c r="Q158" s="572">
        <f t="shared" si="125"/>
        <v>24.5</v>
      </c>
      <c r="R158" s="572">
        <f t="shared" si="126"/>
        <v>57.5</v>
      </c>
      <c r="S158" s="573">
        <v>0</v>
      </c>
      <c r="T158" s="573">
        <v>0</v>
      </c>
      <c r="U158" s="573">
        <v>0</v>
      </c>
      <c r="V158" s="573">
        <v>0</v>
      </c>
      <c r="W158" s="573">
        <v>0</v>
      </c>
      <c r="X158" s="573">
        <v>0</v>
      </c>
      <c r="Y158" s="573">
        <v>0</v>
      </c>
      <c r="Z158" s="573">
        <v>0</v>
      </c>
      <c r="AA158" s="573">
        <v>0</v>
      </c>
      <c r="AB158" s="566">
        <f t="shared" si="127"/>
        <v>47.52</v>
      </c>
      <c r="AC158" s="566">
        <f t="shared" si="128"/>
        <v>14.4</v>
      </c>
      <c r="AD158" s="566">
        <f t="shared" si="129"/>
        <v>14.75</v>
      </c>
      <c r="AE158" s="566">
        <f t="shared" si="130"/>
        <v>0</v>
      </c>
      <c r="AF158" s="566">
        <f t="shared" si="131"/>
        <v>0</v>
      </c>
      <c r="AG158" s="566">
        <f t="shared" si="132"/>
        <v>29.15</v>
      </c>
      <c r="AH158" s="566">
        <f t="shared" si="157"/>
        <v>76.67</v>
      </c>
      <c r="AI158" s="567">
        <v>0</v>
      </c>
      <c r="AJ158" s="567">
        <v>0</v>
      </c>
      <c r="AK158" s="567">
        <v>0</v>
      </c>
      <c r="AL158" s="566">
        <f t="shared" si="158"/>
        <v>0</v>
      </c>
      <c r="AM158" s="566">
        <f t="shared" si="133"/>
        <v>0</v>
      </c>
      <c r="AN158" s="566">
        <f t="shared" si="134"/>
        <v>0</v>
      </c>
      <c r="AO158" s="566">
        <f t="shared" si="135"/>
        <v>0</v>
      </c>
      <c r="AP158" s="566">
        <f t="shared" si="136"/>
        <v>0</v>
      </c>
      <c r="AQ158" s="566">
        <f t="shared" si="159"/>
        <v>0</v>
      </c>
      <c r="AR158" s="566">
        <f t="shared" si="137"/>
        <v>0</v>
      </c>
      <c r="AS158" s="566">
        <f t="shared" si="160"/>
        <v>0</v>
      </c>
      <c r="AT158" s="566">
        <f t="shared" si="138"/>
        <v>0</v>
      </c>
      <c r="AU158" s="566">
        <f t="shared" si="139"/>
        <v>0</v>
      </c>
      <c r="AV158" s="566">
        <f t="shared" si="140"/>
        <v>0</v>
      </c>
      <c r="AW158" s="569">
        <v>0</v>
      </c>
      <c r="AX158" s="566">
        <f t="shared" si="141"/>
        <v>0</v>
      </c>
      <c r="AY158" s="567">
        <v>0</v>
      </c>
      <c r="AZ158" s="567">
        <v>0</v>
      </c>
      <c r="BA158" s="566" t="e">
        <f>IF(R158&gt;=2000,(SUM(AY158:AZ158)*BA156),(SUM(AY158:AX)))</f>
        <v>#NAME?</v>
      </c>
      <c r="BB158" s="566">
        <f t="shared" si="161"/>
        <v>22.28</v>
      </c>
      <c r="BC158" s="565"/>
      <c r="BD158" s="565"/>
      <c r="BE158" s="567">
        <v>0</v>
      </c>
      <c r="BF158" s="566">
        <f t="shared" si="162"/>
        <v>0</v>
      </c>
      <c r="BG158" s="568" t="e">
        <f t="shared" si="163"/>
        <v>#DIV/0!</v>
      </c>
      <c r="BH158" s="568" t="e">
        <f t="shared" si="164"/>
        <v>#DIV/0!</v>
      </c>
      <c r="BI158" s="568" t="e">
        <f t="shared" si="142"/>
        <v>#DIV/0!</v>
      </c>
      <c r="BJ158" s="565"/>
      <c r="BK158" s="566">
        <f t="shared" si="143"/>
        <v>0</v>
      </c>
      <c r="BL158" s="565"/>
      <c r="BM158" s="566">
        <f t="shared" si="144"/>
        <v>0</v>
      </c>
      <c r="BN158" s="565"/>
      <c r="BO158" s="565"/>
      <c r="BP158" s="566">
        <f t="shared" si="145"/>
        <v>0</v>
      </c>
      <c r="BQ158" s="569">
        <v>0</v>
      </c>
      <c r="BR158" s="566">
        <f t="shared" si="165"/>
        <v>0</v>
      </c>
      <c r="BS158" s="569">
        <v>0</v>
      </c>
      <c r="BT158" s="566">
        <f t="shared" si="166"/>
        <v>0</v>
      </c>
      <c r="BU158" s="566" t="e">
        <f t="shared" si="167"/>
        <v>#NAME?</v>
      </c>
      <c r="BV158" s="566" t="e">
        <f t="shared" si="168"/>
        <v>#NAME?</v>
      </c>
      <c r="BW158" s="566" t="e">
        <f t="shared" si="146"/>
        <v>#NAME?</v>
      </c>
      <c r="BX158" s="570" t="e">
        <f t="shared" si="147"/>
        <v>#NAME?</v>
      </c>
      <c r="BY158" s="565"/>
      <c r="BZ158" s="570" t="e">
        <f t="shared" si="148"/>
        <v>#NAME?</v>
      </c>
      <c r="CC158" s="538">
        <f t="shared" si="169"/>
        <v>0</v>
      </c>
      <c r="CF158" s="538">
        <f t="shared" si="149"/>
        <v>0</v>
      </c>
      <c r="CI158" s="535">
        <f t="shared" si="150"/>
        <v>0</v>
      </c>
      <c r="CJ158" s="535">
        <f t="shared" si="151"/>
        <v>0</v>
      </c>
      <c r="CK158" s="535">
        <f t="shared" si="152"/>
        <v>0</v>
      </c>
      <c r="CM158" s="535" t="e">
        <f t="shared" si="153"/>
        <v>#NAME?</v>
      </c>
      <c r="CS158" s="539" t="e">
        <f t="shared" si="170"/>
        <v>#NAME?</v>
      </c>
    </row>
    <row r="159" spans="1:97" ht="13">
      <c r="A159" s="564" t="s">
        <v>1183</v>
      </c>
      <c r="B159" s="572">
        <v>0</v>
      </c>
      <c r="C159" s="572">
        <v>0</v>
      </c>
      <c r="D159" s="572">
        <f t="shared" si="124"/>
        <v>0</v>
      </c>
      <c r="E159" s="572">
        <v>0</v>
      </c>
      <c r="F159" s="572">
        <v>0</v>
      </c>
      <c r="G159" s="572">
        <v>0</v>
      </c>
      <c r="H159" s="572">
        <v>0</v>
      </c>
      <c r="I159" s="572">
        <v>0</v>
      </c>
      <c r="J159" s="572">
        <v>0</v>
      </c>
      <c r="K159" s="572">
        <v>0</v>
      </c>
      <c r="L159" s="572">
        <v>0</v>
      </c>
      <c r="M159" s="572">
        <v>94</v>
      </c>
      <c r="N159" s="572">
        <v>71</v>
      </c>
      <c r="O159" s="572">
        <v>59</v>
      </c>
      <c r="P159" s="572">
        <v>73.5</v>
      </c>
      <c r="Q159" s="572">
        <f t="shared" si="125"/>
        <v>297.5</v>
      </c>
      <c r="R159" s="572">
        <f t="shared" si="126"/>
        <v>297.5</v>
      </c>
      <c r="S159" s="573">
        <v>0</v>
      </c>
      <c r="T159" s="573">
        <v>0</v>
      </c>
      <c r="U159" s="573">
        <v>0</v>
      </c>
      <c r="V159" s="573">
        <v>0</v>
      </c>
      <c r="W159" s="573">
        <v>0</v>
      </c>
      <c r="X159" s="573">
        <v>0</v>
      </c>
      <c r="Y159" s="573">
        <v>0</v>
      </c>
      <c r="Z159" s="573">
        <v>0</v>
      </c>
      <c r="AA159" s="573">
        <v>0</v>
      </c>
      <c r="AB159" s="566">
        <f t="shared" si="127"/>
        <v>0</v>
      </c>
      <c r="AC159" s="566">
        <f t="shared" si="128"/>
        <v>0</v>
      </c>
      <c r="AD159" s="566">
        <f t="shared" si="129"/>
        <v>0</v>
      </c>
      <c r="AE159" s="566">
        <f t="shared" si="130"/>
        <v>0</v>
      </c>
      <c r="AF159" s="566">
        <f t="shared" si="131"/>
        <v>371.875</v>
      </c>
      <c r="AG159" s="566">
        <f t="shared" si="132"/>
        <v>371.875</v>
      </c>
      <c r="AH159" s="566">
        <f t="shared" si="157"/>
        <v>371.875</v>
      </c>
      <c r="AI159" s="567">
        <v>0</v>
      </c>
      <c r="AJ159" s="567">
        <v>0</v>
      </c>
      <c r="AK159" s="567">
        <v>0</v>
      </c>
      <c r="AL159" s="566">
        <f t="shared" si="158"/>
        <v>0</v>
      </c>
      <c r="AM159" s="566">
        <f t="shared" si="133"/>
        <v>0</v>
      </c>
      <c r="AN159" s="566">
        <f t="shared" si="134"/>
        <v>0</v>
      </c>
      <c r="AO159" s="566">
        <f t="shared" si="135"/>
        <v>0</v>
      </c>
      <c r="AP159" s="566">
        <f t="shared" si="136"/>
        <v>0</v>
      </c>
      <c r="AQ159" s="566">
        <f t="shared" si="159"/>
        <v>0</v>
      </c>
      <c r="AR159" s="566">
        <f t="shared" si="137"/>
        <v>0</v>
      </c>
      <c r="AS159" s="566">
        <f t="shared" si="160"/>
        <v>0</v>
      </c>
      <c r="AT159" s="566">
        <f t="shared" si="138"/>
        <v>0</v>
      </c>
      <c r="AU159" s="566">
        <f t="shared" si="139"/>
        <v>0</v>
      </c>
      <c r="AV159" s="566">
        <f t="shared" si="140"/>
        <v>0</v>
      </c>
      <c r="AW159" s="569">
        <v>0</v>
      </c>
      <c r="AX159" s="566">
        <f t="shared" si="141"/>
        <v>0</v>
      </c>
      <c r="AY159" s="567">
        <v>0</v>
      </c>
      <c r="AZ159" s="567">
        <v>0</v>
      </c>
      <c r="BA159" s="566" t="e">
        <f>IF(R159&gt;=2000,(SUM(AY159:AZ159)*BA157),(SUM(AY159:AX)))</f>
        <v>#NAME?</v>
      </c>
      <c r="BB159" s="566">
        <f t="shared" si="161"/>
        <v>38.607999999999997</v>
      </c>
      <c r="BC159" s="565"/>
      <c r="BD159" s="565"/>
      <c r="BE159" s="567">
        <v>0</v>
      </c>
      <c r="BF159" s="566">
        <f t="shared" si="162"/>
        <v>0</v>
      </c>
      <c r="BG159" s="568" t="e">
        <f t="shared" si="163"/>
        <v>#DIV/0!</v>
      </c>
      <c r="BH159" s="568" t="e">
        <f t="shared" si="164"/>
        <v>#DIV/0!</v>
      </c>
      <c r="BI159" s="568" t="e">
        <f t="shared" si="142"/>
        <v>#DIV/0!</v>
      </c>
      <c r="BJ159" s="565"/>
      <c r="BK159" s="566">
        <f t="shared" si="143"/>
        <v>0</v>
      </c>
      <c r="BL159" s="565"/>
      <c r="BM159" s="566">
        <f t="shared" si="144"/>
        <v>0</v>
      </c>
      <c r="BN159" s="565"/>
      <c r="BO159" s="565"/>
      <c r="BP159" s="566">
        <f t="shared" si="145"/>
        <v>0</v>
      </c>
      <c r="BQ159" s="569">
        <v>297.5</v>
      </c>
      <c r="BR159" s="566">
        <f t="shared" si="165"/>
        <v>32.725000000000001</v>
      </c>
      <c r="BS159" s="569">
        <v>0</v>
      </c>
      <c r="BT159" s="566">
        <f t="shared" si="166"/>
        <v>0</v>
      </c>
      <c r="BU159" s="566" t="e">
        <f t="shared" si="167"/>
        <v>#NAME?</v>
      </c>
      <c r="BV159" s="566" t="e">
        <f t="shared" si="168"/>
        <v>#NAME?</v>
      </c>
      <c r="BW159" s="566" t="e">
        <f t="shared" si="146"/>
        <v>#NAME?</v>
      </c>
      <c r="BX159" s="570" t="e">
        <f t="shared" si="147"/>
        <v>#NAME?</v>
      </c>
      <c r="BY159" s="565"/>
      <c r="BZ159" s="570" t="e">
        <f t="shared" si="148"/>
        <v>#NAME?</v>
      </c>
      <c r="CC159" s="538">
        <f t="shared" si="169"/>
        <v>0</v>
      </c>
      <c r="CF159" s="538">
        <f t="shared" si="149"/>
        <v>0</v>
      </c>
      <c r="CI159" s="535">
        <f t="shared" si="150"/>
        <v>0</v>
      </c>
      <c r="CJ159" s="535">
        <f t="shared" si="151"/>
        <v>0</v>
      </c>
      <c r="CK159" s="535">
        <f t="shared" si="152"/>
        <v>0</v>
      </c>
      <c r="CM159" s="535" t="e">
        <f t="shared" si="153"/>
        <v>#NAME?</v>
      </c>
      <c r="CS159" s="539" t="e">
        <f t="shared" si="170"/>
        <v>#NAME?</v>
      </c>
    </row>
    <row r="160" spans="1:97" ht="13">
      <c r="A160" s="564" t="s">
        <v>1184</v>
      </c>
      <c r="B160" s="572">
        <v>0</v>
      </c>
      <c r="C160" s="572">
        <v>0</v>
      </c>
      <c r="D160" s="572">
        <f t="shared" si="124"/>
        <v>0</v>
      </c>
      <c r="E160" s="572">
        <v>0</v>
      </c>
      <c r="F160" s="572">
        <v>0</v>
      </c>
      <c r="G160" s="572">
        <v>0</v>
      </c>
      <c r="H160" s="572">
        <v>0</v>
      </c>
      <c r="I160" s="572">
        <v>0</v>
      </c>
      <c r="J160" s="572">
        <v>95.5</v>
      </c>
      <c r="K160" s="572">
        <v>98.5</v>
      </c>
      <c r="L160" s="572">
        <v>98.5</v>
      </c>
      <c r="M160" s="572">
        <v>70</v>
      </c>
      <c r="N160" s="572">
        <v>55.5</v>
      </c>
      <c r="O160" s="572">
        <v>53</v>
      </c>
      <c r="P160" s="572">
        <v>49</v>
      </c>
      <c r="Q160" s="572">
        <f t="shared" si="125"/>
        <v>520</v>
      </c>
      <c r="R160" s="572">
        <f t="shared" si="126"/>
        <v>520</v>
      </c>
      <c r="S160" s="573">
        <v>0</v>
      </c>
      <c r="T160" s="573">
        <v>0</v>
      </c>
      <c r="U160" s="573">
        <v>0</v>
      </c>
      <c r="V160" s="573">
        <v>0</v>
      </c>
      <c r="W160" s="573">
        <v>0</v>
      </c>
      <c r="X160" s="573">
        <v>0</v>
      </c>
      <c r="Y160" s="573">
        <v>0</v>
      </c>
      <c r="Z160" s="573">
        <v>0</v>
      </c>
      <c r="AA160" s="573">
        <v>0</v>
      </c>
      <c r="AB160" s="566">
        <f t="shared" si="127"/>
        <v>0</v>
      </c>
      <c r="AC160" s="566">
        <f t="shared" si="128"/>
        <v>0</v>
      </c>
      <c r="AD160" s="566">
        <f t="shared" si="129"/>
        <v>0</v>
      </c>
      <c r="AE160" s="566">
        <f t="shared" si="130"/>
        <v>99.798000000000002</v>
      </c>
      <c r="AF160" s="566">
        <f t="shared" si="131"/>
        <v>530.625</v>
      </c>
      <c r="AG160" s="566">
        <f t="shared" si="132"/>
        <v>630.423</v>
      </c>
      <c r="AH160" s="566">
        <f t="shared" si="157"/>
        <v>630.423</v>
      </c>
      <c r="AI160" s="567">
        <v>0</v>
      </c>
      <c r="AJ160" s="567">
        <v>0</v>
      </c>
      <c r="AK160" s="567">
        <v>0</v>
      </c>
      <c r="AL160" s="566">
        <f t="shared" si="158"/>
        <v>0</v>
      </c>
      <c r="AM160" s="566">
        <f t="shared" si="133"/>
        <v>0</v>
      </c>
      <c r="AN160" s="566">
        <f t="shared" si="134"/>
        <v>0</v>
      </c>
      <c r="AO160" s="566">
        <f t="shared" si="135"/>
        <v>0</v>
      </c>
      <c r="AP160" s="566">
        <f t="shared" si="136"/>
        <v>0</v>
      </c>
      <c r="AQ160" s="566">
        <f t="shared" si="159"/>
        <v>0</v>
      </c>
      <c r="AR160" s="566">
        <f t="shared" si="137"/>
        <v>0</v>
      </c>
      <c r="AS160" s="566">
        <f t="shared" si="160"/>
        <v>0</v>
      </c>
      <c r="AT160" s="566">
        <f t="shared" si="138"/>
        <v>0</v>
      </c>
      <c r="AU160" s="566">
        <f t="shared" si="139"/>
        <v>0</v>
      </c>
      <c r="AV160" s="566">
        <f t="shared" si="140"/>
        <v>0</v>
      </c>
      <c r="AW160" s="569">
        <v>0</v>
      </c>
      <c r="AX160" s="566">
        <f t="shared" si="141"/>
        <v>0</v>
      </c>
      <c r="AY160" s="567">
        <v>0</v>
      </c>
      <c r="AZ160" s="567">
        <v>0</v>
      </c>
      <c r="BA160" s="566" t="e">
        <f>IF(R160&gt;=2000,(SUM(AY160:AZ160)*BA158),(SUM(AY160:AX)))</f>
        <v>#NAME?</v>
      </c>
      <c r="BB160" s="566">
        <f t="shared" si="161"/>
        <v>26.466999999999999</v>
      </c>
      <c r="BC160" s="565"/>
      <c r="BD160" s="565"/>
      <c r="BE160" s="567">
        <v>0</v>
      </c>
      <c r="BF160" s="566">
        <f t="shared" si="162"/>
        <v>0</v>
      </c>
      <c r="BG160" s="568" t="e">
        <f t="shared" si="163"/>
        <v>#DIV/0!</v>
      </c>
      <c r="BH160" s="568" t="e">
        <f t="shared" si="164"/>
        <v>#DIV/0!</v>
      </c>
      <c r="BI160" s="568" t="e">
        <f t="shared" si="142"/>
        <v>#DIV/0!</v>
      </c>
      <c r="BJ160" s="565"/>
      <c r="BK160" s="566">
        <f t="shared" si="143"/>
        <v>0</v>
      </c>
      <c r="BL160" s="565"/>
      <c r="BM160" s="566">
        <f t="shared" si="144"/>
        <v>0</v>
      </c>
      <c r="BN160" s="565"/>
      <c r="BO160" s="565"/>
      <c r="BP160" s="566">
        <f t="shared" si="145"/>
        <v>0</v>
      </c>
      <c r="BQ160" s="569">
        <v>0</v>
      </c>
      <c r="BR160" s="566">
        <f t="shared" si="165"/>
        <v>0</v>
      </c>
      <c r="BS160" s="569">
        <v>0</v>
      </c>
      <c r="BT160" s="566">
        <f t="shared" si="166"/>
        <v>0</v>
      </c>
      <c r="BU160" s="566" t="e">
        <f t="shared" si="167"/>
        <v>#NAME?</v>
      </c>
      <c r="BV160" s="566" t="e">
        <f t="shared" si="168"/>
        <v>#NAME?</v>
      </c>
      <c r="BW160" s="566" t="e">
        <f t="shared" si="146"/>
        <v>#NAME?</v>
      </c>
      <c r="BX160" s="570" t="e">
        <f t="shared" si="147"/>
        <v>#NAME?</v>
      </c>
      <c r="BY160" s="565"/>
      <c r="BZ160" s="570" t="e">
        <f t="shared" si="148"/>
        <v>#NAME?</v>
      </c>
      <c r="CC160" s="538">
        <f t="shared" si="169"/>
        <v>0</v>
      </c>
      <c r="CF160" s="538">
        <f t="shared" si="149"/>
        <v>0</v>
      </c>
      <c r="CI160" s="535">
        <f t="shared" si="150"/>
        <v>0</v>
      </c>
      <c r="CJ160" s="535">
        <f t="shared" si="151"/>
        <v>0</v>
      </c>
      <c r="CK160" s="535">
        <f t="shared" si="152"/>
        <v>0</v>
      </c>
      <c r="CM160" s="535" t="e">
        <f t="shared" si="153"/>
        <v>#NAME?</v>
      </c>
      <c r="CS160" s="539" t="e">
        <f t="shared" si="170"/>
        <v>#NAME?</v>
      </c>
    </row>
    <row r="161" spans="1:97" ht="13">
      <c r="A161" s="564" t="s">
        <v>1186</v>
      </c>
      <c r="B161" s="572">
        <v>0</v>
      </c>
      <c r="C161" s="572">
        <v>0</v>
      </c>
      <c r="D161" s="572">
        <f t="shared" si="124"/>
        <v>0</v>
      </c>
      <c r="E161" s="572">
        <v>0</v>
      </c>
      <c r="F161" s="572">
        <v>0</v>
      </c>
      <c r="G161" s="572">
        <v>0</v>
      </c>
      <c r="H161" s="572">
        <v>0</v>
      </c>
      <c r="I161" s="572">
        <v>0</v>
      </c>
      <c r="J161" s="572">
        <v>0</v>
      </c>
      <c r="K161" s="572">
        <v>0</v>
      </c>
      <c r="L161" s="572">
        <v>0</v>
      </c>
      <c r="M161" s="572">
        <v>70</v>
      </c>
      <c r="N161" s="572">
        <v>54.5</v>
      </c>
      <c r="O161" s="572">
        <v>47</v>
      </c>
      <c r="P161" s="572">
        <v>31.5</v>
      </c>
      <c r="Q161" s="572">
        <f t="shared" si="125"/>
        <v>203</v>
      </c>
      <c r="R161" s="572">
        <f t="shared" si="126"/>
        <v>203</v>
      </c>
      <c r="S161" s="573">
        <v>0</v>
      </c>
      <c r="T161" s="573">
        <v>0</v>
      </c>
      <c r="U161" s="573">
        <v>0</v>
      </c>
      <c r="V161" s="573">
        <v>0</v>
      </c>
      <c r="W161" s="573">
        <v>0</v>
      </c>
      <c r="X161" s="573">
        <v>0</v>
      </c>
      <c r="Y161" s="573">
        <v>0</v>
      </c>
      <c r="Z161" s="573">
        <v>0</v>
      </c>
      <c r="AA161" s="573">
        <v>0</v>
      </c>
      <c r="AB161" s="566">
        <f t="shared" si="127"/>
        <v>0</v>
      </c>
      <c r="AC161" s="566">
        <f t="shared" si="128"/>
        <v>0</v>
      </c>
      <c r="AD161" s="566">
        <f t="shared" si="129"/>
        <v>0</v>
      </c>
      <c r="AE161" s="566">
        <f t="shared" si="130"/>
        <v>0</v>
      </c>
      <c r="AF161" s="566">
        <f t="shared" si="131"/>
        <v>253.75</v>
      </c>
      <c r="AG161" s="566">
        <f t="shared" si="132"/>
        <v>253.75</v>
      </c>
      <c r="AH161" s="566">
        <f t="shared" si="157"/>
        <v>253.75</v>
      </c>
      <c r="AI161" s="567">
        <v>0</v>
      </c>
      <c r="AJ161" s="567">
        <v>0</v>
      </c>
      <c r="AK161" s="567">
        <v>0</v>
      </c>
      <c r="AL161" s="566">
        <f t="shared" si="158"/>
        <v>0</v>
      </c>
      <c r="AM161" s="566">
        <f t="shared" si="133"/>
        <v>0</v>
      </c>
      <c r="AN161" s="566">
        <f t="shared" si="134"/>
        <v>0</v>
      </c>
      <c r="AO161" s="566">
        <f t="shared" si="135"/>
        <v>0</v>
      </c>
      <c r="AP161" s="566">
        <f t="shared" si="136"/>
        <v>0</v>
      </c>
      <c r="AQ161" s="566">
        <f t="shared" si="159"/>
        <v>0</v>
      </c>
      <c r="AR161" s="566">
        <f t="shared" si="137"/>
        <v>0</v>
      </c>
      <c r="AS161" s="566">
        <f t="shared" si="160"/>
        <v>0</v>
      </c>
      <c r="AT161" s="566">
        <f t="shared" si="138"/>
        <v>0</v>
      </c>
      <c r="AU161" s="566">
        <f t="shared" si="139"/>
        <v>0</v>
      </c>
      <c r="AV161" s="566">
        <f t="shared" si="140"/>
        <v>0</v>
      </c>
      <c r="AW161" s="569">
        <v>0</v>
      </c>
      <c r="AX161" s="566">
        <f t="shared" si="141"/>
        <v>0</v>
      </c>
      <c r="AY161" s="567">
        <v>0</v>
      </c>
      <c r="AZ161" s="567">
        <v>0</v>
      </c>
      <c r="BA161" s="566" t="e">
        <f>IF(R161&gt;=2000,(SUM(AY161:AZ161)*BA159),(SUM(AY161:AX)))</f>
        <v>#NAME?</v>
      </c>
      <c r="BB161" s="566">
        <f t="shared" si="161"/>
        <v>32.847999999999999</v>
      </c>
      <c r="BC161" s="565"/>
      <c r="BD161" s="565"/>
      <c r="BE161" s="567">
        <v>0</v>
      </c>
      <c r="BF161" s="566">
        <f t="shared" si="162"/>
        <v>0</v>
      </c>
      <c r="BG161" s="568" t="e">
        <f t="shared" si="163"/>
        <v>#DIV/0!</v>
      </c>
      <c r="BH161" s="568" t="e">
        <f t="shared" si="164"/>
        <v>#DIV/0!</v>
      </c>
      <c r="BI161" s="568" t="e">
        <f t="shared" si="142"/>
        <v>#DIV/0!</v>
      </c>
      <c r="BJ161" s="565"/>
      <c r="BK161" s="566">
        <f t="shared" si="143"/>
        <v>0</v>
      </c>
      <c r="BL161" s="565"/>
      <c r="BM161" s="566">
        <f t="shared" si="144"/>
        <v>0</v>
      </c>
      <c r="BN161" s="565"/>
      <c r="BO161" s="565"/>
      <c r="BP161" s="566">
        <f t="shared" si="145"/>
        <v>0</v>
      </c>
      <c r="BQ161" s="569">
        <v>0</v>
      </c>
      <c r="BR161" s="566">
        <f t="shared" si="165"/>
        <v>0</v>
      </c>
      <c r="BS161" s="569">
        <v>0</v>
      </c>
      <c r="BT161" s="566">
        <f t="shared" si="166"/>
        <v>0</v>
      </c>
      <c r="BU161" s="566" t="e">
        <f t="shared" si="167"/>
        <v>#NAME?</v>
      </c>
      <c r="BV161" s="566" t="e">
        <f t="shared" si="168"/>
        <v>#NAME?</v>
      </c>
      <c r="BW161" s="566" t="e">
        <f t="shared" si="146"/>
        <v>#NAME?</v>
      </c>
      <c r="BX161" s="570" t="e">
        <f t="shared" si="147"/>
        <v>#NAME?</v>
      </c>
      <c r="BY161" s="565"/>
      <c r="BZ161" s="570" t="e">
        <f t="shared" si="148"/>
        <v>#NAME?</v>
      </c>
      <c r="CC161" s="538">
        <f t="shared" si="169"/>
        <v>0</v>
      </c>
      <c r="CF161" s="538">
        <f t="shared" si="149"/>
        <v>0</v>
      </c>
      <c r="CI161" s="535">
        <f t="shared" si="150"/>
        <v>0</v>
      </c>
      <c r="CJ161" s="535">
        <f t="shared" si="151"/>
        <v>0</v>
      </c>
      <c r="CK161" s="535">
        <f t="shared" si="152"/>
        <v>0</v>
      </c>
      <c r="CM161" s="535" t="e">
        <f t="shared" si="153"/>
        <v>#NAME?</v>
      </c>
      <c r="CS161" s="539" t="e">
        <f t="shared" si="170"/>
        <v>#NAME?</v>
      </c>
    </row>
    <row r="162" spans="1:97" ht="13">
      <c r="A162" s="564" t="s">
        <v>1009</v>
      </c>
      <c r="B162" s="572">
        <v>0</v>
      </c>
      <c r="C162" s="572">
        <v>0</v>
      </c>
      <c r="D162" s="572">
        <f t="shared" si="124"/>
        <v>0</v>
      </c>
      <c r="E162" s="572">
        <v>0</v>
      </c>
      <c r="F162" s="572">
        <v>0</v>
      </c>
      <c r="G162" s="572">
        <v>0</v>
      </c>
      <c r="H162" s="572">
        <v>0</v>
      </c>
      <c r="I162" s="572">
        <v>0</v>
      </c>
      <c r="J162" s="572">
        <v>9</v>
      </c>
      <c r="K162" s="572">
        <v>6</v>
      </c>
      <c r="L162" s="572">
        <v>10</v>
      </c>
      <c r="M162" s="572">
        <v>9.5</v>
      </c>
      <c r="N162" s="572">
        <v>4.5</v>
      </c>
      <c r="O162" s="572">
        <v>0</v>
      </c>
      <c r="P162" s="572">
        <v>0</v>
      </c>
      <c r="Q162" s="572">
        <f t="shared" si="125"/>
        <v>39</v>
      </c>
      <c r="R162" s="572">
        <f t="shared" si="126"/>
        <v>39</v>
      </c>
      <c r="S162" s="573">
        <v>0</v>
      </c>
      <c r="T162" s="573">
        <v>0</v>
      </c>
      <c r="U162" s="573">
        <v>0</v>
      </c>
      <c r="V162" s="573">
        <v>0</v>
      </c>
      <c r="W162" s="573">
        <v>0</v>
      </c>
      <c r="X162" s="573">
        <v>0</v>
      </c>
      <c r="Y162" s="573">
        <v>0</v>
      </c>
      <c r="Z162" s="573">
        <v>0</v>
      </c>
      <c r="AA162" s="573">
        <v>0</v>
      </c>
      <c r="AB162" s="566">
        <f t="shared" si="127"/>
        <v>0</v>
      </c>
      <c r="AC162" s="566">
        <f t="shared" si="128"/>
        <v>0</v>
      </c>
      <c r="AD162" s="566">
        <f t="shared" si="129"/>
        <v>0</v>
      </c>
      <c r="AE162" s="566">
        <f t="shared" si="130"/>
        <v>9.4049999999999994</v>
      </c>
      <c r="AF162" s="566">
        <f t="shared" si="131"/>
        <v>37.5</v>
      </c>
      <c r="AG162" s="566">
        <f t="shared" si="132"/>
        <v>46.905000000000001</v>
      </c>
      <c r="AH162" s="566">
        <f t="shared" si="157"/>
        <v>46.905000000000001</v>
      </c>
      <c r="AI162" s="567">
        <v>0</v>
      </c>
      <c r="AJ162" s="567">
        <v>0</v>
      </c>
      <c r="AK162" s="567">
        <v>0</v>
      </c>
      <c r="AL162" s="566">
        <f t="shared" si="158"/>
        <v>0</v>
      </c>
      <c r="AM162" s="566">
        <f t="shared" si="133"/>
        <v>0</v>
      </c>
      <c r="AN162" s="566">
        <f t="shared" si="134"/>
        <v>0</v>
      </c>
      <c r="AO162" s="566">
        <f t="shared" si="135"/>
        <v>0</v>
      </c>
      <c r="AP162" s="566">
        <f t="shared" si="136"/>
        <v>0</v>
      </c>
      <c r="AQ162" s="566">
        <f t="shared" si="159"/>
        <v>0</v>
      </c>
      <c r="AR162" s="566">
        <f t="shared" si="137"/>
        <v>0</v>
      </c>
      <c r="AS162" s="566">
        <f t="shared" si="160"/>
        <v>0</v>
      </c>
      <c r="AT162" s="566">
        <f t="shared" si="138"/>
        <v>0</v>
      </c>
      <c r="AU162" s="566">
        <f t="shared" si="139"/>
        <v>0</v>
      </c>
      <c r="AV162" s="566">
        <f t="shared" si="140"/>
        <v>0</v>
      </c>
      <c r="AW162" s="569">
        <v>0</v>
      </c>
      <c r="AX162" s="566">
        <f t="shared" si="141"/>
        <v>0</v>
      </c>
      <c r="AY162" s="567">
        <v>0</v>
      </c>
      <c r="AZ162" s="567">
        <v>0</v>
      </c>
      <c r="BA162" s="566" t="e">
        <f>IF(R162&gt;=2000,(SUM(AY162:AZ162)*BA160),(SUM(AY162:AX)))</f>
        <v>#NAME?</v>
      </c>
      <c r="BB162" s="566">
        <f t="shared" si="161"/>
        <v>30.783999999999999</v>
      </c>
      <c r="BC162" s="565"/>
      <c r="BD162" s="565"/>
      <c r="BE162" s="567">
        <v>0</v>
      </c>
      <c r="BF162" s="566">
        <f t="shared" si="162"/>
        <v>0</v>
      </c>
      <c r="BG162" s="568" t="e">
        <f t="shared" si="163"/>
        <v>#DIV/0!</v>
      </c>
      <c r="BH162" s="568" t="e">
        <f t="shared" si="164"/>
        <v>#DIV/0!</v>
      </c>
      <c r="BI162" s="568" t="e">
        <f t="shared" si="142"/>
        <v>#DIV/0!</v>
      </c>
      <c r="BJ162" s="565"/>
      <c r="BK162" s="566">
        <f t="shared" si="143"/>
        <v>0</v>
      </c>
      <c r="BL162" s="565"/>
      <c r="BM162" s="566">
        <f t="shared" si="144"/>
        <v>0</v>
      </c>
      <c r="BN162" s="565"/>
      <c r="BO162" s="565"/>
      <c r="BP162" s="566">
        <f t="shared" si="145"/>
        <v>0</v>
      </c>
      <c r="BQ162" s="569">
        <v>0</v>
      </c>
      <c r="BR162" s="566">
        <f t="shared" si="165"/>
        <v>0</v>
      </c>
      <c r="BS162" s="569">
        <v>0</v>
      </c>
      <c r="BT162" s="566">
        <f t="shared" si="166"/>
        <v>0</v>
      </c>
      <c r="BU162" s="566" t="e">
        <f t="shared" si="167"/>
        <v>#NAME?</v>
      </c>
      <c r="BV162" s="566" t="e">
        <f t="shared" si="168"/>
        <v>#NAME?</v>
      </c>
      <c r="BW162" s="566" t="e">
        <f t="shared" si="146"/>
        <v>#NAME?</v>
      </c>
      <c r="BX162" s="570" t="e">
        <f t="shared" si="147"/>
        <v>#NAME?</v>
      </c>
      <c r="BY162" s="565"/>
      <c r="BZ162" s="570" t="e">
        <f t="shared" si="148"/>
        <v>#NAME?</v>
      </c>
      <c r="CC162" s="538">
        <f t="shared" si="169"/>
        <v>0</v>
      </c>
      <c r="CF162" s="538">
        <f t="shared" si="149"/>
        <v>0</v>
      </c>
      <c r="CI162" s="535">
        <f t="shared" si="150"/>
        <v>0</v>
      </c>
      <c r="CJ162" s="535">
        <f t="shared" si="151"/>
        <v>0</v>
      </c>
      <c r="CK162" s="535">
        <f t="shared" si="152"/>
        <v>0</v>
      </c>
      <c r="CM162" s="535" t="e">
        <f t="shared" si="153"/>
        <v>#NAME?</v>
      </c>
      <c r="CS162" s="539" t="e">
        <f t="shared" si="170"/>
        <v>#NAME?</v>
      </c>
    </row>
    <row r="163" spans="1:97" ht="13">
      <c r="A163" s="564" t="s">
        <v>1010</v>
      </c>
      <c r="B163" s="572">
        <v>0</v>
      </c>
      <c r="C163" s="572">
        <v>54</v>
      </c>
      <c r="D163" s="572">
        <f t="shared" si="124"/>
        <v>54</v>
      </c>
      <c r="E163" s="572">
        <v>49</v>
      </c>
      <c r="F163" s="572">
        <v>44</v>
      </c>
      <c r="G163" s="572">
        <v>54</v>
      </c>
      <c r="H163" s="572">
        <v>53.5</v>
      </c>
      <c r="I163" s="572">
        <v>52</v>
      </c>
      <c r="J163" s="572">
        <v>52</v>
      </c>
      <c r="K163" s="572">
        <v>53.5</v>
      </c>
      <c r="L163" s="572">
        <v>45.5</v>
      </c>
      <c r="M163" s="572">
        <v>30.5</v>
      </c>
      <c r="N163" s="572">
        <v>35.5</v>
      </c>
      <c r="O163" s="572">
        <v>14.5</v>
      </c>
      <c r="P163" s="572">
        <v>15.5</v>
      </c>
      <c r="Q163" s="572">
        <f t="shared" si="125"/>
        <v>499.5</v>
      </c>
      <c r="R163" s="572">
        <f t="shared" si="126"/>
        <v>553.5</v>
      </c>
      <c r="S163" s="573">
        <v>0</v>
      </c>
      <c r="T163" s="573">
        <v>0</v>
      </c>
      <c r="U163" s="573">
        <v>0</v>
      </c>
      <c r="V163" s="573">
        <v>0</v>
      </c>
      <c r="W163" s="573">
        <v>0</v>
      </c>
      <c r="X163" s="573">
        <v>0</v>
      </c>
      <c r="Y163" s="573">
        <v>0</v>
      </c>
      <c r="Z163" s="573">
        <v>0</v>
      </c>
      <c r="AA163" s="573">
        <v>0</v>
      </c>
      <c r="AB163" s="566">
        <f t="shared" si="127"/>
        <v>77.760000000000005</v>
      </c>
      <c r="AC163" s="566">
        <f t="shared" si="128"/>
        <v>58.8</v>
      </c>
      <c r="AD163" s="566">
        <f t="shared" si="129"/>
        <v>115.64</v>
      </c>
      <c r="AE163" s="566">
        <f t="shared" si="130"/>
        <v>164.58799999999999</v>
      </c>
      <c r="AF163" s="566">
        <f t="shared" si="131"/>
        <v>243.75</v>
      </c>
      <c r="AG163" s="566">
        <f t="shared" si="132"/>
        <v>582.77800000000002</v>
      </c>
      <c r="AH163" s="566">
        <f t="shared" si="157"/>
        <v>660.53800000000001</v>
      </c>
      <c r="AI163" s="567">
        <v>0</v>
      </c>
      <c r="AJ163" s="567">
        <v>0</v>
      </c>
      <c r="AK163" s="567">
        <v>0</v>
      </c>
      <c r="AL163" s="566">
        <f t="shared" si="158"/>
        <v>0</v>
      </c>
      <c r="AM163" s="566">
        <f t="shared" si="133"/>
        <v>0</v>
      </c>
      <c r="AN163" s="566">
        <f t="shared" si="134"/>
        <v>0</v>
      </c>
      <c r="AO163" s="566">
        <f t="shared" si="135"/>
        <v>0</v>
      </c>
      <c r="AP163" s="566">
        <f t="shared" si="136"/>
        <v>0</v>
      </c>
      <c r="AQ163" s="566">
        <f t="shared" si="159"/>
        <v>0</v>
      </c>
      <c r="AR163" s="566">
        <f t="shared" si="137"/>
        <v>0</v>
      </c>
      <c r="AS163" s="566">
        <f t="shared" si="160"/>
        <v>0</v>
      </c>
      <c r="AT163" s="566">
        <f t="shared" si="138"/>
        <v>0</v>
      </c>
      <c r="AU163" s="566">
        <f t="shared" si="139"/>
        <v>0</v>
      </c>
      <c r="AV163" s="566">
        <f t="shared" si="140"/>
        <v>0</v>
      </c>
      <c r="AW163" s="569">
        <v>0</v>
      </c>
      <c r="AX163" s="566">
        <f t="shared" si="141"/>
        <v>0</v>
      </c>
      <c r="AY163" s="567">
        <v>0</v>
      </c>
      <c r="AZ163" s="567">
        <v>0</v>
      </c>
      <c r="BA163" s="566" t="e">
        <f>IF(R163&gt;=2000,(SUM(AY163:AZ163)*BA161),(SUM(AY163:AX)))</f>
        <v>#NAME?</v>
      </c>
      <c r="BB163" s="566">
        <f t="shared" si="161"/>
        <v>24.21</v>
      </c>
      <c r="BC163" s="565"/>
      <c r="BD163" s="565"/>
      <c r="BE163" s="567">
        <v>0</v>
      </c>
      <c r="BF163" s="566">
        <f t="shared" si="162"/>
        <v>0</v>
      </c>
      <c r="BG163" s="568" t="e">
        <f t="shared" si="163"/>
        <v>#DIV/0!</v>
      </c>
      <c r="BH163" s="568" t="e">
        <f t="shared" si="164"/>
        <v>#DIV/0!</v>
      </c>
      <c r="BI163" s="568" t="e">
        <f t="shared" si="142"/>
        <v>#DIV/0!</v>
      </c>
      <c r="BJ163" s="565"/>
      <c r="BK163" s="566">
        <f t="shared" si="143"/>
        <v>0</v>
      </c>
      <c r="BL163" s="565"/>
      <c r="BM163" s="566">
        <f t="shared" si="144"/>
        <v>0</v>
      </c>
      <c r="BN163" s="565"/>
      <c r="BO163" s="565"/>
      <c r="BP163" s="566">
        <f t="shared" si="145"/>
        <v>0</v>
      </c>
      <c r="BQ163" s="569">
        <v>0</v>
      </c>
      <c r="BR163" s="566">
        <f t="shared" si="165"/>
        <v>0</v>
      </c>
      <c r="BS163" s="569">
        <v>0</v>
      </c>
      <c r="BT163" s="566">
        <f t="shared" si="166"/>
        <v>0</v>
      </c>
      <c r="BU163" s="566" t="e">
        <f t="shared" si="167"/>
        <v>#NAME?</v>
      </c>
      <c r="BV163" s="566" t="e">
        <f t="shared" si="168"/>
        <v>#NAME?</v>
      </c>
      <c r="BW163" s="566" t="e">
        <f t="shared" si="146"/>
        <v>#NAME?</v>
      </c>
      <c r="BX163" s="570" t="e">
        <f t="shared" si="147"/>
        <v>#NAME?</v>
      </c>
      <c r="BY163" s="565"/>
      <c r="BZ163" s="570" t="e">
        <f t="shared" si="148"/>
        <v>#NAME?</v>
      </c>
      <c r="CC163" s="538">
        <f t="shared" si="169"/>
        <v>0</v>
      </c>
      <c r="CF163" s="538">
        <f t="shared" si="149"/>
        <v>0</v>
      </c>
      <c r="CI163" s="535">
        <f t="shared" si="150"/>
        <v>0</v>
      </c>
      <c r="CJ163" s="535">
        <f t="shared" si="151"/>
        <v>0</v>
      </c>
      <c r="CK163" s="535">
        <f t="shared" si="152"/>
        <v>0</v>
      </c>
      <c r="CM163" s="535" t="e">
        <f t="shared" si="153"/>
        <v>#NAME?</v>
      </c>
      <c r="CS163" s="539" t="e">
        <f t="shared" si="170"/>
        <v>#NAME?</v>
      </c>
    </row>
    <row r="164" spans="1:97" ht="13">
      <c r="A164" s="564" t="s">
        <v>1187</v>
      </c>
      <c r="B164" s="572">
        <v>0</v>
      </c>
      <c r="C164" s="572">
        <v>0</v>
      </c>
      <c r="D164" s="572">
        <f t="shared" si="124"/>
        <v>0</v>
      </c>
      <c r="E164" s="572">
        <v>0</v>
      </c>
      <c r="F164" s="572">
        <v>0</v>
      </c>
      <c r="G164" s="572">
        <v>0</v>
      </c>
      <c r="H164" s="572">
        <v>0</v>
      </c>
      <c r="I164" s="572">
        <v>0</v>
      </c>
      <c r="J164" s="572">
        <v>87.5</v>
      </c>
      <c r="K164" s="572">
        <v>65</v>
      </c>
      <c r="L164" s="572">
        <v>0</v>
      </c>
      <c r="M164" s="572">
        <v>78.5</v>
      </c>
      <c r="N164" s="572">
        <v>72</v>
      </c>
      <c r="O164" s="572">
        <v>52</v>
      </c>
      <c r="P164" s="572">
        <v>43</v>
      </c>
      <c r="Q164" s="572">
        <f t="shared" si="125"/>
        <v>398</v>
      </c>
      <c r="R164" s="572">
        <f t="shared" si="126"/>
        <v>398</v>
      </c>
      <c r="S164" s="573">
        <v>0</v>
      </c>
      <c r="T164" s="573">
        <v>0</v>
      </c>
      <c r="U164" s="573">
        <v>0</v>
      </c>
      <c r="V164" s="573">
        <v>0</v>
      </c>
      <c r="W164" s="573">
        <v>0</v>
      </c>
      <c r="X164" s="573">
        <v>0</v>
      </c>
      <c r="Y164" s="573">
        <v>0</v>
      </c>
      <c r="Z164" s="573">
        <v>0</v>
      </c>
      <c r="AA164" s="573">
        <v>0</v>
      </c>
      <c r="AB164" s="566">
        <f t="shared" si="127"/>
        <v>0</v>
      </c>
      <c r="AC164" s="566">
        <f t="shared" si="128"/>
        <v>0</v>
      </c>
      <c r="AD164" s="566">
        <f t="shared" si="129"/>
        <v>0</v>
      </c>
      <c r="AE164" s="566">
        <f t="shared" si="130"/>
        <v>91.438000000000002</v>
      </c>
      <c r="AF164" s="566">
        <f t="shared" si="131"/>
        <v>388.125</v>
      </c>
      <c r="AG164" s="566">
        <f t="shared" si="132"/>
        <v>479.56299999999999</v>
      </c>
      <c r="AH164" s="566">
        <f t="shared" si="157"/>
        <v>479.56299999999999</v>
      </c>
      <c r="AI164" s="567">
        <v>0</v>
      </c>
      <c r="AJ164" s="567">
        <v>0</v>
      </c>
      <c r="AK164" s="567">
        <v>0</v>
      </c>
      <c r="AL164" s="566">
        <f t="shared" si="158"/>
        <v>0</v>
      </c>
      <c r="AM164" s="566">
        <f t="shared" si="133"/>
        <v>0</v>
      </c>
      <c r="AN164" s="566">
        <f t="shared" si="134"/>
        <v>0</v>
      </c>
      <c r="AO164" s="566">
        <f t="shared" si="135"/>
        <v>0</v>
      </c>
      <c r="AP164" s="566">
        <f t="shared" si="136"/>
        <v>0</v>
      </c>
      <c r="AQ164" s="566">
        <f t="shared" si="159"/>
        <v>0</v>
      </c>
      <c r="AR164" s="566">
        <f t="shared" si="137"/>
        <v>0</v>
      </c>
      <c r="AS164" s="566">
        <f t="shared" si="160"/>
        <v>0</v>
      </c>
      <c r="AT164" s="566">
        <f t="shared" si="138"/>
        <v>0</v>
      </c>
      <c r="AU164" s="566">
        <f t="shared" si="139"/>
        <v>0</v>
      </c>
      <c r="AV164" s="566">
        <f t="shared" si="140"/>
        <v>0</v>
      </c>
      <c r="AW164" s="569">
        <v>0</v>
      </c>
      <c r="AX164" s="566">
        <f t="shared" si="141"/>
        <v>0</v>
      </c>
      <c r="AY164" s="567">
        <v>0</v>
      </c>
      <c r="AZ164" s="567">
        <v>0</v>
      </c>
      <c r="BA164" s="566" t="e">
        <f>IF(R164&gt;=2000,(SUM(AY164:AZ164)*BA162),(SUM(AY164:AX)))</f>
        <v>#NAME?</v>
      </c>
      <c r="BB164" s="566">
        <f t="shared" si="161"/>
        <v>19.427</v>
      </c>
      <c r="BC164" s="565"/>
      <c r="BD164" s="565"/>
      <c r="BE164" s="567">
        <v>0</v>
      </c>
      <c r="BF164" s="566">
        <f t="shared" si="162"/>
        <v>0</v>
      </c>
      <c r="BG164" s="568" t="e">
        <f t="shared" si="163"/>
        <v>#DIV/0!</v>
      </c>
      <c r="BH164" s="568" t="e">
        <f t="shared" si="164"/>
        <v>#DIV/0!</v>
      </c>
      <c r="BI164" s="568" t="e">
        <f t="shared" si="142"/>
        <v>#DIV/0!</v>
      </c>
      <c r="BJ164" s="565"/>
      <c r="BK164" s="566">
        <f t="shared" si="143"/>
        <v>0</v>
      </c>
      <c r="BL164" s="565"/>
      <c r="BM164" s="566">
        <f t="shared" si="144"/>
        <v>0</v>
      </c>
      <c r="BN164" s="565"/>
      <c r="BO164" s="565"/>
      <c r="BP164" s="566">
        <f t="shared" si="145"/>
        <v>0</v>
      </c>
      <c r="BQ164" s="569">
        <v>0</v>
      </c>
      <c r="BR164" s="566">
        <f t="shared" si="165"/>
        <v>0</v>
      </c>
      <c r="BS164" s="569">
        <v>0</v>
      </c>
      <c r="BT164" s="566">
        <f t="shared" si="166"/>
        <v>0</v>
      </c>
      <c r="BU164" s="566" t="e">
        <f t="shared" si="167"/>
        <v>#NAME?</v>
      </c>
      <c r="BV164" s="566" t="e">
        <f t="shared" si="168"/>
        <v>#NAME?</v>
      </c>
      <c r="BW164" s="566" t="e">
        <f t="shared" si="146"/>
        <v>#NAME?</v>
      </c>
      <c r="BX164" s="570" t="e">
        <f t="shared" si="147"/>
        <v>#NAME?</v>
      </c>
      <c r="BY164" s="565"/>
      <c r="BZ164" s="570" t="e">
        <f t="shared" si="148"/>
        <v>#NAME?</v>
      </c>
      <c r="CC164" s="538">
        <f t="shared" si="169"/>
        <v>0</v>
      </c>
      <c r="CF164" s="538">
        <f t="shared" si="149"/>
        <v>0</v>
      </c>
      <c r="CI164" s="535">
        <f t="shared" si="150"/>
        <v>0</v>
      </c>
      <c r="CJ164" s="535">
        <f t="shared" si="151"/>
        <v>0</v>
      </c>
      <c r="CK164" s="535">
        <f t="shared" si="152"/>
        <v>0</v>
      </c>
      <c r="CM164" s="535" t="e">
        <f t="shared" si="153"/>
        <v>#NAME?</v>
      </c>
      <c r="CS164" s="539" t="e">
        <f t="shared" si="170"/>
        <v>#NAME?</v>
      </c>
    </row>
    <row r="165" spans="1:97" ht="13">
      <c r="A165" s="564" t="s">
        <v>1189</v>
      </c>
      <c r="B165" s="572">
        <v>2</v>
      </c>
      <c r="C165" s="572">
        <v>77</v>
      </c>
      <c r="D165" s="572">
        <f t="shared" si="124"/>
        <v>78</v>
      </c>
      <c r="E165" s="572">
        <v>77</v>
      </c>
      <c r="F165" s="572">
        <v>83.5</v>
      </c>
      <c r="G165" s="572">
        <v>81</v>
      </c>
      <c r="H165" s="572">
        <v>69.5</v>
      </c>
      <c r="I165" s="572">
        <v>66</v>
      </c>
      <c r="J165" s="572">
        <v>0</v>
      </c>
      <c r="K165" s="572">
        <v>0</v>
      </c>
      <c r="L165" s="572">
        <v>0</v>
      </c>
      <c r="M165" s="572">
        <v>0</v>
      </c>
      <c r="N165" s="572">
        <v>0</v>
      </c>
      <c r="O165" s="572">
        <v>0</v>
      </c>
      <c r="P165" s="572">
        <v>0</v>
      </c>
      <c r="Q165" s="572">
        <f t="shared" si="125"/>
        <v>377</v>
      </c>
      <c r="R165" s="572">
        <f t="shared" si="126"/>
        <v>455</v>
      </c>
      <c r="S165" s="573">
        <v>0</v>
      </c>
      <c r="T165" s="573">
        <v>0</v>
      </c>
      <c r="U165" s="573">
        <v>0</v>
      </c>
      <c r="V165" s="573">
        <v>0</v>
      </c>
      <c r="W165" s="573">
        <v>0</v>
      </c>
      <c r="X165" s="573">
        <v>0</v>
      </c>
      <c r="Y165" s="573">
        <v>0</v>
      </c>
      <c r="Z165" s="573">
        <v>0</v>
      </c>
      <c r="AA165" s="573">
        <v>0</v>
      </c>
      <c r="AB165" s="566">
        <f t="shared" si="127"/>
        <v>112.32</v>
      </c>
      <c r="AC165" s="566">
        <f t="shared" si="128"/>
        <v>92.4</v>
      </c>
      <c r="AD165" s="566">
        <f t="shared" si="129"/>
        <v>194.11</v>
      </c>
      <c r="AE165" s="566">
        <f t="shared" si="130"/>
        <v>141.59800000000001</v>
      </c>
      <c r="AF165" s="566">
        <f t="shared" si="131"/>
        <v>0</v>
      </c>
      <c r="AG165" s="566">
        <f t="shared" si="132"/>
        <v>428.108</v>
      </c>
      <c r="AH165" s="566">
        <f t="shared" si="157"/>
        <v>540.428</v>
      </c>
      <c r="AI165" s="567">
        <v>0</v>
      </c>
      <c r="AJ165" s="567">
        <v>0</v>
      </c>
      <c r="AK165" s="567">
        <v>0</v>
      </c>
      <c r="AL165" s="566">
        <f t="shared" si="158"/>
        <v>0</v>
      </c>
      <c r="AM165" s="566">
        <f t="shared" si="133"/>
        <v>0</v>
      </c>
      <c r="AN165" s="566">
        <f t="shared" si="134"/>
        <v>0</v>
      </c>
      <c r="AO165" s="566">
        <f t="shared" si="135"/>
        <v>0</v>
      </c>
      <c r="AP165" s="566">
        <f t="shared" si="136"/>
        <v>0</v>
      </c>
      <c r="AQ165" s="566">
        <f t="shared" si="159"/>
        <v>0</v>
      </c>
      <c r="AR165" s="566">
        <f t="shared" si="137"/>
        <v>0</v>
      </c>
      <c r="AS165" s="566">
        <f t="shared" si="160"/>
        <v>0</v>
      </c>
      <c r="AT165" s="566">
        <f t="shared" si="138"/>
        <v>0</v>
      </c>
      <c r="AU165" s="566">
        <f t="shared" si="139"/>
        <v>0</v>
      </c>
      <c r="AV165" s="566">
        <f t="shared" si="140"/>
        <v>0</v>
      </c>
      <c r="AW165" s="569">
        <v>0</v>
      </c>
      <c r="AX165" s="566">
        <f t="shared" si="141"/>
        <v>0</v>
      </c>
      <c r="AY165" s="567">
        <v>0</v>
      </c>
      <c r="AZ165" s="567">
        <v>0</v>
      </c>
      <c r="BA165" s="566" t="e">
        <f>IF(R165&gt;=2000,(SUM(AY165:AZ165)*BA163),(SUM(AY165:AX)))</f>
        <v>#NAME?</v>
      </c>
      <c r="BB165" s="566">
        <f t="shared" si="161"/>
        <v>25.99</v>
      </c>
      <c r="BC165" s="565"/>
      <c r="BD165" s="565"/>
      <c r="BE165" s="567">
        <v>0</v>
      </c>
      <c r="BF165" s="566">
        <f t="shared" si="162"/>
        <v>0</v>
      </c>
      <c r="BG165" s="568" t="e">
        <f t="shared" si="163"/>
        <v>#DIV/0!</v>
      </c>
      <c r="BH165" s="568" t="e">
        <f t="shared" si="164"/>
        <v>#DIV/0!</v>
      </c>
      <c r="BI165" s="568" t="e">
        <f t="shared" si="142"/>
        <v>#DIV/0!</v>
      </c>
      <c r="BJ165" s="565"/>
      <c r="BK165" s="566">
        <f t="shared" si="143"/>
        <v>0</v>
      </c>
      <c r="BL165" s="565"/>
      <c r="BM165" s="566">
        <f t="shared" si="144"/>
        <v>0</v>
      </c>
      <c r="BN165" s="565"/>
      <c r="BO165" s="565"/>
      <c r="BP165" s="566">
        <f t="shared" si="145"/>
        <v>0</v>
      </c>
      <c r="BQ165" s="569">
        <v>0</v>
      </c>
      <c r="BR165" s="566">
        <f t="shared" si="165"/>
        <v>0</v>
      </c>
      <c r="BS165" s="569">
        <v>0</v>
      </c>
      <c r="BT165" s="566">
        <f t="shared" si="166"/>
        <v>0</v>
      </c>
      <c r="BU165" s="566" t="e">
        <f t="shared" si="167"/>
        <v>#NAME?</v>
      </c>
      <c r="BV165" s="566" t="e">
        <f t="shared" si="168"/>
        <v>#NAME?</v>
      </c>
      <c r="BW165" s="566" t="e">
        <f t="shared" si="146"/>
        <v>#NAME?</v>
      </c>
      <c r="BX165" s="570" t="e">
        <f t="shared" si="147"/>
        <v>#NAME?</v>
      </c>
      <c r="BY165" s="565"/>
      <c r="BZ165" s="570" t="e">
        <f t="shared" si="148"/>
        <v>#NAME?</v>
      </c>
      <c r="CC165" s="538">
        <f t="shared" si="169"/>
        <v>0</v>
      </c>
      <c r="CF165" s="538">
        <f t="shared" si="149"/>
        <v>0</v>
      </c>
      <c r="CI165" s="535">
        <f t="shared" si="150"/>
        <v>0</v>
      </c>
      <c r="CJ165" s="535">
        <f t="shared" si="151"/>
        <v>0</v>
      </c>
      <c r="CK165" s="535">
        <f t="shared" si="152"/>
        <v>0</v>
      </c>
      <c r="CM165" s="535" t="e">
        <f t="shared" si="153"/>
        <v>#NAME?</v>
      </c>
      <c r="CS165" s="539" t="e">
        <f t="shared" si="170"/>
        <v>#NAME?</v>
      </c>
    </row>
    <row r="166" spans="1:97" ht="13">
      <c r="A166" s="564" t="s">
        <v>1348</v>
      </c>
      <c r="B166" s="572">
        <v>0</v>
      </c>
      <c r="C166" s="572">
        <v>30.5</v>
      </c>
      <c r="D166" s="572">
        <f t="shared" si="124"/>
        <v>30.5</v>
      </c>
      <c r="E166" s="572">
        <v>20</v>
      </c>
      <c r="F166" s="572">
        <v>23</v>
      </c>
      <c r="G166" s="572">
        <v>22.5</v>
      </c>
      <c r="H166" s="572">
        <v>20.5</v>
      </c>
      <c r="I166" s="572">
        <v>20.5</v>
      </c>
      <c r="J166" s="572">
        <v>0</v>
      </c>
      <c r="K166" s="572">
        <v>0</v>
      </c>
      <c r="L166" s="572">
        <v>0</v>
      </c>
      <c r="M166" s="572">
        <v>0</v>
      </c>
      <c r="N166" s="572">
        <v>0</v>
      </c>
      <c r="O166" s="572">
        <v>0</v>
      </c>
      <c r="P166" s="572">
        <v>0</v>
      </c>
      <c r="Q166" s="572">
        <f t="shared" si="125"/>
        <v>106.5</v>
      </c>
      <c r="R166" s="572">
        <f t="shared" si="126"/>
        <v>137</v>
      </c>
      <c r="S166" s="573">
        <v>0</v>
      </c>
      <c r="T166" s="573">
        <v>0</v>
      </c>
      <c r="U166" s="573">
        <v>0</v>
      </c>
      <c r="V166" s="573">
        <v>0</v>
      </c>
      <c r="W166" s="573">
        <v>0</v>
      </c>
      <c r="X166" s="573">
        <v>0</v>
      </c>
      <c r="Y166" s="573">
        <v>0</v>
      </c>
      <c r="Z166" s="573">
        <v>0</v>
      </c>
      <c r="AA166" s="573">
        <v>0</v>
      </c>
      <c r="AB166" s="566">
        <f t="shared" si="127"/>
        <v>43.92</v>
      </c>
      <c r="AC166" s="566">
        <f t="shared" si="128"/>
        <v>24</v>
      </c>
      <c r="AD166" s="566">
        <f t="shared" si="129"/>
        <v>53.69</v>
      </c>
      <c r="AE166" s="566">
        <f t="shared" si="130"/>
        <v>42.844999999999999</v>
      </c>
      <c r="AF166" s="566">
        <f t="shared" si="131"/>
        <v>0</v>
      </c>
      <c r="AG166" s="566">
        <f t="shared" si="132"/>
        <v>120.535</v>
      </c>
      <c r="AH166" s="566">
        <f t="shared" si="157"/>
        <v>164.45499999999998</v>
      </c>
      <c r="AI166" s="567">
        <v>0</v>
      </c>
      <c r="AJ166" s="567">
        <v>0</v>
      </c>
      <c r="AK166" s="567">
        <v>0</v>
      </c>
      <c r="AL166" s="566">
        <f t="shared" si="158"/>
        <v>0</v>
      </c>
      <c r="AM166" s="566">
        <f t="shared" si="133"/>
        <v>0</v>
      </c>
      <c r="AN166" s="566">
        <f t="shared" si="134"/>
        <v>0</v>
      </c>
      <c r="AO166" s="566">
        <f t="shared" si="135"/>
        <v>0</v>
      </c>
      <c r="AP166" s="566">
        <f t="shared" si="136"/>
        <v>0</v>
      </c>
      <c r="AQ166" s="566">
        <f t="shared" si="159"/>
        <v>0</v>
      </c>
      <c r="AR166" s="566">
        <f t="shared" si="137"/>
        <v>0</v>
      </c>
      <c r="AS166" s="566">
        <f t="shared" si="160"/>
        <v>0</v>
      </c>
      <c r="AT166" s="566">
        <f t="shared" si="138"/>
        <v>0</v>
      </c>
      <c r="AU166" s="566">
        <f t="shared" si="139"/>
        <v>0</v>
      </c>
      <c r="AV166" s="566">
        <f t="shared" si="140"/>
        <v>0</v>
      </c>
      <c r="AW166" s="569">
        <v>0</v>
      </c>
      <c r="AX166" s="566">
        <f t="shared" si="141"/>
        <v>0</v>
      </c>
      <c r="AY166" s="567">
        <v>0</v>
      </c>
      <c r="AZ166" s="567">
        <v>0</v>
      </c>
      <c r="BA166" s="566" t="e">
        <f>IF(R166&gt;=2000,(SUM(AY166:AZ166)*BA164),(SUM(AY166:AX)))</f>
        <v>#NAME?</v>
      </c>
      <c r="BB166" s="566">
        <f t="shared" si="161"/>
        <v>40.154000000000003</v>
      </c>
      <c r="BC166" s="565"/>
      <c r="BD166" s="565"/>
      <c r="BE166" s="567">
        <v>0</v>
      </c>
      <c r="BF166" s="566">
        <f t="shared" si="162"/>
        <v>0</v>
      </c>
      <c r="BG166" s="568" t="e">
        <f t="shared" si="163"/>
        <v>#DIV/0!</v>
      </c>
      <c r="BH166" s="568" t="e">
        <f t="shared" si="164"/>
        <v>#DIV/0!</v>
      </c>
      <c r="BI166" s="568" t="e">
        <f t="shared" si="142"/>
        <v>#DIV/0!</v>
      </c>
      <c r="BJ166" s="565"/>
      <c r="BK166" s="566">
        <f t="shared" si="143"/>
        <v>0</v>
      </c>
      <c r="BL166" s="565"/>
      <c r="BM166" s="566">
        <f t="shared" si="144"/>
        <v>0</v>
      </c>
      <c r="BN166" s="565"/>
      <c r="BO166" s="565"/>
      <c r="BP166" s="566">
        <f t="shared" si="145"/>
        <v>0</v>
      </c>
      <c r="BQ166" s="569">
        <v>233</v>
      </c>
      <c r="BR166" s="566">
        <f t="shared" si="165"/>
        <v>25.63</v>
      </c>
      <c r="BS166" s="569">
        <v>0</v>
      </c>
      <c r="BT166" s="566">
        <f t="shared" si="166"/>
        <v>0</v>
      </c>
      <c r="BU166" s="566" t="e">
        <f t="shared" si="167"/>
        <v>#NAME?</v>
      </c>
      <c r="BV166" s="566" t="e">
        <f t="shared" si="168"/>
        <v>#NAME?</v>
      </c>
      <c r="BW166" s="566" t="e">
        <f t="shared" si="146"/>
        <v>#NAME?</v>
      </c>
      <c r="BX166" s="570" t="e">
        <f t="shared" si="147"/>
        <v>#NAME?</v>
      </c>
      <c r="BY166" s="565"/>
      <c r="BZ166" s="570" t="e">
        <f t="shared" si="148"/>
        <v>#NAME?</v>
      </c>
      <c r="CC166" s="538">
        <f t="shared" si="169"/>
        <v>0</v>
      </c>
      <c r="CF166" s="538">
        <f t="shared" si="149"/>
        <v>0</v>
      </c>
      <c r="CI166" s="535">
        <f t="shared" si="150"/>
        <v>0</v>
      </c>
      <c r="CJ166" s="535">
        <f t="shared" si="151"/>
        <v>0</v>
      </c>
      <c r="CK166" s="535">
        <f t="shared" si="152"/>
        <v>0</v>
      </c>
      <c r="CM166" s="535" t="e">
        <f t="shared" si="153"/>
        <v>#NAME?</v>
      </c>
      <c r="CS166" s="539" t="e">
        <f t="shared" si="170"/>
        <v>#NAME?</v>
      </c>
    </row>
    <row r="167" spans="1:97" ht="13">
      <c r="A167" s="564" t="s">
        <v>1190</v>
      </c>
      <c r="B167" s="572">
        <v>0</v>
      </c>
      <c r="C167" s="572">
        <v>20</v>
      </c>
      <c r="D167" s="572">
        <f t="shared" si="124"/>
        <v>20</v>
      </c>
      <c r="E167" s="572">
        <v>20</v>
      </c>
      <c r="F167" s="572">
        <v>23</v>
      </c>
      <c r="G167" s="572">
        <v>23</v>
      </c>
      <c r="H167" s="572">
        <v>21.5</v>
      </c>
      <c r="I167" s="572">
        <v>24.5</v>
      </c>
      <c r="J167" s="572">
        <v>23.5</v>
      </c>
      <c r="K167" s="572">
        <v>24</v>
      </c>
      <c r="L167" s="572">
        <v>20.5</v>
      </c>
      <c r="M167" s="572">
        <v>0</v>
      </c>
      <c r="N167" s="572">
        <v>0</v>
      </c>
      <c r="O167" s="572">
        <v>0</v>
      </c>
      <c r="P167" s="572">
        <v>0</v>
      </c>
      <c r="Q167" s="572">
        <f t="shared" si="125"/>
        <v>180</v>
      </c>
      <c r="R167" s="572">
        <f t="shared" si="126"/>
        <v>200</v>
      </c>
      <c r="S167" s="573">
        <v>0</v>
      </c>
      <c r="T167" s="573">
        <v>0</v>
      </c>
      <c r="U167" s="573">
        <v>0</v>
      </c>
      <c r="V167" s="573">
        <v>0</v>
      </c>
      <c r="W167" s="573">
        <v>0</v>
      </c>
      <c r="X167" s="573">
        <v>0</v>
      </c>
      <c r="Y167" s="573">
        <v>0</v>
      </c>
      <c r="Z167" s="573">
        <v>0</v>
      </c>
      <c r="AA167" s="573">
        <v>0</v>
      </c>
      <c r="AB167" s="566">
        <f t="shared" si="127"/>
        <v>28.8</v>
      </c>
      <c r="AC167" s="566">
        <f t="shared" si="128"/>
        <v>24</v>
      </c>
      <c r="AD167" s="566">
        <f t="shared" si="129"/>
        <v>54.28</v>
      </c>
      <c r="AE167" s="566">
        <f t="shared" si="130"/>
        <v>72.628</v>
      </c>
      <c r="AF167" s="566">
        <f t="shared" si="131"/>
        <v>55.625</v>
      </c>
      <c r="AG167" s="566">
        <f t="shared" si="132"/>
        <v>206.53300000000002</v>
      </c>
      <c r="AH167" s="566">
        <f t="shared" si="157"/>
        <v>235.33300000000003</v>
      </c>
      <c r="AI167" s="567">
        <v>0</v>
      </c>
      <c r="AJ167" s="567">
        <v>0</v>
      </c>
      <c r="AK167" s="567">
        <v>0</v>
      </c>
      <c r="AL167" s="566">
        <f t="shared" si="158"/>
        <v>0</v>
      </c>
      <c r="AM167" s="566">
        <f t="shared" si="133"/>
        <v>0</v>
      </c>
      <c r="AN167" s="566">
        <f t="shared" si="134"/>
        <v>0</v>
      </c>
      <c r="AO167" s="566">
        <f t="shared" si="135"/>
        <v>0</v>
      </c>
      <c r="AP167" s="566">
        <f t="shared" si="136"/>
        <v>0</v>
      </c>
      <c r="AQ167" s="566">
        <f t="shared" si="159"/>
        <v>0</v>
      </c>
      <c r="AR167" s="566">
        <f t="shared" si="137"/>
        <v>0</v>
      </c>
      <c r="AS167" s="566">
        <f t="shared" si="160"/>
        <v>0</v>
      </c>
      <c r="AT167" s="566">
        <f t="shared" si="138"/>
        <v>0</v>
      </c>
      <c r="AU167" s="566">
        <f t="shared" si="139"/>
        <v>0</v>
      </c>
      <c r="AV167" s="566">
        <f t="shared" si="140"/>
        <v>0</v>
      </c>
      <c r="AW167" s="569">
        <v>0</v>
      </c>
      <c r="AX167" s="566">
        <f t="shared" si="141"/>
        <v>0</v>
      </c>
      <c r="AY167" s="567">
        <v>0</v>
      </c>
      <c r="AZ167" s="567">
        <v>0</v>
      </c>
      <c r="BA167" s="566" t="e">
        <f>IF(R167&gt;=2000,(SUM(AY167:AZ167)*BA165),(SUM(AY167:AX)))</f>
        <v>#NAME?</v>
      </c>
      <c r="BB167" s="566">
        <f t="shared" si="161"/>
        <v>40.539000000000001</v>
      </c>
      <c r="BC167" s="565"/>
      <c r="BD167" s="565"/>
      <c r="BE167" s="567">
        <v>0</v>
      </c>
      <c r="BF167" s="566">
        <f t="shared" si="162"/>
        <v>0</v>
      </c>
      <c r="BG167" s="568" t="e">
        <f t="shared" si="163"/>
        <v>#DIV/0!</v>
      </c>
      <c r="BH167" s="568" t="e">
        <f t="shared" si="164"/>
        <v>#DIV/0!</v>
      </c>
      <c r="BI167" s="568" t="e">
        <f t="shared" si="142"/>
        <v>#DIV/0!</v>
      </c>
      <c r="BJ167" s="565"/>
      <c r="BK167" s="566">
        <f t="shared" si="143"/>
        <v>0</v>
      </c>
      <c r="BL167" s="565"/>
      <c r="BM167" s="566">
        <f t="shared" si="144"/>
        <v>0</v>
      </c>
      <c r="BN167" s="565"/>
      <c r="BO167" s="565"/>
      <c r="BP167" s="566">
        <f t="shared" si="145"/>
        <v>0</v>
      </c>
      <c r="BQ167" s="569">
        <v>0</v>
      </c>
      <c r="BR167" s="566">
        <f t="shared" si="165"/>
        <v>0</v>
      </c>
      <c r="BS167" s="569">
        <v>0</v>
      </c>
      <c r="BT167" s="566">
        <f t="shared" si="166"/>
        <v>0</v>
      </c>
      <c r="BU167" s="566" t="e">
        <f t="shared" si="167"/>
        <v>#NAME?</v>
      </c>
      <c r="BV167" s="566" t="e">
        <f t="shared" si="168"/>
        <v>#NAME?</v>
      </c>
      <c r="BW167" s="566" t="e">
        <f t="shared" si="146"/>
        <v>#NAME?</v>
      </c>
      <c r="BX167" s="570" t="e">
        <f t="shared" si="147"/>
        <v>#NAME?</v>
      </c>
      <c r="BY167" s="565"/>
      <c r="BZ167" s="570" t="e">
        <f t="shared" si="148"/>
        <v>#NAME?</v>
      </c>
      <c r="CC167" s="538">
        <f t="shared" si="169"/>
        <v>0</v>
      </c>
      <c r="CF167" s="538">
        <f t="shared" si="149"/>
        <v>0</v>
      </c>
      <c r="CI167" s="535">
        <f t="shared" si="150"/>
        <v>0</v>
      </c>
      <c r="CJ167" s="535">
        <f t="shared" si="151"/>
        <v>0</v>
      </c>
      <c r="CK167" s="535">
        <f t="shared" si="152"/>
        <v>0</v>
      </c>
      <c r="CM167" s="535" t="e">
        <f t="shared" si="153"/>
        <v>#NAME?</v>
      </c>
      <c r="CS167" s="539" t="e">
        <f t="shared" si="170"/>
        <v>#NAME?</v>
      </c>
    </row>
    <row r="168" spans="1:97" ht="13">
      <c r="A168" s="564" t="s">
        <v>1012</v>
      </c>
      <c r="B168" s="572">
        <v>0</v>
      </c>
      <c r="C168" s="572">
        <v>0</v>
      </c>
      <c r="D168" s="572">
        <f t="shared" si="124"/>
        <v>0</v>
      </c>
      <c r="E168" s="572">
        <v>0</v>
      </c>
      <c r="F168" s="572">
        <v>0</v>
      </c>
      <c r="G168" s="572">
        <v>0</v>
      </c>
      <c r="H168" s="572">
        <v>0</v>
      </c>
      <c r="I168" s="572">
        <v>0</v>
      </c>
      <c r="J168" s="572">
        <v>42.5</v>
      </c>
      <c r="K168" s="572">
        <v>30.5</v>
      </c>
      <c r="L168" s="572">
        <v>47</v>
      </c>
      <c r="M168" s="572">
        <v>0</v>
      </c>
      <c r="N168" s="572">
        <v>0</v>
      </c>
      <c r="O168" s="572">
        <v>0</v>
      </c>
      <c r="P168" s="572">
        <v>0</v>
      </c>
      <c r="Q168" s="572">
        <f t="shared" si="125"/>
        <v>120</v>
      </c>
      <c r="R168" s="572">
        <f t="shared" si="126"/>
        <v>120</v>
      </c>
      <c r="S168" s="573">
        <v>0</v>
      </c>
      <c r="T168" s="573">
        <v>0</v>
      </c>
      <c r="U168" s="573">
        <v>0</v>
      </c>
      <c r="V168" s="573">
        <v>0</v>
      </c>
      <c r="W168" s="573">
        <v>0</v>
      </c>
      <c r="X168" s="573">
        <v>0</v>
      </c>
      <c r="Y168" s="573">
        <v>0</v>
      </c>
      <c r="Z168" s="573">
        <v>0</v>
      </c>
      <c r="AA168" s="573">
        <v>0</v>
      </c>
      <c r="AB168" s="566">
        <f t="shared" si="127"/>
        <v>0</v>
      </c>
      <c r="AC168" s="566">
        <f t="shared" si="128"/>
        <v>0</v>
      </c>
      <c r="AD168" s="566">
        <f t="shared" si="129"/>
        <v>0</v>
      </c>
      <c r="AE168" s="566">
        <f t="shared" si="130"/>
        <v>44.412999999999997</v>
      </c>
      <c r="AF168" s="566">
        <f t="shared" si="131"/>
        <v>96.875</v>
      </c>
      <c r="AG168" s="566">
        <f t="shared" si="132"/>
        <v>141.28800000000001</v>
      </c>
      <c r="AH168" s="566">
        <f t="shared" si="157"/>
        <v>141.28800000000001</v>
      </c>
      <c r="AI168" s="567">
        <v>0</v>
      </c>
      <c r="AJ168" s="567">
        <v>0</v>
      </c>
      <c r="AK168" s="567">
        <v>0</v>
      </c>
      <c r="AL168" s="566">
        <f t="shared" si="158"/>
        <v>0</v>
      </c>
      <c r="AM168" s="566">
        <f t="shared" si="133"/>
        <v>0</v>
      </c>
      <c r="AN168" s="566">
        <f t="shared" si="134"/>
        <v>0</v>
      </c>
      <c r="AO168" s="566">
        <f t="shared" si="135"/>
        <v>0</v>
      </c>
      <c r="AP168" s="566">
        <f t="shared" si="136"/>
        <v>0</v>
      </c>
      <c r="AQ168" s="566">
        <f t="shared" si="159"/>
        <v>0</v>
      </c>
      <c r="AR168" s="566">
        <f t="shared" si="137"/>
        <v>0</v>
      </c>
      <c r="AS168" s="566">
        <f t="shared" si="160"/>
        <v>0</v>
      </c>
      <c r="AT168" s="566">
        <f t="shared" si="138"/>
        <v>0</v>
      </c>
      <c r="AU168" s="566">
        <f t="shared" si="139"/>
        <v>0</v>
      </c>
      <c r="AV168" s="566">
        <f t="shared" si="140"/>
        <v>0</v>
      </c>
      <c r="AW168" s="569">
        <v>0</v>
      </c>
      <c r="AX168" s="566">
        <f t="shared" si="141"/>
        <v>0</v>
      </c>
      <c r="AY168" s="567">
        <v>0</v>
      </c>
      <c r="AZ168" s="567">
        <v>0</v>
      </c>
      <c r="BA168" s="566" t="e">
        <f>IF(R168&gt;=2000,(SUM(AY168:AZ168)*BA166),(SUM(AY168:AX)))</f>
        <v>#NAME?</v>
      </c>
      <c r="BB168" s="566">
        <f t="shared" si="161"/>
        <v>67.638000000000005</v>
      </c>
      <c r="BC168" s="565"/>
      <c r="BD168" s="565"/>
      <c r="BE168" s="567">
        <v>0</v>
      </c>
      <c r="BF168" s="566">
        <f t="shared" si="162"/>
        <v>0</v>
      </c>
      <c r="BG168" s="568" t="e">
        <f t="shared" si="163"/>
        <v>#DIV/0!</v>
      </c>
      <c r="BH168" s="568" t="e">
        <f t="shared" si="164"/>
        <v>#DIV/0!</v>
      </c>
      <c r="BI168" s="568" t="e">
        <f t="shared" si="142"/>
        <v>#DIV/0!</v>
      </c>
      <c r="BJ168" s="565"/>
      <c r="BK168" s="566">
        <f t="shared" si="143"/>
        <v>0</v>
      </c>
      <c r="BL168" s="565"/>
      <c r="BM168" s="566">
        <f t="shared" si="144"/>
        <v>0</v>
      </c>
      <c r="BN168" s="565"/>
      <c r="BO168" s="565"/>
      <c r="BP168" s="566">
        <f t="shared" si="145"/>
        <v>0</v>
      </c>
      <c r="BQ168" s="569">
        <v>0</v>
      </c>
      <c r="BR168" s="566">
        <f t="shared" si="165"/>
        <v>0</v>
      </c>
      <c r="BS168" s="569">
        <v>0</v>
      </c>
      <c r="BT168" s="566">
        <f t="shared" si="166"/>
        <v>0</v>
      </c>
      <c r="BU168" s="566" t="e">
        <f t="shared" si="167"/>
        <v>#NAME?</v>
      </c>
      <c r="BV168" s="566" t="e">
        <f t="shared" si="168"/>
        <v>#NAME?</v>
      </c>
      <c r="BW168" s="566" t="e">
        <f t="shared" si="146"/>
        <v>#NAME?</v>
      </c>
      <c r="BX168" s="570" t="e">
        <f t="shared" si="147"/>
        <v>#NAME?</v>
      </c>
      <c r="BY168" s="565"/>
      <c r="BZ168" s="570" t="e">
        <f t="shared" si="148"/>
        <v>#NAME?</v>
      </c>
      <c r="CC168" s="538">
        <f t="shared" si="169"/>
        <v>0</v>
      </c>
      <c r="CF168" s="538">
        <f t="shared" si="149"/>
        <v>0</v>
      </c>
      <c r="CI168" s="535">
        <f t="shared" si="150"/>
        <v>0</v>
      </c>
      <c r="CJ168" s="535">
        <f t="shared" si="151"/>
        <v>0</v>
      </c>
      <c r="CK168" s="535">
        <f t="shared" si="152"/>
        <v>0</v>
      </c>
      <c r="CM168" s="535" t="e">
        <f t="shared" si="153"/>
        <v>#NAME?</v>
      </c>
      <c r="CS168" s="539" t="e">
        <f t="shared" si="170"/>
        <v>#NAME?</v>
      </c>
    </row>
    <row r="169" spans="1:97" ht="13">
      <c r="A169" s="564" t="s">
        <v>1013</v>
      </c>
      <c r="B169" s="572">
        <v>0</v>
      </c>
      <c r="C169" s="572">
        <v>31</v>
      </c>
      <c r="D169" s="572">
        <f t="shared" si="124"/>
        <v>31</v>
      </c>
      <c r="E169" s="572">
        <v>43.5</v>
      </c>
      <c r="F169" s="572">
        <v>45.5</v>
      </c>
      <c r="G169" s="572">
        <v>53.5</v>
      </c>
      <c r="H169" s="572">
        <v>46.5</v>
      </c>
      <c r="I169" s="572">
        <v>39.5</v>
      </c>
      <c r="J169" s="572">
        <v>40</v>
      </c>
      <c r="K169" s="572">
        <v>22.5</v>
      </c>
      <c r="L169" s="572">
        <v>21.5</v>
      </c>
      <c r="M169" s="572">
        <v>0</v>
      </c>
      <c r="N169" s="572">
        <v>0</v>
      </c>
      <c r="O169" s="572">
        <v>0</v>
      </c>
      <c r="P169" s="572">
        <v>0</v>
      </c>
      <c r="Q169" s="572">
        <f t="shared" si="125"/>
        <v>312.5</v>
      </c>
      <c r="R169" s="572">
        <f t="shared" si="126"/>
        <v>343.5</v>
      </c>
      <c r="S169" s="573">
        <v>0</v>
      </c>
      <c r="T169" s="573">
        <v>0</v>
      </c>
      <c r="U169" s="573">
        <v>0</v>
      </c>
      <c r="V169" s="573">
        <v>0</v>
      </c>
      <c r="W169" s="573">
        <v>0</v>
      </c>
      <c r="X169" s="573">
        <v>0</v>
      </c>
      <c r="Y169" s="573">
        <v>0</v>
      </c>
      <c r="Z169" s="573">
        <v>0</v>
      </c>
      <c r="AA169" s="573">
        <v>0</v>
      </c>
      <c r="AB169" s="566">
        <f t="shared" si="127"/>
        <v>44.64</v>
      </c>
      <c r="AC169" s="566">
        <f t="shared" si="128"/>
        <v>52.2</v>
      </c>
      <c r="AD169" s="566">
        <f t="shared" si="129"/>
        <v>116.82</v>
      </c>
      <c r="AE169" s="566">
        <f t="shared" si="130"/>
        <v>131.66999999999999</v>
      </c>
      <c r="AF169" s="566">
        <f t="shared" si="131"/>
        <v>55</v>
      </c>
      <c r="AG169" s="566">
        <f t="shared" si="132"/>
        <v>355.68999999999994</v>
      </c>
      <c r="AH169" s="566">
        <f t="shared" si="157"/>
        <v>400.32999999999993</v>
      </c>
      <c r="AI169" s="567">
        <v>0</v>
      </c>
      <c r="AJ169" s="567">
        <v>0</v>
      </c>
      <c r="AK169" s="567">
        <v>0</v>
      </c>
      <c r="AL169" s="566">
        <f t="shared" si="158"/>
        <v>0</v>
      </c>
      <c r="AM169" s="566">
        <f t="shared" si="133"/>
        <v>0</v>
      </c>
      <c r="AN169" s="566">
        <f t="shared" si="134"/>
        <v>0</v>
      </c>
      <c r="AO169" s="566">
        <f t="shared" si="135"/>
        <v>0</v>
      </c>
      <c r="AP169" s="566">
        <f t="shared" si="136"/>
        <v>0</v>
      </c>
      <c r="AQ169" s="566">
        <f t="shared" si="159"/>
        <v>0</v>
      </c>
      <c r="AR169" s="566">
        <f t="shared" si="137"/>
        <v>0</v>
      </c>
      <c r="AS169" s="566">
        <f t="shared" si="160"/>
        <v>0</v>
      </c>
      <c r="AT169" s="566">
        <f t="shared" si="138"/>
        <v>0</v>
      </c>
      <c r="AU169" s="566">
        <f t="shared" si="139"/>
        <v>0</v>
      </c>
      <c r="AV169" s="566">
        <f t="shared" si="140"/>
        <v>0</v>
      </c>
      <c r="AW169" s="569">
        <v>0</v>
      </c>
      <c r="AX169" s="566">
        <f t="shared" si="141"/>
        <v>0</v>
      </c>
      <c r="AY169" s="567">
        <v>0</v>
      </c>
      <c r="AZ169" s="567">
        <v>0</v>
      </c>
      <c r="BA169" s="566" t="e">
        <f>IF(R169&gt;=2000,(SUM(AY169:AZ169)*BA167),(SUM(AY169:AX)))</f>
        <v>#NAME?</v>
      </c>
      <c r="BB169" s="566">
        <f t="shared" si="161"/>
        <v>6.6740000000000004</v>
      </c>
      <c r="BC169" s="565"/>
      <c r="BD169" s="565"/>
      <c r="BE169" s="567">
        <v>0</v>
      </c>
      <c r="BF169" s="566">
        <f t="shared" si="162"/>
        <v>0</v>
      </c>
      <c r="BG169" s="568" t="e">
        <f t="shared" si="163"/>
        <v>#DIV/0!</v>
      </c>
      <c r="BH169" s="568" t="e">
        <f t="shared" si="164"/>
        <v>#DIV/0!</v>
      </c>
      <c r="BI169" s="568" t="e">
        <f t="shared" si="142"/>
        <v>#DIV/0!</v>
      </c>
      <c r="BJ169" s="565"/>
      <c r="BK169" s="566">
        <f t="shared" si="143"/>
        <v>0</v>
      </c>
      <c r="BL169" s="565"/>
      <c r="BM169" s="566">
        <f t="shared" si="144"/>
        <v>0</v>
      </c>
      <c r="BN169" s="565"/>
      <c r="BO169" s="565"/>
      <c r="BP169" s="566">
        <f t="shared" si="145"/>
        <v>0</v>
      </c>
      <c r="BQ169" s="569">
        <v>0</v>
      </c>
      <c r="BR169" s="566">
        <f t="shared" si="165"/>
        <v>0</v>
      </c>
      <c r="BS169" s="569">
        <v>185</v>
      </c>
      <c r="BT169" s="566">
        <f t="shared" si="166"/>
        <v>55.5</v>
      </c>
      <c r="BU169" s="566" t="e">
        <f t="shared" si="167"/>
        <v>#NAME?</v>
      </c>
      <c r="BV169" s="566" t="e">
        <f t="shared" si="168"/>
        <v>#NAME?</v>
      </c>
      <c r="BW169" s="566" t="e">
        <f t="shared" si="146"/>
        <v>#NAME?</v>
      </c>
      <c r="BX169" s="570" t="e">
        <f t="shared" si="147"/>
        <v>#NAME?</v>
      </c>
      <c r="BY169" s="565"/>
      <c r="BZ169" s="570" t="e">
        <f t="shared" si="148"/>
        <v>#NAME?</v>
      </c>
      <c r="CC169" s="538">
        <f t="shared" si="169"/>
        <v>0</v>
      </c>
      <c r="CF169" s="538">
        <f t="shared" si="149"/>
        <v>0</v>
      </c>
      <c r="CI169" s="535">
        <f t="shared" si="150"/>
        <v>0</v>
      </c>
      <c r="CJ169" s="535">
        <f t="shared" si="151"/>
        <v>0</v>
      </c>
      <c r="CK169" s="535">
        <f t="shared" si="152"/>
        <v>0</v>
      </c>
      <c r="CM169" s="535" t="e">
        <f t="shared" si="153"/>
        <v>#NAME?</v>
      </c>
      <c r="CS169" s="539" t="e">
        <f t="shared" si="170"/>
        <v>#NAME?</v>
      </c>
    </row>
    <row r="170" spans="1:97" ht="13">
      <c r="A170" s="564" t="s">
        <v>1014</v>
      </c>
      <c r="B170" s="572">
        <v>0</v>
      </c>
      <c r="C170" s="572">
        <v>0</v>
      </c>
      <c r="D170" s="572">
        <f t="shared" si="124"/>
        <v>0</v>
      </c>
      <c r="E170" s="572">
        <v>0</v>
      </c>
      <c r="F170" s="572">
        <v>0</v>
      </c>
      <c r="G170" s="572">
        <v>0</v>
      </c>
      <c r="H170" s="572">
        <v>0</v>
      </c>
      <c r="I170" s="572">
        <v>0</v>
      </c>
      <c r="J170" s="572">
        <v>0</v>
      </c>
      <c r="K170" s="572">
        <v>0</v>
      </c>
      <c r="L170" s="572">
        <v>0</v>
      </c>
      <c r="M170" s="572">
        <v>57.5</v>
      </c>
      <c r="N170" s="572">
        <v>46.5</v>
      </c>
      <c r="O170" s="572">
        <v>30</v>
      </c>
      <c r="P170" s="572">
        <v>30.5</v>
      </c>
      <c r="Q170" s="572">
        <f t="shared" si="125"/>
        <v>164.5</v>
      </c>
      <c r="R170" s="572">
        <f t="shared" si="126"/>
        <v>164.5</v>
      </c>
      <c r="S170" s="573">
        <v>0</v>
      </c>
      <c r="T170" s="573">
        <v>0</v>
      </c>
      <c r="U170" s="573">
        <v>0</v>
      </c>
      <c r="V170" s="573">
        <v>0</v>
      </c>
      <c r="W170" s="573">
        <v>0</v>
      </c>
      <c r="X170" s="573">
        <v>0</v>
      </c>
      <c r="Y170" s="573">
        <v>0</v>
      </c>
      <c r="Z170" s="573">
        <v>0</v>
      </c>
      <c r="AA170" s="573">
        <v>0</v>
      </c>
      <c r="AB170" s="566">
        <f t="shared" si="127"/>
        <v>0</v>
      </c>
      <c r="AC170" s="566">
        <f t="shared" si="128"/>
        <v>0</v>
      </c>
      <c r="AD170" s="566">
        <f t="shared" si="129"/>
        <v>0</v>
      </c>
      <c r="AE170" s="566">
        <f t="shared" si="130"/>
        <v>0</v>
      </c>
      <c r="AF170" s="566">
        <f t="shared" si="131"/>
        <v>205.625</v>
      </c>
      <c r="AG170" s="566">
        <f t="shared" si="132"/>
        <v>205.625</v>
      </c>
      <c r="AH170" s="566">
        <f t="shared" si="157"/>
        <v>205.625</v>
      </c>
      <c r="AI170" s="567">
        <v>0</v>
      </c>
      <c r="AJ170" s="567">
        <v>0</v>
      </c>
      <c r="AK170" s="567">
        <v>0</v>
      </c>
      <c r="AL170" s="566">
        <f t="shared" si="158"/>
        <v>0</v>
      </c>
      <c r="AM170" s="566">
        <f t="shared" si="133"/>
        <v>0</v>
      </c>
      <c r="AN170" s="566">
        <f t="shared" si="134"/>
        <v>0</v>
      </c>
      <c r="AO170" s="566">
        <f t="shared" si="135"/>
        <v>0</v>
      </c>
      <c r="AP170" s="566">
        <f t="shared" si="136"/>
        <v>0</v>
      </c>
      <c r="AQ170" s="566">
        <f t="shared" si="159"/>
        <v>0</v>
      </c>
      <c r="AR170" s="566">
        <f t="shared" si="137"/>
        <v>0</v>
      </c>
      <c r="AS170" s="566">
        <f t="shared" si="160"/>
        <v>0</v>
      </c>
      <c r="AT170" s="566">
        <f t="shared" si="138"/>
        <v>0</v>
      </c>
      <c r="AU170" s="566">
        <f t="shared" si="139"/>
        <v>0</v>
      </c>
      <c r="AV170" s="566">
        <f t="shared" si="140"/>
        <v>0</v>
      </c>
      <c r="AW170" s="569">
        <v>0</v>
      </c>
      <c r="AX170" s="566">
        <f t="shared" si="141"/>
        <v>0</v>
      </c>
      <c r="AY170" s="567">
        <v>0</v>
      </c>
      <c r="AZ170" s="567">
        <v>0</v>
      </c>
      <c r="BA170" s="566" t="e">
        <f>IF(R170&gt;=2000,(SUM(AY170:AZ170)*BA168),(SUM(AY170:AX)))</f>
        <v>#NAME?</v>
      </c>
      <c r="BB170" s="566">
        <f t="shared" si="161"/>
        <v>0</v>
      </c>
      <c r="BC170" s="565"/>
      <c r="BD170" s="565"/>
      <c r="BE170" s="567">
        <v>0</v>
      </c>
      <c r="BF170" s="566">
        <f t="shared" si="162"/>
        <v>0</v>
      </c>
      <c r="BG170" s="568" t="e">
        <f t="shared" si="163"/>
        <v>#DIV/0!</v>
      </c>
      <c r="BH170" s="568" t="e">
        <f t="shared" si="164"/>
        <v>#DIV/0!</v>
      </c>
      <c r="BI170" s="568" t="e">
        <f t="shared" si="142"/>
        <v>#DIV/0!</v>
      </c>
      <c r="BJ170" s="565"/>
      <c r="BK170" s="566">
        <f t="shared" si="143"/>
        <v>0</v>
      </c>
      <c r="BL170" s="565"/>
      <c r="BM170" s="566">
        <f t="shared" si="144"/>
        <v>0</v>
      </c>
      <c r="BN170" s="565"/>
      <c r="BO170" s="565"/>
      <c r="BP170" s="566">
        <f t="shared" si="145"/>
        <v>0</v>
      </c>
      <c r="BQ170" s="569">
        <v>60</v>
      </c>
      <c r="BR170" s="566">
        <f t="shared" si="165"/>
        <v>6.6</v>
      </c>
      <c r="BS170" s="569">
        <v>0</v>
      </c>
      <c r="BT170" s="566">
        <f t="shared" si="166"/>
        <v>0</v>
      </c>
      <c r="BU170" s="566" t="e">
        <f t="shared" si="167"/>
        <v>#NAME?</v>
      </c>
      <c r="BV170" s="566" t="e">
        <f t="shared" si="168"/>
        <v>#NAME?</v>
      </c>
      <c r="BW170" s="566" t="e">
        <f t="shared" si="146"/>
        <v>#NAME?</v>
      </c>
      <c r="BX170" s="570" t="e">
        <f t="shared" si="147"/>
        <v>#NAME?</v>
      </c>
      <c r="BY170" s="565"/>
      <c r="BZ170" s="570" t="e">
        <f t="shared" si="148"/>
        <v>#NAME?</v>
      </c>
      <c r="CC170" s="538">
        <f t="shared" si="169"/>
        <v>0</v>
      </c>
      <c r="CF170" s="538">
        <f t="shared" si="149"/>
        <v>0</v>
      </c>
      <c r="CI170" s="535">
        <f t="shared" si="150"/>
        <v>0</v>
      </c>
      <c r="CJ170" s="535">
        <f t="shared" si="151"/>
        <v>0</v>
      </c>
      <c r="CK170" s="535">
        <f t="shared" si="152"/>
        <v>0</v>
      </c>
      <c r="CM170" s="535" t="e">
        <f t="shared" si="153"/>
        <v>#NAME?</v>
      </c>
      <c r="CS170" s="539" t="e">
        <f t="shared" si="170"/>
        <v>#NAME?</v>
      </c>
    </row>
    <row r="171" spans="1:97" ht="13">
      <c r="A171" s="564" t="s">
        <v>1015</v>
      </c>
      <c r="B171" s="572">
        <v>0</v>
      </c>
      <c r="C171" s="572">
        <v>9</v>
      </c>
      <c r="D171" s="572">
        <f t="shared" si="124"/>
        <v>9</v>
      </c>
      <c r="E171" s="572">
        <v>9.5</v>
      </c>
      <c r="F171" s="572">
        <v>13</v>
      </c>
      <c r="G171" s="572">
        <v>15.5</v>
      </c>
      <c r="H171" s="572">
        <v>13</v>
      </c>
      <c r="I171" s="572">
        <v>7</v>
      </c>
      <c r="J171" s="572">
        <v>6.5</v>
      </c>
      <c r="K171" s="572">
        <v>0</v>
      </c>
      <c r="L171" s="572">
        <v>0</v>
      </c>
      <c r="M171" s="572">
        <v>0</v>
      </c>
      <c r="N171" s="572">
        <v>0</v>
      </c>
      <c r="O171" s="572">
        <v>0</v>
      </c>
      <c r="P171" s="572">
        <v>0</v>
      </c>
      <c r="Q171" s="572">
        <f t="shared" si="125"/>
        <v>64.5</v>
      </c>
      <c r="R171" s="572">
        <f t="shared" si="126"/>
        <v>73.5</v>
      </c>
      <c r="S171" s="573">
        <v>0</v>
      </c>
      <c r="T171" s="573">
        <v>0</v>
      </c>
      <c r="U171" s="573">
        <v>0</v>
      </c>
      <c r="V171" s="573">
        <v>0</v>
      </c>
      <c r="W171" s="573">
        <v>0</v>
      </c>
      <c r="X171" s="573">
        <v>0</v>
      </c>
      <c r="Y171" s="573">
        <v>0</v>
      </c>
      <c r="Z171" s="573">
        <v>0</v>
      </c>
      <c r="AA171" s="573">
        <v>0</v>
      </c>
      <c r="AB171" s="566">
        <f t="shared" si="127"/>
        <v>12.96</v>
      </c>
      <c r="AC171" s="566">
        <f t="shared" si="128"/>
        <v>11.4</v>
      </c>
      <c r="AD171" s="566">
        <f t="shared" si="129"/>
        <v>33.630000000000003</v>
      </c>
      <c r="AE171" s="566">
        <f t="shared" si="130"/>
        <v>27.693000000000001</v>
      </c>
      <c r="AF171" s="566">
        <f t="shared" si="131"/>
        <v>0</v>
      </c>
      <c r="AG171" s="566">
        <f t="shared" si="132"/>
        <v>72.722999999999999</v>
      </c>
      <c r="AH171" s="566">
        <f t="shared" si="157"/>
        <v>85.682999999999993</v>
      </c>
      <c r="AI171" s="567">
        <v>0</v>
      </c>
      <c r="AJ171" s="567">
        <v>0</v>
      </c>
      <c r="AK171" s="567">
        <v>0</v>
      </c>
      <c r="AL171" s="566">
        <f t="shared" si="158"/>
        <v>0</v>
      </c>
      <c r="AM171" s="566">
        <f t="shared" si="133"/>
        <v>0</v>
      </c>
      <c r="AN171" s="566">
        <f t="shared" si="134"/>
        <v>0</v>
      </c>
      <c r="AO171" s="566">
        <f t="shared" si="135"/>
        <v>0</v>
      </c>
      <c r="AP171" s="566">
        <f t="shared" si="136"/>
        <v>0</v>
      </c>
      <c r="AQ171" s="566">
        <f t="shared" si="159"/>
        <v>0</v>
      </c>
      <c r="AR171" s="566">
        <f t="shared" si="137"/>
        <v>0</v>
      </c>
      <c r="AS171" s="566">
        <f t="shared" si="160"/>
        <v>0</v>
      </c>
      <c r="AT171" s="566">
        <f t="shared" si="138"/>
        <v>0</v>
      </c>
      <c r="AU171" s="566">
        <f t="shared" si="139"/>
        <v>0</v>
      </c>
      <c r="AV171" s="566">
        <f t="shared" si="140"/>
        <v>0</v>
      </c>
      <c r="AW171" s="569">
        <v>0</v>
      </c>
      <c r="AX171" s="566">
        <f t="shared" si="141"/>
        <v>0</v>
      </c>
      <c r="AY171" s="567">
        <v>0</v>
      </c>
      <c r="AZ171" s="567">
        <v>0</v>
      </c>
      <c r="BA171" s="566" t="e">
        <f>IF(R171&gt;=2000,(SUM(AY171:AZ171)*BA169),(SUM(AY171:AX)))</f>
        <v>#NAME?</v>
      </c>
      <c r="BB171" s="566">
        <f t="shared" si="161"/>
        <v>0</v>
      </c>
      <c r="BC171" s="565"/>
      <c r="BD171" s="565"/>
      <c r="BE171" s="567">
        <v>0</v>
      </c>
      <c r="BF171" s="566">
        <f t="shared" si="162"/>
        <v>0</v>
      </c>
      <c r="BG171" s="568" t="e">
        <f t="shared" si="163"/>
        <v>#DIV/0!</v>
      </c>
      <c r="BH171" s="568" t="e">
        <f t="shared" si="164"/>
        <v>#DIV/0!</v>
      </c>
      <c r="BI171" s="568" t="e">
        <f t="shared" si="142"/>
        <v>#DIV/0!</v>
      </c>
      <c r="BJ171" s="565"/>
      <c r="BK171" s="566">
        <f t="shared" si="143"/>
        <v>0</v>
      </c>
      <c r="BL171" s="565"/>
      <c r="BM171" s="566">
        <f t="shared" si="144"/>
        <v>0</v>
      </c>
      <c r="BN171" s="565"/>
      <c r="BO171" s="565"/>
      <c r="BP171" s="566">
        <f t="shared" si="145"/>
        <v>0</v>
      </c>
      <c r="BQ171" s="569">
        <v>0</v>
      </c>
      <c r="BR171" s="566">
        <f t="shared" si="165"/>
        <v>0</v>
      </c>
      <c r="BS171" s="569">
        <v>0</v>
      </c>
      <c r="BT171" s="566">
        <f t="shared" si="166"/>
        <v>0</v>
      </c>
      <c r="BU171" s="566" t="e">
        <f t="shared" si="167"/>
        <v>#NAME?</v>
      </c>
      <c r="BV171" s="566" t="e">
        <f t="shared" si="168"/>
        <v>#NAME?</v>
      </c>
      <c r="BW171" s="566" t="e">
        <f t="shared" si="146"/>
        <v>#NAME?</v>
      </c>
      <c r="BX171" s="570" t="e">
        <f t="shared" si="147"/>
        <v>#NAME?</v>
      </c>
      <c r="BY171" s="565"/>
      <c r="BZ171" s="570" t="e">
        <f t="shared" si="148"/>
        <v>#NAME?</v>
      </c>
      <c r="CC171" s="538">
        <f t="shared" si="169"/>
        <v>0</v>
      </c>
      <c r="CF171" s="538">
        <f t="shared" si="149"/>
        <v>0</v>
      </c>
      <c r="CI171" s="535">
        <f t="shared" si="150"/>
        <v>0</v>
      </c>
      <c r="CJ171" s="535">
        <f t="shared" si="151"/>
        <v>0</v>
      </c>
      <c r="CK171" s="535">
        <f t="shared" si="152"/>
        <v>0</v>
      </c>
      <c r="CM171" s="535" t="e">
        <f t="shared" si="153"/>
        <v>#NAME?</v>
      </c>
      <c r="CS171" s="539" t="e">
        <f t="shared" si="170"/>
        <v>#NAME?</v>
      </c>
    </row>
    <row r="172" spans="1:97" ht="13">
      <c r="A172" s="564" t="s">
        <v>1016</v>
      </c>
      <c r="B172" s="572">
        <v>0</v>
      </c>
      <c r="C172" s="572">
        <v>0</v>
      </c>
      <c r="D172" s="572">
        <f t="shared" si="124"/>
        <v>0</v>
      </c>
      <c r="E172" s="572">
        <v>0</v>
      </c>
      <c r="F172" s="572">
        <v>0</v>
      </c>
      <c r="G172" s="572">
        <v>0</v>
      </c>
      <c r="H172" s="572">
        <v>0</v>
      </c>
      <c r="I172" s="572">
        <v>0</v>
      </c>
      <c r="J172" s="572">
        <v>0</v>
      </c>
      <c r="K172" s="572">
        <v>0</v>
      </c>
      <c r="L172" s="572">
        <v>0</v>
      </c>
      <c r="M172" s="572">
        <v>0</v>
      </c>
      <c r="N172" s="572">
        <v>77.5</v>
      </c>
      <c r="O172" s="572">
        <v>76.5</v>
      </c>
      <c r="P172" s="572">
        <v>58</v>
      </c>
      <c r="Q172" s="572">
        <f t="shared" si="125"/>
        <v>212</v>
      </c>
      <c r="R172" s="572">
        <f t="shared" si="126"/>
        <v>212</v>
      </c>
      <c r="S172" s="573">
        <v>0</v>
      </c>
      <c r="T172" s="573">
        <v>0</v>
      </c>
      <c r="U172" s="573">
        <v>0</v>
      </c>
      <c r="V172" s="573">
        <v>0</v>
      </c>
      <c r="W172" s="573">
        <v>0</v>
      </c>
      <c r="X172" s="573">
        <v>0</v>
      </c>
      <c r="Y172" s="573">
        <v>0</v>
      </c>
      <c r="Z172" s="573">
        <v>0</v>
      </c>
      <c r="AA172" s="573">
        <v>0</v>
      </c>
      <c r="AB172" s="566">
        <f t="shared" si="127"/>
        <v>0</v>
      </c>
      <c r="AC172" s="566">
        <f t="shared" si="128"/>
        <v>0</v>
      </c>
      <c r="AD172" s="566">
        <f t="shared" si="129"/>
        <v>0</v>
      </c>
      <c r="AE172" s="566">
        <f t="shared" si="130"/>
        <v>0</v>
      </c>
      <c r="AF172" s="566">
        <f t="shared" si="131"/>
        <v>265</v>
      </c>
      <c r="AG172" s="566">
        <f t="shared" si="132"/>
        <v>265</v>
      </c>
      <c r="AH172" s="566">
        <f t="shared" si="157"/>
        <v>265</v>
      </c>
      <c r="AI172" s="567">
        <v>0</v>
      </c>
      <c r="AJ172" s="567">
        <v>0</v>
      </c>
      <c r="AK172" s="567">
        <v>0</v>
      </c>
      <c r="AL172" s="566">
        <f t="shared" si="158"/>
        <v>0</v>
      </c>
      <c r="AM172" s="566">
        <f t="shared" si="133"/>
        <v>0</v>
      </c>
      <c r="AN172" s="566">
        <f t="shared" si="134"/>
        <v>0</v>
      </c>
      <c r="AO172" s="566">
        <f t="shared" si="135"/>
        <v>0</v>
      </c>
      <c r="AP172" s="566">
        <f t="shared" si="136"/>
        <v>0</v>
      </c>
      <c r="AQ172" s="566">
        <f t="shared" si="159"/>
        <v>0</v>
      </c>
      <c r="AR172" s="566">
        <f t="shared" si="137"/>
        <v>0</v>
      </c>
      <c r="AS172" s="566">
        <f t="shared" si="160"/>
        <v>0</v>
      </c>
      <c r="AT172" s="566">
        <f t="shared" si="138"/>
        <v>0</v>
      </c>
      <c r="AU172" s="566">
        <f t="shared" si="139"/>
        <v>0</v>
      </c>
      <c r="AV172" s="566">
        <f t="shared" si="140"/>
        <v>0</v>
      </c>
      <c r="AW172" s="569">
        <v>0</v>
      </c>
      <c r="AX172" s="566">
        <f t="shared" si="141"/>
        <v>0</v>
      </c>
      <c r="AY172" s="567">
        <v>0</v>
      </c>
      <c r="AZ172" s="567">
        <v>0</v>
      </c>
      <c r="BA172" s="566" t="e">
        <f>IF(R172&gt;=2000,(SUM(AY172:AZ172)*BA170),(SUM(AY172:AX)))</f>
        <v>#NAME?</v>
      </c>
      <c r="BB172" s="566">
        <f t="shared" si="161"/>
        <v>0</v>
      </c>
      <c r="BC172" s="565"/>
      <c r="BD172" s="565"/>
      <c r="BE172" s="567">
        <v>0</v>
      </c>
      <c r="BF172" s="566">
        <f t="shared" si="162"/>
        <v>0</v>
      </c>
      <c r="BG172" s="568" t="e">
        <f t="shared" si="163"/>
        <v>#DIV/0!</v>
      </c>
      <c r="BH172" s="568" t="e">
        <f t="shared" si="164"/>
        <v>#DIV/0!</v>
      </c>
      <c r="BI172" s="568" t="e">
        <f t="shared" si="142"/>
        <v>#DIV/0!</v>
      </c>
      <c r="BJ172" s="565"/>
      <c r="BK172" s="566">
        <f t="shared" si="143"/>
        <v>0</v>
      </c>
      <c r="BL172" s="565"/>
      <c r="BM172" s="566">
        <f t="shared" si="144"/>
        <v>0</v>
      </c>
      <c r="BN172" s="565"/>
      <c r="BO172" s="565"/>
      <c r="BP172" s="566">
        <f t="shared" si="145"/>
        <v>0</v>
      </c>
      <c r="BQ172" s="569">
        <v>0</v>
      </c>
      <c r="BR172" s="566">
        <f t="shared" si="165"/>
        <v>0</v>
      </c>
      <c r="BS172" s="569">
        <v>0</v>
      </c>
      <c r="BT172" s="566">
        <f t="shared" si="166"/>
        <v>0</v>
      </c>
      <c r="BU172" s="566" t="e">
        <f t="shared" si="167"/>
        <v>#NAME?</v>
      </c>
      <c r="BV172" s="566" t="e">
        <f t="shared" si="168"/>
        <v>#NAME?</v>
      </c>
      <c r="BW172" s="566" t="e">
        <f t="shared" si="146"/>
        <v>#NAME?</v>
      </c>
      <c r="BX172" s="570" t="e">
        <f t="shared" si="147"/>
        <v>#NAME?</v>
      </c>
      <c r="BY172" s="565"/>
      <c r="BZ172" s="570" t="e">
        <f t="shared" si="148"/>
        <v>#NAME?</v>
      </c>
      <c r="CC172" s="538">
        <f t="shared" si="169"/>
        <v>0</v>
      </c>
      <c r="CF172" s="538">
        <f t="shared" si="149"/>
        <v>0</v>
      </c>
      <c r="CI172" s="535">
        <f t="shared" si="150"/>
        <v>0</v>
      </c>
      <c r="CJ172" s="535">
        <f t="shared" si="151"/>
        <v>0</v>
      </c>
      <c r="CK172" s="535">
        <f t="shared" si="152"/>
        <v>0</v>
      </c>
      <c r="CM172" s="535" t="e">
        <f t="shared" si="153"/>
        <v>#NAME?</v>
      </c>
      <c r="CS172" s="539" t="e">
        <f t="shared" si="170"/>
        <v>#NAME?</v>
      </c>
    </row>
    <row r="173" spans="1:97" ht="13">
      <c r="A173" s="564" t="s">
        <v>1017</v>
      </c>
      <c r="B173" s="572">
        <v>0</v>
      </c>
      <c r="C173" s="572">
        <v>37.5</v>
      </c>
      <c r="D173" s="572">
        <f t="shared" si="124"/>
        <v>37.5</v>
      </c>
      <c r="E173" s="572">
        <v>39.5</v>
      </c>
      <c r="F173" s="572">
        <v>43</v>
      </c>
      <c r="G173" s="572">
        <v>40</v>
      </c>
      <c r="H173" s="572">
        <v>44</v>
      </c>
      <c r="I173" s="572">
        <v>42</v>
      </c>
      <c r="J173" s="572">
        <v>48</v>
      </c>
      <c r="K173" s="572">
        <v>49.5</v>
      </c>
      <c r="L173" s="572">
        <v>45</v>
      </c>
      <c r="M173" s="572">
        <v>42</v>
      </c>
      <c r="N173" s="572">
        <v>37</v>
      </c>
      <c r="O173" s="572">
        <v>38</v>
      </c>
      <c r="P173" s="572">
        <v>32.5</v>
      </c>
      <c r="Q173" s="572">
        <f t="shared" si="125"/>
        <v>500.5</v>
      </c>
      <c r="R173" s="572">
        <f t="shared" si="126"/>
        <v>538</v>
      </c>
      <c r="S173" s="573">
        <v>0</v>
      </c>
      <c r="T173" s="573">
        <v>0</v>
      </c>
      <c r="U173" s="573">
        <v>0</v>
      </c>
      <c r="V173" s="573">
        <v>0</v>
      </c>
      <c r="W173" s="573">
        <v>0</v>
      </c>
      <c r="X173" s="573">
        <v>0</v>
      </c>
      <c r="Y173" s="573">
        <v>0</v>
      </c>
      <c r="Z173" s="573">
        <v>0</v>
      </c>
      <c r="AA173" s="573">
        <v>0</v>
      </c>
      <c r="AB173" s="566">
        <f t="shared" si="127"/>
        <v>54</v>
      </c>
      <c r="AC173" s="566">
        <f t="shared" si="128"/>
        <v>47.4</v>
      </c>
      <c r="AD173" s="566">
        <f t="shared" si="129"/>
        <v>97.94</v>
      </c>
      <c r="AE173" s="566">
        <f t="shared" si="130"/>
        <v>140.03</v>
      </c>
      <c r="AF173" s="566">
        <f t="shared" si="131"/>
        <v>305</v>
      </c>
      <c r="AG173" s="566">
        <f t="shared" si="132"/>
        <v>590.37</v>
      </c>
      <c r="AH173" s="566">
        <f t="shared" si="157"/>
        <v>644.37</v>
      </c>
      <c r="AI173" s="567">
        <v>0</v>
      </c>
      <c r="AJ173" s="567">
        <v>0</v>
      </c>
      <c r="AK173" s="567">
        <v>0</v>
      </c>
      <c r="AL173" s="566">
        <f t="shared" si="158"/>
        <v>0</v>
      </c>
      <c r="AM173" s="566">
        <f t="shared" si="133"/>
        <v>0</v>
      </c>
      <c r="AN173" s="566">
        <f t="shared" si="134"/>
        <v>0</v>
      </c>
      <c r="AO173" s="566">
        <f t="shared" si="135"/>
        <v>0</v>
      </c>
      <c r="AP173" s="566">
        <f t="shared" si="136"/>
        <v>0</v>
      </c>
      <c r="AQ173" s="566">
        <f t="shared" si="159"/>
        <v>0</v>
      </c>
      <c r="AR173" s="566">
        <f t="shared" si="137"/>
        <v>0</v>
      </c>
      <c r="AS173" s="566">
        <f t="shared" si="160"/>
        <v>0</v>
      </c>
      <c r="AT173" s="566">
        <f t="shared" si="138"/>
        <v>0</v>
      </c>
      <c r="AU173" s="566">
        <f t="shared" si="139"/>
        <v>0</v>
      </c>
      <c r="AV173" s="566">
        <f t="shared" si="140"/>
        <v>0</v>
      </c>
      <c r="AW173" s="569">
        <v>0</v>
      </c>
      <c r="AX173" s="566">
        <f t="shared" si="141"/>
        <v>0</v>
      </c>
      <c r="AY173" s="567">
        <v>0</v>
      </c>
      <c r="AZ173" s="567">
        <v>0</v>
      </c>
      <c r="BA173" s="566" t="e">
        <f>IF(R173&gt;=2000,(SUM(AY173:AZ173)*BA171),(SUM(AY173:AX)))</f>
        <v>#NAME?</v>
      </c>
      <c r="BB173" s="566">
        <f t="shared" si="161"/>
        <v>0</v>
      </c>
      <c r="BC173" s="565"/>
      <c r="BD173" s="565"/>
      <c r="BE173" s="567">
        <v>0</v>
      </c>
      <c r="BF173" s="566">
        <f t="shared" si="162"/>
        <v>0</v>
      </c>
      <c r="BG173" s="568" t="e">
        <f t="shared" si="163"/>
        <v>#DIV/0!</v>
      </c>
      <c r="BH173" s="568" t="e">
        <f t="shared" si="164"/>
        <v>#DIV/0!</v>
      </c>
      <c r="BI173" s="568" t="e">
        <f t="shared" si="142"/>
        <v>#DIV/0!</v>
      </c>
      <c r="BJ173" s="565"/>
      <c r="BK173" s="566">
        <f t="shared" si="143"/>
        <v>0</v>
      </c>
      <c r="BL173" s="565"/>
      <c r="BM173" s="566">
        <f t="shared" si="144"/>
        <v>0</v>
      </c>
      <c r="BN173" s="565"/>
      <c r="BO173" s="565"/>
      <c r="BP173" s="566">
        <f t="shared" si="145"/>
        <v>0</v>
      </c>
      <c r="BQ173" s="569">
        <v>0</v>
      </c>
      <c r="BR173" s="566">
        <f t="shared" si="165"/>
        <v>0</v>
      </c>
      <c r="BS173" s="569">
        <v>0</v>
      </c>
      <c r="BT173" s="566">
        <f t="shared" si="166"/>
        <v>0</v>
      </c>
      <c r="BU173" s="566" t="e">
        <f t="shared" si="167"/>
        <v>#NAME?</v>
      </c>
      <c r="BV173" s="566" t="e">
        <f t="shared" si="168"/>
        <v>#NAME?</v>
      </c>
      <c r="BW173" s="566" t="e">
        <f t="shared" si="146"/>
        <v>#NAME?</v>
      </c>
      <c r="BX173" s="570" t="e">
        <f t="shared" si="147"/>
        <v>#NAME?</v>
      </c>
      <c r="BY173" s="565"/>
      <c r="BZ173" s="570" t="e">
        <f t="shared" si="148"/>
        <v>#NAME?</v>
      </c>
      <c r="CC173" s="538">
        <f t="shared" si="169"/>
        <v>0</v>
      </c>
      <c r="CF173" s="538">
        <f t="shared" si="149"/>
        <v>0</v>
      </c>
      <c r="CI173" s="535">
        <f t="shared" si="150"/>
        <v>0</v>
      </c>
      <c r="CJ173" s="535">
        <f t="shared" si="151"/>
        <v>0</v>
      </c>
      <c r="CK173" s="535">
        <f t="shared" si="152"/>
        <v>0</v>
      </c>
      <c r="CM173" s="535" t="e">
        <f t="shared" si="153"/>
        <v>#NAME?</v>
      </c>
      <c r="CS173" s="539" t="e">
        <f t="shared" si="170"/>
        <v>#NAME?</v>
      </c>
    </row>
    <row r="174" spans="1:97" ht="13">
      <c r="A174" s="564" t="s">
        <v>1018</v>
      </c>
      <c r="B174" s="572">
        <v>0</v>
      </c>
      <c r="C174" s="572">
        <v>0</v>
      </c>
      <c r="D174" s="572">
        <f t="shared" si="124"/>
        <v>0</v>
      </c>
      <c r="E174" s="572">
        <v>0</v>
      </c>
      <c r="F174" s="572">
        <v>0</v>
      </c>
      <c r="G174" s="572">
        <v>0</v>
      </c>
      <c r="H174" s="572">
        <v>0</v>
      </c>
      <c r="I174" s="572">
        <v>0</v>
      </c>
      <c r="J174" s="572">
        <v>20.5</v>
      </c>
      <c r="K174" s="572">
        <v>33</v>
      </c>
      <c r="L174" s="572">
        <v>48.5</v>
      </c>
      <c r="M174" s="572">
        <v>40.5</v>
      </c>
      <c r="N174" s="572">
        <v>33</v>
      </c>
      <c r="O174" s="572">
        <v>34</v>
      </c>
      <c r="P174" s="572">
        <v>40</v>
      </c>
      <c r="Q174" s="572">
        <f t="shared" si="125"/>
        <v>249.5</v>
      </c>
      <c r="R174" s="572">
        <f t="shared" si="126"/>
        <v>249.5</v>
      </c>
      <c r="S174" s="573">
        <v>0</v>
      </c>
      <c r="T174" s="573">
        <v>0</v>
      </c>
      <c r="U174" s="573">
        <v>0</v>
      </c>
      <c r="V174" s="573">
        <v>0</v>
      </c>
      <c r="W174" s="573">
        <v>0</v>
      </c>
      <c r="X174" s="573">
        <v>0</v>
      </c>
      <c r="Y174" s="573">
        <v>0</v>
      </c>
      <c r="Z174" s="573">
        <v>0</v>
      </c>
      <c r="AA174" s="573">
        <v>0</v>
      </c>
      <c r="AB174" s="566">
        <f t="shared" si="127"/>
        <v>0</v>
      </c>
      <c r="AC174" s="566">
        <f t="shared" si="128"/>
        <v>0</v>
      </c>
      <c r="AD174" s="566">
        <f t="shared" si="129"/>
        <v>0</v>
      </c>
      <c r="AE174" s="566">
        <f t="shared" si="130"/>
        <v>21.422999999999998</v>
      </c>
      <c r="AF174" s="566">
        <f t="shared" si="131"/>
        <v>286.25</v>
      </c>
      <c r="AG174" s="566">
        <f t="shared" si="132"/>
        <v>307.673</v>
      </c>
      <c r="AH174" s="566">
        <f t="shared" si="157"/>
        <v>307.673</v>
      </c>
      <c r="AI174" s="567">
        <v>0</v>
      </c>
      <c r="AJ174" s="567">
        <v>0</v>
      </c>
      <c r="AK174" s="567">
        <v>0</v>
      </c>
      <c r="AL174" s="566">
        <f t="shared" si="158"/>
        <v>0</v>
      </c>
      <c r="AM174" s="566">
        <f t="shared" si="133"/>
        <v>0</v>
      </c>
      <c r="AN174" s="566">
        <f t="shared" si="134"/>
        <v>0</v>
      </c>
      <c r="AO174" s="566">
        <f t="shared" si="135"/>
        <v>0</v>
      </c>
      <c r="AP174" s="566">
        <f t="shared" si="136"/>
        <v>0</v>
      </c>
      <c r="AQ174" s="566">
        <f t="shared" si="159"/>
        <v>0</v>
      </c>
      <c r="AR174" s="566">
        <f t="shared" si="137"/>
        <v>0</v>
      </c>
      <c r="AS174" s="566">
        <f t="shared" si="160"/>
        <v>0</v>
      </c>
      <c r="AT174" s="566">
        <f t="shared" si="138"/>
        <v>0</v>
      </c>
      <c r="AU174" s="566">
        <f t="shared" si="139"/>
        <v>0</v>
      </c>
      <c r="AV174" s="566">
        <f t="shared" si="140"/>
        <v>0</v>
      </c>
      <c r="AW174" s="569">
        <v>0</v>
      </c>
      <c r="AX174" s="566">
        <f t="shared" si="141"/>
        <v>0</v>
      </c>
      <c r="AY174" s="567">
        <v>0</v>
      </c>
      <c r="AZ174" s="567">
        <v>0</v>
      </c>
      <c r="BA174" s="566" t="e">
        <f>IF(R174&gt;=2000,(SUM(AY174:AZ174)*BA172),(SUM(AY174:AX)))</f>
        <v>#NAME?</v>
      </c>
      <c r="BB174" s="566">
        <f t="shared" si="161"/>
        <v>0</v>
      </c>
      <c r="BC174" s="565"/>
      <c r="BD174" s="565"/>
      <c r="BE174" s="567">
        <v>0</v>
      </c>
      <c r="BF174" s="566">
        <f t="shared" si="162"/>
        <v>0</v>
      </c>
      <c r="BG174" s="568" t="e">
        <f t="shared" si="163"/>
        <v>#DIV/0!</v>
      </c>
      <c r="BH174" s="568" t="e">
        <f t="shared" si="164"/>
        <v>#DIV/0!</v>
      </c>
      <c r="BI174" s="568" t="e">
        <f t="shared" si="142"/>
        <v>#DIV/0!</v>
      </c>
      <c r="BJ174" s="565"/>
      <c r="BK174" s="566">
        <f t="shared" si="143"/>
        <v>0</v>
      </c>
      <c r="BL174" s="565"/>
      <c r="BM174" s="566">
        <f t="shared" si="144"/>
        <v>0</v>
      </c>
      <c r="BN174" s="565"/>
      <c r="BO174" s="565"/>
      <c r="BP174" s="566">
        <f t="shared" si="145"/>
        <v>0</v>
      </c>
      <c r="BQ174" s="569">
        <v>0</v>
      </c>
      <c r="BR174" s="566">
        <f t="shared" si="165"/>
        <v>0</v>
      </c>
      <c r="BS174" s="569">
        <v>0</v>
      </c>
      <c r="BT174" s="566">
        <f t="shared" si="166"/>
        <v>0</v>
      </c>
      <c r="BU174" s="566" t="e">
        <f t="shared" si="167"/>
        <v>#NAME?</v>
      </c>
      <c r="BV174" s="566" t="e">
        <f t="shared" si="168"/>
        <v>#NAME?</v>
      </c>
      <c r="BW174" s="566" t="e">
        <f t="shared" si="146"/>
        <v>#NAME?</v>
      </c>
      <c r="BX174" s="570" t="e">
        <f t="shared" si="147"/>
        <v>#NAME?</v>
      </c>
      <c r="BY174" s="565"/>
      <c r="BZ174" s="570" t="e">
        <f t="shared" si="148"/>
        <v>#NAME?</v>
      </c>
      <c r="CC174" s="538">
        <f t="shared" si="169"/>
        <v>0</v>
      </c>
      <c r="CF174" s="538">
        <f t="shared" si="149"/>
        <v>0</v>
      </c>
      <c r="CI174" s="535">
        <f t="shared" si="150"/>
        <v>0</v>
      </c>
      <c r="CJ174" s="535">
        <f t="shared" si="151"/>
        <v>0</v>
      </c>
      <c r="CK174" s="535">
        <f t="shared" si="152"/>
        <v>0</v>
      </c>
      <c r="CM174" s="535" t="e">
        <f t="shared" si="153"/>
        <v>#NAME?</v>
      </c>
      <c r="CS174" s="539" t="e">
        <f t="shared" si="170"/>
        <v>#NAME?</v>
      </c>
    </row>
    <row r="175" spans="1:97" ht="13">
      <c r="A175" s="564" t="s">
        <v>1349</v>
      </c>
      <c r="B175" s="572">
        <v>0</v>
      </c>
      <c r="C175" s="572">
        <v>0</v>
      </c>
      <c r="D175" s="572">
        <f t="shared" si="124"/>
        <v>0</v>
      </c>
      <c r="E175" s="572">
        <v>0</v>
      </c>
      <c r="F175" s="572">
        <v>0</v>
      </c>
      <c r="G175" s="572">
        <v>0</v>
      </c>
      <c r="H175" s="572">
        <v>0</v>
      </c>
      <c r="I175" s="572">
        <v>0</v>
      </c>
      <c r="J175" s="572">
        <v>0</v>
      </c>
      <c r="K175" s="572">
        <v>0</v>
      </c>
      <c r="L175" s="572">
        <v>0</v>
      </c>
      <c r="M175" s="572">
        <v>0</v>
      </c>
      <c r="N175" s="572">
        <v>25.5</v>
      </c>
      <c r="O175" s="572">
        <v>32</v>
      </c>
      <c r="P175" s="572">
        <v>38</v>
      </c>
      <c r="Q175" s="572">
        <f t="shared" si="125"/>
        <v>95.5</v>
      </c>
      <c r="R175" s="572">
        <f t="shared" si="126"/>
        <v>95.5</v>
      </c>
      <c r="S175" s="573">
        <v>0</v>
      </c>
      <c r="T175" s="573">
        <v>0</v>
      </c>
      <c r="U175" s="573">
        <v>0</v>
      </c>
      <c r="V175" s="573">
        <v>0</v>
      </c>
      <c r="W175" s="573">
        <v>0</v>
      </c>
      <c r="X175" s="573">
        <v>0</v>
      </c>
      <c r="Y175" s="573">
        <v>0</v>
      </c>
      <c r="Z175" s="573">
        <v>0</v>
      </c>
      <c r="AA175" s="573">
        <v>0</v>
      </c>
      <c r="AB175" s="566">
        <f t="shared" si="127"/>
        <v>0</v>
      </c>
      <c r="AC175" s="566">
        <f t="shared" si="128"/>
        <v>0</v>
      </c>
      <c r="AD175" s="566">
        <f t="shared" si="129"/>
        <v>0</v>
      </c>
      <c r="AE175" s="566">
        <f t="shared" si="130"/>
        <v>0</v>
      </c>
      <c r="AF175" s="566">
        <f t="shared" si="131"/>
        <v>119.375</v>
      </c>
      <c r="AG175" s="566">
        <f t="shared" si="132"/>
        <v>119.375</v>
      </c>
      <c r="AH175" s="566">
        <f t="shared" si="157"/>
        <v>119.375</v>
      </c>
      <c r="AI175" s="567">
        <v>0</v>
      </c>
      <c r="AJ175" s="567">
        <v>0</v>
      </c>
      <c r="AK175" s="567">
        <v>0</v>
      </c>
      <c r="AL175" s="566">
        <f t="shared" si="158"/>
        <v>0</v>
      </c>
      <c r="AM175" s="566">
        <f t="shared" si="133"/>
        <v>0</v>
      </c>
      <c r="AN175" s="566">
        <f t="shared" si="134"/>
        <v>0</v>
      </c>
      <c r="AO175" s="566">
        <f t="shared" si="135"/>
        <v>0</v>
      </c>
      <c r="AP175" s="566">
        <f t="shared" si="136"/>
        <v>0</v>
      </c>
      <c r="AQ175" s="566">
        <f t="shared" si="159"/>
        <v>0</v>
      </c>
      <c r="AR175" s="566">
        <f t="shared" si="137"/>
        <v>0</v>
      </c>
      <c r="AS175" s="566">
        <f t="shared" si="160"/>
        <v>0</v>
      </c>
      <c r="AT175" s="566">
        <f t="shared" si="138"/>
        <v>0</v>
      </c>
      <c r="AU175" s="566">
        <f t="shared" si="139"/>
        <v>0</v>
      </c>
      <c r="AV175" s="566">
        <f t="shared" si="140"/>
        <v>0</v>
      </c>
      <c r="AW175" s="569">
        <v>0</v>
      </c>
      <c r="AX175" s="566">
        <f t="shared" si="141"/>
        <v>0</v>
      </c>
      <c r="AY175" s="567">
        <v>0</v>
      </c>
      <c r="AZ175" s="567">
        <v>0</v>
      </c>
      <c r="BA175" s="566" t="e">
        <f>IF(R175&gt;=2000,(SUM(AY175:AZ175)*BA173),(SUM(AY175:AX)))</f>
        <v>#NAME?</v>
      </c>
      <c r="BB175" s="566">
        <f t="shared" si="161"/>
        <v>0</v>
      </c>
      <c r="BC175" s="565"/>
      <c r="BD175" s="565"/>
      <c r="BE175" s="567">
        <v>0</v>
      </c>
      <c r="BF175" s="566">
        <f t="shared" si="162"/>
        <v>0</v>
      </c>
      <c r="BG175" s="568" t="e">
        <f t="shared" si="163"/>
        <v>#DIV/0!</v>
      </c>
      <c r="BH175" s="568" t="e">
        <f t="shared" si="164"/>
        <v>#DIV/0!</v>
      </c>
      <c r="BI175" s="568" t="e">
        <f t="shared" si="142"/>
        <v>#DIV/0!</v>
      </c>
      <c r="BJ175" s="565"/>
      <c r="BK175" s="566">
        <f t="shared" si="143"/>
        <v>0</v>
      </c>
      <c r="BL175" s="565"/>
      <c r="BM175" s="566">
        <f t="shared" si="144"/>
        <v>0</v>
      </c>
      <c r="BN175" s="565"/>
      <c r="BO175" s="565"/>
      <c r="BP175" s="566">
        <f t="shared" si="145"/>
        <v>0</v>
      </c>
      <c r="BQ175" s="569">
        <v>70</v>
      </c>
      <c r="BR175" s="566">
        <f t="shared" si="165"/>
        <v>7.7</v>
      </c>
      <c r="BS175" s="569">
        <v>0</v>
      </c>
      <c r="BT175" s="566">
        <f t="shared" si="166"/>
        <v>0</v>
      </c>
      <c r="BU175" s="566" t="e">
        <f t="shared" si="167"/>
        <v>#NAME?</v>
      </c>
      <c r="BV175" s="566" t="e">
        <f t="shared" si="168"/>
        <v>#NAME?</v>
      </c>
      <c r="BW175" s="566" t="e">
        <f t="shared" si="146"/>
        <v>#NAME?</v>
      </c>
      <c r="BX175" s="570" t="e">
        <f t="shared" si="147"/>
        <v>#NAME?</v>
      </c>
      <c r="BY175" s="565"/>
      <c r="BZ175" s="570" t="e">
        <f t="shared" si="148"/>
        <v>#NAME?</v>
      </c>
      <c r="CC175" s="538">
        <f t="shared" si="169"/>
        <v>0</v>
      </c>
      <c r="CF175" s="538">
        <f t="shared" si="149"/>
        <v>0</v>
      </c>
      <c r="CI175" s="535">
        <f t="shared" si="150"/>
        <v>0</v>
      </c>
      <c r="CJ175" s="535">
        <f t="shared" si="151"/>
        <v>0</v>
      </c>
      <c r="CK175" s="535">
        <f t="shared" si="152"/>
        <v>0</v>
      </c>
      <c r="CM175" s="535" t="e">
        <f t="shared" si="153"/>
        <v>#NAME?</v>
      </c>
      <c r="CS175" s="539" t="e">
        <f t="shared" si="170"/>
        <v>#NAME?</v>
      </c>
    </row>
    <row r="176" spans="1:97" ht="13">
      <c r="A176" s="564" t="s">
        <v>1350</v>
      </c>
      <c r="B176" s="572">
        <v>0</v>
      </c>
      <c r="C176" s="572">
        <v>120</v>
      </c>
      <c r="D176" s="572">
        <f t="shared" si="124"/>
        <v>120</v>
      </c>
      <c r="E176" s="572">
        <v>102.5</v>
      </c>
      <c r="F176" s="572">
        <v>59.5</v>
      </c>
      <c r="G176" s="572">
        <v>60.5</v>
      </c>
      <c r="H176" s="572">
        <v>59</v>
      </c>
      <c r="I176" s="572">
        <v>61.5</v>
      </c>
      <c r="J176" s="572">
        <v>123.5</v>
      </c>
      <c r="K176" s="572">
        <v>124.5</v>
      </c>
      <c r="L176" s="572">
        <v>120.5</v>
      </c>
      <c r="M176" s="572">
        <v>114</v>
      </c>
      <c r="N176" s="572">
        <v>85.5</v>
      </c>
      <c r="O176" s="572">
        <v>60</v>
      </c>
      <c r="P176" s="572">
        <v>46.5</v>
      </c>
      <c r="Q176" s="572">
        <f t="shared" si="125"/>
        <v>1017.5</v>
      </c>
      <c r="R176" s="572">
        <f t="shared" si="126"/>
        <v>1137.5</v>
      </c>
      <c r="S176" s="573">
        <v>0</v>
      </c>
      <c r="T176" s="573">
        <v>0</v>
      </c>
      <c r="U176" s="573">
        <v>0</v>
      </c>
      <c r="V176" s="573">
        <v>0</v>
      </c>
      <c r="W176" s="573">
        <v>0</v>
      </c>
      <c r="X176" s="573">
        <v>0</v>
      </c>
      <c r="Y176" s="573">
        <v>0</v>
      </c>
      <c r="Z176" s="573">
        <v>0</v>
      </c>
      <c r="AA176" s="573">
        <v>0</v>
      </c>
      <c r="AB176" s="566">
        <f t="shared" si="127"/>
        <v>172.8</v>
      </c>
      <c r="AC176" s="566">
        <f t="shared" si="128"/>
        <v>123</v>
      </c>
      <c r="AD176" s="566">
        <f t="shared" si="129"/>
        <v>141.6</v>
      </c>
      <c r="AE176" s="566">
        <f t="shared" si="130"/>
        <v>254.98</v>
      </c>
      <c r="AF176" s="566">
        <f t="shared" si="131"/>
        <v>688.75</v>
      </c>
      <c r="AG176" s="566">
        <f t="shared" si="132"/>
        <v>1208.33</v>
      </c>
      <c r="AH176" s="566">
        <f t="shared" si="157"/>
        <v>1381.1299999999999</v>
      </c>
      <c r="AI176" s="567">
        <v>0</v>
      </c>
      <c r="AJ176" s="567">
        <v>0</v>
      </c>
      <c r="AK176" s="567">
        <v>0</v>
      </c>
      <c r="AL176" s="566">
        <f t="shared" si="158"/>
        <v>0</v>
      </c>
      <c r="AM176" s="566">
        <f t="shared" si="133"/>
        <v>0</v>
      </c>
      <c r="AN176" s="566">
        <f t="shared" si="134"/>
        <v>0</v>
      </c>
      <c r="AO176" s="566">
        <f t="shared" si="135"/>
        <v>0</v>
      </c>
      <c r="AP176" s="566">
        <f t="shared" si="136"/>
        <v>0</v>
      </c>
      <c r="AQ176" s="566">
        <f t="shared" si="159"/>
        <v>0</v>
      </c>
      <c r="AR176" s="566">
        <f t="shared" si="137"/>
        <v>0</v>
      </c>
      <c r="AS176" s="566">
        <f t="shared" si="160"/>
        <v>0</v>
      </c>
      <c r="AT176" s="566">
        <f t="shared" si="138"/>
        <v>0</v>
      </c>
      <c r="AU176" s="566">
        <f t="shared" si="139"/>
        <v>0</v>
      </c>
      <c r="AV176" s="566">
        <f t="shared" si="140"/>
        <v>0</v>
      </c>
      <c r="AW176" s="569">
        <v>0</v>
      </c>
      <c r="AX176" s="566">
        <f t="shared" si="141"/>
        <v>0</v>
      </c>
      <c r="AY176" s="567">
        <v>0</v>
      </c>
      <c r="AZ176" s="567">
        <v>0</v>
      </c>
      <c r="BA176" s="566" t="e">
        <f>IF(R176&gt;=2000,(SUM(AY176:AZ176)*BA174),(SUM(AY176:AX)))</f>
        <v>#NAME?</v>
      </c>
      <c r="BB176" s="566">
        <f t="shared" si="161"/>
        <v>0</v>
      </c>
      <c r="BC176" s="565"/>
      <c r="BD176" s="565"/>
      <c r="BE176" s="567">
        <v>0</v>
      </c>
      <c r="BF176" s="566">
        <f t="shared" si="162"/>
        <v>0</v>
      </c>
      <c r="BG176" s="568" t="e">
        <f t="shared" si="163"/>
        <v>#DIV/0!</v>
      </c>
      <c r="BH176" s="568" t="e">
        <f t="shared" si="164"/>
        <v>#DIV/0!</v>
      </c>
      <c r="BI176" s="568" t="e">
        <f t="shared" si="142"/>
        <v>#DIV/0!</v>
      </c>
      <c r="BJ176" s="565"/>
      <c r="BK176" s="566">
        <f t="shared" si="143"/>
        <v>0</v>
      </c>
      <c r="BL176" s="565"/>
      <c r="BM176" s="566">
        <f t="shared" si="144"/>
        <v>0</v>
      </c>
      <c r="BN176" s="565"/>
      <c r="BO176" s="565"/>
      <c r="BP176" s="566">
        <f t="shared" si="145"/>
        <v>0</v>
      </c>
      <c r="BQ176" s="569">
        <v>0</v>
      </c>
      <c r="BR176" s="566">
        <f t="shared" si="165"/>
        <v>0</v>
      </c>
      <c r="BS176" s="569">
        <v>0</v>
      </c>
      <c r="BT176" s="566">
        <f t="shared" si="166"/>
        <v>0</v>
      </c>
      <c r="BU176" s="566" t="e">
        <f t="shared" si="167"/>
        <v>#NAME?</v>
      </c>
      <c r="BV176" s="566" t="e">
        <f t="shared" si="168"/>
        <v>#NAME?</v>
      </c>
      <c r="BW176" s="566" t="e">
        <f t="shared" si="146"/>
        <v>#NAME?</v>
      </c>
      <c r="BX176" s="570" t="e">
        <f t="shared" si="147"/>
        <v>#NAME?</v>
      </c>
      <c r="BY176" s="565"/>
      <c r="BZ176" s="570" t="e">
        <f t="shared" si="148"/>
        <v>#NAME?</v>
      </c>
      <c r="CC176" s="538">
        <f t="shared" si="169"/>
        <v>0</v>
      </c>
      <c r="CF176" s="538">
        <f t="shared" si="149"/>
        <v>0</v>
      </c>
      <c r="CI176" s="535">
        <f t="shared" si="150"/>
        <v>0</v>
      </c>
      <c r="CJ176" s="535">
        <f t="shared" si="151"/>
        <v>0</v>
      </c>
      <c r="CK176" s="535">
        <f t="shared" si="152"/>
        <v>0</v>
      </c>
      <c r="CM176" s="535" t="e">
        <f t="shared" si="153"/>
        <v>#NAME?</v>
      </c>
      <c r="CS176" s="539" t="e">
        <f t="shared" si="170"/>
        <v>#NAME?</v>
      </c>
    </row>
    <row r="177" spans="1:97" ht="13">
      <c r="A177" s="574" t="s">
        <v>1019</v>
      </c>
      <c r="B177" s="572">
        <v>0</v>
      </c>
      <c r="C177" s="572">
        <v>0</v>
      </c>
      <c r="D177" s="572">
        <f t="shared" si="124"/>
        <v>0</v>
      </c>
      <c r="E177" s="572">
        <v>0</v>
      </c>
      <c r="F177" s="572">
        <v>0</v>
      </c>
      <c r="G177" s="572">
        <v>0</v>
      </c>
      <c r="H177" s="572">
        <v>0</v>
      </c>
      <c r="I177" s="572">
        <v>0</v>
      </c>
      <c r="J177" s="572">
        <v>0</v>
      </c>
      <c r="K177" s="572">
        <v>58.5</v>
      </c>
      <c r="L177" s="572">
        <v>87</v>
      </c>
      <c r="M177" s="572">
        <v>72</v>
      </c>
      <c r="N177" s="572">
        <v>48.5</v>
      </c>
      <c r="O177" s="572">
        <v>44.5</v>
      </c>
      <c r="P177" s="572">
        <v>37</v>
      </c>
      <c r="Q177" s="572">
        <f t="shared" si="125"/>
        <v>347.5</v>
      </c>
      <c r="R177" s="572">
        <f t="shared" si="126"/>
        <v>347.5</v>
      </c>
      <c r="S177" s="573">
        <v>0</v>
      </c>
      <c r="T177" s="573">
        <v>0</v>
      </c>
      <c r="U177" s="573">
        <v>0</v>
      </c>
      <c r="V177" s="573">
        <v>0</v>
      </c>
      <c r="W177" s="573">
        <v>0</v>
      </c>
      <c r="X177" s="573">
        <v>0</v>
      </c>
      <c r="Y177" s="573">
        <v>0</v>
      </c>
      <c r="Z177" s="573">
        <v>0</v>
      </c>
      <c r="AA177" s="573">
        <v>0</v>
      </c>
      <c r="AB177" s="566">
        <f t="shared" si="127"/>
        <v>0</v>
      </c>
      <c r="AC177" s="566">
        <f t="shared" si="128"/>
        <v>0</v>
      </c>
      <c r="AD177" s="566">
        <f t="shared" si="129"/>
        <v>0</v>
      </c>
      <c r="AE177" s="566">
        <f t="shared" si="130"/>
        <v>0</v>
      </c>
      <c r="AF177" s="566">
        <f t="shared" si="131"/>
        <v>434.375</v>
      </c>
      <c r="AG177" s="566">
        <f t="shared" si="132"/>
        <v>434.375</v>
      </c>
      <c r="AH177" s="566">
        <f t="shared" si="157"/>
        <v>434.375</v>
      </c>
      <c r="AI177" s="567">
        <v>0</v>
      </c>
      <c r="AJ177" s="567">
        <v>0</v>
      </c>
      <c r="AK177" s="567">
        <v>0</v>
      </c>
      <c r="AL177" s="566">
        <f t="shared" si="158"/>
        <v>0</v>
      </c>
      <c r="AM177" s="566">
        <f t="shared" si="133"/>
        <v>0</v>
      </c>
      <c r="AN177" s="566">
        <f t="shared" si="134"/>
        <v>0</v>
      </c>
      <c r="AO177" s="566">
        <f t="shared" si="135"/>
        <v>0</v>
      </c>
      <c r="AP177" s="566">
        <f t="shared" si="136"/>
        <v>0</v>
      </c>
      <c r="AQ177" s="566">
        <f t="shared" si="159"/>
        <v>0</v>
      </c>
      <c r="AR177" s="566">
        <f t="shared" si="137"/>
        <v>0</v>
      </c>
      <c r="AS177" s="566">
        <f t="shared" si="160"/>
        <v>0</v>
      </c>
      <c r="AT177" s="566">
        <f t="shared" si="138"/>
        <v>0</v>
      </c>
      <c r="AU177" s="566">
        <f t="shared" si="139"/>
        <v>0</v>
      </c>
      <c r="AV177" s="566">
        <f t="shared" si="140"/>
        <v>0</v>
      </c>
      <c r="AW177" s="569">
        <v>0</v>
      </c>
      <c r="AX177" s="566">
        <f t="shared" si="141"/>
        <v>0</v>
      </c>
      <c r="AY177" s="567">
        <v>0</v>
      </c>
      <c r="AZ177" s="567">
        <v>0</v>
      </c>
      <c r="BA177" s="566" t="e">
        <f>IF(R177&gt;=2000,(SUM(AY177:AZ177)*BA175),(SUM(AY177:AX)))</f>
        <v>#NAME?</v>
      </c>
      <c r="BB177" s="566">
        <f t="shared" si="161"/>
        <v>0</v>
      </c>
      <c r="BC177" s="565"/>
      <c r="BD177" s="565"/>
      <c r="BE177" s="567">
        <v>0</v>
      </c>
      <c r="BF177" s="566">
        <f t="shared" si="162"/>
        <v>0</v>
      </c>
      <c r="BG177" s="568" t="e">
        <f t="shared" si="163"/>
        <v>#DIV/0!</v>
      </c>
      <c r="BH177" s="568" t="e">
        <f t="shared" si="164"/>
        <v>#DIV/0!</v>
      </c>
      <c r="BI177" s="568" t="e">
        <f t="shared" si="142"/>
        <v>#DIV/0!</v>
      </c>
      <c r="BJ177" s="565"/>
      <c r="BK177" s="566">
        <f t="shared" si="143"/>
        <v>0</v>
      </c>
      <c r="BL177" s="565"/>
      <c r="BM177" s="566">
        <f t="shared" si="144"/>
        <v>0</v>
      </c>
      <c r="BN177" s="565"/>
      <c r="BO177" s="565"/>
      <c r="BP177" s="566">
        <f t="shared" si="145"/>
        <v>0</v>
      </c>
      <c r="BQ177" s="569">
        <v>50</v>
      </c>
      <c r="BR177" s="566">
        <f t="shared" si="165"/>
        <v>5.5</v>
      </c>
      <c r="BS177" s="569">
        <v>0</v>
      </c>
      <c r="BT177" s="566">
        <f t="shared" si="166"/>
        <v>0</v>
      </c>
      <c r="BU177" s="566" t="e">
        <f t="shared" si="167"/>
        <v>#NAME?</v>
      </c>
      <c r="BV177" s="566" t="e">
        <f t="shared" si="168"/>
        <v>#NAME?</v>
      </c>
      <c r="BW177" s="566" t="e">
        <f t="shared" si="146"/>
        <v>#NAME?</v>
      </c>
      <c r="BX177" s="570" t="e">
        <f t="shared" si="147"/>
        <v>#NAME?</v>
      </c>
      <c r="BY177" s="565"/>
      <c r="BZ177" s="570" t="e">
        <f t="shared" si="148"/>
        <v>#NAME?</v>
      </c>
      <c r="CC177" s="538">
        <f t="shared" si="169"/>
        <v>0</v>
      </c>
      <c r="CF177" s="538">
        <f t="shared" si="149"/>
        <v>0</v>
      </c>
      <c r="CI177" s="535">
        <f t="shared" si="150"/>
        <v>0</v>
      </c>
      <c r="CJ177" s="535">
        <f t="shared" si="151"/>
        <v>0</v>
      </c>
      <c r="CK177" s="535">
        <f t="shared" si="152"/>
        <v>0</v>
      </c>
      <c r="CM177" s="535" t="e">
        <f t="shared" si="153"/>
        <v>#NAME?</v>
      </c>
      <c r="CS177" s="539" t="e">
        <f t="shared" si="170"/>
        <v>#NAME?</v>
      </c>
    </row>
    <row r="178" spans="1:97" ht="13">
      <c r="A178" s="564" t="s">
        <v>1020</v>
      </c>
      <c r="B178" s="572">
        <v>0</v>
      </c>
      <c r="C178" s="572">
        <v>55.5</v>
      </c>
      <c r="D178" s="572">
        <f t="shared" si="124"/>
        <v>55.5</v>
      </c>
      <c r="E178" s="572">
        <v>60</v>
      </c>
      <c r="F178" s="572">
        <v>54.5</v>
      </c>
      <c r="G178" s="572">
        <v>48.5</v>
      </c>
      <c r="H178" s="572">
        <v>49.5</v>
      </c>
      <c r="I178" s="572">
        <v>42.5</v>
      </c>
      <c r="J178" s="572">
        <v>43.5</v>
      </c>
      <c r="K178" s="572">
        <v>40</v>
      </c>
      <c r="L178" s="572">
        <v>37</v>
      </c>
      <c r="M178" s="572">
        <v>0</v>
      </c>
      <c r="N178" s="572">
        <v>0</v>
      </c>
      <c r="O178" s="572">
        <v>0</v>
      </c>
      <c r="P178" s="572">
        <v>0</v>
      </c>
      <c r="Q178" s="572">
        <f t="shared" si="125"/>
        <v>375.5</v>
      </c>
      <c r="R178" s="572">
        <f t="shared" si="126"/>
        <v>431</v>
      </c>
      <c r="S178" s="573">
        <v>0</v>
      </c>
      <c r="T178" s="573">
        <v>0</v>
      </c>
      <c r="U178" s="573">
        <v>0</v>
      </c>
      <c r="V178" s="573">
        <v>0</v>
      </c>
      <c r="W178" s="573">
        <v>0</v>
      </c>
      <c r="X178" s="573">
        <v>0</v>
      </c>
      <c r="Y178" s="573">
        <v>0</v>
      </c>
      <c r="Z178" s="573">
        <v>0</v>
      </c>
      <c r="AA178" s="573">
        <v>0</v>
      </c>
      <c r="AB178" s="566">
        <f t="shared" si="127"/>
        <v>79.92</v>
      </c>
      <c r="AC178" s="566">
        <f t="shared" si="128"/>
        <v>72</v>
      </c>
      <c r="AD178" s="566">
        <f t="shared" si="129"/>
        <v>121.54</v>
      </c>
      <c r="AE178" s="566">
        <f t="shared" si="130"/>
        <v>141.59800000000001</v>
      </c>
      <c r="AF178" s="566">
        <f t="shared" si="131"/>
        <v>96.25</v>
      </c>
      <c r="AG178" s="566">
        <f t="shared" si="132"/>
        <v>431.38800000000003</v>
      </c>
      <c r="AH178" s="566">
        <f t="shared" si="157"/>
        <v>511.30800000000005</v>
      </c>
      <c r="AI178" s="567">
        <v>0</v>
      </c>
      <c r="AJ178" s="567">
        <v>0</v>
      </c>
      <c r="AK178" s="567">
        <v>0</v>
      </c>
      <c r="AL178" s="566">
        <f t="shared" si="158"/>
        <v>0</v>
      </c>
      <c r="AM178" s="566">
        <f t="shared" si="133"/>
        <v>0</v>
      </c>
      <c r="AN178" s="566">
        <f t="shared" si="134"/>
        <v>0</v>
      </c>
      <c r="AO178" s="566">
        <f t="shared" si="135"/>
        <v>0</v>
      </c>
      <c r="AP178" s="566">
        <f t="shared" si="136"/>
        <v>0</v>
      </c>
      <c r="AQ178" s="566">
        <f t="shared" si="159"/>
        <v>0</v>
      </c>
      <c r="AR178" s="566">
        <f t="shared" si="137"/>
        <v>0</v>
      </c>
      <c r="AS178" s="566">
        <f t="shared" si="160"/>
        <v>0</v>
      </c>
      <c r="AT178" s="566">
        <f t="shared" si="138"/>
        <v>0</v>
      </c>
      <c r="AU178" s="566">
        <f t="shared" si="139"/>
        <v>0</v>
      </c>
      <c r="AV178" s="566">
        <f t="shared" si="140"/>
        <v>0</v>
      </c>
      <c r="AW178" s="569">
        <v>0</v>
      </c>
      <c r="AX178" s="566">
        <f t="shared" si="141"/>
        <v>0</v>
      </c>
      <c r="AY178" s="567">
        <v>0</v>
      </c>
      <c r="AZ178" s="567">
        <v>0</v>
      </c>
      <c r="BA178" s="566" t="e">
        <f>IF(R178&gt;=2000,(SUM(AY178:AZ178)*BA176),(SUM(AY178:AX)))</f>
        <v>#NAME?</v>
      </c>
      <c r="BB178" s="566">
        <f t="shared" si="161"/>
        <v>0</v>
      </c>
      <c r="BC178" s="565"/>
      <c r="BD178" s="565"/>
      <c r="BE178" s="567">
        <v>0</v>
      </c>
      <c r="BF178" s="566">
        <f t="shared" si="162"/>
        <v>0</v>
      </c>
      <c r="BG178" s="568" t="e">
        <f t="shared" si="163"/>
        <v>#DIV/0!</v>
      </c>
      <c r="BH178" s="568" t="e">
        <f t="shared" si="164"/>
        <v>#DIV/0!</v>
      </c>
      <c r="BI178" s="568" t="e">
        <f t="shared" si="142"/>
        <v>#DIV/0!</v>
      </c>
      <c r="BJ178" s="565"/>
      <c r="BK178" s="566">
        <f t="shared" si="143"/>
        <v>0</v>
      </c>
      <c r="BL178" s="565"/>
      <c r="BM178" s="566">
        <f t="shared" si="144"/>
        <v>0</v>
      </c>
      <c r="BN178" s="565"/>
      <c r="BO178" s="565"/>
      <c r="BP178" s="566">
        <f t="shared" si="145"/>
        <v>0</v>
      </c>
      <c r="BQ178" s="569">
        <v>0</v>
      </c>
      <c r="BR178" s="566">
        <f t="shared" si="165"/>
        <v>0</v>
      </c>
      <c r="BS178" s="569">
        <v>0</v>
      </c>
      <c r="BT178" s="566">
        <f t="shared" si="166"/>
        <v>0</v>
      </c>
      <c r="BU178" s="566" t="e">
        <f t="shared" si="167"/>
        <v>#NAME?</v>
      </c>
      <c r="BV178" s="566" t="e">
        <f t="shared" si="168"/>
        <v>#NAME?</v>
      </c>
      <c r="BW178" s="566" t="e">
        <f t="shared" si="146"/>
        <v>#NAME?</v>
      </c>
      <c r="BX178" s="570" t="e">
        <f t="shared" si="147"/>
        <v>#NAME?</v>
      </c>
      <c r="BY178" s="565"/>
      <c r="BZ178" s="570" t="e">
        <f t="shared" si="148"/>
        <v>#NAME?</v>
      </c>
      <c r="CC178" s="538">
        <f t="shared" si="169"/>
        <v>0</v>
      </c>
      <c r="CF178" s="538">
        <f t="shared" si="149"/>
        <v>0</v>
      </c>
      <c r="CI178" s="535">
        <f t="shared" si="150"/>
        <v>0</v>
      </c>
      <c r="CJ178" s="535">
        <f t="shared" si="151"/>
        <v>0</v>
      </c>
      <c r="CK178" s="535">
        <f t="shared" si="152"/>
        <v>0</v>
      </c>
      <c r="CM178" s="535" t="e">
        <f t="shared" si="153"/>
        <v>#NAME?</v>
      </c>
      <c r="CS178" s="539" t="e">
        <f t="shared" si="170"/>
        <v>#NAME?</v>
      </c>
    </row>
    <row r="179" spans="1:97" ht="13">
      <c r="A179" s="564" t="s">
        <v>1022</v>
      </c>
      <c r="B179" s="572">
        <v>0</v>
      </c>
      <c r="C179" s="572">
        <v>0</v>
      </c>
      <c r="D179" s="572">
        <f t="shared" si="124"/>
        <v>0</v>
      </c>
      <c r="E179" s="572">
        <v>0</v>
      </c>
      <c r="F179" s="572">
        <v>0</v>
      </c>
      <c r="G179" s="572">
        <v>0</v>
      </c>
      <c r="H179" s="572">
        <v>0</v>
      </c>
      <c r="I179" s="572">
        <v>0</v>
      </c>
      <c r="J179" s="572">
        <v>0</v>
      </c>
      <c r="K179" s="572">
        <v>0</v>
      </c>
      <c r="L179" s="572">
        <v>0</v>
      </c>
      <c r="M179" s="572">
        <v>57</v>
      </c>
      <c r="N179" s="572">
        <v>44</v>
      </c>
      <c r="O179" s="572">
        <v>36.5</v>
      </c>
      <c r="P179" s="572">
        <v>66</v>
      </c>
      <c r="Q179" s="572">
        <f t="shared" si="125"/>
        <v>203.5</v>
      </c>
      <c r="R179" s="572">
        <f t="shared" si="126"/>
        <v>203.5</v>
      </c>
      <c r="S179" s="573">
        <v>0</v>
      </c>
      <c r="T179" s="573">
        <v>0</v>
      </c>
      <c r="U179" s="573">
        <v>0</v>
      </c>
      <c r="V179" s="573">
        <v>0</v>
      </c>
      <c r="W179" s="573">
        <v>0</v>
      </c>
      <c r="X179" s="573">
        <v>0</v>
      </c>
      <c r="Y179" s="573">
        <v>0</v>
      </c>
      <c r="Z179" s="573">
        <v>0</v>
      </c>
      <c r="AA179" s="573">
        <v>0</v>
      </c>
      <c r="AB179" s="566">
        <f t="shared" si="127"/>
        <v>0</v>
      </c>
      <c r="AC179" s="566">
        <f t="shared" si="128"/>
        <v>0</v>
      </c>
      <c r="AD179" s="566">
        <f t="shared" si="129"/>
        <v>0</v>
      </c>
      <c r="AE179" s="566">
        <f t="shared" si="130"/>
        <v>0</v>
      </c>
      <c r="AF179" s="566">
        <f t="shared" si="131"/>
        <v>254.375</v>
      </c>
      <c r="AG179" s="566">
        <f t="shared" si="132"/>
        <v>254.375</v>
      </c>
      <c r="AH179" s="566">
        <f t="shared" si="157"/>
        <v>254.375</v>
      </c>
      <c r="AI179" s="567">
        <v>0</v>
      </c>
      <c r="AJ179" s="567">
        <v>0</v>
      </c>
      <c r="AK179" s="567">
        <v>0</v>
      </c>
      <c r="AL179" s="566">
        <f t="shared" si="158"/>
        <v>0</v>
      </c>
      <c r="AM179" s="566">
        <f t="shared" si="133"/>
        <v>0</v>
      </c>
      <c r="AN179" s="566">
        <f t="shared" si="134"/>
        <v>0</v>
      </c>
      <c r="AO179" s="566">
        <f t="shared" si="135"/>
        <v>0</v>
      </c>
      <c r="AP179" s="566">
        <f t="shared" si="136"/>
        <v>0</v>
      </c>
      <c r="AQ179" s="566">
        <f t="shared" si="159"/>
        <v>0</v>
      </c>
      <c r="AR179" s="566">
        <f t="shared" si="137"/>
        <v>0</v>
      </c>
      <c r="AS179" s="566">
        <f t="shared" si="160"/>
        <v>0</v>
      </c>
      <c r="AT179" s="566">
        <f t="shared" si="138"/>
        <v>0</v>
      </c>
      <c r="AU179" s="566">
        <f t="shared" si="139"/>
        <v>0</v>
      </c>
      <c r="AV179" s="566">
        <f t="shared" si="140"/>
        <v>0</v>
      </c>
      <c r="AW179" s="569">
        <v>0</v>
      </c>
      <c r="AX179" s="566">
        <f t="shared" si="141"/>
        <v>0</v>
      </c>
      <c r="AY179" s="567">
        <v>0</v>
      </c>
      <c r="AZ179" s="567">
        <v>0</v>
      </c>
      <c r="BA179" s="566" t="e">
        <f>IF(R179&gt;=2000,(SUM(AY179:AZ179)*BA177),(SUM(AY179:AX)))</f>
        <v>#NAME?</v>
      </c>
      <c r="BB179" s="566">
        <f t="shared" si="161"/>
        <v>0</v>
      </c>
      <c r="BC179" s="565"/>
      <c r="BD179" s="565"/>
      <c r="BE179" s="567">
        <v>0</v>
      </c>
      <c r="BF179" s="566">
        <f t="shared" si="162"/>
        <v>0</v>
      </c>
      <c r="BG179" s="568" t="e">
        <f t="shared" si="163"/>
        <v>#DIV/0!</v>
      </c>
      <c r="BH179" s="568" t="e">
        <f t="shared" si="164"/>
        <v>#DIV/0!</v>
      </c>
      <c r="BI179" s="568" t="e">
        <f t="shared" si="142"/>
        <v>#DIV/0!</v>
      </c>
      <c r="BJ179" s="565"/>
      <c r="BK179" s="566">
        <f t="shared" si="143"/>
        <v>0</v>
      </c>
      <c r="BL179" s="565"/>
      <c r="BM179" s="566">
        <f t="shared" si="144"/>
        <v>0</v>
      </c>
      <c r="BN179" s="565"/>
      <c r="BO179" s="565"/>
      <c r="BP179" s="566">
        <f t="shared" si="145"/>
        <v>0</v>
      </c>
      <c r="BQ179" s="569">
        <v>0</v>
      </c>
      <c r="BR179" s="566">
        <f t="shared" si="165"/>
        <v>0</v>
      </c>
      <c r="BS179" s="569">
        <v>0</v>
      </c>
      <c r="BT179" s="566">
        <f t="shared" si="166"/>
        <v>0</v>
      </c>
      <c r="BU179" s="566" t="e">
        <f t="shared" si="167"/>
        <v>#NAME?</v>
      </c>
      <c r="BV179" s="566" t="e">
        <f t="shared" si="168"/>
        <v>#NAME?</v>
      </c>
      <c r="BW179" s="566" t="e">
        <f t="shared" si="146"/>
        <v>#NAME?</v>
      </c>
      <c r="BX179" s="570" t="e">
        <f t="shared" si="147"/>
        <v>#NAME?</v>
      </c>
      <c r="BY179" s="565"/>
      <c r="BZ179" s="570" t="e">
        <f t="shared" si="148"/>
        <v>#NAME?</v>
      </c>
      <c r="CC179" s="538">
        <f t="shared" si="169"/>
        <v>0</v>
      </c>
      <c r="CF179" s="538">
        <f t="shared" si="149"/>
        <v>0</v>
      </c>
      <c r="CI179" s="535">
        <f t="shared" si="150"/>
        <v>0</v>
      </c>
      <c r="CJ179" s="535">
        <f t="shared" si="151"/>
        <v>0</v>
      </c>
      <c r="CK179" s="535">
        <f t="shared" si="152"/>
        <v>0</v>
      </c>
      <c r="CM179" s="535" t="e">
        <f t="shared" si="153"/>
        <v>#NAME?</v>
      </c>
      <c r="CS179" s="539" t="e">
        <f t="shared" si="170"/>
        <v>#NAME?</v>
      </c>
    </row>
    <row r="180" spans="1:97" ht="13">
      <c r="A180" s="564" t="s">
        <v>1023</v>
      </c>
      <c r="B180" s="572">
        <v>0</v>
      </c>
      <c r="C180" s="572">
        <v>0</v>
      </c>
      <c r="D180" s="572">
        <f t="shared" si="124"/>
        <v>0</v>
      </c>
      <c r="E180" s="572">
        <v>0</v>
      </c>
      <c r="F180" s="572">
        <v>0</v>
      </c>
      <c r="G180" s="572">
        <v>0</v>
      </c>
      <c r="H180" s="572">
        <v>22</v>
      </c>
      <c r="I180" s="572">
        <v>46</v>
      </c>
      <c r="J180" s="572">
        <v>72.5</v>
      </c>
      <c r="K180" s="572">
        <v>100</v>
      </c>
      <c r="L180" s="572">
        <v>134.5</v>
      </c>
      <c r="M180" s="572">
        <v>218.5</v>
      </c>
      <c r="N180" s="572">
        <v>172.5</v>
      </c>
      <c r="O180" s="572">
        <v>163</v>
      </c>
      <c r="P180" s="572">
        <v>151</v>
      </c>
      <c r="Q180" s="572">
        <f t="shared" si="125"/>
        <v>1080</v>
      </c>
      <c r="R180" s="572">
        <f t="shared" si="126"/>
        <v>1080</v>
      </c>
      <c r="S180" s="573">
        <v>0</v>
      </c>
      <c r="T180" s="573">
        <v>0</v>
      </c>
      <c r="U180" s="573">
        <v>0</v>
      </c>
      <c r="V180" s="573">
        <v>0</v>
      </c>
      <c r="W180" s="573">
        <v>0</v>
      </c>
      <c r="X180" s="573">
        <v>0</v>
      </c>
      <c r="Y180" s="573">
        <v>0</v>
      </c>
      <c r="Z180" s="573">
        <v>0</v>
      </c>
      <c r="AA180" s="573">
        <v>0</v>
      </c>
      <c r="AB180" s="566">
        <f t="shared" si="127"/>
        <v>0</v>
      </c>
      <c r="AC180" s="566">
        <f t="shared" si="128"/>
        <v>0</v>
      </c>
      <c r="AD180" s="566">
        <f t="shared" si="129"/>
        <v>0</v>
      </c>
      <c r="AE180" s="566">
        <f t="shared" si="130"/>
        <v>146.82300000000001</v>
      </c>
      <c r="AF180" s="566">
        <f t="shared" si="131"/>
        <v>1174.375</v>
      </c>
      <c r="AG180" s="566">
        <f t="shared" si="132"/>
        <v>1321.1980000000001</v>
      </c>
      <c r="AH180" s="566">
        <f t="shared" si="157"/>
        <v>1321.1980000000001</v>
      </c>
      <c r="AI180" s="567">
        <v>0</v>
      </c>
      <c r="AJ180" s="567">
        <v>0</v>
      </c>
      <c r="AK180" s="567">
        <v>0</v>
      </c>
      <c r="AL180" s="566">
        <f t="shared" si="158"/>
        <v>0</v>
      </c>
      <c r="AM180" s="566">
        <f t="shared" si="133"/>
        <v>0</v>
      </c>
      <c r="AN180" s="566">
        <f t="shared" si="134"/>
        <v>0</v>
      </c>
      <c r="AO180" s="566">
        <f t="shared" si="135"/>
        <v>0</v>
      </c>
      <c r="AP180" s="566">
        <f t="shared" si="136"/>
        <v>0</v>
      </c>
      <c r="AQ180" s="566">
        <f t="shared" si="159"/>
        <v>0</v>
      </c>
      <c r="AR180" s="566">
        <f t="shared" si="137"/>
        <v>0</v>
      </c>
      <c r="AS180" s="566">
        <f t="shared" si="160"/>
        <v>0</v>
      </c>
      <c r="AT180" s="566">
        <f t="shared" si="138"/>
        <v>0</v>
      </c>
      <c r="AU180" s="566">
        <f t="shared" si="139"/>
        <v>0</v>
      </c>
      <c r="AV180" s="566">
        <f t="shared" si="140"/>
        <v>0</v>
      </c>
      <c r="AW180" s="569">
        <v>0</v>
      </c>
      <c r="AX180" s="566">
        <f t="shared" si="141"/>
        <v>0</v>
      </c>
      <c r="AY180" s="567">
        <v>0</v>
      </c>
      <c r="AZ180" s="567">
        <v>0</v>
      </c>
      <c r="BA180" s="566" t="e">
        <f>IF(R180&gt;=2000,(SUM(AY180:AZ180)*BA178),(SUM(AY180:AX)))</f>
        <v>#NAME?</v>
      </c>
      <c r="BB180" s="566">
        <f t="shared" si="161"/>
        <v>0</v>
      </c>
      <c r="BC180" s="565"/>
      <c r="BD180" s="565"/>
      <c r="BE180" s="567">
        <v>0</v>
      </c>
      <c r="BF180" s="566">
        <f t="shared" si="162"/>
        <v>0</v>
      </c>
      <c r="BG180" s="568" t="e">
        <f t="shared" si="163"/>
        <v>#DIV/0!</v>
      </c>
      <c r="BH180" s="568" t="e">
        <f t="shared" si="164"/>
        <v>#DIV/0!</v>
      </c>
      <c r="BI180" s="568" t="e">
        <f t="shared" si="142"/>
        <v>#DIV/0!</v>
      </c>
      <c r="BJ180" s="565"/>
      <c r="BK180" s="566">
        <f t="shared" si="143"/>
        <v>0</v>
      </c>
      <c r="BL180" s="565"/>
      <c r="BM180" s="566">
        <f t="shared" si="144"/>
        <v>0</v>
      </c>
      <c r="BN180" s="565"/>
      <c r="BO180" s="565"/>
      <c r="BP180" s="566">
        <f t="shared" si="145"/>
        <v>0</v>
      </c>
      <c r="BQ180" s="569">
        <v>0</v>
      </c>
      <c r="BR180" s="566">
        <f t="shared" si="165"/>
        <v>0</v>
      </c>
      <c r="BS180" s="569">
        <v>0</v>
      </c>
      <c r="BT180" s="566">
        <f t="shared" si="166"/>
        <v>0</v>
      </c>
      <c r="BU180" s="566" t="e">
        <f t="shared" si="167"/>
        <v>#NAME?</v>
      </c>
      <c r="BV180" s="566" t="e">
        <f t="shared" si="168"/>
        <v>#NAME?</v>
      </c>
      <c r="BW180" s="566" t="e">
        <f t="shared" si="146"/>
        <v>#NAME?</v>
      </c>
      <c r="BX180" s="570" t="e">
        <f t="shared" si="147"/>
        <v>#NAME?</v>
      </c>
      <c r="BY180" s="565"/>
      <c r="BZ180" s="570" t="e">
        <f t="shared" si="148"/>
        <v>#NAME?</v>
      </c>
      <c r="CC180" s="538">
        <f t="shared" si="169"/>
        <v>0</v>
      </c>
      <c r="CF180" s="538">
        <f t="shared" si="149"/>
        <v>0</v>
      </c>
      <c r="CI180" s="535">
        <f t="shared" si="150"/>
        <v>0</v>
      </c>
      <c r="CJ180" s="535">
        <f t="shared" si="151"/>
        <v>0</v>
      </c>
      <c r="CK180" s="535">
        <f t="shared" si="152"/>
        <v>0</v>
      </c>
      <c r="CM180" s="535" t="e">
        <f t="shared" si="153"/>
        <v>#NAME?</v>
      </c>
      <c r="CS180" s="539" t="e">
        <f t="shared" si="170"/>
        <v>#NAME?</v>
      </c>
    </row>
    <row r="181" spans="1:97" ht="13">
      <c r="A181" s="564" t="s">
        <v>1024</v>
      </c>
      <c r="B181" s="572">
        <v>0</v>
      </c>
      <c r="C181" s="572">
        <v>0</v>
      </c>
      <c r="D181" s="572">
        <f t="shared" si="124"/>
        <v>0</v>
      </c>
      <c r="E181" s="572">
        <v>0</v>
      </c>
      <c r="F181" s="572">
        <v>0</v>
      </c>
      <c r="G181" s="572">
        <v>0</v>
      </c>
      <c r="H181" s="572">
        <v>0</v>
      </c>
      <c r="I181" s="572">
        <v>0</v>
      </c>
      <c r="J181" s="572">
        <v>0</v>
      </c>
      <c r="K181" s="572">
        <v>0</v>
      </c>
      <c r="L181" s="572">
        <v>0</v>
      </c>
      <c r="M181" s="572">
        <v>55</v>
      </c>
      <c r="N181" s="572">
        <v>58.5</v>
      </c>
      <c r="O181" s="572">
        <v>49.5</v>
      </c>
      <c r="P181" s="572">
        <v>50</v>
      </c>
      <c r="Q181" s="572">
        <f t="shared" si="125"/>
        <v>213</v>
      </c>
      <c r="R181" s="572">
        <f t="shared" si="126"/>
        <v>213</v>
      </c>
      <c r="S181" s="573">
        <v>0</v>
      </c>
      <c r="T181" s="573">
        <v>0</v>
      </c>
      <c r="U181" s="573">
        <v>0</v>
      </c>
      <c r="V181" s="573">
        <v>0</v>
      </c>
      <c r="W181" s="573">
        <v>0</v>
      </c>
      <c r="X181" s="573">
        <v>0</v>
      </c>
      <c r="Y181" s="573">
        <v>0</v>
      </c>
      <c r="Z181" s="573">
        <v>0</v>
      </c>
      <c r="AA181" s="573">
        <v>0</v>
      </c>
      <c r="AB181" s="566">
        <f t="shared" si="127"/>
        <v>0</v>
      </c>
      <c r="AC181" s="566">
        <f t="shared" si="128"/>
        <v>0</v>
      </c>
      <c r="AD181" s="566">
        <f t="shared" si="129"/>
        <v>0</v>
      </c>
      <c r="AE181" s="566">
        <f t="shared" si="130"/>
        <v>0</v>
      </c>
      <c r="AF181" s="566">
        <f t="shared" si="131"/>
        <v>266.25</v>
      </c>
      <c r="AG181" s="566">
        <f t="shared" si="132"/>
        <v>266.25</v>
      </c>
      <c r="AH181" s="566">
        <f t="shared" si="157"/>
        <v>266.25</v>
      </c>
      <c r="AI181" s="567">
        <v>0</v>
      </c>
      <c r="AJ181" s="567">
        <v>0</v>
      </c>
      <c r="AK181" s="567">
        <v>0</v>
      </c>
      <c r="AL181" s="566">
        <f t="shared" si="158"/>
        <v>0</v>
      </c>
      <c r="AM181" s="566">
        <f t="shared" si="133"/>
        <v>0</v>
      </c>
      <c r="AN181" s="566">
        <f t="shared" si="134"/>
        <v>0</v>
      </c>
      <c r="AO181" s="566">
        <f t="shared" si="135"/>
        <v>0</v>
      </c>
      <c r="AP181" s="566">
        <f t="shared" si="136"/>
        <v>0</v>
      </c>
      <c r="AQ181" s="566">
        <f t="shared" si="159"/>
        <v>0</v>
      </c>
      <c r="AR181" s="566">
        <f t="shared" si="137"/>
        <v>0</v>
      </c>
      <c r="AS181" s="566">
        <f t="shared" si="160"/>
        <v>0</v>
      </c>
      <c r="AT181" s="566">
        <f t="shared" si="138"/>
        <v>0</v>
      </c>
      <c r="AU181" s="566">
        <f t="shared" si="139"/>
        <v>0</v>
      </c>
      <c r="AV181" s="566">
        <f t="shared" si="140"/>
        <v>0</v>
      </c>
      <c r="AW181" s="569">
        <v>0</v>
      </c>
      <c r="AX181" s="566">
        <f t="shared" si="141"/>
        <v>0</v>
      </c>
      <c r="AY181" s="567">
        <v>0</v>
      </c>
      <c r="AZ181" s="567">
        <v>0</v>
      </c>
      <c r="BA181" s="566" t="e">
        <f>IF(R181&gt;=2000,(SUM(AY181:AZ181)*BA179),(SUM(AY181:AX)))</f>
        <v>#NAME?</v>
      </c>
      <c r="BB181" s="566">
        <f t="shared" si="161"/>
        <v>0</v>
      </c>
      <c r="BC181" s="565"/>
      <c r="BD181" s="565"/>
      <c r="BE181" s="567">
        <v>0</v>
      </c>
      <c r="BF181" s="566">
        <f t="shared" si="162"/>
        <v>0</v>
      </c>
      <c r="BG181" s="568" t="e">
        <f t="shared" si="163"/>
        <v>#DIV/0!</v>
      </c>
      <c r="BH181" s="568" t="e">
        <f t="shared" si="164"/>
        <v>#DIV/0!</v>
      </c>
      <c r="BI181" s="568" t="e">
        <f t="shared" si="142"/>
        <v>#DIV/0!</v>
      </c>
      <c r="BJ181" s="565"/>
      <c r="BK181" s="566">
        <f t="shared" si="143"/>
        <v>0</v>
      </c>
      <c r="BL181" s="565"/>
      <c r="BM181" s="566">
        <f t="shared" si="144"/>
        <v>0</v>
      </c>
      <c r="BN181" s="565"/>
      <c r="BO181" s="565"/>
      <c r="BP181" s="566">
        <f t="shared" si="145"/>
        <v>0</v>
      </c>
      <c r="BQ181" s="569">
        <v>0</v>
      </c>
      <c r="BR181" s="566">
        <f t="shared" si="165"/>
        <v>0</v>
      </c>
      <c r="BS181" s="569">
        <v>0</v>
      </c>
      <c r="BT181" s="566">
        <f t="shared" si="166"/>
        <v>0</v>
      </c>
      <c r="BU181" s="566" t="e">
        <f t="shared" si="167"/>
        <v>#NAME?</v>
      </c>
      <c r="BV181" s="566" t="e">
        <f t="shared" si="168"/>
        <v>#NAME?</v>
      </c>
      <c r="BW181" s="566" t="e">
        <f t="shared" si="146"/>
        <v>#NAME?</v>
      </c>
      <c r="BX181" s="570" t="e">
        <f t="shared" si="147"/>
        <v>#NAME?</v>
      </c>
      <c r="BY181" s="565"/>
      <c r="BZ181" s="570" t="e">
        <f t="shared" si="148"/>
        <v>#NAME?</v>
      </c>
      <c r="CC181" s="538">
        <f t="shared" si="169"/>
        <v>0</v>
      </c>
      <c r="CF181" s="538">
        <f t="shared" si="149"/>
        <v>0</v>
      </c>
      <c r="CI181" s="535">
        <f t="shared" si="150"/>
        <v>0</v>
      </c>
      <c r="CJ181" s="535">
        <f t="shared" si="151"/>
        <v>0</v>
      </c>
      <c r="CK181" s="535">
        <f t="shared" si="152"/>
        <v>0</v>
      </c>
      <c r="CM181" s="535" t="e">
        <f t="shared" si="153"/>
        <v>#NAME?</v>
      </c>
      <c r="CS181" s="539" t="e">
        <f t="shared" si="170"/>
        <v>#NAME?</v>
      </c>
    </row>
    <row r="182" spans="1:97" ht="13">
      <c r="A182" s="564" t="s">
        <v>1025</v>
      </c>
      <c r="B182" s="572">
        <v>0</v>
      </c>
      <c r="C182" s="572">
        <v>60</v>
      </c>
      <c r="D182" s="572">
        <f t="shared" si="124"/>
        <v>60</v>
      </c>
      <c r="E182" s="572">
        <v>60.5</v>
      </c>
      <c r="F182" s="572">
        <v>54.5</v>
      </c>
      <c r="G182" s="572">
        <v>55</v>
      </c>
      <c r="H182" s="572">
        <v>61</v>
      </c>
      <c r="I182" s="572">
        <v>58</v>
      </c>
      <c r="J182" s="572">
        <v>54</v>
      </c>
      <c r="K182" s="572">
        <v>40</v>
      </c>
      <c r="L182" s="572">
        <v>27.5</v>
      </c>
      <c r="M182" s="572">
        <v>0</v>
      </c>
      <c r="N182" s="572">
        <v>0</v>
      </c>
      <c r="O182" s="572">
        <v>0</v>
      </c>
      <c r="P182" s="572">
        <v>0</v>
      </c>
      <c r="Q182" s="572">
        <f t="shared" si="125"/>
        <v>410.5</v>
      </c>
      <c r="R182" s="572">
        <f t="shared" si="126"/>
        <v>470.5</v>
      </c>
      <c r="S182" s="573">
        <v>0</v>
      </c>
      <c r="T182" s="573">
        <v>0</v>
      </c>
      <c r="U182" s="573">
        <v>0</v>
      </c>
      <c r="V182" s="573">
        <v>0</v>
      </c>
      <c r="W182" s="573">
        <v>0</v>
      </c>
      <c r="X182" s="573">
        <v>0</v>
      </c>
      <c r="Y182" s="573">
        <v>0</v>
      </c>
      <c r="Z182" s="573">
        <v>0</v>
      </c>
      <c r="AA182" s="573">
        <v>0</v>
      </c>
      <c r="AB182" s="566">
        <f t="shared" si="127"/>
        <v>86.4</v>
      </c>
      <c r="AC182" s="566">
        <f t="shared" si="128"/>
        <v>72.599999999999994</v>
      </c>
      <c r="AD182" s="566">
        <f t="shared" si="129"/>
        <v>129.21</v>
      </c>
      <c r="AE182" s="566">
        <f t="shared" si="130"/>
        <v>180.785</v>
      </c>
      <c r="AF182" s="566">
        <f t="shared" si="131"/>
        <v>84.375</v>
      </c>
      <c r="AG182" s="566">
        <f t="shared" si="132"/>
        <v>466.97</v>
      </c>
      <c r="AH182" s="566">
        <f t="shared" si="157"/>
        <v>553.37</v>
      </c>
      <c r="AI182" s="567">
        <v>0</v>
      </c>
      <c r="AJ182" s="567">
        <v>0</v>
      </c>
      <c r="AK182" s="567">
        <v>0</v>
      </c>
      <c r="AL182" s="566">
        <f t="shared" si="158"/>
        <v>0</v>
      </c>
      <c r="AM182" s="566">
        <f t="shared" si="133"/>
        <v>0</v>
      </c>
      <c r="AN182" s="566">
        <f t="shared" si="134"/>
        <v>0</v>
      </c>
      <c r="AO182" s="566">
        <f t="shared" si="135"/>
        <v>0</v>
      </c>
      <c r="AP182" s="566">
        <f t="shared" si="136"/>
        <v>0</v>
      </c>
      <c r="AQ182" s="566">
        <f t="shared" si="159"/>
        <v>0</v>
      </c>
      <c r="AR182" s="566">
        <f t="shared" si="137"/>
        <v>0</v>
      </c>
      <c r="AS182" s="566">
        <f t="shared" si="160"/>
        <v>0</v>
      </c>
      <c r="AT182" s="566">
        <f t="shared" si="138"/>
        <v>0</v>
      </c>
      <c r="AU182" s="566">
        <f t="shared" si="139"/>
        <v>0</v>
      </c>
      <c r="AV182" s="566">
        <f t="shared" si="140"/>
        <v>0</v>
      </c>
      <c r="AW182" s="569">
        <v>0</v>
      </c>
      <c r="AX182" s="566">
        <f t="shared" si="141"/>
        <v>0</v>
      </c>
      <c r="AY182" s="567">
        <v>0</v>
      </c>
      <c r="AZ182" s="567">
        <v>0</v>
      </c>
      <c r="BA182" s="566" t="e">
        <f>IF(R182&gt;=2000,(SUM(AY182:AZ182)*BA180),(SUM(AY182:AX)))</f>
        <v>#NAME?</v>
      </c>
      <c r="BB182" s="566">
        <f t="shared" si="161"/>
        <v>0</v>
      </c>
      <c r="BC182" s="565"/>
      <c r="BD182" s="565"/>
      <c r="BE182" s="567">
        <v>0</v>
      </c>
      <c r="BF182" s="566">
        <f t="shared" si="162"/>
        <v>0</v>
      </c>
      <c r="BG182" s="568" t="e">
        <f t="shared" si="163"/>
        <v>#DIV/0!</v>
      </c>
      <c r="BH182" s="568" t="e">
        <f t="shared" si="164"/>
        <v>#DIV/0!</v>
      </c>
      <c r="BI182" s="568" t="e">
        <f t="shared" si="142"/>
        <v>#DIV/0!</v>
      </c>
      <c r="BJ182" s="565"/>
      <c r="BK182" s="566">
        <f t="shared" si="143"/>
        <v>0</v>
      </c>
      <c r="BL182" s="565"/>
      <c r="BM182" s="566">
        <f t="shared" si="144"/>
        <v>0</v>
      </c>
      <c r="BN182" s="565"/>
      <c r="BO182" s="565"/>
      <c r="BP182" s="566">
        <f t="shared" si="145"/>
        <v>0</v>
      </c>
      <c r="BQ182" s="569">
        <v>475</v>
      </c>
      <c r="BR182" s="566">
        <f t="shared" si="165"/>
        <v>52.25</v>
      </c>
      <c r="BS182" s="569">
        <v>120</v>
      </c>
      <c r="BT182" s="566">
        <f t="shared" si="166"/>
        <v>36</v>
      </c>
      <c r="BU182" s="566" t="e">
        <f t="shared" si="167"/>
        <v>#NAME?</v>
      </c>
      <c r="BV182" s="566" t="e">
        <f t="shared" si="168"/>
        <v>#NAME?</v>
      </c>
      <c r="BW182" s="566" t="e">
        <f t="shared" si="146"/>
        <v>#NAME?</v>
      </c>
      <c r="BX182" s="570" t="e">
        <f t="shared" si="147"/>
        <v>#NAME?</v>
      </c>
      <c r="BY182" s="565"/>
      <c r="BZ182" s="570" t="e">
        <f t="shared" si="148"/>
        <v>#NAME?</v>
      </c>
      <c r="CC182" s="538">
        <f t="shared" si="169"/>
        <v>0</v>
      </c>
      <c r="CF182" s="538">
        <f t="shared" si="149"/>
        <v>0</v>
      </c>
      <c r="CI182" s="535">
        <f t="shared" si="150"/>
        <v>0</v>
      </c>
      <c r="CJ182" s="535">
        <f t="shared" si="151"/>
        <v>0</v>
      </c>
      <c r="CK182" s="535">
        <f t="shared" si="152"/>
        <v>0</v>
      </c>
      <c r="CM182" s="535" t="e">
        <f t="shared" si="153"/>
        <v>#NAME?</v>
      </c>
      <c r="CS182" s="539" t="e">
        <f t="shared" si="170"/>
        <v>#NAME?</v>
      </c>
    </row>
    <row r="183" spans="1:97" ht="13">
      <c r="A183" s="575" t="s">
        <v>1351</v>
      </c>
      <c r="B183" s="572">
        <v>0</v>
      </c>
      <c r="C183" s="572">
        <v>40</v>
      </c>
      <c r="D183" s="572">
        <f t="shared" si="124"/>
        <v>40</v>
      </c>
      <c r="E183" s="572">
        <v>20</v>
      </c>
      <c r="F183" s="572">
        <v>0</v>
      </c>
      <c r="G183" s="572">
        <v>0</v>
      </c>
      <c r="H183" s="572">
        <v>0</v>
      </c>
      <c r="I183" s="572">
        <v>0</v>
      </c>
      <c r="J183" s="572">
        <v>0</v>
      </c>
      <c r="K183" s="572">
        <v>0</v>
      </c>
      <c r="L183" s="572">
        <v>0</v>
      </c>
      <c r="M183" s="572">
        <v>0</v>
      </c>
      <c r="N183" s="572">
        <v>0</v>
      </c>
      <c r="O183" s="572">
        <v>0</v>
      </c>
      <c r="P183" s="572">
        <v>0</v>
      </c>
      <c r="Q183" s="572">
        <f t="shared" si="125"/>
        <v>20</v>
      </c>
      <c r="R183" s="572">
        <f t="shared" si="126"/>
        <v>60</v>
      </c>
      <c r="S183" s="573">
        <v>0</v>
      </c>
      <c r="T183" s="573">
        <v>0</v>
      </c>
      <c r="U183" s="573">
        <v>0</v>
      </c>
      <c r="V183" s="573">
        <v>0</v>
      </c>
      <c r="W183" s="573">
        <v>0</v>
      </c>
      <c r="X183" s="573">
        <v>0</v>
      </c>
      <c r="Y183" s="573">
        <v>0</v>
      </c>
      <c r="Z183" s="573">
        <v>0</v>
      </c>
      <c r="AA183" s="573">
        <v>0</v>
      </c>
      <c r="AB183" s="566">
        <f t="shared" si="127"/>
        <v>57.6</v>
      </c>
      <c r="AC183" s="566">
        <f t="shared" si="128"/>
        <v>24</v>
      </c>
      <c r="AD183" s="566">
        <f t="shared" si="129"/>
        <v>0</v>
      </c>
      <c r="AE183" s="566">
        <f t="shared" si="130"/>
        <v>0</v>
      </c>
      <c r="AF183" s="566">
        <f t="shared" si="131"/>
        <v>0</v>
      </c>
      <c r="AG183" s="566">
        <f t="shared" si="132"/>
        <v>24</v>
      </c>
      <c r="AH183" s="566">
        <f t="shared" si="157"/>
        <v>81.599999999999994</v>
      </c>
      <c r="AI183" s="567">
        <v>0</v>
      </c>
      <c r="AJ183" s="567">
        <v>0</v>
      </c>
      <c r="AK183" s="567">
        <v>0</v>
      </c>
      <c r="AL183" s="566">
        <f t="shared" si="158"/>
        <v>0</v>
      </c>
      <c r="AM183" s="566">
        <f t="shared" si="133"/>
        <v>0</v>
      </c>
      <c r="AN183" s="566">
        <f t="shared" si="134"/>
        <v>0</v>
      </c>
      <c r="AO183" s="566">
        <f t="shared" si="135"/>
        <v>0</v>
      </c>
      <c r="AP183" s="566">
        <f t="shared" si="136"/>
        <v>0</v>
      </c>
      <c r="AQ183" s="566">
        <f t="shared" si="159"/>
        <v>0</v>
      </c>
      <c r="AR183" s="566">
        <f t="shared" si="137"/>
        <v>0</v>
      </c>
      <c r="AS183" s="566">
        <f t="shared" si="160"/>
        <v>0</v>
      </c>
      <c r="AT183" s="566">
        <f t="shared" si="138"/>
        <v>0</v>
      </c>
      <c r="AU183" s="566">
        <f t="shared" si="139"/>
        <v>0</v>
      </c>
      <c r="AV183" s="566">
        <f t="shared" si="140"/>
        <v>0</v>
      </c>
      <c r="AW183" s="569">
        <v>0</v>
      </c>
      <c r="AX183" s="566">
        <f t="shared" si="141"/>
        <v>0</v>
      </c>
      <c r="AY183" s="567">
        <v>0</v>
      </c>
      <c r="AZ183" s="567">
        <v>0</v>
      </c>
      <c r="BA183" s="566" t="e">
        <f>IF(R183&gt;=2000,(SUM(AY183:AZ183)*BA181),(SUM(AY183:AX)))</f>
        <v>#NAME?</v>
      </c>
      <c r="BB183" s="566">
        <f t="shared" si="161"/>
        <v>0</v>
      </c>
      <c r="BC183" s="565"/>
      <c r="BD183" s="565"/>
      <c r="BE183" s="567">
        <v>0</v>
      </c>
      <c r="BF183" s="566">
        <f t="shared" si="162"/>
        <v>0</v>
      </c>
      <c r="BG183" s="568" t="e">
        <f t="shared" si="163"/>
        <v>#DIV/0!</v>
      </c>
      <c r="BH183" s="568" t="e">
        <f t="shared" si="164"/>
        <v>#DIV/0!</v>
      </c>
      <c r="BI183" s="568" t="e">
        <f t="shared" si="142"/>
        <v>#DIV/0!</v>
      </c>
      <c r="BJ183" s="565"/>
      <c r="BK183" s="566">
        <f t="shared" si="143"/>
        <v>0</v>
      </c>
      <c r="BL183" s="565"/>
      <c r="BM183" s="566">
        <f t="shared" si="144"/>
        <v>0</v>
      </c>
      <c r="BN183" s="565"/>
      <c r="BO183" s="565"/>
      <c r="BP183" s="566">
        <f t="shared" si="145"/>
        <v>0</v>
      </c>
      <c r="BQ183" s="569">
        <v>30</v>
      </c>
      <c r="BR183" s="566">
        <f>ROUND($BQ183*$BR$2,3)</f>
        <v>3.3</v>
      </c>
      <c r="BS183" s="569">
        <v>60</v>
      </c>
      <c r="BT183" s="566">
        <f>ROUND($BS183*$BT$2,3)</f>
        <v>18</v>
      </c>
      <c r="BU183" s="566" t="e">
        <f t="shared" si="167"/>
        <v>#NAME?</v>
      </c>
      <c r="BV183" s="566" t="e">
        <f t="shared" si="168"/>
        <v>#NAME?</v>
      </c>
      <c r="BW183" s="566" t="e">
        <f t="shared" si="146"/>
        <v>#NAME?</v>
      </c>
      <c r="BX183" s="570" t="e">
        <f t="shared" si="147"/>
        <v>#NAME?</v>
      </c>
      <c r="BY183" s="565"/>
      <c r="BZ183" s="570" t="e">
        <f t="shared" si="148"/>
        <v>#NAME?</v>
      </c>
      <c r="CC183" s="538">
        <f t="shared" si="169"/>
        <v>0</v>
      </c>
      <c r="CF183" s="538">
        <f t="shared" si="149"/>
        <v>0</v>
      </c>
      <c r="CI183" s="535">
        <f t="shared" si="150"/>
        <v>0</v>
      </c>
      <c r="CJ183" s="535">
        <f t="shared" si="151"/>
        <v>0</v>
      </c>
      <c r="CK183" s="535">
        <f t="shared" si="152"/>
        <v>0</v>
      </c>
      <c r="CM183" s="535" t="e">
        <f t="shared" si="153"/>
        <v>#NAME?</v>
      </c>
      <c r="CS183" s="539" t="e">
        <f t="shared" si="170"/>
        <v>#NAME?</v>
      </c>
    </row>
    <row r="184" spans="1:97" ht="13">
      <c r="A184" s="564" t="s">
        <v>1026</v>
      </c>
      <c r="B184" s="572">
        <v>1.5</v>
      </c>
      <c r="C184" s="572">
        <v>10.5</v>
      </c>
      <c r="D184" s="572">
        <f t="shared" si="124"/>
        <v>11.25</v>
      </c>
      <c r="E184" s="572">
        <v>9.5</v>
      </c>
      <c r="F184" s="572">
        <v>8</v>
      </c>
      <c r="G184" s="572">
        <v>8</v>
      </c>
      <c r="H184" s="572">
        <v>10</v>
      </c>
      <c r="I184" s="572">
        <v>8</v>
      </c>
      <c r="J184" s="572">
        <v>7</v>
      </c>
      <c r="K184" s="572">
        <v>8.5</v>
      </c>
      <c r="L184" s="572">
        <v>10</v>
      </c>
      <c r="M184" s="572">
        <v>0</v>
      </c>
      <c r="N184" s="572">
        <v>0</v>
      </c>
      <c r="O184" s="572">
        <v>0</v>
      </c>
      <c r="P184" s="572">
        <v>0</v>
      </c>
      <c r="Q184" s="572">
        <f t="shared" si="125"/>
        <v>69</v>
      </c>
      <c r="R184" s="572">
        <f t="shared" si="126"/>
        <v>80.25</v>
      </c>
      <c r="S184" s="573">
        <v>0</v>
      </c>
      <c r="T184" s="573">
        <v>0</v>
      </c>
      <c r="U184" s="573">
        <v>0</v>
      </c>
      <c r="V184" s="573">
        <v>0</v>
      </c>
      <c r="W184" s="573">
        <v>0</v>
      </c>
      <c r="X184" s="573">
        <v>0</v>
      </c>
      <c r="Y184" s="573">
        <v>0</v>
      </c>
      <c r="Z184" s="573">
        <v>0</v>
      </c>
      <c r="AA184" s="573">
        <v>0</v>
      </c>
      <c r="AB184" s="566">
        <f t="shared" si="127"/>
        <v>16.2</v>
      </c>
      <c r="AC184" s="566">
        <f t="shared" si="128"/>
        <v>11.4</v>
      </c>
      <c r="AD184" s="566">
        <f t="shared" si="129"/>
        <v>18.88</v>
      </c>
      <c r="AE184" s="566">
        <f t="shared" si="130"/>
        <v>26.125</v>
      </c>
      <c r="AF184" s="566">
        <f t="shared" si="131"/>
        <v>23.125</v>
      </c>
      <c r="AG184" s="566">
        <f t="shared" si="132"/>
        <v>79.53</v>
      </c>
      <c r="AH184" s="566">
        <f t="shared" si="157"/>
        <v>95.73</v>
      </c>
      <c r="AI184" s="567">
        <v>0</v>
      </c>
      <c r="AJ184" s="567">
        <v>0</v>
      </c>
      <c r="AK184" s="567">
        <v>0</v>
      </c>
      <c r="AL184" s="566">
        <f t="shared" si="158"/>
        <v>0</v>
      </c>
      <c r="AM184" s="566">
        <f t="shared" si="133"/>
        <v>0</v>
      </c>
      <c r="AN184" s="566">
        <f t="shared" si="134"/>
        <v>0</v>
      </c>
      <c r="AO184" s="566">
        <f t="shared" si="135"/>
        <v>0</v>
      </c>
      <c r="AP184" s="566">
        <f t="shared" si="136"/>
        <v>0</v>
      </c>
      <c r="AQ184" s="566">
        <f t="shared" si="159"/>
        <v>0</v>
      </c>
      <c r="AR184" s="566">
        <f t="shared" si="137"/>
        <v>0</v>
      </c>
      <c r="AS184" s="566">
        <f t="shared" si="160"/>
        <v>0</v>
      </c>
      <c r="AT184" s="566">
        <f t="shared" si="138"/>
        <v>0</v>
      </c>
      <c r="AU184" s="566">
        <f t="shared" si="139"/>
        <v>0</v>
      </c>
      <c r="AV184" s="566">
        <f t="shared" si="140"/>
        <v>0</v>
      </c>
      <c r="AW184" s="569">
        <v>0</v>
      </c>
      <c r="AX184" s="566">
        <f t="shared" si="141"/>
        <v>0</v>
      </c>
      <c r="AY184" s="567">
        <v>0</v>
      </c>
      <c r="AZ184" s="567">
        <v>0</v>
      </c>
      <c r="BA184" s="566" t="e">
        <f>IF(R184&gt;=2000,(SUM(AY184:AZ184)*BA182),(SUM(AY184:AX)))</f>
        <v>#NAME?</v>
      </c>
      <c r="BB184" s="566">
        <f t="shared" si="161"/>
        <v>0</v>
      </c>
      <c r="BC184" s="565"/>
      <c r="BD184" s="565"/>
      <c r="BE184" s="567">
        <v>0</v>
      </c>
      <c r="BF184" s="566">
        <f t="shared" si="162"/>
        <v>0</v>
      </c>
      <c r="BG184" s="568" t="e">
        <f t="shared" si="163"/>
        <v>#DIV/0!</v>
      </c>
      <c r="BH184" s="568" t="e">
        <f t="shared" si="164"/>
        <v>#DIV/0!</v>
      </c>
      <c r="BI184" s="568" t="e">
        <f t="shared" si="142"/>
        <v>#DIV/0!</v>
      </c>
      <c r="BJ184" s="565"/>
      <c r="BK184" s="566">
        <f t="shared" si="143"/>
        <v>0</v>
      </c>
      <c r="BL184" s="565"/>
      <c r="BM184" s="566">
        <f t="shared" si="144"/>
        <v>0</v>
      </c>
      <c r="BN184" s="565"/>
      <c r="BO184" s="565"/>
      <c r="BP184" s="566">
        <f t="shared" si="145"/>
        <v>0</v>
      </c>
      <c r="BQ184" s="569">
        <v>0</v>
      </c>
      <c r="BR184" s="566">
        <f t="shared" si="165"/>
        <v>0</v>
      </c>
      <c r="BS184" s="569">
        <v>0</v>
      </c>
      <c r="BT184" s="566">
        <f t="shared" si="166"/>
        <v>0</v>
      </c>
      <c r="BU184" s="566" t="e">
        <f t="shared" si="167"/>
        <v>#NAME?</v>
      </c>
      <c r="BV184" s="566" t="e">
        <f t="shared" si="168"/>
        <v>#NAME?</v>
      </c>
      <c r="BW184" s="566" t="e">
        <f t="shared" si="146"/>
        <v>#NAME?</v>
      </c>
      <c r="BX184" s="570" t="e">
        <f t="shared" si="147"/>
        <v>#NAME?</v>
      </c>
      <c r="BY184" s="565"/>
      <c r="BZ184" s="570" t="e">
        <f t="shared" si="148"/>
        <v>#NAME?</v>
      </c>
      <c r="CC184" s="538">
        <f t="shared" si="169"/>
        <v>0</v>
      </c>
      <c r="CF184" s="538">
        <f t="shared" si="149"/>
        <v>0</v>
      </c>
      <c r="CI184" s="535">
        <f t="shared" si="150"/>
        <v>0</v>
      </c>
      <c r="CJ184" s="535">
        <f t="shared" si="151"/>
        <v>0</v>
      </c>
      <c r="CK184" s="535">
        <f t="shared" si="152"/>
        <v>0</v>
      </c>
      <c r="CM184" s="535" t="e">
        <f t="shared" si="153"/>
        <v>#NAME?</v>
      </c>
      <c r="CS184" s="539" t="e">
        <f t="shared" si="170"/>
        <v>#NAME?</v>
      </c>
    </row>
    <row r="185" spans="1:97" ht="13">
      <c r="A185" s="564" t="s">
        <v>1027</v>
      </c>
      <c r="B185" s="572">
        <v>0</v>
      </c>
      <c r="C185" s="572">
        <v>5</v>
      </c>
      <c r="D185" s="572">
        <f t="shared" si="124"/>
        <v>5</v>
      </c>
      <c r="E185" s="572">
        <v>3</v>
      </c>
      <c r="F185" s="572">
        <v>8</v>
      </c>
      <c r="G185" s="572">
        <v>3</v>
      </c>
      <c r="H185" s="572">
        <v>6</v>
      </c>
      <c r="I185" s="572">
        <v>6.5</v>
      </c>
      <c r="J185" s="572">
        <v>10.5</v>
      </c>
      <c r="K185" s="572">
        <v>3.5</v>
      </c>
      <c r="L185" s="572">
        <v>4.5</v>
      </c>
      <c r="M185" s="572">
        <v>0</v>
      </c>
      <c r="N185" s="572">
        <v>0</v>
      </c>
      <c r="O185" s="572">
        <v>0</v>
      </c>
      <c r="P185" s="572">
        <v>0</v>
      </c>
      <c r="Q185" s="572">
        <f t="shared" si="125"/>
        <v>45</v>
      </c>
      <c r="R185" s="572">
        <f t="shared" si="126"/>
        <v>50</v>
      </c>
      <c r="S185" s="573">
        <v>0</v>
      </c>
      <c r="T185" s="573">
        <v>0</v>
      </c>
      <c r="U185" s="573">
        <v>0</v>
      </c>
      <c r="V185" s="573">
        <v>0</v>
      </c>
      <c r="W185" s="573">
        <v>0</v>
      </c>
      <c r="X185" s="573">
        <v>0</v>
      </c>
      <c r="Y185" s="573">
        <v>0</v>
      </c>
      <c r="Z185" s="573">
        <v>0</v>
      </c>
      <c r="AA185" s="573">
        <v>0</v>
      </c>
      <c r="AB185" s="566">
        <f t="shared" si="127"/>
        <v>7.2</v>
      </c>
      <c r="AC185" s="566">
        <f t="shared" si="128"/>
        <v>3.6</v>
      </c>
      <c r="AD185" s="566">
        <f t="shared" si="129"/>
        <v>12.98</v>
      </c>
      <c r="AE185" s="566">
        <f t="shared" si="130"/>
        <v>24.035</v>
      </c>
      <c r="AF185" s="566">
        <f t="shared" si="131"/>
        <v>10</v>
      </c>
      <c r="AG185" s="566">
        <f t="shared" si="132"/>
        <v>50.615000000000002</v>
      </c>
      <c r="AH185" s="566">
        <f t="shared" si="157"/>
        <v>57.815000000000005</v>
      </c>
      <c r="AI185" s="567">
        <v>0</v>
      </c>
      <c r="AJ185" s="567">
        <v>0</v>
      </c>
      <c r="AK185" s="567">
        <v>0</v>
      </c>
      <c r="AL185" s="566">
        <f t="shared" si="158"/>
        <v>0</v>
      </c>
      <c r="AM185" s="566">
        <f t="shared" si="133"/>
        <v>0</v>
      </c>
      <c r="AN185" s="566">
        <f t="shared" si="134"/>
        <v>0</v>
      </c>
      <c r="AO185" s="566">
        <f t="shared" si="135"/>
        <v>0</v>
      </c>
      <c r="AP185" s="566">
        <f t="shared" si="136"/>
        <v>0</v>
      </c>
      <c r="AQ185" s="566">
        <f t="shared" si="159"/>
        <v>0</v>
      </c>
      <c r="AR185" s="566">
        <f t="shared" si="137"/>
        <v>0</v>
      </c>
      <c r="AS185" s="566">
        <f t="shared" si="160"/>
        <v>0</v>
      </c>
      <c r="AT185" s="566">
        <f t="shared" si="138"/>
        <v>0</v>
      </c>
      <c r="AU185" s="566">
        <f t="shared" si="139"/>
        <v>0</v>
      </c>
      <c r="AV185" s="566">
        <f t="shared" si="140"/>
        <v>0</v>
      </c>
      <c r="AW185" s="569">
        <v>0</v>
      </c>
      <c r="AX185" s="566">
        <f t="shared" si="141"/>
        <v>0</v>
      </c>
      <c r="AY185" s="567">
        <v>0</v>
      </c>
      <c r="AZ185" s="567">
        <v>0</v>
      </c>
      <c r="BA185" s="566" t="e">
        <f>IF(R185&gt;=2000,(SUM(AY185:AZ185)*BA183),(SUM(AY185:AX)))</f>
        <v>#NAME?</v>
      </c>
      <c r="BB185" s="566">
        <f t="shared" si="161"/>
        <v>0</v>
      </c>
      <c r="BC185" s="565"/>
      <c r="BD185" s="565"/>
      <c r="BE185" s="567">
        <v>0</v>
      </c>
      <c r="BF185" s="566">
        <f t="shared" si="162"/>
        <v>0</v>
      </c>
      <c r="BG185" s="568" t="e">
        <f t="shared" si="163"/>
        <v>#DIV/0!</v>
      </c>
      <c r="BH185" s="568" t="e">
        <f t="shared" si="164"/>
        <v>#DIV/0!</v>
      </c>
      <c r="BI185" s="568" t="e">
        <f t="shared" si="142"/>
        <v>#DIV/0!</v>
      </c>
      <c r="BJ185" s="565"/>
      <c r="BK185" s="566">
        <f t="shared" si="143"/>
        <v>0</v>
      </c>
      <c r="BL185" s="565"/>
      <c r="BM185" s="566">
        <f t="shared" si="144"/>
        <v>0</v>
      </c>
      <c r="BN185" s="565"/>
      <c r="BO185" s="565"/>
      <c r="BP185" s="566">
        <f t="shared" si="145"/>
        <v>0</v>
      </c>
      <c r="BQ185" s="569">
        <v>50</v>
      </c>
      <c r="BR185" s="566">
        <f t="shared" si="165"/>
        <v>5.5</v>
      </c>
      <c r="BS185" s="569">
        <v>0</v>
      </c>
      <c r="BT185" s="566">
        <f t="shared" si="166"/>
        <v>0</v>
      </c>
      <c r="BU185" s="566" t="e">
        <f t="shared" si="167"/>
        <v>#NAME?</v>
      </c>
      <c r="BV185" s="566" t="e">
        <f t="shared" si="168"/>
        <v>#NAME?</v>
      </c>
      <c r="BW185" s="566" t="e">
        <f t="shared" si="146"/>
        <v>#NAME?</v>
      </c>
      <c r="BX185" s="570" t="e">
        <f t="shared" si="147"/>
        <v>#NAME?</v>
      </c>
      <c r="BY185" s="565"/>
      <c r="BZ185" s="570" t="e">
        <f t="shared" si="148"/>
        <v>#NAME?</v>
      </c>
      <c r="CC185" s="538">
        <f t="shared" si="169"/>
        <v>0</v>
      </c>
      <c r="CF185" s="538">
        <f t="shared" si="149"/>
        <v>0</v>
      </c>
      <c r="CI185" s="535">
        <f t="shared" si="150"/>
        <v>0</v>
      </c>
      <c r="CJ185" s="535">
        <f t="shared" si="151"/>
        <v>0</v>
      </c>
      <c r="CK185" s="535">
        <f t="shared" si="152"/>
        <v>0</v>
      </c>
      <c r="CM185" s="535" t="e">
        <f t="shared" si="153"/>
        <v>#NAME?</v>
      </c>
      <c r="CS185" s="539" t="e">
        <f t="shared" si="170"/>
        <v>#NAME?</v>
      </c>
    </row>
    <row r="186" spans="1:97" ht="13">
      <c r="A186" s="564" t="s">
        <v>1028</v>
      </c>
      <c r="B186" s="572">
        <v>0</v>
      </c>
      <c r="C186" s="572">
        <v>27</v>
      </c>
      <c r="D186" s="572">
        <f t="shared" si="124"/>
        <v>27</v>
      </c>
      <c r="E186" s="572">
        <v>20</v>
      </c>
      <c r="F186" s="572">
        <v>22</v>
      </c>
      <c r="G186" s="572">
        <v>23.5</v>
      </c>
      <c r="H186" s="572">
        <v>12</v>
      </c>
      <c r="I186" s="572">
        <v>21</v>
      </c>
      <c r="J186" s="572">
        <v>11.5</v>
      </c>
      <c r="K186" s="572">
        <v>0</v>
      </c>
      <c r="L186" s="572">
        <v>0</v>
      </c>
      <c r="M186" s="572">
        <v>0</v>
      </c>
      <c r="N186" s="572">
        <v>0</v>
      </c>
      <c r="O186" s="572">
        <v>0</v>
      </c>
      <c r="P186" s="572">
        <v>0</v>
      </c>
      <c r="Q186" s="572">
        <f t="shared" si="125"/>
        <v>110</v>
      </c>
      <c r="R186" s="572">
        <f t="shared" si="126"/>
        <v>137</v>
      </c>
      <c r="S186" s="573">
        <v>0</v>
      </c>
      <c r="T186" s="573">
        <v>0</v>
      </c>
      <c r="U186" s="573">
        <v>0</v>
      </c>
      <c r="V186" s="573">
        <v>0</v>
      </c>
      <c r="W186" s="573">
        <v>0</v>
      </c>
      <c r="X186" s="573">
        <v>0</v>
      </c>
      <c r="Y186" s="573">
        <v>0</v>
      </c>
      <c r="Z186" s="573">
        <v>0</v>
      </c>
      <c r="AA186" s="573">
        <v>0</v>
      </c>
      <c r="AB186" s="566">
        <f t="shared" si="127"/>
        <v>38.880000000000003</v>
      </c>
      <c r="AC186" s="566">
        <f t="shared" si="128"/>
        <v>24</v>
      </c>
      <c r="AD186" s="566">
        <f t="shared" si="129"/>
        <v>53.69</v>
      </c>
      <c r="AE186" s="566">
        <f t="shared" si="130"/>
        <v>46.503</v>
      </c>
      <c r="AF186" s="566">
        <f t="shared" si="131"/>
        <v>0</v>
      </c>
      <c r="AG186" s="566">
        <f t="shared" si="132"/>
        <v>124.193</v>
      </c>
      <c r="AH186" s="566">
        <f t="shared" si="157"/>
        <v>163.07300000000001</v>
      </c>
      <c r="AI186" s="567">
        <v>0</v>
      </c>
      <c r="AJ186" s="567">
        <v>0</v>
      </c>
      <c r="AK186" s="567">
        <v>0</v>
      </c>
      <c r="AL186" s="566">
        <f t="shared" si="158"/>
        <v>0</v>
      </c>
      <c r="AM186" s="566">
        <f t="shared" si="133"/>
        <v>0</v>
      </c>
      <c r="AN186" s="566">
        <f t="shared" si="134"/>
        <v>0</v>
      </c>
      <c r="AO186" s="566">
        <f t="shared" si="135"/>
        <v>0</v>
      </c>
      <c r="AP186" s="566">
        <f t="shared" si="136"/>
        <v>0</v>
      </c>
      <c r="AQ186" s="566">
        <f t="shared" si="159"/>
        <v>0</v>
      </c>
      <c r="AR186" s="566">
        <f t="shared" si="137"/>
        <v>0</v>
      </c>
      <c r="AS186" s="566">
        <f t="shared" si="160"/>
        <v>0</v>
      </c>
      <c r="AT186" s="566">
        <f t="shared" si="138"/>
        <v>0</v>
      </c>
      <c r="AU186" s="566">
        <f t="shared" si="139"/>
        <v>0</v>
      </c>
      <c r="AV186" s="566">
        <f t="shared" si="140"/>
        <v>0</v>
      </c>
      <c r="AW186" s="569">
        <v>0</v>
      </c>
      <c r="AX186" s="566">
        <f t="shared" si="141"/>
        <v>0</v>
      </c>
      <c r="AY186" s="567">
        <v>0</v>
      </c>
      <c r="AZ186" s="567">
        <v>0</v>
      </c>
      <c r="BA186" s="566" t="e">
        <f>IF(R186&gt;=2000,(SUM(AY186:AZ186)*BA184),(SUM(AY186:AX)))</f>
        <v>#NAME?</v>
      </c>
      <c r="BB186" s="566">
        <f t="shared" si="161"/>
        <v>0</v>
      </c>
      <c r="BC186" s="565"/>
      <c r="BD186" s="565"/>
      <c r="BE186" s="567">
        <v>0</v>
      </c>
      <c r="BF186" s="566">
        <f t="shared" si="162"/>
        <v>0</v>
      </c>
      <c r="BG186" s="568" t="e">
        <f t="shared" si="163"/>
        <v>#DIV/0!</v>
      </c>
      <c r="BH186" s="568" t="e">
        <f t="shared" si="164"/>
        <v>#DIV/0!</v>
      </c>
      <c r="BI186" s="568" t="e">
        <f t="shared" si="142"/>
        <v>#DIV/0!</v>
      </c>
      <c r="BJ186" s="565"/>
      <c r="BK186" s="566">
        <f t="shared" si="143"/>
        <v>0</v>
      </c>
      <c r="BL186" s="565"/>
      <c r="BM186" s="566">
        <f t="shared" si="144"/>
        <v>0</v>
      </c>
      <c r="BN186" s="565"/>
      <c r="BO186" s="565"/>
      <c r="BP186" s="566">
        <f t="shared" si="145"/>
        <v>0</v>
      </c>
      <c r="BQ186" s="569">
        <v>0</v>
      </c>
      <c r="BR186" s="566">
        <f t="shared" si="165"/>
        <v>0</v>
      </c>
      <c r="BS186" s="569">
        <v>0</v>
      </c>
      <c r="BT186" s="566">
        <f t="shared" si="166"/>
        <v>0</v>
      </c>
      <c r="BU186" s="566" t="e">
        <f t="shared" si="167"/>
        <v>#NAME?</v>
      </c>
      <c r="BV186" s="566" t="e">
        <f t="shared" si="168"/>
        <v>#NAME?</v>
      </c>
      <c r="BW186" s="566" t="e">
        <f t="shared" si="146"/>
        <v>#NAME?</v>
      </c>
      <c r="BX186" s="570" t="e">
        <f t="shared" si="147"/>
        <v>#NAME?</v>
      </c>
      <c r="BY186" s="565"/>
      <c r="BZ186" s="570" t="e">
        <f t="shared" si="148"/>
        <v>#NAME?</v>
      </c>
      <c r="CC186" s="538">
        <f t="shared" si="169"/>
        <v>0</v>
      </c>
      <c r="CF186" s="538">
        <f t="shared" si="149"/>
        <v>0</v>
      </c>
      <c r="CI186" s="535">
        <f t="shared" si="150"/>
        <v>0</v>
      </c>
      <c r="CJ186" s="535">
        <f t="shared" si="151"/>
        <v>0</v>
      </c>
      <c r="CK186" s="535">
        <f t="shared" si="152"/>
        <v>0</v>
      </c>
      <c r="CM186" s="535" t="e">
        <f t="shared" si="153"/>
        <v>#NAME?</v>
      </c>
      <c r="CS186" s="539" t="e">
        <f t="shared" si="170"/>
        <v>#NAME?</v>
      </c>
    </row>
    <row r="187" spans="1:97" ht="13">
      <c r="A187" s="564" t="s">
        <v>1352</v>
      </c>
      <c r="B187" s="572">
        <v>25.5</v>
      </c>
      <c r="C187" s="572">
        <v>28.5</v>
      </c>
      <c r="D187" s="572">
        <f t="shared" si="124"/>
        <v>41.25</v>
      </c>
      <c r="E187" s="572">
        <v>18.5</v>
      </c>
      <c r="F187" s="572">
        <v>29.5</v>
      </c>
      <c r="G187" s="572">
        <v>17</v>
      </c>
      <c r="H187" s="572">
        <v>17</v>
      </c>
      <c r="I187" s="572">
        <v>0</v>
      </c>
      <c r="J187" s="572">
        <v>0</v>
      </c>
      <c r="K187" s="572">
        <v>55</v>
      </c>
      <c r="L187" s="572">
        <v>54.5</v>
      </c>
      <c r="M187" s="572">
        <v>56</v>
      </c>
      <c r="N187" s="572">
        <v>50.5</v>
      </c>
      <c r="O187" s="572">
        <v>47.5</v>
      </c>
      <c r="P187" s="572">
        <v>43.5</v>
      </c>
      <c r="Q187" s="572">
        <f t="shared" si="125"/>
        <v>389</v>
      </c>
      <c r="R187" s="572">
        <f t="shared" si="126"/>
        <v>430.25</v>
      </c>
      <c r="S187" s="573">
        <v>0</v>
      </c>
      <c r="T187" s="573">
        <v>0</v>
      </c>
      <c r="U187" s="573">
        <v>0</v>
      </c>
      <c r="V187" s="573">
        <v>0</v>
      </c>
      <c r="W187" s="573">
        <v>0</v>
      </c>
      <c r="X187" s="573">
        <v>0</v>
      </c>
      <c r="Y187" s="573">
        <v>0</v>
      </c>
      <c r="Z187" s="573">
        <v>0</v>
      </c>
      <c r="AA187" s="573">
        <v>0</v>
      </c>
      <c r="AB187" s="566">
        <f t="shared" si="127"/>
        <v>59.4</v>
      </c>
      <c r="AC187" s="566">
        <f t="shared" si="128"/>
        <v>22.2</v>
      </c>
      <c r="AD187" s="566">
        <f t="shared" si="129"/>
        <v>54.87</v>
      </c>
      <c r="AE187" s="566">
        <f t="shared" si="130"/>
        <v>17.765000000000001</v>
      </c>
      <c r="AF187" s="566">
        <f t="shared" si="131"/>
        <v>383.75</v>
      </c>
      <c r="AG187" s="566">
        <f t="shared" si="132"/>
        <v>478.58499999999998</v>
      </c>
      <c r="AH187" s="566">
        <f t="shared" si="157"/>
        <v>537.98500000000001</v>
      </c>
      <c r="AI187" s="567">
        <v>0</v>
      </c>
      <c r="AJ187" s="567">
        <v>0</v>
      </c>
      <c r="AK187" s="567">
        <v>0</v>
      </c>
      <c r="AL187" s="566">
        <f t="shared" si="158"/>
        <v>0</v>
      </c>
      <c r="AM187" s="566">
        <f t="shared" si="133"/>
        <v>0</v>
      </c>
      <c r="AN187" s="566">
        <f t="shared" si="134"/>
        <v>0</v>
      </c>
      <c r="AO187" s="566">
        <f t="shared" si="135"/>
        <v>0</v>
      </c>
      <c r="AP187" s="566">
        <f t="shared" si="136"/>
        <v>0</v>
      </c>
      <c r="AQ187" s="566">
        <f t="shared" si="159"/>
        <v>0</v>
      </c>
      <c r="AR187" s="566">
        <f t="shared" si="137"/>
        <v>0</v>
      </c>
      <c r="AS187" s="566">
        <f t="shared" si="160"/>
        <v>0</v>
      </c>
      <c r="AT187" s="566">
        <f t="shared" si="138"/>
        <v>0</v>
      </c>
      <c r="AU187" s="566">
        <f t="shared" si="139"/>
        <v>0</v>
      </c>
      <c r="AV187" s="566">
        <f t="shared" si="140"/>
        <v>0</v>
      </c>
      <c r="AW187" s="569">
        <v>0</v>
      </c>
      <c r="AX187" s="566">
        <f t="shared" si="141"/>
        <v>0</v>
      </c>
      <c r="AY187" s="567">
        <v>0</v>
      </c>
      <c r="AZ187" s="567">
        <v>0</v>
      </c>
      <c r="BA187" s="566" t="e">
        <f>IF(R187&gt;=2000,(SUM(AY187:AZ187)*BA185),(SUM(AY187:AX)))</f>
        <v>#NAME?</v>
      </c>
      <c r="BB187" s="566">
        <f t="shared" si="161"/>
        <v>0</v>
      </c>
      <c r="BC187" s="565"/>
      <c r="BD187" s="565"/>
      <c r="BE187" s="567">
        <v>0</v>
      </c>
      <c r="BF187" s="566">
        <f t="shared" si="162"/>
        <v>0</v>
      </c>
      <c r="BG187" s="568" t="e">
        <f t="shared" si="163"/>
        <v>#DIV/0!</v>
      </c>
      <c r="BH187" s="568" t="e">
        <f t="shared" si="164"/>
        <v>#DIV/0!</v>
      </c>
      <c r="BI187" s="568" t="e">
        <f t="shared" si="142"/>
        <v>#DIV/0!</v>
      </c>
      <c r="BJ187" s="565"/>
      <c r="BK187" s="566">
        <f t="shared" si="143"/>
        <v>0</v>
      </c>
      <c r="BL187" s="565"/>
      <c r="BM187" s="566">
        <f t="shared" si="144"/>
        <v>0</v>
      </c>
      <c r="BN187" s="565"/>
      <c r="BO187" s="565"/>
      <c r="BP187" s="566">
        <f t="shared" si="145"/>
        <v>0</v>
      </c>
      <c r="BQ187" s="569">
        <v>430</v>
      </c>
      <c r="BR187" s="566">
        <f t="shared" si="165"/>
        <v>47.3</v>
      </c>
      <c r="BS187" s="569">
        <v>0</v>
      </c>
      <c r="BT187" s="566">
        <f t="shared" si="166"/>
        <v>0</v>
      </c>
      <c r="BU187" s="566" t="e">
        <f t="shared" si="167"/>
        <v>#NAME?</v>
      </c>
      <c r="BV187" s="566" t="e">
        <f t="shared" si="168"/>
        <v>#NAME?</v>
      </c>
      <c r="BW187" s="566" t="e">
        <f t="shared" si="146"/>
        <v>#NAME?</v>
      </c>
      <c r="BX187" s="570" t="e">
        <f t="shared" si="147"/>
        <v>#NAME?</v>
      </c>
      <c r="BY187" s="565"/>
      <c r="BZ187" s="570" t="e">
        <f t="shared" si="148"/>
        <v>#NAME?</v>
      </c>
      <c r="CC187" s="538">
        <f t="shared" si="169"/>
        <v>0</v>
      </c>
      <c r="CF187" s="538">
        <f t="shared" si="149"/>
        <v>0</v>
      </c>
      <c r="CI187" s="535">
        <f t="shared" si="150"/>
        <v>0</v>
      </c>
      <c r="CJ187" s="535">
        <f t="shared" si="151"/>
        <v>0</v>
      </c>
      <c r="CK187" s="535">
        <f t="shared" si="152"/>
        <v>0</v>
      </c>
      <c r="CM187" s="535" t="e">
        <f t="shared" si="153"/>
        <v>#NAME?</v>
      </c>
      <c r="CS187" s="539" t="e">
        <f t="shared" si="170"/>
        <v>#NAME?</v>
      </c>
    </row>
    <row r="188" spans="1:97" ht="13">
      <c r="A188" s="564" t="s">
        <v>1029</v>
      </c>
      <c r="B188" s="572">
        <v>0</v>
      </c>
      <c r="C188" s="572">
        <v>0</v>
      </c>
      <c r="D188" s="572">
        <f t="shared" si="124"/>
        <v>0</v>
      </c>
      <c r="E188" s="572">
        <v>0</v>
      </c>
      <c r="F188" s="572">
        <v>0</v>
      </c>
      <c r="G188" s="572">
        <v>0</v>
      </c>
      <c r="H188" s="572">
        <v>0</v>
      </c>
      <c r="I188" s="572">
        <v>0</v>
      </c>
      <c r="J188" s="572">
        <v>12.5</v>
      </c>
      <c r="K188" s="572">
        <v>21.5</v>
      </c>
      <c r="L188" s="572">
        <v>18.5</v>
      </c>
      <c r="M188" s="572">
        <v>14.5</v>
      </c>
      <c r="N188" s="572">
        <v>0</v>
      </c>
      <c r="O188" s="572">
        <v>0</v>
      </c>
      <c r="P188" s="572">
        <v>0</v>
      </c>
      <c r="Q188" s="572">
        <f t="shared" si="125"/>
        <v>67</v>
      </c>
      <c r="R188" s="572">
        <f t="shared" si="126"/>
        <v>67</v>
      </c>
      <c r="S188" s="573">
        <v>0</v>
      </c>
      <c r="T188" s="573">
        <v>0</v>
      </c>
      <c r="U188" s="573">
        <v>0</v>
      </c>
      <c r="V188" s="573">
        <v>0</v>
      </c>
      <c r="W188" s="573">
        <v>0</v>
      </c>
      <c r="X188" s="573">
        <v>0</v>
      </c>
      <c r="Y188" s="573">
        <v>0</v>
      </c>
      <c r="Z188" s="573">
        <v>0</v>
      </c>
      <c r="AA188" s="573">
        <v>0</v>
      </c>
      <c r="AB188" s="566">
        <f t="shared" si="127"/>
        <v>0</v>
      </c>
      <c r="AC188" s="566">
        <f t="shared" si="128"/>
        <v>0</v>
      </c>
      <c r="AD188" s="566">
        <f t="shared" si="129"/>
        <v>0</v>
      </c>
      <c r="AE188" s="566">
        <f t="shared" si="130"/>
        <v>13.063000000000001</v>
      </c>
      <c r="AF188" s="566">
        <f t="shared" si="131"/>
        <v>68.125</v>
      </c>
      <c r="AG188" s="566">
        <f t="shared" si="132"/>
        <v>81.188000000000002</v>
      </c>
      <c r="AH188" s="566">
        <f t="shared" si="157"/>
        <v>81.188000000000002</v>
      </c>
      <c r="AI188" s="567">
        <v>0</v>
      </c>
      <c r="AJ188" s="567">
        <v>0</v>
      </c>
      <c r="AK188" s="567">
        <v>0</v>
      </c>
      <c r="AL188" s="566">
        <f t="shared" si="158"/>
        <v>0</v>
      </c>
      <c r="AM188" s="566">
        <f t="shared" si="133"/>
        <v>0</v>
      </c>
      <c r="AN188" s="566">
        <f t="shared" si="134"/>
        <v>0</v>
      </c>
      <c r="AO188" s="566">
        <f t="shared" si="135"/>
        <v>0</v>
      </c>
      <c r="AP188" s="566">
        <f t="shared" si="136"/>
        <v>0</v>
      </c>
      <c r="AQ188" s="566">
        <f t="shared" si="159"/>
        <v>0</v>
      </c>
      <c r="AR188" s="566">
        <f t="shared" si="137"/>
        <v>0</v>
      </c>
      <c r="AS188" s="566">
        <f t="shared" si="160"/>
        <v>0</v>
      </c>
      <c r="AT188" s="566">
        <f t="shared" si="138"/>
        <v>0</v>
      </c>
      <c r="AU188" s="566">
        <f t="shared" si="139"/>
        <v>0</v>
      </c>
      <c r="AV188" s="566">
        <f t="shared" si="140"/>
        <v>0</v>
      </c>
      <c r="AW188" s="569">
        <v>0</v>
      </c>
      <c r="AX188" s="566">
        <f t="shared" si="141"/>
        <v>0</v>
      </c>
      <c r="AY188" s="567">
        <v>0</v>
      </c>
      <c r="AZ188" s="567">
        <v>0</v>
      </c>
      <c r="BA188" s="566" t="e">
        <f>IF(R188&gt;=2000,(SUM(AY188:AZ188)*BA186),(SUM(AY188:AX)))</f>
        <v>#NAME?</v>
      </c>
      <c r="BB188" s="566">
        <f t="shared" si="161"/>
        <v>0</v>
      </c>
      <c r="BC188" s="565"/>
      <c r="BD188" s="565"/>
      <c r="BE188" s="567">
        <v>0</v>
      </c>
      <c r="BF188" s="566">
        <f t="shared" si="162"/>
        <v>0</v>
      </c>
      <c r="BG188" s="568" t="e">
        <f t="shared" si="163"/>
        <v>#DIV/0!</v>
      </c>
      <c r="BH188" s="568" t="e">
        <f t="shared" si="164"/>
        <v>#DIV/0!</v>
      </c>
      <c r="BI188" s="568" t="e">
        <f t="shared" si="142"/>
        <v>#DIV/0!</v>
      </c>
      <c r="BJ188" s="565"/>
      <c r="BK188" s="566">
        <f t="shared" si="143"/>
        <v>0</v>
      </c>
      <c r="BL188" s="565"/>
      <c r="BM188" s="566">
        <f t="shared" si="144"/>
        <v>0</v>
      </c>
      <c r="BN188" s="565"/>
      <c r="BO188" s="565"/>
      <c r="BP188" s="566">
        <f t="shared" si="145"/>
        <v>0</v>
      </c>
      <c r="BQ188" s="569">
        <v>0</v>
      </c>
      <c r="BR188" s="566">
        <f t="shared" si="165"/>
        <v>0</v>
      </c>
      <c r="BS188" s="569">
        <v>0</v>
      </c>
      <c r="BT188" s="566">
        <f t="shared" si="166"/>
        <v>0</v>
      </c>
      <c r="BU188" s="566" t="e">
        <f t="shared" si="167"/>
        <v>#NAME?</v>
      </c>
      <c r="BV188" s="566" t="e">
        <f t="shared" si="168"/>
        <v>#NAME?</v>
      </c>
      <c r="BW188" s="566" t="e">
        <f t="shared" si="146"/>
        <v>#NAME?</v>
      </c>
      <c r="BX188" s="570" t="e">
        <f t="shared" si="147"/>
        <v>#NAME?</v>
      </c>
      <c r="BY188" s="565"/>
      <c r="BZ188" s="570" t="e">
        <f t="shared" si="148"/>
        <v>#NAME?</v>
      </c>
      <c r="CC188" s="538">
        <f t="shared" si="169"/>
        <v>0</v>
      </c>
      <c r="CF188" s="538">
        <f t="shared" si="149"/>
        <v>0</v>
      </c>
      <c r="CI188" s="535">
        <f t="shared" si="150"/>
        <v>0</v>
      </c>
      <c r="CJ188" s="535">
        <f t="shared" si="151"/>
        <v>0</v>
      </c>
      <c r="CK188" s="535">
        <f t="shared" si="152"/>
        <v>0</v>
      </c>
      <c r="CM188" s="535" t="e">
        <f t="shared" si="153"/>
        <v>#NAME?</v>
      </c>
      <c r="CS188" s="539" t="e">
        <f t="shared" si="170"/>
        <v>#NAME?</v>
      </c>
    </row>
    <row r="189" spans="1:97" ht="13">
      <c r="A189" s="575" t="s">
        <v>1353</v>
      </c>
      <c r="B189" s="572">
        <v>0</v>
      </c>
      <c r="C189" s="572">
        <v>0</v>
      </c>
      <c r="D189" s="572">
        <f t="shared" si="124"/>
        <v>0</v>
      </c>
      <c r="E189" s="572">
        <v>0</v>
      </c>
      <c r="F189" s="572">
        <v>0</v>
      </c>
      <c r="G189" s="572">
        <v>0</v>
      </c>
      <c r="H189" s="572">
        <v>0</v>
      </c>
      <c r="I189" s="572">
        <v>78</v>
      </c>
      <c r="J189" s="572">
        <v>78</v>
      </c>
      <c r="K189" s="572">
        <v>0</v>
      </c>
      <c r="L189" s="572">
        <v>0</v>
      </c>
      <c r="M189" s="572">
        <v>0</v>
      </c>
      <c r="N189" s="572">
        <v>0</v>
      </c>
      <c r="O189" s="572">
        <v>0</v>
      </c>
      <c r="P189" s="572">
        <v>0</v>
      </c>
      <c r="Q189" s="572">
        <f t="shared" si="125"/>
        <v>156</v>
      </c>
      <c r="R189" s="572">
        <f t="shared" si="126"/>
        <v>156</v>
      </c>
      <c r="S189" s="573">
        <v>0</v>
      </c>
      <c r="T189" s="573">
        <v>0</v>
      </c>
      <c r="U189" s="573">
        <v>0</v>
      </c>
      <c r="V189" s="573">
        <v>0</v>
      </c>
      <c r="W189" s="573">
        <v>0</v>
      </c>
      <c r="X189" s="573">
        <v>0</v>
      </c>
      <c r="Y189" s="573">
        <v>0</v>
      </c>
      <c r="Z189" s="573">
        <v>0</v>
      </c>
      <c r="AA189" s="573">
        <v>0</v>
      </c>
      <c r="AB189" s="566">
        <f t="shared" si="127"/>
        <v>0</v>
      </c>
      <c r="AC189" s="566">
        <f t="shared" si="128"/>
        <v>0</v>
      </c>
      <c r="AD189" s="566">
        <f t="shared" si="129"/>
        <v>0</v>
      </c>
      <c r="AE189" s="566">
        <f t="shared" si="130"/>
        <v>163.02000000000001</v>
      </c>
      <c r="AF189" s="566">
        <f t="shared" si="131"/>
        <v>0</v>
      </c>
      <c r="AG189" s="566">
        <f t="shared" si="132"/>
        <v>163.02000000000001</v>
      </c>
      <c r="AH189" s="566">
        <f t="shared" si="157"/>
        <v>163.02000000000001</v>
      </c>
      <c r="AI189" s="567">
        <v>0</v>
      </c>
      <c r="AJ189" s="567">
        <v>0</v>
      </c>
      <c r="AK189" s="567">
        <v>0</v>
      </c>
      <c r="AL189" s="566">
        <f t="shared" si="158"/>
        <v>0</v>
      </c>
      <c r="AM189" s="566">
        <f t="shared" si="133"/>
        <v>0</v>
      </c>
      <c r="AN189" s="566">
        <f t="shared" si="134"/>
        <v>0</v>
      </c>
      <c r="AO189" s="566">
        <f t="shared" si="135"/>
        <v>0</v>
      </c>
      <c r="AP189" s="566">
        <f t="shared" si="136"/>
        <v>0</v>
      </c>
      <c r="AQ189" s="566">
        <f t="shared" si="159"/>
        <v>0</v>
      </c>
      <c r="AR189" s="566">
        <f t="shared" si="137"/>
        <v>0</v>
      </c>
      <c r="AS189" s="566">
        <f t="shared" si="160"/>
        <v>0</v>
      </c>
      <c r="AT189" s="566">
        <f t="shared" si="138"/>
        <v>0</v>
      </c>
      <c r="AU189" s="566">
        <f t="shared" si="139"/>
        <v>0</v>
      </c>
      <c r="AV189" s="566">
        <f t="shared" si="140"/>
        <v>0</v>
      </c>
      <c r="AW189" s="569">
        <v>0</v>
      </c>
      <c r="AX189" s="566">
        <f t="shared" si="141"/>
        <v>0</v>
      </c>
      <c r="AY189" s="567">
        <v>0</v>
      </c>
      <c r="AZ189" s="567">
        <v>0</v>
      </c>
      <c r="BA189" s="566" t="e">
        <f>IF(R189&gt;=2000,(SUM(AY189:AZ189)*BA187),(SUM(AY189:AX)))</f>
        <v>#NAME?</v>
      </c>
      <c r="BB189" s="566">
        <f t="shared" si="161"/>
        <v>0</v>
      </c>
      <c r="BC189" s="565"/>
      <c r="BD189" s="565"/>
      <c r="BE189" s="567">
        <v>0</v>
      </c>
      <c r="BF189" s="566">
        <f t="shared" si="162"/>
        <v>0</v>
      </c>
      <c r="BG189" s="568" t="e">
        <f t="shared" si="163"/>
        <v>#DIV/0!</v>
      </c>
      <c r="BH189" s="568" t="e">
        <f t="shared" si="164"/>
        <v>#DIV/0!</v>
      </c>
      <c r="BI189" s="568" t="e">
        <f t="shared" si="142"/>
        <v>#DIV/0!</v>
      </c>
      <c r="BJ189" s="565"/>
      <c r="BK189" s="566">
        <f t="shared" si="143"/>
        <v>0</v>
      </c>
      <c r="BL189" s="565"/>
      <c r="BM189" s="566">
        <f t="shared" si="144"/>
        <v>0</v>
      </c>
      <c r="BN189" s="565"/>
      <c r="BO189" s="565"/>
      <c r="BP189" s="566">
        <f t="shared" si="145"/>
        <v>0</v>
      </c>
      <c r="BQ189" s="569">
        <v>156</v>
      </c>
      <c r="BR189" s="566">
        <f t="shared" si="165"/>
        <v>17.16</v>
      </c>
      <c r="BS189" s="569">
        <v>0</v>
      </c>
      <c r="BT189" s="566">
        <f t="shared" si="166"/>
        <v>0</v>
      </c>
      <c r="BU189" s="566" t="e">
        <f t="shared" si="167"/>
        <v>#NAME?</v>
      </c>
      <c r="BV189" s="566" t="e">
        <f t="shared" si="168"/>
        <v>#NAME?</v>
      </c>
      <c r="BW189" s="566" t="e">
        <f t="shared" si="146"/>
        <v>#NAME?</v>
      </c>
      <c r="BX189" s="570" t="e">
        <f t="shared" si="147"/>
        <v>#NAME?</v>
      </c>
      <c r="BY189" s="565"/>
      <c r="BZ189" s="570" t="e">
        <f t="shared" si="148"/>
        <v>#NAME?</v>
      </c>
      <c r="CC189" s="538">
        <f t="shared" si="169"/>
        <v>0</v>
      </c>
      <c r="CF189" s="538">
        <f t="shared" si="149"/>
        <v>0</v>
      </c>
      <c r="CI189" s="535">
        <f t="shared" si="150"/>
        <v>0</v>
      </c>
      <c r="CJ189" s="535">
        <f t="shared" si="151"/>
        <v>0</v>
      </c>
      <c r="CK189" s="535">
        <f t="shared" si="152"/>
        <v>0</v>
      </c>
      <c r="CM189" s="535" t="e">
        <f t="shared" si="153"/>
        <v>#NAME?</v>
      </c>
      <c r="CS189" s="539" t="e">
        <f t="shared" si="170"/>
        <v>#NAME?</v>
      </c>
    </row>
    <row r="190" spans="1:97" ht="13">
      <c r="A190" s="564" t="s">
        <v>1030</v>
      </c>
      <c r="B190" s="572">
        <v>0</v>
      </c>
      <c r="C190" s="572">
        <v>0</v>
      </c>
      <c r="D190" s="572">
        <f t="shared" si="124"/>
        <v>0</v>
      </c>
      <c r="E190" s="572">
        <v>0</v>
      </c>
      <c r="F190" s="572">
        <v>0</v>
      </c>
      <c r="G190" s="572">
        <v>0</v>
      </c>
      <c r="H190" s="572">
        <v>0</v>
      </c>
      <c r="I190" s="572">
        <v>0</v>
      </c>
      <c r="J190" s="572">
        <v>53.5</v>
      </c>
      <c r="K190" s="572">
        <v>53</v>
      </c>
      <c r="L190" s="572">
        <v>48</v>
      </c>
      <c r="M190" s="572">
        <v>0</v>
      </c>
      <c r="N190" s="572">
        <v>0</v>
      </c>
      <c r="O190" s="572">
        <v>0</v>
      </c>
      <c r="P190" s="572">
        <v>0</v>
      </c>
      <c r="Q190" s="572">
        <f t="shared" si="125"/>
        <v>154.5</v>
      </c>
      <c r="R190" s="572">
        <f t="shared" si="126"/>
        <v>154.5</v>
      </c>
      <c r="S190" s="573">
        <v>0</v>
      </c>
      <c r="T190" s="573">
        <v>0</v>
      </c>
      <c r="U190" s="573">
        <v>0</v>
      </c>
      <c r="V190" s="573">
        <v>0</v>
      </c>
      <c r="W190" s="573">
        <v>0</v>
      </c>
      <c r="X190" s="573">
        <v>0</v>
      </c>
      <c r="Y190" s="573">
        <v>0</v>
      </c>
      <c r="Z190" s="573">
        <v>0</v>
      </c>
      <c r="AA190" s="573">
        <v>0</v>
      </c>
      <c r="AB190" s="566">
        <f t="shared" si="127"/>
        <v>0</v>
      </c>
      <c r="AC190" s="566">
        <f t="shared" si="128"/>
        <v>0</v>
      </c>
      <c r="AD190" s="566">
        <f t="shared" si="129"/>
        <v>0</v>
      </c>
      <c r="AE190" s="566">
        <f t="shared" si="130"/>
        <v>55.908000000000001</v>
      </c>
      <c r="AF190" s="566">
        <f t="shared" si="131"/>
        <v>126.25</v>
      </c>
      <c r="AG190" s="566">
        <f t="shared" si="132"/>
        <v>182.15800000000002</v>
      </c>
      <c r="AH190" s="566">
        <f t="shared" si="157"/>
        <v>182.15800000000002</v>
      </c>
      <c r="AI190" s="567">
        <v>0</v>
      </c>
      <c r="AJ190" s="567">
        <v>0</v>
      </c>
      <c r="AK190" s="567">
        <v>0</v>
      </c>
      <c r="AL190" s="566">
        <f t="shared" si="158"/>
        <v>0</v>
      </c>
      <c r="AM190" s="566">
        <f t="shared" si="133"/>
        <v>0</v>
      </c>
      <c r="AN190" s="566">
        <f t="shared" si="134"/>
        <v>0</v>
      </c>
      <c r="AO190" s="566">
        <f t="shared" si="135"/>
        <v>0</v>
      </c>
      <c r="AP190" s="566">
        <f t="shared" si="136"/>
        <v>0</v>
      </c>
      <c r="AQ190" s="566">
        <f t="shared" si="159"/>
        <v>0</v>
      </c>
      <c r="AR190" s="566">
        <f t="shared" si="137"/>
        <v>0</v>
      </c>
      <c r="AS190" s="566">
        <f t="shared" si="160"/>
        <v>0</v>
      </c>
      <c r="AT190" s="566">
        <f t="shared" si="138"/>
        <v>0</v>
      </c>
      <c r="AU190" s="566">
        <f t="shared" si="139"/>
        <v>0</v>
      </c>
      <c r="AV190" s="566">
        <f t="shared" si="140"/>
        <v>0</v>
      </c>
      <c r="AW190" s="569">
        <v>0</v>
      </c>
      <c r="AX190" s="566">
        <f t="shared" si="141"/>
        <v>0</v>
      </c>
      <c r="AY190" s="567">
        <v>0</v>
      </c>
      <c r="AZ190" s="567">
        <v>0</v>
      </c>
      <c r="BA190" s="566" t="e">
        <f>IF(R190&gt;=2000,(SUM(AY190:AZ190)*BA188),(SUM(AY190:AX)))</f>
        <v>#NAME?</v>
      </c>
      <c r="BB190" s="566">
        <f t="shared" si="161"/>
        <v>0</v>
      </c>
      <c r="BC190" s="565"/>
      <c r="BD190" s="565"/>
      <c r="BE190" s="567">
        <v>0</v>
      </c>
      <c r="BF190" s="566">
        <f t="shared" si="162"/>
        <v>0</v>
      </c>
      <c r="BG190" s="568" t="e">
        <f t="shared" si="163"/>
        <v>#DIV/0!</v>
      </c>
      <c r="BH190" s="568" t="e">
        <f t="shared" si="164"/>
        <v>#DIV/0!</v>
      </c>
      <c r="BI190" s="568" t="e">
        <f t="shared" si="142"/>
        <v>#DIV/0!</v>
      </c>
      <c r="BJ190" s="565"/>
      <c r="BK190" s="566">
        <f t="shared" si="143"/>
        <v>0</v>
      </c>
      <c r="BL190" s="565"/>
      <c r="BM190" s="566">
        <f t="shared" si="144"/>
        <v>0</v>
      </c>
      <c r="BN190" s="565"/>
      <c r="BO190" s="565"/>
      <c r="BP190" s="566">
        <f t="shared" si="145"/>
        <v>0</v>
      </c>
      <c r="BQ190" s="569">
        <v>0</v>
      </c>
      <c r="BR190" s="566">
        <f t="shared" si="165"/>
        <v>0</v>
      </c>
      <c r="BS190" s="569">
        <v>0</v>
      </c>
      <c r="BT190" s="566">
        <f t="shared" si="166"/>
        <v>0</v>
      </c>
      <c r="BU190" s="566" t="e">
        <f t="shared" si="167"/>
        <v>#NAME?</v>
      </c>
      <c r="BV190" s="566" t="e">
        <f t="shared" si="168"/>
        <v>#NAME?</v>
      </c>
      <c r="BW190" s="566" t="e">
        <f t="shared" si="146"/>
        <v>#NAME?</v>
      </c>
      <c r="BX190" s="570" t="e">
        <f t="shared" si="147"/>
        <v>#NAME?</v>
      </c>
      <c r="BY190" s="565"/>
      <c r="BZ190" s="570" t="e">
        <f t="shared" si="148"/>
        <v>#NAME?</v>
      </c>
      <c r="CC190" s="538">
        <f t="shared" si="169"/>
        <v>0</v>
      </c>
      <c r="CF190" s="538">
        <f t="shared" si="149"/>
        <v>0</v>
      </c>
      <c r="CI190" s="535">
        <f t="shared" si="150"/>
        <v>0</v>
      </c>
      <c r="CJ190" s="535">
        <f t="shared" si="151"/>
        <v>0</v>
      </c>
      <c r="CK190" s="535">
        <f t="shared" si="152"/>
        <v>0</v>
      </c>
      <c r="CM190" s="535" t="e">
        <f t="shared" si="153"/>
        <v>#NAME?</v>
      </c>
      <c r="CS190" s="539" t="e">
        <f t="shared" si="170"/>
        <v>#NAME?</v>
      </c>
    </row>
    <row r="191" spans="1:97" ht="13">
      <c r="A191" s="564" t="s">
        <v>1031</v>
      </c>
      <c r="B191" s="572">
        <v>0</v>
      </c>
      <c r="C191" s="572">
        <v>0</v>
      </c>
      <c r="D191" s="572">
        <f t="shared" si="124"/>
        <v>0</v>
      </c>
      <c r="E191" s="572">
        <v>0</v>
      </c>
      <c r="F191" s="572">
        <v>0</v>
      </c>
      <c r="G191" s="572">
        <v>0</v>
      </c>
      <c r="H191" s="572">
        <v>0</v>
      </c>
      <c r="I191" s="572">
        <v>0</v>
      </c>
      <c r="J191" s="572">
        <v>0</v>
      </c>
      <c r="K191" s="572">
        <v>43</v>
      </c>
      <c r="L191" s="572">
        <v>37.5</v>
      </c>
      <c r="M191" s="572">
        <v>67</v>
      </c>
      <c r="N191" s="572">
        <v>49</v>
      </c>
      <c r="O191" s="572">
        <v>50</v>
      </c>
      <c r="P191" s="572">
        <v>30</v>
      </c>
      <c r="Q191" s="572">
        <f t="shared" si="125"/>
        <v>276.5</v>
      </c>
      <c r="R191" s="572">
        <f t="shared" si="126"/>
        <v>276.5</v>
      </c>
      <c r="S191" s="573">
        <v>0</v>
      </c>
      <c r="T191" s="573">
        <v>0</v>
      </c>
      <c r="U191" s="573">
        <v>0</v>
      </c>
      <c r="V191" s="573">
        <v>0</v>
      </c>
      <c r="W191" s="573">
        <v>0</v>
      </c>
      <c r="X191" s="573">
        <v>0</v>
      </c>
      <c r="Y191" s="573">
        <v>0</v>
      </c>
      <c r="Z191" s="573">
        <v>0</v>
      </c>
      <c r="AA191" s="573">
        <v>0</v>
      </c>
      <c r="AB191" s="566">
        <f t="shared" si="127"/>
        <v>0</v>
      </c>
      <c r="AC191" s="566">
        <f t="shared" si="128"/>
        <v>0</v>
      </c>
      <c r="AD191" s="566">
        <f t="shared" si="129"/>
        <v>0</v>
      </c>
      <c r="AE191" s="566">
        <f t="shared" si="130"/>
        <v>0</v>
      </c>
      <c r="AF191" s="566">
        <f t="shared" si="131"/>
        <v>345.625</v>
      </c>
      <c r="AG191" s="566">
        <f t="shared" si="132"/>
        <v>345.625</v>
      </c>
      <c r="AH191" s="566">
        <f t="shared" si="157"/>
        <v>345.625</v>
      </c>
      <c r="AI191" s="567">
        <v>0</v>
      </c>
      <c r="AJ191" s="567">
        <v>0</v>
      </c>
      <c r="AK191" s="567">
        <v>0</v>
      </c>
      <c r="AL191" s="566">
        <f t="shared" si="158"/>
        <v>0</v>
      </c>
      <c r="AM191" s="566">
        <f t="shared" si="133"/>
        <v>0</v>
      </c>
      <c r="AN191" s="566">
        <f t="shared" si="134"/>
        <v>0</v>
      </c>
      <c r="AO191" s="566">
        <f t="shared" si="135"/>
        <v>0</v>
      </c>
      <c r="AP191" s="566">
        <f t="shared" si="136"/>
        <v>0</v>
      </c>
      <c r="AQ191" s="566">
        <f t="shared" si="159"/>
        <v>0</v>
      </c>
      <c r="AR191" s="566">
        <f t="shared" si="137"/>
        <v>0</v>
      </c>
      <c r="AS191" s="566">
        <f t="shared" si="160"/>
        <v>0</v>
      </c>
      <c r="AT191" s="566">
        <f t="shared" si="138"/>
        <v>0</v>
      </c>
      <c r="AU191" s="566">
        <f t="shared" si="139"/>
        <v>0</v>
      </c>
      <c r="AV191" s="566">
        <f t="shared" si="140"/>
        <v>0</v>
      </c>
      <c r="AW191" s="569">
        <v>0</v>
      </c>
      <c r="AX191" s="566">
        <f t="shared" si="141"/>
        <v>0</v>
      </c>
      <c r="AY191" s="567">
        <v>0</v>
      </c>
      <c r="AZ191" s="567">
        <v>0</v>
      </c>
      <c r="BA191" s="566" t="e">
        <f>IF(R191&gt;=2000,(SUM(AY191:AZ191)*BA189),(SUM(AY191:AX)))</f>
        <v>#NAME?</v>
      </c>
      <c r="BB191" s="566">
        <f t="shared" si="161"/>
        <v>0</v>
      </c>
      <c r="BC191" s="565"/>
      <c r="BD191" s="565"/>
      <c r="BE191" s="567">
        <v>0</v>
      </c>
      <c r="BF191" s="566">
        <f t="shared" si="162"/>
        <v>0</v>
      </c>
      <c r="BG191" s="568" t="e">
        <f t="shared" si="163"/>
        <v>#DIV/0!</v>
      </c>
      <c r="BH191" s="568" t="e">
        <f t="shared" si="164"/>
        <v>#DIV/0!</v>
      </c>
      <c r="BI191" s="568" t="e">
        <f t="shared" si="142"/>
        <v>#DIV/0!</v>
      </c>
      <c r="BJ191" s="565"/>
      <c r="BK191" s="566">
        <f t="shared" si="143"/>
        <v>0</v>
      </c>
      <c r="BL191" s="565"/>
      <c r="BM191" s="566">
        <f t="shared" si="144"/>
        <v>0</v>
      </c>
      <c r="BN191" s="565"/>
      <c r="BO191" s="565"/>
      <c r="BP191" s="566">
        <f t="shared" si="145"/>
        <v>0</v>
      </c>
      <c r="BQ191" s="569">
        <v>0</v>
      </c>
      <c r="BR191" s="566">
        <f t="shared" si="165"/>
        <v>0</v>
      </c>
      <c r="BS191" s="569">
        <v>0</v>
      </c>
      <c r="BT191" s="566">
        <f t="shared" si="166"/>
        <v>0</v>
      </c>
      <c r="BU191" s="566" t="e">
        <f t="shared" si="167"/>
        <v>#NAME?</v>
      </c>
      <c r="BV191" s="566" t="e">
        <f t="shared" si="168"/>
        <v>#NAME?</v>
      </c>
      <c r="BW191" s="566" t="e">
        <f t="shared" si="146"/>
        <v>#NAME?</v>
      </c>
      <c r="BX191" s="570" t="e">
        <f t="shared" si="147"/>
        <v>#NAME?</v>
      </c>
      <c r="BY191" s="565"/>
      <c r="BZ191" s="570" t="e">
        <f t="shared" si="148"/>
        <v>#NAME?</v>
      </c>
      <c r="CC191" s="538">
        <f t="shared" si="169"/>
        <v>0</v>
      </c>
      <c r="CF191" s="538">
        <f t="shared" si="149"/>
        <v>0</v>
      </c>
      <c r="CI191" s="535">
        <f t="shared" si="150"/>
        <v>0</v>
      </c>
      <c r="CJ191" s="535">
        <f t="shared" si="151"/>
        <v>0</v>
      </c>
      <c r="CK191" s="535">
        <f t="shared" si="152"/>
        <v>0</v>
      </c>
      <c r="CM191" s="535" t="e">
        <f t="shared" si="153"/>
        <v>#NAME?</v>
      </c>
      <c r="CS191" s="539" t="e">
        <f t="shared" si="170"/>
        <v>#NAME?</v>
      </c>
    </row>
    <row r="192" spans="1:97" ht="13">
      <c r="A192" s="564" t="s">
        <v>1354</v>
      </c>
      <c r="B192" s="572">
        <v>0</v>
      </c>
      <c r="C192" s="572">
        <v>0</v>
      </c>
      <c r="D192" s="572">
        <f t="shared" si="124"/>
        <v>0</v>
      </c>
      <c r="E192" s="572">
        <v>0</v>
      </c>
      <c r="F192" s="572">
        <v>0</v>
      </c>
      <c r="G192" s="572">
        <v>0</v>
      </c>
      <c r="H192" s="572">
        <v>23.5</v>
      </c>
      <c r="I192" s="572">
        <v>25</v>
      </c>
      <c r="J192" s="572">
        <v>47</v>
      </c>
      <c r="K192" s="572">
        <v>40</v>
      </c>
      <c r="L192" s="572">
        <v>49.5</v>
      </c>
      <c r="M192" s="572">
        <v>0</v>
      </c>
      <c r="N192" s="572">
        <v>0</v>
      </c>
      <c r="O192" s="572">
        <v>0</v>
      </c>
      <c r="P192" s="572">
        <v>0</v>
      </c>
      <c r="Q192" s="572">
        <f t="shared" si="125"/>
        <v>185</v>
      </c>
      <c r="R192" s="572">
        <f t="shared" si="126"/>
        <v>185</v>
      </c>
      <c r="S192" s="573">
        <v>0</v>
      </c>
      <c r="T192" s="573">
        <v>0</v>
      </c>
      <c r="U192" s="573">
        <v>0</v>
      </c>
      <c r="V192" s="573">
        <v>0</v>
      </c>
      <c r="W192" s="573">
        <v>0</v>
      </c>
      <c r="X192" s="573">
        <v>0</v>
      </c>
      <c r="Y192" s="573">
        <v>0</v>
      </c>
      <c r="Z192" s="573">
        <v>0</v>
      </c>
      <c r="AA192" s="573">
        <v>0</v>
      </c>
      <c r="AB192" s="566">
        <f t="shared" si="127"/>
        <v>0</v>
      </c>
      <c r="AC192" s="566">
        <f t="shared" si="128"/>
        <v>0</v>
      </c>
      <c r="AD192" s="566">
        <f t="shared" si="129"/>
        <v>0</v>
      </c>
      <c r="AE192" s="566">
        <f t="shared" si="130"/>
        <v>99.798000000000002</v>
      </c>
      <c r="AF192" s="566">
        <f t="shared" si="131"/>
        <v>111.875</v>
      </c>
      <c r="AG192" s="566">
        <f t="shared" si="132"/>
        <v>211.673</v>
      </c>
      <c r="AH192" s="566">
        <f t="shared" si="157"/>
        <v>211.673</v>
      </c>
      <c r="AI192" s="567">
        <v>0</v>
      </c>
      <c r="AJ192" s="567">
        <v>0</v>
      </c>
      <c r="AK192" s="567">
        <v>0</v>
      </c>
      <c r="AL192" s="566">
        <f t="shared" si="158"/>
        <v>0</v>
      </c>
      <c r="AM192" s="566">
        <f t="shared" si="133"/>
        <v>0</v>
      </c>
      <c r="AN192" s="566">
        <f t="shared" si="134"/>
        <v>0</v>
      </c>
      <c r="AO192" s="566">
        <f t="shared" si="135"/>
        <v>0</v>
      </c>
      <c r="AP192" s="566">
        <f t="shared" si="136"/>
        <v>0</v>
      </c>
      <c r="AQ192" s="566">
        <f t="shared" si="159"/>
        <v>0</v>
      </c>
      <c r="AR192" s="566">
        <f t="shared" si="137"/>
        <v>0</v>
      </c>
      <c r="AS192" s="566">
        <f t="shared" si="160"/>
        <v>0</v>
      </c>
      <c r="AT192" s="566">
        <f t="shared" si="138"/>
        <v>0</v>
      </c>
      <c r="AU192" s="566">
        <f t="shared" si="139"/>
        <v>0</v>
      </c>
      <c r="AV192" s="566">
        <f t="shared" si="140"/>
        <v>0</v>
      </c>
      <c r="AW192" s="569">
        <v>0</v>
      </c>
      <c r="AX192" s="566">
        <f t="shared" si="141"/>
        <v>0</v>
      </c>
      <c r="AY192" s="567">
        <v>0</v>
      </c>
      <c r="AZ192" s="567">
        <v>0</v>
      </c>
      <c r="BA192" s="566" t="e">
        <f>IF(R192&gt;=2000,(SUM(AY192:AZ192)*BA190),(SUM(AY192:AX)))</f>
        <v>#NAME?</v>
      </c>
      <c r="BB192" s="566">
        <f t="shared" si="161"/>
        <v>0</v>
      </c>
      <c r="BC192" s="565"/>
      <c r="BD192" s="565"/>
      <c r="BE192" s="567">
        <v>0</v>
      </c>
      <c r="BF192" s="566">
        <f t="shared" si="162"/>
        <v>0</v>
      </c>
      <c r="BG192" s="568" t="e">
        <f t="shared" si="163"/>
        <v>#DIV/0!</v>
      </c>
      <c r="BH192" s="568" t="e">
        <f t="shared" si="164"/>
        <v>#DIV/0!</v>
      </c>
      <c r="BI192" s="568" t="e">
        <f t="shared" si="142"/>
        <v>#DIV/0!</v>
      </c>
      <c r="BJ192" s="565"/>
      <c r="BK192" s="566">
        <f t="shared" si="143"/>
        <v>0</v>
      </c>
      <c r="BL192" s="565"/>
      <c r="BM192" s="566">
        <f t="shared" si="144"/>
        <v>0</v>
      </c>
      <c r="BN192" s="565"/>
      <c r="BO192" s="565"/>
      <c r="BP192" s="566">
        <f t="shared" si="145"/>
        <v>0</v>
      </c>
      <c r="BQ192" s="569">
        <v>0</v>
      </c>
      <c r="BR192" s="566">
        <f t="shared" si="165"/>
        <v>0</v>
      </c>
      <c r="BS192" s="569">
        <v>0</v>
      </c>
      <c r="BT192" s="566">
        <f t="shared" si="166"/>
        <v>0</v>
      </c>
      <c r="BU192" s="566" t="e">
        <f t="shared" si="167"/>
        <v>#NAME?</v>
      </c>
      <c r="BV192" s="566" t="e">
        <f t="shared" si="168"/>
        <v>#NAME?</v>
      </c>
      <c r="BW192" s="566" t="e">
        <f t="shared" si="146"/>
        <v>#NAME?</v>
      </c>
      <c r="BX192" s="570" t="e">
        <f t="shared" si="147"/>
        <v>#NAME?</v>
      </c>
      <c r="BY192" s="565"/>
      <c r="BZ192" s="570" t="e">
        <f t="shared" si="148"/>
        <v>#NAME?</v>
      </c>
      <c r="CC192" s="538">
        <f t="shared" si="169"/>
        <v>0</v>
      </c>
      <c r="CF192" s="538">
        <f t="shared" si="149"/>
        <v>0</v>
      </c>
      <c r="CI192" s="535">
        <f t="shared" si="150"/>
        <v>0</v>
      </c>
      <c r="CJ192" s="535">
        <f t="shared" si="151"/>
        <v>0</v>
      </c>
      <c r="CK192" s="535">
        <f t="shared" si="152"/>
        <v>0</v>
      </c>
      <c r="CM192" s="535" t="e">
        <f t="shared" si="153"/>
        <v>#NAME?</v>
      </c>
      <c r="CS192" s="539" t="e">
        <f t="shared" si="170"/>
        <v>#NAME?</v>
      </c>
    </row>
    <row r="193" spans="1:97" ht="13">
      <c r="A193" s="564" t="s">
        <v>1032</v>
      </c>
      <c r="B193" s="572">
        <v>0</v>
      </c>
      <c r="C193" s="572">
        <v>0</v>
      </c>
      <c r="D193" s="572">
        <f t="shared" ref="D193:D201" si="177">SUM((B193/2)+C193)</f>
        <v>0</v>
      </c>
      <c r="E193" s="572">
        <v>0</v>
      </c>
      <c r="F193" s="572">
        <v>0</v>
      </c>
      <c r="G193" s="572">
        <v>0</v>
      </c>
      <c r="H193" s="572">
        <v>0</v>
      </c>
      <c r="I193" s="572">
        <v>0</v>
      </c>
      <c r="J193" s="572">
        <v>0</v>
      </c>
      <c r="K193" s="572">
        <v>0</v>
      </c>
      <c r="L193" s="572">
        <v>0</v>
      </c>
      <c r="M193" s="572">
        <v>67.5</v>
      </c>
      <c r="N193" s="572">
        <v>55.5</v>
      </c>
      <c r="O193" s="572">
        <v>66</v>
      </c>
      <c r="P193" s="572">
        <v>43.5</v>
      </c>
      <c r="Q193" s="572">
        <f t="shared" ref="Q193:Q201" si="178">SUM($E193:$P193)</f>
        <v>232.5</v>
      </c>
      <c r="R193" s="572">
        <f t="shared" ref="R193:R201" si="179">$D193+$Q193</f>
        <v>232.5</v>
      </c>
      <c r="S193" s="573">
        <v>0</v>
      </c>
      <c r="T193" s="573">
        <v>0</v>
      </c>
      <c r="U193" s="573">
        <v>0</v>
      </c>
      <c r="V193" s="573">
        <v>0</v>
      </c>
      <c r="W193" s="573">
        <v>0</v>
      </c>
      <c r="X193" s="573">
        <v>0</v>
      </c>
      <c r="Y193" s="573">
        <v>0</v>
      </c>
      <c r="Z193" s="573">
        <v>0</v>
      </c>
      <c r="AA193" s="573">
        <v>0</v>
      </c>
      <c r="AB193" s="566">
        <f t="shared" si="127"/>
        <v>0</v>
      </c>
      <c r="AC193" s="566">
        <f t="shared" si="128"/>
        <v>0</v>
      </c>
      <c r="AD193" s="566">
        <f t="shared" si="129"/>
        <v>0</v>
      </c>
      <c r="AE193" s="566">
        <f t="shared" si="130"/>
        <v>0</v>
      </c>
      <c r="AF193" s="566">
        <f t="shared" si="131"/>
        <v>290.625</v>
      </c>
      <c r="AG193" s="566">
        <f t="shared" si="132"/>
        <v>290.625</v>
      </c>
      <c r="AH193" s="566">
        <f t="shared" si="157"/>
        <v>290.625</v>
      </c>
      <c r="AI193" s="567">
        <v>0</v>
      </c>
      <c r="AJ193" s="567">
        <v>0</v>
      </c>
      <c r="AK193" s="567">
        <v>0</v>
      </c>
      <c r="AL193" s="566">
        <f t="shared" si="158"/>
        <v>0</v>
      </c>
      <c r="AM193" s="566">
        <f t="shared" si="133"/>
        <v>0</v>
      </c>
      <c r="AN193" s="566">
        <f t="shared" si="134"/>
        <v>0</v>
      </c>
      <c r="AO193" s="566">
        <f t="shared" si="135"/>
        <v>0</v>
      </c>
      <c r="AP193" s="566">
        <f t="shared" si="136"/>
        <v>0</v>
      </c>
      <c r="AQ193" s="566">
        <f t="shared" si="159"/>
        <v>0</v>
      </c>
      <c r="AR193" s="566">
        <f t="shared" si="137"/>
        <v>0</v>
      </c>
      <c r="AS193" s="566">
        <f t="shared" si="160"/>
        <v>0</v>
      </c>
      <c r="AT193" s="566">
        <f t="shared" si="138"/>
        <v>0</v>
      </c>
      <c r="AU193" s="566">
        <f t="shared" si="139"/>
        <v>0</v>
      </c>
      <c r="AV193" s="566">
        <f t="shared" si="140"/>
        <v>0</v>
      </c>
      <c r="AW193" s="569">
        <v>0</v>
      </c>
      <c r="AX193" s="566">
        <f t="shared" si="141"/>
        <v>0</v>
      </c>
      <c r="AY193" s="567">
        <v>0</v>
      </c>
      <c r="AZ193" s="567">
        <v>0</v>
      </c>
      <c r="BA193" s="566" t="e">
        <f>IF(R193&gt;=2000,(SUM(AY193:AZ193)*BA191),(SUM(AY193:AX)))</f>
        <v>#NAME?</v>
      </c>
      <c r="BB193" s="566">
        <f t="shared" si="161"/>
        <v>0</v>
      </c>
      <c r="BC193" s="565"/>
      <c r="BD193" s="565"/>
      <c r="BE193" s="567">
        <v>0</v>
      </c>
      <c r="BF193" s="566">
        <f t="shared" si="162"/>
        <v>0</v>
      </c>
      <c r="BG193" s="568" t="e">
        <f t="shared" si="163"/>
        <v>#DIV/0!</v>
      </c>
      <c r="BH193" s="568" t="e">
        <f t="shared" si="164"/>
        <v>#DIV/0!</v>
      </c>
      <c r="BI193" s="568" t="e">
        <f t="shared" si="142"/>
        <v>#DIV/0!</v>
      </c>
      <c r="BJ193" s="565"/>
      <c r="BK193" s="566">
        <f t="shared" si="143"/>
        <v>0</v>
      </c>
      <c r="BL193" s="565"/>
      <c r="BM193" s="566">
        <f t="shared" si="144"/>
        <v>0</v>
      </c>
      <c r="BN193" s="565"/>
      <c r="BO193" s="565"/>
      <c r="BP193" s="566">
        <f t="shared" si="145"/>
        <v>0</v>
      </c>
      <c r="BQ193" s="569">
        <v>0</v>
      </c>
      <c r="BR193" s="566">
        <f t="shared" si="165"/>
        <v>0</v>
      </c>
      <c r="BS193" s="569">
        <v>0</v>
      </c>
      <c r="BT193" s="566">
        <f t="shared" si="166"/>
        <v>0</v>
      </c>
      <c r="BU193" s="566" t="e">
        <f t="shared" si="167"/>
        <v>#NAME?</v>
      </c>
      <c r="BV193" s="566" t="e">
        <f t="shared" si="168"/>
        <v>#NAME?</v>
      </c>
      <c r="BW193" s="566" t="e">
        <f t="shared" si="146"/>
        <v>#NAME?</v>
      </c>
      <c r="BX193" s="570" t="e">
        <f t="shared" si="147"/>
        <v>#NAME?</v>
      </c>
      <c r="BY193" s="565"/>
      <c r="BZ193" s="570" t="e">
        <f t="shared" si="148"/>
        <v>#NAME?</v>
      </c>
      <c r="CC193" s="538">
        <f t="shared" si="169"/>
        <v>0</v>
      </c>
      <c r="CF193" s="538">
        <f t="shared" si="149"/>
        <v>0</v>
      </c>
      <c r="CI193" s="535">
        <f t="shared" si="150"/>
        <v>0</v>
      </c>
      <c r="CJ193" s="535">
        <f t="shared" si="151"/>
        <v>0</v>
      </c>
      <c r="CK193" s="535">
        <f t="shared" si="152"/>
        <v>0</v>
      </c>
      <c r="CM193" s="535" t="e">
        <f t="shared" si="153"/>
        <v>#NAME?</v>
      </c>
      <c r="CS193" s="539" t="e">
        <f t="shared" si="170"/>
        <v>#NAME?</v>
      </c>
    </row>
    <row r="194" spans="1:97" ht="13">
      <c r="A194" s="564" t="s">
        <v>1191</v>
      </c>
      <c r="B194" s="572">
        <v>0</v>
      </c>
      <c r="C194" s="572">
        <v>0</v>
      </c>
      <c r="D194" s="572">
        <f t="shared" si="177"/>
        <v>0</v>
      </c>
      <c r="E194" s="572">
        <v>0</v>
      </c>
      <c r="F194" s="572">
        <v>0</v>
      </c>
      <c r="G194" s="572">
        <v>0</v>
      </c>
      <c r="H194" s="572">
        <v>0</v>
      </c>
      <c r="I194" s="572">
        <v>14.5</v>
      </c>
      <c r="J194" s="572">
        <v>22</v>
      </c>
      <c r="K194" s="572">
        <v>28</v>
      </c>
      <c r="L194" s="572">
        <v>37</v>
      </c>
      <c r="M194" s="572">
        <v>35.5</v>
      </c>
      <c r="N194" s="572">
        <v>23.5</v>
      </c>
      <c r="O194" s="572">
        <v>28.5</v>
      </c>
      <c r="P194" s="572">
        <v>28</v>
      </c>
      <c r="Q194" s="572">
        <f t="shared" si="178"/>
        <v>217</v>
      </c>
      <c r="R194" s="572">
        <f t="shared" si="179"/>
        <v>217</v>
      </c>
      <c r="S194" s="573">
        <v>0</v>
      </c>
      <c r="T194" s="573">
        <v>0</v>
      </c>
      <c r="U194" s="573">
        <v>0</v>
      </c>
      <c r="V194" s="573">
        <v>0</v>
      </c>
      <c r="W194" s="573">
        <v>0</v>
      </c>
      <c r="X194" s="573">
        <v>0</v>
      </c>
      <c r="Y194" s="573">
        <v>0</v>
      </c>
      <c r="Z194" s="573">
        <v>0</v>
      </c>
      <c r="AA194" s="573">
        <v>0</v>
      </c>
      <c r="AB194" s="566">
        <f t="shared" si="127"/>
        <v>0</v>
      </c>
      <c r="AC194" s="566">
        <f t="shared" si="128"/>
        <v>0</v>
      </c>
      <c r="AD194" s="566">
        <f t="shared" si="129"/>
        <v>0</v>
      </c>
      <c r="AE194" s="566">
        <f t="shared" si="130"/>
        <v>38.143000000000001</v>
      </c>
      <c r="AF194" s="566">
        <f t="shared" si="131"/>
        <v>225.625</v>
      </c>
      <c r="AG194" s="566">
        <f t="shared" si="132"/>
        <v>263.76800000000003</v>
      </c>
      <c r="AH194" s="566">
        <f t="shared" si="157"/>
        <v>263.76800000000003</v>
      </c>
      <c r="AI194" s="567">
        <v>0</v>
      </c>
      <c r="AJ194" s="567">
        <v>0</v>
      </c>
      <c r="AK194" s="567">
        <v>0</v>
      </c>
      <c r="AL194" s="566">
        <f t="shared" si="158"/>
        <v>0</v>
      </c>
      <c r="AM194" s="566">
        <f t="shared" si="133"/>
        <v>0</v>
      </c>
      <c r="AN194" s="566">
        <f t="shared" si="134"/>
        <v>0</v>
      </c>
      <c r="AO194" s="566">
        <f t="shared" si="135"/>
        <v>0</v>
      </c>
      <c r="AP194" s="566">
        <f t="shared" si="136"/>
        <v>0</v>
      </c>
      <c r="AQ194" s="566">
        <f t="shared" si="159"/>
        <v>0</v>
      </c>
      <c r="AR194" s="566">
        <f t="shared" si="137"/>
        <v>0</v>
      </c>
      <c r="AS194" s="566">
        <f t="shared" si="160"/>
        <v>0</v>
      </c>
      <c r="AT194" s="566">
        <f t="shared" si="138"/>
        <v>0</v>
      </c>
      <c r="AU194" s="566">
        <f t="shared" si="139"/>
        <v>0</v>
      </c>
      <c r="AV194" s="566">
        <f t="shared" si="140"/>
        <v>0</v>
      </c>
      <c r="AW194" s="569">
        <v>0</v>
      </c>
      <c r="AX194" s="566">
        <f t="shared" si="141"/>
        <v>0</v>
      </c>
      <c r="AY194" s="567">
        <v>0</v>
      </c>
      <c r="AZ194" s="567">
        <v>0</v>
      </c>
      <c r="BA194" s="566" t="e">
        <f>IF(R194&gt;=2000,(SUM(AY194:AZ194)*BA192),(SUM(AY194:AX)))</f>
        <v>#NAME?</v>
      </c>
      <c r="BB194" s="566">
        <f t="shared" si="161"/>
        <v>0</v>
      </c>
      <c r="BC194" s="565"/>
      <c r="BD194" s="565"/>
      <c r="BE194" s="567">
        <v>0</v>
      </c>
      <c r="BF194" s="566">
        <f t="shared" si="162"/>
        <v>0</v>
      </c>
      <c r="BG194" s="568" t="e">
        <f t="shared" si="163"/>
        <v>#DIV/0!</v>
      </c>
      <c r="BH194" s="568" t="e">
        <f t="shared" si="164"/>
        <v>#DIV/0!</v>
      </c>
      <c r="BI194" s="568" t="e">
        <f t="shared" si="142"/>
        <v>#DIV/0!</v>
      </c>
      <c r="BJ194" s="565"/>
      <c r="BK194" s="566">
        <f t="shared" si="143"/>
        <v>0</v>
      </c>
      <c r="BL194" s="565"/>
      <c r="BM194" s="566">
        <f t="shared" si="144"/>
        <v>0</v>
      </c>
      <c r="BN194" s="565"/>
      <c r="BO194" s="565"/>
      <c r="BP194" s="566">
        <f t="shared" si="145"/>
        <v>0</v>
      </c>
      <c r="BQ194" s="569">
        <v>40</v>
      </c>
      <c r="BR194" s="566">
        <f t="shared" si="165"/>
        <v>4.4000000000000004</v>
      </c>
      <c r="BS194" s="569">
        <v>0</v>
      </c>
      <c r="BT194" s="566">
        <f t="shared" si="166"/>
        <v>0</v>
      </c>
      <c r="BU194" s="566" t="e">
        <f t="shared" si="167"/>
        <v>#NAME?</v>
      </c>
      <c r="BV194" s="566" t="e">
        <f t="shared" si="168"/>
        <v>#NAME?</v>
      </c>
      <c r="BW194" s="566" t="e">
        <f t="shared" si="146"/>
        <v>#NAME?</v>
      </c>
      <c r="BX194" s="570" t="e">
        <f t="shared" si="147"/>
        <v>#NAME?</v>
      </c>
      <c r="BY194" s="565"/>
      <c r="BZ194" s="570" t="e">
        <f t="shared" si="148"/>
        <v>#NAME?</v>
      </c>
      <c r="CC194" s="538">
        <f t="shared" si="169"/>
        <v>0</v>
      </c>
      <c r="CF194" s="538">
        <f t="shared" si="149"/>
        <v>0</v>
      </c>
      <c r="CI194" s="535">
        <f t="shared" si="150"/>
        <v>0</v>
      </c>
      <c r="CJ194" s="535">
        <f t="shared" si="151"/>
        <v>0</v>
      </c>
      <c r="CK194" s="535">
        <f t="shared" si="152"/>
        <v>0</v>
      </c>
      <c r="CM194" s="535" t="e">
        <f t="shared" si="153"/>
        <v>#NAME?</v>
      </c>
      <c r="CS194" s="539" t="e">
        <f t="shared" si="170"/>
        <v>#NAME?</v>
      </c>
    </row>
    <row r="195" spans="1:97" ht="13">
      <c r="A195" s="564" t="s">
        <v>1034</v>
      </c>
      <c r="B195" s="572">
        <v>0</v>
      </c>
      <c r="C195" s="572">
        <v>20</v>
      </c>
      <c r="D195" s="572">
        <f t="shared" si="177"/>
        <v>20</v>
      </c>
      <c r="E195" s="572">
        <v>19.5</v>
      </c>
      <c r="F195" s="572">
        <v>19.5</v>
      </c>
      <c r="G195" s="572">
        <v>16</v>
      </c>
      <c r="H195" s="572">
        <v>20</v>
      </c>
      <c r="I195" s="572">
        <v>19</v>
      </c>
      <c r="J195" s="572">
        <v>20</v>
      </c>
      <c r="K195" s="572">
        <v>19</v>
      </c>
      <c r="L195" s="572">
        <v>15.5</v>
      </c>
      <c r="M195" s="572">
        <v>0</v>
      </c>
      <c r="N195" s="572">
        <v>0</v>
      </c>
      <c r="O195" s="572">
        <v>0</v>
      </c>
      <c r="P195" s="572">
        <v>0</v>
      </c>
      <c r="Q195" s="572">
        <f t="shared" si="178"/>
        <v>148.5</v>
      </c>
      <c r="R195" s="572">
        <f t="shared" si="179"/>
        <v>168.5</v>
      </c>
      <c r="S195" s="573">
        <v>0</v>
      </c>
      <c r="T195" s="573">
        <v>0</v>
      </c>
      <c r="U195" s="573">
        <v>0</v>
      </c>
      <c r="V195" s="573">
        <v>0</v>
      </c>
      <c r="W195" s="573">
        <v>0</v>
      </c>
      <c r="X195" s="573">
        <v>0</v>
      </c>
      <c r="Y195" s="573">
        <v>0</v>
      </c>
      <c r="Z195" s="573">
        <v>0</v>
      </c>
      <c r="AA195" s="573">
        <v>0</v>
      </c>
      <c r="AB195" s="566">
        <f t="shared" ref="AB195:AB201" si="180">ROUND($D195*$AB$2,3)</f>
        <v>28.8</v>
      </c>
      <c r="AC195" s="566">
        <f t="shared" ref="AC195:AC201" si="181">ROUND($E195*$AC$2,3)</f>
        <v>23.4</v>
      </c>
      <c r="AD195" s="566">
        <f t="shared" ref="AD195:AD201" si="182">ROUND(($F195+$G195)*$AD$2,3)</f>
        <v>41.89</v>
      </c>
      <c r="AE195" s="566">
        <f t="shared" ref="AE195:AE201" si="183">ROUND(($H195+$I195+$J195)*$AE$2,3)</f>
        <v>61.655000000000001</v>
      </c>
      <c r="AF195" s="566">
        <f t="shared" ref="AF195:AF201" si="184">ROUND(($K195+$L195+$M195+$N195+$O195+$P195)*$AF$2,3)</f>
        <v>43.125</v>
      </c>
      <c r="AG195" s="566">
        <f t="shared" ref="AG195:AG201" si="185">SUM($AC195:$AF195)</f>
        <v>170.07</v>
      </c>
      <c r="AH195" s="566">
        <f t="shared" si="157"/>
        <v>198.87</v>
      </c>
      <c r="AI195" s="567">
        <v>0</v>
      </c>
      <c r="AJ195" s="567">
        <v>0</v>
      </c>
      <c r="AK195" s="567">
        <v>0</v>
      </c>
      <c r="AL195" s="566">
        <f t="shared" si="158"/>
        <v>0</v>
      </c>
      <c r="AM195" s="566">
        <f t="shared" ref="AM195:AM201" si="186">ROUND($AM$2*$S195,3)</f>
        <v>0</v>
      </c>
      <c r="AN195" s="566">
        <f t="shared" ref="AN195:AN201" si="187">ROUND($AN$2*$T195,3)</f>
        <v>0</v>
      </c>
      <c r="AO195" s="566">
        <f t="shared" ref="AO195:AO201" si="188">ROUND($AO$2*$U195,3)</f>
        <v>0</v>
      </c>
      <c r="AP195" s="566">
        <f t="shared" ref="AP195:AP201" si="189">ROUND($AP$2*$V195,3)</f>
        <v>0</v>
      </c>
      <c r="AQ195" s="566">
        <f t="shared" si="159"/>
        <v>0</v>
      </c>
      <c r="AR195" s="566">
        <f t="shared" ref="AR195:AR201" si="190">ROUND($AR$2*$W195,3)</f>
        <v>0</v>
      </c>
      <c r="AS195" s="566">
        <f t="shared" si="160"/>
        <v>0</v>
      </c>
      <c r="AT195" s="566">
        <f t="shared" ref="AT195:AT201" si="191">ROUND($X195*$AT$2,3)</f>
        <v>0</v>
      </c>
      <c r="AU195" s="566">
        <f t="shared" ref="AU195:AU201" si="192">ROUND($AU$2*$Z195,3)</f>
        <v>0</v>
      </c>
      <c r="AV195" s="566">
        <f t="shared" ref="AV195:AV201" si="193">ROUND($AA195*$AV$2,3)</f>
        <v>0</v>
      </c>
      <c r="AW195" s="569">
        <v>0</v>
      </c>
      <c r="AX195" s="566">
        <f t="shared" ref="AX195:AX201" si="194">ROUND($AW195*$AX$2,3)</f>
        <v>0</v>
      </c>
      <c r="AY195" s="567">
        <v>0</v>
      </c>
      <c r="AZ195" s="567">
        <v>0</v>
      </c>
      <c r="BA195" s="566" t="e">
        <f>IF(R195&gt;=2000,(SUM(AY195:AZ195)*BA193),(SUM(AY195:AX)))</f>
        <v>#NAME?</v>
      </c>
      <c r="BB195" s="566">
        <f t="shared" si="161"/>
        <v>0</v>
      </c>
      <c r="BC195" s="565"/>
      <c r="BD195" s="565"/>
      <c r="BE195" s="567">
        <v>0</v>
      </c>
      <c r="BF195" s="566">
        <f t="shared" si="162"/>
        <v>0</v>
      </c>
      <c r="BG195" s="568" t="e">
        <f t="shared" si="163"/>
        <v>#DIV/0!</v>
      </c>
      <c r="BH195" s="568" t="e">
        <f t="shared" si="164"/>
        <v>#DIV/0!</v>
      </c>
      <c r="BI195" s="568" t="e">
        <f t="shared" ref="BI195:BI201" si="195">SUM($BG195:$BH195)</f>
        <v>#DIV/0!</v>
      </c>
      <c r="BJ195" s="565"/>
      <c r="BK195" s="566">
        <f t="shared" ref="BK195:BK201" si="196">ROUND($BJ195*$BK$2,3)</f>
        <v>0</v>
      </c>
      <c r="BL195" s="565"/>
      <c r="BM195" s="566">
        <f t="shared" ref="BM195:BM201" si="197">ROUND($BL195*$BM$2,3)</f>
        <v>0</v>
      </c>
      <c r="BN195" s="565"/>
      <c r="BO195" s="565"/>
      <c r="BP195" s="566">
        <f t="shared" ref="BP195:BP201" si="198">IF(BN195=0,0,(BN195)*(BO195/BN195)*$BP$2)</f>
        <v>0</v>
      </c>
      <c r="BQ195" s="569">
        <v>0</v>
      </c>
      <c r="BR195" s="566">
        <f t="shared" si="165"/>
        <v>0</v>
      </c>
      <c r="BS195" s="569">
        <v>0</v>
      </c>
      <c r="BT195" s="566">
        <f t="shared" si="166"/>
        <v>0</v>
      </c>
      <c r="BU195" s="566" t="e">
        <f t="shared" si="167"/>
        <v>#NAME?</v>
      </c>
      <c r="BV195" s="566" t="e">
        <f t="shared" si="168"/>
        <v>#NAME?</v>
      </c>
      <c r="BW195" s="566" t="e">
        <f t="shared" ref="BW195:BW201" si="199">ROUND($BU195+$BV195,3)</f>
        <v>#NAME?</v>
      </c>
      <c r="BX195" s="570" t="e">
        <f t="shared" ref="BX195:BX201" si="200">ROUND($BW195*$BX$2,2)</f>
        <v>#NAME?</v>
      </c>
      <c r="BY195" s="565"/>
      <c r="BZ195" s="570" t="e">
        <f t="shared" ref="BZ195:BZ201" si="201">BX195-BY195</f>
        <v>#NAME?</v>
      </c>
      <c r="CC195" s="538">
        <f t="shared" si="169"/>
        <v>0</v>
      </c>
      <c r="CF195" s="538">
        <f t="shared" ref="CF195:CF201" si="202">$CD195+$CE195</f>
        <v>0</v>
      </c>
      <c r="CI195" s="535">
        <f t="shared" ref="CI195:CI201" si="203">SUM($CG195:$CH195)</f>
        <v>0</v>
      </c>
      <c r="CJ195" s="535">
        <f t="shared" ref="CJ195:CJ201" si="204">SUM($CB195+$CE195+$CH195)</f>
        <v>0</v>
      </c>
      <c r="CK195" s="535">
        <f t="shared" ref="CK195:CK201" si="205">$CJ195*0.75</f>
        <v>0</v>
      </c>
      <c r="CM195" s="535" t="e">
        <f t="shared" ref="CM195:CM201" si="206">$BZ195-$CK195-$CL195</f>
        <v>#NAME?</v>
      </c>
      <c r="CS195" s="539" t="e">
        <f t="shared" si="170"/>
        <v>#NAME?</v>
      </c>
    </row>
    <row r="196" spans="1:97" ht="13">
      <c r="A196" s="564" t="s">
        <v>1035</v>
      </c>
      <c r="B196" s="572">
        <v>0</v>
      </c>
      <c r="C196" s="572">
        <v>14</v>
      </c>
      <c r="D196" s="572">
        <f t="shared" si="177"/>
        <v>14</v>
      </c>
      <c r="E196" s="572">
        <v>19</v>
      </c>
      <c r="F196" s="572">
        <v>16</v>
      </c>
      <c r="G196" s="572">
        <v>14</v>
      </c>
      <c r="H196" s="572">
        <v>18</v>
      </c>
      <c r="I196" s="572">
        <v>14</v>
      </c>
      <c r="J196" s="572">
        <v>13.5</v>
      </c>
      <c r="K196" s="572">
        <v>13</v>
      </c>
      <c r="L196" s="572">
        <v>12.5</v>
      </c>
      <c r="M196" s="572">
        <v>0</v>
      </c>
      <c r="N196" s="572">
        <v>0</v>
      </c>
      <c r="O196" s="572">
        <v>0</v>
      </c>
      <c r="P196" s="572">
        <v>0</v>
      </c>
      <c r="Q196" s="572">
        <f t="shared" si="178"/>
        <v>120</v>
      </c>
      <c r="R196" s="572">
        <f t="shared" si="179"/>
        <v>134</v>
      </c>
      <c r="S196" s="573">
        <v>0</v>
      </c>
      <c r="T196" s="573">
        <v>0</v>
      </c>
      <c r="U196" s="573">
        <v>0</v>
      </c>
      <c r="V196" s="573">
        <v>0</v>
      </c>
      <c r="W196" s="573">
        <v>0</v>
      </c>
      <c r="X196" s="573">
        <v>0</v>
      </c>
      <c r="Y196" s="573">
        <v>0</v>
      </c>
      <c r="Z196" s="573">
        <v>0</v>
      </c>
      <c r="AA196" s="573">
        <v>0</v>
      </c>
      <c r="AB196" s="566">
        <f t="shared" si="180"/>
        <v>20.16</v>
      </c>
      <c r="AC196" s="566">
        <f t="shared" si="181"/>
        <v>22.8</v>
      </c>
      <c r="AD196" s="566">
        <f t="shared" si="182"/>
        <v>35.4</v>
      </c>
      <c r="AE196" s="566">
        <f t="shared" si="183"/>
        <v>47.548000000000002</v>
      </c>
      <c r="AF196" s="566">
        <f t="shared" si="184"/>
        <v>31.875</v>
      </c>
      <c r="AG196" s="566">
        <f t="shared" si="185"/>
        <v>137.62299999999999</v>
      </c>
      <c r="AH196" s="566">
        <f t="shared" si="157"/>
        <v>157.78299999999999</v>
      </c>
      <c r="AI196" s="567">
        <v>0</v>
      </c>
      <c r="AJ196" s="567">
        <v>0</v>
      </c>
      <c r="AK196" s="567">
        <v>0</v>
      </c>
      <c r="AL196" s="566">
        <f t="shared" si="158"/>
        <v>0</v>
      </c>
      <c r="AM196" s="566">
        <f t="shared" si="186"/>
        <v>0</v>
      </c>
      <c r="AN196" s="566">
        <f t="shared" si="187"/>
        <v>0</v>
      </c>
      <c r="AO196" s="566">
        <f t="shared" si="188"/>
        <v>0</v>
      </c>
      <c r="AP196" s="566">
        <f t="shared" si="189"/>
        <v>0</v>
      </c>
      <c r="AQ196" s="566">
        <f t="shared" si="159"/>
        <v>0</v>
      </c>
      <c r="AR196" s="566">
        <f t="shared" si="190"/>
        <v>0</v>
      </c>
      <c r="AS196" s="566">
        <f t="shared" si="160"/>
        <v>0</v>
      </c>
      <c r="AT196" s="566">
        <f t="shared" si="191"/>
        <v>0</v>
      </c>
      <c r="AU196" s="566">
        <f t="shared" si="192"/>
        <v>0</v>
      </c>
      <c r="AV196" s="566">
        <f t="shared" si="193"/>
        <v>0</v>
      </c>
      <c r="AW196" s="569">
        <v>0</v>
      </c>
      <c r="AX196" s="566">
        <f t="shared" si="194"/>
        <v>0</v>
      </c>
      <c r="AY196" s="567">
        <v>0</v>
      </c>
      <c r="AZ196" s="567">
        <v>0</v>
      </c>
      <c r="BA196" s="566" t="e">
        <f>IF(R196&gt;=2000,(SUM(AY196:AZ196)*BA194),(SUM(AY196:AX)))</f>
        <v>#NAME?</v>
      </c>
      <c r="BB196" s="566">
        <f t="shared" si="161"/>
        <v>0</v>
      </c>
      <c r="BC196" s="565"/>
      <c r="BD196" s="565"/>
      <c r="BE196" s="567">
        <v>0</v>
      </c>
      <c r="BF196" s="566">
        <f t="shared" si="162"/>
        <v>0</v>
      </c>
      <c r="BG196" s="568" t="e">
        <f t="shared" si="163"/>
        <v>#DIV/0!</v>
      </c>
      <c r="BH196" s="568" t="e">
        <f t="shared" si="164"/>
        <v>#DIV/0!</v>
      </c>
      <c r="BI196" s="568" t="e">
        <f t="shared" si="195"/>
        <v>#DIV/0!</v>
      </c>
      <c r="BJ196" s="565"/>
      <c r="BK196" s="566">
        <f t="shared" si="196"/>
        <v>0</v>
      </c>
      <c r="BL196" s="565"/>
      <c r="BM196" s="566">
        <f t="shared" si="197"/>
        <v>0</v>
      </c>
      <c r="BN196" s="565"/>
      <c r="BO196" s="565"/>
      <c r="BP196" s="566">
        <f t="shared" si="198"/>
        <v>0</v>
      </c>
      <c r="BQ196" s="569">
        <v>0</v>
      </c>
      <c r="BR196" s="566">
        <f t="shared" si="165"/>
        <v>0</v>
      </c>
      <c r="BS196" s="569">
        <v>76</v>
      </c>
      <c r="BT196" s="566">
        <f>ROUND($BS196*$BT$2,3)</f>
        <v>22.8</v>
      </c>
      <c r="BU196" s="566" t="e">
        <f t="shared" si="167"/>
        <v>#NAME?</v>
      </c>
      <c r="BV196" s="566" t="e">
        <f t="shared" si="168"/>
        <v>#NAME?</v>
      </c>
      <c r="BW196" s="566" t="e">
        <f t="shared" si="199"/>
        <v>#NAME?</v>
      </c>
      <c r="BX196" s="570" t="e">
        <f t="shared" si="200"/>
        <v>#NAME?</v>
      </c>
      <c r="BY196" s="565"/>
      <c r="BZ196" s="570" t="e">
        <f t="shared" si="201"/>
        <v>#NAME?</v>
      </c>
      <c r="CC196" s="538">
        <f t="shared" si="169"/>
        <v>0</v>
      </c>
      <c r="CF196" s="538">
        <f t="shared" si="202"/>
        <v>0</v>
      </c>
      <c r="CI196" s="535">
        <f t="shared" si="203"/>
        <v>0</v>
      </c>
      <c r="CJ196" s="535">
        <f t="shared" si="204"/>
        <v>0</v>
      </c>
      <c r="CK196" s="535">
        <f t="shared" si="205"/>
        <v>0</v>
      </c>
      <c r="CM196" s="535" t="e">
        <f t="shared" si="206"/>
        <v>#NAME?</v>
      </c>
      <c r="CS196" s="539" t="e">
        <f t="shared" si="170"/>
        <v>#NAME?</v>
      </c>
    </row>
    <row r="197" spans="1:97" ht="13">
      <c r="A197" s="564" t="s">
        <v>1036</v>
      </c>
      <c r="B197" s="572">
        <v>0</v>
      </c>
      <c r="C197" s="572">
        <v>0</v>
      </c>
      <c r="D197" s="572">
        <f t="shared" si="177"/>
        <v>0</v>
      </c>
      <c r="E197" s="572">
        <v>0</v>
      </c>
      <c r="F197" s="572">
        <v>0</v>
      </c>
      <c r="G197" s="572">
        <v>0</v>
      </c>
      <c r="H197" s="572">
        <v>0</v>
      </c>
      <c r="I197" s="572">
        <v>0</v>
      </c>
      <c r="J197" s="572">
        <v>16.5</v>
      </c>
      <c r="K197" s="572">
        <v>18.5</v>
      </c>
      <c r="L197" s="572">
        <v>19</v>
      </c>
      <c r="M197" s="572">
        <v>39.5</v>
      </c>
      <c r="N197" s="572">
        <v>30.5</v>
      </c>
      <c r="O197" s="572">
        <v>38.5</v>
      </c>
      <c r="P197" s="572">
        <v>19</v>
      </c>
      <c r="Q197" s="572">
        <f t="shared" si="178"/>
        <v>181.5</v>
      </c>
      <c r="R197" s="572">
        <f t="shared" si="179"/>
        <v>181.5</v>
      </c>
      <c r="S197" s="573">
        <v>0</v>
      </c>
      <c r="T197" s="573">
        <v>0</v>
      </c>
      <c r="U197" s="573">
        <v>0</v>
      </c>
      <c r="V197" s="573">
        <v>0</v>
      </c>
      <c r="W197" s="573">
        <v>0</v>
      </c>
      <c r="X197" s="573">
        <v>0</v>
      </c>
      <c r="Y197" s="573">
        <v>0</v>
      </c>
      <c r="Z197" s="573">
        <v>0</v>
      </c>
      <c r="AA197" s="573">
        <v>0</v>
      </c>
      <c r="AB197" s="566">
        <f t="shared" si="180"/>
        <v>0</v>
      </c>
      <c r="AC197" s="566">
        <f t="shared" si="181"/>
        <v>0</v>
      </c>
      <c r="AD197" s="566">
        <f t="shared" si="182"/>
        <v>0</v>
      </c>
      <c r="AE197" s="566">
        <f t="shared" si="183"/>
        <v>17.242999999999999</v>
      </c>
      <c r="AF197" s="566">
        <f t="shared" si="184"/>
        <v>206.25</v>
      </c>
      <c r="AG197" s="566">
        <f t="shared" si="185"/>
        <v>223.49299999999999</v>
      </c>
      <c r="AH197" s="566">
        <f t="shared" si="157"/>
        <v>223.49299999999999</v>
      </c>
      <c r="AI197" s="567">
        <v>0</v>
      </c>
      <c r="AJ197" s="567">
        <v>0</v>
      </c>
      <c r="AK197" s="567">
        <v>0</v>
      </c>
      <c r="AL197" s="566">
        <f t="shared" si="158"/>
        <v>0</v>
      </c>
      <c r="AM197" s="566">
        <f t="shared" si="186"/>
        <v>0</v>
      </c>
      <c r="AN197" s="566">
        <f t="shared" si="187"/>
        <v>0</v>
      </c>
      <c r="AO197" s="566">
        <f t="shared" si="188"/>
        <v>0</v>
      </c>
      <c r="AP197" s="566">
        <f t="shared" si="189"/>
        <v>0</v>
      </c>
      <c r="AQ197" s="566">
        <f t="shared" si="159"/>
        <v>0</v>
      </c>
      <c r="AR197" s="566">
        <f t="shared" si="190"/>
        <v>0</v>
      </c>
      <c r="AS197" s="566">
        <f t="shared" si="160"/>
        <v>0</v>
      </c>
      <c r="AT197" s="566">
        <f t="shared" si="191"/>
        <v>0</v>
      </c>
      <c r="AU197" s="566">
        <f t="shared" si="192"/>
        <v>0</v>
      </c>
      <c r="AV197" s="566">
        <f t="shared" si="193"/>
        <v>0</v>
      </c>
      <c r="AW197" s="569">
        <v>0</v>
      </c>
      <c r="AX197" s="566">
        <f t="shared" si="194"/>
        <v>0</v>
      </c>
      <c r="AY197" s="567">
        <v>0</v>
      </c>
      <c r="AZ197" s="567">
        <v>0</v>
      </c>
      <c r="BA197" s="566" t="e">
        <f>IF(R197&gt;=2000,(SUM(AY197:AZ197)*BA195),(SUM(AY197:AX)))</f>
        <v>#NAME?</v>
      </c>
      <c r="BB197" s="566">
        <f t="shared" si="161"/>
        <v>0</v>
      </c>
      <c r="BC197" s="565"/>
      <c r="BD197" s="565"/>
      <c r="BE197" s="567">
        <v>0</v>
      </c>
      <c r="BF197" s="566">
        <f t="shared" si="162"/>
        <v>0</v>
      </c>
      <c r="BG197" s="568" t="e">
        <f t="shared" si="163"/>
        <v>#DIV/0!</v>
      </c>
      <c r="BH197" s="568" t="e">
        <f t="shared" si="164"/>
        <v>#DIV/0!</v>
      </c>
      <c r="BI197" s="568" t="e">
        <f t="shared" si="195"/>
        <v>#DIV/0!</v>
      </c>
      <c r="BJ197" s="565"/>
      <c r="BK197" s="566">
        <f t="shared" si="196"/>
        <v>0</v>
      </c>
      <c r="BL197" s="565"/>
      <c r="BM197" s="566">
        <f t="shared" si="197"/>
        <v>0</v>
      </c>
      <c r="BN197" s="565"/>
      <c r="BO197" s="565"/>
      <c r="BP197" s="566">
        <f t="shared" si="198"/>
        <v>0</v>
      </c>
      <c r="BQ197" s="569">
        <v>0</v>
      </c>
      <c r="BR197" s="566">
        <f t="shared" si="165"/>
        <v>0</v>
      </c>
      <c r="BS197" s="569">
        <v>0</v>
      </c>
      <c r="BT197" s="566">
        <f t="shared" si="166"/>
        <v>0</v>
      </c>
      <c r="BU197" s="566" t="e">
        <f t="shared" si="167"/>
        <v>#NAME?</v>
      </c>
      <c r="BV197" s="566" t="e">
        <f t="shared" si="168"/>
        <v>#NAME?</v>
      </c>
      <c r="BW197" s="566" t="e">
        <f t="shared" si="199"/>
        <v>#NAME?</v>
      </c>
      <c r="BX197" s="570" t="e">
        <f t="shared" si="200"/>
        <v>#NAME?</v>
      </c>
      <c r="BY197" s="565"/>
      <c r="BZ197" s="570" t="e">
        <f t="shared" si="201"/>
        <v>#NAME?</v>
      </c>
      <c r="CC197" s="538">
        <f t="shared" si="169"/>
        <v>0</v>
      </c>
      <c r="CF197" s="538">
        <f t="shared" si="202"/>
        <v>0</v>
      </c>
      <c r="CI197" s="535">
        <f t="shared" si="203"/>
        <v>0</v>
      </c>
      <c r="CJ197" s="535">
        <f t="shared" si="204"/>
        <v>0</v>
      </c>
      <c r="CK197" s="535">
        <f t="shared" si="205"/>
        <v>0</v>
      </c>
      <c r="CM197" s="535" t="e">
        <f t="shared" si="206"/>
        <v>#NAME?</v>
      </c>
      <c r="CS197" s="539" t="e">
        <f t="shared" si="170"/>
        <v>#NAME?</v>
      </c>
    </row>
    <row r="198" spans="1:97" ht="13">
      <c r="A198" s="564" t="s">
        <v>1037</v>
      </c>
      <c r="B198" s="572">
        <v>0</v>
      </c>
      <c r="C198" s="572">
        <v>0</v>
      </c>
      <c r="D198" s="572">
        <f t="shared" si="177"/>
        <v>0</v>
      </c>
      <c r="E198" s="572">
        <v>0</v>
      </c>
      <c r="F198" s="572">
        <v>0</v>
      </c>
      <c r="G198" s="572">
        <v>0</v>
      </c>
      <c r="H198" s="572">
        <v>0</v>
      </c>
      <c r="I198" s="572">
        <v>0</v>
      </c>
      <c r="J198" s="572">
        <v>32.5</v>
      </c>
      <c r="K198" s="572">
        <v>56.5</v>
      </c>
      <c r="L198" s="572">
        <v>49.5</v>
      </c>
      <c r="M198" s="572">
        <v>46.5</v>
      </c>
      <c r="N198" s="572">
        <v>32</v>
      </c>
      <c r="O198" s="572">
        <v>34</v>
      </c>
      <c r="P198" s="572">
        <v>37.5</v>
      </c>
      <c r="Q198" s="572">
        <f t="shared" si="178"/>
        <v>288.5</v>
      </c>
      <c r="R198" s="572">
        <f t="shared" si="179"/>
        <v>288.5</v>
      </c>
      <c r="S198" s="573">
        <v>0</v>
      </c>
      <c r="T198" s="573">
        <v>0</v>
      </c>
      <c r="U198" s="573">
        <v>0</v>
      </c>
      <c r="V198" s="573">
        <v>0</v>
      </c>
      <c r="W198" s="573">
        <v>0</v>
      </c>
      <c r="X198" s="573">
        <v>0</v>
      </c>
      <c r="Y198" s="573">
        <v>0</v>
      </c>
      <c r="Z198" s="573">
        <v>0</v>
      </c>
      <c r="AA198" s="573">
        <v>0</v>
      </c>
      <c r="AB198" s="566">
        <f t="shared" si="180"/>
        <v>0</v>
      </c>
      <c r="AC198" s="566">
        <f t="shared" si="181"/>
        <v>0</v>
      </c>
      <c r="AD198" s="566">
        <f t="shared" si="182"/>
        <v>0</v>
      </c>
      <c r="AE198" s="566">
        <f t="shared" si="183"/>
        <v>33.963000000000001</v>
      </c>
      <c r="AF198" s="566">
        <f t="shared" si="184"/>
        <v>320</v>
      </c>
      <c r="AG198" s="566">
        <f t="shared" si="185"/>
        <v>353.96300000000002</v>
      </c>
      <c r="AH198" s="566">
        <f t="shared" ref="AH198:AH201" si="207">$AB198+$AG198</f>
        <v>353.96300000000002</v>
      </c>
      <c r="AI198" s="567">
        <v>0</v>
      </c>
      <c r="AJ198" s="567">
        <v>0</v>
      </c>
      <c r="AK198" s="567">
        <v>0</v>
      </c>
      <c r="AL198" s="566">
        <f t="shared" ref="AL198:AL201" si="208">ROUND($AH198*$AK198,3)</f>
        <v>0</v>
      </c>
      <c r="AM198" s="566">
        <f t="shared" si="186"/>
        <v>0</v>
      </c>
      <c r="AN198" s="566">
        <f t="shared" si="187"/>
        <v>0</v>
      </c>
      <c r="AO198" s="566">
        <f t="shared" si="188"/>
        <v>0</v>
      </c>
      <c r="AP198" s="566">
        <f t="shared" si="189"/>
        <v>0</v>
      </c>
      <c r="AQ198" s="566">
        <f t="shared" ref="AQ198:AQ201" si="209">SUM(AM198:AP198)</f>
        <v>0</v>
      </c>
      <c r="AR198" s="566">
        <f t="shared" si="190"/>
        <v>0</v>
      </c>
      <c r="AS198" s="566">
        <f t="shared" ref="AS198:AS201" si="210">SUM(AQ198:AR198)</f>
        <v>0</v>
      </c>
      <c r="AT198" s="566">
        <f t="shared" si="191"/>
        <v>0</v>
      </c>
      <c r="AU198" s="566">
        <f t="shared" si="192"/>
        <v>0</v>
      </c>
      <c r="AV198" s="566">
        <f t="shared" si="193"/>
        <v>0</v>
      </c>
      <c r="AW198" s="569">
        <v>0</v>
      </c>
      <c r="AX198" s="566">
        <f t="shared" si="194"/>
        <v>0</v>
      </c>
      <c r="AY198" s="567">
        <v>0</v>
      </c>
      <c r="AZ198" s="567">
        <v>0</v>
      </c>
      <c r="BA198" s="566" t="e">
        <f>IF(R198&gt;=2000,(SUM(AY198:AZ198)*BA196),(SUM(AY198:AX)))</f>
        <v>#NAME?</v>
      </c>
      <c r="BB198" s="566">
        <f t="shared" ref="BB198:BB201" si="211">ROUND(IF($R230&lt;4000,((4000-$R230)/4000)*(0.15*$R230),0),3)</f>
        <v>0</v>
      </c>
      <c r="BC198" s="565"/>
      <c r="BD198" s="565"/>
      <c r="BE198" s="567">
        <v>0</v>
      </c>
      <c r="BF198" s="566">
        <f t="shared" ref="BF198:BF201" si="212">ROUND($BE198*$R198,3)</f>
        <v>0</v>
      </c>
      <c r="BG198" s="568" t="e">
        <f t="shared" ref="BG198:BG201" si="213">ROUND(IF(AND((($CQ198-$CP198)/$CP198)&gt;0.01,(($CQ198-$CP198)-($CQ198*0.01))&gt;0),(($CQ198-$CP198)-($CQ198*0.01))*$BG$2,0),3)</f>
        <v>#DIV/0!</v>
      </c>
      <c r="BH198" s="568" t="e">
        <f t="shared" ref="BH198:BH201" si="214">ROUND(IF((($CQ198-$CP198)/$CP198)&gt;0.01,($CQ198-$CP198)*$BH$2,0),3)</f>
        <v>#DIV/0!</v>
      </c>
      <c r="BI198" s="568" t="e">
        <f t="shared" si="195"/>
        <v>#DIV/0!</v>
      </c>
      <c r="BJ198" s="565"/>
      <c r="BK198" s="566">
        <f t="shared" si="196"/>
        <v>0</v>
      </c>
      <c r="BL198" s="565"/>
      <c r="BM198" s="566">
        <f t="shared" si="197"/>
        <v>0</v>
      </c>
      <c r="BN198" s="565"/>
      <c r="BO198" s="565"/>
      <c r="BP198" s="566">
        <f t="shared" si="198"/>
        <v>0</v>
      </c>
      <c r="BQ198" s="569">
        <v>0</v>
      </c>
      <c r="BR198" s="566">
        <f t="shared" ref="BR198:BR199" si="215">ROUND($BQ198*$BR$2,3)</f>
        <v>0</v>
      </c>
      <c r="BS198" s="569">
        <v>0</v>
      </c>
      <c r="BT198" s="566">
        <f t="shared" ref="BT198:BT201" si="216">ROUND($BS198*$BT$2,3)</f>
        <v>0</v>
      </c>
      <c r="BU198" s="566" t="e">
        <f t="shared" ref="BU198:BU201" si="217">AL198+AS198+AT198+AU198+AV198+AX198+BA198+BB198+BC198+BD198+BF198+BG198+BK198+BM198+BP198+BR198+BT198</f>
        <v>#NAME?</v>
      </c>
      <c r="BV198" s="566" t="e">
        <f t="shared" ref="BV198:BV201" si="218">ROUND(IF(AND($R198&lt;=200,$CR198&gt;$BU198),$CR198-$BU198,0),3)</f>
        <v>#NAME?</v>
      </c>
      <c r="BW198" s="566" t="e">
        <f t="shared" si="199"/>
        <v>#NAME?</v>
      </c>
      <c r="BX198" s="570" t="e">
        <f t="shared" si="200"/>
        <v>#NAME?</v>
      </c>
      <c r="BY198" s="565"/>
      <c r="BZ198" s="570" t="e">
        <f t="shared" si="201"/>
        <v>#NAME?</v>
      </c>
      <c r="CC198" s="538">
        <f t="shared" ref="CC198:CC201" si="219">$CA198+$CB198</f>
        <v>0</v>
      </c>
      <c r="CF198" s="538">
        <f t="shared" si="202"/>
        <v>0</v>
      </c>
      <c r="CI198" s="535">
        <f t="shared" si="203"/>
        <v>0</v>
      </c>
      <c r="CJ198" s="535">
        <f t="shared" si="204"/>
        <v>0</v>
      </c>
      <c r="CK198" s="535">
        <f t="shared" si="205"/>
        <v>0</v>
      </c>
      <c r="CM198" s="535" t="e">
        <f t="shared" si="206"/>
        <v>#NAME?</v>
      </c>
      <c r="CS198" s="539" t="e">
        <f t="shared" ref="CS198:CS201" si="220">ROUND($BX198/$R198,0)</f>
        <v>#NAME?</v>
      </c>
    </row>
    <row r="199" spans="1:97" ht="13">
      <c r="A199" s="574" t="s">
        <v>1192</v>
      </c>
      <c r="B199" s="572">
        <v>0</v>
      </c>
      <c r="C199" s="572">
        <v>0</v>
      </c>
      <c r="D199" s="572">
        <f t="shared" si="177"/>
        <v>0</v>
      </c>
      <c r="E199" s="572">
        <v>0</v>
      </c>
      <c r="F199" s="572">
        <v>0</v>
      </c>
      <c r="G199" s="572">
        <v>0</v>
      </c>
      <c r="H199" s="572">
        <v>0</v>
      </c>
      <c r="I199" s="572">
        <v>0</v>
      </c>
      <c r="J199" s="572">
        <v>0</v>
      </c>
      <c r="K199" s="572">
        <v>61</v>
      </c>
      <c r="L199" s="572">
        <v>67.5</v>
      </c>
      <c r="M199" s="572">
        <v>69.5</v>
      </c>
      <c r="N199" s="572">
        <v>25</v>
      </c>
      <c r="O199" s="572">
        <v>33</v>
      </c>
      <c r="P199" s="572">
        <v>35.5</v>
      </c>
      <c r="Q199" s="572">
        <f t="shared" si="178"/>
        <v>291.5</v>
      </c>
      <c r="R199" s="572">
        <f t="shared" si="179"/>
        <v>291.5</v>
      </c>
      <c r="S199" s="573">
        <v>0</v>
      </c>
      <c r="T199" s="573">
        <v>0</v>
      </c>
      <c r="U199" s="573">
        <v>0</v>
      </c>
      <c r="V199" s="573">
        <v>0</v>
      </c>
      <c r="W199" s="573">
        <v>0</v>
      </c>
      <c r="X199" s="573">
        <v>0</v>
      </c>
      <c r="Y199" s="573">
        <v>0</v>
      </c>
      <c r="Z199" s="573">
        <v>0</v>
      </c>
      <c r="AA199" s="573">
        <v>0</v>
      </c>
      <c r="AB199" s="566">
        <f t="shared" si="180"/>
        <v>0</v>
      </c>
      <c r="AC199" s="566">
        <f t="shared" si="181"/>
        <v>0</v>
      </c>
      <c r="AD199" s="566">
        <f t="shared" si="182"/>
        <v>0</v>
      </c>
      <c r="AE199" s="566">
        <f t="shared" si="183"/>
        <v>0</v>
      </c>
      <c r="AF199" s="566">
        <f t="shared" si="184"/>
        <v>364.375</v>
      </c>
      <c r="AG199" s="566">
        <f t="shared" si="185"/>
        <v>364.375</v>
      </c>
      <c r="AH199" s="566">
        <f t="shared" si="207"/>
        <v>364.375</v>
      </c>
      <c r="AI199" s="567">
        <v>0</v>
      </c>
      <c r="AJ199" s="567">
        <v>0</v>
      </c>
      <c r="AK199" s="567">
        <v>0</v>
      </c>
      <c r="AL199" s="566">
        <f t="shared" si="208"/>
        <v>0</v>
      </c>
      <c r="AM199" s="566">
        <f t="shared" si="186"/>
        <v>0</v>
      </c>
      <c r="AN199" s="566">
        <f t="shared" si="187"/>
        <v>0</v>
      </c>
      <c r="AO199" s="566">
        <f t="shared" si="188"/>
        <v>0</v>
      </c>
      <c r="AP199" s="566">
        <f t="shared" si="189"/>
        <v>0</v>
      </c>
      <c r="AQ199" s="566">
        <f t="shared" si="209"/>
        <v>0</v>
      </c>
      <c r="AR199" s="566">
        <f t="shared" si="190"/>
        <v>0</v>
      </c>
      <c r="AS199" s="566">
        <f t="shared" si="210"/>
        <v>0</v>
      </c>
      <c r="AT199" s="566">
        <f t="shared" si="191"/>
        <v>0</v>
      </c>
      <c r="AU199" s="566">
        <f t="shared" si="192"/>
        <v>0</v>
      </c>
      <c r="AV199" s="566">
        <f t="shared" si="193"/>
        <v>0</v>
      </c>
      <c r="AW199" s="569">
        <v>0</v>
      </c>
      <c r="AX199" s="566">
        <f t="shared" si="194"/>
        <v>0</v>
      </c>
      <c r="AY199" s="567">
        <v>0</v>
      </c>
      <c r="AZ199" s="567">
        <v>0</v>
      </c>
      <c r="BA199" s="566" t="e">
        <f>IF(R199&gt;=2000,(SUM(AY199:AZ199)*BA197),(SUM(AY199:AX)))</f>
        <v>#NAME?</v>
      </c>
      <c r="BB199" s="566">
        <f t="shared" si="211"/>
        <v>0</v>
      </c>
      <c r="BC199" s="565"/>
      <c r="BD199" s="565"/>
      <c r="BE199" s="567">
        <v>0</v>
      </c>
      <c r="BF199" s="566">
        <f t="shared" si="212"/>
        <v>0</v>
      </c>
      <c r="BG199" s="568" t="e">
        <f t="shared" si="213"/>
        <v>#DIV/0!</v>
      </c>
      <c r="BH199" s="568" t="e">
        <f t="shared" si="214"/>
        <v>#DIV/0!</v>
      </c>
      <c r="BI199" s="568" t="e">
        <f t="shared" si="195"/>
        <v>#DIV/0!</v>
      </c>
      <c r="BJ199" s="565"/>
      <c r="BK199" s="566">
        <f t="shared" si="196"/>
        <v>0</v>
      </c>
      <c r="BL199" s="565"/>
      <c r="BM199" s="566">
        <f t="shared" si="197"/>
        <v>0</v>
      </c>
      <c r="BN199" s="565"/>
      <c r="BO199" s="565"/>
      <c r="BP199" s="566">
        <f t="shared" si="198"/>
        <v>0</v>
      </c>
      <c r="BQ199" s="569">
        <v>0</v>
      </c>
      <c r="BR199" s="566">
        <f t="shared" si="215"/>
        <v>0</v>
      </c>
      <c r="BS199" s="569">
        <v>0</v>
      </c>
      <c r="BT199" s="566">
        <f t="shared" si="216"/>
        <v>0</v>
      </c>
      <c r="BU199" s="566" t="e">
        <f t="shared" si="217"/>
        <v>#NAME?</v>
      </c>
      <c r="BV199" s="566" t="e">
        <f t="shared" si="218"/>
        <v>#NAME?</v>
      </c>
      <c r="BW199" s="566" t="e">
        <f t="shared" si="199"/>
        <v>#NAME?</v>
      </c>
      <c r="BX199" s="570" t="e">
        <f t="shared" si="200"/>
        <v>#NAME?</v>
      </c>
      <c r="BY199" s="565"/>
      <c r="BZ199" s="570" t="e">
        <f t="shared" si="201"/>
        <v>#NAME?</v>
      </c>
      <c r="CC199" s="538">
        <f t="shared" si="219"/>
        <v>0</v>
      </c>
      <c r="CF199" s="538">
        <f t="shared" si="202"/>
        <v>0</v>
      </c>
      <c r="CI199" s="535">
        <f t="shared" si="203"/>
        <v>0</v>
      </c>
      <c r="CJ199" s="535">
        <f t="shared" si="204"/>
        <v>0</v>
      </c>
      <c r="CK199" s="535">
        <f t="shared" si="205"/>
        <v>0</v>
      </c>
      <c r="CM199" s="535" t="e">
        <f t="shared" si="206"/>
        <v>#NAME?</v>
      </c>
      <c r="CS199" s="539" t="e">
        <f t="shared" si="220"/>
        <v>#NAME?</v>
      </c>
    </row>
    <row r="200" spans="1:97" ht="13">
      <c r="A200" s="574" t="s">
        <v>1038</v>
      </c>
      <c r="B200" s="572">
        <v>1</v>
      </c>
      <c r="C200" s="572">
        <v>70.5</v>
      </c>
      <c r="D200" s="572">
        <f t="shared" si="177"/>
        <v>71</v>
      </c>
      <c r="E200" s="572">
        <v>63.5</v>
      </c>
      <c r="F200" s="572">
        <v>64</v>
      </c>
      <c r="G200" s="572">
        <v>64</v>
      </c>
      <c r="H200" s="572">
        <v>61</v>
      </c>
      <c r="I200" s="572">
        <v>67.5</v>
      </c>
      <c r="J200" s="572">
        <v>77</v>
      </c>
      <c r="K200" s="572">
        <v>50</v>
      </c>
      <c r="L200" s="572">
        <v>0</v>
      </c>
      <c r="M200" s="572">
        <v>0</v>
      </c>
      <c r="N200" s="572">
        <v>0</v>
      </c>
      <c r="O200" s="572">
        <v>0</v>
      </c>
      <c r="P200" s="572">
        <v>0</v>
      </c>
      <c r="Q200" s="572">
        <f t="shared" si="178"/>
        <v>447</v>
      </c>
      <c r="R200" s="572">
        <f t="shared" si="179"/>
        <v>518</v>
      </c>
      <c r="S200" s="573">
        <v>0</v>
      </c>
      <c r="T200" s="573">
        <v>0</v>
      </c>
      <c r="U200" s="573">
        <v>0</v>
      </c>
      <c r="V200" s="573">
        <v>0</v>
      </c>
      <c r="W200" s="573">
        <v>0</v>
      </c>
      <c r="X200" s="573">
        <v>0</v>
      </c>
      <c r="Y200" s="573">
        <v>0</v>
      </c>
      <c r="Z200" s="573">
        <v>0</v>
      </c>
      <c r="AA200" s="573">
        <v>0</v>
      </c>
      <c r="AB200" s="566">
        <f t="shared" si="180"/>
        <v>102.24</v>
      </c>
      <c r="AC200" s="566">
        <f t="shared" si="181"/>
        <v>76.2</v>
      </c>
      <c r="AD200" s="566">
        <f t="shared" si="182"/>
        <v>151.04</v>
      </c>
      <c r="AE200" s="566">
        <f t="shared" si="183"/>
        <v>214.74799999999999</v>
      </c>
      <c r="AF200" s="566">
        <f t="shared" si="184"/>
        <v>62.5</v>
      </c>
      <c r="AG200" s="566">
        <f t="shared" si="185"/>
        <v>504.488</v>
      </c>
      <c r="AH200" s="566">
        <f t="shared" si="207"/>
        <v>606.72799999999995</v>
      </c>
      <c r="AI200" s="567">
        <v>0</v>
      </c>
      <c r="AJ200" s="567">
        <v>0</v>
      </c>
      <c r="AK200" s="567">
        <v>0</v>
      </c>
      <c r="AL200" s="566">
        <f t="shared" si="208"/>
        <v>0</v>
      </c>
      <c r="AM200" s="566">
        <f t="shared" si="186"/>
        <v>0</v>
      </c>
      <c r="AN200" s="566">
        <f t="shared" si="187"/>
        <v>0</v>
      </c>
      <c r="AO200" s="566">
        <f t="shared" si="188"/>
        <v>0</v>
      </c>
      <c r="AP200" s="566">
        <f t="shared" si="189"/>
        <v>0</v>
      </c>
      <c r="AQ200" s="566">
        <f t="shared" si="209"/>
        <v>0</v>
      </c>
      <c r="AR200" s="566">
        <f t="shared" si="190"/>
        <v>0</v>
      </c>
      <c r="AS200" s="566">
        <f t="shared" si="210"/>
        <v>0</v>
      </c>
      <c r="AT200" s="566">
        <f t="shared" si="191"/>
        <v>0</v>
      </c>
      <c r="AU200" s="566">
        <f t="shared" si="192"/>
        <v>0</v>
      </c>
      <c r="AV200" s="566">
        <f t="shared" si="193"/>
        <v>0</v>
      </c>
      <c r="AW200" s="569">
        <v>0</v>
      </c>
      <c r="AX200" s="566">
        <f t="shared" si="194"/>
        <v>0</v>
      </c>
      <c r="AY200" s="567">
        <v>0</v>
      </c>
      <c r="AZ200" s="567">
        <v>0</v>
      </c>
      <c r="BA200" s="566" t="e">
        <f>IF(R200&gt;=2000,(SUM(AY200:AZ200)*BA198),(SUM(AY200:AX)))</f>
        <v>#NAME?</v>
      </c>
      <c r="BB200" s="566">
        <f t="shared" si="211"/>
        <v>0</v>
      </c>
      <c r="BC200" s="565"/>
      <c r="BD200" s="565"/>
      <c r="BE200" s="567">
        <v>0</v>
      </c>
      <c r="BF200" s="566">
        <f t="shared" si="212"/>
        <v>0</v>
      </c>
      <c r="BG200" s="568" t="e">
        <f t="shared" si="213"/>
        <v>#DIV/0!</v>
      </c>
      <c r="BH200" s="568" t="e">
        <f t="shared" si="214"/>
        <v>#DIV/0!</v>
      </c>
      <c r="BI200" s="568" t="e">
        <f t="shared" si="195"/>
        <v>#DIV/0!</v>
      </c>
      <c r="BJ200" s="565"/>
      <c r="BK200" s="566">
        <f t="shared" si="196"/>
        <v>0</v>
      </c>
      <c r="BL200" s="565"/>
      <c r="BM200" s="566">
        <f t="shared" si="197"/>
        <v>0</v>
      </c>
      <c r="BN200" s="565"/>
      <c r="BO200" s="565"/>
      <c r="BP200" s="566">
        <f t="shared" si="198"/>
        <v>0</v>
      </c>
      <c r="BQ200" s="569">
        <v>450</v>
      </c>
      <c r="BR200" s="566">
        <f>ROUND($BQ200*$BR$2,3)</f>
        <v>49.5</v>
      </c>
      <c r="BS200" s="569">
        <v>0</v>
      </c>
      <c r="BT200" s="566">
        <f t="shared" si="216"/>
        <v>0</v>
      </c>
      <c r="BU200" s="566" t="e">
        <f t="shared" si="217"/>
        <v>#NAME?</v>
      </c>
      <c r="BV200" s="566" t="e">
        <f t="shared" si="218"/>
        <v>#NAME?</v>
      </c>
      <c r="BW200" s="566" t="e">
        <f t="shared" si="199"/>
        <v>#NAME?</v>
      </c>
      <c r="BX200" s="570" t="e">
        <f t="shared" si="200"/>
        <v>#NAME?</v>
      </c>
      <c r="BY200" s="565"/>
      <c r="BZ200" s="570" t="e">
        <f t="shared" si="201"/>
        <v>#NAME?</v>
      </c>
      <c r="CC200" s="538">
        <f t="shared" si="219"/>
        <v>0</v>
      </c>
      <c r="CF200" s="538">
        <f t="shared" si="202"/>
        <v>0</v>
      </c>
      <c r="CI200" s="535">
        <f t="shared" si="203"/>
        <v>0</v>
      </c>
      <c r="CJ200" s="535">
        <f t="shared" si="204"/>
        <v>0</v>
      </c>
      <c r="CK200" s="535">
        <f t="shared" si="205"/>
        <v>0</v>
      </c>
      <c r="CM200" s="535" t="e">
        <f t="shared" si="206"/>
        <v>#NAME?</v>
      </c>
      <c r="CS200" s="539" t="e">
        <f t="shared" si="220"/>
        <v>#NAME?</v>
      </c>
    </row>
    <row r="201" spans="1:97" ht="13">
      <c r="A201" s="564" t="s">
        <v>1039</v>
      </c>
      <c r="B201" s="572">
        <v>0</v>
      </c>
      <c r="C201" s="572">
        <v>0</v>
      </c>
      <c r="D201" s="572">
        <f t="shared" si="177"/>
        <v>0</v>
      </c>
      <c r="E201" s="572">
        <v>0</v>
      </c>
      <c r="F201" s="572">
        <v>0</v>
      </c>
      <c r="G201" s="572">
        <v>0</v>
      </c>
      <c r="H201" s="572">
        <v>0</v>
      </c>
      <c r="I201" s="572">
        <v>0</v>
      </c>
      <c r="J201" s="572">
        <v>0</v>
      </c>
      <c r="K201" s="572">
        <v>0</v>
      </c>
      <c r="L201" s="572">
        <v>0</v>
      </c>
      <c r="M201" s="572">
        <v>7.5</v>
      </c>
      <c r="N201" s="572">
        <v>12.5</v>
      </c>
      <c r="O201" s="572">
        <v>15</v>
      </c>
      <c r="P201" s="572">
        <v>10</v>
      </c>
      <c r="Q201" s="572">
        <f t="shared" si="178"/>
        <v>45</v>
      </c>
      <c r="R201" s="572">
        <f t="shared" si="179"/>
        <v>45</v>
      </c>
      <c r="S201" s="573">
        <v>0</v>
      </c>
      <c r="T201" s="573">
        <v>0</v>
      </c>
      <c r="U201" s="573">
        <v>0</v>
      </c>
      <c r="V201" s="573">
        <v>0</v>
      </c>
      <c r="W201" s="573">
        <v>0</v>
      </c>
      <c r="X201" s="573">
        <v>0</v>
      </c>
      <c r="Y201" s="573">
        <v>0</v>
      </c>
      <c r="Z201" s="573">
        <v>0</v>
      </c>
      <c r="AA201" s="573">
        <v>0</v>
      </c>
      <c r="AB201" s="566">
        <f t="shared" si="180"/>
        <v>0</v>
      </c>
      <c r="AC201" s="566">
        <f t="shared" si="181"/>
        <v>0</v>
      </c>
      <c r="AD201" s="566">
        <f t="shared" si="182"/>
        <v>0</v>
      </c>
      <c r="AE201" s="566">
        <f t="shared" si="183"/>
        <v>0</v>
      </c>
      <c r="AF201" s="566">
        <f t="shared" si="184"/>
        <v>56.25</v>
      </c>
      <c r="AG201" s="566">
        <f t="shared" si="185"/>
        <v>56.25</v>
      </c>
      <c r="AH201" s="566">
        <f t="shared" si="207"/>
        <v>56.25</v>
      </c>
      <c r="AI201" s="567">
        <v>0</v>
      </c>
      <c r="AJ201" s="567">
        <v>0</v>
      </c>
      <c r="AK201" s="567">
        <v>0</v>
      </c>
      <c r="AL201" s="566">
        <f t="shared" si="208"/>
        <v>0</v>
      </c>
      <c r="AM201" s="566">
        <f t="shared" si="186"/>
        <v>0</v>
      </c>
      <c r="AN201" s="566">
        <f t="shared" si="187"/>
        <v>0</v>
      </c>
      <c r="AO201" s="566">
        <f t="shared" si="188"/>
        <v>0</v>
      </c>
      <c r="AP201" s="566">
        <f t="shared" si="189"/>
        <v>0</v>
      </c>
      <c r="AQ201" s="566">
        <f t="shared" si="209"/>
        <v>0</v>
      </c>
      <c r="AR201" s="566">
        <f t="shared" si="190"/>
        <v>0</v>
      </c>
      <c r="AS201" s="566">
        <f t="shared" si="210"/>
        <v>0</v>
      </c>
      <c r="AT201" s="566">
        <f t="shared" si="191"/>
        <v>0</v>
      </c>
      <c r="AU201" s="566">
        <f t="shared" si="192"/>
        <v>0</v>
      </c>
      <c r="AV201" s="566">
        <f t="shared" si="193"/>
        <v>0</v>
      </c>
      <c r="AW201" s="569">
        <v>0</v>
      </c>
      <c r="AX201" s="566">
        <f t="shared" si="194"/>
        <v>0</v>
      </c>
      <c r="AY201" s="567">
        <v>0</v>
      </c>
      <c r="AZ201" s="567">
        <v>0</v>
      </c>
      <c r="BA201" s="566" t="e">
        <f>IF(R201&gt;=2000,(SUM(AY201:AZ201)*BA199),(SUM(AY201:AX)))</f>
        <v>#NAME?</v>
      </c>
      <c r="BB201" s="566">
        <f t="shared" si="211"/>
        <v>0</v>
      </c>
      <c r="BC201" s="565"/>
      <c r="BD201" s="565"/>
      <c r="BE201" s="567">
        <v>0</v>
      </c>
      <c r="BF201" s="566">
        <f t="shared" si="212"/>
        <v>0</v>
      </c>
      <c r="BG201" s="568" t="e">
        <f t="shared" si="213"/>
        <v>#DIV/0!</v>
      </c>
      <c r="BH201" s="568" t="e">
        <f t="shared" si="214"/>
        <v>#DIV/0!</v>
      </c>
      <c r="BI201" s="568" t="e">
        <f t="shared" si="195"/>
        <v>#DIV/0!</v>
      </c>
      <c r="BJ201" s="565"/>
      <c r="BK201" s="566">
        <f t="shared" si="196"/>
        <v>0</v>
      </c>
      <c r="BL201" s="565"/>
      <c r="BM201" s="566">
        <f t="shared" si="197"/>
        <v>0</v>
      </c>
      <c r="BN201" s="565"/>
      <c r="BO201" s="565"/>
      <c r="BP201" s="566">
        <f t="shared" si="198"/>
        <v>0</v>
      </c>
      <c r="BQ201" s="569">
        <v>46</v>
      </c>
      <c r="BR201" s="566">
        <f>ROUND($BQ201*$BR$2,3)</f>
        <v>5.0599999999999996</v>
      </c>
      <c r="BS201" s="569">
        <v>0</v>
      </c>
      <c r="BT201" s="566">
        <f t="shared" si="216"/>
        <v>0</v>
      </c>
      <c r="BU201" s="566" t="e">
        <f t="shared" si="217"/>
        <v>#NAME?</v>
      </c>
      <c r="BV201" s="566" t="e">
        <f t="shared" si="218"/>
        <v>#NAME?</v>
      </c>
      <c r="BW201" s="566" t="e">
        <f t="shared" si="199"/>
        <v>#NAME?</v>
      </c>
      <c r="BX201" s="570" t="e">
        <f t="shared" si="200"/>
        <v>#NAME?</v>
      </c>
      <c r="BY201" s="565"/>
      <c r="BZ201" s="570" t="e">
        <f t="shared" si="201"/>
        <v>#NAME?</v>
      </c>
      <c r="CC201" s="538">
        <f t="shared" si="219"/>
        <v>0</v>
      </c>
      <c r="CF201" s="538">
        <f t="shared" si="202"/>
        <v>0</v>
      </c>
      <c r="CI201" s="535">
        <f t="shared" si="203"/>
        <v>0</v>
      </c>
      <c r="CJ201" s="535">
        <f t="shared" si="204"/>
        <v>0</v>
      </c>
      <c r="CK201" s="535">
        <f t="shared" si="205"/>
        <v>0</v>
      </c>
      <c r="CM201" s="535" t="e">
        <f t="shared" si="206"/>
        <v>#NAME?</v>
      </c>
      <c r="CS201" s="539" t="e">
        <f t="shared" si="220"/>
        <v>#NAME?</v>
      </c>
    </row>
    <row r="202" spans="1:97">
      <c r="A202" s="544" t="s">
        <v>190</v>
      </c>
      <c r="B202" s="576">
        <f>SUBTOTAL(9,B3:B201)</f>
        <v>4982.5</v>
      </c>
      <c r="C202" s="576">
        <f t="shared" ref="C202:BN202" si="221">SUBTOTAL(9,C3:C201)</f>
        <v>23452</v>
      </c>
      <c r="D202" s="576">
        <f t="shared" si="221"/>
        <v>25943.25</v>
      </c>
      <c r="E202" s="576">
        <f t="shared" si="221"/>
        <v>23636.5</v>
      </c>
      <c r="F202" s="576">
        <f t="shared" si="221"/>
        <v>23782.5</v>
      </c>
      <c r="G202" s="576">
        <f t="shared" si="221"/>
        <v>24237.5</v>
      </c>
      <c r="H202" s="576">
        <f t="shared" si="221"/>
        <v>25734</v>
      </c>
      <c r="I202" s="576">
        <f t="shared" si="221"/>
        <v>26298</v>
      </c>
      <c r="J202" s="576">
        <f t="shared" si="221"/>
        <v>26091</v>
      </c>
      <c r="K202" s="576">
        <f t="shared" si="221"/>
        <v>25289.5</v>
      </c>
      <c r="L202" s="576">
        <f t="shared" si="221"/>
        <v>25011</v>
      </c>
      <c r="M202" s="576">
        <f t="shared" si="221"/>
        <v>28017</v>
      </c>
      <c r="N202" s="576">
        <f t="shared" si="221"/>
        <v>24920.5</v>
      </c>
      <c r="O202" s="576">
        <f t="shared" si="221"/>
        <v>22433.5</v>
      </c>
      <c r="P202" s="576">
        <f t="shared" si="221"/>
        <v>21706.5</v>
      </c>
      <c r="Q202" s="576">
        <f t="shared" si="221"/>
        <v>297157.5</v>
      </c>
      <c r="R202" s="576">
        <f t="shared" si="221"/>
        <v>323100.75</v>
      </c>
      <c r="S202" s="576">
        <f t="shared" si="221"/>
        <v>5770.5</v>
      </c>
      <c r="T202" s="576">
        <f t="shared" si="221"/>
        <v>8998</v>
      </c>
      <c r="U202" s="576">
        <f t="shared" si="221"/>
        <v>1480</v>
      </c>
      <c r="V202" s="576">
        <f t="shared" si="221"/>
        <v>24198</v>
      </c>
      <c r="W202" s="576">
        <f t="shared" si="221"/>
        <v>976.40000000000009</v>
      </c>
      <c r="X202" s="576">
        <f t="shared" si="221"/>
        <v>89513</v>
      </c>
      <c r="Y202" s="576">
        <f t="shared" si="221"/>
        <v>20409</v>
      </c>
      <c r="Z202" s="576">
        <f t="shared" si="221"/>
        <v>8273.68</v>
      </c>
      <c r="AA202" s="576">
        <f t="shared" si="221"/>
        <v>23542</v>
      </c>
      <c r="AB202" s="576">
        <f t="shared" si="221"/>
        <v>53509.680000000015</v>
      </c>
      <c r="AC202" s="576">
        <f t="shared" si="221"/>
        <v>40789.200000000019</v>
      </c>
      <c r="AD202" s="576">
        <f t="shared" si="221"/>
        <v>81564.549999999988</v>
      </c>
      <c r="AE202" s="576">
        <f t="shared" si="221"/>
        <v>117375.48799999987</v>
      </c>
      <c r="AF202" s="576">
        <f t="shared" si="221"/>
        <v>263062.5</v>
      </c>
      <c r="AG202" s="576">
        <f t="shared" si="221"/>
        <v>502791.73799999995</v>
      </c>
      <c r="AH202" s="576">
        <f t="shared" si="221"/>
        <v>556301.41799999983</v>
      </c>
      <c r="AI202" s="576">
        <f t="shared" si="221"/>
        <v>3.2</v>
      </c>
      <c r="AJ202" s="576">
        <f t="shared" si="221"/>
        <v>3.1860000000000004</v>
      </c>
      <c r="AK202" s="576">
        <f t="shared" si="221"/>
        <v>3.1980000000000004</v>
      </c>
      <c r="AL202" s="576">
        <f t="shared" si="221"/>
        <v>224865.07</v>
      </c>
      <c r="AM202" s="576">
        <f t="shared" si="221"/>
        <v>5770.5</v>
      </c>
      <c r="AN202" s="576">
        <f t="shared" si="221"/>
        <v>17996</v>
      </c>
      <c r="AO202" s="576">
        <f t="shared" si="221"/>
        <v>2960</v>
      </c>
      <c r="AP202" s="576">
        <f t="shared" si="221"/>
        <v>16938.599999999999</v>
      </c>
      <c r="AQ202" s="576">
        <f t="shared" si="221"/>
        <v>43665.1</v>
      </c>
      <c r="AR202" s="576">
        <f t="shared" si="221"/>
        <v>24410</v>
      </c>
      <c r="AS202" s="576">
        <f t="shared" si="221"/>
        <v>68075.100000000006</v>
      </c>
      <c r="AT202" s="576">
        <f t="shared" si="221"/>
        <v>4475.6499999999996</v>
      </c>
      <c r="AU202" s="576">
        <f t="shared" si="221"/>
        <v>4136.84</v>
      </c>
      <c r="AV202" s="576">
        <f t="shared" si="221"/>
        <v>1412.52</v>
      </c>
      <c r="AW202" s="576">
        <f t="shared" si="221"/>
        <v>761</v>
      </c>
      <c r="AX202" s="576">
        <f t="shared" si="221"/>
        <v>1141.5</v>
      </c>
      <c r="AY202" s="576">
        <f t="shared" si="221"/>
        <v>335.90999999999997</v>
      </c>
      <c r="AZ202" s="576">
        <f t="shared" si="221"/>
        <v>673.39599999999996</v>
      </c>
      <c r="BA202" s="576" t="e">
        <f t="shared" si="221"/>
        <v>#NAME?</v>
      </c>
      <c r="BB202" s="576">
        <f t="shared" si="221"/>
        <v>8342.3030000000017</v>
      </c>
      <c r="BC202" s="576">
        <f t="shared" si="221"/>
        <v>0</v>
      </c>
      <c r="BD202" s="576">
        <f t="shared" si="221"/>
        <v>744</v>
      </c>
      <c r="BE202" s="576">
        <f t="shared" si="221"/>
        <v>0.49799999999999994</v>
      </c>
      <c r="BF202" s="576">
        <f t="shared" si="221"/>
        <v>30600.527000000002</v>
      </c>
      <c r="BG202" s="576" t="e">
        <f t="shared" si="221"/>
        <v>#DIV/0!</v>
      </c>
      <c r="BH202" s="576" t="e">
        <f t="shared" si="221"/>
        <v>#DIV/0!</v>
      </c>
      <c r="BI202" s="576" t="e">
        <f t="shared" si="221"/>
        <v>#DIV/0!</v>
      </c>
      <c r="BJ202" s="576">
        <f t="shared" si="221"/>
        <v>141</v>
      </c>
      <c r="BK202" s="576">
        <f t="shared" si="221"/>
        <v>14.1</v>
      </c>
      <c r="BL202" s="576">
        <f t="shared" si="221"/>
        <v>92</v>
      </c>
      <c r="BM202" s="576">
        <f t="shared" si="221"/>
        <v>9.1999999999999993</v>
      </c>
      <c r="BN202" s="576">
        <f t="shared" si="221"/>
        <v>5.5</v>
      </c>
      <c r="BO202" s="576">
        <f t="shared" ref="BO202:CS202" si="222">SUBTOTAL(9,BO3:BO201)</f>
        <v>9</v>
      </c>
      <c r="BP202" s="576">
        <f t="shared" si="222"/>
        <v>2.25</v>
      </c>
      <c r="BQ202" s="576">
        <f t="shared" si="222"/>
        <v>106458</v>
      </c>
      <c r="BR202" s="576">
        <f>SUBTOTAL(9,BR3:BR201)</f>
        <v>11710.381000000003</v>
      </c>
      <c r="BS202" s="576">
        <f t="shared" si="222"/>
        <v>40823</v>
      </c>
      <c r="BT202" s="576">
        <f t="shared" si="222"/>
        <v>12246.9</v>
      </c>
      <c r="BU202" s="576" t="e">
        <f t="shared" si="222"/>
        <v>#NAME?</v>
      </c>
      <c r="BV202" s="576" t="e">
        <f t="shared" si="222"/>
        <v>#NAME?</v>
      </c>
      <c r="BW202" s="576" t="e">
        <f t="shared" si="222"/>
        <v>#NAME?</v>
      </c>
      <c r="BX202" s="576" t="e">
        <f t="shared" si="222"/>
        <v>#NAME?</v>
      </c>
      <c r="BY202" s="576">
        <f t="shared" si="222"/>
        <v>0</v>
      </c>
      <c r="BZ202" s="576" t="e">
        <f t="shared" si="222"/>
        <v>#NAME?</v>
      </c>
      <c r="CA202" s="576">
        <f t="shared" si="222"/>
        <v>0</v>
      </c>
      <c r="CB202" s="576">
        <f t="shared" si="222"/>
        <v>11115186</v>
      </c>
      <c r="CC202" s="576">
        <f t="shared" si="222"/>
        <v>11115186</v>
      </c>
      <c r="CD202" s="576">
        <f t="shared" si="222"/>
        <v>0</v>
      </c>
      <c r="CE202" s="576">
        <f t="shared" si="222"/>
        <v>1418313.07</v>
      </c>
      <c r="CF202" s="576">
        <f t="shared" si="222"/>
        <v>1418313.07</v>
      </c>
      <c r="CG202" s="576">
        <f t="shared" si="222"/>
        <v>0</v>
      </c>
      <c r="CH202" s="576">
        <f t="shared" si="222"/>
        <v>0</v>
      </c>
      <c r="CI202" s="576">
        <f t="shared" si="222"/>
        <v>0</v>
      </c>
      <c r="CJ202" s="576">
        <f t="shared" si="222"/>
        <v>12533499.07</v>
      </c>
      <c r="CK202" s="576">
        <f t="shared" si="222"/>
        <v>9400124.3025000002</v>
      </c>
      <c r="CL202" s="576">
        <f t="shared" si="222"/>
        <v>0</v>
      </c>
      <c r="CM202" s="576" t="e">
        <f t="shared" si="222"/>
        <v>#NAME?</v>
      </c>
      <c r="CN202" s="576">
        <f t="shared" si="222"/>
        <v>0</v>
      </c>
      <c r="CO202" s="576">
        <f t="shared" si="222"/>
        <v>0</v>
      </c>
      <c r="CP202" s="576">
        <f t="shared" si="222"/>
        <v>166034.5</v>
      </c>
      <c r="CQ202" s="576">
        <f t="shared" si="222"/>
        <v>163881.5</v>
      </c>
      <c r="CR202" s="576">
        <f t="shared" si="222"/>
        <v>0</v>
      </c>
      <c r="CS202" s="576" t="e">
        <f t="shared" si="222"/>
        <v>#NAME?</v>
      </c>
    </row>
    <row r="204" spans="1:97" ht="10.5">
      <c r="A204" s="577" t="s">
        <v>1040</v>
      </c>
    </row>
    <row r="205" spans="1:97" ht="10.5">
      <c r="A205" s="577" t="s">
        <v>1041</v>
      </c>
    </row>
    <row r="213" spans="1:1">
      <c r="A213" s="578"/>
    </row>
    <row r="214" spans="1:1">
      <c r="A214" s="578"/>
    </row>
    <row r="215" spans="1:1">
      <c r="A215" s="578"/>
    </row>
    <row r="216" spans="1:1">
      <c r="A216" s="578"/>
    </row>
    <row r="217" spans="1:1">
      <c r="A217" s="578"/>
    </row>
    <row r="218" spans="1:1">
      <c r="A218" s="578"/>
    </row>
    <row r="219" spans="1:1">
      <c r="A219" s="578"/>
    </row>
    <row r="220" spans="1:1">
      <c r="A220" s="578"/>
    </row>
    <row r="221" spans="1:1">
      <c r="A221" s="578" t="s">
        <v>1042</v>
      </c>
    </row>
    <row r="222" spans="1:1">
      <c r="A222" s="579"/>
    </row>
    <row r="226" spans="1:1">
      <c r="A226" s="510" t="s">
        <v>1042</v>
      </c>
    </row>
    <row r="228" spans="1:1">
      <c r="A228" s="543"/>
    </row>
    <row r="229" spans="1:1">
      <c r="A229" s="543" t="s">
        <v>1042</v>
      </c>
    </row>
    <row r="230" spans="1:1">
      <c r="A230" s="543"/>
    </row>
    <row r="231" spans="1:1">
      <c r="A231" s="543" t="s">
        <v>1042</v>
      </c>
    </row>
    <row r="232" spans="1:1">
      <c r="A232" s="543"/>
    </row>
    <row r="233" spans="1:1">
      <c r="A233" s="543"/>
    </row>
    <row r="234" spans="1:1">
      <c r="A234" s="543"/>
    </row>
  </sheetData>
  <pageMargins left="0.7" right="0.7" top="0.75" bottom="0.75" header="0.3" footer="0.3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AJ234"/>
  <sheetViews>
    <sheetView zoomScale="120" zoomScaleNormal="120" workbookViewId="0">
      <pane xSplit="1" ySplit="2" topLeftCell="B18" activePane="bottomRight" state="frozen"/>
      <selection pane="topRight" activeCell="BQ1" sqref="BQ1"/>
      <selection pane="bottomLeft" activeCell="A3" sqref="A3"/>
      <selection pane="bottomRight" activeCell="AH98" sqref="AH98:AJ98"/>
    </sheetView>
  </sheetViews>
  <sheetFormatPr defaultColWidth="9.33203125" defaultRowHeight="10"/>
  <cols>
    <col min="1" max="1" width="52.44140625" style="510" bestFit="1" customWidth="1"/>
    <col min="2" max="2" width="29.44140625" style="543" customWidth="1"/>
    <col min="3" max="3" width="22" style="543" bestFit="1" customWidth="1"/>
    <col min="4" max="4" width="13.6640625" style="543" hidden="1" customWidth="1"/>
    <col min="5" max="5" width="10.88671875" style="543" hidden="1" customWidth="1"/>
    <col min="6" max="6" width="13.6640625" style="543" hidden="1" customWidth="1"/>
    <col min="7" max="7" width="17.88671875" style="543" hidden="1" customWidth="1"/>
    <col min="8" max="8" width="0" style="543" hidden="1" customWidth="1"/>
    <col min="9" max="9" width="16.6640625" style="543" hidden="1" customWidth="1"/>
    <col min="10" max="10" width="18.109375" style="543" hidden="1" customWidth="1"/>
    <col min="11" max="11" width="21" style="543" hidden="1" customWidth="1"/>
    <col min="12" max="12" width="14.33203125" style="543" hidden="1" customWidth="1"/>
    <col min="13" max="13" width="10.88671875" style="543" hidden="1" customWidth="1"/>
    <col min="14" max="14" width="14.33203125" style="543" hidden="1" customWidth="1"/>
    <col min="15" max="15" width="23.109375" style="543" hidden="1" customWidth="1"/>
    <col min="16" max="16" width="19.44140625" style="543" hidden="1" customWidth="1"/>
    <col min="17" max="17" width="16.33203125" style="543" hidden="1" customWidth="1"/>
    <col min="18" max="18" width="18.109375" style="543" hidden="1" customWidth="1"/>
    <col min="19" max="20" width="14.33203125" style="543" hidden="1" customWidth="1"/>
    <col min="21" max="21" width="10.88671875" style="543" hidden="1" customWidth="1"/>
    <col min="22" max="22" width="33" style="543" hidden="1" customWidth="1"/>
    <col min="23" max="23" width="0" style="543" hidden="1" customWidth="1"/>
    <col min="24" max="24" width="4.33203125" style="543" hidden="1" customWidth="1"/>
    <col min="25" max="26" width="10.88671875" style="543" hidden="1" customWidth="1"/>
    <col min="27" max="27" width="0" style="543" hidden="1" customWidth="1"/>
    <col min="28" max="30" width="10.88671875" style="543" hidden="1" customWidth="1"/>
    <col min="31" max="33" width="9.33203125" style="543"/>
    <col min="34" max="34" width="52.44140625" style="510" bestFit="1" customWidth="1"/>
    <col min="35" max="35" width="29.44140625" style="543" customWidth="1"/>
    <col min="36" max="36" width="22" style="543" bestFit="1" customWidth="1"/>
    <col min="37" max="16384" width="9.33203125" style="543"/>
  </cols>
  <sheetData>
    <row r="1" spans="1:36" s="510" customFormat="1" ht="14.5">
      <c r="A1" s="627" t="s">
        <v>1447</v>
      </c>
      <c r="B1" s="501" t="s">
        <v>1445</v>
      </c>
      <c r="C1" s="501" t="s">
        <v>1446</v>
      </c>
      <c r="D1" s="499" t="s">
        <v>860</v>
      </c>
      <c r="E1" s="499" t="s">
        <v>861</v>
      </c>
      <c r="F1" s="499" t="s">
        <v>862</v>
      </c>
      <c r="G1" s="499" t="s">
        <v>863</v>
      </c>
      <c r="H1" s="504" t="s">
        <v>1086</v>
      </c>
      <c r="I1" s="505" t="s">
        <v>863</v>
      </c>
      <c r="J1" s="497" t="s">
        <v>1265</v>
      </c>
      <c r="K1" s="506" t="s">
        <v>1266</v>
      </c>
      <c r="L1" s="499" t="s">
        <v>1267</v>
      </c>
      <c r="M1" s="497" t="s">
        <v>1265</v>
      </c>
      <c r="N1" s="506" t="s">
        <v>1266</v>
      </c>
      <c r="O1" s="499" t="s">
        <v>1267</v>
      </c>
      <c r="P1" s="497" t="s">
        <v>1268</v>
      </c>
      <c r="Q1" s="506" t="s">
        <v>1269</v>
      </c>
      <c r="R1" s="499" t="s">
        <v>1267</v>
      </c>
      <c r="S1" s="507">
        <v>1</v>
      </c>
      <c r="T1" s="507">
        <v>0.75</v>
      </c>
      <c r="U1" s="508" t="s">
        <v>865</v>
      </c>
      <c r="V1" s="505" t="s">
        <v>1270</v>
      </c>
      <c r="W1" s="497" t="s">
        <v>1095</v>
      </c>
      <c r="X1" s="497"/>
      <c r="Y1" s="504" t="s">
        <v>1271</v>
      </c>
      <c r="Z1" s="504" t="s">
        <v>1272</v>
      </c>
      <c r="AA1" s="504" t="s">
        <v>1273</v>
      </c>
      <c r="AB1" s="509" t="s">
        <v>867</v>
      </c>
      <c r="AH1" s="627" t="s">
        <v>1447</v>
      </c>
      <c r="AI1" s="501" t="s">
        <v>1445</v>
      </c>
      <c r="AJ1" s="501" t="s">
        <v>1446</v>
      </c>
    </row>
    <row r="2" spans="1:36" s="510" customFormat="1" ht="14.5">
      <c r="A2" s="511" t="s">
        <v>868</v>
      </c>
      <c r="B2" s="501">
        <v>0.11</v>
      </c>
      <c r="C2" s="501">
        <v>0.3</v>
      </c>
      <c r="D2" s="499" t="s">
        <v>883</v>
      </c>
      <c r="E2" s="499" t="s">
        <v>883</v>
      </c>
      <c r="F2" s="499" t="s">
        <v>883</v>
      </c>
      <c r="G2" s="519">
        <v>4565.41</v>
      </c>
      <c r="H2" s="520">
        <v>0.02</v>
      </c>
      <c r="I2" s="521" t="s">
        <v>887</v>
      </c>
      <c r="J2" s="522" t="s">
        <v>888</v>
      </c>
      <c r="K2" s="523" t="s">
        <v>1276</v>
      </c>
      <c r="L2" s="519" t="s">
        <v>888</v>
      </c>
      <c r="M2" s="522" t="s">
        <v>889</v>
      </c>
      <c r="N2" s="523" t="s">
        <v>1277</v>
      </c>
      <c r="O2" s="519" t="s">
        <v>889</v>
      </c>
      <c r="P2" s="522" t="s">
        <v>890</v>
      </c>
      <c r="Q2" s="523" t="s">
        <v>890</v>
      </c>
      <c r="R2" s="519" t="s">
        <v>890</v>
      </c>
      <c r="S2" s="519" t="s">
        <v>891</v>
      </c>
      <c r="T2" s="519" t="s">
        <v>891</v>
      </c>
      <c r="U2" s="508" t="s">
        <v>892</v>
      </c>
      <c r="V2" s="521" t="s">
        <v>893</v>
      </c>
      <c r="W2" s="524">
        <v>0.02</v>
      </c>
      <c r="X2" s="525"/>
      <c r="Y2" s="504" t="s">
        <v>894</v>
      </c>
      <c r="Z2" s="504" t="s">
        <v>1278</v>
      </c>
      <c r="AA2" s="504" t="s">
        <v>895</v>
      </c>
      <c r="AB2" s="509" t="s">
        <v>896</v>
      </c>
      <c r="AH2" s="511" t="s">
        <v>868</v>
      </c>
      <c r="AI2" s="501">
        <v>0.11</v>
      </c>
      <c r="AJ2" s="501">
        <v>0.3</v>
      </c>
    </row>
    <row r="3" spans="1:36" s="510" customFormat="1" ht="13">
      <c r="A3" s="526" t="s">
        <v>1279</v>
      </c>
      <c r="B3" s="529">
        <v>0</v>
      </c>
      <c r="C3" s="529">
        <v>0</v>
      </c>
      <c r="D3" s="529">
        <v>10160.621999999999</v>
      </c>
      <c r="E3" s="529">
        <v>0</v>
      </c>
      <c r="F3" s="529">
        <v>10160.621999999999</v>
      </c>
      <c r="G3" s="535">
        <v>46387405.289999999</v>
      </c>
      <c r="H3" s="536"/>
      <c r="I3" s="535">
        <v>46387405.289999999</v>
      </c>
      <c r="J3" s="537">
        <v>0</v>
      </c>
      <c r="K3" s="537">
        <v>312396</v>
      </c>
      <c r="L3" s="538">
        <v>312396</v>
      </c>
      <c r="M3" s="537">
        <v>0</v>
      </c>
      <c r="N3" s="537">
        <v>1064843.0900000001</v>
      </c>
      <c r="O3" s="538">
        <v>1064843.0900000001</v>
      </c>
      <c r="P3" s="537">
        <v>0</v>
      </c>
      <c r="Q3" s="537">
        <v>0</v>
      </c>
      <c r="R3" s="535">
        <v>0</v>
      </c>
      <c r="S3" s="535">
        <v>1377239.09</v>
      </c>
      <c r="T3" s="535">
        <v>1032929.3175000001</v>
      </c>
      <c r="U3" s="538">
        <v>0</v>
      </c>
      <c r="V3" s="535">
        <v>45354475.972499996</v>
      </c>
      <c r="W3" s="536"/>
      <c r="X3" s="536"/>
      <c r="Y3" s="531">
        <v>6317.5</v>
      </c>
      <c r="Z3" s="531">
        <v>5943.5</v>
      </c>
      <c r="AA3" s="536"/>
      <c r="AB3" s="539">
        <v>7959</v>
      </c>
      <c r="AH3" s="541" t="s">
        <v>1281</v>
      </c>
      <c r="AI3" s="529">
        <v>0</v>
      </c>
      <c r="AJ3" s="529">
        <v>0</v>
      </c>
    </row>
    <row r="4" spans="1:36" s="540" customFormat="1" ht="14.5">
      <c r="A4" s="536" t="s">
        <v>1280</v>
      </c>
      <c r="B4" s="529">
        <v>2119.15</v>
      </c>
      <c r="C4" s="529">
        <v>1966.2</v>
      </c>
      <c r="D4" s="529">
        <v>159837.70640000002</v>
      </c>
      <c r="E4" s="529">
        <v>0</v>
      </c>
      <c r="F4" s="529">
        <v>159837.70600000001</v>
      </c>
      <c r="G4" s="535">
        <v>729724661.35000002</v>
      </c>
      <c r="H4" s="536"/>
      <c r="I4" s="535">
        <v>729724661.35000002</v>
      </c>
      <c r="J4" s="537">
        <v>0</v>
      </c>
      <c r="K4" s="537">
        <v>5401395</v>
      </c>
      <c r="L4" s="538">
        <v>5401395</v>
      </c>
      <c r="M4" s="537">
        <v>0</v>
      </c>
      <c r="N4" s="537">
        <v>176734.99</v>
      </c>
      <c r="O4" s="538">
        <v>176734.99</v>
      </c>
      <c r="P4" s="537">
        <v>0</v>
      </c>
      <c r="Q4" s="537">
        <v>0</v>
      </c>
      <c r="R4" s="535">
        <v>0</v>
      </c>
      <c r="S4" s="535">
        <v>5578129.9900000002</v>
      </c>
      <c r="T4" s="535">
        <v>4183597.4925000002</v>
      </c>
      <c r="U4" s="538">
        <v>0</v>
      </c>
      <c r="V4" s="535">
        <v>725541063.85750008</v>
      </c>
      <c r="W4" s="536"/>
      <c r="X4" s="536"/>
      <c r="Y4" s="531">
        <v>79858.5</v>
      </c>
      <c r="Z4" s="531">
        <v>78969</v>
      </c>
      <c r="AA4" s="536"/>
      <c r="AB4" s="539">
        <v>9195</v>
      </c>
      <c r="AH4" s="541" t="s">
        <v>1288</v>
      </c>
      <c r="AI4" s="635">
        <v>0</v>
      </c>
      <c r="AJ4" s="635">
        <v>0</v>
      </c>
    </row>
    <row r="5" spans="1:36" ht="13">
      <c r="A5" s="541" t="s">
        <v>1281</v>
      </c>
      <c r="B5" s="529">
        <v>0</v>
      </c>
      <c r="C5" s="529">
        <v>0</v>
      </c>
      <c r="D5" s="529" t="e">
        <v>#NAME?</v>
      </c>
      <c r="E5" s="529" t="e">
        <v>#NAME?</v>
      </c>
      <c r="F5" s="529" t="e">
        <v>#NAME?</v>
      </c>
      <c r="G5" s="535" t="e">
        <v>#NAME?</v>
      </c>
      <c r="I5" s="535" t="e">
        <v>#NAME?</v>
      </c>
      <c r="L5" s="538">
        <v>0</v>
      </c>
      <c r="O5" s="538">
        <v>0</v>
      </c>
      <c r="R5" s="535">
        <v>0</v>
      </c>
      <c r="S5" s="535">
        <v>0</v>
      </c>
      <c r="T5" s="535">
        <v>0</v>
      </c>
      <c r="V5" s="535" t="e">
        <v>#NAME?</v>
      </c>
      <c r="AB5" s="539" t="e">
        <v>#NAME?</v>
      </c>
      <c r="AH5" s="541" t="s">
        <v>1294</v>
      </c>
      <c r="AI5" s="529">
        <v>25.024999999999999</v>
      </c>
      <c r="AJ5" s="529">
        <v>0</v>
      </c>
    </row>
    <row r="6" spans="1:36" ht="13">
      <c r="A6" s="541" t="s">
        <v>899</v>
      </c>
      <c r="B6" s="529">
        <v>0</v>
      </c>
      <c r="C6" s="529">
        <v>0</v>
      </c>
      <c r="D6" s="529" t="e">
        <v>#NAME?</v>
      </c>
      <c r="E6" s="529" t="e">
        <v>#NAME?</v>
      </c>
      <c r="F6" s="529" t="e">
        <v>#NAME?</v>
      </c>
      <c r="G6" s="535" t="e">
        <v>#NAME?</v>
      </c>
      <c r="I6" s="535" t="e">
        <v>#NAME?</v>
      </c>
      <c r="L6" s="538">
        <v>0</v>
      </c>
      <c r="O6" s="538">
        <v>0</v>
      </c>
      <c r="R6" s="535">
        <v>0</v>
      </c>
      <c r="S6" s="535">
        <v>0</v>
      </c>
      <c r="T6" s="535">
        <v>0</v>
      </c>
      <c r="V6" s="535" t="e">
        <v>#NAME?</v>
      </c>
      <c r="AB6" s="539" t="e">
        <v>#NAME?</v>
      </c>
      <c r="AH6" s="541" t="s">
        <v>1306</v>
      </c>
      <c r="AI6" s="529">
        <v>0</v>
      </c>
      <c r="AJ6" s="529">
        <v>0</v>
      </c>
    </row>
    <row r="7" spans="1:36" ht="13">
      <c r="A7" s="541" t="s">
        <v>1282</v>
      </c>
      <c r="B7" s="529">
        <v>0</v>
      </c>
      <c r="C7" s="529">
        <v>0</v>
      </c>
      <c r="D7" s="529" t="e">
        <v>#NAME?</v>
      </c>
      <c r="E7" s="529" t="e">
        <v>#NAME?</v>
      </c>
      <c r="F7" s="529" t="e">
        <v>#NAME?</v>
      </c>
      <c r="G7" s="535" t="e">
        <v>#NAME?</v>
      </c>
      <c r="I7" s="535" t="e">
        <v>#NAME?</v>
      </c>
      <c r="L7" s="538">
        <v>0</v>
      </c>
      <c r="O7" s="538">
        <v>0</v>
      </c>
      <c r="R7" s="535">
        <v>0</v>
      </c>
      <c r="S7" s="535">
        <v>0</v>
      </c>
      <c r="T7" s="535">
        <v>0</v>
      </c>
      <c r="V7" s="535" t="e">
        <v>#NAME?</v>
      </c>
      <c r="AB7" s="539" t="e">
        <v>#NAME?</v>
      </c>
      <c r="AH7" s="526" t="s">
        <v>1279</v>
      </c>
      <c r="AI7" s="635">
        <v>0</v>
      </c>
      <c r="AJ7" s="635">
        <v>0</v>
      </c>
    </row>
    <row r="8" spans="1:36" ht="13">
      <c r="A8" s="541" t="s">
        <v>1283</v>
      </c>
      <c r="B8" s="529">
        <v>0</v>
      </c>
      <c r="C8" s="529">
        <v>0</v>
      </c>
      <c r="D8" s="529" t="e">
        <v>#NAME?</v>
      </c>
      <c r="E8" s="529" t="e">
        <v>#NAME?</v>
      </c>
      <c r="F8" s="529" t="e">
        <v>#NAME?</v>
      </c>
      <c r="G8" s="535" t="e">
        <v>#NAME?</v>
      </c>
      <c r="I8" s="535" t="e">
        <v>#NAME?</v>
      </c>
      <c r="L8" s="538">
        <v>0</v>
      </c>
      <c r="O8" s="538">
        <v>0</v>
      </c>
      <c r="R8" s="535">
        <v>0</v>
      </c>
      <c r="S8" s="535">
        <v>0</v>
      </c>
      <c r="T8" s="535">
        <v>0</v>
      </c>
      <c r="V8" s="535" t="e">
        <v>#NAME?</v>
      </c>
      <c r="AB8" s="539" t="e">
        <v>#NAME?</v>
      </c>
      <c r="AH8" s="564" t="s">
        <v>1346</v>
      </c>
      <c r="AI8" s="566">
        <v>8.8000000000000007</v>
      </c>
      <c r="AJ8" s="566">
        <v>0</v>
      </c>
    </row>
    <row r="9" spans="1:36" ht="13">
      <c r="A9" s="541" t="s">
        <v>1284</v>
      </c>
      <c r="B9" s="529">
        <v>0</v>
      </c>
      <c r="C9" s="529">
        <v>34.5</v>
      </c>
      <c r="D9" s="529" t="e">
        <v>#NAME?</v>
      </c>
      <c r="E9" s="529" t="e">
        <v>#NAME?</v>
      </c>
      <c r="F9" s="529" t="e">
        <v>#NAME?</v>
      </c>
      <c r="G9" s="535" t="e">
        <v>#NAME?</v>
      </c>
      <c r="I9" s="535" t="e">
        <v>#NAME?</v>
      </c>
      <c r="L9" s="538">
        <v>0</v>
      </c>
      <c r="O9" s="538">
        <v>0</v>
      </c>
      <c r="R9" s="535">
        <v>0</v>
      </c>
      <c r="S9" s="535">
        <v>0</v>
      </c>
      <c r="T9" s="535">
        <v>0</v>
      </c>
      <c r="V9" s="535" t="e">
        <v>#NAME?</v>
      </c>
      <c r="AB9" s="539" t="e">
        <v>#NAME?</v>
      </c>
      <c r="AH9" s="564" t="s">
        <v>1004</v>
      </c>
      <c r="AI9" s="566">
        <v>0</v>
      </c>
      <c r="AJ9" s="566">
        <v>0</v>
      </c>
    </row>
    <row r="10" spans="1:36" ht="13">
      <c r="A10" s="541" t="s">
        <v>1285</v>
      </c>
      <c r="B10" s="529">
        <v>0</v>
      </c>
      <c r="C10" s="529">
        <v>0</v>
      </c>
      <c r="D10" s="529" t="e">
        <v>#NAME?</v>
      </c>
      <c r="E10" s="529" t="e">
        <v>#NAME?</v>
      </c>
      <c r="F10" s="529" t="e">
        <v>#NAME?</v>
      </c>
      <c r="G10" s="535" t="e">
        <v>#NAME?</v>
      </c>
      <c r="I10" s="535" t="e">
        <v>#NAME?</v>
      </c>
      <c r="L10" s="538">
        <v>0</v>
      </c>
      <c r="O10" s="538">
        <v>0</v>
      </c>
      <c r="R10" s="535">
        <v>0</v>
      </c>
      <c r="S10" s="535">
        <v>0</v>
      </c>
      <c r="T10" s="535">
        <v>0</v>
      </c>
      <c r="V10" s="535" t="e">
        <v>#NAME?</v>
      </c>
      <c r="AB10" s="539" t="e">
        <v>#NAME?</v>
      </c>
      <c r="AH10" s="564" t="s">
        <v>1005</v>
      </c>
      <c r="AI10" s="566">
        <v>0</v>
      </c>
      <c r="AJ10" s="566">
        <v>0</v>
      </c>
    </row>
    <row r="11" spans="1:36" ht="13">
      <c r="A11" s="541" t="s">
        <v>1286</v>
      </c>
      <c r="B11" s="529">
        <v>27.774999999999999</v>
      </c>
      <c r="C11" s="529">
        <v>30</v>
      </c>
      <c r="D11" s="529" t="e">
        <v>#NAME?</v>
      </c>
      <c r="E11" s="529" t="e">
        <v>#NAME?</v>
      </c>
      <c r="F11" s="529" t="e">
        <v>#NAME?</v>
      </c>
      <c r="G11" s="535" t="e">
        <v>#NAME?</v>
      </c>
      <c r="I11" s="535" t="e">
        <v>#NAME?</v>
      </c>
      <c r="L11" s="538">
        <v>0</v>
      </c>
      <c r="O11" s="538">
        <v>0</v>
      </c>
      <c r="R11" s="535">
        <v>0</v>
      </c>
      <c r="S11" s="535">
        <v>0</v>
      </c>
      <c r="T11" s="535">
        <v>0</v>
      </c>
      <c r="V11" s="535" t="e">
        <v>#NAME?</v>
      </c>
      <c r="AB11" s="539" t="e">
        <v>#NAME?</v>
      </c>
      <c r="AH11" s="564" t="s">
        <v>1181</v>
      </c>
      <c r="AI11" s="566">
        <v>4.4000000000000004</v>
      </c>
      <c r="AJ11" s="566">
        <v>0</v>
      </c>
    </row>
    <row r="12" spans="1:36" ht="13">
      <c r="A12" s="541" t="s">
        <v>1287</v>
      </c>
      <c r="B12" s="529">
        <v>26.84</v>
      </c>
      <c r="C12" s="529">
        <v>0</v>
      </c>
      <c r="D12" s="529" t="e">
        <v>#NAME?</v>
      </c>
      <c r="E12" s="529" t="e">
        <v>#NAME?</v>
      </c>
      <c r="F12" s="529" t="e">
        <v>#NAME?</v>
      </c>
      <c r="G12" s="535" t="e">
        <v>#NAME?</v>
      </c>
      <c r="I12" s="535" t="e">
        <v>#NAME?</v>
      </c>
      <c r="L12" s="538">
        <v>0</v>
      </c>
      <c r="O12" s="538">
        <v>0</v>
      </c>
      <c r="R12" s="535">
        <v>0</v>
      </c>
      <c r="S12" s="535">
        <v>0</v>
      </c>
      <c r="T12" s="535">
        <v>0</v>
      </c>
      <c r="V12" s="535" t="e">
        <v>#NAME?</v>
      </c>
      <c r="AB12" s="539" t="e">
        <v>#NAME?</v>
      </c>
      <c r="AH12" s="545" t="s">
        <v>1449</v>
      </c>
      <c r="AI12" s="550">
        <v>2398.605</v>
      </c>
      <c r="AJ12" s="550">
        <v>2108.3999999999996</v>
      </c>
    </row>
    <row r="13" spans="1:36" ht="13">
      <c r="A13" s="541" t="s">
        <v>1288</v>
      </c>
      <c r="B13" s="529">
        <v>0</v>
      </c>
      <c r="C13" s="529">
        <v>0</v>
      </c>
      <c r="D13" s="529" t="e">
        <v>#NAME?</v>
      </c>
      <c r="E13" s="529" t="e">
        <v>#NAME?</v>
      </c>
      <c r="F13" s="529" t="e">
        <v>#NAME?</v>
      </c>
      <c r="G13" s="535" t="e">
        <v>#NAME?</v>
      </c>
      <c r="I13" s="535" t="e">
        <v>#NAME?</v>
      </c>
      <c r="L13" s="538">
        <v>0</v>
      </c>
      <c r="O13" s="538">
        <v>0</v>
      </c>
      <c r="R13" s="535">
        <v>0</v>
      </c>
      <c r="S13" s="535">
        <v>0</v>
      </c>
      <c r="T13" s="535">
        <v>0</v>
      </c>
      <c r="V13" s="535" t="e">
        <v>#NAME?</v>
      </c>
      <c r="AB13" s="539" t="e">
        <v>#NAME?</v>
      </c>
      <c r="AH13" s="564" t="s">
        <v>1006</v>
      </c>
      <c r="AI13" s="566">
        <v>14.3</v>
      </c>
      <c r="AJ13" s="566">
        <v>0</v>
      </c>
    </row>
    <row r="14" spans="1:36" ht="13">
      <c r="A14" s="541" t="s">
        <v>1289</v>
      </c>
      <c r="B14" s="529">
        <v>0</v>
      </c>
      <c r="C14" s="529">
        <v>0</v>
      </c>
      <c r="D14" s="529" t="e">
        <v>#NAME?</v>
      </c>
      <c r="E14" s="529" t="e">
        <v>#NAME?</v>
      </c>
      <c r="F14" s="529" t="e">
        <v>#NAME?</v>
      </c>
      <c r="G14" s="535" t="e">
        <v>#NAME?</v>
      </c>
      <c r="I14" s="535" t="e">
        <v>#NAME?</v>
      </c>
      <c r="L14" s="538">
        <v>0</v>
      </c>
      <c r="O14" s="538">
        <v>0</v>
      </c>
      <c r="R14" s="535">
        <v>0</v>
      </c>
      <c r="S14" s="535">
        <v>0</v>
      </c>
      <c r="T14" s="535">
        <v>0</v>
      </c>
      <c r="V14" s="535" t="e">
        <v>#NAME?</v>
      </c>
      <c r="AB14" s="539" t="e">
        <v>#NAME?</v>
      </c>
      <c r="AH14" s="564" t="s">
        <v>1182</v>
      </c>
      <c r="AI14" s="637">
        <v>0</v>
      </c>
      <c r="AJ14" s="637">
        <v>0</v>
      </c>
    </row>
    <row r="15" spans="1:36" ht="13">
      <c r="A15" s="541" t="s">
        <v>1290</v>
      </c>
      <c r="B15" s="529">
        <v>0</v>
      </c>
      <c r="C15" s="529">
        <v>0</v>
      </c>
      <c r="D15" s="529" t="e">
        <v>#NAME?</v>
      </c>
      <c r="E15" s="529" t="e">
        <v>#NAME?</v>
      </c>
      <c r="F15" s="529" t="e">
        <v>#NAME?</v>
      </c>
      <c r="G15" s="535" t="e">
        <v>#NAME?</v>
      </c>
      <c r="I15" s="535" t="e">
        <v>#NAME?</v>
      </c>
      <c r="L15" s="538">
        <v>0</v>
      </c>
      <c r="O15" s="538">
        <v>0</v>
      </c>
      <c r="R15" s="535">
        <v>0</v>
      </c>
      <c r="S15" s="535">
        <v>0</v>
      </c>
      <c r="T15" s="535">
        <v>0</v>
      </c>
      <c r="V15" s="535" t="e">
        <v>#NAME?</v>
      </c>
      <c r="AB15" s="539" t="e">
        <v>#NAME?</v>
      </c>
      <c r="AH15" s="564" t="s">
        <v>1347</v>
      </c>
      <c r="AI15" s="566">
        <v>0</v>
      </c>
      <c r="AJ15" s="566">
        <v>0</v>
      </c>
    </row>
    <row r="16" spans="1:36" ht="13">
      <c r="A16" s="541" t="s">
        <v>1291</v>
      </c>
      <c r="B16" s="529">
        <v>34.65</v>
      </c>
      <c r="C16" s="529">
        <v>30</v>
      </c>
      <c r="D16" s="529" t="e">
        <v>#NAME?</v>
      </c>
      <c r="E16" s="529" t="e">
        <v>#NAME?</v>
      </c>
      <c r="F16" s="529" t="e">
        <v>#NAME?</v>
      </c>
      <c r="G16" s="535" t="e">
        <v>#NAME?</v>
      </c>
      <c r="I16" s="535" t="e">
        <v>#NAME?</v>
      </c>
      <c r="L16" s="538">
        <v>0</v>
      </c>
      <c r="O16" s="538">
        <v>0</v>
      </c>
      <c r="R16" s="535">
        <v>0</v>
      </c>
      <c r="S16" s="535">
        <v>0</v>
      </c>
      <c r="T16" s="535">
        <v>0</v>
      </c>
      <c r="V16" s="535" t="e">
        <v>#NAME?</v>
      </c>
      <c r="AB16" s="539" t="e">
        <v>#NAME?</v>
      </c>
      <c r="AH16" s="564" t="s">
        <v>1183</v>
      </c>
      <c r="AI16" s="637">
        <v>32.725000000000001</v>
      </c>
      <c r="AJ16" s="637">
        <v>0</v>
      </c>
    </row>
    <row r="17" spans="1:36" ht="13">
      <c r="A17" s="541" t="s">
        <v>1292</v>
      </c>
      <c r="B17" s="529">
        <v>0</v>
      </c>
      <c r="C17" s="529">
        <v>0</v>
      </c>
      <c r="D17" s="529" t="e">
        <v>#NAME?</v>
      </c>
      <c r="E17" s="529" t="e">
        <v>#NAME?</v>
      </c>
      <c r="F17" s="529" t="e">
        <v>#NAME?</v>
      </c>
      <c r="G17" s="535" t="e">
        <v>#NAME?</v>
      </c>
      <c r="I17" s="535" t="e">
        <v>#NAME?</v>
      </c>
      <c r="L17" s="538">
        <v>0</v>
      </c>
      <c r="O17" s="538">
        <v>0</v>
      </c>
      <c r="R17" s="535">
        <v>0</v>
      </c>
      <c r="S17" s="535">
        <v>0</v>
      </c>
      <c r="T17" s="535">
        <v>0</v>
      </c>
      <c r="V17" s="535" t="e">
        <v>#NAME?</v>
      </c>
      <c r="AB17" s="539" t="e">
        <v>#NAME?</v>
      </c>
      <c r="AH17" s="526" t="s">
        <v>912</v>
      </c>
      <c r="AI17" s="529">
        <v>0</v>
      </c>
      <c r="AJ17" s="529">
        <v>0</v>
      </c>
    </row>
    <row r="18" spans="1:36" ht="13">
      <c r="A18" s="541" t="s">
        <v>1293</v>
      </c>
      <c r="B18" s="529">
        <v>0</v>
      </c>
      <c r="C18" s="529">
        <v>0</v>
      </c>
      <c r="D18" s="529" t="e">
        <v>#NAME?</v>
      </c>
      <c r="E18" s="529" t="e">
        <v>#NAME?</v>
      </c>
      <c r="F18" s="529" t="e">
        <v>#NAME?</v>
      </c>
      <c r="G18" s="535" t="e">
        <v>#NAME?</v>
      </c>
      <c r="I18" s="535" t="e">
        <v>#NAME?</v>
      </c>
      <c r="L18" s="538">
        <v>0</v>
      </c>
      <c r="O18" s="538">
        <v>0</v>
      </c>
      <c r="R18" s="535">
        <v>0</v>
      </c>
      <c r="S18" s="535">
        <v>0</v>
      </c>
      <c r="T18" s="535">
        <v>0</v>
      </c>
      <c r="V18" s="535" t="e">
        <v>#NAME?</v>
      </c>
      <c r="AB18" s="539" t="e">
        <v>#NAME?</v>
      </c>
      <c r="AH18" s="544" t="s">
        <v>1308</v>
      </c>
      <c r="AI18" s="529">
        <v>209.715</v>
      </c>
      <c r="AJ18" s="529">
        <v>148.80000000000001</v>
      </c>
    </row>
    <row r="19" spans="1:36" ht="13">
      <c r="A19" s="541" t="s">
        <v>1294</v>
      </c>
      <c r="B19" s="529">
        <v>25.024999999999999</v>
      </c>
      <c r="C19" s="529">
        <v>0</v>
      </c>
      <c r="D19" s="529" t="e">
        <v>#NAME?</v>
      </c>
      <c r="E19" s="529" t="e">
        <v>#NAME?</v>
      </c>
      <c r="F19" s="529" t="e">
        <v>#NAME?</v>
      </c>
      <c r="G19" s="535" t="e">
        <v>#NAME?</v>
      </c>
      <c r="I19" s="535" t="e">
        <v>#NAME?</v>
      </c>
      <c r="L19" s="538">
        <v>0</v>
      </c>
      <c r="O19" s="538">
        <v>0</v>
      </c>
      <c r="R19" s="535">
        <v>0</v>
      </c>
      <c r="S19" s="535">
        <v>0</v>
      </c>
      <c r="T19" s="535">
        <v>0</v>
      </c>
      <c r="V19" s="535" t="e">
        <v>#NAME?</v>
      </c>
      <c r="AB19" s="539" t="e">
        <v>#NAME?</v>
      </c>
      <c r="AH19" s="564" t="s">
        <v>1184</v>
      </c>
      <c r="AI19" s="566">
        <v>0</v>
      </c>
      <c r="AJ19" s="566">
        <v>0</v>
      </c>
    </row>
    <row r="20" spans="1:36" ht="13">
      <c r="A20" s="541" t="s">
        <v>904</v>
      </c>
      <c r="B20" s="529">
        <v>36.409999999999997</v>
      </c>
      <c r="C20" s="529">
        <v>18</v>
      </c>
      <c r="D20" s="529" t="e">
        <v>#NAME?</v>
      </c>
      <c r="E20" s="529" t="e">
        <v>#NAME?</v>
      </c>
      <c r="F20" s="529" t="e">
        <v>#NAME?</v>
      </c>
      <c r="G20" s="535" t="e">
        <v>#NAME?</v>
      </c>
      <c r="I20" s="535" t="e">
        <v>#NAME?</v>
      </c>
      <c r="L20" s="538">
        <v>0</v>
      </c>
      <c r="O20" s="538">
        <v>0</v>
      </c>
      <c r="R20" s="535">
        <v>0</v>
      </c>
      <c r="S20" s="535">
        <v>0</v>
      </c>
      <c r="T20" s="535">
        <v>0</v>
      </c>
      <c r="V20" s="535" t="e">
        <v>#NAME?</v>
      </c>
      <c r="AB20" s="539" t="e">
        <v>#NAME?</v>
      </c>
      <c r="AH20" s="553" t="s">
        <v>916</v>
      </c>
      <c r="AI20" s="636">
        <v>46.034999999999997</v>
      </c>
      <c r="AJ20" s="636">
        <v>24</v>
      </c>
    </row>
    <row r="21" spans="1:36" ht="13">
      <c r="A21" s="541" t="s">
        <v>1295</v>
      </c>
      <c r="B21" s="529">
        <v>0</v>
      </c>
      <c r="C21" s="529">
        <v>0</v>
      </c>
      <c r="D21" s="529" t="e">
        <v>#NAME?</v>
      </c>
      <c r="E21" s="529" t="e">
        <v>#NAME?</v>
      </c>
      <c r="F21" s="529" t="e">
        <v>#NAME?</v>
      </c>
      <c r="G21" s="535" t="e">
        <v>#NAME?</v>
      </c>
      <c r="I21" s="535" t="e">
        <v>#NAME?</v>
      </c>
      <c r="L21" s="538">
        <v>0</v>
      </c>
      <c r="O21" s="538">
        <v>0</v>
      </c>
      <c r="R21" s="535">
        <v>0</v>
      </c>
      <c r="S21" s="535">
        <v>0</v>
      </c>
      <c r="T21" s="535">
        <v>0</v>
      </c>
      <c r="V21" s="535" t="e">
        <v>#NAME?</v>
      </c>
      <c r="AB21" s="539" t="e">
        <v>#NAME?</v>
      </c>
      <c r="AH21" s="544" t="s">
        <v>917</v>
      </c>
      <c r="AI21" s="529">
        <v>57.2</v>
      </c>
      <c r="AJ21" s="529">
        <v>51.3</v>
      </c>
    </row>
    <row r="22" spans="1:36" ht="13">
      <c r="A22" s="541" t="s">
        <v>1296</v>
      </c>
      <c r="B22" s="529">
        <v>0</v>
      </c>
      <c r="C22" s="529">
        <v>0</v>
      </c>
      <c r="D22" s="529" t="e">
        <v>#NAME?</v>
      </c>
      <c r="E22" s="529" t="e">
        <v>#NAME?</v>
      </c>
      <c r="F22" s="529" t="e">
        <v>#NAME?</v>
      </c>
      <c r="G22" s="535" t="e">
        <v>#NAME?</v>
      </c>
      <c r="I22" s="535" t="e">
        <v>#NAME?</v>
      </c>
      <c r="L22" s="538">
        <v>0</v>
      </c>
      <c r="O22" s="538">
        <v>0</v>
      </c>
      <c r="R22" s="535">
        <v>0</v>
      </c>
      <c r="S22" s="535">
        <v>0</v>
      </c>
      <c r="T22" s="535">
        <v>0</v>
      </c>
      <c r="V22" s="535" t="e">
        <v>#NAME?</v>
      </c>
      <c r="AB22" s="539" t="e">
        <v>#NAME?</v>
      </c>
      <c r="AH22" s="544" t="s">
        <v>750</v>
      </c>
      <c r="AI22" s="529">
        <v>54.12</v>
      </c>
      <c r="AJ22" s="529">
        <v>147.6</v>
      </c>
    </row>
    <row r="23" spans="1:36" ht="13">
      <c r="A23" s="541" t="s">
        <v>1297</v>
      </c>
      <c r="B23" s="529">
        <v>0</v>
      </c>
      <c r="C23" s="529">
        <v>0</v>
      </c>
      <c r="D23" s="529" t="e">
        <v>#NAME?</v>
      </c>
      <c r="E23" s="529" t="e">
        <v>#NAME?</v>
      </c>
      <c r="F23" s="529" t="e">
        <v>#NAME?</v>
      </c>
      <c r="G23" s="535" t="e">
        <v>#NAME?</v>
      </c>
      <c r="I23" s="535" t="e">
        <v>#NAME?</v>
      </c>
      <c r="L23" s="538">
        <v>0</v>
      </c>
      <c r="O23" s="538">
        <v>0</v>
      </c>
      <c r="R23" s="535">
        <v>0</v>
      </c>
      <c r="S23" s="535">
        <v>0</v>
      </c>
      <c r="T23" s="535">
        <v>0</v>
      </c>
      <c r="V23" s="535" t="e">
        <v>#NAME?</v>
      </c>
      <c r="AB23" s="539" t="e">
        <v>#NAME?</v>
      </c>
      <c r="AH23" s="544" t="s">
        <v>751</v>
      </c>
      <c r="AI23" s="635">
        <v>0</v>
      </c>
      <c r="AJ23" s="635">
        <v>69.599999999999994</v>
      </c>
    </row>
    <row r="24" spans="1:36" ht="13">
      <c r="A24" s="541" t="s">
        <v>1298</v>
      </c>
      <c r="B24" s="529">
        <v>14.74</v>
      </c>
      <c r="C24" s="529">
        <v>20.100000000000001</v>
      </c>
      <c r="D24" s="529" t="e">
        <v>#NAME?</v>
      </c>
      <c r="E24" s="529" t="e">
        <v>#NAME?</v>
      </c>
      <c r="F24" s="529" t="e">
        <v>#NAME?</v>
      </c>
      <c r="G24" s="535" t="e">
        <v>#NAME?</v>
      </c>
      <c r="I24" s="535" t="e">
        <v>#NAME?</v>
      </c>
      <c r="L24" s="538">
        <v>0</v>
      </c>
      <c r="O24" s="538">
        <v>0</v>
      </c>
      <c r="R24" s="535">
        <v>0</v>
      </c>
      <c r="S24" s="535">
        <v>0</v>
      </c>
      <c r="T24" s="535">
        <v>0</v>
      </c>
      <c r="V24" s="535" t="e">
        <v>#NAME?</v>
      </c>
      <c r="AB24" s="539" t="e">
        <v>#NAME?</v>
      </c>
      <c r="AH24" s="544" t="s">
        <v>918</v>
      </c>
      <c r="AI24" s="529">
        <v>0</v>
      </c>
      <c r="AJ24" s="529">
        <v>0</v>
      </c>
    </row>
    <row r="25" spans="1:36" ht="13">
      <c r="A25" s="541" t="s">
        <v>1299</v>
      </c>
      <c r="B25" s="529">
        <v>49.994999999999997</v>
      </c>
      <c r="C25" s="529">
        <v>26.1</v>
      </c>
      <c r="D25" s="529" t="e">
        <v>#NAME?</v>
      </c>
      <c r="E25" s="529" t="e">
        <v>#NAME?</v>
      </c>
      <c r="F25" s="529" t="e">
        <v>#NAME?</v>
      </c>
      <c r="G25" s="535" t="e">
        <v>#NAME?</v>
      </c>
      <c r="I25" s="535" t="e">
        <v>#NAME?</v>
      </c>
      <c r="L25" s="538">
        <v>0</v>
      </c>
      <c r="O25" s="538">
        <v>0</v>
      </c>
      <c r="R25" s="535">
        <v>0</v>
      </c>
      <c r="S25" s="535">
        <v>0</v>
      </c>
      <c r="T25" s="535">
        <v>0</v>
      </c>
      <c r="V25" s="535" t="e">
        <v>#NAME?</v>
      </c>
      <c r="AB25" s="539" t="e">
        <v>#NAME?</v>
      </c>
      <c r="AH25" s="556" t="s">
        <v>921</v>
      </c>
      <c r="AI25" s="638">
        <v>0</v>
      </c>
      <c r="AJ25" s="638">
        <v>193.2</v>
      </c>
    </row>
    <row r="26" spans="1:36" ht="13">
      <c r="A26" s="544" t="s">
        <v>1300</v>
      </c>
      <c r="B26" s="529">
        <v>0</v>
      </c>
      <c r="C26" s="529">
        <v>0</v>
      </c>
      <c r="D26" s="529" t="e">
        <v>#NAME?</v>
      </c>
      <c r="E26" s="529" t="e">
        <v>#NAME?</v>
      </c>
      <c r="F26" s="529" t="e">
        <v>#NAME?</v>
      </c>
      <c r="G26" s="535" t="e">
        <v>#NAME?</v>
      </c>
      <c r="I26" s="535" t="e">
        <v>#NAME?</v>
      </c>
      <c r="L26" s="538">
        <v>0</v>
      </c>
      <c r="O26" s="538">
        <v>0</v>
      </c>
      <c r="R26" s="535">
        <v>0</v>
      </c>
      <c r="S26" s="535">
        <v>0</v>
      </c>
      <c r="T26" s="535">
        <v>0</v>
      </c>
      <c r="V26" s="535" t="e">
        <v>#NAME?</v>
      </c>
      <c r="AB26" s="539" t="e">
        <v>#NAME?</v>
      </c>
      <c r="AH26" s="544" t="s">
        <v>922</v>
      </c>
      <c r="AI26" s="529">
        <v>0</v>
      </c>
      <c r="AJ26" s="529">
        <v>12</v>
      </c>
    </row>
    <row r="27" spans="1:36" ht="13">
      <c r="A27" s="541" t="s">
        <v>1301</v>
      </c>
      <c r="B27" s="529">
        <v>0</v>
      </c>
      <c r="C27" s="529">
        <v>0</v>
      </c>
      <c r="D27" s="529" t="e">
        <v>#NAME?</v>
      </c>
      <c r="E27" s="529" t="e">
        <v>#NAME?</v>
      </c>
      <c r="F27" s="529" t="e">
        <v>#NAME?</v>
      </c>
      <c r="G27" s="535" t="e">
        <v>#NAME?</v>
      </c>
      <c r="I27" s="535" t="e">
        <v>#NAME?</v>
      </c>
      <c r="L27" s="538">
        <v>0</v>
      </c>
      <c r="O27" s="538">
        <v>0</v>
      </c>
      <c r="R27" s="535">
        <v>0</v>
      </c>
      <c r="S27" s="535">
        <v>0</v>
      </c>
      <c r="T27" s="535">
        <v>0</v>
      </c>
      <c r="V27" s="535" t="e">
        <v>#NAME?</v>
      </c>
      <c r="AB27" s="539" t="e">
        <v>#NAME?</v>
      </c>
      <c r="AH27" s="544" t="s">
        <v>923</v>
      </c>
      <c r="AI27" s="529">
        <v>0</v>
      </c>
      <c r="AJ27" s="529">
        <v>0</v>
      </c>
    </row>
    <row r="28" spans="1:36" ht="13">
      <c r="A28" s="541" t="s">
        <v>1302</v>
      </c>
      <c r="B28" s="529">
        <v>8.25</v>
      </c>
      <c r="C28" s="529">
        <v>0</v>
      </c>
      <c r="D28" s="529" t="e">
        <v>#NAME?</v>
      </c>
      <c r="E28" s="529" t="e">
        <v>#NAME?</v>
      </c>
      <c r="F28" s="529" t="e">
        <v>#NAME?</v>
      </c>
      <c r="G28" s="535" t="e">
        <v>#NAME?</v>
      </c>
      <c r="I28" s="535" t="e">
        <v>#NAME?</v>
      </c>
      <c r="L28" s="538">
        <v>0</v>
      </c>
      <c r="O28" s="538">
        <v>0</v>
      </c>
      <c r="R28" s="535">
        <v>0</v>
      </c>
      <c r="S28" s="535">
        <v>0</v>
      </c>
      <c r="T28" s="535">
        <v>0</v>
      </c>
      <c r="V28" s="535" t="e">
        <v>#NAME?</v>
      </c>
      <c r="AB28" s="539" t="e">
        <v>#NAME?</v>
      </c>
      <c r="AH28" s="564" t="s">
        <v>1186</v>
      </c>
      <c r="AI28" s="566">
        <v>0</v>
      </c>
      <c r="AJ28" s="566">
        <v>0</v>
      </c>
    </row>
    <row r="29" spans="1:36" ht="13">
      <c r="A29" s="541" t="s">
        <v>1303</v>
      </c>
      <c r="B29" s="529">
        <v>0</v>
      </c>
      <c r="C29" s="529">
        <v>0</v>
      </c>
      <c r="D29" s="529" t="e">
        <v>#NAME?</v>
      </c>
      <c r="E29" s="529" t="e">
        <v>#NAME?</v>
      </c>
      <c r="F29" s="529" t="e">
        <v>#NAME?</v>
      </c>
      <c r="G29" s="535" t="e">
        <v>#NAME?</v>
      </c>
      <c r="I29" s="535" t="e">
        <v>#NAME?</v>
      </c>
      <c r="L29" s="538">
        <v>0</v>
      </c>
      <c r="O29" s="538">
        <v>0</v>
      </c>
      <c r="R29" s="535">
        <v>0</v>
      </c>
      <c r="S29" s="535">
        <v>0</v>
      </c>
      <c r="T29" s="535">
        <v>0</v>
      </c>
      <c r="V29" s="535" t="e">
        <v>#NAME?</v>
      </c>
      <c r="AB29" s="539" t="e">
        <v>#NAME?</v>
      </c>
      <c r="AH29" s="544" t="s">
        <v>924</v>
      </c>
      <c r="AI29" s="529">
        <v>0</v>
      </c>
      <c r="AJ29" s="529">
        <v>27</v>
      </c>
    </row>
    <row r="30" spans="1:36" ht="13">
      <c r="A30" s="541" t="s">
        <v>1304</v>
      </c>
      <c r="B30" s="529">
        <v>37.619999999999997</v>
      </c>
      <c r="C30" s="529">
        <v>0</v>
      </c>
      <c r="D30" s="529" t="e">
        <v>#NAME?</v>
      </c>
      <c r="E30" s="529" t="e">
        <v>#NAME?</v>
      </c>
      <c r="F30" s="529" t="e">
        <v>#NAME?</v>
      </c>
      <c r="G30" s="535" t="e">
        <v>#NAME?</v>
      </c>
      <c r="I30" s="535" t="e">
        <v>#NAME?</v>
      </c>
      <c r="L30" s="538">
        <v>0</v>
      </c>
      <c r="O30" s="538">
        <v>0</v>
      </c>
      <c r="R30" s="535">
        <v>0</v>
      </c>
      <c r="S30" s="535">
        <v>0</v>
      </c>
      <c r="T30" s="535">
        <v>0</v>
      </c>
      <c r="V30" s="535" t="e">
        <v>#NAME?</v>
      </c>
      <c r="AB30" s="539" t="e">
        <v>#NAME?</v>
      </c>
      <c r="AH30" s="553" t="s">
        <v>926</v>
      </c>
      <c r="AI30" s="636">
        <v>0</v>
      </c>
      <c r="AJ30" s="636">
        <v>0</v>
      </c>
    </row>
    <row r="31" spans="1:36" ht="13">
      <c r="A31" s="541" t="s">
        <v>909</v>
      </c>
      <c r="B31" s="529">
        <v>0</v>
      </c>
      <c r="C31" s="529">
        <v>0</v>
      </c>
      <c r="D31" s="529" t="e">
        <v>#NAME?</v>
      </c>
      <c r="E31" s="529" t="e">
        <v>#NAME?</v>
      </c>
      <c r="F31" s="529" t="e">
        <v>#NAME?</v>
      </c>
      <c r="G31" s="535" t="e">
        <v>#NAME?</v>
      </c>
      <c r="I31" s="535" t="e">
        <v>#NAME?</v>
      </c>
      <c r="L31" s="538">
        <v>0</v>
      </c>
      <c r="O31" s="538">
        <v>0</v>
      </c>
      <c r="R31" s="535">
        <v>0</v>
      </c>
      <c r="S31" s="535">
        <v>0</v>
      </c>
      <c r="T31" s="535">
        <v>0</v>
      </c>
      <c r="V31" s="535" t="e">
        <v>#NAME?</v>
      </c>
      <c r="AB31" s="539" t="e">
        <v>#NAME?</v>
      </c>
      <c r="AH31" s="544" t="s">
        <v>927</v>
      </c>
      <c r="AI31" s="529">
        <v>47.85</v>
      </c>
      <c r="AJ31" s="529">
        <v>0</v>
      </c>
    </row>
    <row r="32" spans="1:36" ht="13">
      <c r="A32" s="541" t="s">
        <v>1305</v>
      </c>
      <c r="B32" s="529">
        <v>67.430000000000007</v>
      </c>
      <c r="C32" s="529">
        <v>0</v>
      </c>
      <c r="D32" s="529" t="e">
        <v>#NAME?</v>
      </c>
      <c r="E32" s="529" t="e">
        <v>#NAME?</v>
      </c>
      <c r="F32" s="529" t="e">
        <v>#NAME?</v>
      </c>
      <c r="G32" s="535" t="e">
        <v>#NAME?</v>
      </c>
      <c r="I32" s="535" t="e">
        <v>#NAME?</v>
      </c>
      <c r="L32" s="538">
        <v>0</v>
      </c>
      <c r="O32" s="538">
        <v>0</v>
      </c>
      <c r="R32" s="535">
        <v>0</v>
      </c>
      <c r="S32" s="535">
        <v>0</v>
      </c>
      <c r="T32" s="535">
        <v>0</v>
      </c>
      <c r="V32" s="535" t="e">
        <v>#NAME?</v>
      </c>
      <c r="AB32" s="539" t="e">
        <v>#NAME?</v>
      </c>
      <c r="AH32" s="544" t="s">
        <v>928</v>
      </c>
      <c r="AI32" s="529">
        <v>0</v>
      </c>
      <c r="AJ32" s="529">
        <v>0</v>
      </c>
    </row>
    <row r="33" spans="1:36" ht="13">
      <c r="A33" s="541" t="s">
        <v>1306</v>
      </c>
      <c r="B33" s="529">
        <v>0</v>
      </c>
      <c r="C33" s="529">
        <v>0</v>
      </c>
      <c r="D33" s="529" t="e">
        <v>#NAME?</v>
      </c>
      <c r="E33" s="529" t="e">
        <v>#NAME?</v>
      </c>
      <c r="F33" s="529" t="e">
        <v>#NAME?</v>
      </c>
      <c r="G33" s="535" t="e">
        <v>#NAME?</v>
      </c>
      <c r="I33" s="535" t="e">
        <v>#NAME?</v>
      </c>
      <c r="L33" s="538">
        <v>0</v>
      </c>
      <c r="O33" s="538">
        <v>0</v>
      </c>
      <c r="R33" s="535">
        <v>0</v>
      </c>
      <c r="S33" s="535">
        <v>0</v>
      </c>
      <c r="T33" s="535">
        <v>0</v>
      </c>
      <c r="V33" s="535" t="e">
        <v>#NAME?</v>
      </c>
      <c r="AB33" s="539" t="e">
        <v>#NAME?</v>
      </c>
      <c r="AH33" s="544" t="s">
        <v>753</v>
      </c>
      <c r="AI33" s="529">
        <v>0</v>
      </c>
      <c r="AJ33" s="529">
        <v>0</v>
      </c>
    </row>
    <row r="34" spans="1:36" ht="13">
      <c r="A34" s="541" t="s">
        <v>1307</v>
      </c>
      <c r="B34" s="529">
        <v>0</v>
      </c>
      <c r="C34" s="529">
        <v>0</v>
      </c>
      <c r="D34" s="529" t="e">
        <v>#NAME?</v>
      </c>
      <c r="E34" s="529" t="e">
        <v>#NAME?</v>
      </c>
      <c r="F34" s="529" t="e">
        <v>#NAME?</v>
      </c>
      <c r="G34" s="535" t="e">
        <v>#NAME?</v>
      </c>
      <c r="I34" s="535" t="e">
        <v>#NAME?</v>
      </c>
      <c r="L34" s="538">
        <v>0</v>
      </c>
      <c r="O34" s="538">
        <v>0</v>
      </c>
      <c r="R34" s="535">
        <v>0</v>
      </c>
      <c r="S34" s="535">
        <v>0</v>
      </c>
      <c r="T34" s="535">
        <v>0</v>
      </c>
      <c r="V34" s="535" t="e">
        <v>#NAME?</v>
      </c>
      <c r="AB34" s="539" t="e">
        <v>#NAME?</v>
      </c>
      <c r="AH34" s="544" t="s">
        <v>1313</v>
      </c>
      <c r="AI34" s="529">
        <v>99.385000000000005</v>
      </c>
      <c r="AJ34" s="529">
        <v>75.3</v>
      </c>
    </row>
    <row r="35" spans="1:36" ht="13">
      <c r="A35" s="541" t="s">
        <v>910</v>
      </c>
      <c r="B35" s="529">
        <v>3.52</v>
      </c>
      <c r="C35" s="529">
        <v>13.5</v>
      </c>
      <c r="D35" s="529" t="e">
        <v>#NAME?</v>
      </c>
      <c r="E35" s="529" t="e">
        <v>#NAME?</v>
      </c>
      <c r="F35" s="529" t="e">
        <v>#NAME?</v>
      </c>
      <c r="G35" s="535" t="e">
        <v>#NAME?</v>
      </c>
      <c r="I35" s="535" t="e">
        <v>#NAME?</v>
      </c>
      <c r="L35" s="538">
        <v>0</v>
      </c>
      <c r="O35" s="538">
        <v>0</v>
      </c>
      <c r="R35" s="535">
        <v>0</v>
      </c>
      <c r="S35" s="535">
        <v>0</v>
      </c>
      <c r="T35" s="535">
        <v>0</v>
      </c>
      <c r="V35" s="535" t="e">
        <v>#NAME?</v>
      </c>
      <c r="AB35" s="539" t="e">
        <v>#NAME?</v>
      </c>
      <c r="AH35" s="541" t="s">
        <v>1450</v>
      </c>
      <c r="AI35" s="529">
        <v>27.774999999999999</v>
      </c>
      <c r="AJ35" s="529">
        <v>30</v>
      </c>
    </row>
    <row r="36" spans="1:36" ht="13">
      <c r="A36" s="545" t="s">
        <v>911</v>
      </c>
      <c r="B36" s="550">
        <v>2451.4049999999997</v>
      </c>
      <c r="C36" s="550">
        <v>2138.3999999999996</v>
      </c>
      <c r="D36" s="550" t="e">
        <v>#NAME?</v>
      </c>
      <c r="E36" s="550" t="e">
        <v>#NAME?</v>
      </c>
      <c r="F36" s="550" t="e">
        <v>#NAME?</v>
      </c>
      <c r="G36" s="550" t="e">
        <v>#NAME?</v>
      </c>
      <c r="H36" s="550">
        <v>0</v>
      </c>
      <c r="I36" s="550" t="e">
        <v>#NAME?</v>
      </c>
      <c r="J36" s="550">
        <v>0</v>
      </c>
      <c r="K36" s="550">
        <v>5401395</v>
      </c>
      <c r="L36" s="550">
        <v>5401395</v>
      </c>
      <c r="M36" s="550">
        <v>0</v>
      </c>
      <c r="N36" s="550">
        <v>176734.99</v>
      </c>
      <c r="O36" s="550">
        <v>176734.99</v>
      </c>
      <c r="P36" s="550">
        <v>0</v>
      </c>
      <c r="Q36" s="550">
        <v>0</v>
      </c>
      <c r="R36" s="550">
        <v>0</v>
      </c>
      <c r="S36" s="550">
        <v>5578129.9900000002</v>
      </c>
      <c r="T36" s="550">
        <v>4183597.4925000002</v>
      </c>
      <c r="U36" s="550">
        <v>0</v>
      </c>
      <c r="V36" s="550" t="e">
        <v>#NAME?</v>
      </c>
      <c r="W36" s="550">
        <v>0</v>
      </c>
      <c r="X36" s="550">
        <v>0</v>
      </c>
      <c r="Y36" s="550">
        <v>79858.5</v>
      </c>
      <c r="Z36" s="550">
        <v>78969</v>
      </c>
      <c r="AA36" s="550">
        <v>0</v>
      </c>
      <c r="AB36" s="550" t="e">
        <v>#NAME?</v>
      </c>
      <c r="AH36" s="544" t="s">
        <v>929</v>
      </c>
      <c r="AI36" s="529">
        <v>0</v>
      </c>
      <c r="AJ36" s="529">
        <v>0</v>
      </c>
    </row>
    <row r="37" spans="1:36" ht="13">
      <c r="A37" s="526" t="s">
        <v>912</v>
      </c>
      <c r="B37" s="529">
        <v>0</v>
      </c>
      <c r="C37" s="529">
        <v>0</v>
      </c>
      <c r="D37" s="529" t="e">
        <v>#NAME?</v>
      </c>
      <c r="E37" s="529" t="e">
        <v>#NAME?</v>
      </c>
      <c r="F37" s="529" t="e">
        <v>#NAME?</v>
      </c>
      <c r="G37" s="535" t="e">
        <v>#NAME?</v>
      </c>
      <c r="I37" s="535" t="e">
        <v>#NAME?</v>
      </c>
      <c r="L37" s="538">
        <v>0</v>
      </c>
      <c r="O37" s="538">
        <v>0</v>
      </c>
      <c r="R37" s="535">
        <v>0</v>
      </c>
      <c r="S37" s="535">
        <v>0</v>
      </c>
      <c r="T37" s="535">
        <v>0</v>
      </c>
      <c r="V37" s="535" t="e">
        <v>#NAME?</v>
      </c>
      <c r="AB37" s="539" t="e">
        <v>#NAME?</v>
      </c>
      <c r="AH37" s="544" t="s">
        <v>754</v>
      </c>
      <c r="AI37" s="529">
        <v>23.65</v>
      </c>
      <c r="AJ37" s="529">
        <v>22.5</v>
      </c>
    </row>
    <row r="38" spans="1:36" ht="13">
      <c r="A38" s="544" t="s">
        <v>1308</v>
      </c>
      <c r="B38" s="529">
        <v>209.715</v>
      </c>
      <c r="C38" s="529">
        <v>148.80000000000001</v>
      </c>
      <c r="D38" s="529" t="e">
        <v>#NAME?</v>
      </c>
      <c r="E38" s="529" t="e">
        <v>#NAME?</v>
      </c>
      <c r="F38" s="529" t="e">
        <v>#NAME?</v>
      </c>
      <c r="G38" s="535" t="e">
        <v>#NAME?</v>
      </c>
      <c r="I38" s="535" t="e">
        <v>#NAME?</v>
      </c>
      <c r="L38" s="538">
        <v>0</v>
      </c>
      <c r="O38" s="538">
        <v>0</v>
      </c>
      <c r="R38" s="535">
        <v>0</v>
      </c>
      <c r="S38" s="535">
        <v>0</v>
      </c>
      <c r="T38" s="535">
        <v>0</v>
      </c>
      <c r="V38" s="535" t="e">
        <v>#NAME?</v>
      </c>
      <c r="AB38" s="539" t="e">
        <v>#NAME?</v>
      </c>
      <c r="AH38" s="553" t="s">
        <v>930</v>
      </c>
      <c r="AI38" s="636">
        <v>493.625</v>
      </c>
      <c r="AJ38" s="636">
        <v>682.2</v>
      </c>
    </row>
    <row r="39" spans="1:36" ht="13">
      <c r="A39" s="544" t="s">
        <v>914</v>
      </c>
      <c r="B39" s="529">
        <v>46.034999999999997</v>
      </c>
      <c r="C39" s="529">
        <v>24</v>
      </c>
      <c r="D39" s="529" t="e">
        <v>#NAME?</v>
      </c>
      <c r="E39" s="529" t="e">
        <v>#NAME?</v>
      </c>
      <c r="F39" s="529" t="e">
        <v>#NAME?</v>
      </c>
      <c r="G39" s="535" t="e">
        <v>#NAME?</v>
      </c>
      <c r="I39" s="535" t="e">
        <v>#NAME?</v>
      </c>
      <c r="L39" s="538">
        <v>0</v>
      </c>
      <c r="O39" s="538">
        <v>0</v>
      </c>
      <c r="R39" s="535">
        <v>0</v>
      </c>
      <c r="S39" s="535">
        <v>0</v>
      </c>
      <c r="T39" s="535">
        <v>0</v>
      </c>
      <c r="V39" s="535" t="e">
        <v>#NAME?</v>
      </c>
      <c r="AB39" s="539" t="e">
        <v>#NAME?</v>
      </c>
      <c r="AH39" s="544" t="s">
        <v>931</v>
      </c>
      <c r="AI39" s="529">
        <v>0</v>
      </c>
      <c r="AJ39" s="529">
        <v>0</v>
      </c>
    </row>
    <row r="40" spans="1:36" ht="13">
      <c r="A40" s="544" t="s">
        <v>915</v>
      </c>
      <c r="B40" s="529">
        <v>0</v>
      </c>
      <c r="C40" s="529">
        <v>0</v>
      </c>
      <c r="D40" s="529" t="e">
        <v>#NAME?</v>
      </c>
      <c r="E40" s="529" t="e">
        <v>#NAME?</v>
      </c>
      <c r="F40" s="529" t="e">
        <v>#NAME?</v>
      </c>
      <c r="G40" s="535" t="e">
        <v>#NAME?</v>
      </c>
      <c r="I40" s="535" t="e">
        <v>#NAME?</v>
      </c>
      <c r="L40" s="538">
        <v>0</v>
      </c>
      <c r="O40" s="538">
        <v>0</v>
      </c>
      <c r="R40" s="535">
        <v>0</v>
      </c>
      <c r="S40" s="535">
        <v>0</v>
      </c>
      <c r="T40" s="535">
        <v>0</v>
      </c>
      <c r="V40" s="535" t="e">
        <v>#NAME?</v>
      </c>
      <c r="AB40" s="539" t="e">
        <v>#NAME?</v>
      </c>
      <c r="AH40" s="544" t="s">
        <v>1316</v>
      </c>
      <c r="AI40" s="529">
        <v>0</v>
      </c>
      <c r="AJ40" s="529">
        <v>42</v>
      </c>
    </row>
    <row r="41" spans="1:36" ht="13">
      <c r="A41" s="553" t="s">
        <v>916</v>
      </c>
      <c r="B41" s="555">
        <v>46.034999999999997</v>
      </c>
      <c r="C41" s="555">
        <v>24</v>
      </c>
      <c r="D41" s="555" t="e">
        <v>#NAME?</v>
      </c>
      <c r="E41" s="555" t="e">
        <v>#NAME?</v>
      </c>
      <c r="F41" s="555" t="e">
        <v>#NAME?</v>
      </c>
      <c r="G41" s="555" t="e">
        <v>#NAME?</v>
      </c>
      <c r="H41" s="555">
        <v>0</v>
      </c>
      <c r="I41" s="555" t="e">
        <v>#NAME?</v>
      </c>
      <c r="J41" s="555">
        <v>0</v>
      </c>
      <c r="K41" s="555">
        <v>0</v>
      </c>
      <c r="L41" s="555">
        <v>0</v>
      </c>
      <c r="M41" s="555">
        <v>0</v>
      </c>
      <c r="N41" s="555">
        <v>0</v>
      </c>
      <c r="O41" s="555">
        <v>0</v>
      </c>
      <c r="P41" s="555">
        <v>0</v>
      </c>
      <c r="Q41" s="555">
        <v>0</v>
      </c>
      <c r="R41" s="555">
        <v>0</v>
      </c>
      <c r="S41" s="555">
        <v>0</v>
      </c>
      <c r="T41" s="555">
        <v>0</v>
      </c>
      <c r="U41" s="555">
        <v>0</v>
      </c>
      <c r="V41" s="555" t="e">
        <v>#NAME?</v>
      </c>
      <c r="W41" s="555">
        <v>0</v>
      </c>
      <c r="X41" s="555">
        <v>0</v>
      </c>
      <c r="Y41" s="555">
        <v>0</v>
      </c>
      <c r="Z41" s="555">
        <v>0</v>
      </c>
      <c r="AA41" s="555">
        <v>0</v>
      </c>
      <c r="AB41" s="555" t="e">
        <v>#NAME?</v>
      </c>
      <c r="AH41" s="544" t="s">
        <v>933</v>
      </c>
      <c r="AI41" s="529">
        <v>0</v>
      </c>
      <c r="AJ41" s="529">
        <v>0</v>
      </c>
    </row>
    <row r="42" spans="1:36" ht="13">
      <c r="A42" s="544" t="s">
        <v>917</v>
      </c>
      <c r="B42" s="529">
        <v>57.2</v>
      </c>
      <c r="C42" s="529">
        <v>51.3</v>
      </c>
      <c r="D42" s="529" t="e">
        <v>#NAME?</v>
      </c>
      <c r="E42" s="529" t="e">
        <v>#NAME?</v>
      </c>
      <c r="F42" s="529" t="e">
        <v>#NAME?</v>
      </c>
      <c r="G42" s="535" t="e">
        <v>#NAME?</v>
      </c>
      <c r="I42" s="535" t="e">
        <v>#NAME?</v>
      </c>
      <c r="L42" s="538">
        <v>0</v>
      </c>
      <c r="O42" s="538">
        <v>0</v>
      </c>
      <c r="R42" s="535">
        <v>0</v>
      </c>
      <c r="S42" s="535">
        <v>0</v>
      </c>
      <c r="T42" s="535">
        <v>0</v>
      </c>
      <c r="V42" s="535" t="e">
        <v>#NAME?</v>
      </c>
      <c r="AB42" s="539" t="e">
        <v>#NAME?</v>
      </c>
      <c r="AH42" s="544" t="s">
        <v>1310</v>
      </c>
      <c r="AI42" s="529">
        <v>0</v>
      </c>
      <c r="AJ42" s="529">
        <v>0</v>
      </c>
    </row>
    <row r="43" spans="1:36" ht="13">
      <c r="A43" s="544" t="s">
        <v>750</v>
      </c>
      <c r="B43" s="529">
        <v>54.12</v>
      </c>
      <c r="C43" s="529">
        <v>147.6</v>
      </c>
      <c r="D43" s="529" t="e">
        <v>#NAME?</v>
      </c>
      <c r="E43" s="529" t="e">
        <v>#NAME?</v>
      </c>
      <c r="F43" s="529" t="e">
        <v>#NAME?</v>
      </c>
      <c r="G43" s="535" t="e">
        <v>#NAME?</v>
      </c>
      <c r="I43" s="535" t="e">
        <v>#NAME?</v>
      </c>
      <c r="L43" s="538">
        <v>0</v>
      </c>
      <c r="O43" s="538">
        <v>0</v>
      </c>
      <c r="R43" s="535">
        <v>0</v>
      </c>
      <c r="S43" s="535">
        <v>0</v>
      </c>
      <c r="T43" s="535">
        <v>0</v>
      </c>
      <c r="V43" s="535" t="e">
        <v>#NAME?</v>
      </c>
      <c r="AB43" s="539" t="e">
        <v>#NAME?</v>
      </c>
      <c r="AH43" s="544" t="s">
        <v>755</v>
      </c>
      <c r="AI43" s="529">
        <v>0</v>
      </c>
      <c r="AJ43" s="529">
        <v>28.5</v>
      </c>
    </row>
    <row r="44" spans="1:36" ht="13">
      <c r="A44" s="544" t="s">
        <v>751</v>
      </c>
      <c r="B44" s="529">
        <v>0</v>
      </c>
      <c r="C44" s="529">
        <v>69.599999999999994</v>
      </c>
      <c r="D44" s="529" t="e">
        <v>#NAME?</v>
      </c>
      <c r="E44" s="529" t="e">
        <v>#NAME?</v>
      </c>
      <c r="F44" s="529" t="e">
        <v>#NAME?</v>
      </c>
      <c r="G44" s="535" t="e">
        <v>#NAME?</v>
      </c>
      <c r="I44" s="535" t="e">
        <v>#NAME?</v>
      </c>
      <c r="L44" s="538">
        <v>0</v>
      </c>
      <c r="O44" s="538">
        <v>0</v>
      </c>
      <c r="R44" s="535">
        <v>0</v>
      </c>
      <c r="S44" s="535">
        <v>0</v>
      </c>
      <c r="T44" s="535">
        <v>0</v>
      </c>
      <c r="V44" s="535" t="e">
        <v>#NAME?</v>
      </c>
      <c r="AB44" s="539" t="e">
        <v>#NAME?</v>
      </c>
      <c r="AH44" s="564" t="s">
        <v>1009</v>
      </c>
      <c r="AI44" s="566">
        <v>0</v>
      </c>
      <c r="AJ44" s="566">
        <v>0</v>
      </c>
    </row>
    <row r="45" spans="1:36" ht="13">
      <c r="A45" s="544" t="s">
        <v>918</v>
      </c>
      <c r="B45" s="529">
        <v>0</v>
      </c>
      <c r="C45" s="529">
        <v>0</v>
      </c>
      <c r="D45" s="529" t="e">
        <v>#NAME?</v>
      </c>
      <c r="E45" s="529" t="e">
        <v>#NAME?</v>
      </c>
      <c r="F45" s="529" t="e">
        <v>#NAME?</v>
      </c>
      <c r="G45" s="535" t="e">
        <v>#NAME?</v>
      </c>
      <c r="I45" s="535" t="e">
        <v>#NAME?</v>
      </c>
      <c r="L45" s="538">
        <v>0</v>
      </c>
      <c r="O45" s="538">
        <v>0</v>
      </c>
      <c r="R45" s="535">
        <v>0</v>
      </c>
      <c r="S45" s="535">
        <v>0</v>
      </c>
      <c r="T45" s="535">
        <v>0</v>
      </c>
      <c r="V45" s="535" t="e">
        <v>#NAME?</v>
      </c>
      <c r="AB45" s="539" t="e">
        <v>#NAME?</v>
      </c>
      <c r="AH45" s="544" t="s">
        <v>1317</v>
      </c>
      <c r="AI45" s="529">
        <v>0</v>
      </c>
      <c r="AJ45" s="529">
        <v>0</v>
      </c>
    </row>
    <row r="46" spans="1:36" ht="13">
      <c r="A46" s="544" t="s">
        <v>797</v>
      </c>
      <c r="B46" s="529">
        <v>0</v>
      </c>
      <c r="C46" s="529">
        <v>193.2</v>
      </c>
      <c r="D46" s="529" t="e">
        <v>#NAME?</v>
      </c>
      <c r="E46" s="529" t="e">
        <v>#NAME?</v>
      </c>
      <c r="F46" s="529" t="e">
        <v>#NAME?</v>
      </c>
      <c r="G46" s="535" t="e">
        <v>#NAME?</v>
      </c>
      <c r="I46" s="535" t="e">
        <v>#NAME?</v>
      </c>
      <c r="L46" s="538">
        <v>0</v>
      </c>
      <c r="O46" s="538">
        <v>0</v>
      </c>
      <c r="R46" s="535">
        <v>0</v>
      </c>
      <c r="S46" s="535">
        <v>0</v>
      </c>
      <c r="T46" s="535">
        <v>0</v>
      </c>
      <c r="V46" s="535" t="e">
        <v>#NAME?</v>
      </c>
      <c r="AB46" s="539" t="e">
        <v>#NAME?</v>
      </c>
      <c r="AH46" s="544" t="s">
        <v>935</v>
      </c>
      <c r="AI46" s="529">
        <v>369.93</v>
      </c>
      <c r="AJ46" s="529">
        <v>0</v>
      </c>
    </row>
    <row r="47" spans="1:36" ht="13">
      <c r="A47" s="544" t="s">
        <v>1309</v>
      </c>
      <c r="B47" s="529">
        <v>0</v>
      </c>
      <c r="C47" s="529">
        <v>0</v>
      </c>
      <c r="D47" s="529" t="e">
        <v>#NAME?</v>
      </c>
      <c r="E47" s="529" t="e">
        <v>#NAME?</v>
      </c>
      <c r="F47" s="529" t="e">
        <v>#NAME?</v>
      </c>
      <c r="G47" s="535" t="e">
        <v>#NAME?</v>
      </c>
      <c r="I47" s="535" t="e">
        <v>#NAME?</v>
      </c>
      <c r="L47" s="538">
        <v>0</v>
      </c>
      <c r="O47" s="538">
        <v>0</v>
      </c>
      <c r="R47" s="535">
        <v>0</v>
      </c>
      <c r="S47" s="535">
        <v>0</v>
      </c>
      <c r="T47" s="535">
        <v>0</v>
      </c>
      <c r="V47" s="535" t="e">
        <v>#NAME?</v>
      </c>
      <c r="AB47" s="539" t="e">
        <v>#NAME?</v>
      </c>
      <c r="AH47" s="544" t="s">
        <v>936</v>
      </c>
      <c r="AI47" s="635">
        <v>0</v>
      </c>
      <c r="AJ47" s="635">
        <v>0</v>
      </c>
    </row>
    <row r="48" spans="1:36" ht="13">
      <c r="A48" s="544" t="s">
        <v>920</v>
      </c>
      <c r="B48" s="529">
        <v>0</v>
      </c>
      <c r="C48" s="529">
        <v>0</v>
      </c>
      <c r="D48" s="529" t="e">
        <v>#NAME?</v>
      </c>
      <c r="E48" s="529" t="e">
        <v>#NAME?</v>
      </c>
      <c r="F48" s="529" t="e">
        <v>#NAME?</v>
      </c>
      <c r="G48" s="535" t="e">
        <v>#NAME?</v>
      </c>
      <c r="I48" s="535" t="e">
        <v>#NAME?</v>
      </c>
      <c r="L48" s="538">
        <v>0</v>
      </c>
      <c r="O48" s="538">
        <v>0</v>
      </c>
      <c r="R48" s="535">
        <v>0</v>
      </c>
      <c r="S48" s="535">
        <v>0</v>
      </c>
      <c r="T48" s="535">
        <v>0</v>
      </c>
      <c r="V48" s="535" t="e">
        <v>#NAME?</v>
      </c>
      <c r="AB48" s="539" t="e">
        <v>#NAME?</v>
      </c>
      <c r="AH48" s="564" t="s">
        <v>1010</v>
      </c>
      <c r="AI48" s="637">
        <v>0</v>
      </c>
      <c r="AJ48" s="637">
        <v>0</v>
      </c>
    </row>
    <row r="49" spans="1:36" ht="13">
      <c r="A49" s="556" t="s">
        <v>921</v>
      </c>
      <c r="B49" s="558">
        <v>0</v>
      </c>
      <c r="C49" s="558">
        <v>193.2</v>
      </c>
      <c r="D49" s="558" t="e">
        <v>#NAME?</v>
      </c>
      <c r="E49" s="558" t="e">
        <v>#NAME?</v>
      </c>
      <c r="F49" s="558" t="e">
        <v>#NAME?</v>
      </c>
      <c r="G49" s="558" t="e">
        <v>#NAME?</v>
      </c>
      <c r="H49" s="558">
        <v>0</v>
      </c>
      <c r="I49" s="558" t="e">
        <v>#NAME?</v>
      </c>
      <c r="J49" s="558">
        <v>0</v>
      </c>
      <c r="K49" s="558">
        <v>0</v>
      </c>
      <c r="L49" s="558">
        <v>0</v>
      </c>
      <c r="M49" s="558">
        <v>0</v>
      </c>
      <c r="N49" s="558">
        <v>0</v>
      </c>
      <c r="O49" s="558">
        <v>0</v>
      </c>
      <c r="P49" s="558">
        <v>0</v>
      </c>
      <c r="Q49" s="558">
        <v>0</v>
      </c>
      <c r="R49" s="558">
        <v>0</v>
      </c>
      <c r="S49" s="558">
        <v>0</v>
      </c>
      <c r="T49" s="558">
        <v>0</v>
      </c>
      <c r="U49" s="558">
        <v>0</v>
      </c>
      <c r="V49" s="558" t="e">
        <v>#NAME?</v>
      </c>
      <c r="W49" s="558">
        <v>0</v>
      </c>
      <c r="X49" s="558">
        <v>0</v>
      </c>
      <c r="Y49" s="558">
        <v>0</v>
      </c>
      <c r="Z49" s="558">
        <v>0</v>
      </c>
      <c r="AA49" s="558">
        <v>0</v>
      </c>
      <c r="AB49" s="558" t="e">
        <v>#NAME?</v>
      </c>
      <c r="AH49" s="544" t="s">
        <v>937</v>
      </c>
      <c r="AI49" s="529">
        <v>0</v>
      </c>
      <c r="AJ49" s="529">
        <v>34.5</v>
      </c>
    </row>
    <row r="50" spans="1:36" ht="13">
      <c r="A50" s="544" t="s">
        <v>922</v>
      </c>
      <c r="B50" s="529">
        <v>0</v>
      </c>
      <c r="C50" s="529">
        <v>12</v>
      </c>
      <c r="D50" s="529" t="e">
        <v>#NAME?</v>
      </c>
      <c r="E50" s="529" t="e">
        <v>#NAME?</v>
      </c>
      <c r="F50" s="529" t="e">
        <v>#NAME?</v>
      </c>
      <c r="G50" s="535" t="e">
        <v>#NAME?</v>
      </c>
      <c r="I50" s="535" t="e">
        <v>#NAME?</v>
      </c>
      <c r="L50" s="538">
        <v>0</v>
      </c>
      <c r="O50" s="538">
        <v>0</v>
      </c>
      <c r="R50" s="535">
        <v>0</v>
      </c>
      <c r="S50" s="535">
        <v>0</v>
      </c>
      <c r="T50" s="535">
        <v>0</v>
      </c>
      <c r="V50" s="535" t="e">
        <v>#NAME?</v>
      </c>
      <c r="AB50" s="539" t="e">
        <v>#NAME?</v>
      </c>
      <c r="AH50" s="564" t="s">
        <v>1187</v>
      </c>
      <c r="AI50" s="566">
        <v>0</v>
      </c>
      <c r="AJ50" s="566">
        <v>0</v>
      </c>
    </row>
    <row r="51" spans="1:36" ht="13">
      <c r="A51" s="544" t="s">
        <v>923</v>
      </c>
      <c r="B51" s="529">
        <v>0</v>
      </c>
      <c r="C51" s="529">
        <v>0</v>
      </c>
      <c r="D51" s="529" t="e">
        <v>#NAME?</v>
      </c>
      <c r="E51" s="529" t="e">
        <v>#NAME?</v>
      </c>
      <c r="F51" s="529" t="e">
        <v>#NAME?</v>
      </c>
      <c r="G51" s="535" t="e">
        <v>#NAME?</v>
      </c>
      <c r="I51" s="535" t="e">
        <v>#NAME?</v>
      </c>
      <c r="L51" s="538">
        <v>0</v>
      </c>
      <c r="O51" s="538">
        <v>0</v>
      </c>
      <c r="R51" s="535">
        <v>0</v>
      </c>
      <c r="S51" s="535">
        <v>0</v>
      </c>
      <c r="T51" s="535">
        <v>0</v>
      </c>
      <c r="V51" s="535" t="e">
        <v>#NAME?</v>
      </c>
      <c r="AB51" s="539" t="e">
        <v>#NAME?</v>
      </c>
      <c r="AH51" s="544" t="s">
        <v>799</v>
      </c>
      <c r="AI51" s="529">
        <v>0</v>
      </c>
      <c r="AJ51" s="529">
        <v>60</v>
      </c>
    </row>
    <row r="52" spans="1:36" ht="13">
      <c r="A52" s="544" t="s">
        <v>1310</v>
      </c>
      <c r="B52" s="529">
        <v>0</v>
      </c>
      <c r="C52" s="529">
        <v>0</v>
      </c>
      <c r="D52" s="529" t="e">
        <v>#NAME?</v>
      </c>
      <c r="E52" s="529" t="e">
        <v>#NAME?</v>
      </c>
      <c r="F52" s="529" t="e">
        <v>#NAME?</v>
      </c>
      <c r="G52" s="535" t="e">
        <v>#NAME?</v>
      </c>
      <c r="I52" s="535" t="e">
        <v>#NAME?</v>
      </c>
      <c r="L52" s="538">
        <v>0</v>
      </c>
      <c r="O52" s="538">
        <v>0</v>
      </c>
      <c r="R52" s="535">
        <v>0</v>
      </c>
      <c r="S52" s="535">
        <v>0</v>
      </c>
      <c r="T52" s="535">
        <v>0</v>
      </c>
      <c r="V52" s="535" t="e">
        <v>#NAME?</v>
      </c>
      <c r="AB52" s="539" t="e">
        <v>#NAME?</v>
      </c>
      <c r="AH52" s="544" t="s">
        <v>940</v>
      </c>
      <c r="AI52" s="529">
        <v>0</v>
      </c>
      <c r="AJ52" s="529">
        <v>0</v>
      </c>
    </row>
    <row r="53" spans="1:36" ht="13">
      <c r="A53" s="553" t="s">
        <v>1311</v>
      </c>
      <c r="B53" s="555">
        <v>0</v>
      </c>
      <c r="C53" s="555">
        <v>0</v>
      </c>
      <c r="D53" s="555" t="e">
        <v>#NAME?</v>
      </c>
      <c r="E53" s="555" t="e">
        <v>#NAME?</v>
      </c>
      <c r="F53" s="555" t="e">
        <v>#NAME?</v>
      </c>
      <c r="G53" s="555" t="e">
        <v>#NAME?</v>
      </c>
      <c r="H53" s="555">
        <v>0</v>
      </c>
      <c r="I53" s="555" t="e">
        <v>#NAME?</v>
      </c>
      <c r="J53" s="555">
        <v>0</v>
      </c>
      <c r="K53" s="555">
        <v>0</v>
      </c>
      <c r="L53" s="555">
        <v>0</v>
      </c>
      <c r="M53" s="555">
        <v>0</v>
      </c>
      <c r="N53" s="555">
        <v>0</v>
      </c>
      <c r="O53" s="555">
        <v>0</v>
      </c>
      <c r="P53" s="555">
        <v>0</v>
      </c>
      <c r="Q53" s="555">
        <v>0</v>
      </c>
      <c r="R53" s="555">
        <v>0</v>
      </c>
      <c r="S53" s="555">
        <v>0</v>
      </c>
      <c r="T53" s="555">
        <v>0</v>
      </c>
      <c r="U53" s="555">
        <v>0</v>
      </c>
      <c r="V53" s="555" t="e">
        <v>#NAME?</v>
      </c>
      <c r="W53" s="555">
        <v>0</v>
      </c>
      <c r="X53" s="555">
        <v>0</v>
      </c>
      <c r="Y53" s="555">
        <v>0</v>
      </c>
      <c r="Z53" s="555">
        <v>0</v>
      </c>
      <c r="AA53" s="555">
        <v>0</v>
      </c>
      <c r="AB53" s="555" t="e">
        <v>#NAME?</v>
      </c>
      <c r="AH53" s="544" t="s">
        <v>1318</v>
      </c>
      <c r="AI53" s="529">
        <v>18.260000000000002</v>
      </c>
      <c r="AJ53" s="529">
        <v>21.9</v>
      </c>
    </row>
    <row r="54" spans="1:36" ht="13">
      <c r="A54" s="544" t="s">
        <v>924</v>
      </c>
      <c r="B54" s="529">
        <v>0</v>
      </c>
      <c r="C54" s="529">
        <v>27</v>
      </c>
      <c r="D54" s="529" t="e">
        <v>#NAME?</v>
      </c>
      <c r="E54" s="529" t="e">
        <v>#NAME?</v>
      </c>
      <c r="F54" s="529" t="e">
        <v>#NAME?</v>
      </c>
      <c r="G54" s="535" t="e">
        <v>#NAME?</v>
      </c>
      <c r="I54" s="535" t="e">
        <v>#NAME?</v>
      </c>
      <c r="L54" s="538">
        <v>0</v>
      </c>
      <c r="O54" s="538">
        <v>0</v>
      </c>
      <c r="R54" s="535">
        <v>0</v>
      </c>
      <c r="S54" s="535">
        <v>0</v>
      </c>
      <c r="T54" s="535">
        <v>0</v>
      </c>
      <c r="V54" s="535" t="e">
        <v>#NAME?</v>
      </c>
      <c r="AB54" s="539" t="e">
        <v>#NAME?</v>
      </c>
      <c r="AH54" s="544" t="s">
        <v>942</v>
      </c>
      <c r="AI54" s="529">
        <v>1426.3150000000001</v>
      </c>
      <c r="AJ54" s="529">
        <v>564.6</v>
      </c>
    </row>
    <row r="55" spans="1:36" ht="13">
      <c r="A55" s="544" t="s">
        <v>800</v>
      </c>
      <c r="B55" s="529">
        <v>0</v>
      </c>
      <c r="C55" s="529">
        <v>0</v>
      </c>
      <c r="D55" s="529" t="e">
        <v>#NAME?</v>
      </c>
      <c r="E55" s="529" t="e">
        <v>#NAME?</v>
      </c>
      <c r="F55" s="529" t="e">
        <v>#NAME?</v>
      </c>
      <c r="G55" s="535" t="e">
        <v>#NAME?</v>
      </c>
      <c r="I55" s="535" t="e">
        <v>#NAME?</v>
      </c>
      <c r="L55" s="538">
        <v>0</v>
      </c>
      <c r="O55" s="538">
        <v>0</v>
      </c>
      <c r="R55" s="535">
        <v>0</v>
      </c>
      <c r="S55" s="535">
        <v>0</v>
      </c>
      <c r="T55" s="535">
        <v>0</v>
      </c>
      <c r="V55" s="535" t="e">
        <v>#NAME?</v>
      </c>
      <c r="AB55" s="539" t="e">
        <v>#NAME?</v>
      </c>
      <c r="AH55" s="544" t="s">
        <v>1454</v>
      </c>
      <c r="AI55" s="529">
        <v>1217.3150000000001</v>
      </c>
      <c r="AJ55" s="529">
        <v>317.39999999999998</v>
      </c>
    </row>
    <row r="56" spans="1:36" ht="13">
      <c r="A56" s="544" t="s">
        <v>1312</v>
      </c>
      <c r="B56" s="529">
        <v>0</v>
      </c>
      <c r="C56" s="529">
        <v>0</v>
      </c>
      <c r="D56" s="529" t="e">
        <v>#NAME?</v>
      </c>
      <c r="E56" s="529" t="e">
        <v>#NAME?</v>
      </c>
      <c r="F56" s="529" t="e">
        <v>#NAME?</v>
      </c>
      <c r="G56" s="535" t="e">
        <v>#NAME?</v>
      </c>
      <c r="I56" s="535" t="e">
        <v>#NAME?</v>
      </c>
      <c r="L56" s="538">
        <v>0</v>
      </c>
      <c r="O56" s="538">
        <v>0</v>
      </c>
      <c r="R56" s="535">
        <v>0</v>
      </c>
      <c r="S56" s="535">
        <v>0</v>
      </c>
      <c r="T56" s="535">
        <v>0</v>
      </c>
      <c r="V56" s="535" t="e">
        <v>#NAME?</v>
      </c>
      <c r="AB56" s="539" t="e">
        <v>#NAME?</v>
      </c>
      <c r="AH56" s="541" t="s">
        <v>1392</v>
      </c>
      <c r="AI56" s="529">
        <v>0</v>
      </c>
      <c r="AJ56" s="529">
        <v>0</v>
      </c>
    </row>
    <row r="57" spans="1:36" ht="13">
      <c r="A57" s="553" t="s">
        <v>926</v>
      </c>
      <c r="B57" s="555">
        <v>0</v>
      </c>
      <c r="C57" s="555">
        <v>0</v>
      </c>
      <c r="D57" s="555" t="e">
        <v>#NAME?</v>
      </c>
      <c r="E57" s="555" t="e">
        <v>#NAME?</v>
      </c>
      <c r="F57" s="555" t="e">
        <v>#NAME?</v>
      </c>
      <c r="G57" s="555" t="e">
        <v>#NAME?</v>
      </c>
      <c r="H57" s="555">
        <v>0</v>
      </c>
      <c r="I57" s="555" t="e">
        <v>#NAME?</v>
      </c>
      <c r="J57" s="555">
        <v>0</v>
      </c>
      <c r="K57" s="555">
        <v>0</v>
      </c>
      <c r="L57" s="555">
        <v>0</v>
      </c>
      <c r="M57" s="555">
        <v>0</v>
      </c>
      <c r="N57" s="555">
        <v>0</v>
      </c>
      <c r="O57" s="555">
        <v>0</v>
      </c>
      <c r="P57" s="555">
        <v>0</v>
      </c>
      <c r="Q57" s="555">
        <v>0</v>
      </c>
      <c r="R57" s="555">
        <v>0</v>
      </c>
      <c r="S57" s="555">
        <v>0</v>
      </c>
      <c r="T57" s="555">
        <v>0</v>
      </c>
      <c r="U57" s="555">
        <v>0</v>
      </c>
      <c r="V57" s="555" t="e">
        <v>#NAME?</v>
      </c>
      <c r="W57" s="555">
        <v>0</v>
      </c>
      <c r="X57" s="555">
        <v>0</v>
      </c>
      <c r="Y57" s="555">
        <v>0</v>
      </c>
      <c r="Z57" s="555">
        <v>0</v>
      </c>
      <c r="AA57" s="555">
        <v>0</v>
      </c>
      <c r="AB57" s="555" t="e">
        <v>#NAME?</v>
      </c>
      <c r="AH57" s="544" t="s">
        <v>1319</v>
      </c>
      <c r="AI57" s="529">
        <v>0</v>
      </c>
      <c r="AJ57" s="529">
        <v>0</v>
      </c>
    </row>
    <row r="58" spans="1:36" ht="13">
      <c r="A58" s="544" t="s">
        <v>927</v>
      </c>
      <c r="B58" s="529">
        <v>47.85</v>
      </c>
      <c r="C58" s="529">
        <v>0</v>
      </c>
      <c r="D58" s="529" t="e">
        <v>#NAME?</v>
      </c>
      <c r="E58" s="529" t="e">
        <v>#NAME?</v>
      </c>
      <c r="F58" s="529" t="e">
        <v>#NAME?</v>
      </c>
      <c r="G58" s="535" t="e">
        <v>#NAME?</v>
      </c>
      <c r="I58" s="535" t="e">
        <v>#NAME?</v>
      </c>
      <c r="L58" s="538">
        <v>0</v>
      </c>
      <c r="O58" s="538">
        <v>0</v>
      </c>
      <c r="R58" s="535">
        <v>0</v>
      </c>
      <c r="S58" s="535">
        <v>0</v>
      </c>
      <c r="T58" s="535">
        <v>0</v>
      </c>
      <c r="V58" s="535" t="e">
        <v>#NAME?</v>
      </c>
      <c r="AB58" s="539" t="e">
        <v>#NAME?</v>
      </c>
      <c r="AH58" s="544" t="s">
        <v>1320</v>
      </c>
      <c r="AI58" s="529">
        <v>0</v>
      </c>
      <c r="AJ58" s="529">
        <v>98.4</v>
      </c>
    </row>
    <row r="59" spans="1:36" ht="13">
      <c r="A59" s="544" t="s">
        <v>928</v>
      </c>
      <c r="B59" s="529">
        <v>0</v>
      </c>
      <c r="C59" s="529">
        <v>0</v>
      </c>
      <c r="D59" s="529" t="e">
        <v>#NAME?</v>
      </c>
      <c r="E59" s="529" t="e">
        <v>#NAME?</v>
      </c>
      <c r="F59" s="529" t="e">
        <v>#NAME?</v>
      </c>
      <c r="G59" s="535" t="e">
        <v>#NAME?</v>
      </c>
      <c r="I59" s="535" t="e">
        <v>#NAME?</v>
      </c>
      <c r="L59" s="538">
        <v>0</v>
      </c>
      <c r="O59" s="538">
        <v>0</v>
      </c>
      <c r="R59" s="535">
        <v>0</v>
      </c>
      <c r="S59" s="535">
        <v>0</v>
      </c>
      <c r="T59" s="535">
        <v>0</v>
      </c>
      <c r="V59" s="535" t="e">
        <v>#NAME?</v>
      </c>
      <c r="AB59" s="539" t="e">
        <v>#NAME?</v>
      </c>
      <c r="AH59" s="544" t="s">
        <v>1321</v>
      </c>
      <c r="AI59" s="529">
        <v>0</v>
      </c>
      <c r="AJ59" s="529">
        <v>25.8</v>
      </c>
    </row>
    <row r="60" spans="1:36" ht="13">
      <c r="A60" s="544" t="s">
        <v>753</v>
      </c>
      <c r="B60" s="529">
        <v>0</v>
      </c>
      <c r="C60" s="529">
        <v>0</v>
      </c>
      <c r="D60" s="529" t="e">
        <v>#NAME?</v>
      </c>
      <c r="E60" s="529" t="e">
        <v>#NAME?</v>
      </c>
      <c r="F60" s="529" t="e">
        <v>#NAME?</v>
      </c>
      <c r="G60" s="535" t="e">
        <v>#NAME?</v>
      </c>
      <c r="I60" s="535" t="e">
        <v>#NAME?</v>
      </c>
      <c r="L60" s="538">
        <v>0</v>
      </c>
      <c r="O60" s="538">
        <v>0</v>
      </c>
      <c r="R60" s="535">
        <v>0</v>
      </c>
      <c r="S60" s="535">
        <v>0</v>
      </c>
      <c r="T60" s="535">
        <v>0</v>
      </c>
      <c r="V60" s="535" t="e">
        <v>#NAME?</v>
      </c>
      <c r="AB60" s="539" t="e">
        <v>#NAME?</v>
      </c>
      <c r="AH60" s="544" t="s">
        <v>1322</v>
      </c>
      <c r="AI60" s="529">
        <v>23.1</v>
      </c>
      <c r="AJ60" s="529">
        <v>120</v>
      </c>
    </row>
    <row r="61" spans="1:36" ht="13">
      <c r="A61" s="544" t="s">
        <v>1313</v>
      </c>
      <c r="B61" s="529">
        <v>99.385000000000005</v>
      </c>
      <c r="C61" s="529">
        <v>75.3</v>
      </c>
      <c r="D61" s="529" t="e">
        <v>#NAME?</v>
      </c>
      <c r="E61" s="529" t="e">
        <v>#NAME?</v>
      </c>
      <c r="F61" s="529" t="e">
        <v>#NAME?</v>
      </c>
      <c r="G61" s="535" t="e">
        <v>#NAME?</v>
      </c>
      <c r="I61" s="535" t="e">
        <v>#NAME?</v>
      </c>
      <c r="L61" s="538">
        <v>0</v>
      </c>
      <c r="O61" s="538">
        <v>0</v>
      </c>
      <c r="R61" s="535">
        <v>0</v>
      </c>
      <c r="S61" s="535">
        <v>0</v>
      </c>
      <c r="T61" s="535">
        <v>0</v>
      </c>
      <c r="V61" s="535" t="e">
        <v>#NAME?</v>
      </c>
      <c r="AB61" s="539" t="e">
        <v>#NAME?</v>
      </c>
      <c r="AH61" s="544" t="s">
        <v>949</v>
      </c>
      <c r="AI61" s="529">
        <v>0</v>
      </c>
      <c r="AJ61" s="529">
        <v>129.6</v>
      </c>
    </row>
    <row r="62" spans="1:36" ht="13">
      <c r="A62" s="544" t="s">
        <v>929</v>
      </c>
      <c r="B62" s="529">
        <v>0</v>
      </c>
      <c r="C62" s="529">
        <v>0</v>
      </c>
      <c r="D62" s="529" t="e">
        <v>#NAME?</v>
      </c>
      <c r="E62" s="529" t="e">
        <v>#NAME?</v>
      </c>
      <c r="F62" s="529" t="e">
        <v>#NAME?</v>
      </c>
      <c r="G62" s="535" t="e">
        <v>#NAME?</v>
      </c>
      <c r="I62" s="535" t="e">
        <v>#NAME?</v>
      </c>
      <c r="L62" s="538">
        <v>0</v>
      </c>
      <c r="O62" s="538">
        <v>0</v>
      </c>
      <c r="R62" s="535">
        <v>0</v>
      </c>
      <c r="S62" s="535">
        <v>0</v>
      </c>
      <c r="T62" s="535">
        <v>0</v>
      </c>
      <c r="V62" s="535" t="e">
        <v>#NAME?</v>
      </c>
      <c r="AB62" s="539" t="e">
        <v>#NAME?</v>
      </c>
      <c r="AH62" s="544" t="s">
        <v>950</v>
      </c>
      <c r="AI62" s="529">
        <v>0</v>
      </c>
      <c r="AJ62" s="529">
        <v>0</v>
      </c>
    </row>
    <row r="63" spans="1:36" ht="13">
      <c r="A63" s="544" t="s">
        <v>754</v>
      </c>
      <c r="B63" s="529">
        <v>23.65</v>
      </c>
      <c r="C63" s="529">
        <v>22.5</v>
      </c>
      <c r="D63" s="529" t="e">
        <v>#NAME?</v>
      </c>
      <c r="E63" s="529" t="e">
        <v>#NAME?</v>
      </c>
      <c r="F63" s="529" t="e">
        <v>#NAME?</v>
      </c>
      <c r="G63" s="535" t="e">
        <v>#NAME?</v>
      </c>
      <c r="I63" s="535" t="e">
        <v>#NAME?</v>
      </c>
      <c r="L63" s="538">
        <v>0</v>
      </c>
      <c r="O63" s="538">
        <v>0</v>
      </c>
      <c r="R63" s="535">
        <v>0</v>
      </c>
      <c r="S63" s="535">
        <v>0</v>
      </c>
      <c r="T63" s="535">
        <v>0</v>
      </c>
      <c r="V63" s="535" t="e">
        <v>#NAME?</v>
      </c>
      <c r="AB63" s="539" t="e">
        <v>#NAME?</v>
      </c>
      <c r="AH63" s="564" t="s">
        <v>1189</v>
      </c>
      <c r="AI63" s="566">
        <v>0</v>
      </c>
      <c r="AJ63" s="566">
        <v>0</v>
      </c>
    </row>
    <row r="64" spans="1:36" ht="13">
      <c r="A64" s="544" t="s">
        <v>1314</v>
      </c>
      <c r="B64" s="529">
        <v>493.625</v>
      </c>
      <c r="C64" s="529">
        <v>682.2</v>
      </c>
      <c r="D64" s="529" t="e">
        <v>#NAME?</v>
      </c>
      <c r="E64" s="529" t="e">
        <v>#NAME?</v>
      </c>
      <c r="F64" s="529" t="e">
        <v>#NAME?</v>
      </c>
      <c r="G64" s="535" t="e">
        <v>#NAME?</v>
      </c>
      <c r="I64" s="535" t="e">
        <v>#NAME?</v>
      </c>
      <c r="L64" s="538">
        <v>0</v>
      </c>
      <c r="O64" s="538">
        <v>0</v>
      </c>
      <c r="R64" s="535">
        <v>0</v>
      </c>
      <c r="S64" s="535">
        <v>0</v>
      </c>
      <c r="T64" s="535">
        <v>0</v>
      </c>
      <c r="V64" s="535" t="e">
        <v>#NAME?</v>
      </c>
      <c r="AB64" s="539" t="e">
        <v>#NAME?</v>
      </c>
      <c r="AH64" s="544" t="s">
        <v>951</v>
      </c>
      <c r="AI64" s="529">
        <v>0</v>
      </c>
      <c r="AJ64" s="529">
        <v>0</v>
      </c>
    </row>
    <row r="65" spans="1:36" ht="13">
      <c r="A65" s="544" t="s">
        <v>1315</v>
      </c>
      <c r="B65" s="529">
        <v>0</v>
      </c>
      <c r="C65" s="529">
        <v>0</v>
      </c>
      <c r="D65" s="529" t="e">
        <v>#NAME?</v>
      </c>
      <c r="E65" s="529" t="e">
        <v>#NAME?</v>
      </c>
      <c r="F65" s="529" t="e">
        <v>#NAME?</v>
      </c>
      <c r="G65" s="535" t="e">
        <v>#NAME?</v>
      </c>
      <c r="I65" s="535" t="e">
        <v>#NAME?</v>
      </c>
      <c r="L65" s="538">
        <v>0</v>
      </c>
      <c r="O65" s="538">
        <v>0</v>
      </c>
      <c r="R65" s="535">
        <v>0</v>
      </c>
      <c r="S65" s="535">
        <v>0</v>
      </c>
      <c r="T65" s="535">
        <v>0</v>
      </c>
      <c r="V65" s="535" t="e">
        <v>#NAME?</v>
      </c>
      <c r="AB65" s="539" t="e">
        <v>#NAME?</v>
      </c>
      <c r="AH65" s="564" t="s">
        <v>1348</v>
      </c>
      <c r="AI65" s="566">
        <v>25.63</v>
      </c>
      <c r="AJ65" s="566">
        <v>0</v>
      </c>
    </row>
    <row r="66" spans="1:36" ht="13">
      <c r="A66" s="553" t="s">
        <v>930</v>
      </c>
      <c r="B66" s="555">
        <v>493.625</v>
      </c>
      <c r="C66" s="555">
        <v>682.2</v>
      </c>
      <c r="D66" s="555" t="e">
        <v>#NAME?</v>
      </c>
      <c r="E66" s="555" t="e">
        <v>#NAME?</v>
      </c>
      <c r="F66" s="555" t="e">
        <v>#NAME?</v>
      </c>
      <c r="G66" s="555" t="e">
        <v>#NAME?</v>
      </c>
      <c r="H66" s="555">
        <v>0</v>
      </c>
      <c r="I66" s="555" t="e">
        <v>#NAME?</v>
      </c>
      <c r="J66" s="555">
        <v>0</v>
      </c>
      <c r="K66" s="555">
        <v>0</v>
      </c>
      <c r="L66" s="555">
        <v>0</v>
      </c>
      <c r="M66" s="555">
        <v>0</v>
      </c>
      <c r="N66" s="555">
        <v>0</v>
      </c>
      <c r="O66" s="555">
        <v>0</v>
      </c>
      <c r="P66" s="555">
        <v>0</v>
      </c>
      <c r="Q66" s="555">
        <v>0</v>
      </c>
      <c r="R66" s="555">
        <v>0</v>
      </c>
      <c r="S66" s="555">
        <v>0</v>
      </c>
      <c r="T66" s="555">
        <v>0</v>
      </c>
      <c r="U66" s="555">
        <v>0</v>
      </c>
      <c r="V66" s="555" t="e">
        <v>#NAME?</v>
      </c>
      <c r="W66" s="555">
        <v>0</v>
      </c>
      <c r="X66" s="555">
        <v>0</v>
      </c>
      <c r="Y66" s="555">
        <v>0</v>
      </c>
      <c r="Z66" s="555">
        <v>0</v>
      </c>
      <c r="AA66" s="555">
        <v>0</v>
      </c>
      <c r="AB66" s="555" t="e">
        <v>#NAME?</v>
      </c>
      <c r="AH66" s="564" t="s">
        <v>1190</v>
      </c>
      <c r="AI66" s="566">
        <v>0</v>
      </c>
      <c r="AJ66" s="566">
        <v>0</v>
      </c>
    </row>
    <row r="67" spans="1:36" ht="13">
      <c r="A67" s="544" t="s">
        <v>931</v>
      </c>
      <c r="B67" s="529">
        <v>0</v>
      </c>
      <c r="C67" s="529">
        <v>0</v>
      </c>
      <c r="D67" s="529" t="e">
        <v>#NAME?</v>
      </c>
      <c r="E67" s="529" t="e">
        <v>#NAME?</v>
      </c>
      <c r="F67" s="529" t="e">
        <v>#NAME?</v>
      </c>
      <c r="G67" s="535" t="e">
        <v>#NAME?</v>
      </c>
      <c r="I67" s="535" t="e">
        <v>#NAME?</v>
      </c>
      <c r="L67" s="538">
        <v>0</v>
      </c>
      <c r="O67" s="538">
        <v>0</v>
      </c>
      <c r="R67" s="535">
        <v>0</v>
      </c>
      <c r="S67" s="535">
        <v>0</v>
      </c>
      <c r="T67" s="535">
        <v>0</v>
      </c>
      <c r="V67" s="535" t="e">
        <v>#NAME?</v>
      </c>
      <c r="AB67" s="539" t="e">
        <v>#NAME?</v>
      </c>
      <c r="AH67" s="544" t="s">
        <v>952</v>
      </c>
      <c r="AI67" s="529">
        <v>0</v>
      </c>
      <c r="AJ67" s="529">
        <v>0</v>
      </c>
    </row>
    <row r="68" spans="1:36" ht="13">
      <c r="A68" s="544" t="s">
        <v>1316</v>
      </c>
      <c r="B68" s="529">
        <v>0</v>
      </c>
      <c r="C68" s="529">
        <v>42</v>
      </c>
      <c r="D68" s="529" t="e">
        <v>#NAME?</v>
      </c>
      <c r="E68" s="529" t="e">
        <v>#NAME?</v>
      </c>
      <c r="F68" s="529" t="e">
        <v>#NAME?</v>
      </c>
      <c r="G68" s="535" t="e">
        <v>#NAME?</v>
      </c>
      <c r="I68" s="535" t="e">
        <v>#NAME?</v>
      </c>
      <c r="L68" s="538">
        <v>0</v>
      </c>
      <c r="O68" s="538">
        <v>0</v>
      </c>
      <c r="R68" s="535">
        <v>0</v>
      </c>
      <c r="S68" s="535">
        <v>0</v>
      </c>
      <c r="T68" s="535">
        <v>0</v>
      </c>
      <c r="V68" s="535" t="e">
        <v>#NAME?</v>
      </c>
      <c r="AB68" s="539" t="e">
        <v>#NAME?</v>
      </c>
      <c r="AH68" s="553" t="s">
        <v>954</v>
      </c>
      <c r="AI68" s="634">
        <v>0</v>
      </c>
      <c r="AJ68" s="636">
        <v>23.1</v>
      </c>
    </row>
    <row r="69" spans="1:36" ht="13">
      <c r="A69" s="544" t="s">
        <v>933</v>
      </c>
      <c r="B69" s="529">
        <v>0</v>
      </c>
      <c r="C69" s="529">
        <v>0</v>
      </c>
      <c r="D69" s="529" t="e">
        <v>#NAME?</v>
      </c>
      <c r="E69" s="529" t="e">
        <v>#NAME?</v>
      </c>
      <c r="F69" s="529" t="e">
        <v>#NAME?</v>
      </c>
      <c r="G69" s="535" t="e">
        <v>#NAME?</v>
      </c>
      <c r="I69" s="535" t="e">
        <v>#NAME?</v>
      </c>
      <c r="L69" s="538">
        <v>0</v>
      </c>
      <c r="O69" s="538">
        <v>0</v>
      </c>
      <c r="R69" s="535">
        <v>0</v>
      </c>
      <c r="S69" s="535">
        <v>0</v>
      </c>
      <c r="T69" s="535">
        <v>0</v>
      </c>
      <c r="V69" s="535" t="e">
        <v>#NAME?</v>
      </c>
      <c r="AB69" s="539" t="e">
        <v>#NAME?</v>
      </c>
      <c r="AH69" s="553" t="s">
        <v>956</v>
      </c>
      <c r="AI69" s="636">
        <v>0</v>
      </c>
      <c r="AJ69" s="636">
        <v>26.7</v>
      </c>
    </row>
    <row r="70" spans="1:36" ht="13">
      <c r="A70" s="544" t="s">
        <v>755</v>
      </c>
      <c r="B70" s="529">
        <v>0</v>
      </c>
      <c r="C70" s="529">
        <v>28.5</v>
      </c>
      <c r="D70" s="529" t="e">
        <v>#NAME?</v>
      </c>
      <c r="E70" s="529" t="e">
        <v>#NAME?</v>
      </c>
      <c r="F70" s="529" t="e">
        <v>#NAME?</v>
      </c>
      <c r="G70" s="535" t="e">
        <v>#NAME?</v>
      </c>
      <c r="I70" s="535" t="e">
        <v>#NAME?</v>
      </c>
      <c r="L70" s="538">
        <v>0</v>
      </c>
      <c r="O70" s="538">
        <v>0</v>
      </c>
      <c r="R70" s="535">
        <v>0</v>
      </c>
      <c r="S70" s="535">
        <v>0</v>
      </c>
      <c r="T70" s="535">
        <v>0</v>
      </c>
      <c r="V70" s="535" t="e">
        <v>#NAME?</v>
      </c>
      <c r="AB70" s="539" t="e">
        <v>#NAME?</v>
      </c>
      <c r="AH70" s="564" t="s">
        <v>1012</v>
      </c>
      <c r="AI70" s="566">
        <v>0</v>
      </c>
      <c r="AJ70" s="566">
        <v>0</v>
      </c>
    </row>
    <row r="71" spans="1:36" ht="13">
      <c r="A71" s="544" t="s">
        <v>1317</v>
      </c>
      <c r="B71" s="529">
        <v>0</v>
      </c>
      <c r="C71" s="529">
        <v>0</v>
      </c>
      <c r="D71" s="529" t="e">
        <v>#NAME?</v>
      </c>
      <c r="E71" s="529" t="e">
        <v>#NAME?</v>
      </c>
      <c r="F71" s="529" t="e">
        <v>#NAME?</v>
      </c>
      <c r="G71" s="535" t="e">
        <v>#NAME?</v>
      </c>
      <c r="I71" s="535" t="e">
        <v>#NAME?</v>
      </c>
      <c r="L71" s="538">
        <v>0</v>
      </c>
      <c r="O71" s="538">
        <v>0</v>
      </c>
      <c r="R71" s="535">
        <v>0</v>
      </c>
      <c r="S71" s="535">
        <v>0</v>
      </c>
      <c r="T71" s="535">
        <v>0</v>
      </c>
      <c r="V71" s="535" t="e">
        <v>#NAME?</v>
      </c>
      <c r="AB71" s="539" t="e">
        <v>#NAME?</v>
      </c>
      <c r="AH71" s="564" t="s">
        <v>1013</v>
      </c>
      <c r="AI71" s="566">
        <v>0</v>
      </c>
      <c r="AJ71" s="566">
        <v>55.5</v>
      </c>
    </row>
    <row r="72" spans="1:36" ht="13">
      <c r="A72" s="544" t="s">
        <v>935</v>
      </c>
      <c r="B72" s="529">
        <v>369.93</v>
      </c>
      <c r="C72" s="529">
        <v>0</v>
      </c>
      <c r="D72" s="529" t="e">
        <v>#NAME?</v>
      </c>
      <c r="E72" s="529" t="e">
        <v>#NAME?</v>
      </c>
      <c r="F72" s="529" t="e">
        <v>#NAME?</v>
      </c>
      <c r="G72" s="535" t="e">
        <v>#NAME?</v>
      </c>
      <c r="I72" s="535" t="e">
        <v>#NAME?</v>
      </c>
      <c r="L72" s="538">
        <v>0</v>
      </c>
      <c r="O72" s="538">
        <v>0</v>
      </c>
      <c r="R72" s="535">
        <v>0</v>
      </c>
      <c r="S72" s="535">
        <v>0</v>
      </c>
      <c r="T72" s="535">
        <v>0</v>
      </c>
      <c r="V72" s="535" t="e">
        <v>#NAME?</v>
      </c>
      <c r="AB72" s="539" t="e">
        <v>#NAME?</v>
      </c>
      <c r="AH72" s="564" t="s">
        <v>1015</v>
      </c>
      <c r="AI72" s="566">
        <v>0</v>
      </c>
      <c r="AJ72" s="566">
        <v>0</v>
      </c>
    </row>
    <row r="73" spans="1:36" ht="13">
      <c r="A73" s="544" t="s">
        <v>936</v>
      </c>
      <c r="B73" s="529">
        <v>0</v>
      </c>
      <c r="C73" s="529">
        <v>0</v>
      </c>
      <c r="D73" s="529" t="e">
        <v>#NAME?</v>
      </c>
      <c r="E73" s="529" t="e">
        <v>#NAME?</v>
      </c>
      <c r="F73" s="529" t="e">
        <v>#NAME?</v>
      </c>
      <c r="G73" s="535" t="e">
        <v>#NAME?</v>
      </c>
      <c r="I73" s="535" t="e">
        <v>#NAME?</v>
      </c>
      <c r="L73" s="538">
        <v>0</v>
      </c>
      <c r="O73" s="538">
        <v>0</v>
      </c>
      <c r="R73" s="535">
        <v>0</v>
      </c>
      <c r="S73" s="535">
        <v>0</v>
      </c>
      <c r="T73" s="535">
        <v>0</v>
      </c>
      <c r="V73" s="535" t="e">
        <v>#NAME?</v>
      </c>
      <c r="AB73" s="539" t="e">
        <v>#NAME?</v>
      </c>
      <c r="AH73" s="544" t="s">
        <v>1325</v>
      </c>
      <c r="AI73" s="529">
        <v>0</v>
      </c>
      <c r="AJ73" s="529">
        <v>0</v>
      </c>
    </row>
    <row r="74" spans="1:36" ht="13">
      <c r="A74" s="544" t="s">
        <v>937</v>
      </c>
      <c r="B74" s="529">
        <v>0</v>
      </c>
      <c r="C74" s="529">
        <v>34.5</v>
      </c>
      <c r="D74" s="529" t="e">
        <v>#NAME?</v>
      </c>
      <c r="E74" s="529" t="e">
        <v>#NAME?</v>
      </c>
      <c r="F74" s="529" t="e">
        <v>#NAME?</v>
      </c>
      <c r="G74" s="535" t="e">
        <v>#NAME?</v>
      </c>
      <c r="I74" s="535" t="e">
        <v>#NAME?</v>
      </c>
      <c r="L74" s="538">
        <v>0</v>
      </c>
      <c r="O74" s="538">
        <v>0</v>
      </c>
      <c r="R74" s="535">
        <v>0</v>
      </c>
      <c r="S74" s="535">
        <v>0</v>
      </c>
      <c r="T74" s="535">
        <v>0</v>
      </c>
      <c r="V74" s="535" t="e">
        <v>#NAME?</v>
      </c>
      <c r="AB74" s="539" t="e">
        <v>#NAME?</v>
      </c>
      <c r="AH74" s="544" t="s">
        <v>1326</v>
      </c>
      <c r="AI74" s="529">
        <v>1131.1849999999999</v>
      </c>
      <c r="AJ74" s="529">
        <v>834.3</v>
      </c>
    </row>
    <row r="75" spans="1:36" ht="13">
      <c r="A75" s="544" t="s">
        <v>799</v>
      </c>
      <c r="B75" s="529">
        <v>0</v>
      </c>
      <c r="C75" s="529">
        <v>60</v>
      </c>
      <c r="D75" s="529" t="e">
        <v>#NAME?</v>
      </c>
      <c r="E75" s="529" t="e">
        <v>#NAME?</v>
      </c>
      <c r="F75" s="529" t="e">
        <v>#NAME?</v>
      </c>
      <c r="G75" s="535" t="e">
        <v>#NAME?</v>
      </c>
      <c r="I75" s="535" t="e">
        <v>#NAME?</v>
      </c>
      <c r="L75" s="538">
        <v>0</v>
      </c>
      <c r="O75" s="538">
        <v>0</v>
      </c>
      <c r="R75" s="535">
        <v>0</v>
      </c>
      <c r="S75" s="535">
        <v>0</v>
      </c>
      <c r="T75" s="535">
        <v>0</v>
      </c>
      <c r="V75" s="535" t="e">
        <v>#NAME?</v>
      </c>
      <c r="AB75" s="539" t="e">
        <v>#NAME?</v>
      </c>
      <c r="AH75" s="564" t="s">
        <v>1014</v>
      </c>
      <c r="AI75" s="566">
        <v>13.2</v>
      </c>
      <c r="AJ75" s="566">
        <v>0</v>
      </c>
    </row>
    <row r="76" spans="1:36" ht="13">
      <c r="A76" s="544" t="s">
        <v>940</v>
      </c>
      <c r="B76" s="529">
        <v>0</v>
      </c>
      <c r="C76" s="529">
        <v>0</v>
      </c>
      <c r="D76" s="529" t="e">
        <v>#NAME?</v>
      </c>
      <c r="E76" s="529" t="e">
        <v>#NAME?</v>
      </c>
      <c r="F76" s="529" t="e">
        <v>#NAME?</v>
      </c>
      <c r="G76" s="535" t="e">
        <v>#NAME?</v>
      </c>
      <c r="I76" s="535" t="e">
        <v>#NAME?</v>
      </c>
      <c r="L76" s="538">
        <v>0</v>
      </c>
      <c r="O76" s="538">
        <v>0</v>
      </c>
      <c r="R76" s="535">
        <v>0</v>
      </c>
      <c r="S76" s="535">
        <v>0</v>
      </c>
      <c r="T76" s="535">
        <v>0</v>
      </c>
      <c r="V76" s="535" t="e">
        <v>#NAME?</v>
      </c>
      <c r="AB76" s="539" t="e">
        <v>#NAME?</v>
      </c>
      <c r="AH76" s="544" t="s">
        <v>959</v>
      </c>
      <c r="AI76" s="635">
        <v>0</v>
      </c>
      <c r="AJ76" s="635">
        <v>45</v>
      </c>
    </row>
    <row r="77" spans="1:36" ht="13">
      <c r="A77" s="544" t="s">
        <v>1318</v>
      </c>
      <c r="B77" s="529">
        <v>18.260000000000002</v>
      </c>
      <c r="C77" s="529">
        <v>21.9</v>
      </c>
      <c r="D77" s="529" t="e">
        <v>#NAME?</v>
      </c>
      <c r="E77" s="529" t="e">
        <v>#NAME?</v>
      </c>
      <c r="F77" s="529" t="e">
        <v>#NAME?</v>
      </c>
      <c r="G77" s="535" t="e">
        <v>#NAME?</v>
      </c>
      <c r="I77" s="535" t="e">
        <v>#NAME?</v>
      </c>
      <c r="L77" s="538">
        <v>0</v>
      </c>
      <c r="O77" s="538">
        <v>0</v>
      </c>
      <c r="R77" s="535">
        <v>0</v>
      </c>
      <c r="S77" s="535">
        <v>0</v>
      </c>
      <c r="T77" s="535">
        <v>0</v>
      </c>
      <c r="V77" s="535" t="e">
        <v>#NAME?</v>
      </c>
      <c r="AB77" s="539" t="e">
        <v>#NAME?</v>
      </c>
      <c r="AH77" s="544" t="s">
        <v>1327</v>
      </c>
      <c r="AI77" s="529">
        <v>0</v>
      </c>
      <c r="AJ77" s="529">
        <v>0</v>
      </c>
    </row>
    <row r="78" spans="1:36" ht="13">
      <c r="A78" s="544" t="s">
        <v>942</v>
      </c>
      <c r="B78" s="529">
        <v>1426.3150000000001</v>
      </c>
      <c r="C78" s="529">
        <v>564.6</v>
      </c>
      <c r="D78" s="529" t="e">
        <v>#NAME?</v>
      </c>
      <c r="E78" s="529" t="e">
        <v>#NAME?</v>
      </c>
      <c r="F78" s="529" t="e">
        <v>#NAME?</v>
      </c>
      <c r="G78" s="535" t="e">
        <v>#NAME?</v>
      </c>
      <c r="I78" s="535" t="e">
        <v>#NAME?</v>
      </c>
      <c r="L78" s="538">
        <v>0</v>
      </c>
      <c r="O78" s="538">
        <v>0</v>
      </c>
      <c r="R78" s="535">
        <v>0</v>
      </c>
      <c r="S78" s="535">
        <v>0</v>
      </c>
      <c r="T78" s="535">
        <v>0</v>
      </c>
      <c r="V78" s="535" t="e">
        <v>#NAME?</v>
      </c>
      <c r="AB78" s="539" t="e">
        <v>#NAME?</v>
      </c>
      <c r="AH78" s="544" t="s">
        <v>961</v>
      </c>
      <c r="AI78" s="529">
        <v>0</v>
      </c>
      <c r="AJ78" s="529">
        <v>24.6</v>
      </c>
    </row>
    <row r="79" spans="1:36" ht="13">
      <c r="A79" s="544" t="s">
        <v>758</v>
      </c>
      <c r="B79" s="529">
        <v>1209.615</v>
      </c>
      <c r="C79" s="529">
        <v>317.39999999999998</v>
      </c>
      <c r="D79" s="529" t="e">
        <v>#NAME?</v>
      </c>
      <c r="E79" s="529" t="e">
        <v>#NAME?</v>
      </c>
      <c r="F79" s="529" t="e">
        <v>#NAME?</v>
      </c>
      <c r="G79" s="535" t="e">
        <v>#NAME?</v>
      </c>
      <c r="I79" s="535" t="e">
        <v>#NAME?</v>
      </c>
      <c r="L79" s="538">
        <v>0</v>
      </c>
      <c r="O79" s="538">
        <v>0</v>
      </c>
      <c r="R79" s="535">
        <v>0</v>
      </c>
      <c r="S79" s="535">
        <v>0</v>
      </c>
      <c r="T79" s="535">
        <v>0</v>
      </c>
      <c r="V79" s="535" t="e">
        <v>#NAME?</v>
      </c>
      <c r="AB79" s="539" t="e">
        <v>#NAME?</v>
      </c>
      <c r="AH79" s="544" t="s">
        <v>1328</v>
      </c>
      <c r="AI79" s="529">
        <v>15.4</v>
      </c>
      <c r="AJ79" s="529">
        <v>0</v>
      </c>
    </row>
    <row r="80" spans="1:36" ht="13">
      <c r="A80" s="544" t="s">
        <v>1319</v>
      </c>
      <c r="B80" s="529">
        <v>0</v>
      </c>
      <c r="C80" s="529">
        <v>0</v>
      </c>
      <c r="D80" s="529" t="e">
        <v>#NAME?</v>
      </c>
      <c r="E80" s="529" t="e">
        <v>#NAME?</v>
      </c>
      <c r="F80" s="529" t="e">
        <v>#NAME?</v>
      </c>
      <c r="G80" s="535" t="e">
        <v>#NAME?</v>
      </c>
      <c r="I80" s="535" t="e">
        <v>#NAME?</v>
      </c>
      <c r="L80" s="538">
        <v>0</v>
      </c>
      <c r="O80" s="538">
        <v>0</v>
      </c>
      <c r="R80" s="535">
        <v>0</v>
      </c>
      <c r="S80" s="535">
        <v>0</v>
      </c>
      <c r="T80" s="535">
        <v>0</v>
      </c>
      <c r="V80" s="535" t="e">
        <v>#NAME?</v>
      </c>
      <c r="AB80" s="539" t="e">
        <v>#NAME?</v>
      </c>
      <c r="AH80" s="544" t="s">
        <v>763</v>
      </c>
      <c r="AI80" s="635">
        <v>942.31500000000005</v>
      </c>
      <c r="AJ80" s="635">
        <v>196.2</v>
      </c>
    </row>
    <row r="81" spans="1:36" ht="13">
      <c r="A81" s="544" t="s">
        <v>1320</v>
      </c>
      <c r="B81" s="529">
        <v>0</v>
      </c>
      <c r="C81" s="529">
        <v>98.4</v>
      </c>
      <c r="D81" s="529" t="e">
        <v>#NAME?</v>
      </c>
      <c r="E81" s="529" t="e">
        <v>#NAME?</v>
      </c>
      <c r="F81" s="529" t="e">
        <v>#NAME?</v>
      </c>
      <c r="G81" s="535" t="e">
        <v>#NAME?</v>
      </c>
      <c r="I81" s="535" t="e">
        <v>#NAME?</v>
      </c>
      <c r="L81" s="538">
        <v>0</v>
      </c>
      <c r="O81" s="538">
        <v>0</v>
      </c>
      <c r="R81" s="535">
        <v>0</v>
      </c>
      <c r="S81" s="535">
        <v>0</v>
      </c>
      <c r="T81" s="535">
        <v>0</v>
      </c>
      <c r="V81" s="535" t="e">
        <v>#NAME?</v>
      </c>
      <c r="AB81" s="539" t="e">
        <v>#NAME?</v>
      </c>
      <c r="AH81" s="544" t="s">
        <v>963</v>
      </c>
      <c r="AI81" s="529">
        <v>0</v>
      </c>
      <c r="AJ81" s="529">
        <v>22.5</v>
      </c>
    </row>
    <row r="82" spans="1:36" ht="13">
      <c r="A82" s="544" t="s">
        <v>1321</v>
      </c>
      <c r="B82" s="529">
        <v>0</v>
      </c>
      <c r="C82" s="529">
        <v>25.8</v>
      </c>
      <c r="D82" s="529" t="e">
        <v>#NAME?</v>
      </c>
      <c r="E82" s="529" t="e">
        <v>#NAME?</v>
      </c>
      <c r="F82" s="529" t="e">
        <v>#NAME?</v>
      </c>
      <c r="G82" s="535" t="e">
        <v>#NAME?</v>
      </c>
      <c r="I82" s="535" t="e">
        <v>#NAME?</v>
      </c>
      <c r="L82" s="538">
        <v>0</v>
      </c>
      <c r="O82" s="538">
        <v>0</v>
      </c>
      <c r="R82" s="535">
        <v>0</v>
      </c>
      <c r="S82" s="535">
        <v>0</v>
      </c>
      <c r="T82" s="535">
        <v>0</v>
      </c>
      <c r="V82" s="535" t="e">
        <v>#NAME?</v>
      </c>
      <c r="AB82" s="539" t="e">
        <v>#NAME?</v>
      </c>
      <c r="AH82" s="544" t="s">
        <v>1329</v>
      </c>
      <c r="AI82" s="529">
        <v>205.095</v>
      </c>
      <c r="AJ82" s="529">
        <v>26.7</v>
      </c>
    </row>
    <row r="83" spans="1:36" ht="13">
      <c r="A83" s="544" t="s">
        <v>1322</v>
      </c>
      <c r="B83" s="529">
        <v>23.1</v>
      </c>
      <c r="C83" s="529">
        <v>120</v>
      </c>
      <c r="D83" s="529" t="e">
        <v>#NAME?</v>
      </c>
      <c r="E83" s="529" t="e">
        <v>#NAME?</v>
      </c>
      <c r="F83" s="529" t="e">
        <v>#NAME?</v>
      </c>
      <c r="G83" s="535" t="e">
        <v>#NAME?</v>
      </c>
      <c r="I83" s="535" t="e">
        <v>#NAME?</v>
      </c>
      <c r="L83" s="538">
        <v>0</v>
      </c>
      <c r="O83" s="538">
        <v>0</v>
      </c>
      <c r="R83" s="535">
        <v>0</v>
      </c>
      <c r="S83" s="535">
        <v>0</v>
      </c>
      <c r="T83" s="535">
        <v>0</v>
      </c>
      <c r="V83" s="535" t="e">
        <v>#NAME?</v>
      </c>
      <c r="AB83" s="539" t="e">
        <v>#NAME?</v>
      </c>
      <c r="AH83" s="544" t="s">
        <v>764</v>
      </c>
      <c r="AI83" s="635">
        <v>0</v>
      </c>
      <c r="AJ83" s="635">
        <v>0</v>
      </c>
    </row>
    <row r="84" spans="1:36" ht="13">
      <c r="A84" s="544" t="s">
        <v>949</v>
      </c>
      <c r="B84" s="529">
        <v>0</v>
      </c>
      <c r="C84" s="529">
        <v>129.6</v>
      </c>
      <c r="D84" s="529" t="e">
        <v>#NAME?</v>
      </c>
      <c r="E84" s="529" t="e">
        <v>#NAME?</v>
      </c>
      <c r="F84" s="529" t="e">
        <v>#NAME?</v>
      </c>
      <c r="G84" s="535" t="e">
        <v>#NAME?</v>
      </c>
      <c r="I84" s="535" t="e">
        <v>#NAME?</v>
      </c>
      <c r="L84" s="538">
        <v>0</v>
      </c>
      <c r="O84" s="538">
        <v>0</v>
      </c>
      <c r="R84" s="535">
        <v>0</v>
      </c>
      <c r="S84" s="535">
        <v>0</v>
      </c>
      <c r="T84" s="535">
        <v>0</v>
      </c>
      <c r="V84" s="535" t="e">
        <v>#NAME?</v>
      </c>
      <c r="AB84" s="539" t="e">
        <v>#NAME?</v>
      </c>
      <c r="AH84" s="564" t="s">
        <v>1016</v>
      </c>
      <c r="AI84" s="566">
        <v>0</v>
      </c>
      <c r="AJ84" s="566">
        <v>0</v>
      </c>
    </row>
    <row r="85" spans="1:36" ht="13">
      <c r="A85" s="544" t="s">
        <v>950</v>
      </c>
      <c r="B85" s="529">
        <v>0</v>
      </c>
      <c r="C85" s="529">
        <v>0</v>
      </c>
      <c r="D85" s="529" t="e">
        <v>#NAME?</v>
      </c>
      <c r="E85" s="529" t="e">
        <v>#NAME?</v>
      </c>
      <c r="F85" s="529" t="e">
        <v>#NAME?</v>
      </c>
      <c r="G85" s="535" t="e">
        <v>#NAME?</v>
      </c>
      <c r="I85" s="535" t="e">
        <v>#NAME?</v>
      </c>
      <c r="L85" s="538">
        <v>0</v>
      </c>
      <c r="O85" s="538">
        <v>0</v>
      </c>
      <c r="R85" s="535">
        <v>0</v>
      </c>
      <c r="S85" s="535">
        <v>0</v>
      </c>
      <c r="T85" s="535">
        <v>0</v>
      </c>
      <c r="V85" s="535" t="e">
        <v>#NAME?</v>
      </c>
      <c r="AB85" s="539" t="e">
        <v>#NAME?</v>
      </c>
      <c r="AH85" s="544" t="s">
        <v>765</v>
      </c>
      <c r="AI85" s="635">
        <v>0</v>
      </c>
      <c r="AJ85" s="635">
        <v>0</v>
      </c>
    </row>
    <row r="86" spans="1:36" ht="13">
      <c r="A86" s="544" t="s">
        <v>951</v>
      </c>
      <c r="B86" s="529">
        <v>0</v>
      </c>
      <c r="C86" s="529">
        <v>0</v>
      </c>
      <c r="D86" s="529" t="e">
        <v>#NAME?</v>
      </c>
      <c r="E86" s="529" t="e">
        <v>#NAME?</v>
      </c>
      <c r="F86" s="529" t="e">
        <v>#NAME?</v>
      </c>
      <c r="G86" s="535" t="e">
        <v>#NAME?</v>
      </c>
      <c r="I86" s="535" t="e">
        <v>#NAME?</v>
      </c>
      <c r="L86" s="538">
        <v>0</v>
      </c>
      <c r="O86" s="538">
        <v>0</v>
      </c>
      <c r="R86" s="535">
        <v>0</v>
      </c>
      <c r="S86" s="535">
        <v>0</v>
      </c>
      <c r="T86" s="535">
        <v>0</v>
      </c>
      <c r="V86" s="535" t="e">
        <v>#NAME?</v>
      </c>
      <c r="AB86" s="539" t="e">
        <v>#NAME?</v>
      </c>
      <c r="AH86" s="564" t="s">
        <v>1017</v>
      </c>
      <c r="AI86" s="566">
        <v>0</v>
      </c>
      <c r="AJ86" s="566">
        <v>0</v>
      </c>
    </row>
    <row r="87" spans="1:36" ht="13">
      <c r="A87" s="544" t="s">
        <v>952</v>
      </c>
      <c r="B87" s="529">
        <v>0</v>
      </c>
      <c r="C87" s="529">
        <v>0</v>
      </c>
      <c r="D87" s="529" t="e">
        <v>#NAME?</v>
      </c>
      <c r="E87" s="529" t="e">
        <v>#NAME?</v>
      </c>
      <c r="F87" s="529" t="e">
        <v>#NAME?</v>
      </c>
      <c r="G87" s="535" t="e">
        <v>#NAME?</v>
      </c>
      <c r="I87" s="535" t="e">
        <v>#NAME?</v>
      </c>
      <c r="L87" s="538">
        <v>0</v>
      </c>
      <c r="O87" s="538">
        <v>0</v>
      </c>
      <c r="R87" s="535">
        <v>0</v>
      </c>
      <c r="S87" s="535">
        <v>0</v>
      </c>
      <c r="T87" s="535">
        <v>0</v>
      </c>
      <c r="V87" s="535" t="e">
        <v>#NAME?</v>
      </c>
      <c r="AB87" s="539" t="e">
        <v>#NAME?</v>
      </c>
      <c r="AH87" s="564" t="s">
        <v>1018</v>
      </c>
      <c r="AI87" s="566">
        <v>0</v>
      </c>
      <c r="AJ87" s="566">
        <v>0</v>
      </c>
    </row>
    <row r="88" spans="1:36" ht="13">
      <c r="A88" s="544" t="s">
        <v>760</v>
      </c>
      <c r="B88" s="529">
        <v>0</v>
      </c>
      <c r="C88" s="529">
        <v>23.1</v>
      </c>
      <c r="D88" s="529" t="e">
        <v>#NAME?</v>
      </c>
      <c r="E88" s="529" t="e">
        <v>#NAME?</v>
      </c>
      <c r="F88" s="529" t="e">
        <v>#NAME?</v>
      </c>
      <c r="G88" s="535" t="e">
        <v>#NAME?</v>
      </c>
      <c r="I88" s="535" t="e">
        <v>#NAME?</v>
      </c>
      <c r="L88" s="538">
        <v>0</v>
      </c>
      <c r="O88" s="538">
        <v>0</v>
      </c>
      <c r="R88" s="535">
        <v>0</v>
      </c>
      <c r="S88" s="535">
        <v>0</v>
      </c>
      <c r="T88" s="535">
        <v>0</v>
      </c>
      <c r="V88" s="535" t="e">
        <v>#NAME?</v>
      </c>
      <c r="AB88" s="539" t="e">
        <v>#NAME?</v>
      </c>
      <c r="AH88" s="544" t="s">
        <v>965</v>
      </c>
      <c r="AI88" s="529">
        <v>0</v>
      </c>
      <c r="AJ88" s="529">
        <v>0</v>
      </c>
    </row>
    <row r="89" spans="1:36" ht="13">
      <c r="A89" s="544" t="s">
        <v>1323</v>
      </c>
      <c r="B89" s="529">
        <v>0</v>
      </c>
      <c r="C89" s="529">
        <v>0</v>
      </c>
      <c r="D89" s="529" t="e">
        <v>#NAME?</v>
      </c>
      <c r="E89" s="529" t="e">
        <v>#NAME?</v>
      </c>
      <c r="F89" s="529" t="e">
        <v>#NAME?</v>
      </c>
      <c r="G89" s="535" t="e">
        <v>#NAME?</v>
      </c>
      <c r="I89" s="535" t="e">
        <v>#NAME?</v>
      </c>
      <c r="L89" s="538">
        <v>0</v>
      </c>
      <c r="O89" s="538">
        <v>0</v>
      </c>
      <c r="R89" s="535">
        <v>0</v>
      </c>
      <c r="S89" s="535">
        <v>0</v>
      </c>
      <c r="T89" s="535">
        <v>0</v>
      </c>
      <c r="V89" s="535" t="e">
        <v>#NAME?</v>
      </c>
      <c r="AB89" s="539" t="e">
        <v>#NAME?</v>
      </c>
      <c r="AH89" s="544" t="s">
        <v>1330</v>
      </c>
      <c r="AI89" s="529">
        <v>0</v>
      </c>
      <c r="AJ89" s="529">
        <v>0</v>
      </c>
    </row>
    <row r="90" spans="1:36" ht="10.5">
      <c r="A90" s="553" t="s">
        <v>954</v>
      </c>
      <c r="B90" s="580">
        <v>0</v>
      </c>
      <c r="C90" s="555">
        <v>23.1</v>
      </c>
      <c r="D90" s="555" t="e">
        <v>#NAME?</v>
      </c>
      <c r="E90" s="555" t="e">
        <v>#NAME?</v>
      </c>
      <c r="F90" s="555" t="e">
        <v>#NAME?</v>
      </c>
      <c r="G90" s="555" t="e">
        <v>#NAME?</v>
      </c>
      <c r="H90" s="555">
        <v>0</v>
      </c>
      <c r="I90" s="555" t="e">
        <v>#NAME?</v>
      </c>
      <c r="J90" s="555">
        <v>0</v>
      </c>
      <c r="K90" s="555">
        <v>0</v>
      </c>
      <c r="L90" s="555">
        <v>0</v>
      </c>
      <c r="M90" s="555">
        <v>0</v>
      </c>
      <c r="N90" s="555">
        <v>0</v>
      </c>
      <c r="O90" s="555">
        <v>0</v>
      </c>
      <c r="P90" s="555">
        <v>0</v>
      </c>
      <c r="Q90" s="555">
        <v>0</v>
      </c>
      <c r="R90" s="555">
        <v>0</v>
      </c>
      <c r="S90" s="555">
        <v>0</v>
      </c>
      <c r="T90" s="555">
        <v>0</v>
      </c>
      <c r="U90" s="555">
        <v>0</v>
      </c>
      <c r="V90" s="555" t="e">
        <v>#NAME?</v>
      </c>
      <c r="W90" s="555">
        <v>0</v>
      </c>
      <c r="X90" s="555">
        <v>0</v>
      </c>
      <c r="Y90" s="555">
        <v>0</v>
      </c>
      <c r="Z90" s="555">
        <v>0</v>
      </c>
      <c r="AA90" s="555">
        <v>0</v>
      </c>
      <c r="AB90" s="555" t="e">
        <v>#NAME?</v>
      </c>
    </row>
    <row r="91" spans="1:36" ht="13">
      <c r="A91" s="544" t="s">
        <v>761</v>
      </c>
      <c r="B91" s="529">
        <v>0</v>
      </c>
      <c r="C91" s="529">
        <v>10.5</v>
      </c>
      <c r="D91" s="529" t="e">
        <v>#NAME?</v>
      </c>
      <c r="E91" s="529" t="e">
        <v>#NAME?</v>
      </c>
      <c r="F91" s="529" t="e">
        <v>#NAME?</v>
      </c>
      <c r="G91" s="535" t="e">
        <v>#NAME?</v>
      </c>
      <c r="I91" s="535" t="e">
        <v>#NAME?</v>
      </c>
      <c r="L91" s="538">
        <v>0</v>
      </c>
      <c r="O91" s="538">
        <v>0</v>
      </c>
      <c r="R91" s="535">
        <v>0</v>
      </c>
      <c r="S91" s="535">
        <v>0</v>
      </c>
      <c r="T91" s="535">
        <v>0</v>
      </c>
      <c r="V91" s="535" t="e">
        <v>#NAME?</v>
      </c>
      <c r="AB91" s="539" t="e">
        <v>#NAME?</v>
      </c>
      <c r="AH91" s="564" t="s">
        <v>1350</v>
      </c>
      <c r="AI91" s="566">
        <v>0</v>
      </c>
      <c r="AJ91" s="566">
        <v>0</v>
      </c>
    </row>
    <row r="92" spans="1:36" ht="13">
      <c r="A92" s="544" t="s">
        <v>1324</v>
      </c>
      <c r="B92" s="529">
        <v>0</v>
      </c>
      <c r="C92" s="529">
        <v>16.2</v>
      </c>
      <c r="D92" s="529" t="e">
        <v>#NAME?</v>
      </c>
      <c r="E92" s="529" t="e">
        <v>#NAME?</v>
      </c>
      <c r="F92" s="529" t="e">
        <v>#NAME?</v>
      </c>
      <c r="G92" s="535" t="e">
        <v>#NAME?</v>
      </c>
      <c r="I92" s="535" t="e">
        <v>#NAME?</v>
      </c>
      <c r="L92" s="538">
        <v>0</v>
      </c>
      <c r="O92" s="538">
        <v>0</v>
      </c>
      <c r="R92" s="535">
        <v>0</v>
      </c>
      <c r="S92" s="535">
        <v>0</v>
      </c>
      <c r="T92" s="535">
        <v>0</v>
      </c>
      <c r="V92" s="535" t="e">
        <v>#NAME?</v>
      </c>
      <c r="AB92" s="539" t="e">
        <v>#NAME?</v>
      </c>
      <c r="AH92" s="574" t="s">
        <v>1019</v>
      </c>
      <c r="AI92" s="566">
        <v>0</v>
      </c>
      <c r="AJ92" s="566">
        <v>0</v>
      </c>
    </row>
    <row r="93" spans="1:36" ht="13">
      <c r="A93" s="553" t="s">
        <v>956</v>
      </c>
      <c r="B93" s="555">
        <v>0</v>
      </c>
      <c r="C93" s="555">
        <v>26.7</v>
      </c>
      <c r="D93" s="555" t="e">
        <v>#NAME?</v>
      </c>
      <c r="E93" s="555" t="e">
        <v>#NAME?</v>
      </c>
      <c r="F93" s="555" t="e">
        <v>#NAME?</v>
      </c>
      <c r="G93" s="555" t="e">
        <v>#NAME?</v>
      </c>
      <c r="H93" s="555">
        <v>0</v>
      </c>
      <c r="I93" s="555" t="e">
        <v>#NAME?</v>
      </c>
      <c r="J93" s="555">
        <v>0</v>
      </c>
      <c r="K93" s="555">
        <v>0</v>
      </c>
      <c r="L93" s="555">
        <v>0</v>
      </c>
      <c r="M93" s="555">
        <v>0</v>
      </c>
      <c r="N93" s="555">
        <v>0</v>
      </c>
      <c r="O93" s="555">
        <v>0</v>
      </c>
      <c r="P93" s="555">
        <v>0</v>
      </c>
      <c r="Q93" s="555">
        <v>0</v>
      </c>
      <c r="R93" s="555">
        <v>0</v>
      </c>
      <c r="S93" s="555">
        <v>0</v>
      </c>
      <c r="T93" s="555">
        <v>0</v>
      </c>
      <c r="U93" s="555">
        <v>0</v>
      </c>
      <c r="V93" s="555" t="e">
        <v>#NAME?</v>
      </c>
      <c r="W93" s="555">
        <v>0</v>
      </c>
      <c r="X93" s="555">
        <v>0</v>
      </c>
      <c r="Y93" s="555">
        <v>0</v>
      </c>
      <c r="Z93" s="555">
        <v>0</v>
      </c>
      <c r="AA93" s="555">
        <v>0</v>
      </c>
      <c r="AB93" s="555" t="e">
        <v>#NAME?</v>
      </c>
      <c r="AH93" s="564" t="s">
        <v>1020</v>
      </c>
      <c r="AI93" s="637">
        <v>0</v>
      </c>
      <c r="AJ93" s="637">
        <v>0</v>
      </c>
    </row>
    <row r="94" spans="1:36" ht="13">
      <c r="A94" s="544" t="s">
        <v>1325</v>
      </c>
      <c r="B94" s="529">
        <v>0</v>
      </c>
      <c r="C94" s="529">
        <v>0</v>
      </c>
      <c r="D94" s="529" t="e">
        <v>#NAME?</v>
      </c>
      <c r="E94" s="529" t="e">
        <v>#NAME?</v>
      </c>
      <c r="F94" s="529" t="e">
        <v>#NAME?</v>
      </c>
      <c r="G94" s="535" t="e">
        <v>#NAME?</v>
      </c>
      <c r="I94" s="535" t="e">
        <v>#NAME?</v>
      </c>
      <c r="L94" s="538">
        <v>0</v>
      </c>
      <c r="O94" s="538">
        <v>0</v>
      </c>
      <c r="R94" s="535">
        <v>0</v>
      </c>
      <c r="S94" s="535">
        <v>0</v>
      </c>
      <c r="T94" s="535">
        <v>0</v>
      </c>
      <c r="V94" s="535" t="e">
        <v>#NAME?</v>
      </c>
      <c r="AB94" s="539" t="e">
        <v>#NAME?</v>
      </c>
      <c r="AH94" s="562" t="s">
        <v>966</v>
      </c>
      <c r="AI94" s="529">
        <v>0</v>
      </c>
      <c r="AJ94" s="529">
        <v>19.2</v>
      </c>
    </row>
    <row r="95" spans="1:36" ht="13">
      <c r="A95" s="544" t="s">
        <v>1326</v>
      </c>
      <c r="B95" s="529">
        <v>1131.1849999999999</v>
      </c>
      <c r="C95" s="529">
        <v>834.3</v>
      </c>
      <c r="D95" s="529" t="e">
        <v>#NAME?</v>
      </c>
      <c r="E95" s="529" t="e">
        <v>#NAME?</v>
      </c>
      <c r="F95" s="529" t="e">
        <v>#NAME?</v>
      </c>
      <c r="G95" s="535" t="e">
        <v>#NAME?</v>
      </c>
      <c r="I95" s="535" t="e">
        <v>#NAME?</v>
      </c>
      <c r="L95" s="538">
        <v>0</v>
      </c>
      <c r="O95" s="538">
        <v>0</v>
      </c>
      <c r="R95" s="535">
        <v>0</v>
      </c>
      <c r="S95" s="535">
        <v>0</v>
      </c>
      <c r="T95" s="535">
        <v>0</v>
      </c>
      <c r="V95" s="535" t="e">
        <v>#NAME?</v>
      </c>
      <c r="AB95" s="539" t="e">
        <v>#NAME?</v>
      </c>
      <c r="AH95" s="544" t="s">
        <v>967</v>
      </c>
      <c r="AI95" s="529">
        <v>0</v>
      </c>
      <c r="AJ95" s="529">
        <v>0</v>
      </c>
    </row>
    <row r="96" spans="1:36" ht="13">
      <c r="A96" s="544" t="s">
        <v>959</v>
      </c>
      <c r="B96" s="529">
        <v>0</v>
      </c>
      <c r="C96" s="529">
        <v>45</v>
      </c>
      <c r="D96" s="529" t="e">
        <v>#NAME?</v>
      </c>
      <c r="E96" s="529" t="e">
        <v>#NAME?</v>
      </c>
      <c r="F96" s="529" t="e">
        <v>#NAME?</v>
      </c>
      <c r="G96" s="535" t="e">
        <v>#NAME?</v>
      </c>
      <c r="I96" s="535" t="e">
        <v>#NAME?</v>
      </c>
      <c r="L96" s="538">
        <v>0</v>
      </c>
      <c r="O96" s="538">
        <v>0</v>
      </c>
      <c r="R96" s="535">
        <v>0</v>
      </c>
      <c r="S96" s="535">
        <v>0</v>
      </c>
      <c r="T96" s="535">
        <v>0</v>
      </c>
      <c r="V96" s="535" t="e">
        <v>#NAME?</v>
      </c>
      <c r="AB96" s="539" t="e">
        <v>#NAME?</v>
      </c>
      <c r="AH96" s="633" t="s">
        <v>1331</v>
      </c>
      <c r="AI96" s="529">
        <v>0</v>
      </c>
      <c r="AJ96" s="529">
        <v>0</v>
      </c>
    </row>
    <row r="97" spans="1:36" ht="13">
      <c r="A97" s="544" t="s">
        <v>1327</v>
      </c>
      <c r="B97" s="529">
        <v>0</v>
      </c>
      <c r="C97" s="529">
        <v>0</v>
      </c>
      <c r="D97" s="529" t="e">
        <v>#NAME?</v>
      </c>
      <c r="E97" s="529" t="e">
        <v>#NAME?</v>
      </c>
      <c r="F97" s="529" t="e">
        <v>#NAME?</v>
      </c>
      <c r="G97" s="535" t="e">
        <v>#NAME?</v>
      </c>
      <c r="I97" s="535" t="e">
        <v>#NAME?</v>
      </c>
      <c r="L97" s="538">
        <v>0</v>
      </c>
      <c r="O97" s="538">
        <v>0</v>
      </c>
      <c r="R97" s="535">
        <v>0</v>
      </c>
      <c r="S97" s="535">
        <v>0</v>
      </c>
      <c r="T97" s="535">
        <v>0</v>
      </c>
      <c r="V97" s="535" t="e">
        <v>#NAME?</v>
      </c>
      <c r="AB97" s="539" t="e">
        <v>#NAME?</v>
      </c>
      <c r="AH97" s="544" t="s">
        <v>969</v>
      </c>
      <c r="AI97" s="529">
        <v>12.1</v>
      </c>
      <c r="AJ97" s="529">
        <v>0</v>
      </c>
    </row>
    <row r="98" spans="1:36" ht="13">
      <c r="A98" s="544" t="s">
        <v>961</v>
      </c>
      <c r="B98" s="529">
        <v>0</v>
      </c>
      <c r="C98" s="529">
        <v>24.6</v>
      </c>
      <c r="D98" s="529" t="e">
        <v>#NAME?</v>
      </c>
      <c r="E98" s="529" t="e">
        <v>#NAME?</v>
      </c>
      <c r="F98" s="529" t="e">
        <v>#NAME?</v>
      </c>
      <c r="G98" s="535" t="e">
        <v>#NAME?</v>
      </c>
      <c r="I98" s="535" t="e">
        <v>#NAME?</v>
      </c>
      <c r="L98" s="538">
        <v>0</v>
      </c>
      <c r="O98" s="538">
        <v>0</v>
      </c>
      <c r="R98" s="535">
        <v>0</v>
      </c>
      <c r="S98" s="535">
        <v>0</v>
      </c>
      <c r="T98" s="535">
        <v>0</v>
      </c>
      <c r="V98" s="535" t="e">
        <v>#NAME?</v>
      </c>
      <c r="AB98" s="539" t="e">
        <v>#NAME?</v>
      </c>
      <c r="AH98" s="544" t="s">
        <v>1300</v>
      </c>
      <c r="AI98" s="529">
        <v>0</v>
      </c>
      <c r="AJ98" s="529">
        <v>0</v>
      </c>
    </row>
    <row r="99" spans="1:36" ht="13">
      <c r="A99" s="544" t="s">
        <v>1328</v>
      </c>
      <c r="B99" s="529">
        <v>15.4</v>
      </c>
      <c r="C99" s="529">
        <v>0</v>
      </c>
      <c r="D99" s="529" t="e">
        <v>#NAME?</v>
      </c>
      <c r="E99" s="529" t="e">
        <v>#NAME?</v>
      </c>
      <c r="F99" s="529" t="e">
        <v>#NAME?</v>
      </c>
      <c r="G99" s="535" t="e">
        <v>#NAME?</v>
      </c>
      <c r="I99" s="535" t="e">
        <v>#NAME?</v>
      </c>
      <c r="L99" s="538">
        <v>0</v>
      </c>
      <c r="O99" s="538">
        <v>0</v>
      </c>
      <c r="R99" s="535">
        <v>0</v>
      </c>
      <c r="S99" s="535">
        <v>0</v>
      </c>
      <c r="T99" s="535">
        <v>0</v>
      </c>
      <c r="V99" s="535" t="e">
        <v>#NAME?</v>
      </c>
      <c r="AB99" s="539" t="e">
        <v>#NAME?</v>
      </c>
      <c r="AH99" s="564" t="s">
        <v>1022</v>
      </c>
      <c r="AI99" s="566">
        <v>0</v>
      </c>
      <c r="AJ99" s="566">
        <v>0</v>
      </c>
    </row>
    <row r="100" spans="1:36" ht="13">
      <c r="A100" s="544" t="s">
        <v>763</v>
      </c>
      <c r="B100" s="529">
        <v>942.31500000000005</v>
      </c>
      <c r="C100" s="529">
        <v>196.2</v>
      </c>
      <c r="D100" s="529" t="e">
        <v>#NAME?</v>
      </c>
      <c r="E100" s="529" t="e">
        <v>#NAME?</v>
      </c>
      <c r="F100" s="529" t="e">
        <v>#NAME?</v>
      </c>
      <c r="G100" s="535" t="e">
        <v>#NAME?</v>
      </c>
      <c r="I100" s="535" t="e">
        <v>#NAME?</v>
      </c>
      <c r="L100" s="538">
        <v>0</v>
      </c>
      <c r="O100" s="538">
        <v>0</v>
      </c>
      <c r="R100" s="535">
        <v>0</v>
      </c>
      <c r="S100" s="535">
        <v>0</v>
      </c>
      <c r="T100" s="535">
        <v>0</v>
      </c>
      <c r="V100" s="535" t="e">
        <v>#NAME?</v>
      </c>
      <c r="AB100" s="539" t="e">
        <v>#NAME?</v>
      </c>
      <c r="AH100" s="564" t="s">
        <v>1023</v>
      </c>
      <c r="AI100" s="566">
        <v>0</v>
      </c>
      <c r="AJ100" s="566">
        <v>0</v>
      </c>
    </row>
    <row r="101" spans="1:36" ht="13">
      <c r="A101" s="544" t="s">
        <v>963</v>
      </c>
      <c r="B101" s="529">
        <v>0</v>
      </c>
      <c r="C101" s="529">
        <v>22.5</v>
      </c>
      <c r="D101" s="529" t="e">
        <v>#NAME?</v>
      </c>
      <c r="E101" s="529" t="e">
        <v>#NAME?</v>
      </c>
      <c r="F101" s="529" t="e">
        <v>#NAME?</v>
      </c>
      <c r="G101" s="535" t="e">
        <v>#NAME?</v>
      </c>
      <c r="I101" s="535" t="e">
        <v>#NAME?</v>
      </c>
      <c r="L101" s="538">
        <v>0</v>
      </c>
      <c r="O101" s="538">
        <v>0</v>
      </c>
      <c r="R101" s="535">
        <v>0</v>
      </c>
      <c r="S101" s="535">
        <v>0</v>
      </c>
      <c r="T101" s="535">
        <v>0</v>
      </c>
      <c r="V101" s="535" t="e">
        <v>#NAME?</v>
      </c>
      <c r="AB101" s="539" t="e">
        <v>#NAME?</v>
      </c>
      <c r="AH101" s="564" t="s">
        <v>1024</v>
      </c>
      <c r="AI101" s="566">
        <v>0</v>
      </c>
      <c r="AJ101" s="566">
        <v>0</v>
      </c>
    </row>
    <row r="102" spans="1:36" ht="13">
      <c r="A102" s="544" t="s">
        <v>1329</v>
      </c>
      <c r="B102" s="529">
        <v>205.095</v>
      </c>
      <c r="C102" s="529">
        <v>26.7</v>
      </c>
      <c r="D102" s="529" t="e">
        <v>#NAME?</v>
      </c>
      <c r="E102" s="529" t="e">
        <v>#NAME?</v>
      </c>
      <c r="F102" s="529" t="e">
        <v>#NAME?</v>
      </c>
      <c r="G102" s="535" t="e">
        <v>#NAME?</v>
      </c>
      <c r="I102" s="535" t="e">
        <v>#NAME?</v>
      </c>
      <c r="L102" s="538">
        <v>0</v>
      </c>
      <c r="O102" s="538">
        <v>0</v>
      </c>
      <c r="R102" s="535">
        <v>0</v>
      </c>
      <c r="S102" s="535">
        <v>0</v>
      </c>
      <c r="T102" s="535">
        <v>0</v>
      </c>
      <c r="V102" s="535" t="e">
        <v>#NAME?</v>
      </c>
      <c r="AB102" s="539" t="e">
        <v>#NAME?</v>
      </c>
      <c r="AH102" s="564" t="s">
        <v>1025</v>
      </c>
      <c r="AI102" s="566">
        <v>52.25</v>
      </c>
      <c r="AJ102" s="566">
        <v>36</v>
      </c>
    </row>
    <row r="103" spans="1:36" ht="13">
      <c r="A103" s="544" t="s">
        <v>764</v>
      </c>
      <c r="B103" s="529">
        <v>0</v>
      </c>
      <c r="C103" s="529">
        <v>0</v>
      </c>
      <c r="D103" s="529" t="e">
        <v>#NAME?</v>
      </c>
      <c r="E103" s="529" t="e">
        <v>#NAME?</v>
      </c>
      <c r="F103" s="529" t="e">
        <v>#NAME?</v>
      </c>
      <c r="G103" s="535" t="e">
        <v>#NAME?</v>
      </c>
      <c r="I103" s="535" t="e">
        <v>#NAME?</v>
      </c>
      <c r="L103" s="538">
        <v>0</v>
      </c>
      <c r="O103" s="538">
        <v>0</v>
      </c>
      <c r="R103" s="535">
        <v>0</v>
      </c>
      <c r="S103" s="535">
        <v>0</v>
      </c>
      <c r="T103" s="535">
        <v>0</v>
      </c>
      <c r="V103" s="535" t="e">
        <v>#NAME?</v>
      </c>
      <c r="AB103" s="539" t="e">
        <v>#NAME?</v>
      </c>
      <c r="AH103" s="544" t="s">
        <v>970</v>
      </c>
      <c r="AI103" s="529">
        <v>0</v>
      </c>
      <c r="AJ103" s="529">
        <v>26.1</v>
      </c>
    </row>
    <row r="104" spans="1:36" ht="13">
      <c r="A104" s="544" t="s">
        <v>765</v>
      </c>
      <c r="B104" s="529">
        <v>0</v>
      </c>
      <c r="C104" s="529">
        <v>0</v>
      </c>
      <c r="D104" s="529" t="e">
        <v>#NAME?</v>
      </c>
      <c r="E104" s="529" t="e">
        <v>#NAME?</v>
      </c>
      <c r="F104" s="529" t="e">
        <v>#NAME?</v>
      </c>
      <c r="G104" s="535" t="e">
        <v>#NAME?</v>
      </c>
      <c r="I104" s="535" t="e">
        <v>#NAME?</v>
      </c>
      <c r="L104" s="538">
        <v>0</v>
      </c>
      <c r="O104" s="538">
        <v>0</v>
      </c>
      <c r="R104" s="535">
        <v>0</v>
      </c>
      <c r="S104" s="535">
        <v>0</v>
      </c>
      <c r="T104" s="535">
        <v>0</v>
      </c>
      <c r="V104" s="535" t="e">
        <v>#NAME?</v>
      </c>
      <c r="AB104" s="539" t="e">
        <v>#NAME?</v>
      </c>
      <c r="AH104" s="544" t="s">
        <v>971</v>
      </c>
      <c r="AI104" s="529">
        <v>0</v>
      </c>
      <c r="AJ104" s="529">
        <v>0</v>
      </c>
    </row>
    <row r="105" spans="1:36" ht="13">
      <c r="A105" s="544" t="s">
        <v>965</v>
      </c>
      <c r="B105" s="529">
        <v>0</v>
      </c>
      <c r="C105" s="529">
        <v>0</v>
      </c>
      <c r="D105" s="529" t="e">
        <v>#NAME?</v>
      </c>
      <c r="E105" s="529" t="e">
        <v>#NAME?</v>
      </c>
      <c r="F105" s="529" t="e">
        <v>#NAME?</v>
      </c>
      <c r="G105" s="535" t="e">
        <v>#NAME?</v>
      </c>
      <c r="I105" s="535" t="e">
        <v>#NAME?</v>
      </c>
      <c r="L105" s="538">
        <v>0</v>
      </c>
      <c r="O105" s="538">
        <v>0</v>
      </c>
      <c r="R105" s="535">
        <v>0</v>
      </c>
      <c r="S105" s="535">
        <v>0</v>
      </c>
      <c r="T105" s="535">
        <v>0</v>
      </c>
      <c r="V105" s="535" t="e">
        <v>#NAME?</v>
      </c>
      <c r="AB105" s="539" t="e">
        <v>#NAME?</v>
      </c>
      <c r="AH105" s="544" t="s">
        <v>1332</v>
      </c>
      <c r="AI105" s="529">
        <v>86.844999999999999</v>
      </c>
      <c r="AJ105" s="529">
        <v>55.5</v>
      </c>
    </row>
    <row r="106" spans="1:36" ht="13">
      <c r="A106" s="544" t="s">
        <v>1330</v>
      </c>
      <c r="B106" s="529">
        <v>0</v>
      </c>
      <c r="C106" s="529">
        <v>0</v>
      </c>
      <c r="D106" s="529" t="e">
        <v>#NAME?</v>
      </c>
      <c r="E106" s="529" t="e">
        <v>#NAME?</v>
      </c>
      <c r="F106" s="529" t="e">
        <v>#NAME?</v>
      </c>
      <c r="G106" s="535" t="e">
        <v>#NAME?</v>
      </c>
      <c r="I106" s="535" t="e">
        <v>#NAME?</v>
      </c>
      <c r="L106" s="538">
        <v>0</v>
      </c>
      <c r="O106" s="538">
        <v>0</v>
      </c>
      <c r="R106" s="535">
        <v>0</v>
      </c>
      <c r="S106" s="535">
        <v>0</v>
      </c>
      <c r="T106" s="535">
        <v>0</v>
      </c>
      <c r="V106" s="535" t="e">
        <v>#NAME?</v>
      </c>
      <c r="AB106" s="539" t="e">
        <v>#NAME?</v>
      </c>
      <c r="AH106" s="544" t="s">
        <v>1333</v>
      </c>
      <c r="AI106" s="529">
        <v>0</v>
      </c>
      <c r="AJ106" s="529">
        <v>0</v>
      </c>
    </row>
    <row r="107" spans="1:36" ht="13">
      <c r="A107" s="544" t="s">
        <v>966</v>
      </c>
      <c r="B107" s="529">
        <v>0</v>
      </c>
      <c r="C107" s="529">
        <v>19.2</v>
      </c>
      <c r="D107" s="529" t="e">
        <v>#NAME?</v>
      </c>
      <c r="E107" s="529" t="e">
        <v>#NAME?</v>
      </c>
      <c r="F107" s="529" t="e">
        <v>#NAME?</v>
      </c>
      <c r="G107" s="535" t="e">
        <v>#NAME?</v>
      </c>
      <c r="I107" s="535" t="e">
        <v>#NAME?</v>
      </c>
      <c r="L107" s="538">
        <v>0</v>
      </c>
      <c r="O107" s="538">
        <v>0</v>
      </c>
      <c r="R107" s="535">
        <v>0</v>
      </c>
      <c r="S107" s="535">
        <v>0</v>
      </c>
      <c r="T107" s="535">
        <v>0</v>
      </c>
      <c r="V107" s="535" t="e">
        <v>#NAME?</v>
      </c>
      <c r="AB107" s="539" t="e">
        <v>#NAME?</v>
      </c>
      <c r="AH107" s="544" t="s">
        <v>974</v>
      </c>
      <c r="AI107" s="529">
        <v>0</v>
      </c>
      <c r="AJ107" s="529">
        <v>0</v>
      </c>
    </row>
    <row r="108" spans="1:36" ht="13">
      <c r="A108" s="544" t="s">
        <v>967</v>
      </c>
      <c r="B108" s="529">
        <v>0</v>
      </c>
      <c r="C108" s="529">
        <v>0</v>
      </c>
      <c r="D108" s="529" t="e">
        <v>#NAME?</v>
      </c>
      <c r="E108" s="529" t="e">
        <v>#NAME?</v>
      </c>
      <c r="F108" s="529" t="e">
        <v>#NAME?</v>
      </c>
      <c r="G108" s="535" t="e">
        <v>#NAME?</v>
      </c>
      <c r="I108" s="535" t="e">
        <v>#NAME?</v>
      </c>
      <c r="L108" s="538">
        <v>0</v>
      </c>
      <c r="O108" s="538">
        <v>0</v>
      </c>
      <c r="R108" s="535">
        <v>0</v>
      </c>
      <c r="S108" s="535">
        <v>0</v>
      </c>
      <c r="T108" s="535">
        <v>0</v>
      </c>
      <c r="V108" s="535" t="e">
        <v>#NAME?</v>
      </c>
      <c r="AB108" s="539" t="e">
        <v>#NAME?</v>
      </c>
      <c r="AH108" s="544" t="s">
        <v>975</v>
      </c>
      <c r="AI108" s="529">
        <v>28.38</v>
      </c>
      <c r="AJ108" s="529">
        <v>15.9</v>
      </c>
    </row>
    <row r="109" spans="1:36" ht="13">
      <c r="A109" s="544" t="s">
        <v>1331</v>
      </c>
      <c r="B109" s="529">
        <v>0</v>
      </c>
      <c r="C109" s="529">
        <v>0</v>
      </c>
      <c r="D109" s="529" t="e">
        <v>#NAME?</v>
      </c>
      <c r="E109" s="529" t="e">
        <v>#NAME?</v>
      </c>
      <c r="F109" s="529" t="e">
        <v>#NAME?</v>
      </c>
      <c r="G109" s="535" t="e">
        <v>#NAME?</v>
      </c>
      <c r="I109" s="535" t="e">
        <v>#NAME?</v>
      </c>
      <c r="L109" s="538">
        <v>0</v>
      </c>
      <c r="O109" s="538">
        <v>0</v>
      </c>
      <c r="R109" s="535">
        <v>0</v>
      </c>
      <c r="S109" s="535">
        <v>0</v>
      </c>
      <c r="T109" s="535">
        <v>0</v>
      </c>
      <c r="V109" s="535" t="e">
        <v>#NAME?</v>
      </c>
      <c r="AB109" s="539" t="e">
        <v>#NAME?</v>
      </c>
      <c r="AH109" s="575" t="s">
        <v>1351</v>
      </c>
      <c r="AI109" s="566">
        <v>0</v>
      </c>
      <c r="AJ109" s="566">
        <v>18</v>
      </c>
    </row>
    <row r="110" spans="1:36" ht="13">
      <c r="A110" s="544" t="s">
        <v>969</v>
      </c>
      <c r="B110" s="529">
        <v>12.1</v>
      </c>
      <c r="C110" s="529">
        <v>0</v>
      </c>
      <c r="D110" s="529" t="e">
        <v>#NAME?</v>
      </c>
      <c r="E110" s="529" t="e">
        <v>#NAME?</v>
      </c>
      <c r="F110" s="529" t="e">
        <v>#NAME?</v>
      </c>
      <c r="G110" s="535" t="e">
        <v>#NAME?</v>
      </c>
      <c r="I110" s="535" t="e">
        <v>#NAME?</v>
      </c>
      <c r="L110" s="538">
        <v>0</v>
      </c>
      <c r="O110" s="538">
        <v>0</v>
      </c>
      <c r="R110" s="535">
        <v>0</v>
      </c>
      <c r="S110" s="535">
        <v>0</v>
      </c>
      <c r="T110" s="535">
        <v>0</v>
      </c>
      <c r="V110" s="535" t="e">
        <v>#NAME?</v>
      </c>
      <c r="AB110" s="539" t="e">
        <v>#NAME?</v>
      </c>
      <c r="AH110" s="544" t="s">
        <v>770</v>
      </c>
      <c r="AI110" s="529">
        <v>0</v>
      </c>
      <c r="AJ110" s="529">
        <v>0</v>
      </c>
    </row>
    <row r="111" spans="1:36" ht="13">
      <c r="A111" s="544" t="s">
        <v>970</v>
      </c>
      <c r="B111" s="529">
        <v>0</v>
      </c>
      <c r="C111" s="529">
        <v>26.1</v>
      </c>
      <c r="D111" s="529" t="e">
        <v>#NAME?</v>
      </c>
      <c r="E111" s="529" t="e">
        <v>#NAME?</v>
      </c>
      <c r="F111" s="529" t="e">
        <v>#NAME?</v>
      </c>
      <c r="G111" s="535" t="e">
        <v>#NAME?</v>
      </c>
      <c r="I111" s="535" t="e">
        <v>#NAME?</v>
      </c>
      <c r="L111" s="538">
        <v>0</v>
      </c>
      <c r="O111" s="538">
        <v>0</v>
      </c>
      <c r="R111" s="535">
        <v>0</v>
      </c>
      <c r="S111" s="535">
        <v>0</v>
      </c>
      <c r="T111" s="535">
        <v>0</v>
      </c>
      <c r="V111" s="535" t="e">
        <v>#NAME?</v>
      </c>
      <c r="AB111" s="539" t="e">
        <v>#NAME?</v>
      </c>
      <c r="AH111" s="564" t="s">
        <v>1026</v>
      </c>
      <c r="AI111" s="566">
        <v>0</v>
      </c>
      <c r="AJ111" s="566">
        <v>0</v>
      </c>
    </row>
    <row r="112" spans="1:36" ht="13">
      <c r="A112" s="544" t="s">
        <v>971</v>
      </c>
      <c r="B112" s="529">
        <v>0</v>
      </c>
      <c r="C112" s="529">
        <v>0</v>
      </c>
      <c r="D112" s="529" t="e">
        <v>#NAME?</v>
      </c>
      <c r="E112" s="529" t="e">
        <v>#NAME?</v>
      </c>
      <c r="F112" s="529" t="e">
        <v>#NAME?</v>
      </c>
      <c r="G112" s="535" t="e">
        <v>#NAME?</v>
      </c>
      <c r="I112" s="535" t="e">
        <v>#NAME?</v>
      </c>
      <c r="L112" s="538">
        <v>0</v>
      </c>
      <c r="O112" s="538">
        <v>0</v>
      </c>
      <c r="R112" s="535">
        <v>0</v>
      </c>
      <c r="S112" s="535">
        <v>0</v>
      </c>
      <c r="T112" s="535">
        <v>0</v>
      </c>
      <c r="V112" s="535" t="e">
        <v>#NAME?</v>
      </c>
      <c r="AB112" s="539" t="e">
        <v>#NAME?</v>
      </c>
      <c r="AH112" s="544" t="s">
        <v>1334</v>
      </c>
      <c r="AI112" s="529">
        <v>0</v>
      </c>
      <c r="AJ112" s="529">
        <v>0</v>
      </c>
    </row>
    <row r="113" spans="1:36" ht="13">
      <c r="A113" s="544" t="s">
        <v>1332</v>
      </c>
      <c r="B113" s="529">
        <v>86.844999999999999</v>
      </c>
      <c r="C113" s="529">
        <v>55.5</v>
      </c>
      <c r="D113" s="529" t="e">
        <v>#NAME?</v>
      </c>
      <c r="E113" s="529" t="e">
        <v>#NAME?</v>
      </c>
      <c r="F113" s="529" t="e">
        <v>#NAME?</v>
      </c>
      <c r="G113" s="535" t="e">
        <v>#NAME?</v>
      </c>
      <c r="I113" s="535" t="e">
        <v>#NAME?</v>
      </c>
      <c r="L113" s="538">
        <v>0</v>
      </c>
      <c r="O113" s="538">
        <v>0</v>
      </c>
      <c r="R113" s="535">
        <v>0</v>
      </c>
      <c r="S113" s="535">
        <v>0</v>
      </c>
      <c r="T113" s="535">
        <v>0</v>
      </c>
      <c r="V113" s="535" t="e">
        <v>#NAME?</v>
      </c>
      <c r="AB113" s="539" t="e">
        <v>#NAME?</v>
      </c>
      <c r="AH113" s="544" t="s">
        <v>1335</v>
      </c>
      <c r="AI113" s="529">
        <v>327.63499999999999</v>
      </c>
      <c r="AJ113" s="529">
        <v>0</v>
      </c>
    </row>
    <row r="114" spans="1:36" ht="13">
      <c r="A114" s="544" t="s">
        <v>1333</v>
      </c>
      <c r="B114" s="529">
        <v>0</v>
      </c>
      <c r="C114" s="529">
        <v>0</v>
      </c>
      <c r="D114" s="529" t="e">
        <v>#NAME?</v>
      </c>
      <c r="E114" s="529" t="e">
        <v>#NAME?</v>
      </c>
      <c r="F114" s="529" t="e">
        <v>#NAME?</v>
      </c>
      <c r="G114" s="535" t="e">
        <v>#NAME?</v>
      </c>
      <c r="I114" s="535" t="e">
        <v>#NAME?</v>
      </c>
      <c r="L114" s="538">
        <v>0</v>
      </c>
      <c r="O114" s="538">
        <v>0</v>
      </c>
      <c r="R114" s="535">
        <v>0</v>
      </c>
      <c r="S114" s="535">
        <v>0</v>
      </c>
      <c r="T114" s="535">
        <v>0</v>
      </c>
      <c r="V114" s="535" t="e">
        <v>#NAME?</v>
      </c>
      <c r="AB114" s="539" t="e">
        <v>#NAME?</v>
      </c>
      <c r="AH114" s="564" t="s">
        <v>1027</v>
      </c>
      <c r="AI114" s="566">
        <v>5.5</v>
      </c>
      <c r="AJ114" s="566">
        <v>0</v>
      </c>
    </row>
    <row r="115" spans="1:36" ht="13">
      <c r="A115" s="544" t="s">
        <v>974</v>
      </c>
      <c r="B115" s="529">
        <v>0</v>
      </c>
      <c r="C115" s="529">
        <v>0</v>
      </c>
      <c r="D115" s="529" t="e">
        <v>#NAME?</v>
      </c>
      <c r="E115" s="529" t="e">
        <v>#NAME?</v>
      </c>
      <c r="F115" s="529" t="e">
        <v>#NAME?</v>
      </c>
      <c r="G115" s="535" t="e">
        <v>#NAME?</v>
      </c>
      <c r="I115" s="535" t="e">
        <v>#NAME?</v>
      </c>
      <c r="L115" s="538">
        <v>0</v>
      </c>
      <c r="O115" s="538">
        <v>0</v>
      </c>
      <c r="R115" s="535">
        <v>0</v>
      </c>
      <c r="S115" s="535">
        <v>0</v>
      </c>
      <c r="T115" s="535">
        <v>0</v>
      </c>
      <c r="V115" s="535" t="e">
        <v>#NAME?</v>
      </c>
      <c r="AB115" s="539" t="e">
        <v>#NAME?</v>
      </c>
      <c r="AH115" s="553" t="s">
        <v>979</v>
      </c>
      <c r="AI115" s="634">
        <v>745.69</v>
      </c>
      <c r="AJ115" s="636">
        <v>481.8</v>
      </c>
    </row>
    <row r="116" spans="1:36" ht="13">
      <c r="A116" s="544" t="s">
        <v>975</v>
      </c>
      <c r="B116" s="529">
        <v>28.38</v>
      </c>
      <c r="C116" s="529">
        <v>15.9</v>
      </c>
      <c r="D116" s="529" t="e">
        <v>#NAME?</v>
      </c>
      <c r="E116" s="529" t="e">
        <v>#NAME?</v>
      </c>
      <c r="F116" s="529" t="e">
        <v>#NAME?</v>
      </c>
      <c r="G116" s="535" t="e">
        <v>#NAME?</v>
      </c>
      <c r="I116" s="535" t="e">
        <v>#NAME?</v>
      </c>
      <c r="L116" s="538">
        <v>0</v>
      </c>
      <c r="O116" s="538">
        <v>0</v>
      </c>
      <c r="R116" s="535">
        <v>0</v>
      </c>
      <c r="S116" s="535">
        <v>0</v>
      </c>
      <c r="T116" s="535">
        <v>0</v>
      </c>
      <c r="V116" s="535" t="e">
        <v>#NAME?</v>
      </c>
      <c r="AB116" s="539" t="e">
        <v>#NAME?</v>
      </c>
      <c r="AH116" s="544" t="s">
        <v>980</v>
      </c>
      <c r="AI116" s="529">
        <v>0</v>
      </c>
      <c r="AJ116" s="529">
        <v>0</v>
      </c>
    </row>
    <row r="117" spans="1:36" ht="13">
      <c r="A117" s="544" t="s">
        <v>770</v>
      </c>
      <c r="B117" s="529">
        <v>0</v>
      </c>
      <c r="C117" s="529">
        <v>0</v>
      </c>
      <c r="D117" s="529" t="e">
        <v>#NAME?</v>
      </c>
      <c r="E117" s="529" t="e">
        <v>#NAME?</v>
      </c>
      <c r="F117" s="529" t="e">
        <v>#NAME?</v>
      </c>
      <c r="G117" s="535" t="e">
        <v>#NAME?</v>
      </c>
      <c r="I117" s="535" t="e">
        <v>#NAME?</v>
      </c>
      <c r="L117" s="538">
        <v>0</v>
      </c>
      <c r="O117" s="538">
        <v>0</v>
      </c>
      <c r="R117" s="535">
        <v>0</v>
      </c>
      <c r="S117" s="535">
        <v>0</v>
      </c>
      <c r="T117" s="535">
        <v>0</v>
      </c>
      <c r="V117" s="535" t="e">
        <v>#NAME?</v>
      </c>
      <c r="AB117" s="539" t="e">
        <v>#NAME?</v>
      </c>
      <c r="AH117" s="544" t="s">
        <v>981</v>
      </c>
      <c r="AI117" s="529">
        <v>16.059999999999999</v>
      </c>
      <c r="AJ117" s="529">
        <v>0</v>
      </c>
    </row>
    <row r="118" spans="1:36" ht="13">
      <c r="A118" s="544" t="s">
        <v>1334</v>
      </c>
      <c r="B118" s="529">
        <v>0</v>
      </c>
      <c r="C118" s="529">
        <v>0</v>
      </c>
      <c r="D118" s="529" t="e">
        <v>#NAME?</v>
      </c>
      <c r="E118" s="529" t="e">
        <v>#NAME?</v>
      </c>
      <c r="F118" s="529" t="e">
        <v>#NAME?</v>
      </c>
      <c r="G118" s="535" t="e">
        <v>#NAME?</v>
      </c>
      <c r="I118" s="535" t="e">
        <v>#NAME?</v>
      </c>
      <c r="L118" s="538">
        <v>0</v>
      </c>
      <c r="O118" s="538">
        <v>0</v>
      </c>
      <c r="R118" s="535">
        <v>0</v>
      </c>
      <c r="S118" s="535">
        <v>0</v>
      </c>
      <c r="T118" s="535">
        <v>0</v>
      </c>
      <c r="V118" s="535" t="e">
        <v>#NAME?</v>
      </c>
      <c r="AB118" s="539" t="e">
        <v>#NAME?</v>
      </c>
      <c r="AH118" s="544" t="s">
        <v>982</v>
      </c>
      <c r="AI118" s="529">
        <v>0</v>
      </c>
      <c r="AJ118" s="529">
        <v>0</v>
      </c>
    </row>
    <row r="119" spans="1:36" ht="13">
      <c r="A119" s="544" t="s">
        <v>1335</v>
      </c>
      <c r="B119" s="529">
        <v>327.63499999999999</v>
      </c>
      <c r="C119" s="529">
        <v>0</v>
      </c>
      <c r="D119" s="529" t="e">
        <v>#NAME?</v>
      </c>
      <c r="E119" s="529" t="e">
        <v>#NAME?</v>
      </c>
      <c r="F119" s="529" t="e">
        <v>#NAME?</v>
      </c>
      <c r="G119" s="535" t="e">
        <v>#NAME?</v>
      </c>
      <c r="I119" s="535" t="e">
        <v>#NAME?</v>
      </c>
      <c r="L119" s="538">
        <v>0</v>
      </c>
      <c r="O119" s="538">
        <v>0</v>
      </c>
      <c r="R119" s="535">
        <v>0</v>
      </c>
      <c r="S119" s="535">
        <v>0</v>
      </c>
      <c r="T119" s="535">
        <v>0</v>
      </c>
      <c r="V119" s="535" t="e">
        <v>#NAME?</v>
      </c>
      <c r="AB119" s="539" t="e">
        <v>#NAME?</v>
      </c>
      <c r="AH119" s="564" t="s">
        <v>1028</v>
      </c>
      <c r="AI119" s="566">
        <v>0</v>
      </c>
      <c r="AJ119" s="566">
        <v>0</v>
      </c>
    </row>
    <row r="120" spans="1:36" ht="13">
      <c r="A120" s="544" t="s">
        <v>801</v>
      </c>
      <c r="B120" s="529">
        <v>745.69</v>
      </c>
      <c r="C120" s="529">
        <v>481.8</v>
      </c>
      <c r="D120" s="529" t="e">
        <v>#NAME?</v>
      </c>
      <c r="E120" s="529" t="e">
        <v>#NAME?</v>
      </c>
      <c r="F120" s="529" t="e">
        <v>#NAME?</v>
      </c>
      <c r="G120" s="535" t="e">
        <v>#NAME?</v>
      </c>
      <c r="I120" s="535" t="e">
        <v>#NAME?</v>
      </c>
      <c r="L120" s="538">
        <v>0</v>
      </c>
      <c r="O120" s="538">
        <v>0</v>
      </c>
      <c r="R120" s="535">
        <v>0</v>
      </c>
      <c r="S120" s="535">
        <v>0</v>
      </c>
      <c r="T120" s="535">
        <v>0</v>
      </c>
      <c r="V120" s="535" t="e">
        <v>#NAME?</v>
      </c>
      <c r="AB120" s="539" t="e">
        <v>#NAME?</v>
      </c>
      <c r="AH120" s="553" t="s">
        <v>984</v>
      </c>
      <c r="AI120" s="634">
        <v>455.01499999999999</v>
      </c>
      <c r="AJ120" s="636">
        <v>710.4</v>
      </c>
    </row>
    <row r="121" spans="1:36" ht="13">
      <c r="A121" s="544" t="s">
        <v>1336</v>
      </c>
      <c r="B121" s="529">
        <v>0</v>
      </c>
      <c r="C121" s="529">
        <v>0</v>
      </c>
      <c r="D121" s="529" t="e">
        <v>#NAME?</v>
      </c>
      <c r="E121" s="529" t="e">
        <v>#NAME?</v>
      </c>
      <c r="F121" s="529" t="e">
        <v>#NAME?</v>
      </c>
      <c r="G121" s="535" t="e">
        <v>#NAME?</v>
      </c>
      <c r="I121" s="535" t="e">
        <v>#NAME?</v>
      </c>
      <c r="L121" s="538">
        <v>0</v>
      </c>
      <c r="O121" s="538">
        <v>0</v>
      </c>
      <c r="R121" s="535">
        <v>0</v>
      </c>
      <c r="S121" s="535">
        <v>0</v>
      </c>
      <c r="T121" s="535">
        <v>0</v>
      </c>
      <c r="V121" s="535" t="e">
        <v>#NAME?</v>
      </c>
      <c r="AB121" s="539" t="e">
        <v>#NAME?</v>
      </c>
      <c r="AH121" s="544" t="s">
        <v>1337</v>
      </c>
      <c r="AI121" s="529">
        <v>0</v>
      </c>
      <c r="AJ121" s="529">
        <v>19.5</v>
      </c>
    </row>
    <row r="122" spans="1:36" ht="13">
      <c r="A122" s="553" t="s">
        <v>979</v>
      </c>
      <c r="B122" s="580">
        <v>745.69</v>
      </c>
      <c r="C122" s="555">
        <v>481.8</v>
      </c>
      <c r="D122" s="555" t="e">
        <v>#NAME?</v>
      </c>
      <c r="E122" s="555" t="e">
        <v>#NAME?</v>
      </c>
      <c r="F122" s="555" t="e">
        <v>#NAME?</v>
      </c>
      <c r="G122" s="555" t="e">
        <v>#NAME?</v>
      </c>
      <c r="H122" s="555">
        <v>0</v>
      </c>
      <c r="I122" s="555" t="e">
        <v>#NAME?</v>
      </c>
      <c r="J122" s="555">
        <v>0</v>
      </c>
      <c r="K122" s="555">
        <v>0</v>
      </c>
      <c r="L122" s="555">
        <v>0</v>
      </c>
      <c r="M122" s="555">
        <v>0</v>
      </c>
      <c r="N122" s="555">
        <v>0</v>
      </c>
      <c r="O122" s="555">
        <v>0</v>
      </c>
      <c r="P122" s="555">
        <v>0</v>
      </c>
      <c r="Q122" s="555">
        <v>0</v>
      </c>
      <c r="R122" s="555">
        <v>0</v>
      </c>
      <c r="S122" s="555">
        <v>0</v>
      </c>
      <c r="T122" s="555">
        <v>0</v>
      </c>
      <c r="U122" s="555">
        <v>0</v>
      </c>
      <c r="V122" s="555" t="e">
        <v>#NAME?</v>
      </c>
      <c r="W122" s="555">
        <v>0</v>
      </c>
      <c r="X122" s="555">
        <v>0</v>
      </c>
      <c r="Y122" s="555">
        <v>0</v>
      </c>
      <c r="Z122" s="555">
        <v>0</v>
      </c>
      <c r="AA122" s="555">
        <v>0</v>
      </c>
      <c r="AB122" s="555" t="e">
        <v>#NAME?</v>
      </c>
      <c r="AH122" s="564" t="s">
        <v>1352</v>
      </c>
      <c r="AI122" s="566">
        <v>48.73</v>
      </c>
      <c r="AJ122" s="566">
        <v>0</v>
      </c>
    </row>
    <row r="123" spans="1:36" ht="13">
      <c r="A123" s="544" t="s">
        <v>980</v>
      </c>
      <c r="B123" s="529">
        <v>0</v>
      </c>
      <c r="C123" s="529">
        <v>0</v>
      </c>
      <c r="D123" s="529" t="e">
        <v>#NAME?</v>
      </c>
      <c r="E123" s="529" t="e">
        <v>#NAME?</v>
      </c>
      <c r="F123" s="529" t="e">
        <v>#NAME?</v>
      </c>
      <c r="G123" s="535" t="e">
        <v>#NAME?</v>
      </c>
      <c r="I123" s="535" t="e">
        <v>#NAME?</v>
      </c>
      <c r="L123" s="538">
        <v>0</v>
      </c>
      <c r="O123" s="538">
        <v>0</v>
      </c>
      <c r="R123" s="535">
        <v>0</v>
      </c>
      <c r="S123" s="535">
        <v>0</v>
      </c>
      <c r="T123" s="535">
        <v>0</v>
      </c>
      <c r="V123" s="535" t="e">
        <v>#NAME?</v>
      </c>
      <c r="AB123" s="539" t="e">
        <v>#NAME?</v>
      </c>
      <c r="AH123" s="544" t="s">
        <v>1338</v>
      </c>
      <c r="AI123" s="529">
        <v>0</v>
      </c>
      <c r="AJ123" s="529">
        <v>0</v>
      </c>
    </row>
    <row r="124" spans="1:36" ht="13">
      <c r="A124" s="544" t="s">
        <v>981</v>
      </c>
      <c r="B124" s="529">
        <v>16.059999999999999</v>
      </c>
      <c r="C124" s="529">
        <v>0</v>
      </c>
      <c r="D124" s="529" t="e">
        <v>#NAME?</v>
      </c>
      <c r="E124" s="529" t="e">
        <v>#NAME?</v>
      </c>
      <c r="F124" s="529" t="e">
        <v>#NAME?</v>
      </c>
      <c r="G124" s="535" t="e">
        <v>#NAME?</v>
      </c>
      <c r="I124" s="535" t="e">
        <v>#NAME?</v>
      </c>
      <c r="L124" s="538">
        <v>0</v>
      </c>
      <c r="O124" s="538">
        <v>0</v>
      </c>
      <c r="R124" s="535">
        <v>0</v>
      </c>
      <c r="S124" s="535">
        <v>0</v>
      </c>
      <c r="T124" s="535">
        <v>0</v>
      </c>
      <c r="V124" s="535" t="e">
        <v>#NAME?</v>
      </c>
      <c r="AB124" s="539" t="e">
        <v>#NAME?</v>
      </c>
      <c r="AH124" s="564" t="s">
        <v>1029</v>
      </c>
      <c r="AI124" s="566">
        <v>0</v>
      </c>
      <c r="AJ124" s="566">
        <v>0</v>
      </c>
    </row>
    <row r="125" spans="1:36" ht="13">
      <c r="A125" s="544" t="s">
        <v>982</v>
      </c>
      <c r="B125" s="529">
        <v>0</v>
      </c>
      <c r="C125" s="529">
        <v>0</v>
      </c>
      <c r="D125" s="529" t="e">
        <v>#NAME?</v>
      </c>
      <c r="E125" s="529" t="e">
        <v>#NAME?</v>
      </c>
      <c r="F125" s="529" t="e">
        <v>#NAME?</v>
      </c>
      <c r="G125" s="535" t="e">
        <v>#NAME?</v>
      </c>
      <c r="I125" s="535" t="e">
        <v>#NAME?</v>
      </c>
      <c r="L125" s="538">
        <v>0</v>
      </c>
      <c r="O125" s="538">
        <v>0</v>
      </c>
      <c r="R125" s="535">
        <v>0</v>
      </c>
      <c r="S125" s="535">
        <v>0</v>
      </c>
      <c r="T125" s="535">
        <v>0</v>
      </c>
      <c r="V125" s="535" t="e">
        <v>#NAME?</v>
      </c>
      <c r="AB125" s="539" t="e">
        <v>#NAME?</v>
      </c>
      <c r="AH125" s="560" t="s">
        <v>987</v>
      </c>
      <c r="AI125" s="636">
        <v>18.7</v>
      </c>
      <c r="AJ125" s="636">
        <v>0</v>
      </c>
    </row>
    <row r="126" spans="1:36" ht="13">
      <c r="A126" s="544" t="s">
        <v>802</v>
      </c>
      <c r="B126" s="529">
        <v>455.01499999999999</v>
      </c>
      <c r="C126" s="529">
        <v>710.4</v>
      </c>
      <c r="D126" s="529" t="e">
        <v>#NAME?</v>
      </c>
      <c r="E126" s="529" t="e">
        <v>#NAME?</v>
      </c>
      <c r="F126" s="529" t="e">
        <v>#NAME?</v>
      </c>
      <c r="G126" s="535" t="e">
        <v>#NAME?</v>
      </c>
      <c r="I126" s="535" t="e">
        <v>#NAME?</v>
      </c>
      <c r="L126" s="538">
        <v>0</v>
      </c>
      <c r="O126" s="538">
        <v>0</v>
      </c>
      <c r="R126" s="535">
        <v>0</v>
      </c>
      <c r="S126" s="535">
        <v>0</v>
      </c>
      <c r="T126" s="535">
        <v>0</v>
      </c>
      <c r="V126" s="535" t="e">
        <v>#NAME?</v>
      </c>
      <c r="AB126" s="539" t="e">
        <v>#NAME?</v>
      </c>
      <c r="AH126" s="575" t="s">
        <v>1353</v>
      </c>
      <c r="AI126" s="566">
        <v>17.16</v>
      </c>
      <c r="AJ126" s="566">
        <v>0</v>
      </c>
    </row>
    <row r="127" spans="1:36" ht="13">
      <c r="A127" s="559" t="s">
        <v>983</v>
      </c>
      <c r="B127" s="529">
        <v>0</v>
      </c>
      <c r="C127" s="529">
        <v>0</v>
      </c>
      <c r="D127" s="529" t="e">
        <v>#NAME?</v>
      </c>
      <c r="E127" s="529" t="e">
        <v>#NAME?</v>
      </c>
      <c r="F127" s="529" t="e">
        <v>#NAME?</v>
      </c>
      <c r="G127" s="535" t="e">
        <v>#NAME?</v>
      </c>
      <c r="I127" s="535" t="e">
        <v>#NAME?</v>
      </c>
      <c r="L127" s="538">
        <v>0</v>
      </c>
      <c r="O127" s="538">
        <v>0</v>
      </c>
      <c r="R127" s="535">
        <v>0</v>
      </c>
      <c r="S127" s="535">
        <v>0</v>
      </c>
      <c r="T127" s="535">
        <v>0</v>
      </c>
      <c r="V127" s="535" t="e">
        <v>#NAME?</v>
      </c>
      <c r="AB127" s="539" t="e">
        <v>#NAME?</v>
      </c>
      <c r="AH127" s="564" t="s">
        <v>1030</v>
      </c>
      <c r="AI127" s="566">
        <v>0</v>
      </c>
      <c r="AJ127" s="566">
        <v>0</v>
      </c>
    </row>
    <row r="128" spans="1:36" ht="13">
      <c r="A128" s="553" t="s">
        <v>984</v>
      </c>
      <c r="B128" s="580">
        <v>455.01499999999999</v>
      </c>
      <c r="C128" s="555">
        <v>710.4</v>
      </c>
      <c r="D128" s="555" t="e">
        <v>#NAME?</v>
      </c>
      <c r="E128" s="555" t="e">
        <v>#NAME?</v>
      </c>
      <c r="F128" s="555" t="e">
        <v>#NAME?</v>
      </c>
      <c r="G128" s="555" t="e">
        <v>#NAME?</v>
      </c>
      <c r="H128" s="555">
        <v>0</v>
      </c>
      <c r="I128" s="555" t="e">
        <v>#NAME?</v>
      </c>
      <c r="J128" s="555">
        <v>0</v>
      </c>
      <c r="K128" s="555">
        <v>0</v>
      </c>
      <c r="L128" s="555">
        <v>0</v>
      </c>
      <c r="M128" s="555">
        <v>0</v>
      </c>
      <c r="N128" s="555">
        <v>0</v>
      </c>
      <c r="O128" s="555">
        <v>0</v>
      </c>
      <c r="P128" s="555">
        <v>0</v>
      </c>
      <c r="Q128" s="555">
        <v>0</v>
      </c>
      <c r="R128" s="555">
        <v>0</v>
      </c>
      <c r="S128" s="555">
        <v>0</v>
      </c>
      <c r="T128" s="555">
        <v>0</v>
      </c>
      <c r="U128" s="555">
        <v>0</v>
      </c>
      <c r="V128" s="555" t="e">
        <v>#NAME?</v>
      </c>
      <c r="W128" s="555">
        <v>0</v>
      </c>
      <c r="X128" s="555">
        <v>0</v>
      </c>
      <c r="Y128" s="555">
        <v>0</v>
      </c>
      <c r="Z128" s="555">
        <v>0</v>
      </c>
      <c r="AA128" s="555">
        <v>0</v>
      </c>
      <c r="AB128" s="555" t="e">
        <v>#NAME?</v>
      </c>
      <c r="AH128" s="564" t="s">
        <v>1031</v>
      </c>
      <c r="AI128" s="566">
        <v>0</v>
      </c>
      <c r="AJ128" s="566">
        <v>0</v>
      </c>
    </row>
    <row r="129" spans="1:36" ht="13">
      <c r="A129" s="544" t="s">
        <v>1337</v>
      </c>
      <c r="B129" s="529">
        <v>0</v>
      </c>
      <c r="C129" s="529">
        <v>19.5</v>
      </c>
      <c r="D129" s="529" t="e">
        <v>#NAME?</v>
      </c>
      <c r="E129" s="529" t="e">
        <v>#NAME?</v>
      </c>
      <c r="F129" s="529" t="e">
        <v>#NAME?</v>
      </c>
      <c r="G129" s="535" t="e">
        <v>#NAME?</v>
      </c>
      <c r="I129" s="535" t="e">
        <v>#NAME?</v>
      </c>
      <c r="L129" s="538">
        <v>0</v>
      </c>
      <c r="O129" s="538">
        <v>0</v>
      </c>
      <c r="R129" s="535">
        <v>0</v>
      </c>
      <c r="S129" s="535">
        <v>0</v>
      </c>
      <c r="T129" s="535">
        <v>0</v>
      </c>
      <c r="V129" s="535" t="e">
        <v>#NAME?</v>
      </c>
      <c r="AB129" s="539" t="e">
        <v>#NAME?</v>
      </c>
      <c r="AH129" s="564" t="s">
        <v>1354</v>
      </c>
      <c r="AI129" s="566">
        <v>0</v>
      </c>
      <c r="AJ129" s="566">
        <v>0</v>
      </c>
    </row>
    <row r="130" spans="1:36" ht="13">
      <c r="A130" s="544" t="s">
        <v>1338</v>
      </c>
      <c r="B130" s="529">
        <v>0</v>
      </c>
      <c r="C130" s="529">
        <v>0</v>
      </c>
      <c r="D130" s="529" t="e">
        <v>#NAME?</v>
      </c>
      <c r="E130" s="529" t="e">
        <v>#NAME?</v>
      </c>
      <c r="F130" s="529" t="e">
        <v>#NAME?</v>
      </c>
      <c r="G130" s="535" t="e">
        <v>#NAME?</v>
      </c>
      <c r="I130" s="535" t="e">
        <v>#NAME?</v>
      </c>
      <c r="L130" s="538">
        <v>0</v>
      </c>
      <c r="O130" s="538">
        <v>0</v>
      </c>
      <c r="R130" s="535">
        <v>0</v>
      </c>
      <c r="S130" s="535">
        <v>0</v>
      </c>
      <c r="T130" s="535">
        <v>0</v>
      </c>
      <c r="V130" s="535" t="e">
        <v>#NAME?</v>
      </c>
      <c r="AB130" s="539" t="e">
        <v>#NAME?</v>
      </c>
      <c r="AH130" s="564" t="s">
        <v>1032</v>
      </c>
      <c r="AI130" s="566">
        <v>0</v>
      </c>
      <c r="AJ130" s="566">
        <v>0</v>
      </c>
    </row>
    <row r="131" spans="1:36" ht="13">
      <c r="A131" s="544" t="s">
        <v>803</v>
      </c>
      <c r="B131" s="529">
        <v>0</v>
      </c>
      <c r="C131" s="529">
        <v>0</v>
      </c>
      <c r="D131" s="529" t="e">
        <v>#NAME?</v>
      </c>
      <c r="E131" s="529" t="e">
        <v>#NAME?</v>
      </c>
      <c r="F131" s="529" t="e">
        <v>#NAME?</v>
      </c>
      <c r="G131" s="535" t="e">
        <v>#NAME?</v>
      </c>
      <c r="I131" s="535" t="e">
        <v>#NAME?</v>
      </c>
      <c r="L131" s="538">
        <v>0</v>
      </c>
      <c r="O131" s="538">
        <v>0</v>
      </c>
      <c r="R131" s="535">
        <v>0</v>
      </c>
      <c r="S131" s="535">
        <v>0</v>
      </c>
      <c r="T131" s="535">
        <v>0</v>
      </c>
      <c r="V131" s="535" t="e">
        <v>#NAME?</v>
      </c>
      <c r="AB131" s="539" t="e">
        <v>#NAME?</v>
      </c>
      <c r="AH131" s="544" t="s">
        <v>1340</v>
      </c>
      <c r="AI131" s="529">
        <v>0</v>
      </c>
      <c r="AJ131" s="529">
        <v>0</v>
      </c>
    </row>
    <row r="132" spans="1:36" ht="13">
      <c r="A132" s="559" t="s">
        <v>1339</v>
      </c>
      <c r="B132" s="529">
        <v>18.7</v>
      </c>
      <c r="C132" s="529">
        <v>0</v>
      </c>
      <c r="D132" s="529" t="e">
        <v>#NAME?</v>
      </c>
      <c r="E132" s="529" t="e">
        <v>#NAME?</v>
      </c>
      <c r="F132" s="529" t="e">
        <v>#NAME?</v>
      </c>
      <c r="G132" s="535" t="e">
        <v>#NAME?</v>
      </c>
      <c r="I132" s="535" t="e">
        <v>#NAME?</v>
      </c>
      <c r="L132" s="538">
        <v>0</v>
      </c>
      <c r="O132" s="538">
        <v>0</v>
      </c>
      <c r="R132" s="535">
        <v>0</v>
      </c>
      <c r="S132" s="535">
        <v>0</v>
      </c>
      <c r="T132" s="535">
        <v>0</v>
      </c>
      <c r="V132" s="535" t="e">
        <v>#NAME?</v>
      </c>
      <c r="AB132" s="539" t="e">
        <v>#NAME?</v>
      </c>
      <c r="AH132" s="564" t="s">
        <v>1191</v>
      </c>
      <c r="AI132" s="566">
        <v>6.05</v>
      </c>
      <c r="AJ132" s="566">
        <v>0</v>
      </c>
    </row>
    <row r="133" spans="1:36" ht="13">
      <c r="A133" s="560" t="s">
        <v>987</v>
      </c>
      <c r="B133" s="555">
        <v>18.7</v>
      </c>
      <c r="C133" s="555">
        <v>0</v>
      </c>
      <c r="D133" s="555" t="e">
        <v>#NAME?</v>
      </c>
      <c r="E133" s="555" t="e">
        <v>#NAME?</v>
      </c>
      <c r="F133" s="555" t="e">
        <v>#NAME?</v>
      </c>
      <c r="G133" s="555" t="e">
        <v>#NAME?</v>
      </c>
      <c r="H133" s="555">
        <v>0</v>
      </c>
      <c r="I133" s="555" t="e">
        <v>#NAME?</v>
      </c>
      <c r="J133" s="555">
        <v>0</v>
      </c>
      <c r="K133" s="555">
        <v>0</v>
      </c>
      <c r="L133" s="555">
        <v>0</v>
      </c>
      <c r="M133" s="555">
        <v>0</v>
      </c>
      <c r="N133" s="555">
        <v>0</v>
      </c>
      <c r="O133" s="555">
        <v>0</v>
      </c>
      <c r="P133" s="555">
        <v>0</v>
      </c>
      <c r="Q133" s="555">
        <v>0</v>
      </c>
      <c r="R133" s="555">
        <v>0</v>
      </c>
      <c r="S133" s="555">
        <v>0</v>
      </c>
      <c r="T133" s="555">
        <v>0</v>
      </c>
      <c r="U133" s="555">
        <v>0</v>
      </c>
      <c r="V133" s="555" t="e">
        <v>#NAME?</v>
      </c>
      <c r="W133" s="555">
        <v>0</v>
      </c>
      <c r="X133" s="555">
        <v>0</v>
      </c>
      <c r="Y133" s="555">
        <v>0</v>
      </c>
      <c r="Z133" s="555">
        <v>0</v>
      </c>
      <c r="AA133" s="555">
        <v>0</v>
      </c>
      <c r="AB133" s="555" t="e">
        <v>#NAME?</v>
      </c>
      <c r="AH133" s="564" t="s">
        <v>1034</v>
      </c>
      <c r="AI133" s="566">
        <v>0</v>
      </c>
      <c r="AJ133" s="566">
        <v>0</v>
      </c>
    </row>
    <row r="134" spans="1:36" ht="13">
      <c r="A134" s="544" t="s">
        <v>1340</v>
      </c>
      <c r="B134" s="529">
        <v>0</v>
      </c>
      <c r="C134" s="529">
        <v>0</v>
      </c>
      <c r="D134" s="529" t="e">
        <v>#NAME?</v>
      </c>
      <c r="E134" s="529" t="e">
        <v>#NAME?</v>
      </c>
      <c r="F134" s="529" t="e">
        <v>#NAME?</v>
      </c>
      <c r="G134" s="535" t="e">
        <v>#NAME?</v>
      </c>
      <c r="I134" s="535" t="e">
        <v>#NAME?</v>
      </c>
      <c r="L134" s="538">
        <v>0</v>
      </c>
      <c r="O134" s="538">
        <v>0</v>
      </c>
      <c r="R134" s="535">
        <v>0</v>
      </c>
      <c r="S134" s="535">
        <v>0</v>
      </c>
      <c r="T134" s="535">
        <v>0</v>
      </c>
      <c r="V134" s="535" t="e">
        <v>#NAME?</v>
      </c>
      <c r="AB134" s="539" t="e">
        <v>#NAME?</v>
      </c>
      <c r="AH134" s="564" t="s">
        <v>1035</v>
      </c>
      <c r="AI134" s="566">
        <v>0</v>
      </c>
      <c r="AJ134" s="566">
        <v>22.8</v>
      </c>
    </row>
    <row r="135" spans="1:36" ht="13">
      <c r="A135" s="544" t="s">
        <v>1341</v>
      </c>
      <c r="B135" s="529">
        <v>17.600000000000001</v>
      </c>
      <c r="C135" s="529">
        <v>64.5</v>
      </c>
      <c r="D135" s="529" t="e">
        <v>#NAME?</v>
      </c>
      <c r="E135" s="529" t="e">
        <v>#NAME?</v>
      </c>
      <c r="F135" s="529" t="e">
        <v>#NAME?</v>
      </c>
      <c r="G135" s="535" t="e">
        <v>#NAME?</v>
      </c>
      <c r="I135" s="535" t="e">
        <v>#NAME?</v>
      </c>
      <c r="L135" s="538">
        <v>0</v>
      </c>
      <c r="O135" s="538">
        <v>0</v>
      </c>
      <c r="R135" s="535">
        <v>0</v>
      </c>
      <c r="S135" s="535">
        <v>0</v>
      </c>
      <c r="T135" s="535">
        <v>0</v>
      </c>
      <c r="V135" s="535" t="e">
        <v>#NAME?</v>
      </c>
      <c r="AB135" s="539" t="e">
        <v>#NAME?</v>
      </c>
      <c r="AH135" s="545" t="s">
        <v>993</v>
      </c>
      <c r="AI135" s="634">
        <v>23.540000000000003</v>
      </c>
      <c r="AJ135" s="636">
        <v>64.5</v>
      </c>
    </row>
    <row r="136" spans="1:36" ht="13">
      <c r="A136" s="559" t="s">
        <v>990</v>
      </c>
      <c r="B136" s="529">
        <v>3.3</v>
      </c>
      <c r="C136" s="529">
        <v>0</v>
      </c>
      <c r="D136" s="529" t="e">
        <v>#NAME?</v>
      </c>
      <c r="E136" s="529" t="e">
        <v>#NAME?</v>
      </c>
      <c r="F136" s="529" t="e">
        <v>#NAME?</v>
      </c>
      <c r="G136" s="535" t="e">
        <v>#NAME?</v>
      </c>
      <c r="I136" s="535" t="e">
        <v>#NAME?</v>
      </c>
      <c r="L136" s="538">
        <v>0</v>
      </c>
      <c r="O136" s="538">
        <v>0</v>
      </c>
      <c r="R136" s="535">
        <v>0</v>
      </c>
      <c r="S136" s="535">
        <v>0</v>
      </c>
      <c r="T136" s="535">
        <v>0</v>
      </c>
      <c r="V136" s="535" t="e">
        <v>#NAME?</v>
      </c>
      <c r="AB136" s="539" t="e">
        <v>#NAME?</v>
      </c>
      <c r="AH136" s="544" t="s">
        <v>994</v>
      </c>
      <c r="AI136" s="529">
        <v>0</v>
      </c>
      <c r="AJ136" s="529">
        <v>0</v>
      </c>
    </row>
    <row r="137" spans="1:36" ht="13">
      <c r="A137" s="559" t="s">
        <v>1342</v>
      </c>
      <c r="B137" s="529">
        <v>0</v>
      </c>
      <c r="C137" s="529">
        <v>0</v>
      </c>
      <c r="D137" s="529" t="e">
        <v>#NAME?</v>
      </c>
      <c r="E137" s="529" t="e">
        <v>#NAME?</v>
      </c>
      <c r="F137" s="529" t="e">
        <v>#NAME?</v>
      </c>
      <c r="G137" s="535" t="e">
        <v>#NAME?</v>
      </c>
      <c r="I137" s="535" t="e">
        <v>#NAME?</v>
      </c>
      <c r="L137" s="538">
        <v>0</v>
      </c>
      <c r="O137" s="538">
        <v>0</v>
      </c>
      <c r="R137" s="535">
        <v>0</v>
      </c>
      <c r="S137" s="535">
        <v>0</v>
      </c>
      <c r="T137" s="535">
        <v>0</v>
      </c>
      <c r="V137" s="535" t="e">
        <v>#NAME?</v>
      </c>
      <c r="AB137" s="539" t="e">
        <v>#NAME?</v>
      </c>
      <c r="AH137" s="544" t="s">
        <v>995</v>
      </c>
      <c r="AI137" s="529">
        <v>0</v>
      </c>
      <c r="AJ137" s="529">
        <v>0</v>
      </c>
    </row>
    <row r="138" spans="1:36" ht="13">
      <c r="A138" s="559" t="s">
        <v>992</v>
      </c>
      <c r="B138" s="529">
        <v>2.64</v>
      </c>
      <c r="C138" s="529">
        <v>0</v>
      </c>
      <c r="D138" s="529" t="e">
        <v>#NAME?</v>
      </c>
      <c r="E138" s="529" t="e">
        <v>#NAME?</v>
      </c>
      <c r="F138" s="529" t="e">
        <v>#NAME?</v>
      </c>
      <c r="G138" s="535" t="e">
        <v>#NAME?</v>
      </c>
      <c r="I138" s="535" t="e">
        <v>#NAME?</v>
      </c>
      <c r="L138" s="538">
        <v>0</v>
      </c>
      <c r="O138" s="538">
        <v>0</v>
      </c>
      <c r="R138" s="535">
        <v>0</v>
      </c>
      <c r="S138" s="535">
        <v>0</v>
      </c>
      <c r="T138" s="535">
        <v>0</v>
      </c>
      <c r="V138" s="535" t="e">
        <v>#NAME?</v>
      </c>
      <c r="AB138" s="539" t="e">
        <v>#NAME?</v>
      </c>
      <c r="AH138" s="564" t="s">
        <v>1036</v>
      </c>
      <c r="AI138" s="566">
        <v>0</v>
      </c>
      <c r="AJ138" s="566">
        <v>0</v>
      </c>
    </row>
    <row r="139" spans="1:36" ht="13">
      <c r="A139" s="545" t="s">
        <v>993</v>
      </c>
      <c r="B139" s="580">
        <v>23.540000000000003</v>
      </c>
      <c r="C139" s="555">
        <v>64.5</v>
      </c>
      <c r="D139" s="555" t="e">
        <v>#NAME?</v>
      </c>
      <c r="E139" s="555" t="e">
        <v>#NAME?</v>
      </c>
      <c r="F139" s="555" t="e">
        <v>#NAME?</v>
      </c>
      <c r="G139" s="555" t="e">
        <v>#NAME?</v>
      </c>
      <c r="H139" s="555">
        <v>0</v>
      </c>
      <c r="I139" s="555" t="e">
        <v>#NAME?</v>
      </c>
      <c r="J139" s="555">
        <v>0</v>
      </c>
      <c r="K139" s="555">
        <v>0</v>
      </c>
      <c r="L139" s="555">
        <v>0</v>
      </c>
      <c r="M139" s="555">
        <v>0</v>
      </c>
      <c r="N139" s="555">
        <v>0</v>
      </c>
      <c r="O139" s="555">
        <v>0</v>
      </c>
      <c r="P139" s="555">
        <v>0</v>
      </c>
      <c r="Q139" s="555">
        <v>0</v>
      </c>
      <c r="R139" s="555">
        <v>0</v>
      </c>
      <c r="S139" s="555">
        <v>0</v>
      </c>
      <c r="T139" s="555">
        <v>0</v>
      </c>
      <c r="U139" s="555">
        <v>0</v>
      </c>
      <c r="V139" s="555" t="e">
        <v>#NAME?</v>
      </c>
      <c r="W139" s="555">
        <v>0</v>
      </c>
      <c r="X139" s="555">
        <v>0</v>
      </c>
      <c r="Y139" s="555">
        <v>0</v>
      </c>
      <c r="Z139" s="555">
        <v>0</v>
      </c>
      <c r="AA139" s="555">
        <v>0</v>
      </c>
      <c r="AB139" s="555" t="e">
        <v>#NAME?</v>
      </c>
      <c r="AH139" s="564" t="s">
        <v>1037</v>
      </c>
      <c r="AI139" s="566">
        <v>0</v>
      </c>
      <c r="AJ139" s="566">
        <v>0</v>
      </c>
    </row>
    <row r="140" spans="1:36" ht="13">
      <c r="A140" s="544" t="s">
        <v>994</v>
      </c>
      <c r="B140" s="529">
        <v>0</v>
      </c>
      <c r="C140" s="529">
        <v>0</v>
      </c>
      <c r="D140" s="529" t="e">
        <v>#NAME?</v>
      </c>
      <c r="E140" s="529" t="e">
        <v>#NAME?</v>
      </c>
      <c r="F140" s="529" t="e">
        <v>#NAME?</v>
      </c>
      <c r="G140" s="535" t="e">
        <v>#NAME?</v>
      </c>
      <c r="I140" s="535" t="e">
        <v>#NAME?</v>
      </c>
      <c r="L140" s="538">
        <v>0</v>
      </c>
      <c r="O140" s="538">
        <v>0</v>
      </c>
      <c r="R140" s="535">
        <v>0</v>
      </c>
      <c r="S140" s="535">
        <v>0</v>
      </c>
      <c r="T140" s="535">
        <v>0</v>
      </c>
      <c r="V140" s="535" t="e">
        <v>#NAME?</v>
      </c>
      <c r="AB140" s="539" t="e">
        <v>#NAME?</v>
      </c>
      <c r="AH140" s="574" t="s">
        <v>1192</v>
      </c>
      <c r="AI140" s="566">
        <v>0</v>
      </c>
      <c r="AJ140" s="566">
        <v>0</v>
      </c>
    </row>
    <row r="141" spans="1:36" ht="13">
      <c r="A141" s="544" t="s">
        <v>995</v>
      </c>
      <c r="B141" s="529">
        <v>0</v>
      </c>
      <c r="C141" s="529">
        <v>0</v>
      </c>
      <c r="D141" s="529" t="e">
        <v>#NAME?</v>
      </c>
      <c r="E141" s="529" t="e">
        <v>#NAME?</v>
      </c>
      <c r="F141" s="529" t="e">
        <v>#NAME?</v>
      </c>
      <c r="G141" s="535" t="e">
        <v>#NAME?</v>
      </c>
      <c r="I141" s="535" t="e">
        <v>#NAME?</v>
      </c>
      <c r="L141" s="538">
        <v>0</v>
      </c>
      <c r="O141" s="538">
        <v>0</v>
      </c>
      <c r="R141" s="535">
        <v>0</v>
      </c>
      <c r="S141" s="535">
        <v>0</v>
      </c>
      <c r="T141" s="535">
        <v>0</v>
      </c>
      <c r="V141" s="535" t="e">
        <v>#NAME?</v>
      </c>
      <c r="AB141" s="539" t="e">
        <v>#NAME?</v>
      </c>
      <c r="AH141" s="544" t="s">
        <v>996</v>
      </c>
      <c r="AI141" s="529">
        <v>0</v>
      </c>
      <c r="AJ141" s="529">
        <v>0</v>
      </c>
    </row>
    <row r="142" spans="1:36" ht="13">
      <c r="A142" s="544" t="s">
        <v>996</v>
      </c>
      <c r="B142" s="529">
        <v>0</v>
      </c>
      <c r="C142" s="529">
        <v>0</v>
      </c>
      <c r="D142" s="529" t="e">
        <v>#NAME?</v>
      </c>
      <c r="E142" s="529" t="e">
        <v>#NAME?</v>
      </c>
      <c r="F142" s="529" t="e">
        <v>#NAME?</v>
      </c>
      <c r="G142" s="535" t="e">
        <v>#NAME?</v>
      </c>
      <c r="I142" s="535" t="e">
        <v>#NAME?</v>
      </c>
      <c r="L142" s="538">
        <v>0</v>
      </c>
      <c r="O142" s="538">
        <v>0</v>
      </c>
      <c r="R142" s="535">
        <v>0</v>
      </c>
      <c r="S142" s="535">
        <v>0</v>
      </c>
      <c r="T142" s="535">
        <v>0</v>
      </c>
      <c r="V142" s="535" t="e">
        <v>#NAME?</v>
      </c>
      <c r="AB142" s="539" t="e">
        <v>#NAME?</v>
      </c>
      <c r="AH142" s="544" t="s">
        <v>997</v>
      </c>
      <c r="AI142" s="529">
        <v>0</v>
      </c>
      <c r="AJ142" s="529">
        <v>0</v>
      </c>
    </row>
    <row r="143" spans="1:36" ht="13">
      <c r="A143" s="544" t="s">
        <v>997</v>
      </c>
      <c r="B143" s="529">
        <v>0</v>
      </c>
      <c r="C143" s="529">
        <v>0</v>
      </c>
      <c r="D143" s="529" t="e">
        <v>#NAME?</v>
      </c>
      <c r="E143" s="529" t="e">
        <v>#NAME?</v>
      </c>
      <c r="F143" s="529" t="e">
        <v>#NAME?</v>
      </c>
      <c r="G143" s="535" t="e">
        <v>#NAME?</v>
      </c>
      <c r="I143" s="535" t="e">
        <v>#NAME?</v>
      </c>
      <c r="L143" s="538">
        <v>0</v>
      </c>
      <c r="O143" s="538">
        <v>0</v>
      </c>
      <c r="R143" s="535">
        <v>0</v>
      </c>
      <c r="S143" s="535">
        <v>0</v>
      </c>
      <c r="T143" s="535">
        <v>0</v>
      </c>
      <c r="V143" s="535" t="e">
        <v>#NAME?</v>
      </c>
      <c r="AB143" s="539" t="e">
        <v>#NAME?</v>
      </c>
      <c r="AH143" s="544" t="s">
        <v>776</v>
      </c>
      <c r="AI143" s="529">
        <v>0</v>
      </c>
      <c r="AJ143" s="529">
        <v>0</v>
      </c>
    </row>
    <row r="144" spans="1:36" ht="13">
      <c r="A144" s="544" t="s">
        <v>776</v>
      </c>
      <c r="B144" s="529">
        <v>0</v>
      </c>
      <c r="C144" s="529">
        <v>0</v>
      </c>
      <c r="D144" s="529" t="e">
        <v>#NAME?</v>
      </c>
      <c r="E144" s="529" t="e">
        <v>#NAME?</v>
      </c>
      <c r="F144" s="529" t="e">
        <v>#NAME?</v>
      </c>
      <c r="G144" s="535" t="e">
        <v>#NAME?</v>
      </c>
      <c r="I144" s="535" t="e">
        <v>#NAME?</v>
      </c>
      <c r="L144" s="538">
        <v>0</v>
      </c>
      <c r="O144" s="538">
        <v>0</v>
      </c>
      <c r="R144" s="535">
        <v>0</v>
      </c>
      <c r="S144" s="535">
        <v>0</v>
      </c>
      <c r="T144" s="535">
        <v>0</v>
      </c>
      <c r="V144" s="535" t="e">
        <v>#NAME?</v>
      </c>
      <c r="AB144" s="539" t="e">
        <v>#NAME?</v>
      </c>
      <c r="AH144" s="574" t="s">
        <v>1038</v>
      </c>
      <c r="AI144" s="566">
        <v>49.5</v>
      </c>
      <c r="AJ144" s="566">
        <v>0</v>
      </c>
    </row>
    <row r="145" spans="1:36" ht="13">
      <c r="A145" s="544" t="s">
        <v>998</v>
      </c>
      <c r="B145" s="529">
        <v>0</v>
      </c>
      <c r="C145" s="529">
        <v>0</v>
      </c>
      <c r="D145" s="529" t="e">
        <v>#NAME?</v>
      </c>
      <c r="E145" s="529" t="e">
        <v>#NAME?</v>
      </c>
      <c r="F145" s="529" t="e">
        <v>#NAME?</v>
      </c>
      <c r="G145" s="535" t="e">
        <v>#NAME?</v>
      </c>
      <c r="I145" s="535" t="e">
        <v>#NAME?</v>
      </c>
      <c r="L145" s="538">
        <v>0</v>
      </c>
      <c r="O145" s="538">
        <v>0</v>
      </c>
      <c r="R145" s="535">
        <v>0</v>
      </c>
      <c r="S145" s="535">
        <v>0</v>
      </c>
      <c r="T145" s="535">
        <v>0</v>
      </c>
      <c r="V145" s="535" t="e">
        <v>#NAME?</v>
      </c>
      <c r="AB145" s="539" t="e">
        <v>#NAME?</v>
      </c>
      <c r="AH145" s="544" t="s">
        <v>998</v>
      </c>
      <c r="AI145" s="529">
        <v>0</v>
      </c>
      <c r="AJ145" s="529">
        <v>0</v>
      </c>
    </row>
    <row r="146" spans="1:36" ht="13">
      <c r="A146" s="544" t="s">
        <v>999</v>
      </c>
      <c r="B146" s="529">
        <v>0</v>
      </c>
      <c r="C146" s="529">
        <v>5.7</v>
      </c>
      <c r="D146" s="529" t="e">
        <v>#NAME?</v>
      </c>
      <c r="E146" s="529" t="e">
        <v>#NAME?</v>
      </c>
      <c r="F146" s="529" t="e">
        <v>#NAME?</v>
      </c>
      <c r="G146" s="535" t="e">
        <v>#NAME?</v>
      </c>
      <c r="I146" s="535" t="e">
        <v>#NAME?</v>
      </c>
      <c r="L146" s="538">
        <v>0</v>
      </c>
      <c r="O146" s="538">
        <v>0</v>
      </c>
      <c r="R146" s="535">
        <v>0</v>
      </c>
      <c r="S146" s="535">
        <v>0</v>
      </c>
      <c r="T146" s="535">
        <v>0</v>
      </c>
      <c r="V146" s="535" t="e">
        <v>#NAME?</v>
      </c>
      <c r="AB146" s="539" t="e">
        <v>#NAME?</v>
      </c>
      <c r="AH146" s="544" t="s">
        <v>999</v>
      </c>
      <c r="AI146" s="529">
        <v>0</v>
      </c>
      <c r="AJ146" s="529">
        <v>5.7</v>
      </c>
    </row>
    <row r="147" spans="1:36" ht="13">
      <c r="A147" s="544" t="s">
        <v>1343</v>
      </c>
      <c r="B147" s="529">
        <v>0</v>
      </c>
      <c r="C147" s="529">
        <v>60</v>
      </c>
      <c r="D147" s="529" t="e">
        <v>#NAME?</v>
      </c>
      <c r="E147" s="529" t="e">
        <v>#NAME?</v>
      </c>
      <c r="F147" s="529" t="e">
        <v>#NAME?</v>
      </c>
      <c r="G147" s="535" t="e">
        <v>#NAME?</v>
      </c>
      <c r="I147" s="535" t="e">
        <v>#NAME?</v>
      </c>
      <c r="L147" s="538">
        <v>0</v>
      </c>
      <c r="O147" s="538">
        <v>0</v>
      </c>
      <c r="R147" s="535">
        <v>0</v>
      </c>
      <c r="S147" s="535">
        <v>0</v>
      </c>
      <c r="T147" s="535">
        <v>0</v>
      </c>
      <c r="V147" s="535" t="e">
        <v>#NAME?</v>
      </c>
      <c r="AB147" s="539" t="e">
        <v>#NAME?</v>
      </c>
      <c r="AH147" s="564" t="s">
        <v>1039</v>
      </c>
      <c r="AI147" s="566">
        <v>0</v>
      </c>
      <c r="AJ147" s="566">
        <v>0</v>
      </c>
    </row>
    <row r="148" spans="1:36" ht="13">
      <c r="A148" s="544" t="s">
        <v>1344</v>
      </c>
      <c r="B148" s="529">
        <v>0</v>
      </c>
      <c r="C148" s="529">
        <v>9</v>
      </c>
      <c r="D148" s="529" t="e">
        <v>#NAME?</v>
      </c>
      <c r="E148" s="529" t="e">
        <v>#NAME?</v>
      </c>
      <c r="F148" s="529" t="e">
        <v>#NAME?</v>
      </c>
      <c r="G148" s="535" t="e">
        <v>#NAME?</v>
      </c>
      <c r="I148" s="535" t="e">
        <v>#NAME?</v>
      </c>
      <c r="L148" s="538">
        <v>0</v>
      </c>
      <c r="O148" s="538">
        <v>0</v>
      </c>
      <c r="R148" s="535">
        <v>0</v>
      </c>
      <c r="S148" s="535">
        <v>0</v>
      </c>
      <c r="T148" s="535">
        <v>0</v>
      </c>
      <c r="V148" s="535" t="e">
        <v>#NAME?</v>
      </c>
      <c r="AB148" s="539" t="e">
        <v>#NAME?</v>
      </c>
      <c r="AH148" s="553" t="s">
        <v>1001</v>
      </c>
      <c r="AI148" s="636">
        <v>0</v>
      </c>
      <c r="AJ148" s="636">
        <v>69</v>
      </c>
    </row>
    <row r="149" spans="1:36" ht="13">
      <c r="A149" s="553" t="s">
        <v>1001</v>
      </c>
      <c r="B149" s="555">
        <v>0</v>
      </c>
      <c r="C149" s="555">
        <v>69</v>
      </c>
      <c r="D149" s="555" t="e">
        <v>#NAME?</v>
      </c>
      <c r="E149" s="555" t="e">
        <v>#NAME?</v>
      </c>
      <c r="F149" s="555" t="e">
        <v>#NAME?</v>
      </c>
      <c r="G149" s="555" t="e">
        <v>#NAME?</v>
      </c>
      <c r="H149" s="555">
        <v>0</v>
      </c>
      <c r="I149" s="555" t="e">
        <v>#NAME?</v>
      </c>
      <c r="J149" s="555">
        <v>0</v>
      </c>
      <c r="K149" s="555">
        <v>0</v>
      </c>
      <c r="L149" s="555">
        <v>0</v>
      </c>
      <c r="M149" s="555">
        <v>0</v>
      </c>
      <c r="N149" s="555">
        <v>0</v>
      </c>
      <c r="O149" s="555">
        <v>0</v>
      </c>
      <c r="P149" s="555">
        <v>0</v>
      </c>
      <c r="Q149" s="555">
        <v>0</v>
      </c>
      <c r="R149" s="555">
        <v>0</v>
      </c>
      <c r="S149" s="555">
        <v>0</v>
      </c>
      <c r="T149" s="555">
        <v>0</v>
      </c>
      <c r="U149" s="555">
        <v>0</v>
      </c>
      <c r="V149" s="555" t="e">
        <v>#NAME?</v>
      </c>
      <c r="W149" s="555">
        <v>0</v>
      </c>
      <c r="X149" s="555">
        <v>0</v>
      </c>
      <c r="Y149" s="555">
        <v>0</v>
      </c>
      <c r="Z149" s="555">
        <v>0</v>
      </c>
      <c r="AA149" s="555">
        <v>0</v>
      </c>
      <c r="AB149" s="555" t="e">
        <v>#NAME?</v>
      </c>
      <c r="AH149" s="544" t="s">
        <v>1345</v>
      </c>
      <c r="AI149" s="529">
        <v>0</v>
      </c>
      <c r="AJ149" s="529">
        <v>0</v>
      </c>
    </row>
    <row r="150" spans="1:36" ht="13">
      <c r="A150" s="562" t="s">
        <v>1345</v>
      </c>
      <c r="B150" s="529">
        <v>0</v>
      </c>
      <c r="C150" s="529">
        <v>0</v>
      </c>
      <c r="D150" s="529" t="e">
        <v>#NAME?</v>
      </c>
      <c r="E150" s="529" t="e">
        <v>#NAME?</v>
      </c>
      <c r="F150" s="529" t="e">
        <v>#NAME?</v>
      </c>
      <c r="G150" s="535" t="e">
        <v>#NAME?</v>
      </c>
      <c r="I150" s="535" t="e">
        <v>#NAME?</v>
      </c>
      <c r="L150" s="538">
        <v>0</v>
      </c>
      <c r="O150" s="538">
        <v>0</v>
      </c>
      <c r="R150" s="535">
        <v>0</v>
      </c>
      <c r="S150" s="535">
        <v>0</v>
      </c>
      <c r="T150" s="535">
        <v>0</v>
      </c>
      <c r="V150" s="535" t="e">
        <v>#NAME?</v>
      </c>
      <c r="AB150" s="539" t="e">
        <v>#NAME?</v>
      </c>
      <c r="AH150" s="544" t="s">
        <v>190</v>
      </c>
      <c r="AI150" s="576">
        <v>10824.109999999995</v>
      </c>
      <c r="AJ150" s="576">
        <v>12246.9</v>
      </c>
    </row>
    <row r="151" spans="1:36" ht="13">
      <c r="A151" s="564" t="s">
        <v>1003</v>
      </c>
      <c r="B151" s="566"/>
      <c r="C151" s="566"/>
      <c r="D151" s="566"/>
      <c r="E151" s="566"/>
      <c r="F151" s="566"/>
      <c r="G151" s="570"/>
      <c r="H151" s="565"/>
      <c r="I151" s="570"/>
      <c r="L151" s="538"/>
      <c r="O151" s="538"/>
      <c r="R151" s="535"/>
      <c r="S151" s="535"/>
      <c r="T151" s="535"/>
      <c r="V151" s="535"/>
      <c r="AB151" s="539"/>
    </row>
    <row r="152" spans="1:36" ht="13">
      <c r="A152" s="571" t="s">
        <v>1004</v>
      </c>
      <c r="B152" s="566">
        <v>0</v>
      </c>
      <c r="C152" s="566">
        <v>0</v>
      </c>
      <c r="D152" s="566" t="e">
        <v>#NAME?</v>
      </c>
      <c r="E152" s="566" t="e">
        <v>#NAME?</v>
      </c>
      <c r="F152" s="566" t="e">
        <v>#NAME?</v>
      </c>
      <c r="G152" s="570" t="e">
        <v>#NAME?</v>
      </c>
      <c r="H152" s="565"/>
      <c r="I152" s="570" t="e">
        <v>#NAME?</v>
      </c>
      <c r="L152" s="538">
        <v>0</v>
      </c>
      <c r="O152" s="538">
        <v>0</v>
      </c>
      <c r="R152" s="535">
        <v>0</v>
      </c>
      <c r="S152" s="535">
        <v>0</v>
      </c>
      <c r="T152" s="535">
        <v>0</v>
      </c>
      <c r="V152" s="535" t="e">
        <v>#NAME?</v>
      </c>
      <c r="AB152" s="539" t="e">
        <v>#NAME?</v>
      </c>
      <c r="AH152" s="577" t="s">
        <v>1040</v>
      </c>
    </row>
    <row r="153" spans="1:36" ht="13">
      <c r="A153" s="564" t="s">
        <v>1346</v>
      </c>
      <c r="B153" s="566">
        <v>8.8000000000000007</v>
      </c>
      <c r="C153" s="566">
        <v>0</v>
      </c>
      <c r="D153" s="566" t="e">
        <v>#NAME?</v>
      </c>
      <c r="E153" s="566" t="e">
        <v>#NAME?</v>
      </c>
      <c r="F153" s="566" t="e">
        <v>#NAME?</v>
      </c>
      <c r="G153" s="570" t="e">
        <v>#NAME?</v>
      </c>
      <c r="H153" s="565"/>
      <c r="I153" s="570" t="e">
        <v>#NAME?</v>
      </c>
      <c r="L153" s="538">
        <v>0</v>
      </c>
      <c r="O153" s="538">
        <v>0</v>
      </c>
      <c r="R153" s="535">
        <v>0</v>
      </c>
      <c r="S153" s="535">
        <v>0</v>
      </c>
      <c r="T153" s="535">
        <v>0</v>
      </c>
      <c r="V153" s="535" t="e">
        <v>#NAME?</v>
      </c>
      <c r="AB153" s="539" t="e">
        <v>#NAME?</v>
      </c>
      <c r="AH153" s="577" t="s">
        <v>1041</v>
      </c>
    </row>
    <row r="154" spans="1:36" ht="13">
      <c r="A154" s="564" t="s">
        <v>1005</v>
      </c>
      <c r="B154" s="566">
        <v>0</v>
      </c>
      <c r="C154" s="566">
        <v>0</v>
      </c>
      <c r="D154" s="566" t="e">
        <v>#NAME?</v>
      </c>
      <c r="E154" s="566" t="e">
        <v>#NAME?</v>
      </c>
      <c r="F154" s="566" t="e">
        <v>#NAME?</v>
      </c>
      <c r="G154" s="570" t="e">
        <v>#NAME?</v>
      </c>
      <c r="H154" s="565"/>
      <c r="I154" s="570" t="e">
        <v>#NAME?</v>
      </c>
      <c r="L154" s="538">
        <v>0</v>
      </c>
      <c r="O154" s="538">
        <v>0</v>
      </c>
      <c r="R154" s="535">
        <v>0</v>
      </c>
      <c r="S154" s="535">
        <v>0</v>
      </c>
      <c r="T154" s="535">
        <v>0</v>
      </c>
      <c r="V154" s="535" t="e">
        <v>#NAME?</v>
      </c>
      <c r="AB154" s="539" t="e">
        <v>#NAME?</v>
      </c>
    </row>
    <row r="155" spans="1:36" ht="13">
      <c r="A155" s="564" t="s">
        <v>1181</v>
      </c>
      <c r="B155" s="566">
        <v>4.4000000000000004</v>
      </c>
      <c r="C155" s="566">
        <v>0</v>
      </c>
      <c r="D155" s="566" t="e">
        <v>#NAME?</v>
      </c>
      <c r="E155" s="566" t="e">
        <v>#NAME?</v>
      </c>
      <c r="F155" s="566" t="e">
        <v>#NAME?</v>
      </c>
      <c r="G155" s="570" t="e">
        <v>#NAME?</v>
      </c>
      <c r="H155" s="565"/>
      <c r="I155" s="570" t="e">
        <v>#NAME?</v>
      </c>
      <c r="L155" s="538">
        <v>0</v>
      </c>
      <c r="O155" s="538">
        <v>0</v>
      </c>
      <c r="R155" s="535">
        <v>0</v>
      </c>
      <c r="S155" s="535">
        <v>0</v>
      </c>
      <c r="T155" s="535">
        <v>0</v>
      </c>
      <c r="V155" s="535" t="e">
        <v>#NAME?</v>
      </c>
      <c r="AB155" s="539" t="e">
        <v>#NAME?</v>
      </c>
    </row>
    <row r="156" spans="1:36" ht="13">
      <c r="A156" s="564" t="s">
        <v>1006</v>
      </c>
      <c r="B156" s="566">
        <v>14.3</v>
      </c>
      <c r="C156" s="566">
        <v>0</v>
      </c>
      <c r="D156" s="566" t="e">
        <v>#NAME?</v>
      </c>
      <c r="E156" s="566" t="e">
        <v>#NAME?</v>
      </c>
      <c r="F156" s="566" t="e">
        <v>#NAME?</v>
      </c>
      <c r="G156" s="570" t="e">
        <v>#NAME?</v>
      </c>
      <c r="H156" s="565"/>
      <c r="I156" s="570" t="e">
        <v>#NAME?</v>
      </c>
      <c r="L156" s="538">
        <v>0</v>
      </c>
      <c r="O156" s="538">
        <v>0</v>
      </c>
      <c r="R156" s="535">
        <v>0</v>
      </c>
      <c r="S156" s="535">
        <v>0</v>
      </c>
      <c r="T156" s="535">
        <v>0</v>
      </c>
      <c r="V156" s="535" t="e">
        <v>#NAME?</v>
      </c>
      <c r="AB156" s="539" t="e">
        <v>#NAME?</v>
      </c>
    </row>
    <row r="157" spans="1:36" ht="13">
      <c r="A157" s="564" t="s">
        <v>1182</v>
      </c>
      <c r="B157" s="566">
        <v>0</v>
      </c>
      <c r="C157" s="566">
        <v>0</v>
      </c>
      <c r="D157" s="566" t="e">
        <v>#NAME?</v>
      </c>
      <c r="E157" s="566" t="e">
        <v>#NAME?</v>
      </c>
      <c r="F157" s="566" t="e">
        <v>#NAME?</v>
      </c>
      <c r="G157" s="570" t="e">
        <v>#NAME?</v>
      </c>
      <c r="H157" s="565"/>
      <c r="I157" s="570" t="e">
        <v>#NAME?</v>
      </c>
      <c r="L157" s="538">
        <v>0</v>
      </c>
      <c r="O157" s="538">
        <v>0</v>
      </c>
      <c r="R157" s="535">
        <v>0</v>
      </c>
      <c r="S157" s="535">
        <v>0</v>
      </c>
      <c r="T157" s="535">
        <v>0</v>
      </c>
      <c r="V157" s="535" t="e">
        <v>#NAME?</v>
      </c>
      <c r="AB157" s="539" t="e">
        <v>#NAME?</v>
      </c>
    </row>
    <row r="158" spans="1:36" ht="13">
      <c r="A158" s="564" t="s">
        <v>1347</v>
      </c>
      <c r="B158" s="566">
        <v>0</v>
      </c>
      <c r="C158" s="566">
        <v>0</v>
      </c>
      <c r="D158" s="566" t="e">
        <v>#NAME?</v>
      </c>
      <c r="E158" s="566" t="e">
        <v>#NAME?</v>
      </c>
      <c r="F158" s="566" t="e">
        <v>#NAME?</v>
      </c>
      <c r="G158" s="570" t="e">
        <v>#NAME?</v>
      </c>
      <c r="H158" s="565"/>
      <c r="I158" s="570" t="e">
        <v>#NAME?</v>
      </c>
      <c r="L158" s="538">
        <v>0</v>
      </c>
      <c r="O158" s="538">
        <v>0</v>
      </c>
      <c r="R158" s="535">
        <v>0</v>
      </c>
      <c r="S158" s="535">
        <v>0</v>
      </c>
      <c r="T158" s="535">
        <v>0</v>
      </c>
      <c r="V158" s="535" t="e">
        <v>#NAME?</v>
      </c>
      <c r="AB158" s="539" t="e">
        <v>#NAME?</v>
      </c>
    </row>
    <row r="159" spans="1:36" ht="13">
      <c r="A159" s="564" t="s">
        <v>1183</v>
      </c>
      <c r="B159" s="566">
        <v>32.725000000000001</v>
      </c>
      <c r="C159" s="566">
        <v>0</v>
      </c>
      <c r="D159" s="566" t="e">
        <v>#NAME?</v>
      </c>
      <c r="E159" s="566" t="e">
        <v>#NAME?</v>
      </c>
      <c r="F159" s="566" t="e">
        <v>#NAME?</v>
      </c>
      <c r="G159" s="570" t="e">
        <v>#NAME?</v>
      </c>
      <c r="H159" s="565"/>
      <c r="I159" s="570" t="e">
        <v>#NAME?</v>
      </c>
      <c r="L159" s="538">
        <v>0</v>
      </c>
      <c r="O159" s="538">
        <v>0</v>
      </c>
      <c r="R159" s="535">
        <v>0</v>
      </c>
      <c r="S159" s="535">
        <v>0</v>
      </c>
      <c r="T159" s="535">
        <v>0</v>
      </c>
      <c r="V159" s="535" t="e">
        <v>#NAME?</v>
      </c>
      <c r="AB159" s="539" t="e">
        <v>#NAME?</v>
      </c>
    </row>
    <row r="160" spans="1:36" ht="13">
      <c r="A160" s="564" t="s">
        <v>1184</v>
      </c>
      <c r="B160" s="566">
        <v>0</v>
      </c>
      <c r="C160" s="566">
        <v>0</v>
      </c>
      <c r="D160" s="566" t="e">
        <v>#NAME?</v>
      </c>
      <c r="E160" s="566" t="e">
        <v>#NAME?</v>
      </c>
      <c r="F160" s="566" t="e">
        <v>#NAME?</v>
      </c>
      <c r="G160" s="570" t="e">
        <v>#NAME?</v>
      </c>
      <c r="H160" s="565"/>
      <c r="I160" s="570" t="e">
        <v>#NAME?</v>
      </c>
      <c r="L160" s="538">
        <v>0</v>
      </c>
      <c r="O160" s="538">
        <v>0</v>
      </c>
      <c r="R160" s="535">
        <v>0</v>
      </c>
      <c r="S160" s="535">
        <v>0</v>
      </c>
      <c r="T160" s="535">
        <v>0</v>
      </c>
      <c r="V160" s="535" t="e">
        <v>#NAME?</v>
      </c>
      <c r="AB160" s="539" t="e">
        <v>#NAME?</v>
      </c>
    </row>
    <row r="161" spans="1:34" ht="13">
      <c r="A161" s="564" t="s">
        <v>1186</v>
      </c>
      <c r="B161" s="566">
        <v>0</v>
      </c>
      <c r="C161" s="566">
        <v>0</v>
      </c>
      <c r="D161" s="566" t="e">
        <v>#NAME?</v>
      </c>
      <c r="E161" s="566" t="e">
        <v>#NAME?</v>
      </c>
      <c r="F161" s="566" t="e">
        <v>#NAME?</v>
      </c>
      <c r="G161" s="570" t="e">
        <v>#NAME?</v>
      </c>
      <c r="H161" s="565"/>
      <c r="I161" s="570" t="e">
        <v>#NAME?</v>
      </c>
      <c r="L161" s="538">
        <v>0</v>
      </c>
      <c r="O161" s="538">
        <v>0</v>
      </c>
      <c r="R161" s="535">
        <v>0</v>
      </c>
      <c r="S161" s="535">
        <v>0</v>
      </c>
      <c r="T161" s="535">
        <v>0</v>
      </c>
      <c r="V161" s="535" t="e">
        <v>#NAME?</v>
      </c>
      <c r="AB161" s="539" t="e">
        <v>#NAME?</v>
      </c>
      <c r="AH161" s="578"/>
    </row>
    <row r="162" spans="1:34" ht="13">
      <c r="A162" s="564" t="s">
        <v>1009</v>
      </c>
      <c r="B162" s="566">
        <v>0</v>
      </c>
      <c r="C162" s="566">
        <v>0</v>
      </c>
      <c r="D162" s="566" t="e">
        <v>#NAME?</v>
      </c>
      <c r="E162" s="566" t="e">
        <v>#NAME?</v>
      </c>
      <c r="F162" s="566" t="e">
        <v>#NAME?</v>
      </c>
      <c r="G162" s="570" t="e">
        <v>#NAME?</v>
      </c>
      <c r="H162" s="565"/>
      <c r="I162" s="570" t="e">
        <v>#NAME?</v>
      </c>
      <c r="L162" s="538">
        <v>0</v>
      </c>
      <c r="O162" s="538">
        <v>0</v>
      </c>
      <c r="R162" s="535">
        <v>0</v>
      </c>
      <c r="S162" s="535">
        <v>0</v>
      </c>
      <c r="T162" s="535">
        <v>0</v>
      </c>
      <c r="V162" s="535" t="e">
        <v>#NAME?</v>
      </c>
      <c r="AB162" s="539" t="e">
        <v>#NAME?</v>
      </c>
      <c r="AH162" s="578"/>
    </row>
    <row r="163" spans="1:34" ht="13">
      <c r="A163" s="564" t="s">
        <v>1010</v>
      </c>
      <c r="B163" s="566">
        <v>0</v>
      </c>
      <c r="C163" s="566">
        <v>0</v>
      </c>
      <c r="D163" s="566" t="e">
        <v>#NAME?</v>
      </c>
      <c r="E163" s="566" t="e">
        <v>#NAME?</v>
      </c>
      <c r="F163" s="566" t="e">
        <v>#NAME?</v>
      </c>
      <c r="G163" s="570" t="e">
        <v>#NAME?</v>
      </c>
      <c r="H163" s="565"/>
      <c r="I163" s="570" t="e">
        <v>#NAME?</v>
      </c>
      <c r="L163" s="538">
        <v>0</v>
      </c>
      <c r="O163" s="538">
        <v>0</v>
      </c>
      <c r="R163" s="535">
        <v>0</v>
      </c>
      <c r="S163" s="535">
        <v>0</v>
      </c>
      <c r="T163" s="535">
        <v>0</v>
      </c>
      <c r="V163" s="535" t="e">
        <v>#NAME?</v>
      </c>
      <c r="AB163" s="539" t="e">
        <v>#NAME?</v>
      </c>
      <c r="AH163" s="578"/>
    </row>
    <row r="164" spans="1:34" ht="13">
      <c r="A164" s="564" t="s">
        <v>1187</v>
      </c>
      <c r="B164" s="566">
        <v>0</v>
      </c>
      <c r="C164" s="566">
        <v>0</v>
      </c>
      <c r="D164" s="566" t="e">
        <v>#NAME?</v>
      </c>
      <c r="E164" s="566" t="e">
        <v>#NAME?</v>
      </c>
      <c r="F164" s="566" t="e">
        <v>#NAME?</v>
      </c>
      <c r="G164" s="570" t="e">
        <v>#NAME?</v>
      </c>
      <c r="H164" s="565"/>
      <c r="I164" s="570" t="e">
        <v>#NAME?</v>
      </c>
      <c r="L164" s="538">
        <v>0</v>
      </c>
      <c r="O164" s="538">
        <v>0</v>
      </c>
      <c r="R164" s="535">
        <v>0</v>
      </c>
      <c r="S164" s="535">
        <v>0</v>
      </c>
      <c r="T164" s="535">
        <v>0</v>
      </c>
      <c r="V164" s="535" t="e">
        <v>#NAME?</v>
      </c>
      <c r="AB164" s="539" t="e">
        <v>#NAME?</v>
      </c>
      <c r="AH164" s="578"/>
    </row>
    <row r="165" spans="1:34" ht="13">
      <c r="A165" s="564" t="s">
        <v>1189</v>
      </c>
      <c r="B165" s="566">
        <v>0</v>
      </c>
      <c r="C165" s="566">
        <v>0</v>
      </c>
      <c r="D165" s="566" t="e">
        <v>#NAME?</v>
      </c>
      <c r="E165" s="566" t="e">
        <v>#NAME?</v>
      </c>
      <c r="F165" s="566" t="e">
        <v>#NAME?</v>
      </c>
      <c r="G165" s="570" t="e">
        <v>#NAME?</v>
      </c>
      <c r="H165" s="565"/>
      <c r="I165" s="570" t="e">
        <v>#NAME?</v>
      </c>
      <c r="L165" s="538">
        <v>0</v>
      </c>
      <c r="O165" s="538">
        <v>0</v>
      </c>
      <c r="R165" s="535">
        <v>0</v>
      </c>
      <c r="S165" s="535">
        <v>0</v>
      </c>
      <c r="T165" s="535">
        <v>0</v>
      </c>
      <c r="V165" s="535" t="e">
        <v>#NAME?</v>
      </c>
      <c r="AB165" s="539" t="e">
        <v>#NAME?</v>
      </c>
      <c r="AH165" s="578"/>
    </row>
    <row r="166" spans="1:34" ht="13">
      <c r="A166" s="564" t="s">
        <v>1348</v>
      </c>
      <c r="B166" s="566">
        <v>25.63</v>
      </c>
      <c r="C166" s="566">
        <v>0</v>
      </c>
      <c r="D166" s="566" t="e">
        <v>#NAME?</v>
      </c>
      <c r="E166" s="566" t="e">
        <v>#NAME?</v>
      </c>
      <c r="F166" s="566" t="e">
        <v>#NAME?</v>
      </c>
      <c r="G166" s="570" t="e">
        <v>#NAME?</v>
      </c>
      <c r="H166" s="565"/>
      <c r="I166" s="570" t="e">
        <v>#NAME?</v>
      </c>
      <c r="L166" s="538">
        <v>0</v>
      </c>
      <c r="O166" s="538">
        <v>0</v>
      </c>
      <c r="R166" s="535">
        <v>0</v>
      </c>
      <c r="S166" s="535">
        <v>0</v>
      </c>
      <c r="T166" s="535">
        <v>0</v>
      </c>
      <c r="V166" s="535" t="e">
        <v>#NAME?</v>
      </c>
      <c r="AB166" s="539" t="e">
        <v>#NAME?</v>
      </c>
      <c r="AH166" s="578"/>
    </row>
    <row r="167" spans="1:34" ht="13">
      <c r="A167" s="564" t="s">
        <v>1190</v>
      </c>
      <c r="B167" s="566">
        <v>0</v>
      </c>
      <c r="C167" s="566">
        <v>0</v>
      </c>
      <c r="D167" s="566" t="e">
        <v>#NAME?</v>
      </c>
      <c r="E167" s="566" t="e">
        <v>#NAME?</v>
      </c>
      <c r="F167" s="566" t="e">
        <v>#NAME?</v>
      </c>
      <c r="G167" s="570" t="e">
        <v>#NAME?</v>
      </c>
      <c r="H167" s="565"/>
      <c r="I167" s="570" t="e">
        <v>#NAME?</v>
      </c>
      <c r="L167" s="538">
        <v>0</v>
      </c>
      <c r="O167" s="538">
        <v>0</v>
      </c>
      <c r="R167" s="535">
        <v>0</v>
      </c>
      <c r="S167" s="535">
        <v>0</v>
      </c>
      <c r="T167" s="535">
        <v>0</v>
      </c>
      <c r="V167" s="535" t="e">
        <v>#NAME?</v>
      </c>
      <c r="AB167" s="539" t="e">
        <v>#NAME?</v>
      </c>
      <c r="AH167" s="578"/>
    </row>
    <row r="168" spans="1:34" ht="13">
      <c r="A168" s="564" t="s">
        <v>1012</v>
      </c>
      <c r="B168" s="566">
        <v>0</v>
      </c>
      <c r="C168" s="566">
        <v>0</v>
      </c>
      <c r="D168" s="566" t="e">
        <v>#NAME?</v>
      </c>
      <c r="E168" s="566" t="e">
        <v>#NAME?</v>
      </c>
      <c r="F168" s="566" t="e">
        <v>#NAME?</v>
      </c>
      <c r="G168" s="570" t="e">
        <v>#NAME?</v>
      </c>
      <c r="H168" s="565"/>
      <c r="I168" s="570" t="e">
        <v>#NAME?</v>
      </c>
      <c r="L168" s="538">
        <v>0</v>
      </c>
      <c r="O168" s="538">
        <v>0</v>
      </c>
      <c r="R168" s="535">
        <v>0</v>
      </c>
      <c r="S168" s="535">
        <v>0</v>
      </c>
      <c r="T168" s="535">
        <v>0</v>
      </c>
      <c r="V168" s="535" t="e">
        <v>#NAME?</v>
      </c>
      <c r="AB168" s="539" t="e">
        <v>#NAME?</v>
      </c>
      <c r="AH168" s="578"/>
    </row>
    <row r="169" spans="1:34" ht="13">
      <c r="A169" s="564" t="s">
        <v>1013</v>
      </c>
      <c r="B169" s="566">
        <v>0</v>
      </c>
      <c r="C169" s="566">
        <v>55.5</v>
      </c>
      <c r="D169" s="566" t="e">
        <v>#NAME?</v>
      </c>
      <c r="E169" s="566" t="e">
        <v>#NAME?</v>
      </c>
      <c r="F169" s="566" t="e">
        <v>#NAME?</v>
      </c>
      <c r="G169" s="570" t="e">
        <v>#NAME?</v>
      </c>
      <c r="H169" s="565"/>
      <c r="I169" s="570" t="e">
        <v>#NAME?</v>
      </c>
      <c r="L169" s="538">
        <v>0</v>
      </c>
      <c r="O169" s="538">
        <v>0</v>
      </c>
      <c r="R169" s="535">
        <v>0</v>
      </c>
      <c r="S169" s="535">
        <v>0</v>
      </c>
      <c r="T169" s="535">
        <v>0</v>
      </c>
      <c r="V169" s="535" t="e">
        <v>#NAME?</v>
      </c>
      <c r="AB169" s="539" t="e">
        <v>#NAME?</v>
      </c>
      <c r="AH169" s="578" t="s">
        <v>1042</v>
      </c>
    </row>
    <row r="170" spans="1:34" ht="13">
      <c r="A170" s="564" t="s">
        <v>1014</v>
      </c>
      <c r="B170" s="566">
        <v>13.2</v>
      </c>
      <c r="C170" s="566">
        <v>0</v>
      </c>
      <c r="D170" s="566" t="e">
        <v>#NAME?</v>
      </c>
      <c r="E170" s="566" t="e">
        <v>#NAME?</v>
      </c>
      <c r="F170" s="566" t="e">
        <v>#NAME?</v>
      </c>
      <c r="G170" s="570" t="e">
        <v>#NAME?</v>
      </c>
      <c r="H170" s="565"/>
      <c r="I170" s="570" t="e">
        <v>#NAME?</v>
      </c>
      <c r="L170" s="538">
        <v>0</v>
      </c>
      <c r="O170" s="538">
        <v>0</v>
      </c>
      <c r="R170" s="535">
        <v>0</v>
      </c>
      <c r="S170" s="535">
        <v>0</v>
      </c>
      <c r="T170" s="535">
        <v>0</v>
      </c>
      <c r="V170" s="535" t="e">
        <v>#NAME?</v>
      </c>
      <c r="AB170" s="539" t="e">
        <v>#NAME?</v>
      </c>
      <c r="AH170" s="579"/>
    </row>
    <row r="171" spans="1:34" ht="13">
      <c r="A171" s="564" t="s">
        <v>1015</v>
      </c>
      <c r="B171" s="566">
        <v>0</v>
      </c>
      <c r="C171" s="566">
        <v>0</v>
      </c>
      <c r="D171" s="566" t="e">
        <v>#NAME?</v>
      </c>
      <c r="E171" s="566" t="e">
        <v>#NAME?</v>
      </c>
      <c r="F171" s="566" t="e">
        <v>#NAME?</v>
      </c>
      <c r="G171" s="570" t="e">
        <v>#NAME?</v>
      </c>
      <c r="H171" s="565"/>
      <c r="I171" s="570" t="e">
        <v>#NAME?</v>
      </c>
      <c r="L171" s="538">
        <v>0</v>
      </c>
      <c r="O171" s="538">
        <v>0</v>
      </c>
      <c r="R171" s="535">
        <v>0</v>
      </c>
      <c r="S171" s="535">
        <v>0</v>
      </c>
      <c r="T171" s="535">
        <v>0</v>
      </c>
      <c r="V171" s="535" t="e">
        <v>#NAME?</v>
      </c>
      <c r="AB171" s="539" t="e">
        <v>#NAME?</v>
      </c>
    </row>
    <row r="172" spans="1:34" ht="13">
      <c r="A172" s="564" t="s">
        <v>1016</v>
      </c>
      <c r="B172" s="566">
        <v>0</v>
      </c>
      <c r="C172" s="566">
        <v>0</v>
      </c>
      <c r="D172" s="566" t="e">
        <v>#NAME?</v>
      </c>
      <c r="E172" s="566" t="e">
        <v>#NAME?</v>
      </c>
      <c r="F172" s="566" t="e">
        <v>#NAME?</v>
      </c>
      <c r="G172" s="570" t="e">
        <v>#NAME?</v>
      </c>
      <c r="H172" s="565"/>
      <c r="I172" s="570" t="e">
        <v>#NAME?</v>
      </c>
      <c r="L172" s="538">
        <v>0</v>
      </c>
      <c r="O172" s="538">
        <v>0</v>
      </c>
      <c r="R172" s="535">
        <v>0</v>
      </c>
      <c r="S172" s="535">
        <v>0</v>
      </c>
      <c r="T172" s="535">
        <v>0</v>
      </c>
      <c r="V172" s="535" t="e">
        <v>#NAME?</v>
      </c>
      <c r="AB172" s="539" t="e">
        <v>#NAME?</v>
      </c>
    </row>
    <row r="173" spans="1:34" ht="13">
      <c r="A173" s="564" t="s">
        <v>1017</v>
      </c>
      <c r="B173" s="566">
        <v>0</v>
      </c>
      <c r="C173" s="566">
        <v>0</v>
      </c>
      <c r="D173" s="566" t="e">
        <v>#NAME?</v>
      </c>
      <c r="E173" s="566" t="e">
        <v>#NAME?</v>
      </c>
      <c r="F173" s="566" t="e">
        <v>#NAME?</v>
      </c>
      <c r="G173" s="570" t="e">
        <v>#NAME?</v>
      </c>
      <c r="H173" s="565"/>
      <c r="I173" s="570" t="e">
        <v>#NAME?</v>
      </c>
      <c r="L173" s="538">
        <v>0</v>
      </c>
      <c r="O173" s="538">
        <v>0</v>
      </c>
      <c r="R173" s="535">
        <v>0</v>
      </c>
      <c r="S173" s="535">
        <v>0</v>
      </c>
      <c r="T173" s="535">
        <v>0</v>
      </c>
      <c r="V173" s="535" t="e">
        <v>#NAME?</v>
      </c>
      <c r="AB173" s="539" t="e">
        <v>#NAME?</v>
      </c>
    </row>
    <row r="174" spans="1:34" ht="13">
      <c r="A174" s="564" t="s">
        <v>1018</v>
      </c>
      <c r="B174" s="566">
        <v>0</v>
      </c>
      <c r="C174" s="566">
        <v>0</v>
      </c>
      <c r="D174" s="566" t="e">
        <v>#NAME?</v>
      </c>
      <c r="E174" s="566" t="e">
        <v>#NAME?</v>
      </c>
      <c r="F174" s="566" t="e">
        <v>#NAME?</v>
      </c>
      <c r="G174" s="570" t="e">
        <v>#NAME?</v>
      </c>
      <c r="H174" s="565"/>
      <c r="I174" s="570" t="e">
        <v>#NAME?</v>
      </c>
      <c r="L174" s="538">
        <v>0</v>
      </c>
      <c r="O174" s="538">
        <v>0</v>
      </c>
      <c r="R174" s="535">
        <v>0</v>
      </c>
      <c r="S174" s="535">
        <v>0</v>
      </c>
      <c r="T174" s="535">
        <v>0</v>
      </c>
      <c r="V174" s="535" t="e">
        <v>#NAME?</v>
      </c>
      <c r="AB174" s="539" t="e">
        <v>#NAME?</v>
      </c>
      <c r="AH174" s="510" t="s">
        <v>1042</v>
      </c>
    </row>
    <row r="175" spans="1:34" ht="13">
      <c r="A175" s="564" t="s">
        <v>1349</v>
      </c>
      <c r="B175" s="566">
        <v>7.7</v>
      </c>
      <c r="C175" s="566">
        <v>0</v>
      </c>
      <c r="D175" s="566" t="e">
        <v>#NAME?</v>
      </c>
      <c r="E175" s="566" t="e">
        <v>#NAME?</v>
      </c>
      <c r="F175" s="566" t="e">
        <v>#NAME?</v>
      </c>
      <c r="G175" s="570" t="e">
        <v>#NAME?</v>
      </c>
      <c r="H175" s="565"/>
      <c r="I175" s="570" t="e">
        <v>#NAME?</v>
      </c>
      <c r="L175" s="538">
        <v>0</v>
      </c>
      <c r="O175" s="538">
        <v>0</v>
      </c>
      <c r="R175" s="535">
        <v>0</v>
      </c>
      <c r="S175" s="535">
        <v>0</v>
      </c>
      <c r="T175" s="535">
        <v>0</v>
      </c>
      <c r="V175" s="535" t="e">
        <v>#NAME?</v>
      </c>
      <c r="AB175" s="539" t="e">
        <v>#NAME?</v>
      </c>
    </row>
    <row r="176" spans="1:34" ht="13">
      <c r="A176" s="564" t="s">
        <v>1350</v>
      </c>
      <c r="B176" s="566">
        <v>0</v>
      </c>
      <c r="C176" s="566">
        <v>0</v>
      </c>
      <c r="D176" s="566" t="e">
        <v>#NAME?</v>
      </c>
      <c r="E176" s="566" t="e">
        <v>#NAME?</v>
      </c>
      <c r="F176" s="566" t="e">
        <v>#NAME?</v>
      </c>
      <c r="G176" s="570" t="e">
        <v>#NAME?</v>
      </c>
      <c r="H176" s="565"/>
      <c r="I176" s="570" t="e">
        <v>#NAME?</v>
      </c>
      <c r="L176" s="538">
        <v>0</v>
      </c>
      <c r="O176" s="538">
        <v>0</v>
      </c>
      <c r="R176" s="535">
        <v>0</v>
      </c>
      <c r="S176" s="535">
        <v>0</v>
      </c>
      <c r="T176" s="535">
        <v>0</v>
      </c>
      <c r="V176" s="535" t="e">
        <v>#NAME?</v>
      </c>
      <c r="AB176" s="539" t="e">
        <v>#NAME?</v>
      </c>
      <c r="AH176" s="543"/>
    </row>
    <row r="177" spans="1:34" ht="13">
      <c r="A177" s="574" t="s">
        <v>1019</v>
      </c>
      <c r="B177" s="566">
        <v>0</v>
      </c>
      <c r="C177" s="566">
        <v>0</v>
      </c>
      <c r="D177" s="566" t="e">
        <v>#NAME?</v>
      </c>
      <c r="E177" s="566" t="e">
        <v>#NAME?</v>
      </c>
      <c r="F177" s="566" t="e">
        <v>#NAME?</v>
      </c>
      <c r="G177" s="570" t="e">
        <v>#NAME?</v>
      </c>
      <c r="H177" s="565"/>
      <c r="I177" s="570" t="e">
        <v>#NAME?</v>
      </c>
      <c r="L177" s="538">
        <v>0</v>
      </c>
      <c r="O177" s="538">
        <v>0</v>
      </c>
      <c r="R177" s="535">
        <v>0</v>
      </c>
      <c r="S177" s="535">
        <v>0</v>
      </c>
      <c r="T177" s="535">
        <v>0</v>
      </c>
      <c r="V177" s="535" t="e">
        <v>#NAME?</v>
      </c>
      <c r="AB177" s="539" t="e">
        <v>#NAME?</v>
      </c>
      <c r="AH177" s="543" t="s">
        <v>1042</v>
      </c>
    </row>
    <row r="178" spans="1:34" ht="13">
      <c r="A178" s="564" t="s">
        <v>1020</v>
      </c>
      <c r="B178" s="566">
        <v>0</v>
      </c>
      <c r="C178" s="566">
        <v>0</v>
      </c>
      <c r="D178" s="566" t="e">
        <v>#NAME?</v>
      </c>
      <c r="E178" s="566" t="e">
        <v>#NAME?</v>
      </c>
      <c r="F178" s="566" t="e">
        <v>#NAME?</v>
      </c>
      <c r="G178" s="570" t="e">
        <v>#NAME?</v>
      </c>
      <c r="H178" s="565"/>
      <c r="I178" s="570" t="e">
        <v>#NAME?</v>
      </c>
      <c r="L178" s="538">
        <v>0</v>
      </c>
      <c r="O178" s="538">
        <v>0</v>
      </c>
      <c r="R178" s="535">
        <v>0</v>
      </c>
      <c r="S178" s="535">
        <v>0</v>
      </c>
      <c r="T178" s="535">
        <v>0</v>
      </c>
      <c r="V178" s="535" t="e">
        <v>#NAME?</v>
      </c>
      <c r="AB178" s="539" t="e">
        <v>#NAME?</v>
      </c>
      <c r="AH178" s="543"/>
    </row>
    <row r="179" spans="1:34" ht="13">
      <c r="A179" s="564" t="s">
        <v>1022</v>
      </c>
      <c r="B179" s="566">
        <v>0</v>
      </c>
      <c r="C179" s="566">
        <v>0</v>
      </c>
      <c r="D179" s="566" t="e">
        <v>#NAME?</v>
      </c>
      <c r="E179" s="566" t="e">
        <v>#NAME?</v>
      </c>
      <c r="F179" s="566" t="e">
        <v>#NAME?</v>
      </c>
      <c r="G179" s="570" t="e">
        <v>#NAME?</v>
      </c>
      <c r="H179" s="565"/>
      <c r="I179" s="570" t="e">
        <v>#NAME?</v>
      </c>
      <c r="L179" s="538">
        <v>0</v>
      </c>
      <c r="O179" s="538">
        <v>0</v>
      </c>
      <c r="R179" s="535">
        <v>0</v>
      </c>
      <c r="S179" s="535">
        <v>0</v>
      </c>
      <c r="T179" s="535">
        <v>0</v>
      </c>
      <c r="V179" s="535" t="e">
        <v>#NAME?</v>
      </c>
      <c r="AB179" s="539" t="e">
        <v>#NAME?</v>
      </c>
      <c r="AH179" s="543" t="s">
        <v>1042</v>
      </c>
    </row>
    <row r="180" spans="1:34" ht="13">
      <c r="A180" s="564" t="s">
        <v>1023</v>
      </c>
      <c r="B180" s="566">
        <v>0</v>
      </c>
      <c r="C180" s="566">
        <v>0</v>
      </c>
      <c r="D180" s="566" t="e">
        <v>#NAME?</v>
      </c>
      <c r="E180" s="566" t="e">
        <v>#NAME?</v>
      </c>
      <c r="F180" s="566" t="e">
        <v>#NAME?</v>
      </c>
      <c r="G180" s="570" t="e">
        <v>#NAME?</v>
      </c>
      <c r="H180" s="565"/>
      <c r="I180" s="570" t="e">
        <v>#NAME?</v>
      </c>
      <c r="L180" s="538">
        <v>0</v>
      </c>
      <c r="O180" s="538">
        <v>0</v>
      </c>
      <c r="R180" s="535">
        <v>0</v>
      </c>
      <c r="S180" s="535">
        <v>0</v>
      </c>
      <c r="T180" s="535">
        <v>0</v>
      </c>
      <c r="V180" s="535" t="e">
        <v>#NAME?</v>
      </c>
      <c r="AB180" s="539" t="e">
        <v>#NAME?</v>
      </c>
      <c r="AH180" s="543"/>
    </row>
    <row r="181" spans="1:34" ht="13">
      <c r="A181" s="564" t="s">
        <v>1024</v>
      </c>
      <c r="B181" s="566">
        <v>0</v>
      </c>
      <c r="C181" s="566">
        <v>0</v>
      </c>
      <c r="D181" s="566" t="e">
        <v>#NAME?</v>
      </c>
      <c r="E181" s="566" t="e">
        <v>#NAME?</v>
      </c>
      <c r="F181" s="566" t="e">
        <v>#NAME?</v>
      </c>
      <c r="G181" s="570" t="e">
        <v>#NAME?</v>
      </c>
      <c r="H181" s="565"/>
      <c r="I181" s="570" t="e">
        <v>#NAME?</v>
      </c>
      <c r="L181" s="538">
        <v>0</v>
      </c>
      <c r="O181" s="538">
        <v>0</v>
      </c>
      <c r="R181" s="535">
        <v>0</v>
      </c>
      <c r="S181" s="535">
        <v>0</v>
      </c>
      <c r="T181" s="535">
        <v>0</v>
      </c>
      <c r="V181" s="535" t="e">
        <v>#NAME?</v>
      </c>
      <c r="AB181" s="539" t="e">
        <v>#NAME?</v>
      </c>
      <c r="AH181" s="543"/>
    </row>
    <row r="182" spans="1:34" ht="13">
      <c r="A182" s="564" t="s">
        <v>1025</v>
      </c>
      <c r="B182" s="566">
        <v>52.25</v>
      </c>
      <c r="C182" s="566">
        <v>36</v>
      </c>
      <c r="D182" s="566" t="e">
        <v>#NAME?</v>
      </c>
      <c r="E182" s="566" t="e">
        <v>#NAME?</v>
      </c>
      <c r="F182" s="566" t="e">
        <v>#NAME?</v>
      </c>
      <c r="G182" s="570" t="e">
        <v>#NAME?</v>
      </c>
      <c r="H182" s="565"/>
      <c r="I182" s="570" t="e">
        <v>#NAME?</v>
      </c>
      <c r="L182" s="538">
        <v>0</v>
      </c>
      <c r="O182" s="538">
        <v>0</v>
      </c>
      <c r="R182" s="535">
        <v>0</v>
      </c>
      <c r="S182" s="535">
        <v>0</v>
      </c>
      <c r="T182" s="535">
        <v>0</v>
      </c>
      <c r="V182" s="535" t="e">
        <v>#NAME?</v>
      </c>
      <c r="AB182" s="539" t="e">
        <v>#NAME?</v>
      </c>
      <c r="AH182" s="543"/>
    </row>
    <row r="183" spans="1:34" ht="13">
      <c r="A183" s="575" t="s">
        <v>1351</v>
      </c>
      <c r="B183" s="566">
        <v>0</v>
      </c>
      <c r="C183" s="566">
        <v>18</v>
      </c>
      <c r="D183" s="566" t="e">
        <v>#NAME?</v>
      </c>
      <c r="E183" s="566" t="e">
        <v>#NAME?</v>
      </c>
      <c r="F183" s="566" t="e">
        <v>#NAME?</v>
      </c>
      <c r="G183" s="570" t="e">
        <v>#NAME?</v>
      </c>
      <c r="H183" s="565"/>
      <c r="I183" s="570" t="e">
        <v>#NAME?</v>
      </c>
      <c r="L183" s="538">
        <v>0</v>
      </c>
      <c r="O183" s="538">
        <v>0</v>
      </c>
      <c r="R183" s="535">
        <v>0</v>
      </c>
      <c r="S183" s="535">
        <v>0</v>
      </c>
      <c r="T183" s="535">
        <v>0</v>
      </c>
      <c r="V183" s="535" t="e">
        <v>#NAME?</v>
      </c>
      <c r="AB183" s="539" t="e">
        <v>#NAME?</v>
      </c>
    </row>
    <row r="184" spans="1:34" ht="13">
      <c r="A184" s="564" t="s">
        <v>1026</v>
      </c>
      <c r="B184" s="566">
        <v>0</v>
      </c>
      <c r="C184" s="566">
        <v>0</v>
      </c>
      <c r="D184" s="566" t="e">
        <v>#NAME?</v>
      </c>
      <c r="E184" s="566" t="e">
        <v>#NAME?</v>
      </c>
      <c r="F184" s="566" t="e">
        <v>#NAME?</v>
      </c>
      <c r="G184" s="570" t="e">
        <v>#NAME?</v>
      </c>
      <c r="H184" s="565"/>
      <c r="I184" s="570" t="e">
        <v>#NAME?</v>
      </c>
      <c r="L184" s="538">
        <v>0</v>
      </c>
      <c r="O184" s="538">
        <v>0</v>
      </c>
      <c r="R184" s="535">
        <v>0</v>
      </c>
      <c r="S184" s="535">
        <v>0</v>
      </c>
      <c r="T184" s="535">
        <v>0</v>
      </c>
      <c r="V184" s="535" t="e">
        <v>#NAME?</v>
      </c>
      <c r="AB184" s="539" t="e">
        <v>#NAME?</v>
      </c>
    </row>
    <row r="185" spans="1:34" ht="13">
      <c r="A185" s="564" t="s">
        <v>1027</v>
      </c>
      <c r="B185" s="566">
        <v>5.5</v>
      </c>
      <c r="C185" s="566">
        <v>0</v>
      </c>
      <c r="D185" s="566" t="e">
        <v>#NAME?</v>
      </c>
      <c r="E185" s="566" t="e">
        <v>#NAME?</v>
      </c>
      <c r="F185" s="566" t="e">
        <v>#NAME?</v>
      </c>
      <c r="G185" s="570" t="e">
        <v>#NAME?</v>
      </c>
      <c r="H185" s="565"/>
      <c r="I185" s="570" t="e">
        <v>#NAME?</v>
      </c>
      <c r="L185" s="538">
        <v>0</v>
      </c>
      <c r="O185" s="538">
        <v>0</v>
      </c>
      <c r="R185" s="535">
        <v>0</v>
      </c>
      <c r="S185" s="535">
        <v>0</v>
      </c>
      <c r="T185" s="535">
        <v>0</v>
      </c>
      <c r="V185" s="535" t="e">
        <v>#NAME?</v>
      </c>
      <c r="AB185" s="539" t="e">
        <v>#NAME?</v>
      </c>
    </row>
    <row r="186" spans="1:34" ht="13">
      <c r="A186" s="564" t="s">
        <v>1028</v>
      </c>
      <c r="B186" s="566">
        <v>0</v>
      </c>
      <c r="C186" s="566">
        <v>0</v>
      </c>
      <c r="D186" s="566" t="e">
        <v>#NAME?</v>
      </c>
      <c r="E186" s="566" t="e">
        <v>#NAME?</v>
      </c>
      <c r="F186" s="566" t="e">
        <v>#NAME?</v>
      </c>
      <c r="G186" s="570" t="e">
        <v>#NAME?</v>
      </c>
      <c r="H186" s="565"/>
      <c r="I186" s="570" t="e">
        <v>#NAME?</v>
      </c>
      <c r="L186" s="538">
        <v>0</v>
      </c>
      <c r="O186" s="538">
        <v>0</v>
      </c>
      <c r="R186" s="535">
        <v>0</v>
      </c>
      <c r="S186" s="535">
        <v>0</v>
      </c>
      <c r="T186" s="535">
        <v>0</v>
      </c>
      <c r="V186" s="535" t="e">
        <v>#NAME?</v>
      </c>
      <c r="AB186" s="539" t="e">
        <v>#NAME?</v>
      </c>
    </row>
    <row r="187" spans="1:34" ht="13">
      <c r="A187" s="564" t="s">
        <v>1352</v>
      </c>
      <c r="B187" s="566">
        <v>48.73</v>
      </c>
      <c r="C187" s="566">
        <v>0</v>
      </c>
      <c r="D187" s="566" t="e">
        <v>#NAME?</v>
      </c>
      <c r="E187" s="566" t="e">
        <v>#NAME?</v>
      </c>
      <c r="F187" s="566" t="e">
        <v>#NAME?</v>
      </c>
      <c r="G187" s="570" t="e">
        <v>#NAME?</v>
      </c>
      <c r="H187" s="565"/>
      <c r="I187" s="570" t="e">
        <v>#NAME?</v>
      </c>
      <c r="L187" s="538">
        <v>0</v>
      </c>
      <c r="O187" s="538">
        <v>0</v>
      </c>
      <c r="R187" s="535">
        <v>0</v>
      </c>
      <c r="S187" s="535">
        <v>0</v>
      </c>
      <c r="T187" s="535">
        <v>0</v>
      </c>
      <c r="V187" s="535" t="e">
        <v>#NAME?</v>
      </c>
      <c r="AB187" s="539" t="e">
        <v>#NAME?</v>
      </c>
    </row>
    <row r="188" spans="1:34" ht="13">
      <c r="A188" s="564" t="s">
        <v>1029</v>
      </c>
      <c r="B188" s="566">
        <v>0</v>
      </c>
      <c r="C188" s="566">
        <v>0</v>
      </c>
      <c r="D188" s="566" t="e">
        <v>#NAME?</v>
      </c>
      <c r="E188" s="566" t="e">
        <v>#NAME?</v>
      </c>
      <c r="F188" s="566" t="e">
        <v>#NAME?</v>
      </c>
      <c r="G188" s="570" t="e">
        <v>#NAME?</v>
      </c>
      <c r="H188" s="565"/>
      <c r="I188" s="570" t="e">
        <v>#NAME?</v>
      </c>
      <c r="L188" s="538">
        <v>0</v>
      </c>
      <c r="O188" s="538">
        <v>0</v>
      </c>
      <c r="R188" s="535">
        <v>0</v>
      </c>
      <c r="S188" s="535">
        <v>0</v>
      </c>
      <c r="T188" s="535">
        <v>0</v>
      </c>
      <c r="V188" s="535" t="e">
        <v>#NAME?</v>
      </c>
      <c r="AB188" s="539" t="e">
        <v>#NAME?</v>
      </c>
    </row>
    <row r="189" spans="1:34" ht="13">
      <c r="A189" s="575" t="s">
        <v>1353</v>
      </c>
      <c r="B189" s="566">
        <v>17.16</v>
      </c>
      <c r="C189" s="566">
        <v>0</v>
      </c>
      <c r="D189" s="566" t="e">
        <v>#NAME?</v>
      </c>
      <c r="E189" s="566" t="e">
        <v>#NAME?</v>
      </c>
      <c r="F189" s="566" t="e">
        <v>#NAME?</v>
      </c>
      <c r="G189" s="570" t="e">
        <v>#NAME?</v>
      </c>
      <c r="H189" s="565"/>
      <c r="I189" s="570" t="e">
        <v>#NAME?</v>
      </c>
      <c r="L189" s="538">
        <v>0</v>
      </c>
      <c r="O189" s="538">
        <v>0</v>
      </c>
      <c r="R189" s="535">
        <v>0</v>
      </c>
      <c r="S189" s="535">
        <v>0</v>
      </c>
      <c r="T189" s="535">
        <v>0</v>
      </c>
      <c r="V189" s="535" t="e">
        <v>#NAME?</v>
      </c>
      <c r="AB189" s="539" t="e">
        <v>#NAME?</v>
      </c>
    </row>
    <row r="190" spans="1:34" ht="13">
      <c r="A190" s="564" t="s">
        <v>1030</v>
      </c>
      <c r="B190" s="566">
        <v>0</v>
      </c>
      <c r="C190" s="566">
        <v>0</v>
      </c>
      <c r="D190" s="566" t="e">
        <v>#NAME?</v>
      </c>
      <c r="E190" s="566" t="e">
        <v>#NAME?</v>
      </c>
      <c r="F190" s="566" t="e">
        <v>#NAME?</v>
      </c>
      <c r="G190" s="570" t="e">
        <v>#NAME?</v>
      </c>
      <c r="H190" s="565"/>
      <c r="I190" s="570" t="e">
        <v>#NAME?</v>
      </c>
      <c r="L190" s="538">
        <v>0</v>
      </c>
      <c r="O190" s="538">
        <v>0</v>
      </c>
      <c r="R190" s="535">
        <v>0</v>
      </c>
      <c r="S190" s="535">
        <v>0</v>
      </c>
      <c r="T190" s="535">
        <v>0</v>
      </c>
      <c r="V190" s="535" t="e">
        <v>#NAME?</v>
      </c>
      <c r="AB190" s="539" t="e">
        <v>#NAME?</v>
      </c>
    </row>
    <row r="191" spans="1:34" ht="13">
      <c r="A191" s="564" t="s">
        <v>1031</v>
      </c>
      <c r="B191" s="566">
        <v>0</v>
      </c>
      <c r="C191" s="566">
        <v>0</v>
      </c>
      <c r="D191" s="566" t="e">
        <v>#NAME?</v>
      </c>
      <c r="E191" s="566" t="e">
        <v>#NAME?</v>
      </c>
      <c r="F191" s="566" t="e">
        <v>#NAME?</v>
      </c>
      <c r="G191" s="570" t="e">
        <v>#NAME?</v>
      </c>
      <c r="H191" s="565"/>
      <c r="I191" s="570" t="e">
        <v>#NAME?</v>
      </c>
      <c r="L191" s="538">
        <v>0</v>
      </c>
      <c r="O191" s="538">
        <v>0</v>
      </c>
      <c r="R191" s="535">
        <v>0</v>
      </c>
      <c r="S191" s="535">
        <v>0</v>
      </c>
      <c r="T191" s="535">
        <v>0</v>
      </c>
      <c r="V191" s="535" t="e">
        <v>#NAME?</v>
      </c>
      <c r="AB191" s="539" t="e">
        <v>#NAME?</v>
      </c>
    </row>
    <row r="192" spans="1:34" ht="13">
      <c r="A192" s="564" t="s">
        <v>1354</v>
      </c>
      <c r="B192" s="566">
        <v>0</v>
      </c>
      <c r="C192" s="566">
        <v>0</v>
      </c>
      <c r="D192" s="566" t="e">
        <v>#NAME?</v>
      </c>
      <c r="E192" s="566" t="e">
        <v>#NAME?</v>
      </c>
      <c r="F192" s="566" t="e">
        <v>#NAME?</v>
      </c>
      <c r="G192" s="570" t="e">
        <v>#NAME?</v>
      </c>
      <c r="H192" s="565"/>
      <c r="I192" s="570" t="e">
        <v>#NAME?</v>
      </c>
      <c r="L192" s="538">
        <v>0</v>
      </c>
      <c r="O192" s="538">
        <v>0</v>
      </c>
      <c r="R192" s="535">
        <v>0</v>
      </c>
      <c r="S192" s="535">
        <v>0</v>
      </c>
      <c r="T192" s="535">
        <v>0</v>
      </c>
      <c r="V192" s="535" t="e">
        <v>#NAME?</v>
      </c>
      <c r="AB192" s="539" t="e">
        <v>#NAME?</v>
      </c>
    </row>
    <row r="193" spans="1:28" ht="13">
      <c r="A193" s="564" t="s">
        <v>1032</v>
      </c>
      <c r="B193" s="566">
        <v>0</v>
      </c>
      <c r="C193" s="566">
        <v>0</v>
      </c>
      <c r="D193" s="566" t="e">
        <v>#NAME?</v>
      </c>
      <c r="E193" s="566" t="e">
        <v>#NAME?</v>
      </c>
      <c r="F193" s="566" t="e">
        <v>#NAME?</v>
      </c>
      <c r="G193" s="570" t="e">
        <v>#NAME?</v>
      </c>
      <c r="H193" s="565"/>
      <c r="I193" s="570" t="e">
        <v>#NAME?</v>
      </c>
      <c r="L193" s="538">
        <v>0</v>
      </c>
      <c r="O193" s="538">
        <v>0</v>
      </c>
      <c r="R193" s="535">
        <v>0</v>
      </c>
      <c r="S193" s="535">
        <v>0</v>
      </c>
      <c r="T193" s="535">
        <v>0</v>
      </c>
      <c r="V193" s="535" t="e">
        <v>#NAME?</v>
      </c>
      <c r="AB193" s="539" t="e">
        <v>#NAME?</v>
      </c>
    </row>
    <row r="194" spans="1:28" ht="13">
      <c r="A194" s="564" t="s">
        <v>1191</v>
      </c>
      <c r="B194" s="566">
        <v>6.05</v>
      </c>
      <c r="C194" s="566">
        <v>0</v>
      </c>
      <c r="D194" s="566" t="e">
        <v>#NAME?</v>
      </c>
      <c r="E194" s="566" t="e">
        <v>#NAME?</v>
      </c>
      <c r="F194" s="566" t="e">
        <v>#NAME?</v>
      </c>
      <c r="G194" s="570" t="e">
        <v>#NAME?</v>
      </c>
      <c r="H194" s="565"/>
      <c r="I194" s="570" t="e">
        <v>#NAME?</v>
      </c>
      <c r="L194" s="538">
        <v>0</v>
      </c>
      <c r="O194" s="538">
        <v>0</v>
      </c>
      <c r="R194" s="535">
        <v>0</v>
      </c>
      <c r="S194" s="535">
        <v>0</v>
      </c>
      <c r="T194" s="535">
        <v>0</v>
      </c>
      <c r="V194" s="535" t="e">
        <v>#NAME?</v>
      </c>
      <c r="AB194" s="539" t="e">
        <v>#NAME?</v>
      </c>
    </row>
    <row r="195" spans="1:28" ht="13">
      <c r="A195" s="564" t="s">
        <v>1034</v>
      </c>
      <c r="B195" s="566">
        <v>0</v>
      </c>
      <c r="C195" s="566">
        <v>0</v>
      </c>
      <c r="D195" s="566" t="e">
        <v>#NAME?</v>
      </c>
      <c r="E195" s="566" t="e">
        <v>#NAME?</v>
      </c>
      <c r="F195" s="566" t="e">
        <v>#NAME?</v>
      </c>
      <c r="G195" s="570" t="e">
        <v>#NAME?</v>
      </c>
      <c r="H195" s="565"/>
      <c r="I195" s="570" t="e">
        <v>#NAME?</v>
      </c>
      <c r="L195" s="538">
        <v>0</v>
      </c>
      <c r="O195" s="538">
        <v>0</v>
      </c>
      <c r="R195" s="535">
        <v>0</v>
      </c>
      <c r="S195" s="535">
        <v>0</v>
      </c>
      <c r="T195" s="535">
        <v>0</v>
      </c>
      <c r="V195" s="535" t="e">
        <v>#NAME?</v>
      </c>
      <c r="AB195" s="539" t="e">
        <v>#NAME?</v>
      </c>
    </row>
    <row r="196" spans="1:28" ht="13">
      <c r="A196" s="564" t="s">
        <v>1035</v>
      </c>
      <c r="B196" s="566">
        <v>0</v>
      </c>
      <c r="C196" s="566">
        <v>22.8</v>
      </c>
      <c r="D196" s="566" t="e">
        <v>#NAME?</v>
      </c>
      <c r="E196" s="566" t="e">
        <v>#NAME?</v>
      </c>
      <c r="F196" s="566" t="e">
        <v>#NAME?</v>
      </c>
      <c r="G196" s="570" t="e">
        <v>#NAME?</v>
      </c>
      <c r="H196" s="565"/>
      <c r="I196" s="570" t="e">
        <v>#NAME?</v>
      </c>
      <c r="L196" s="538">
        <v>0</v>
      </c>
      <c r="O196" s="538">
        <v>0</v>
      </c>
      <c r="R196" s="535">
        <v>0</v>
      </c>
      <c r="S196" s="535">
        <v>0</v>
      </c>
      <c r="T196" s="535">
        <v>0</v>
      </c>
      <c r="V196" s="535" t="e">
        <v>#NAME?</v>
      </c>
      <c r="AB196" s="539" t="e">
        <v>#NAME?</v>
      </c>
    </row>
    <row r="197" spans="1:28" ht="13">
      <c r="A197" s="564" t="s">
        <v>1036</v>
      </c>
      <c r="B197" s="566">
        <v>0</v>
      </c>
      <c r="C197" s="566">
        <v>0</v>
      </c>
      <c r="D197" s="566" t="e">
        <v>#NAME?</v>
      </c>
      <c r="E197" s="566" t="e">
        <v>#NAME?</v>
      </c>
      <c r="F197" s="566" t="e">
        <v>#NAME?</v>
      </c>
      <c r="G197" s="570" t="e">
        <v>#NAME?</v>
      </c>
      <c r="H197" s="565"/>
      <c r="I197" s="570" t="e">
        <v>#NAME?</v>
      </c>
      <c r="L197" s="538">
        <v>0</v>
      </c>
      <c r="O197" s="538">
        <v>0</v>
      </c>
      <c r="R197" s="535">
        <v>0</v>
      </c>
      <c r="S197" s="535">
        <v>0</v>
      </c>
      <c r="T197" s="535">
        <v>0</v>
      </c>
      <c r="V197" s="535" t="e">
        <v>#NAME?</v>
      </c>
      <c r="AB197" s="539" t="e">
        <v>#NAME?</v>
      </c>
    </row>
    <row r="198" spans="1:28" ht="13">
      <c r="A198" s="564" t="s">
        <v>1037</v>
      </c>
      <c r="B198" s="566">
        <v>0</v>
      </c>
      <c r="C198" s="566">
        <v>0</v>
      </c>
      <c r="D198" s="566" t="e">
        <v>#NAME?</v>
      </c>
      <c r="E198" s="566" t="e">
        <v>#NAME?</v>
      </c>
      <c r="F198" s="566" t="e">
        <v>#NAME?</v>
      </c>
      <c r="G198" s="570" t="e">
        <v>#NAME?</v>
      </c>
      <c r="H198" s="565"/>
      <c r="I198" s="570" t="e">
        <v>#NAME?</v>
      </c>
      <c r="L198" s="538">
        <v>0</v>
      </c>
      <c r="O198" s="538">
        <v>0</v>
      </c>
      <c r="R198" s="535">
        <v>0</v>
      </c>
      <c r="S198" s="535">
        <v>0</v>
      </c>
      <c r="T198" s="535">
        <v>0</v>
      </c>
      <c r="V198" s="535" t="e">
        <v>#NAME?</v>
      </c>
      <c r="AB198" s="539" t="e">
        <v>#NAME?</v>
      </c>
    </row>
    <row r="199" spans="1:28" ht="13">
      <c r="A199" s="574" t="s">
        <v>1192</v>
      </c>
      <c r="B199" s="566">
        <v>0</v>
      </c>
      <c r="C199" s="566">
        <v>0</v>
      </c>
      <c r="D199" s="566" t="e">
        <v>#NAME?</v>
      </c>
      <c r="E199" s="566" t="e">
        <v>#NAME?</v>
      </c>
      <c r="F199" s="566" t="e">
        <v>#NAME?</v>
      </c>
      <c r="G199" s="570" t="e">
        <v>#NAME?</v>
      </c>
      <c r="H199" s="565"/>
      <c r="I199" s="570" t="e">
        <v>#NAME?</v>
      </c>
      <c r="L199" s="538">
        <v>0</v>
      </c>
      <c r="O199" s="538">
        <v>0</v>
      </c>
      <c r="R199" s="535">
        <v>0</v>
      </c>
      <c r="S199" s="535">
        <v>0</v>
      </c>
      <c r="T199" s="535">
        <v>0</v>
      </c>
      <c r="V199" s="535" t="e">
        <v>#NAME?</v>
      </c>
      <c r="AB199" s="539" t="e">
        <v>#NAME?</v>
      </c>
    </row>
    <row r="200" spans="1:28" ht="13">
      <c r="A200" s="574" t="s">
        <v>1038</v>
      </c>
      <c r="B200" s="566">
        <v>49.5</v>
      </c>
      <c r="C200" s="566">
        <v>0</v>
      </c>
      <c r="D200" s="566" t="e">
        <v>#NAME?</v>
      </c>
      <c r="E200" s="566" t="e">
        <v>#NAME?</v>
      </c>
      <c r="F200" s="566" t="e">
        <v>#NAME?</v>
      </c>
      <c r="G200" s="570" t="e">
        <v>#NAME?</v>
      </c>
      <c r="H200" s="565"/>
      <c r="I200" s="570" t="e">
        <v>#NAME?</v>
      </c>
      <c r="L200" s="538">
        <v>0</v>
      </c>
      <c r="O200" s="538">
        <v>0</v>
      </c>
      <c r="R200" s="535">
        <v>0</v>
      </c>
      <c r="S200" s="535">
        <v>0</v>
      </c>
      <c r="T200" s="535">
        <v>0</v>
      </c>
      <c r="V200" s="535" t="e">
        <v>#NAME?</v>
      </c>
      <c r="AB200" s="539" t="e">
        <v>#NAME?</v>
      </c>
    </row>
    <row r="201" spans="1:28" ht="13">
      <c r="A201" s="564" t="s">
        <v>1039</v>
      </c>
      <c r="B201" s="566">
        <v>0</v>
      </c>
      <c r="C201" s="566">
        <v>0</v>
      </c>
      <c r="D201" s="566" t="e">
        <v>#NAME?</v>
      </c>
      <c r="E201" s="566" t="e">
        <v>#NAME?</v>
      </c>
      <c r="F201" s="566" t="e">
        <v>#NAME?</v>
      </c>
      <c r="G201" s="570" t="e">
        <v>#NAME?</v>
      </c>
      <c r="H201" s="565"/>
      <c r="I201" s="570" t="e">
        <v>#NAME?</v>
      </c>
      <c r="L201" s="538">
        <v>0</v>
      </c>
      <c r="O201" s="538">
        <v>0</v>
      </c>
      <c r="R201" s="535">
        <v>0</v>
      </c>
      <c r="S201" s="535">
        <v>0</v>
      </c>
      <c r="T201" s="535">
        <v>0</v>
      </c>
      <c r="V201" s="535" t="e">
        <v>#NAME?</v>
      </c>
      <c r="AB201" s="539" t="e">
        <v>#NAME?</v>
      </c>
    </row>
    <row r="202" spans="1:28">
      <c r="A202" s="544" t="s">
        <v>190</v>
      </c>
      <c r="B202" s="576">
        <v>10824.109999999995</v>
      </c>
      <c r="C202" s="576">
        <v>12246.9</v>
      </c>
      <c r="D202" s="576" t="e">
        <v>#NAME?</v>
      </c>
      <c r="E202" s="576" t="e">
        <v>#NAME?</v>
      </c>
      <c r="F202" s="576" t="e">
        <v>#NAME?</v>
      </c>
      <c r="G202" s="576" t="e">
        <v>#NAME?</v>
      </c>
      <c r="H202" s="576">
        <v>0</v>
      </c>
      <c r="I202" s="576" t="e">
        <v>#NAME?</v>
      </c>
      <c r="J202" s="576">
        <v>0</v>
      </c>
      <c r="K202" s="576">
        <v>11115186</v>
      </c>
      <c r="L202" s="576">
        <v>11115186</v>
      </c>
      <c r="M202" s="576">
        <v>0</v>
      </c>
      <c r="N202" s="576">
        <v>1418313.07</v>
      </c>
      <c r="O202" s="576">
        <v>1418313.07</v>
      </c>
      <c r="P202" s="576">
        <v>0</v>
      </c>
      <c r="Q202" s="576">
        <v>0</v>
      </c>
      <c r="R202" s="576">
        <v>0</v>
      </c>
      <c r="S202" s="576">
        <v>12533499.07</v>
      </c>
      <c r="T202" s="576">
        <v>9400124.3025000002</v>
      </c>
      <c r="U202" s="576">
        <v>0</v>
      </c>
      <c r="V202" s="576" t="e">
        <v>#NAME?</v>
      </c>
      <c r="W202" s="576">
        <v>0</v>
      </c>
      <c r="X202" s="576">
        <v>0</v>
      </c>
      <c r="Y202" s="576">
        <v>166034.5</v>
      </c>
      <c r="Z202" s="576">
        <v>163881.5</v>
      </c>
      <c r="AA202" s="576">
        <v>0</v>
      </c>
      <c r="AB202" s="576" t="e">
        <v>#NAME?</v>
      </c>
    </row>
    <row r="204" spans="1:28" ht="10.5">
      <c r="A204" s="577" t="s">
        <v>1040</v>
      </c>
    </row>
    <row r="205" spans="1:28" ht="10.5">
      <c r="A205" s="577" t="s">
        <v>1041</v>
      </c>
    </row>
    <row r="213" spans="1:1">
      <c r="A213" s="578"/>
    </row>
    <row r="214" spans="1:1">
      <c r="A214" s="578"/>
    </row>
    <row r="215" spans="1:1">
      <c r="A215" s="578"/>
    </row>
    <row r="216" spans="1:1">
      <c r="A216" s="578"/>
    </row>
    <row r="217" spans="1:1">
      <c r="A217" s="578"/>
    </row>
    <row r="218" spans="1:1">
      <c r="A218" s="578"/>
    </row>
    <row r="219" spans="1:1">
      <c r="A219" s="578"/>
    </row>
    <row r="220" spans="1:1">
      <c r="A220" s="578"/>
    </row>
    <row r="221" spans="1:1">
      <c r="A221" s="578" t="s">
        <v>1042</v>
      </c>
    </row>
    <row r="222" spans="1:1">
      <c r="A222" s="579"/>
    </row>
    <row r="226" spans="1:1">
      <c r="A226" s="510" t="s">
        <v>1042</v>
      </c>
    </row>
    <row r="228" spans="1:1">
      <c r="A228" s="543"/>
    </row>
    <row r="229" spans="1:1">
      <c r="A229" s="543" t="s">
        <v>1042</v>
      </c>
    </row>
    <row r="230" spans="1:1">
      <c r="A230" s="543"/>
    </row>
    <row r="231" spans="1:1">
      <c r="A231" s="543" t="s">
        <v>1042</v>
      </c>
    </row>
    <row r="232" spans="1:1">
      <c r="A232" s="543"/>
    </row>
    <row r="233" spans="1:1">
      <c r="A233" s="543"/>
    </row>
    <row r="234" spans="1:1">
      <c r="A234" s="543"/>
    </row>
  </sheetData>
  <sortState xmlns:xlrd2="http://schemas.microsoft.com/office/spreadsheetml/2017/richdata2" ref="AH3:AJ145">
    <sortCondition ref="AH3:AH145"/>
  </sortState>
  <pageMargins left="0.7" right="0.7" top="0.75" bottom="0.75" header="0.3" footer="0.3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236"/>
  <sheetViews>
    <sheetView topLeftCell="A10" workbookViewId="0">
      <selection activeCell="H27" sqref="H27"/>
    </sheetView>
  </sheetViews>
  <sheetFormatPr defaultRowHeight="10"/>
  <cols>
    <col min="1" max="1" width="56.88671875" bestFit="1" customWidth="1"/>
    <col min="2" max="2" width="52.44140625" style="641" bestFit="1" customWidth="1"/>
    <col min="3" max="3" width="12.33203125" style="660" customWidth="1"/>
    <col min="5" max="5" width="52.44140625" style="641" bestFit="1" customWidth="1"/>
    <col min="6" max="6" width="12.33203125" style="660" customWidth="1"/>
    <col min="8" max="8" width="56.88671875" style="640" bestFit="1" customWidth="1"/>
    <col min="9" max="9" width="52.44140625" style="641" bestFit="1" customWidth="1"/>
    <col min="10" max="11" width="21.109375" style="660" customWidth="1"/>
    <col min="12" max="12" width="52.44140625" style="641" bestFit="1" customWidth="1"/>
    <col min="13" max="13" width="21.109375" style="660" customWidth="1"/>
  </cols>
  <sheetData>
    <row r="1" spans="1:13">
      <c r="B1" s="642" t="s">
        <v>868</v>
      </c>
      <c r="C1" s="501" t="s">
        <v>853</v>
      </c>
      <c r="E1" s="642" t="s">
        <v>868</v>
      </c>
      <c r="F1" s="501" t="s">
        <v>853</v>
      </c>
      <c r="I1" s="642" t="s">
        <v>868</v>
      </c>
      <c r="J1" s="681" t="s">
        <v>1468</v>
      </c>
      <c r="K1" s="681"/>
      <c r="L1" s="680"/>
      <c r="M1" s="681" t="s">
        <v>1468</v>
      </c>
    </row>
    <row r="2" spans="1:13" ht="14.5">
      <c r="A2" s="628" t="s">
        <v>20</v>
      </c>
      <c r="B2" s="642"/>
      <c r="C2" s="501"/>
      <c r="E2" s="642"/>
      <c r="F2" s="501"/>
      <c r="H2" s="628" t="s">
        <v>20</v>
      </c>
      <c r="J2" s="681"/>
      <c r="K2" s="681"/>
      <c r="L2" s="642" t="s">
        <v>868</v>
      </c>
      <c r="M2" s="681"/>
    </row>
    <row r="3" spans="1:13" ht="14.5">
      <c r="A3" s="238" t="s">
        <v>1440</v>
      </c>
      <c r="B3" s="645" t="s">
        <v>1361</v>
      </c>
      <c r="C3" s="534">
        <v>50.622</v>
      </c>
      <c r="E3" s="645" t="s">
        <v>1281</v>
      </c>
      <c r="F3" s="529">
        <v>50.622</v>
      </c>
      <c r="H3" s="238" t="s">
        <v>1440</v>
      </c>
      <c r="I3" s="645" t="s">
        <v>1361</v>
      </c>
      <c r="J3" s="682">
        <v>120.473</v>
      </c>
      <c r="K3" s="682"/>
      <c r="L3" s="645" t="s">
        <v>1281</v>
      </c>
      <c r="M3" s="682">
        <v>120.473</v>
      </c>
    </row>
    <row r="4" spans="1:13" ht="14.5">
      <c r="A4" s="238" t="s">
        <v>22</v>
      </c>
      <c r="B4" s="653" t="s">
        <v>1004</v>
      </c>
      <c r="C4" s="568">
        <v>62.216000000000001</v>
      </c>
      <c r="E4" s="645" t="s">
        <v>1286</v>
      </c>
      <c r="F4" s="529">
        <v>38.098999999999997</v>
      </c>
      <c r="H4" s="238" t="s">
        <v>22</v>
      </c>
      <c r="I4" s="653" t="s">
        <v>1004</v>
      </c>
      <c r="J4" s="687">
        <v>0</v>
      </c>
      <c r="K4" s="682"/>
      <c r="L4" s="645" t="s">
        <v>1288</v>
      </c>
      <c r="M4" s="682">
        <v>0</v>
      </c>
    </row>
    <row r="5" spans="1:13" ht="14.5">
      <c r="A5" s="238" t="s">
        <v>23</v>
      </c>
      <c r="B5" s="643" t="s">
        <v>1279</v>
      </c>
      <c r="C5" s="534">
        <v>839.30399999999997</v>
      </c>
      <c r="E5" s="645" t="s">
        <v>1288</v>
      </c>
      <c r="F5" s="529">
        <v>126.998</v>
      </c>
      <c r="H5" s="238" t="s">
        <v>23</v>
      </c>
      <c r="I5" s="643" t="s">
        <v>1279</v>
      </c>
      <c r="J5" s="682">
        <v>51.712000000000003</v>
      </c>
      <c r="K5" s="682"/>
      <c r="L5" s="645" t="s">
        <v>1294</v>
      </c>
      <c r="M5" s="682">
        <v>127.373</v>
      </c>
    </row>
    <row r="6" spans="1:13" ht="14.5">
      <c r="A6" s="238" t="s">
        <v>1397</v>
      </c>
      <c r="B6" s="668" t="s">
        <v>911</v>
      </c>
      <c r="C6" s="669">
        <v>15544.856000000003</v>
      </c>
      <c r="E6" s="645" t="s">
        <v>1294</v>
      </c>
      <c r="F6" s="529">
        <v>40.268000000000001</v>
      </c>
      <c r="H6" s="238" t="s">
        <v>1397</v>
      </c>
      <c r="I6" s="647" t="s">
        <v>911</v>
      </c>
      <c r="J6" s="683">
        <v>1677.634</v>
      </c>
      <c r="K6" s="682"/>
      <c r="L6" s="646" t="s">
        <v>1300</v>
      </c>
      <c r="M6" s="682">
        <v>115.89700000000001</v>
      </c>
    </row>
    <row r="7" spans="1:13" ht="14.5">
      <c r="A7" s="238" t="s">
        <v>1398</v>
      </c>
      <c r="B7" s="653" t="s">
        <v>1005</v>
      </c>
      <c r="C7" s="568">
        <v>110.09399999999999</v>
      </c>
      <c r="E7" s="645" t="s">
        <v>1306</v>
      </c>
      <c r="F7" s="529">
        <v>38.585999999999999</v>
      </c>
      <c r="H7" s="238" t="s">
        <v>1398</v>
      </c>
      <c r="I7" s="653" t="s">
        <v>1005</v>
      </c>
      <c r="J7" s="687">
        <v>0</v>
      </c>
      <c r="K7" s="682"/>
      <c r="L7" s="645" t="s">
        <v>1306</v>
      </c>
      <c r="M7" s="682">
        <v>127.92</v>
      </c>
    </row>
    <row r="8" spans="1:13" ht="14.5">
      <c r="A8" s="238" t="s">
        <v>25</v>
      </c>
      <c r="B8" s="653" t="s">
        <v>1181</v>
      </c>
      <c r="C8" s="568">
        <v>17.081</v>
      </c>
      <c r="E8" s="646" t="s">
        <v>1300</v>
      </c>
      <c r="F8" s="529">
        <v>49.472000000000001</v>
      </c>
      <c r="H8" s="238" t="s">
        <v>25</v>
      </c>
      <c r="I8" s="653" t="s">
        <v>1181</v>
      </c>
      <c r="J8" s="687">
        <v>58.368000000000002</v>
      </c>
      <c r="K8" s="682"/>
      <c r="L8" s="646" t="s">
        <v>1310</v>
      </c>
      <c r="M8" s="682">
        <v>12.384</v>
      </c>
    </row>
    <row r="9" spans="1:13" ht="14.5">
      <c r="A9" s="238" t="s">
        <v>26</v>
      </c>
      <c r="B9" s="653" t="s">
        <v>1006</v>
      </c>
      <c r="C9" s="568">
        <v>22.31</v>
      </c>
      <c r="E9" s="654" t="s">
        <v>1004</v>
      </c>
      <c r="F9" s="566">
        <v>62.216000000000001</v>
      </c>
      <c r="H9" s="238" t="s">
        <v>26</v>
      </c>
      <c r="I9" s="653" t="s">
        <v>1006</v>
      </c>
      <c r="J9" s="687">
        <v>124.31</v>
      </c>
      <c r="K9" s="682"/>
      <c r="L9" s="645" t="s">
        <v>1286</v>
      </c>
      <c r="M9" s="682">
        <v>0</v>
      </c>
    </row>
    <row r="10" spans="1:13" ht="14.5">
      <c r="A10" s="238" t="s">
        <v>1399</v>
      </c>
      <c r="B10" s="653" t="s">
        <v>1182</v>
      </c>
      <c r="C10" s="568">
        <v>22.698</v>
      </c>
      <c r="E10" s="643" t="s">
        <v>1279</v>
      </c>
      <c r="F10" s="529">
        <v>839.30399999999997</v>
      </c>
      <c r="H10" s="238" t="s">
        <v>1399</v>
      </c>
      <c r="I10" s="653" t="s">
        <v>1182</v>
      </c>
      <c r="J10" s="687">
        <v>118.143</v>
      </c>
      <c r="K10" s="682"/>
      <c r="L10" s="645" t="s">
        <v>1292</v>
      </c>
      <c r="M10" s="682">
        <v>122.489</v>
      </c>
    </row>
    <row r="11" spans="1:13" ht="14.5">
      <c r="A11" s="238" t="s">
        <v>28</v>
      </c>
      <c r="B11" s="653" t="s">
        <v>1183</v>
      </c>
      <c r="C11" s="568">
        <v>52.658000000000001</v>
      </c>
      <c r="E11" s="653" t="s">
        <v>1005</v>
      </c>
      <c r="F11" s="566">
        <v>110.09399999999999</v>
      </c>
      <c r="H11" s="238" t="s">
        <v>28</v>
      </c>
      <c r="I11" s="653" t="s">
        <v>1183</v>
      </c>
      <c r="J11" s="687">
        <v>107.26300000000001</v>
      </c>
      <c r="K11" s="682"/>
      <c r="L11" s="643" t="s">
        <v>1279</v>
      </c>
      <c r="M11" s="682">
        <v>51.712000000000003</v>
      </c>
    </row>
    <row r="12" spans="1:13" ht="15">
      <c r="A12" s="238" t="s">
        <v>29</v>
      </c>
      <c r="B12" s="643" t="s">
        <v>912</v>
      </c>
      <c r="C12" s="534">
        <v>23.524000000000001</v>
      </c>
      <c r="E12" s="644" t="s">
        <v>1280</v>
      </c>
      <c r="F12" s="529">
        <v>14047.207</v>
      </c>
      <c r="H12" s="238" t="s">
        <v>29</v>
      </c>
      <c r="I12" s="643" t="s">
        <v>912</v>
      </c>
      <c r="J12" s="682">
        <v>229.41</v>
      </c>
      <c r="K12" s="682"/>
      <c r="L12" s="646" t="s">
        <v>1463</v>
      </c>
      <c r="M12" s="682">
        <v>377.86599999999999</v>
      </c>
    </row>
    <row r="13" spans="1:13" ht="14.5">
      <c r="A13" s="628" t="s">
        <v>1400</v>
      </c>
      <c r="B13" s="643"/>
      <c r="C13" s="672"/>
      <c r="E13" s="645" t="s">
        <v>899</v>
      </c>
      <c r="F13" s="529">
        <v>53.72</v>
      </c>
      <c r="H13" s="628" t="s">
        <v>1400</v>
      </c>
      <c r="I13" s="643"/>
      <c r="J13" s="682"/>
      <c r="K13" s="682"/>
      <c r="L13" s="645" t="s">
        <v>899</v>
      </c>
      <c r="M13" s="682">
        <v>95.033000000000001</v>
      </c>
    </row>
    <row r="14" spans="1:13" ht="14.5">
      <c r="A14" s="238" t="s">
        <v>31</v>
      </c>
      <c r="B14" s="646" t="s">
        <v>1308</v>
      </c>
      <c r="C14" s="672">
        <v>413.45100000000002</v>
      </c>
      <c r="E14" s="645" t="s">
        <v>1282</v>
      </c>
      <c r="F14" s="529">
        <v>28.673999999999999</v>
      </c>
      <c r="H14" s="238" t="s">
        <v>31</v>
      </c>
      <c r="I14" s="646" t="s">
        <v>1308</v>
      </c>
      <c r="J14" s="682">
        <v>82.7</v>
      </c>
      <c r="K14" s="682"/>
      <c r="L14" s="645" t="s">
        <v>1282</v>
      </c>
      <c r="M14" s="682">
        <v>0</v>
      </c>
    </row>
    <row r="15" spans="1:13" ht="14.5">
      <c r="A15" s="238" t="s">
        <v>32</v>
      </c>
      <c r="B15" s="653" t="s">
        <v>1184</v>
      </c>
      <c r="C15" s="568">
        <v>50.44</v>
      </c>
      <c r="E15" s="645" t="s">
        <v>1283</v>
      </c>
      <c r="F15" s="529">
        <v>82.570999999999998</v>
      </c>
      <c r="H15" s="238" t="s">
        <v>32</v>
      </c>
      <c r="I15" s="653" t="s">
        <v>1184</v>
      </c>
      <c r="J15" s="687">
        <v>0</v>
      </c>
      <c r="K15" s="682"/>
      <c r="L15" s="645" t="s">
        <v>1283</v>
      </c>
      <c r="M15" s="682">
        <v>120</v>
      </c>
    </row>
    <row r="16" spans="1:13" ht="14.5">
      <c r="A16" s="238" t="s">
        <v>1439</v>
      </c>
      <c r="B16" s="648" t="s">
        <v>916</v>
      </c>
      <c r="C16" s="669">
        <v>295.99599999999998</v>
      </c>
      <c r="E16" s="645" t="s">
        <v>1284</v>
      </c>
      <c r="F16" s="529">
        <v>68.986000000000004</v>
      </c>
      <c r="H16" s="238" t="s">
        <v>1439</v>
      </c>
      <c r="I16" s="648" t="s">
        <v>916</v>
      </c>
      <c r="J16" s="684">
        <v>174.39</v>
      </c>
      <c r="K16" s="682"/>
      <c r="L16" s="645" t="s">
        <v>1284</v>
      </c>
      <c r="M16" s="682">
        <v>0</v>
      </c>
    </row>
    <row r="17" spans="1:13" ht="14.5">
      <c r="A17" s="238" t="s">
        <v>33</v>
      </c>
      <c r="B17" s="646" t="s">
        <v>917</v>
      </c>
      <c r="C17" s="534">
        <v>763.09199999999998</v>
      </c>
      <c r="E17" s="645" t="s">
        <v>1285</v>
      </c>
      <c r="F17" s="529">
        <v>75.224999999999994</v>
      </c>
      <c r="H17" s="238" t="s">
        <v>33</v>
      </c>
      <c r="I17" s="646" t="s">
        <v>917</v>
      </c>
      <c r="J17" s="682">
        <v>29.06</v>
      </c>
      <c r="K17" s="682"/>
      <c r="L17" s="645" t="s">
        <v>1285</v>
      </c>
      <c r="M17" s="682">
        <v>0</v>
      </c>
    </row>
    <row r="18" spans="1:13" ht="14.5">
      <c r="A18" s="238" t="s">
        <v>34</v>
      </c>
      <c r="B18" s="646" t="s">
        <v>750</v>
      </c>
      <c r="C18" s="534">
        <v>623.84299999999996</v>
      </c>
      <c r="E18" s="645" t="s">
        <v>1287</v>
      </c>
      <c r="F18" s="529">
        <v>43.188000000000002</v>
      </c>
      <c r="H18" s="238" t="s">
        <v>34</v>
      </c>
      <c r="I18" s="646" t="s">
        <v>750</v>
      </c>
      <c r="J18" s="682">
        <v>321.57299999999998</v>
      </c>
      <c r="K18" s="682"/>
      <c r="L18" s="645" t="s">
        <v>1287</v>
      </c>
      <c r="M18" s="682">
        <v>122.88</v>
      </c>
    </row>
    <row r="19" spans="1:13" ht="14.5">
      <c r="A19" s="238" t="s">
        <v>35</v>
      </c>
      <c r="B19" s="646" t="s">
        <v>751</v>
      </c>
      <c r="C19" s="672">
        <v>387.49200000000002</v>
      </c>
      <c r="E19" s="645" t="s">
        <v>1288</v>
      </c>
      <c r="F19" s="529">
        <v>126.998</v>
      </c>
      <c r="H19" s="238" t="s">
        <v>35</v>
      </c>
      <c r="I19" s="646" t="s">
        <v>751</v>
      </c>
      <c r="J19" s="682">
        <v>184.65600000000001</v>
      </c>
      <c r="K19" s="682"/>
      <c r="L19" s="645" t="s">
        <v>1289</v>
      </c>
      <c r="M19" s="682">
        <v>118.32</v>
      </c>
    </row>
    <row r="20" spans="1:13" ht="14.5">
      <c r="A20" s="238" t="s">
        <v>36</v>
      </c>
      <c r="B20" s="646" t="s">
        <v>918</v>
      </c>
      <c r="C20" s="534">
        <v>87.174000000000007</v>
      </c>
      <c r="E20" s="645" t="s">
        <v>1289</v>
      </c>
      <c r="F20" s="529">
        <v>47.347999999999999</v>
      </c>
      <c r="H20" s="238" t="s">
        <v>36</v>
      </c>
      <c r="I20" s="646" t="s">
        <v>918</v>
      </c>
      <c r="J20" s="682">
        <v>215.54599999999999</v>
      </c>
      <c r="K20" s="682"/>
      <c r="L20" s="645" t="s">
        <v>1290</v>
      </c>
      <c r="M20" s="682">
        <v>60.72</v>
      </c>
    </row>
    <row r="21" spans="1:13" ht="14.5">
      <c r="A21" s="628" t="s">
        <v>1401</v>
      </c>
      <c r="B21" s="646"/>
      <c r="C21" s="534"/>
      <c r="E21" s="645" t="s">
        <v>1290</v>
      </c>
      <c r="F21" s="529">
        <v>63.189</v>
      </c>
      <c r="H21" s="628" t="s">
        <v>1401</v>
      </c>
      <c r="I21" s="646"/>
      <c r="J21" s="682"/>
      <c r="K21" s="682"/>
      <c r="L21" s="645" t="s">
        <v>1291</v>
      </c>
      <c r="M21" s="682">
        <v>88.216999999999999</v>
      </c>
    </row>
    <row r="22" spans="1:13" ht="14.5">
      <c r="A22" s="238" t="s">
        <v>1402</v>
      </c>
      <c r="B22" s="649" t="s">
        <v>921</v>
      </c>
      <c r="C22" s="671">
        <v>1113.4929999999999</v>
      </c>
      <c r="E22" s="645" t="s">
        <v>1291</v>
      </c>
      <c r="F22" s="529">
        <v>55.755000000000003</v>
      </c>
      <c r="H22" s="238" t="s">
        <v>1402</v>
      </c>
      <c r="I22" s="649" t="s">
        <v>921</v>
      </c>
      <c r="J22" s="685">
        <v>256.42</v>
      </c>
      <c r="K22" s="682"/>
      <c r="L22" s="645" t="s">
        <v>1293</v>
      </c>
      <c r="M22" s="682">
        <v>0</v>
      </c>
    </row>
    <row r="23" spans="1:13" ht="14.5">
      <c r="A23" s="238" t="s">
        <v>37</v>
      </c>
      <c r="B23" s="646" t="s">
        <v>922</v>
      </c>
      <c r="C23" s="534">
        <v>26.358000000000001</v>
      </c>
      <c r="E23" s="645" t="s">
        <v>1293</v>
      </c>
      <c r="F23" s="529">
        <v>77.084000000000003</v>
      </c>
      <c r="H23" s="238" t="s">
        <v>37</v>
      </c>
      <c r="I23" s="646" t="s">
        <v>922</v>
      </c>
      <c r="J23" s="682">
        <v>228.054</v>
      </c>
      <c r="K23" s="682"/>
      <c r="L23" s="645" t="s">
        <v>904</v>
      </c>
      <c r="M23" s="682">
        <v>85.311000000000007</v>
      </c>
    </row>
    <row r="24" spans="1:13" ht="14.5">
      <c r="A24" s="238" t="s">
        <v>38</v>
      </c>
      <c r="B24" s="646" t="s">
        <v>923</v>
      </c>
      <c r="C24" s="534">
        <v>1297.258</v>
      </c>
      <c r="E24" s="645" t="s">
        <v>1294</v>
      </c>
      <c r="F24" s="529">
        <v>40.268000000000001</v>
      </c>
      <c r="H24" s="238" t="s">
        <v>38</v>
      </c>
      <c r="I24" s="646" t="s">
        <v>923</v>
      </c>
      <c r="J24" s="682">
        <v>257.529</v>
      </c>
      <c r="K24" s="682"/>
      <c r="L24" s="645" t="s">
        <v>1295</v>
      </c>
      <c r="M24" s="682">
        <v>124.08</v>
      </c>
    </row>
    <row r="25" spans="1:13" ht="14.5">
      <c r="A25" s="238" t="s">
        <v>39</v>
      </c>
      <c r="B25" s="653" t="s">
        <v>1186</v>
      </c>
      <c r="C25" s="670">
        <v>35.930999999999997</v>
      </c>
      <c r="E25" s="645" t="s">
        <v>904</v>
      </c>
      <c r="F25" s="529">
        <v>56.021000000000001</v>
      </c>
      <c r="H25" s="238" t="s">
        <v>39</v>
      </c>
      <c r="I25" s="653" t="s">
        <v>1186</v>
      </c>
      <c r="J25" s="687">
        <v>127.539</v>
      </c>
      <c r="K25" s="682"/>
      <c r="L25" s="645" t="s">
        <v>1296</v>
      </c>
      <c r="M25" s="682">
        <v>110</v>
      </c>
    </row>
    <row r="26" spans="1:13" ht="14.5">
      <c r="A26" s="238" t="s">
        <v>40</v>
      </c>
      <c r="B26" s="646" t="s">
        <v>924</v>
      </c>
      <c r="C26" s="534">
        <v>54.348999999999997</v>
      </c>
      <c r="E26" s="645" t="s">
        <v>1295</v>
      </c>
      <c r="F26" s="529">
        <v>55.136000000000003</v>
      </c>
      <c r="H26" s="238" t="s">
        <v>40</v>
      </c>
      <c r="I26" s="646" t="s">
        <v>924</v>
      </c>
      <c r="J26" s="682">
        <v>339.59199999999998</v>
      </c>
      <c r="K26" s="682"/>
      <c r="L26" s="645" t="s">
        <v>1297</v>
      </c>
      <c r="M26" s="682">
        <v>0</v>
      </c>
    </row>
    <row r="27" spans="1:13" ht="14.5">
      <c r="A27" s="238" t="s">
        <v>1403</v>
      </c>
      <c r="B27" s="648" t="s">
        <v>926</v>
      </c>
      <c r="C27" s="669">
        <v>55.360999999999997</v>
      </c>
      <c r="E27" s="645" t="s">
        <v>1296</v>
      </c>
      <c r="F27" s="529">
        <v>26.55</v>
      </c>
      <c r="H27" s="238" t="s">
        <v>1403</v>
      </c>
      <c r="I27" s="648" t="s">
        <v>926</v>
      </c>
      <c r="J27" s="684">
        <v>416.93</v>
      </c>
      <c r="K27" s="682"/>
      <c r="L27" s="645" t="s">
        <v>1298</v>
      </c>
      <c r="M27" s="682">
        <v>18.390999999999998</v>
      </c>
    </row>
    <row r="28" spans="1:13" ht="14.5">
      <c r="A28" s="238" t="s">
        <v>41</v>
      </c>
      <c r="B28" s="646" t="s">
        <v>927</v>
      </c>
      <c r="C28" s="534">
        <v>57.395000000000003</v>
      </c>
      <c r="E28" s="645" t="s">
        <v>1297</v>
      </c>
      <c r="F28" s="529">
        <v>38.143999999999998</v>
      </c>
      <c r="H28" s="238" t="s">
        <v>41</v>
      </c>
      <c r="I28" s="646" t="s">
        <v>927</v>
      </c>
      <c r="J28" s="682">
        <v>326.66500000000002</v>
      </c>
      <c r="K28" s="682"/>
      <c r="L28" s="645" t="s">
        <v>1299</v>
      </c>
      <c r="M28" s="682">
        <v>0</v>
      </c>
    </row>
    <row r="29" spans="1:13" ht="14.5">
      <c r="A29" s="238" t="s">
        <v>42</v>
      </c>
      <c r="B29" s="646" t="s">
        <v>928</v>
      </c>
      <c r="C29" s="534">
        <v>56.985999999999997</v>
      </c>
      <c r="E29" s="645" t="s">
        <v>1298</v>
      </c>
      <c r="F29" s="529">
        <v>32.744999999999997</v>
      </c>
      <c r="H29" s="238" t="s">
        <v>42</v>
      </c>
      <c r="I29" s="646" t="s">
        <v>928</v>
      </c>
      <c r="J29" s="682">
        <v>297.18799999999999</v>
      </c>
      <c r="K29" s="682"/>
      <c r="L29" s="645" t="s">
        <v>1301</v>
      </c>
      <c r="M29" s="682">
        <v>0</v>
      </c>
    </row>
    <row r="30" spans="1:13" ht="14.5">
      <c r="A30" s="238" t="s">
        <v>43</v>
      </c>
      <c r="B30" s="646" t="s">
        <v>753</v>
      </c>
      <c r="C30" s="534">
        <v>1344.309</v>
      </c>
      <c r="E30" s="645" t="s">
        <v>1299</v>
      </c>
      <c r="F30" s="529">
        <v>80.447000000000003</v>
      </c>
      <c r="H30" s="238" t="s">
        <v>43</v>
      </c>
      <c r="I30" s="646" t="s">
        <v>753</v>
      </c>
      <c r="J30" s="682">
        <v>0</v>
      </c>
      <c r="K30" s="682"/>
      <c r="L30" s="645" t="s">
        <v>1302</v>
      </c>
      <c r="M30" s="682">
        <v>123.85299999999999</v>
      </c>
    </row>
    <row r="31" spans="1:13" ht="14.5">
      <c r="A31" s="238" t="s">
        <v>44</v>
      </c>
      <c r="B31" s="646" t="s">
        <v>1313</v>
      </c>
      <c r="C31" s="534">
        <v>175.41499999999999</v>
      </c>
      <c r="E31" s="645" t="s">
        <v>1301</v>
      </c>
      <c r="F31" s="529">
        <v>47.524999999999999</v>
      </c>
      <c r="H31" s="238" t="s">
        <v>44</v>
      </c>
      <c r="I31" s="646" t="s">
        <v>1313</v>
      </c>
      <c r="J31" s="682">
        <v>359.34199999999998</v>
      </c>
      <c r="K31" s="682"/>
      <c r="L31" s="645" t="s">
        <v>1303</v>
      </c>
      <c r="M31" s="682">
        <v>0</v>
      </c>
    </row>
    <row r="32" spans="1:13" ht="14.5">
      <c r="A32" s="238" t="s">
        <v>1452</v>
      </c>
      <c r="B32" s="645" t="s">
        <v>1450</v>
      </c>
      <c r="C32" s="672">
        <v>38.098999999999997</v>
      </c>
      <c r="E32" s="645" t="s">
        <v>1302</v>
      </c>
      <c r="F32" s="529">
        <v>31.241</v>
      </c>
      <c r="H32" s="238" t="s">
        <v>1452</v>
      </c>
      <c r="I32" s="645" t="s">
        <v>1450</v>
      </c>
      <c r="J32" s="682">
        <v>0</v>
      </c>
      <c r="K32" s="682"/>
      <c r="L32" s="645" t="s">
        <v>1304</v>
      </c>
      <c r="M32" s="682">
        <v>96.637</v>
      </c>
    </row>
    <row r="33" spans="1:13" ht="14.5">
      <c r="A33" s="238" t="s">
        <v>46</v>
      </c>
      <c r="B33" s="646" t="s">
        <v>929</v>
      </c>
      <c r="C33" s="534">
        <v>5.5469999999999997</v>
      </c>
      <c r="E33" s="645" t="s">
        <v>1303</v>
      </c>
      <c r="F33" s="529">
        <v>75.313999999999993</v>
      </c>
      <c r="H33" s="238" t="s">
        <v>46</v>
      </c>
      <c r="I33" s="646" t="s">
        <v>929</v>
      </c>
      <c r="J33" s="682">
        <v>222.53899999999999</v>
      </c>
      <c r="K33" s="682"/>
      <c r="L33" s="645" t="s">
        <v>909</v>
      </c>
      <c r="M33" s="682">
        <v>104.607</v>
      </c>
    </row>
    <row r="34" spans="1:13" ht="14.5">
      <c r="A34" s="238" t="s">
        <v>1441</v>
      </c>
      <c r="B34" s="645" t="s">
        <v>1364</v>
      </c>
      <c r="C34" s="534">
        <v>126.998</v>
      </c>
      <c r="E34" s="645" t="s">
        <v>1304</v>
      </c>
      <c r="F34" s="529">
        <v>60.533999999999999</v>
      </c>
      <c r="H34" s="238" t="s">
        <v>1441</v>
      </c>
      <c r="I34" s="645" t="s">
        <v>1364</v>
      </c>
      <c r="J34" s="682">
        <v>0</v>
      </c>
      <c r="K34" s="682"/>
      <c r="L34" s="645" t="s">
        <v>1305</v>
      </c>
      <c r="M34" s="682">
        <v>0</v>
      </c>
    </row>
    <row r="35" spans="1:13" ht="14.5">
      <c r="A35" s="238" t="s">
        <v>48</v>
      </c>
      <c r="B35" s="646" t="s">
        <v>754</v>
      </c>
      <c r="C35" s="534">
        <v>327.06</v>
      </c>
      <c r="E35" s="645" t="s">
        <v>909</v>
      </c>
      <c r="F35" s="529">
        <v>21.152000000000001</v>
      </c>
      <c r="H35" s="238" t="s">
        <v>48</v>
      </c>
      <c r="I35" s="646" t="s">
        <v>754</v>
      </c>
      <c r="J35" s="682">
        <v>320.42599999999999</v>
      </c>
      <c r="K35" s="682"/>
      <c r="L35" s="645" t="s">
        <v>1307</v>
      </c>
      <c r="M35" s="682">
        <v>0</v>
      </c>
    </row>
    <row r="36" spans="1:13" ht="14.5">
      <c r="A36" s="238" t="s">
        <v>49</v>
      </c>
      <c r="B36" s="653" t="s">
        <v>1009</v>
      </c>
      <c r="C36" s="568">
        <v>11.231999999999999</v>
      </c>
      <c r="E36" s="645" t="s">
        <v>1305</v>
      </c>
      <c r="F36" s="529">
        <v>108.501</v>
      </c>
      <c r="H36" s="238" t="s">
        <v>49</v>
      </c>
      <c r="I36" s="653" t="s">
        <v>1009</v>
      </c>
      <c r="J36" s="687">
        <v>25.85</v>
      </c>
      <c r="K36" s="682"/>
      <c r="L36" s="645" t="s">
        <v>910</v>
      </c>
      <c r="M36" s="682">
        <v>31.719000000000001</v>
      </c>
    </row>
    <row r="37" spans="1:13" ht="14.5">
      <c r="A37" s="238" t="s">
        <v>1404</v>
      </c>
      <c r="B37" s="648" t="s">
        <v>930</v>
      </c>
      <c r="C37" s="669">
        <v>1153.845</v>
      </c>
      <c r="E37" s="645" t="s">
        <v>1306</v>
      </c>
      <c r="F37" s="529">
        <v>38.585999999999999</v>
      </c>
      <c r="H37" s="238" t="s">
        <v>1404</v>
      </c>
      <c r="I37" s="648" t="s">
        <v>930</v>
      </c>
      <c r="J37" s="684">
        <v>332.41</v>
      </c>
      <c r="K37" s="683"/>
      <c r="L37" s="647" t="s">
        <v>911</v>
      </c>
      <c r="M37" s="683">
        <v>1677.634</v>
      </c>
    </row>
    <row r="38" spans="1:13" ht="14.5">
      <c r="A38" s="238" t="s">
        <v>50</v>
      </c>
      <c r="B38" s="646" t="s">
        <v>931</v>
      </c>
      <c r="C38" s="534">
        <v>6.7640000000000002</v>
      </c>
      <c r="E38" s="645" t="s">
        <v>1307</v>
      </c>
      <c r="F38" s="529">
        <v>52.127000000000002</v>
      </c>
      <c r="H38" s="238" t="s">
        <v>50</v>
      </c>
      <c r="I38" s="646" t="s">
        <v>931</v>
      </c>
      <c r="J38" s="682">
        <v>232.05</v>
      </c>
      <c r="K38" s="682"/>
      <c r="L38" s="643" t="s">
        <v>912</v>
      </c>
      <c r="M38" s="682">
        <v>229.41</v>
      </c>
    </row>
    <row r="39" spans="1:13" ht="14.5">
      <c r="A39" s="238" t="s">
        <v>51</v>
      </c>
      <c r="B39" s="646" t="s">
        <v>1316</v>
      </c>
      <c r="C39" s="534">
        <v>122.717</v>
      </c>
      <c r="E39" s="645" t="s">
        <v>910</v>
      </c>
      <c r="F39" s="529">
        <v>10.62</v>
      </c>
      <c r="H39" s="238" t="s">
        <v>51</v>
      </c>
      <c r="I39" s="646" t="s">
        <v>1316</v>
      </c>
      <c r="J39" s="682">
        <v>260.483</v>
      </c>
      <c r="K39" s="682"/>
      <c r="L39" s="646" t="s">
        <v>1308</v>
      </c>
      <c r="M39" s="682">
        <v>82.7</v>
      </c>
    </row>
    <row r="40" spans="1:13" ht="14.5">
      <c r="A40" s="238" t="s">
        <v>52</v>
      </c>
      <c r="B40" s="646" t="s">
        <v>933</v>
      </c>
      <c r="C40" s="534">
        <v>24.257999999999999</v>
      </c>
      <c r="E40" s="647" t="s">
        <v>911</v>
      </c>
      <c r="F40" s="665">
        <f>SUM(F12:F39)</f>
        <v>15544.856000000003</v>
      </c>
      <c r="H40" s="238" t="s">
        <v>52</v>
      </c>
      <c r="I40" s="646" t="s">
        <v>933</v>
      </c>
      <c r="J40" s="682">
        <v>216.1</v>
      </c>
      <c r="K40" s="682"/>
      <c r="L40" s="646" t="s">
        <v>914</v>
      </c>
      <c r="M40" s="682">
        <v>155.23099999999999</v>
      </c>
    </row>
    <row r="41" spans="1:13" ht="14.5">
      <c r="A41" s="238" t="s">
        <v>1451</v>
      </c>
      <c r="B41" s="646" t="s">
        <v>1008</v>
      </c>
      <c r="C41" s="534">
        <v>3.7949999999999999</v>
      </c>
      <c r="E41" s="643" t="s">
        <v>912</v>
      </c>
      <c r="F41" s="529">
        <v>23.524000000000001</v>
      </c>
      <c r="H41" s="238" t="s">
        <v>1451</v>
      </c>
      <c r="I41" s="646" t="s">
        <v>1008</v>
      </c>
      <c r="J41" s="682">
        <v>12.384</v>
      </c>
      <c r="K41" s="682"/>
      <c r="L41" s="646" t="s">
        <v>915</v>
      </c>
      <c r="M41" s="682">
        <v>19.158999999999999</v>
      </c>
    </row>
    <row r="42" spans="1:13" ht="14.5">
      <c r="A42" s="238" t="s">
        <v>54</v>
      </c>
      <c r="B42" s="646" t="s">
        <v>755</v>
      </c>
      <c r="C42" s="534">
        <v>156.75</v>
      </c>
      <c r="E42" s="646" t="s">
        <v>1308</v>
      </c>
      <c r="F42" s="529">
        <v>413.45100000000002</v>
      </c>
      <c r="H42" s="238" t="s">
        <v>54</v>
      </c>
      <c r="I42" s="646" t="s">
        <v>755</v>
      </c>
      <c r="J42" s="682">
        <v>293.96300000000002</v>
      </c>
      <c r="K42" s="684"/>
      <c r="L42" s="648" t="s">
        <v>916</v>
      </c>
      <c r="M42" s="684">
        <v>174.39</v>
      </c>
    </row>
    <row r="43" spans="1:13" ht="14.5">
      <c r="A43" s="238" t="s">
        <v>55</v>
      </c>
      <c r="B43" s="646" t="s">
        <v>1317</v>
      </c>
      <c r="C43" s="534">
        <v>16.033999999999999</v>
      </c>
      <c r="E43" s="646" t="s">
        <v>914</v>
      </c>
      <c r="F43" s="529">
        <v>277.45600000000002</v>
      </c>
      <c r="H43" s="238" t="s">
        <v>55</v>
      </c>
      <c r="I43" s="646" t="s">
        <v>1317</v>
      </c>
      <c r="J43" s="682">
        <v>217.18600000000001</v>
      </c>
      <c r="K43" s="682"/>
      <c r="L43" s="646" t="s">
        <v>917</v>
      </c>
      <c r="M43" s="682">
        <v>29.06</v>
      </c>
    </row>
    <row r="44" spans="1:13" ht="14.5">
      <c r="A44" s="238" t="s">
        <v>1</v>
      </c>
      <c r="B44" s="646" t="s">
        <v>935</v>
      </c>
      <c r="C44" s="534">
        <v>670.97799999999995</v>
      </c>
      <c r="E44" s="646" t="s">
        <v>915</v>
      </c>
      <c r="F44" s="529">
        <v>18.54</v>
      </c>
      <c r="H44" s="238" t="s">
        <v>1</v>
      </c>
      <c r="I44" s="646" t="s">
        <v>935</v>
      </c>
      <c r="J44" s="682">
        <v>228.11099999999999</v>
      </c>
      <c r="K44" s="682"/>
      <c r="L44" s="646" t="s">
        <v>750</v>
      </c>
      <c r="M44" s="682">
        <v>321.57299999999998</v>
      </c>
    </row>
    <row r="45" spans="1:13" ht="14.5">
      <c r="A45" s="238" t="s">
        <v>56</v>
      </c>
      <c r="B45" s="646" t="s">
        <v>936</v>
      </c>
      <c r="C45" s="534">
        <v>106.497</v>
      </c>
      <c r="E45" s="648" t="s">
        <v>916</v>
      </c>
      <c r="F45" s="662">
        <v>295.99599999999998</v>
      </c>
      <c r="H45" s="238" t="s">
        <v>56</v>
      </c>
      <c r="I45" s="646" t="s">
        <v>936</v>
      </c>
      <c r="J45" s="682">
        <v>417.16800000000001</v>
      </c>
      <c r="K45" s="682"/>
      <c r="L45" s="646" t="s">
        <v>751</v>
      </c>
      <c r="M45" s="682">
        <v>184.65600000000001</v>
      </c>
    </row>
    <row r="46" spans="1:13" ht="14.5">
      <c r="A46" s="238" t="s">
        <v>57</v>
      </c>
      <c r="B46" s="653" t="s">
        <v>1010</v>
      </c>
      <c r="C46" s="568">
        <v>79.703999999999994</v>
      </c>
      <c r="E46" s="646" t="s">
        <v>917</v>
      </c>
      <c r="F46" s="529">
        <v>763.09199999999998</v>
      </c>
      <c r="H46" s="238" t="s">
        <v>57</v>
      </c>
      <c r="I46" s="653" t="s">
        <v>1010</v>
      </c>
      <c r="J46" s="687">
        <v>14.081</v>
      </c>
      <c r="K46" s="682"/>
      <c r="L46" s="646" t="s">
        <v>918</v>
      </c>
      <c r="M46" s="682">
        <v>215.54599999999999</v>
      </c>
    </row>
    <row r="47" spans="1:13" ht="14.5">
      <c r="A47" s="238" t="s">
        <v>58</v>
      </c>
      <c r="B47" s="646" t="s">
        <v>937</v>
      </c>
      <c r="C47" s="534">
        <v>114.464</v>
      </c>
      <c r="E47" s="646" t="s">
        <v>750</v>
      </c>
      <c r="F47" s="529">
        <v>623.84299999999996</v>
      </c>
      <c r="H47" s="238" t="s">
        <v>58</v>
      </c>
      <c r="I47" s="646" t="s">
        <v>937</v>
      </c>
      <c r="J47" s="682">
        <v>264.30599999999998</v>
      </c>
      <c r="K47" s="682"/>
      <c r="L47" s="646" t="s">
        <v>797</v>
      </c>
      <c r="M47" s="682">
        <v>131.11000000000001</v>
      </c>
    </row>
    <row r="48" spans="1:13" ht="14.5">
      <c r="A48" s="238" t="s">
        <v>1405</v>
      </c>
      <c r="B48" s="653" t="s">
        <v>1187</v>
      </c>
      <c r="C48" s="568">
        <v>70.445999999999998</v>
      </c>
      <c r="E48" s="646" t="s">
        <v>751</v>
      </c>
      <c r="F48" s="529">
        <v>387.49200000000002</v>
      </c>
      <c r="H48" s="238" t="s">
        <v>1405</v>
      </c>
      <c r="I48" s="653" t="s">
        <v>1464</v>
      </c>
      <c r="J48" s="687">
        <v>127.539</v>
      </c>
      <c r="K48" s="682"/>
      <c r="L48" s="646" t="s">
        <v>1309</v>
      </c>
      <c r="M48" s="682">
        <v>125.309</v>
      </c>
    </row>
    <row r="49" spans="1:13" ht="14.5">
      <c r="A49" s="238" t="s">
        <v>8</v>
      </c>
      <c r="B49" s="646" t="s">
        <v>799</v>
      </c>
      <c r="C49" s="534">
        <v>1765.164</v>
      </c>
      <c r="E49" s="646" t="s">
        <v>918</v>
      </c>
      <c r="F49" s="529">
        <v>87.174000000000007</v>
      </c>
      <c r="H49" s="238" t="s">
        <v>8</v>
      </c>
      <c r="I49" s="646" t="s">
        <v>799</v>
      </c>
      <c r="J49" s="682">
        <v>124.925</v>
      </c>
      <c r="K49" s="682"/>
      <c r="L49" s="646" t="s">
        <v>920</v>
      </c>
      <c r="M49" s="682">
        <v>0</v>
      </c>
    </row>
    <row r="50" spans="1:13" ht="14.5">
      <c r="A50" s="238" t="s">
        <v>60</v>
      </c>
      <c r="B50" s="646" t="s">
        <v>940</v>
      </c>
      <c r="C50" s="534">
        <v>29.992000000000001</v>
      </c>
      <c r="E50" s="646" t="s">
        <v>797</v>
      </c>
      <c r="F50" s="529">
        <v>948.56</v>
      </c>
      <c r="H50" s="238" t="s">
        <v>60</v>
      </c>
      <c r="I50" s="646" t="s">
        <v>940</v>
      </c>
      <c r="J50" s="682">
        <v>223.011</v>
      </c>
      <c r="K50" s="685"/>
      <c r="L50" s="649" t="s">
        <v>921</v>
      </c>
      <c r="M50" s="685">
        <v>256.42</v>
      </c>
    </row>
    <row r="51" spans="1:13" ht="14.5">
      <c r="A51" s="238" t="s">
        <v>61</v>
      </c>
      <c r="B51" s="646" t="s">
        <v>1318</v>
      </c>
      <c r="C51" s="534">
        <v>42.158999999999999</v>
      </c>
      <c r="E51" s="646" t="s">
        <v>1309</v>
      </c>
      <c r="F51" s="529">
        <v>33.228000000000002</v>
      </c>
      <c r="H51" s="238" t="s">
        <v>61</v>
      </c>
      <c r="I51" s="646" t="s">
        <v>1318</v>
      </c>
      <c r="J51" s="682">
        <v>237.89500000000001</v>
      </c>
      <c r="K51" s="682"/>
      <c r="L51" s="646" t="s">
        <v>922</v>
      </c>
      <c r="M51" s="682">
        <v>228.054</v>
      </c>
    </row>
    <row r="52" spans="1:13" ht="14.5">
      <c r="A52" s="238" t="s">
        <v>62</v>
      </c>
      <c r="B52" s="646" t="s">
        <v>942</v>
      </c>
      <c r="C52" s="534">
        <v>3393.7179999999998</v>
      </c>
      <c r="E52" s="646" t="s">
        <v>920</v>
      </c>
      <c r="F52" s="529">
        <v>131.70500000000001</v>
      </c>
      <c r="H52" s="238" t="s">
        <v>62</v>
      </c>
      <c r="I52" s="646" t="s">
        <v>942</v>
      </c>
      <c r="J52" s="682">
        <v>121.80500000000001</v>
      </c>
      <c r="K52" s="682"/>
      <c r="L52" s="646" t="s">
        <v>923</v>
      </c>
      <c r="M52" s="682">
        <v>257.529</v>
      </c>
    </row>
    <row r="53" spans="1:13" ht="14.5">
      <c r="A53" s="238" t="s">
        <v>9</v>
      </c>
      <c r="B53" s="646" t="s">
        <v>758</v>
      </c>
      <c r="C53" s="534">
        <v>3158.4960000000001</v>
      </c>
      <c r="E53" s="649" t="s">
        <v>921</v>
      </c>
      <c r="F53" s="663">
        <v>1113.4929999999999</v>
      </c>
      <c r="H53" s="238" t="s">
        <v>9</v>
      </c>
      <c r="I53" s="646" t="s">
        <v>1469</v>
      </c>
      <c r="J53" s="682">
        <v>1017.699</v>
      </c>
      <c r="K53" s="682"/>
      <c r="L53" s="646" t="s">
        <v>924</v>
      </c>
      <c r="M53" s="682">
        <v>339.59199999999998</v>
      </c>
    </row>
    <row r="54" spans="1:13" ht="14.5">
      <c r="A54" s="238" t="s">
        <v>1453</v>
      </c>
      <c r="B54" s="645" t="s">
        <v>1392</v>
      </c>
      <c r="C54" s="529">
        <v>30.975000000000001</v>
      </c>
      <c r="E54" s="646" t="s">
        <v>922</v>
      </c>
      <c r="F54" s="529">
        <v>26.358000000000001</v>
      </c>
      <c r="H54" s="238" t="s">
        <v>1453</v>
      </c>
      <c r="I54" s="645" t="s">
        <v>1392</v>
      </c>
      <c r="J54" s="682">
        <v>122.489</v>
      </c>
      <c r="K54" s="682"/>
      <c r="L54" s="646" t="s">
        <v>800</v>
      </c>
      <c r="M54" s="682">
        <v>331.07299999999998</v>
      </c>
    </row>
    <row r="55" spans="1:13" ht="14.5">
      <c r="A55" s="238" t="s">
        <v>64</v>
      </c>
      <c r="B55" s="646" t="s">
        <v>1319</v>
      </c>
      <c r="C55" s="672">
        <v>8.85</v>
      </c>
      <c r="E55" s="646" t="s">
        <v>923</v>
      </c>
      <c r="F55" s="529">
        <v>1297.258</v>
      </c>
      <c r="H55" s="238" t="s">
        <v>64</v>
      </c>
      <c r="I55" s="646" t="s">
        <v>1319</v>
      </c>
      <c r="J55" s="682">
        <v>213.673</v>
      </c>
      <c r="K55" s="682"/>
      <c r="L55" s="646" t="s">
        <v>1312</v>
      </c>
      <c r="M55" s="682">
        <v>85.86</v>
      </c>
    </row>
    <row r="56" spans="1:13" ht="14.5">
      <c r="A56" s="238" t="s">
        <v>65</v>
      </c>
      <c r="B56" s="646" t="s">
        <v>1320</v>
      </c>
      <c r="C56" s="672">
        <v>687.42899999999997</v>
      </c>
      <c r="E56" s="646" t="s">
        <v>1310</v>
      </c>
      <c r="F56" s="529">
        <v>3.7949999999999999</v>
      </c>
      <c r="H56" s="238" t="s">
        <v>65</v>
      </c>
      <c r="I56" s="646" t="s">
        <v>1320</v>
      </c>
      <c r="J56" s="682">
        <v>390.58699999999999</v>
      </c>
      <c r="K56" s="684"/>
      <c r="L56" s="648" t="s">
        <v>926</v>
      </c>
      <c r="M56" s="684">
        <v>416.93</v>
      </c>
    </row>
    <row r="57" spans="1:13" ht="14.5">
      <c r="A57" s="238" t="s">
        <v>66</v>
      </c>
      <c r="B57" s="646" t="s">
        <v>1321</v>
      </c>
      <c r="C57" s="534">
        <v>79.147999999999996</v>
      </c>
      <c r="E57" s="646" t="s">
        <v>924</v>
      </c>
      <c r="F57" s="529">
        <v>54.348999999999997</v>
      </c>
      <c r="H57" s="238" t="s">
        <v>66</v>
      </c>
      <c r="I57" s="646" t="s">
        <v>1321</v>
      </c>
      <c r="J57" s="682">
        <v>288.57799999999997</v>
      </c>
      <c r="K57" s="682"/>
      <c r="L57" s="646" t="s">
        <v>927</v>
      </c>
      <c r="M57" s="682">
        <v>326.66500000000002</v>
      </c>
    </row>
    <row r="58" spans="1:13" ht="14.5">
      <c r="A58" s="238" t="s">
        <v>67</v>
      </c>
      <c r="B58" s="646" t="s">
        <v>1322</v>
      </c>
      <c r="C58" s="534">
        <v>323.00299999999999</v>
      </c>
      <c r="E58" s="646" t="s">
        <v>800</v>
      </c>
      <c r="F58" s="529">
        <v>47.115000000000002</v>
      </c>
      <c r="H58" s="238" t="s">
        <v>67</v>
      </c>
      <c r="I58" s="646" t="s">
        <v>1322</v>
      </c>
      <c r="J58" s="682">
        <v>253.31700000000001</v>
      </c>
      <c r="K58" s="682"/>
      <c r="L58" s="646" t="s">
        <v>928</v>
      </c>
      <c r="M58" s="682">
        <v>297.18799999999999</v>
      </c>
    </row>
    <row r="59" spans="1:13" ht="14.5">
      <c r="A59" s="238" t="s">
        <v>1442</v>
      </c>
      <c r="B59" s="645" t="s">
        <v>1188</v>
      </c>
      <c r="C59" s="534">
        <v>40.268000000000001</v>
      </c>
      <c r="E59" s="646" t="s">
        <v>1312</v>
      </c>
      <c r="F59" s="529">
        <v>8.2460000000000004</v>
      </c>
      <c r="H59" s="238" t="s">
        <v>1442</v>
      </c>
      <c r="I59" s="645" t="s">
        <v>1188</v>
      </c>
      <c r="J59" s="682">
        <v>127.373</v>
      </c>
      <c r="K59" s="682"/>
      <c r="L59" s="646" t="s">
        <v>753</v>
      </c>
      <c r="M59" s="682">
        <v>0</v>
      </c>
    </row>
    <row r="60" spans="1:13" ht="14.5">
      <c r="A60" s="238" t="s">
        <v>69</v>
      </c>
      <c r="B60" s="646" t="s">
        <v>949</v>
      </c>
      <c r="C60" s="534">
        <v>1596.64</v>
      </c>
      <c r="E60" s="648" t="s">
        <v>926</v>
      </c>
      <c r="F60" s="662">
        <v>55.360999999999997</v>
      </c>
      <c r="H60" s="238" t="s">
        <v>69</v>
      </c>
      <c r="I60" s="646" t="s">
        <v>949</v>
      </c>
      <c r="J60" s="682">
        <v>24.623999999999999</v>
      </c>
      <c r="K60" s="682"/>
      <c r="L60" s="646" t="s">
        <v>1313</v>
      </c>
      <c r="M60" s="682">
        <v>359.34199999999998</v>
      </c>
    </row>
    <row r="61" spans="1:13" ht="14.5">
      <c r="A61" s="238" t="s">
        <v>70</v>
      </c>
      <c r="B61" s="646" t="s">
        <v>950</v>
      </c>
      <c r="C61" s="534">
        <v>28</v>
      </c>
      <c r="E61" s="646" t="s">
        <v>927</v>
      </c>
      <c r="F61" s="529">
        <v>57.395000000000003</v>
      </c>
      <c r="H61" s="238" t="s">
        <v>70</v>
      </c>
      <c r="I61" s="646" t="s">
        <v>950</v>
      </c>
      <c r="J61" s="682">
        <v>218.08199999999999</v>
      </c>
      <c r="K61" s="682"/>
      <c r="L61" s="646" t="s">
        <v>929</v>
      </c>
      <c r="M61" s="682">
        <v>222.53899999999999</v>
      </c>
    </row>
    <row r="62" spans="1:13" ht="14.5">
      <c r="A62" s="238" t="s">
        <v>1406</v>
      </c>
      <c r="B62" s="653" t="s">
        <v>1189</v>
      </c>
      <c r="C62" s="568">
        <v>80.534999999999997</v>
      </c>
      <c r="E62" s="646" t="s">
        <v>928</v>
      </c>
      <c r="F62" s="529">
        <v>56.985999999999997</v>
      </c>
      <c r="H62" s="238" t="s">
        <v>1406</v>
      </c>
      <c r="I62" s="653" t="s">
        <v>1189</v>
      </c>
      <c r="J62" s="687">
        <v>0</v>
      </c>
      <c r="K62" s="682"/>
      <c r="L62" s="646" t="s">
        <v>754</v>
      </c>
      <c r="M62" s="682">
        <v>320.42599999999999</v>
      </c>
    </row>
    <row r="63" spans="1:13" ht="14.5">
      <c r="A63" s="238" t="s">
        <v>72</v>
      </c>
      <c r="B63" s="646" t="s">
        <v>951</v>
      </c>
      <c r="C63" s="534">
        <v>7.351</v>
      </c>
      <c r="E63" s="646" t="s">
        <v>753</v>
      </c>
      <c r="F63" s="529">
        <v>1344.309</v>
      </c>
      <c r="H63" s="238" t="s">
        <v>72</v>
      </c>
      <c r="I63" s="646" t="s">
        <v>951</v>
      </c>
      <c r="J63" s="682">
        <v>225.197</v>
      </c>
      <c r="K63" s="682"/>
      <c r="L63" s="646" t="s">
        <v>1314</v>
      </c>
      <c r="M63" s="682">
        <v>208.274</v>
      </c>
    </row>
    <row r="64" spans="1:13" ht="14.5">
      <c r="A64" s="238" t="s">
        <v>1407</v>
      </c>
      <c r="B64" s="653" t="s">
        <v>1190</v>
      </c>
      <c r="C64" s="568">
        <v>31.2</v>
      </c>
      <c r="E64" s="646" t="s">
        <v>1313</v>
      </c>
      <c r="F64" s="529">
        <v>175.41499999999999</v>
      </c>
      <c r="H64" s="238" t="s">
        <v>1407</v>
      </c>
      <c r="I64" s="653" t="s">
        <v>1190</v>
      </c>
      <c r="J64" s="687">
        <v>5.4039999999999999</v>
      </c>
      <c r="K64" s="682"/>
      <c r="L64" s="646" t="s">
        <v>1315</v>
      </c>
      <c r="M64" s="682">
        <v>124.13800000000001</v>
      </c>
    </row>
    <row r="65" spans="1:13" ht="14.5">
      <c r="A65" s="238" t="s">
        <v>74</v>
      </c>
      <c r="B65" s="646" t="s">
        <v>952</v>
      </c>
      <c r="C65" s="534">
        <v>53.582999999999998</v>
      </c>
      <c r="E65" s="646" t="s">
        <v>929</v>
      </c>
      <c r="F65" s="529">
        <v>5.5469999999999997</v>
      </c>
      <c r="H65" s="238" t="s">
        <v>74</v>
      </c>
      <c r="I65" s="646" t="s">
        <v>952</v>
      </c>
      <c r="J65" s="682">
        <v>266.46300000000002</v>
      </c>
      <c r="K65" s="684"/>
      <c r="L65" s="648" t="s">
        <v>930</v>
      </c>
      <c r="M65" s="684">
        <v>332.41</v>
      </c>
    </row>
    <row r="66" spans="1:13" ht="14.5">
      <c r="A66" s="238" t="s">
        <v>1408</v>
      </c>
      <c r="B66" s="648" t="s">
        <v>954</v>
      </c>
      <c r="C66" s="669">
        <v>47.76</v>
      </c>
      <c r="E66" s="646" t="s">
        <v>754</v>
      </c>
      <c r="F66" s="529">
        <v>327.06</v>
      </c>
      <c r="H66" s="238" t="s">
        <v>1408</v>
      </c>
      <c r="I66" s="648" t="s">
        <v>954</v>
      </c>
      <c r="J66" s="684">
        <v>242.33</v>
      </c>
      <c r="K66" s="682"/>
      <c r="L66" s="646" t="s">
        <v>931</v>
      </c>
      <c r="M66" s="682">
        <v>232.05</v>
      </c>
    </row>
    <row r="67" spans="1:13" ht="14.5">
      <c r="A67" s="238" t="s">
        <v>1409</v>
      </c>
      <c r="B67" s="648" t="s">
        <v>956</v>
      </c>
      <c r="C67" s="669">
        <v>73.903000000000006</v>
      </c>
      <c r="E67" s="646" t="s">
        <v>1314</v>
      </c>
      <c r="F67" s="529">
        <v>1119.1949999999999</v>
      </c>
      <c r="H67" s="238" t="s">
        <v>1409</v>
      </c>
      <c r="I67" s="648" t="s">
        <v>956</v>
      </c>
      <c r="J67" s="684">
        <v>293.08999999999997</v>
      </c>
      <c r="K67" s="682"/>
      <c r="L67" s="646" t="s">
        <v>1316</v>
      </c>
      <c r="M67" s="682">
        <v>260.483</v>
      </c>
    </row>
    <row r="68" spans="1:13" ht="14.5">
      <c r="A68" s="238" t="s">
        <v>1410</v>
      </c>
      <c r="B68" s="653" t="s">
        <v>1012</v>
      </c>
      <c r="C68" s="568">
        <v>18.72</v>
      </c>
      <c r="E68" s="646" t="s">
        <v>1315</v>
      </c>
      <c r="F68" s="529">
        <v>34.65</v>
      </c>
      <c r="H68" s="238" t="s">
        <v>1410</v>
      </c>
      <c r="I68" s="653" t="s">
        <v>1012</v>
      </c>
      <c r="J68" s="687">
        <v>38.704000000000001</v>
      </c>
      <c r="K68" s="682"/>
      <c r="L68" s="646" t="s">
        <v>933</v>
      </c>
      <c r="M68" s="682">
        <v>216.1</v>
      </c>
    </row>
    <row r="69" spans="1:13" ht="14.5">
      <c r="A69" s="238" t="s">
        <v>76</v>
      </c>
      <c r="B69" s="653" t="s">
        <v>1013</v>
      </c>
      <c r="C69" s="568">
        <v>60.8</v>
      </c>
      <c r="E69" s="648" t="s">
        <v>930</v>
      </c>
      <c r="F69" s="662">
        <v>1153.845</v>
      </c>
      <c r="H69" s="238" t="s">
        <v>76</v>
      </c>
      <c r="I69" s="653" t="s">
        <v>1013</v>
      </c>
      <c r="J69" s="687">
        <v>0</v>
      </c>
      <c r="K69" s="682"/>
      <c r="L69" s="646" t="s">
        <v>755</v>
      </c>
      <c r="M69" s="682">
        <v>293.96300000000002</v>
      </c>
    </row>
    <row r="70" spans="1:13" ht="14.5">
      <c r="A70" s="238" t="s">
        <v>77</v>
      </c>
      <c r="B70" s="653" t="s">
        <v>1015</v>
      </c>
      <c r="C70" s="568">
        <v>14.627000000000001</v>
      </c>
      <c r="E70" s="646" t="s">
        <v>931</v>
      </c>
      <c r="F70" s="529">
        <v>6.7640000000000002</v>
      </c>
      <c r="H70" s="238" t="s">
        <v>77</v>
      </c>
      <c r="I70" s="653" t="s">
        <v>1015</v>
      </c>
      <c r="J70" s="687">
        <v>36.863999999999997</v>
      </c>
      <c r="K70" s="682"/>
      <c r="L70" s="646" t="s">
        <v>1317</v>
      </c>
      <c r="M70" s="682">
        <v>217.18600000000001</v>
      </c>
    </row>
    <row r="71" spans="1:13" ht="14.5">
      <c r="A71" s="238" t="s">
        <v>78</v>
      </c>
      <c r="B71" s="646" t="s">
        <v>1325</v>
      </c>
      <c r="C71" s="534">
        <v>19.992000000000001</v>
      </c>
      <c r="E71" s="646" t="s">
        <v>1316</v>
      </c>
      <c r="F71" s="529">
        <v>122.717</v>
      </c>
      <c r="H71" s="238" t="s">
        <v>78</v>
      </c>
      <c r="I71" s="646" t="s">
        <v>1325</v>
      </c>
      <c r="J71" s="682">
        <v>225.374</v>
      </c>
      <c r="K71" s="682"/>
      <c r="L71" s="646" t="s">
        <v>935</v>
      </c>
      <c r="M71" s="682">
        <v>228.11099999999999</v>
      </c>
    </row>
    <row r="72" spans="1:13" ht="14.5">
      <c r="A72" s="238" t="s">
        <v>79</v>
      </c>
      <c r="B72" s="646" t="s">
        <v>1326</v>
      </c>
      <c r="C72" s="534">
        <v>3731.2469999999998</v>
      </c>
      <c r="E72" s="646" t="s">
        <v>933</v>
      </c>
      <c r="F72" s="529">
        <v>24.257999999999999</v>
      </c>
      <c r="H72" s="238" t="s">
        <v>79</v>
      </c>
      <c r="I72" s="646" t="s">
        <v>1326</v>
      </c>
      <c r="J72" s="682">
        <v>199.387</v>
      </c>
      <c r="K72" s="682"/>
      <c r="L72" s="646" t="s">
        <v>936</v>
      </c>
      <c r="M72" s="682">
        <v>417.16800000000001</v>
      </c>
    </row>
    <row r="73" spans="1:13" ht="14.5">
      <c r="A73" s="238" t="s">
        <v>1411</v>
      </c>
      <c r="B73" s="653" t="s">
        <v>1014</v>
      </c>
      <c r="C73" s="568">
        <v>25.661999999999999</v>
      </c>
      <c r="E73" s="646" t="s">
        <v>755</v>
      </c>
      <c r="F73" s="529">
        <v>156.75</v>
      </c>
      <c r="H73" s="238" t="s">
        <v>1411</v>
      </c>
      <c r="I73" s="653" t="s">
        <v>1014</v>
      </c>
      <c r="J73" s="687">
        <v>118.32</v>
      </c>
      <c r="K73" s="682"/>
      <c r="L73" s="646" t="s">
        <v>937</v>
      </c>
      <c r="M73" s="682">
        <v>264.30599999999998</v>
      </c>
    </row>
    <row r="74" spans="1:13" ht="14.5">
      <c r="A74" s="238" t="s">
        <v>81</v>
      </c>
      <c r="B74" s="646" t="s">
        <v>959</v>
      </c>
      <c r="C74" s="534">
        <v>256.06299999999999</v>
      </c>
      <c r="E74" s="646" t="s">
        <v>1317</v>
      </c>
      <c r="F74" s="529">
        <v>16.033999999999999</v>
      </c>
      <c r="H74" s="238" t="s">
        <v>81</v>
      </c>
      <c r="I74" s="646" t="s">
        <v>959</v>
      </c>
      <c r="J74" s="682">
        <v>233.23599999999999</v>
      </c>
      <c r="K74" s="682"/>
      <c r="L74" s="646" t="s">
        <v>799</v>
      </c>
      <c r="M74" s="682">
        <v>124.925</v>
      </c>
    </row>
    <row r="75" spans="1:13" ht="14.5">
      <c r="A75" s="238" t="s">
        <v>82</v>
      </c>
      <c r="B75" s="646" t="s">
        <v>1327</v>
      </c>
      <c r="C75" s="534">
        <v>22.931999999999999</v>
      </c>
      <c r="E75" s="646" t="s">
        <v>935</v>
      </c>
      <c r="F75" s="529">
        <v>670.97799999999995</v>
      </c>
      <c r="H75" s="238" t="s">
        <v>82</v>
      </c>
      <c r="I75" s="646" t="s">
        <v>1327</v>
      </c>
      <c r="J75" s="682">
        <v>258.44799999999998</v>
      </c>
      <c r="K75" s="682"/>
      <c r="L75" s="646" t="s">
        <v>940</v>
      </c>
      <c r="M75" s="682">
        <v>223.011</v>
      </c>
    </row>
    <row r="76" spans="1:13" ht="14.5">
      <c r="A76" s="238" t="s">
        <v>83</v>
      </c>
      <c r="B76" s="646" t="s">
        <v>961</v>
      </c>
      <c r="C76" s="534">
        <v>72.599999999999994</v>
      </c>
      <c r="E76" s="646" t="s">
        <v>936</v>
      </c>
      <c r="F76" s="529">
        <v>106.497</v>
      </c>
      <c r="H76" s="238" t="s">
        <v>83</v>
      </c>
      <c r="I76" s="646" t="s">
        <v>961</v>
      </c>
      <c r="J76" s="682">
        <v>313.86599999999999</v>
      </c>
      <c r="K76" s="682"/>
      <c r="L76" s="646" t="s">
        <v>1318</v>
      </c>
      <c r="M76" s="682">
        <v>237.89500000000001</v>
      </c>
    </row>
    <row r="77" spans="1:13" ht="14.5">
      <c r="A77" s="238" t="s">
        <v>84</v>
      </c>
      <c r="B77" s="646" t="s">
        <v>1328</v>
      </c>
      <c r="C77" s="534">
        <v>118.056</v>
      </c>
      <c r="E77" s="646" t="s">
        <v>937</v>
      </c>
      <c r="F77" s="529">
        <v>114.464</v>
      </c>
      <c r="H77" s="238" t="s">
        <v>84</v>
      </c>
      <c r="I77" s="646" t="s">
        <v>1328</v>
      </c>
      <c r="J77" s="682">
        <v>129.03800000000001</v>
      </c>
      <c r="K77" s="682"/>
      <c r="L77" s="646" t="s">
        <v>942</v>
      </c>
      <c r="M77" s="682">
        <v>121.80500000000001</v>
      </c>
    </row>
    <row r="78" spans="1:13" ht="14.5">
      <c r="A78" s="238" t="s">
        <v>85</v>
      </c>
      <c r="B78" s="646" t="s">
        <v>763</v>
      </c>
      <c r="C78" s="534">
        <v>1163.085</v>
      </c>
      <c r="E78" s="646" t="s">
        <v>799</v>
      </c>
      <c r="F78" s="529">
        <v>1765.164</v>
      </c>
      <c r="H78" s="238" t="s">
        <v>85</v>
      </c>
      <c r="I78" s="646" t="s">
        <v>763</v>
      </c>
      <c r="J78" s="682">
        <v>0</v>
      </c>
      <c r="K78" s="682"/>
      <c r="L78" s="646" t="s">
        <v>758</v>
      </c>
      <c r="M78" s="682">
        <v>922.84799999999996</v>
      </c>
    </row>
    <row r="79" spans="1:13" ht="14.5">
      <c r="A79" s="238" t="s">
        <v>86</v>
      </c>
      <c r="B79" s="646" t="s">
        <v>963</v>
      </c>
      <c r="C79" s="534">
        <v>78.724999999999994</v>
      </c>
      <c r="E79" s="646" t="s">
        <v>940</v>
      </c>
      <c r="F79" s="529">
        <v>29.992000000000001</v>
      </c>
      <c r="H79" s="238" t="s">
        <v>86</v>
      </c>
      <c r="I79" s="646" t="s">
        <v>963</v>
      </c>
      <c r="J79" s="682">
        <v>293.25599999999997</v>
      </c>
      <c r="K79" s="682"/>
      <c r="L79" s="653" t="s">
        <v>1465</v>
      </c>
      <c r="M79" s="687">
        <v>94.850999999999999</v>
      </c>
    </row>
    <row r="80" spans="1:13" ht="14.5">
      <c r="A80" s="238" t="s">
        <v>87</v>
      </c>
      <c r="B80" s="646" t="s">
        <v>1329</v>
      </c>
      <c r="C80" s="534">
        <v>542.36</v>
      </c>
      <c r="E80" s="646" t="s">
        <v>1318</v>
      </c>
      <c r="F80" s="529">
        <v>42.158999999999999</v>
      </c>
      <c r="H80" s="238" t="s">
        <v>87</v>
      </c>
      <c r="I80" s="646" t="s">
        <v>1329</v>
      </c>
      <c r="J80" s="682">
        <v>168.15100000000001</v>
      </c>
      <c r="K80" s="682"/>
      <c r="L80" s="653" t="s">
        <v>1469</v>
      </c>
      <c r="M80" s="687">
        <f>SUM(M78:M79)</f>
        <v>1017.699</v>
      </c>
    </row>
    <row r="81" spans="1:13" ht="14.5">
      <c r="A81" s="238" t="s">
        <v>88</v>
      </c>
      <c r="B81" s="646" t="s">
        <v>764</v>
      </c>
      <c r="C81" s="534">
        <v>71.212999999999994</v>
      </c>
      <c r="E81" s="646" t="s">
        <v>942</v>
      </c>
      <c r="F81" s="529">
        <v>3393.7179999999998</v>
      </c>
      <c r="H81" s="238" t="s">
        <v>88</v>
      </c>
      <c r="I81" s="646" t="s">
        <v>764</v>
      </c>
      <c r="J81" s="682">
        <v>263.37099999999998</v>
      </c>
      <c r="K81" s="682"/>
      <c r="L81" s="646" t="s">
        <v>1319</v>
      </c>
      <c r="M81" s="682">
        <v>213.673</v>
      </c>
    </row>
    <row r="82" spans="1:13" ht="14.5">
      <c r="A82" s="238" t="s">
        <v>1412</v>
      </c>
      <c r="B82" s="653" t="s">
        <v>1016</v>
      </c>
      <c r="C82" s="670">
        <v>33.496000000000002</v>
      </c>
      <c r="E82" s="646" t="s">
        <v>758</v>
      </c>
      <c r="F82" s="529">
        <v>3130.9920000000002</v>
      </c>
      <c r="H82" s="238" t="s">
        <v>1412</v>
      </c>
      <c r="I82" s="653" t="s">
        <v>1016</v>
      </c>
      <c r="J82" s="687">
        <v>127.539</v>
      </c>
      <c r="K82" s="682"/>
      <c r="L82" s="646" t="s">
        <v>1320</v>
      </c>
      <c r="M82" s="682">
        <v>390.58699999999999</v>
      </c>
    </row>
    <row r="83" spans="1:13" ht="14.5">
      <c r="A83" s="238" t="s">
        <v>90</v>
      </c>
      <c r="B83" s="646" t="s">
        <v>765</v>
      </c>
      <c r="C83" s="534">
        <v>14.007999999999999</v>
      </c>
      <c r="E83" s="653" t="s">
        <v>1349</v>
      </c>
      <c r="F83" s="566">
        <v>27.504000000000001</v>
      </c>
      <c r="H83" s="238" t="s">
        <v>90</v>
      </c>
      <c r="I83" s="646" t="s">
        <v>765</v>
      </c>
      <c r="J83" s="682">
        <v>214.971</v>
      </c>
      <c r="K83" s="682"/>
      <c r="L83" s="646" t="s">
        <v>1321</v>
      </c>
      <c r="M83" s="682">
        <v>288.57799999999997</v>
      </c>
    </row>
    <row r="84" spans="1:13" ht="14.5">
      <c r="A84" s="238" t="s">
        <v>1413</v>
      </c>
      <c r="B84" s="653" t="s">
        <v>1017</v>
      </c>
      <c r="C84" s="568">
        <v>107.062</v>
      </c>
      <c r="E84" s="653" t="s">
        <v>1456</v>
      </c>
      <c r="F84" s="664">
        <f>SUM(F82:F83)</f>
        <v>3158.4960000000001</v>
      </c>
      <c r="H84" s="238" t="s">
        <v>1413</v>
      </c>
      <c r="I84" s="653" t="s">
        <v>1017</v>
      </c>
      <c r="J84" s="687">
        <v>0</v>
      </c>
      <c r="K84" s="682"/>
      <c r="L84" s="646" t="s">
        <v>1322</v>
      </c>
      <c r="M84" s="682">
        <v>253.31700000000001</v>
      </c>
    </row>
    <row r="85" spans="1:13" ht="14.5">
      <c r="A85" s="238" t="s">
        <v>1414</v>
      </c>
      <c r="B85" s="653" t="s">
        <v>1018</v>
      </c>
      <c r="C85" s="568">
        <v>44.161999999999999</v>
      </c>
      <c r="E85" s="646" t="s">
        <v>1319</v>
      </c>
      <c r="F85" s="529">
        <v>8.85</v>
      </c>
      <c r="H85" s="238" t="s">
        <v>1414</v>
      </c>
      <c r="I85" s="653" t="s">
        <v>1018</v>
      </c>
      <c r="J85" s="687">
        <v>122.489</v>
      </c>
      <c r="K85" s="682"/>
      <c r="L85" s="646" t="s">
        <v>949</v>
      </c>
      <c r="M85" s="682">
        <v>24.623999999999999</v>
      </c>
    </row>
    <row r="86" spans="1:13" ht="14.5">
      <c r="A86" s="238" t="s">
        <v>93</v>
      </c>
      <c r="B86" s="646" t="s">
        <v>965</v>
      </c>
      <c r="C86" s="672">
        <v>27.64</v>
      </c>
      <c r="E86" s="646" t="s">
        <v>1320</v>
      </c>
      <c r="F86" s="529">
        <v>687.42899999999997</v>
      </c>
      <c r="H86" s="238" t="s">
        <v>93</v>
      </c>
      <c r="I86" s="646" t="s">
        <v>965</v>
      </c>
      <c r="J86" s="682">
        <v>203.66399999999999</v>
      </c>
      <c r="K86" s="682"/>
      <c r="L86" s="646" t="s">
        <v>950</v>
      </c>
      <c r="M86" s="682">
        <v>218.08199999999999</v>
      </c>
    </row>
    <row r="87" spans="1:13" ht="14.5">
      <c r="A87" s="238" t="s">
        <v>94</v>
      </c>
      <c r="B87" s="646" t="s">
        <v>1330</v>
      </c>
      <c r="C87" s="534">
        <v>56.167999999999999</v>
      </c>
      <c r="E87" s="646" t="s">
        <v>1321</v>
      </c>
      <c r="F87" s="529">
        <v>79.147999999999996</v>
      </c>
      <c r="H87" s="238" t="s">
        <v>94</v>
      </c>
      <c r="I87" s="646" t="s">
        <v>1330</v>
      </c>
      <c r="J87" s="682">
        <v>258.10599999999999</v>
      </c>
      <c r="K87" s="682"/>
      <c r="L87" s="646" t="s">
        <v>951</v>
      </c>
      <c r="M87" s="682">
        <v>225.197</v>
      </c>
    </row>
    <row r="88" spans="1:13" ht="14.5">
      <c r="A88" s="238" t="s">
        <v>95</v>
      </c>
      <c r="B88" s="653" t="s">
        <v>1350</v>
      </c>
      <c r="C88" s="670">
        <v>201.33799999999999</v>
      </c>
      <c r="E88" s="646" t="s">
        <v>1322</v>
      </c>
      <c r="F88" s="529">
        <v>323.00299999999999</v>
      </c>
      <c r="H88" s="238" t="s">
        <v>95</v>
      </c>
      <c r="I88" s="653" t="s">
        <v>1135</v>
      </c>
      <c r="J88" s="687">
        <v>0</v>
      </c>
      <c r="K88" s="682"/>
      <c r="L88" s="646" t="s">
        <v>952</v>
      </c>
      <c r="M88" s="682">
        <v>266.46300000000002</v>
      </c>
    </row>
    <row r="89" spans="1:13" ht="14.5">
      <c r="A89" s="238" t="s">
        <v>96</v>
      </c>
      <c r="B89" s="655" t="s">
        <v>1019</v>
      </c>
      <c r="C89" s="568">
        <v>54.905000000000001</v>
      </c>
      <c r="E89" s="646" t="s">
        <v>949</v>
      </c>
      <c r="F89" s="529">
        <v>1596.64</v>
      </c>
      <c r="H89" s="238" t="s">
        <v>96</v>
      </c>
      <c r="I89" s="655" t="s">
        <v>1019</v>
      </c>
      <c r="J89" s="687">
        <v>76.793000000000006</v>
      </c>
      <c r="K89" s="684"/>
      <c r="L89" s="646" t="s">
        <v>760</v>
      </c>
      <c r="M89" s="682">
        <v>225.41</v>
      </c>
    </row>
    <row r="90" spans="1:13" ht="14.5">
      <c r="A90" s="238" t="s">
        <v>97</v>
      </c>
      <c r="B90" s="653" t="s">
        <v>1020</v>
      </c>
      <c r="C90" s="670">
        <v>77.149000000000001</v>
      </c>
      <c r="E90" s="646" t="s">
        <v>950</v>
      </c>
      <c r="F90" s="529">
        <v>28</v>
      </c>
      <c r="H90" s="238" t="s">
        <v>97</v>
      </c>
      <c r="I90" s="653" t="s">
        <v>1020</v>
      </c>
      <c r="J90" s="687">
        <v>0</v>
      </c>
      <c r="K90" s="682"/>
      <c r="L90" s="646" t="s">
        <v>1323</v>
      </c>
      <c r="M90" s="682">
        <v>16.920000000000002</v>
      </c>
    </row>
    <row r="91" spans="1:13" ht="14.5">
      <c r="A91" s="238" t="s">
        <v>98</v>
      </c>
      <c r="B91" s="646" t="s">
        <v>966</v>
      </c>
      <c r="C91" s="534">
        <v>53.558999999999997</v>
      </c>
      <c r="E91" s="646" t="s">
        <v>951</v>
      </c>
      <c r="F91" s="529">
        <v>7.351</v>
      </c>
      <c r="H91" s="238" t="s">
        <v>98</v>
      </c>
      <c r="I91" s="646" t="s">
        <v>966</v>
      </c>
      <c r="J91" s="682">
        <v>297</v>
      </c>
      <c r="K91" s="682"/>
      <c r="L91" s="648" t="s">
        <v>954</v>
      </c>
      <c r="M91" s="684">
        <v>242.33</v>
      </c>
    </row>
    <row r="92" spans="1:13" ht="14.5">
      <c r="A92" s="238" t="s">
        <v>99</v>
      </c>
      <c r="B92" s="646" t="s">
        <v>967</v>
      </c>
      <c r="C92" s="534">
        <v>341.28</v>
      </c>
      <c r="E92" s="646" t="s">
        <v>952</v>
      </c>
      <c r="F92" s="529">
        <v>53.582999999999998</v>
      </c>
      <c r="H92" s="238" t="s">
        <v>99</v>
      </c>
      <c r="I92" s="646" t="s">
        <v>967</v>
      </c>
      <c r="J92" s="682">
        <v>205.15899999999999</v>
      </c>
      <c r="K92" s="684"/>
      <c r="L92" s="646" t="s">
        <v>761</v>
      </c>
      <c r="M92" s="682">
        <v>240.68799999999999</v>
      </c>
    </row>
    <row r="93" spans="1:13" ht="14.5">
      <c r="A93" s="238" t="s">
        <v>100</v>
      </c>
      <c r="B93" s="646" t="s">
        <v>1331</v>
      </c>
      <c r="C93" s="534">
        <v>1.752</v>
      </c>
      <c r="E93" s="646" t="s">
        <v>760</v>
      </c>
      <c r="F93" s="529">
        <v>43.44</v>
      </c>
      <c r="H93" s="238" t="s">
        <v>100</v>
      </c>
      <c r="I93" s="646" t="s">
        <v>1331</v>
      </c>
      <c r="J93" s="682">
        <v>215.85900000000001</v>
      </c>
      <c r="K93" s="682"/>
      <c r="L93" s="646" t="s">
        <v>1324</v>
      </c>
      <c r="M93" s="682">
        <v>52.402999999999999</v>
      </c>
    </row>
    <row r="94" spans="1:13" ht="14.5">
      <c r="A94" s="238" t="s">
        <v>101</v>
      </c>
      <c r="B94" s="646" t="s">
        <v>969</v>
      </c>
      <c r="C94" s="534">
        <v>33.384</v>
      </c>
      <c r="E94" s="646" t="s">
        <v>1323</v>
      </c>
      <c r="F94" s="529">
        <v>4.32</v>
      </c>
      <c r="H94" s="238" t="s">
        <v>101</v>
      </c>
      <c r="I94" s="646" t="s">
        <v>969</v>
      </c>
      <c r="J94" s="682">
        <v>217.977</v>
      </c>
      <c r="K94" s="682"/>
      <c r="L94" s="648" t="s">
        <v>956</v>
      </c>
      <c r="M94" s="684">
        <v>293.08999999999997</v>
      </c>
    </row>
    <row r="95" spans="1:13" ht="14.5">
      <c r="A95" s="238" t="s">
        <v>102</v>
      </c>
      <c r="B95" s="646" t="s">
        <v>1021</v>
      </c>
      <c r="C95" s="534">
        <v>49.472000000000001</v>
      </c>
      <c r="E95" s="648" t="s">
        <v>954</v>
      </c>
      <c r="F95" s="662">
        <v>47.76</v>
      </c>
      <c r="H95" s="238" t="s">
        <v>102</v>
      </c>
      <c r="I95" s="646" t="s">
        <v>1021</v>
      </c>
      <c r="J95" s="682">
        <v>115.89700000000001</v>
      </c>
      <c r="K95" s="682"/>
      <c r="L95" s="646" t="s">
        <v>1325</v>
      </c>
      <c r="M95" s="682">
        <v>225.374</v>
      </c>
    </row>
    <row r="96" spans="1:13" ht="14.5">
      <c r="A96" s="238" t="s">
        <v>103</v>
      </c>
      <c r="B96" s="653" t="s">
        <v>1022</v>
      </c>
      <c r="C96" s="568">
        <v>31.745999999999999</v>
      </c>
      <c r="E96" s="646" t="s">
        <v>761</v>
      </c>
      <c r="F96" s="529">
        <v>53.963000000000001</v>
      </c>
      <c r="H96" s="238" t="s">
        <v>103</v>
      </c>
      <c r="I96" s="653" t="s">
        <v>1022</v>
      </c>
      <c r="J96" s="687">
        <v>127.98</v>
      </c>
      <c r="K96" s="682"/>
      <c r="L96" s="646" t="s">
        <v>1326</v>
      </c>
      <c r="M96" s="682">
        <v>199.387</v>
      </c>
    </row>
    <row r="97" spans="1:13" ht="14.5">
      <c r="A97" s="238" t="s">
        <v>1415</v>
      </c>
      <c r="B97" s="653" t="s">
        <v>1023</v>
      </c>
      <c r="C97" s="568">
        <v>170.64</v>
      </c>
      <c r="E97" s="646" t="s">
        <v>1324</v>
      </c>
      <c r="F97" s="529">
        <v>19.940000000000001</v>
      </c>
      <c r="H97" s="238" t="s">
        <v>1415</v>
      </c>
      <c r="I97" s="653" t="s">
        <v>1023</v>
      </c>
      <c r="J97" s="687">
        <v>0</v>
      </c>
      <c r="K97" s="682"/>
      <c r="L97" s="646" t="s">
        <v>959</v>
      </c>
      <c r="M97" s="682">
        <v>233.23599999999999</v>
      </c>
    </row>
    <row r="98" spans="1:13" ht="14.5">
      <c r="A98" s="238" t="s">
        <v>1416</v>
      </c>
      <c r="B98" s="653" t="s">
        <v>1024</v>
      </c>
      <c r="C98" s="670">
        <v>33.654000000000003</v>
      </c>
      <c r="E98" s="648" t="s">
        <v>956</v>
      </c>
      <c r="F98" s="662">
        <v>73.903000000000006</v>
      </c>
      <c r="H98" s="238" t="s">
        <v>1416</v>
      </c>
      <c r="I98" s="667" t="s">
        <v>1024</v>
      </c>
      <c r="J98" s="687">
        <v>127.539</v>
      </c>
      <c r="K98" s="682"/>
      <c r="L98" s="646" t="s">
        <v>1327</v>
      </c>
      <c r="M98" s="682">
        <v>258.44799999999998</v>
      </c>
    </row>
    <row r="99" spans="1:13" ht="14.5">
      <c r="A99" s="238" t="s">
        <v>1417</v>
      </c>
      <c r="B99" s="667" t="s">
        <v>1025</v>
      </c>
      <c r="C99" s="568">
        <v>83.278999999999996</v>
      </c>
      <c r="E99" s="646" t="s">
        <v>1325</v>
      </c>
      <c r="F99" s="529">
        <v>19.992000000000001</v>
      </c>
      <c r="H99" s="238" t="s">
        <v>1417</v>
      </c>
      <c r="I99" s="654" t="s">
        <v>1025</v>
      </c>
      <c r="J99" s="687">
        <v>0</v>
      </c>
      <c r="K99" s="682"/>
      <c r="L99" s="646" t="s">
        <v>961</v>
      </c>
      <c r="M99" s="682">
        <v>313.86599999999999</v>
      </c>
    </row>
    <row r="100" spans="1:13" ht="14.5">
      <c r="A100" s="238" t="s">
        <v>107</v>
      </c>
      <c r="B100" s="646" t="s">
        <v>970</v>
      </c>
      <c r="C100" s="534">
        <v>86.325000000000003</v>
      </c>
      <c r="E100" s="646" t="s">
        <v>1326</v>
      </c>
      <c r="F100" s="529">
        <v>3731.2469999999998</v>
      </c>
      <c r="H100" s="238" t="s">
        <v>107</v>
      </c>
      <c r="I100" s="646" t="s">
        <v>970</v>
      </c>
      <c r="J100" s="682">
        <v>277.68099999999998</v>
      </c>
      <c r="K100" s="682"/>
      <c r="L100" s="646" t="s">
        <v>1328</v>
      </c>
      <c r="M100" s="682">
        <v>129.03800000000001</v>
      </c>
    </row>
    <row r="101" spans="1:13" ht="14.5">
      <c r="A101" s="238" t="s">
        <v>108</v>
      </c>
      <c r="B101" s="646" t="s">
        <v>971</v>
      </c>
      <c r="C101" s="534">
        <v>55.292000000000002</v>
      </c>
      <c r="E101" s="646" t="s">
        <v>959</v>
      </c>
      <c r="F101" s="529">
        <v>256.06299999999999</v>
      </c>
      <c r="H101" s="238" t="s">
        <v>108</v>
      </c>
      <c r="I101" s="646" t="s">
        <v>971</v>
      </c>
      <c r="J101" s="682">
        <v>243.13</v>
      </c>
      <c r="K101" s="682"/>
      <c r="L101" s="646" t="s">
        <v>763</v>
      </c>
      <c r="M101" s="682">
        <v>0</v>
      </c>
    </row>
    <row r="102" spans="1:13" ht="14.5">
      <c r="A102" s="238" t="s">
        <v>109</v>
      </c>
      <c r="B102" s="646" t="s">
        <v>1332</v>
      </c>
      <c r="C102" s="534">
        <v>253.631</v>
      </c>
      <c r="E102" s="646" t="s">
        <v>1327</v>
      </c>
      <c r="F102" s="529">
        <v>22.931999999999999</v>
      </c>
      <c r="H102" s="238" t="s">
        <v>109</v>
      </c>
      <c r="I102" s="646" t="s">
        <v>1332</v>
      </c>
      <c r="J102" s="682">
        <v>211.27099999999999</v>
      </c>
      <c r="K102" s="682"/>
      <c r="L102" s="646" t="s">
        <v>963</v>
      </c>
      <c r="M102" s="682">
        <v>293.25599999999997</v>
      </c>
    </row>
    <row r="103" spans="1:13" ht="14.5">
      <c r="A103" s="238" t="s">
        <v>110</v>
      </c>
      <c r="B103" s="646" t="s">
        <v>1333</v>
      </c>
      <c r="C103" s="534">
        <v>543.11900000000003</v>
      </c>
      <c r="E103" s="646" t="s">
        <v>961</v>
      </c>
      <c r="F103" s="529">
        <v>72.599999999999994</v>
      </c>
      <c r="H103" s="238" t="s">
        <v>110</v>
      </c>
      <c r="I103" s="646" t="s">
        <v>1333</v>
      </c>
      <c r="J103" s="682">
        <v>134.80799999999999</v>
      </c>
      <c r="K103" s="682"/>
      <c r="L103" s="646" t="s">
        <v>1329</v>
      </c>
      <c r="M103" s="682">
        <v>168.15100000000001</v>
      </c>
    </row>
    <row r="104" spans="1:13" ht="14.5">
      <c r="A104" s="238" t="s">
        <v>111</v>
      </c>
      <c r="B104" s="646" t="s">
        <v>974</v>
      </c>
      <c r="C104" s="534">
        <v>42.088000000000001</v>
      </c>
      <c r="E104" s="646" t="s">
        <v>1328</v>
      </c>
      <c r="F104" s="529">
        <v>118.056</v>
      </c>
      <c r="H104" s="238" t="s">
        <v>111</v>
      </c>
      <c r="I104" s="646" t="s">
        <v>974</v>
      </c>
      <c r="J104" s="682">
        <v>229.45400000000001</v>
      </c>
      <c r="K104" s="682"/>
      <c r="L104" s="646" t="s">
        <v>764</v>
      </c>
      <c r="M104" s="682">
        <v>263.37099999999998</v>
      </c>
    </row>
    <row r="105" spans="1:13" ht="14.5">
      <c r="A105" s="238" t="s">
        <v>2</v>
      </c>
      <c r="B105" s="646" t="s">
        <v>975</v>
      </c>
      <c r="C105" s="534">
        <v>53.701000000000001</v>
      </c>
      <c r="E105" s="646" t="s">
        <v>763</v>
      </c>
      <c r="F105" s="529">
        <v>1163.085</v>
      </c>
      <c r="H105" s="238" t="s">
        <v>2</v>
      </c>
      <c r="I105" s="646" t="s">
        <v>975</v>
      </c>
      <c r="J105" s="682">
        <v>315.44400000000002</v>
      </c>
      <c r="K105" s="682"/>
      <c r="L105" s="646" t="s">
        <v>765</v>
      </c>
      <c r="M105" s="682">
        <v>214.971</v>
      </c>
    </row>
    <row r="106" spans="1:13" ht="14.5">
      <c r="A106" s="238" t="s">
        <v>112</v>
      </c>
      <c r="B106" s="646" t="s">
        <v>770</v>
      </c>
      <c r="C106" s="534">
        <v>123.26900000000001</v>
      </c>
      <c r="E106" s="646" t="s">
        <v>963</v>
      </c>
      <c r="F106" s="529">
        <v>78.724999999999994</v>
      </c>
      <c r="H106" s="238" t="s">
        <v>112</v>
      </c>
      <c r="I106" s="646" t="s">
        <v>770</v>
      </c>
      <c r="J106" s="682">
        <v>153.29900000000001</v>
      </c>
      <c r="K106" s="682"/>
      <c r="L106" s="646" t="s">
        <v>965</v>
      </c>
      <c r="M106" s="682">
        <v>203.66399999999999</v>
      </c>
    </row>
    <row r="107" spans="1:13" ht="14.5">
      <c r="A107" s="238" t="s">
        <v>1418</v>
      </c>
      <c r="B107" s="653" t="s">
        <v>1026</v>
      </c>
      <c r="C107" s="568">
        <v>13.321999999999999</v>
      </c>
      <c r="E107" s="646" t="s">
        <v>1329</v>
      </c>
      <c r="F107" s="529">
        <v>542.36</v>
      </c>
      <c r="H107" s="238" t="s">
        <v>1418</v>
      </c>
      <c r="I107" s="653" t="s">
        <v>1026</v>
      </c>
      <c r="J107" s="687">
        <v>50.307000000000002</v>
      </c>
      <c r="K107" s="682"/>
      <c r="L107" s="646" t="s">
        <v>1330</v>
      </c>
      <c r="M107" s="682">
        <v>258.10599999999999</v>
      </c>
    </row>
    <row r="108" spans="1:13" ht="14.5">
      <c r="A108" s="238" t="s">
        <v>114</v>
      </c>
      <c r="B108" s="646" t="s">
        <v>1334</v>
      </c>
      <c r="C108" s="534">
        <v>18.62</v>
      </c>
      <c r="E108" s="646" t="s">
        <v>764</v>
      </c>
      <c r="F108" s="529">
        <v>71.212999999999994</v>
      </c>
      <c r="H108" s="238" t="s">
        <v>114</v>
      </c>
      <c r="I108" s="646" t="s">
        <v>1334</v>
      </c>
      <c r="J108" s="682">
        <v>215.48599999999999</v>
      </c>
      <c r="K108" s="682"/>
      <c r="L108" s="646" t="s">
        <v>966</v>
      </c>
      <c r="M108" s="682">
        <v>297</v>
      </c>
    </row>
    <row r="109" spans="1:13" ht="14.5">
      <c r="A109" s="238" t="s">
        <v>115</v>
      </c>
      <c r="B109" s="646" t="s">
        <v>1335</v>
      </c>
      <c r="C109" s="534">
        <v>1645.5809999999999</v>
      </c>
      <c r="E109" s="646" t="s">
        <v>765</v>
      </c>
      <c r="F109" s="529">
        <v>14.007999999999999</v>
      </c>
      <c r="H109" s="238" t="s">
        <v>115</v>
      </c>
      <c r="I109" s="646" t="s">
        <v>1335</v>
      </c>
      <c r="J109" s="682">
        <v>0</v>
      </c>
      <c r="K109" s="682"/>
      <c r="L109" s="646" t="s">
        <v>967</v>
      </c>
      <c r="M109" s="682">
        <v>205.15899999999999</v>
      </c>
    </row>
    <row r="110" spans="1:13" ht="14.5">
      <c r="A110" s="238" t="s">
        <v>1419</v>
      </c>
      <c r="B110" s="653" t="s">
        <v>1027</v>
      </c>
      <c r="C110" s="568">
        <v>8.3000000000000007</v>
      </c>
      <c r="E110" s="646" t="s">
        <v>965</v>
      </c>
      <c r="F110" s="529">
        <v>27.64</v>
      </c>
      <c r="H110" s="238" t="s">
        <v>1419</v>
      </c>
      <c r="I110" s="653" t="s">
        <v>1027</v>
      </c>
      <c r="J110" s="687">
        <v>39</v>
      </c>
      <c r="K110" s="682"/>
      <c r="L110" s="646" t="s">
        <v>1331</v>
      </c>
      <c r="M110" s="682">
        <v>215.85900000000001</v>
      </c>
    </row>
    <row r="111" spans="1:13" ht="14.5">
      <c r="A111" s="238" t="s">
        <v>1420</v>
      </c>
      <c r="B111" s="648" t="s">
        <v>979</v>
      </c>
      <c r="C111" s="669">
        <v>1714.0830000000001</v>
      </c>
      <c r="E111" s="646" t="s">
        <v>1330</v>
      </c>
      <c r="F111" s="529">
        <v>56.167999999999999</v>
      </c>
      <c r="H111" s="238" t="s">
        <v>1420</v>
      </c>
      <c r="I111" s="648" t="s">
        <v>979</v>
      </c>
      <c r="J111" s="684">
        <v>156.75</v>
      </c>
      <c r="K111" s="682"/>
      <c r="L111" s="646" t="s">
        <v>969</v>
      </c>
      <c r="M111" s="682">
        <v>217.977</v>
      </c>
    </row>
    <row r="112" spans="1:13" ht="14.5">
      <c r="A112" s="238" t="s">
        <v>116</v>
      </c>
      <c r="B112" s="646" t="s">
        <v>980</v>
      </c>
      <c r="C112" s="534">
        <v>4.0739999999999998</v>
      </c>
      <c r="E112" s="646" t="s">
        <v>966</v>
      </c>
      <c r="F112" s="529">
        <v>53.558999999999997</v>
      </c>
      <c r="H112" s="238" t="s">
        <v>116</v>
      </c>
      <c r="I112" s="646" t="s">
        <v>980</v>
      </c>
      <c r="J112" s="682">
        <v>211.90100000000001</v>
      </c>
      <c r="K112" s="682"/>
      <c r="L112" s="646" t="s">
        <v>970</v>
      </c>
      <c r="M112" s="682">
        <v>277.68099999999998</v>
      </c>
    </row>
    <row r="113" spans="1:13" ht="14.5">
      <c r="A113" s="238" t="s">
        <v>117</v>
      </c>
      <c r="B113" s="646" t="s">
        <v>981</v>
      </c>
      <c r="C113" s="534">
        <v>308.34699999999998</v>
      </c>
      <c r="E113" s="646" t="s">
        <v>967</v>
      </c>
      <c r="F113" s="529">
        <v>341.28</v>
      </c>
      <c r="H113" s="238" t="s">
        <v>117</v>
      </c>
      <c r="I113" s="646" t="s">
        <v>981</v>
      </c>
      <c r="J113" s="682">
        <v>150</v>
      </c>
      <c r="K113" s="682"/>
      <c r="L113" s="646" t="s">
        <v>971</v>
      </c>
      <c r="M113" s="682">
        <v>243.13</v>
      </c>
    </row>
    <row r="114" spans="1:13" ht="14.5">
      <c r="A114" s="238" t="s">
        <v>118</v>
      </c>
      <c r="B114" s="646" t="s">
        <v>982</v>
      </c>
      <c r="C114" s="534">
        <v>14.263999999999999</v>
      </c>
      <c r="E114" s="646" t="s">
        <v>1331</v>
      </c>
      <c r="F114" s="529">
        <v>1.752</v>
      </c>
      <c r="H114" s="238" t="s">
        <v>118</v>
      </c>
      <c r="I114" s="646" t="s">
        <v>982</v>
      </c>
      <c r="J114" s="682">
        <v>207.69</v>
      </c>
      <c r="K114" s="682"/>
      <c r="L114" s="646" t="s">
        <v>1332</v>
      </c>
      <c r="M114" s="682">
        <v>211.27099999999999</v>
      </c>
    </row>
    <row r="115" spans="1:13" ht="14.5">
      <c r="A115" s="238" t="s">
        <v>1421</v>
      </c>
      <c r="B115" s="653" t="s">
        <v>1028</v>
      </c>
      <c r="C115" s="568">
        <v>13.289</v>
      </c>
      <c r="E115" s="646" t="s">
        <v>969</v>
      </c>
      <c r="F115" s="529">
        <v>33.384</v>
      </c>
      <c r="H115" s="238" t="s">
        <v>1421</v>
      </c>
      <c r="I115" s="653" t="s">
        <v>1028</v>
      </c>
      <c r="J115" s="687">
        <v>35.1</v>
      </c>
      <c r="K115" s="682"/>
      <c r="L115" s="646" t="s">
        <v>1333</v>
      </c>
      <c r="M115" s="682">
        <v>134.80799999999999</v>
      </c>
    </row>
    <row r="116" spans="1:13" ht="14.5">
      <c r="A116" s="238" t="s">
        <v>1422</v>
      </c>
      <c r="B116" s="648" t="s">
        <v>984</v>
      </c>
      <c r="C116" s="669">
        <v>2005.376</v>
      </c>
      <c r="E116" s="646" t="s">
        <v>970</v>
      </c>
      <c r="F116" s="529">
        <v>86.325000000000003</v>
      </c>
      <c r="H116" s="238" t="s">
        <v>1422</v>
      </c>
      <c r="I116" s="648" t="s">
        <v>984</v>
      </c>
      <c r="J116" s="684">
        <v>370.59</v>
      </c>
      <c r="K116" s="682"/>
      <c r="L116" s="646" t="s">
        <v>974</v>
      </c>
      <c r="M116" s="682">
        <v>229.45400000000001</v>
      </c>
    </row>
    <row r="117" spans="1:13" ht="14.5">
      <c r="A117" s="238" t="s">
        <v>120</v>
      </c>
      <c r="B117" s="646" t="s">
        <v>1337</v>
      </c>
      <c r="C117" s="534">
        <v>83.325000000000003</v>
      </c>
      <c r="E117" s="646" t="s">
        <v>971</v>
      </c>
      <c r="F117" s="529">
        <v>55.292000000000002</v>
      </c>
      <c r="H117" s="238" t="s">
        <v>120</v>
      </c>
      <c r="I117" s="646" t="s">
        <v>1337</v>
      </c>
      <c r="J117" s="682">
        <v>368.20600000000002</v>
      </c>
      <c r="K117" s="682"/>
      <c r="L117" s="646" t="s">
        <v>975</v>
      </c>
      <c r="M117" s="682">
        <v>315.44400000000002</v>
      </c>
    </row>
    <row r="118" spans="1:13" ht="14.5">
      <c r="A118" s="238" t="s">
        <v>1423</v>
      </c>
      <c r="B118" s="653" t="s">
        <v>1352</v>
      </c>
      <c r="C118" s="568">
        <v>60.234999999999999</v>
      </c>
      <c r="E118" s="646" t="s">
        <v>1332</v>
      </c>
      <c r="F118" s="529">
        <v>253.631</v>
      </c>
      <c r="H118" s="238" t="s">
        <v>1423</v>
      </c>
      <c r="I118" s="653" t="s">
        <v>1352</v>
      </c>
      <c r="J118" s="687">
        <v>127.997</v>
      </c>
      <c r="K118" s="682"/>
      <c r="L118" s="646" t="s">
        <v>770</v>
      </c>
      <c r="M118" s="682">
        <v>153.29900000000001</v>
      </c>
    </row>
    <row r="119" spans="1:13" ht="14.5">
      <c r="A119" s="238" t="s">
        <v>122</v>
      </c>
      <c r="B119" s="646" t="s">
        <v>1338</v>
      </c>
      <c r="C119" s="534">
        <v>335.34199999999998</v>
      </c>
      <c r="E119" s="646" t="s">
        <v>1333</v>
      </c>
      <c r="F119" s="529">
        <v>543.11900000000003</v>
      </c>
      <c r="H119" s="238" t="s">
        <v>122</v>
      </c>
      <c r="I119" s="646" t="s">
        <v>1338</v>
      </c>
      <c r="J119" s="682">
        <v>329.42200000000003</v>
      </c>
      <c r="K119" s="682"/>
      <c r="L119" s="646" t="s">
        <v>1334</v>
      </c>
      <c r="M119" s="682">
        <v>215.48599999999999</v>
      </c>
    </row>
    <row r="120" spans="1:13" ht="14.5">
      <c r="A120" s="238" t="s">
        <v>1424</v>
      </c>
      <c r="B120" s="653" t="s">
        <v>1029</v>
      </c>
      <c r="C120" s="568">
        <v>19.295999999999999</v>
      </c>
      <c r="E120" s="646" t="s">
        <v>974</v>
      </c>
      <c r="F120" s="529">
        <v>42.088000000000001</v>
      </c>
      <c r="H120" s="238" t="s">
        <v>1424</v>
      </c>
      <c r="I120" s="653" t="s">
        <v>1029</v>
      </c>
      <c r="J120" s="687">
        <v>36.904000000000003</v>
      </c>
      <c r="K120" s="682"/>
      <c r="L120" s="646" t="s">
        <v>1335</v>
      </c>
      <c r="M120" s="682">
        <v>0</v>
      </c>
    </row>
    <row r="121" spans="1:13" ht="14.5">
      <c r="A121" s="238" t="s">
        <v>1438</v>
      </c>
      <c r="B121" s="651" t="s">
        <v>987</v>
      </c>
      <c r="C121" s="669">
        <v>285.10199999999998</v>
      </c>
      <c r="E121" s="646" t="s">
        <v>975</v>
      </c>
      <c r="F121" s="529">
        <v>53.701000000000001</v>
      </c>
      <c r="H121" s="238" t="s">
        <v>1438</v>
      </c>
      <c r="I121" s="651" t="s">
        <v>987</v>
      </c>
      <c r="J121" s="686">
        <v>267.33999999999997</v>
      </c>
      <c r="K121" s="684"/>
      <c r="L121" s="646" t="s">
        <v>801</v>
      </c>
      <c r="M121" s="682">
        <v>121.375</v>
      </c>
    </row>
    <row r="122" spans="1:13" ht="14.5">
      <c r="A122" s="238" t="s">
        <v>1437</v>
      </c>
      <c r="B122" s="653" t="s">
        <v>1030</v>
      </c>
      <c r="C122" s="568">
        <v>27.347000000000001</v>
      </c>
      <c r="E122" s="646" t="s">
        <v>770</v>
      </c>
      <c r="F122" s="529">
        <v>123.26900000000001</v>
      </c>
      <c r="H122" s="238" t="s">
        <v>1437</v>
      </c>
      <c r="I122" s="653" t="s">
        <v>1030</v>
      </c>
      <c r="J122" s="687">
        <v>33.276000000000003</v>
      </c>
      <c r="K122" s="682"/>
      <c r="L122" s="646" t="s">
        <v>1336</v>
      </c>
      <c r="M122" s="682">
        <v>35.375999999999998</v>
      </c>
    </row>
    <row r="123" spans="1:13" ht="14.5">
      <c r="A123" s="238" t="s">
        <v>1436</v>
      </c>
      <c r="B123" s="653" t="s">
        <v>1354</v>
      </c>
      <c r="C123" s="568">
        <v>32.744999999999997</v>
      </c>
      <c r="E123" s="646" t="s">
        <v>1334</v>
      </c>
      <c r="F123" s="529">
        <v>18.62</v>
      </c>
      <c r="H123" s="238" t="s">
        <v>1436</v>
      </c>
      <c r="I123" s="653" t="s">
        <v>1354</v>
      </c>
      <c r="J123" s="687">
        <v>15.036</v>
      </c>
      <c r="K123" s="682"/>
      <c r="L123" s="648" t="s">
        <v>979</v>
      </c>
      <c r="M123" s="684">
        <v>156.75</v>
      </c>
    </row>
    <row r="124" spans="1:13" ht="14.5">
      <c r="A124" s="238" t="s">
        <v>1435</v>
      </c>
      <c r="B124" s="653" t="s">
        <v>1032</v>
      </c>
      <c r="C124" s="568">
        <v>41.152999999999999</v>
      </c>
      <c r="E124" s="646" t="s">
        <v>1335</v>
      </c>
      <c r="F124" s="529">
        <v>1645.5809999999999</v>
      </c>
      <c r="H124" s="238" t="s">
        <v>1435</v>
      </c>
      <c r="I124" s="653" t="s">
        <v>1032</v>
      </c>
      <c r="J124" s="687">
        <v>125.401</v>
      </c>
      <c r="K124" s="682"/>
      <c r="L124" s="646" t="s">
        <v>980</v>
      </c>
      <c r="M124" s="682">
        <v>211.90100000000001</v>
      </c>
    </row>
    <row r="125" spans="1:13" ht="14.5">
      <c r="A125" s="238" t="s">
        <v>127</v>
      </c>
      <c r="B125" s="646" t="s">
        <v>1340</v>
      </c>
      <c r="C125" s="534">
        <v>22.1</v>
      </c>
      <c r="E125" s="646" t="s">
        <v>801</v>
      </c>
      <c r="F125" s="529">
        <v>1702.9290000000001</v>
      </c>
      <c r="H125" s="238" t="s">
        <v>127</v>
      </c>
      <c r="I125" s="646" t="s">
        <v>1340</v>
      </c>
      <c r="J125" s="682">
        <v>231.90199999999999</v>
      </c>
      <c r="K125" s="682"/>
      <c r="L125" s="646" t="s">
        <v>981</v>
      </c>
      <c r="M125" s="682">
        <v>150</v>
      </c>
    </row>
    <row r="126" spans="1:13" ht="14.5">
      <c r="A126" s="628" t="s">
        <v>1434</v>
      </c>
      <c r="B126" s="646"/>
      <c r="C126" s="534"/>
      <c r="E126" s="646" t="s">
        <v>1336</v>
      </c>
      <c r="F126" s="529">
        <v>11.154</v>
      </c>
      <c r="H126" s="628" t="s">
        <v>1434</v>
      </c>
      <c r="I126" s="646"/>
      <c r="J126" s="682"/>
      <c r="K126" s="682"/>
      <c r="L126" s="646" t="s">
        <v>982</v>
      </c>
      <c r="M126" s="682">
        <v>207.69</v>
      </c>
    </row>
    <row r="127" spans="1:13" ht="14.5">
      <c r="A127" s="238" t="s">
        <v>1433</v>
      </c>
      <c r="B127" s="653" t="s">
        <v>1031</v>
      </c>
      <c r="C127" s="568">
        <v>48.941000000000003</v>
      </c>
      <c r="E127" s="648" t="s">
        <v>979</v>
      </c>
      <c r="F127" s="662">
        <v>1714.0830000000001</v>
      </c>
      <c r="H127" s="238" t="s">
        <v>1433</v>
      </c>
      <c r="I127" s="653" t="s">
        <v>1031</v>
      </c>
      <c r="J127" s="687">
        <v>109.759</v>
      </c>
      <c r="K127" s="684"/>
      <c r="L127" s="646" t="s">
        <v>802</v>
      </c>
      <c r="M127" s="682">
        <v>348.58300000000003</v>
      </c>
    </row>
    <row r="128" spans="1:13" ht="14.5">
      <c r="A128" s="238" t="s">
        <v>15</v>
      </c>
      <c r="B128" s="647" t="s">
        <v>993</v>
      </c>
      <c r="C128" s="669">
        <v>429.74599999999998</v>
      </c>
      <c r="E128" s="646" t="s">
        <v>980</v>
      </c>
      <c r="F128" s="529">
        <v>4.0739999999999998</v>
      </c>
      <c r="H128" s="238" t="s">
        <v>15</v>
      </c>
      <c r="I128" s="647" t="s">
        <v>993</v>
      </c>
      <c r="J128" s="683">
        <v>304.93</v>
      </c>
      <c r="K128" s="682"/>
      <c r="L128" s="650" t="s">
        <v>983</v>
      </c>
      <c r="M128" s="682">
        <v>22.003</v>
      </c>
    </row>
    <row r="129" spans="1:13" ht="14.5">
      <c r="A129" s="238" t="s">
        <v>1432</v>
      </c>
      <c r="B129" s="653" t="s">
        <v>1191</v>
      </c>
      <c r="C129" s="568">
        <v>35.154000000000003</v>
      </c>
      <c r="E129" s="646" t="s">
        <v>981</v>
      </c>
      <c r="F129" s="529">
        <v>308.34699999999998</v>
      </c>
      <c r="H129" s="238" t="s">
        <v>1432</v>
      </c>
      <c r="I129" s="653" t="s">
        <v>1191</v>
      </c>
      <c r="J129" s="687">
        <v>130.03100000000001</v>
      </c>
      <c r="K129" s="682"/>
      <c r="L129" s="648" t="s">
        <v>984</v>
      </c>
      <c r="M129" s="684">
        <v>370.59</v>
      </c>
    </row>
    <row r="130" spans="1:13" ht="14.5">
      <c r="A130" s="238" t="s">
        <v>1431</v>
      </c>
      <c r="B130" s="653" t="s">
        <v>1034</v>
      </c>
      <c r="C130" s="568">
        <v>27.297000000000001</v>
      </c>
      <c r="E130" s="646" t="s">
        <v>982</v>
      </c>
      <c r="F130" s="529">
        <v>14.263999999999999</v>
      </c>
      <c r="H130" s="238" t="s">
        <v>1431</v>
      </c>
      <c r="I130" s="653" t="s">
        <v>1034</v>
      </c>
      <c r="J130" s="687">
        <v>26.419</v>
      </c>
      <c r="K130" s="682"/>
      <c r="L130" s="646" t="s">
        <v>1337</v>
      </c>
      <c r="M130" s="682">
        <v>368.20600000000002</v>
      </c>
    </row>
    <row r="131" spans="1:13" ht="14.5">
      <c r="A131" s="238" t="s">
        <v>1430</v>
      </c>
      <c r="B131" s="653" t="s">
        <v>1035</v>
      </c>
      <c r="C131" s="568">
        <v>21.707999999999998</v>
      </c>
      <c r="E131" s="646" t="s">
        <v>802</v>
      </c>
      <c r="F131" s="529">
        <v>1944.941</v>
      </c>
      <c r="H131" s="238" t="s">
        <v>1430</v>
      </c>
      <c r="I131" s="653" t="s">
        <v>1035</v>
      </c>
      <c r="J131" s="687">
        <v>37.469000000000001</v>
      </c>
      <c r="K131" s="682"/>
      <c r="L131" s="646" t="s">
        <v>1338</v>
      </c>
      <c r="M131" s="682">
        <v>329.42200000000003</v>
      </c>
    </row>
    <row r="132" spans="1:13" ht="14.5">
      <c r="A132" s="238" t="s">
        <v>133</v>
      </c>
      <c r="B132" s="646" t="s">
        <v>994</v>
      </c>
      <c r="C132" s="534">
        <v>42.304000000000002</v>
      </c>
      <c r="E132" s="650" t="s">
        <v>983</v>
      </c>
      <c r="F132" s="529">
        <v>60.435000000000002</v>
      </c>
      <c r="H132" s="238" t="s">
        <v>133</v>
      </c>
      <c r="I132" s="646" t="s">
        <v>994</v>
      </c>
      <c r="J132" s="682">
        <v>236.30699999999999</v>
      </c>
      <c r="K132" s="686"/>
      <c r="L132" s="646" t="s">
        <v>803</v>
      </c>
      <c r="M132" s="682">
        <v>240.46</v>
      </c>
    </row>
    <row r="133" spans="1:13" ht="14.5">
      <c r="A133" s="238" t="s">
        <v>1443</v>
      </c>
      <c r="B133" s="645" t="s">
        <v>1367</v>
      </c>
      <c r="C133" s="534">
        <v>38.585999999999999</v>
      </c>
      <c r="E133" s="648" t="s">
        <v>984</v>
      </c>
      <c r="F133" s="662">
        <v>2005.376</v>
      </c>
      <c r="H133" s="238" t="s">
        <v>1443</v>
      </c>
      <c r="I133" s="645" t="s">
        <v>1367</v>
      </c>
      <c r="J133" s="682">
        <v>127.92</v>
      </c>
      <c r="K133" s="682"/>
      <c r="L133" s="650" t="s">
        <v>1339</v>
      </c>
      <c r="M133" s="682">
        <v>26.88</v>
      </c>
    </row>
    <row r="134" spans="1:13" ht="14.5">
      <c r="A134" s="238" t="s">
        <v>135</v>
      </c>
      <c r="B134" s="646" t="s">
        <v>995</v>
      </c>
      <c r="C134" s="534">
        <v>71.498000000000005</v>
      </c>
      <c r="E134" s="646" t="s">
        <v>1337</v>
      </c>
      <c r="F134" s="529">
        <v>83.325000000000003</v>
      </c>
      <c r="H134" s="238" t="s">
        <v>135</v>
      </c>
      <c r="I134" s="646" t="s">
        <v>995</v>
      </c>
      <c r="J134" s="682">
        <v>291.83199999999999</v>
      </c>
      <c r="K134" s="682"/>
      <c r="L134" s="651" t="s">
        <v>987</v>
      </c>
      <c r="M134" s="686">
        <v>267.33999999999997</v>
      </c>
    </row>
    <row r="135" spans="1:13" ht="14.5">
      <c r="A135" s="238" t="s">
        <v>1429</v>
      </c>
      <c r="B135" s="653" t="s">
        <v>1036</v>
      </c>
      <c r="C135" s="568">
        <v>32.125999999999998</v>
      </c>
      <c r="E135" s="646" t="s">
        <v>1338</v>
      </c>
      <c r="F135" s="529">
        <v>335.34199999999998</v>
      </c>
      <c r="H135" s="238" t="s">
        <v>1429</v>
      </c>
      <c r="I135" s="653" t="s">
        <v>1036</v>
      </c>
      <c r="J135" s="687">
        <v>126.307</v>
      </c>
      <c r="K135" s="682"/>
      <c r="L135" s="646" t="s">
        <v>1340</v>
      </c>
      <c r="M135" s="682">
        <v>231.90199999999999</v>
      </c>
    </row>
    <row r="136" spans="1:13" ht="14.5">
      <c r="A136" s="238" t="s">
        <v>1428</v>
      </c>
      <c r="B136" s="653" t="s">
        <v>1037</v>
      </c>
      <c r="C136" s="568">
        <v>51.064999999999998</v>
      </c>
      <c r="E136" s="646" t="s">
        <v>803</v>
      </c>
      <c r="F136" s="529">
        <v>254.672</v>
      </c>
      <c r="H136" s="238" t="s">
        <v>1428</v>
      </c>
      <c r="I136" s="653" t="s">
        <v>1037</v>
      </c>
      <c r="J136" s="687">
        <v>105.151</v>
      </c>
      <c r="K136" s="682"/>
      <c r="L136" s="646" t="s">
        <v>1341</v>
      </c>
      <c r="M136" s="682">
        <v>202.666</v>
      </c>
    </row>
    <row r="137" spans="1:13" ht="14.5">
      <c r="A137" s="238" t="s">
        <v>138</v>
      </c>
      <c r="B137" s="655" t="s">
        <v>1192</v>
      </c>
      <c r="C137" s="568">
        <v>46.057000000000002</v>
      </c>
      <c r="E137" s="650" t="s">
        <v>1339</v>
      </c>
      <c r="F137" s="529">
        <v>30.43</v>
      </c>
      <c r="H137" s="238" t="s">
        <v>138</v>
      </c>
      <c r="I137" s="655" t="s">
        <v>1192</v>
      </c>
      <c r="J137" s="687">
        <v>102.65300000000001</v>
      </c>
      <c r="K137" s="682"/>
      <c r="L137" s="650" t="s">
        <v>990</v>
      </c>
      <c r="M137" s="682">
        <v>10.593999999999999</v>
      </c>
    </row>
    <row r="138" spans="1:13" ht="14.5">
      <c r="A138" s="238" t="s">
        <v>139</v>
      </c>
      <c r="B138" s="646" t="s">
        <v>996</v>
      </c>
      <c r="C138" s="534">
        <v>230.91900000000001</v>
      </c>
      <c r="E138" s="651" t="s">
        <v>987</v>
      </c>
      <c r="F138" s="662">
        <v>285.10199999999998</v>
      </c>
      <c r="H138" s="238" t="s">
        <v>139</v>
      </c>
      <c r="I138" s="646" t="s">
        <v>996</v>
      </c>
      <c r="J138" s="682">
        <v>280.64499999999998</v>
      </c>
      <c r="K138" s="683"/>
      <c r="L138" s="650" t="s">
        <v>1342</v>
      </c>
      <c r="M138" s="682">
        <v>2.9009999999999998</v>
      </c>
    </row>
    <row r="139" spans="1:13" ht="14.5">
      <c r="A139" s="238" t="s">
        <v>140</v>
      </c>
      <c r="B139" s="646" t="s">
        <v>997</v>
      </c>
      <c r="C139" s="534">
        <v>155.904</v>
      </c>
      <c r="E139" s="646" t="s">
        <v>1340</v>
      </c>
      <c r="F139" s="529">
        <v>22.1</v>
      </c>
      <c r="H139" s="238" t="s">
        <v>140</v>
      </c>
      <c r="I139" s="646" t="s">
        <v>997</v>
      </c>
      <c r="J139" s="682">
        <v>262.71699999999998</v>
      </c>
      <c r="K139" s="682"/>
      <c r="L139" s="650" t="s">
        <v>992</v>
      </c>
      <c r="M139" s="682">
        <v>88.772999999999996</v>
      </c>
    </row>
    <row r="140" spans="1:13" ht="14.5">
      <c r="A140" s="238" t="s">
        <v>141</v>
      </c>
      <c r="B140" s="646" t="s">
        <v>776</v>
      </c>
      <c r="C140" s="534">
        <v>185.45599999999999</v>
      </c>
      <c r="E140" s="646" t="s">
        <v>1341</v>
      </c>
      <c r="F140" s="529">
        <v>348.74599999999998</v>
      </c>
      <c r="H140" s="238" t="s">
        <v>141</v>
      </c>
      <c r="I140" s="646" t="s">
        <v>776</v>
      </c>
      <c r="J140" s="682">
        <v>341.30200000000002</v>
      </c>
      <c r="K140" s="682"/>
      <c r="L140" s="647" t="s">
        <v>993</v>
      </c>
      <c r="M140" s="683">
        <v>304.93</v>
      </c>
    </row>
    <row r="141" spans="1:13" ht="14.5">
      <c r="A141" s="238" t="s">
        <v>1427</v>
      </c>
      <c r="B141" s="655" t="s">
        <v>1038</v>
      </c>
      <c r="C141" s="568">
        <v>81.843999999999994</v>
      </c>
      <c r="E141" s="650" t="s">
        <v>990</v>
      </c>
      <c r="F141" s="529">
        <v>31.347000000000001</v>
      </c>
      <c r="H141" s="238" t="s">
        <v>1427</v>
      </c>
      <c r="I141" s="655" t="s">
        <v>1038</v>
      </c>
      <c r="J141" s="687">
        <v>0</v>
      </c>
      <c r="K141" s="682"/>
      <c r="L141" s="646" t="s">
        <v>994</v>
      </c>
      <c r="M141" s="682">
        <v>236.30699999999999</v>
      </c>
    </row>
    <row r="142" spans="1:13" ht="14.5">
      <c r="A142" s="238" t="s">
        <v>143</v>
      </c>
      <c r="B142" s="646" t="s">
        <v>998</v>
      </c>
      <c r="C142" s="534">
        <v>15.369</v>
      </c>
      <c r="E142" s="650" t="s">
        <v>1342</v>
      </c>
      <c r="F142" s="529">
        <v>34.506</v>
      </c>
      <c r="H142" s="238" t="s">
        <v>143</v>
      </c>
      <c r="I142" s="646" t="s">
        <v>998</v>
      </c>
      <c r="J142" s="682">
        <v>227.309</v>
      </c>
      <c r="K142" s="682"/>
      <c r="L142" s="646" t="s">
        <v>995</v>
      </c>
      <c r="M142" s="682">
        <v>291.83199999999999</v>
      </c>
    </row>
    <row r="143" spans="1:13" ht="14.5">
      <c r="A143" s="238" t="s">
        <v>144</v>
      </c>
      <c r="B143" s="646" t="s">
        <v>999</v>
      </c>
      <c r="C143" s="534">
        <v>22.422000000000001</v>
      </c>
      <c r="E143" s="650" t="s">
        <v>992</v>
      </c>
      <c r="F143" s="529">
        <v>15.147</v>
      </c>
      <c r="H143" s="238" t="s">
        <v>144</v>
      </c>
      <c r="I143" s="646" t="s">
        <v>999</v>
      </c>
      <c r="J143" s="682">
        <v>217.96299999999999</v>
      </c>
      <c r="K143" s="682"/>
      <c r="L143" s="646" t="s">
        <v>996</v>
      </c>
      <c r="M143" s="682">
        <v>280.64499999999998</v>
      </c>
    </row>
    <row r="144" spans="1:13" ht="14.5">
      <c r="A144" s="238" t="s">
        <v>1426</v>
      </c>
      <c r="B144" s="653" t="s">
        <v>1039</v>
      </c>
      <c r="C144" s="568">
        <v>9.4949999999999992</v>
      </c>
      <c r="E144" s="647" t="s">
        <v>993</v>
      </c>
      <c r="F144" s="662">
        <v>429.74599999999998</v>
      </c>
      <c r="H144" s="238" t="s">
        <v>1426</v>
      </c>
      <c r="I144" s="653" t="s">
        <v>1039</v>
      </c>
      <c r="J144" s="687">
        <v>69.885000000000005</v>
      </c>
      <c r="K144" s="682"/>
      <c r="L144" s="646" t="s">
        <v>997</v>
      </c>
      <c r="M144" s="682">
        <v>262.71699999999998</v>
      </c>
    </row>
    <row r="145" spans="1:13" ht="14.5">
      <c r="A145" s="238" t="s">
        <v>1425</v>
      </c>
      <c r="B145" s="648" t="s">
        <v>1001</v>
      </c>
      <c r="C145" s="669">
        <v>267.178</v>
      </c>
      <c r="E145" s="646" t="s">
        <v>994</v>
      </c>
      <c r="F145" s="529">
        <v>42.304000000000002</v>
      </c>
      <c r="H145" s="238" t="s">
        <v>1425</v>
      </c>
      <c r="I145" s="648" t="s">
        <v>1001</v>
      </c>
      <c r="J145" s="684">
        <v>556.5</v>
      </c>
      <c r="K145" s="682"/>
      <c r="L145" s="646" t="s">
        <v>776</v>
      </c>
      <c r="M145" s="682">
        <v>341.30200000000002</v>
      </c>
    </row>
    <row r="146" spans="1:13" ht="14.5">
      <c r="A146" s="240" t="s">
        <v>146</v>
      </c>
      <c r="B146" s="646" t="s">
        <v>1345</v>
      </c>
      <c r="C146" s="534">
        <v>347.91800000000001</v>
      </c>
      <c r="E146" s="646" t="s">
        <v>995</v>
      </c>
      <c r="F146" s="529">
        <v>71.498000000000005</v>
      </c>
      <c r="H146" s="240" t="s">
        <v>146</v>
      </c>
      <c r="I146" s="646" t="s">
        <v>1345</v>
      </c>
      <c r="J146" s="682">
        <v>336.17899999999997</v>
      </c>
      <c r="K146" s="682"/>
      <c r="L146" s="646" t="s">
        <v>998</v>
      </c>
      <c r="M146" s="682">
        <v>227.309</v>
      </c>
    </row>
    <row r="147" spans="1:13" ht="14.5">
      <c r="A147" s="246" t="s">
        <v>190</v>
      </c>
      <c r="B147" s="646" t="s">
        <v>190</v>
      </c>
      <c r="C147" s="666">
        <v>80022.03</v>
      </c>
      <c r="E147" s="646" t="s">
        <v>996</v>
      </c>
      <c r="F147" s="529">
        <v>230.91900000000001</v>
      </c>
      <c r="H147" s="246" t="s">
        <v>190</v>
      </c>
      <c r="I147" s="646" t="s">
        <v>190</v>
      </c>
      <c r="J147" s="661">
        <v>26856.03</v>
      </c>
      <c r="K147" s="682"/>
      <c r="L147" s="646" t="s">
        <v>999</v>
      </c>
      <c r="M147" s="682">
        <v>217.96299999999999</v>
      </c>
    </row>
    <row r="148" spans="1:13" ht="13">
      <c r="E148" s="646" t="s">
        <v>997</v>
      </c>
      <c r="F148" s="529">
        <v>155.904</v>
      </c>
      <c r="K148" s="684"/>
      <c r="L148" s="646" t="s">
        <v>1343</v>
      </c>
      <c r="M148" s="682">
        <v>510.97699999999998</v>
      </c>
    </row>
    <row r="149" spans="1:13" ht="13">
      <c r="B149" s="657" t="s">
        <v>1040</v>
      </c>
      <c r="E149" s="646" t="s">
        <v>776</v>
      </c>
      <c r="F149" s="529">
        <v>185.45599999999999</v>
      </c>
      <c r="K149" s="688"/>
      <c r="L149" s="646" t="s">
        <v>1344</v>
      </c>
      <c r="M149" s="682">
        <v>45.526000000000003</v>
      </c>
    </row>
    <row r="150" spans="1:13" ht="13">
      <c r="B150" s="657" t="s">
        <v>1041</v>
      </c>
      <c r="E150" s="646" t="s">
        <v>998</v>
      </c>
      <c r="F150" s="529">
        <v>15.369</v>
      </c>
      <c r="K150" s="687"/>
      <c r="L150" s="648" t="s">
        <v>1001</v>
      </c>
      <c r="M150" s="684">
        <v>556.5</v>
      </c>
    </row>
    <row r="151" spans="1:13" ht="13">
      <c r="E151" s="646" t="s">
        <v>999</v>
      </c>
      <c r="F151" s="529">
        <v>22.422000000000001</v>
      </c>
      <c r="K151" s="689"/>
      <c r="L151" s="652" t="s">
        <v>1345</v>
      </c>
      <c r="M151" s="682">
        <v>336.17899999999997</v>
      </c>
    </row>
    <row r="152" spans="1:13" ht="13">
      <c r="E152" s="646" t="s">
        <v>1343</v>
      </c>
      <c r="F152" s="529">
        <v>254.89599999999999</v>
      </c>
      <c r="K152" s="687"/>
      <c r="L152" s="653" t="s">
        <v>1003</v>
      </c>
      <c r="M152" s="687"/>
    </row>
    <row r="153" spans="1:13" ht="13">
      <c r="E153" s="646" t="s">
        <v>1344</v>
      </c>
      <c r="F153" s="529">
        <v>12.282</v>
      </c>
      <c r="K153" s="687"/>
      <c r="L153" s="654" t="s">
        <v>1004</v>
      </c>
      <c r="M153" s="687">
        <v>0</v>
      </c>
    </row>
    <row r="154" spans="1:13" ht="10.5">
      <c r="E154" s="648" t="s">
        <v>1001</v>
      </c>
      <c r="F154" s="662">
        <v>267.178</v>
      </c>
      <c r="K154" s="687"/>
      <c r="L154" s="653" t="s">
        <v>1346</v>
      </c>
      <c r="M154" s="687">
        <v>21.504000000000001</v>
      </c>
    </row>
    <row r="155" spans="1:13" ht="13">
      <c r="E155" s="652" t="s">
        <v>1345</v>
      </c>
      <c r="F155" s="529">
        <v>347.91800000000001</v>
      </c>
      <c r="K155" s="687"/>
      <c r="L155" s="653" t="s">
        <v>1005</v>
      </c>
      <c r="M155" s="687">
        <v>0</v>
      </c>
    </row>
    <row r="156" spans="1:13" ht="13">
      <c r="E156" s="653" t="s">
        <v>1003</v>
      </c>
      <c r="F156" s="566"/>
      <c r="I156" s="658"/>
      <c r="K156" s="687"/>
      <c r="L156" s="653" t="s">
        <v>1181</v>
      </c>
      <c r="M156" s="687">
        <v>58.368000000000002</v>
      </c>
    </row>
    <row r="157" spans="1:13" ht="13">
      <c r="E157" s="653" t="s">
        <v>1346</v>
      </c>
      <c r="F157" s="566">
        <v>6.1950000000000003</v>
      </c>
      <c r="I157" s="658"/>
      <c r="K157" s="687"/>
      <c r="L157" s="653" t="s">
        <v>1006</v>
      </c>
      <c r="M157" s="687">
        <v>124.31</v>
      </c>
    </row>
    <row r="158" spans="1:13" ht="13">
      <c r="B158" s="658"/>
      <c r="E158" s="653" t="s">
        <v>1181</v>
      </c>
      <c r="F158" s="566">
        <v>17.081</v>
      </c>
      <c r="I158" s="658"/>
      <c r="K158" s="687"/>
      <c r="L158" s="653" t="s">
        <v>1182</v>
      </c>
      <c r="M158" s="687">
        <v>118.143</v>
      </c>
    </row>
    <row r="159" spans="1:13" ht="13">
      <c r="B159" s="658"/>
      <c r="E159" s="653" t="s">
        <v>1006</v>
      </c>
      <c r="F159" s="566">
        <v>22.31</v>
      </c>
      <c r="I159" s="658"/>
      <c r="K159" s="687"/>
      <c r="L159" s="653" t="s">
        <v>1347</v>
      </c>
      <c r="M159" s="687">
        <v>32.774999999999999</v>
      </c>
    </row>
    <row r="160" spans="1:13" ht="13">
      <c r="B160" s="658"/>
      <c r="E160" s="653" t="s">
        <v>1182</v>
      </c>
      <c r="F160" s="566">
        <v>22.698</v>
      </c>
      <c r="I160" s="658"/>
      <c r="K160" s="687"/>
      <c r="L160" s="653" t="s">
        <v>1183</v>
      </c>
      <c r="M160" s="687">
        <v>107.26300000000001</v>
      </c>
    </row>
    <row r="161" spans="2:13" ht="13">
      <c r="B161" s="658"/>
      <c r="E161" s="653" t="s">
        <v>1347</v>
      </c>
      <c r="F161" s="566">
        <v>10.178000000000001</v>
      </c>
      <c r="I161" s="658"/>
      <c r="K161" s="687"/>
      <c r="L161" s="653" t="s">
        <v>1184</v>
      </c>
      <c r="M161" s="687">
        <v>0</v>
      </c>
    </row>
    <row r="162" spans="2:13" ht="13">
      <c r="B162" s="658"/>
      <c r="E162" s="653" t="s">
        <v>1183</v>
      </c>
      <c r="F162" s="566">
        <v>52.658000000000001</v>
      </c>
      <c r="I162" s="658"/>
      <c r="K162" s="687"/>
      <c r="L162" s="653" t="s">
        <v>1186</v>
      </c>
      <c r="M162" s="687">
        <v>127.539</v>
      </c>
    </row>
    <row r="163" spans="2:13" ht="13">
      <c r="B163" s="658"/>
      <c r="E163" s="653" t="s">
        <v>1184</v>
      </c>
      <c r="F163" s="566">
        <v>50.44</v>
      </c>
      <c r="I163" s="658"/>
      <c r="K163" s="687"/>
      <c r="L163" s="653" t="s">
        <v>1009</v>
      </c>
      <c r="M163" s="687">
        <v>25.85</v>
      </c>
    </row>
    <row r="164" spans="2:13" ht="13">
      <c r="B164" s="658"/>
      <c r="E164" s="653" t="s">
        <v>1186</v>
      </c>
      <c r="F164" s="566">
        <v>35.930999999999997</v>
      </c>
      <c r="I164" s="658" t="s">
        <v>1042</v>
      </c>
      <c r="K164" s="687"/>
      <c r="L164" s="653" t="s">
        <v>1010</v>
      </c>
      <c r="M164" s="687">
        <v>14.081</v>
      </c>
    </row>
    <row r="165" spans="2:13" ht="13">
      <c r="B165" s="658"/>
      <c r="E165" s="653" t="s">
        <v>1009</v>
      </c>
      <c r="F165" s="566">
        <v>11.231999999999999</v>
      </c>
      <c r="I165" s="659"/>
      <c r="K165" s="687"/>
      <c r="L165" s="653" t="s">
        <v>1464</v>
      </c>
      <c r="M165" s="687">
        <v>127.539</v>
      </c>
    </row>
    <row r="166" spans="2:13" ht="13">
      <c r="B166" s="658" t="s">
        <v>1042</v>
      </c>
      <c r="E166" s="653" t="s">
        <v>1010</v>
      </c>
      <c r="F166" s="566">
        <v>79.703999999999994</v>
      </c>
      <c r="K166" s="687"/>
      <c r="L166" s="653" t="s">
        <v>1189</v>
      </c>
      <c r="M166" s="687">
        <v>0</v>
      </c>
    </row>
    <row r="167" spans="2:13" ht="13">
      <c r="B167" s="659"/>
      <c r="E167" s="653" t="s">
        <v>1187</v>
      </c>
      <c r="F167" s="566">
        <v>70.445999999999998</v>
      </c>
      <c r="K167" s="687"/>
      <c r="L167" s="653" t="s">
        <v>1348</v>
      </c>
      <c r="M167" s="687">
        <v>37.393000000000001</v>
      </c>
    </row>
    <row r="168" spans="2:13" ht="13">
      <c r="E168" s="653" t="s">
        <v>1189</v>
      </c>
      <c r="F168" s="566">
        <v>80.534999999999997</v>
      </c>
      <c r="K168" s="687"/>
      <c r="L168" s="653" t="s">
        <v>1190</v>
      </c>
      <c r="M168" s="687">
        <v>5.4039999999999999</v>
      </c>
    </row>
    <row r="169" spans="2:13" ht="13">
      <c r="E169" s="653" t="s">
        <v>1348</v>
      </c>
      <c r="F169" s="566">
        <v>39.456000000000003</v>
      </c>
      <c r="I169" s="641" t="s">
        <v>1042</v>
      </c>
      <c r="K169" s="687"/>
      <c r="L169" s="653" t="s">
        <v>1012</v>
      </c>
      <c r="M169" s="687">
        <v>38.704000000000001</v>
      </c>
    </row>
    <row r="170" spans="2:13" ht="13">
      <c r="E170" s="653" t="s">
        <v>1190</v>
      </c>
      <c r="F170" s="566">
        <v>31.2</v>
      </c>
      <c r="K170" s="687"/>
      <c r="L170" s="653" t="s">
        <v>1013</v>
      </c>
      <c r="M170" s="687">
        <v>0</v>
      </c>
    </row>
    <row r="171" spans="2:13" ht="13">
      <c r="B171" s="641" t="s">
        <v>1042</v>
      </c>
      <c r="E171" s="653" t="s">
        <v>1012</v>
      </c>
      <c r="F171" s="566">
        <v>18.72</v>
      </c>
      <c r="I171" s="660"/>
      <c r="K171" s="687"/>
      <c r="L171" s="653" t="s">
        <v>1014</v>
      </c>
      <c r="M171" s="687">
        <v>118.32</v>
      </c>
    </row>
    <row r="172" spans="2:13" ht="13">
      <c r="E172" s="653" t="s">
        <v>1013</v>
      </c>
      <c r="F172" s="566">
        <v>60.8</v>
      </c>
      <c r="I172" s="660" t="s">
        <v>1042</v>
      </c>
      <c r="K172" s="687"/>
      <c r="L172" s="653" t="s">
        <v>1015</v>
      </c>
      <c r="M172" s="687">
        <v>36.863999999999997</v>
      </c>
    </row>
    <row r="173" spans="2:13" ht="13">
      <c r="B173" s="660"/>
      <c r="E173" s="653" t="s">
        <v>1014</v>
      </c>
      <c r="F173" s="566">
        <v>25.661999999999999</v>
      </c>
      <c r="I173" s="660"/>
      <c r="K173" s="687"/>
      <c r="L173" s="653" t="s">
        <v>1016</v>
      </c>
      <c r="M173" s="687">
        <v>127.539</v>
      </c>
    </row>
    <row r="174" spans="2:13" ht="13">
      <c r="B174" s="660" t="s">
        <v>1042</v>
      </c>
      <c r="E174" s="653" t="s">
        <v>1015</v>
      </c>
      <c r="F174" s="566">
        <v>14.627000000000001</v>
      </c>
      <c r="I174" s="660" t="s">
        <v>1042</v>
      </c>
      <c r="K174" s="687"/>
      <c r="L174" s="653" t="s">
        <v>1017</v>
      </c>
      <c r="M174" s="687">
        <v>0</v>
      </c>
    </row>
    <row r="175" spans="2:13" ht="13">
      <c r="B175" s="660"/>
      <c r="E175" s="653" t="s">
        <v>1016</v>
      </c>
      <c r="F175" s="566">
        <v>33.496000000000002</v>
      </c>
      <c r="I175" s="660"/>
      <c r="K175" s="687"/>
      <c r="L175" s="653" t="s">
        <v>1018</v>
      </c>
      <c r="M175" s="687">
        <v>122.489</v>
      </c>
    </row>
    <row r="176" spans="2:13" ht="13">
      <c r="B176" s="660" t="s">
        <v>1042</v>
      </c>
      <c r="E176" s="653" t="s">
        <v>1017</v>
      </c>
      <c r="F176" s="566">
        <v>107.062</v>
      </c>
      <c r="I176" s="660"/>
      <c r="K176" s="687"/>
      <c r="L176" s="653" t="s">
        <v>1135</v>
      </c>
      <c r="M176" s="687">
        <v>0</v>
      </c>
    </row>
    <row r="177" spans="2:13" ht="13">
      <c r="B177" s="660"/>
      <c r="E177" s="653" t="s">
        <v>1018</v>
      </c>
      <c r="F177" s="566">
        <v>44.161999999999999</v>
      </c>
      <c r="I177" s="660"/>
      <c r="K177" s="687"/>
      <c r="L177" s="655" t="s">
        <v>1019</v>
      </c>
      <c r="M177" s="687">
        <v>76.793000000000006</v>
      </c>
    </row>
    <row r="178" spans="2:13" ht="13">
      <c r="B178" s="660"/>
      <c r="E178" s="653" t="s">
        <v>1350</v>
      </c>
      <c r="F178" s="566">
        <v>201.33799999999999</v>
      </c>
      <c r="K178" s="687"/>
      <c r="L178" s="653" t="s">
        <v>1020</v>
      </c>
      <c r="M178" s="687">
        <v>0</v>
      </c>
    </row>
    <row r="179" spans="2:13" ht="13">
      <c r="B179" s="660"/>
      <c r="E179" s="655" t="s">
        <v>1019</v>
      </c>
      <c r="F179" s="566">
        <v>54.905000000000001</v>
      </c>
      <c r="K179" s="687"/>
      <c r="L179" s="653" t="s">
        <v>1022</v>
      </c>
      <c r="M179" s="687">
        <v>127.98</v>
      </c>
    </row>
    <row r="180" spans="2:13" ht="13">
      <c r="E180" s="653" t="s">
        <v>1020</v>
      </c>
      <c r="F180" s="566">
        <v>77.149000000000001</v>
      </c>
      <c r="K180" s="687"/>
      <c r="L180" s="653" t="s">
        <v>1023</v>
      </c>
      <c r="M180" s="687">
        <v>0</v>
      </c>
    </row>
    <row r="181" spans="2:13" ht="13">
      <c r="E181" s="653" t="s">
        <v>1022</v>
      </c>
      <c r="F181" s="566">
        <v>31.745999999999999</v>
      </c>
      <c r="K181" s="687"/>
      <c r="L181" s="653" t="s">
        <v>1024</v>
      </c>
      <c r="M181" s="687">
        <v>127.539</v>
      </c>
    </row>
    <row r="182" spans="2:13" ht="13">
      <c r="E182" s="653" t="s">
        <v>1023</v>
      </c>
      <c r="F182" s="566">
        <v>170.64</v>
      </c>
      <c r="K182" s="687"/>
      <c r="L182" s="653" t="s">
        <v>1025</v>
      </c>
      <c r="M182" s="687">
        <v>0</v>
      </c>
    </row>
    <row r="183" spans="2:13" ht="13">
      <c r="E183" s="653" t="s">
        <v>1024</v>
      </c>
      <c r="F183" s="566">
        <v>33.654000000000003</v>
      </c>
      <c r="K183" s="687"/>
      <c r="L183" s="656" t="s">
        <v>1466</v>
      </c>
      <c r="M183" s="687">
        <v>33.6</v>
      </c>
    </row>
    <row r="184" spans="2:13" ht="13">
      <c r="E184" s="653" t="s">
        <v>1025</v>
      </c>
      <c r="F184" s="566">
        <v>83.278999999999996</v>
      </c>
      <c r="K184" s="687"/>
      <c r="L184" s="653" t="s">
        <v>1026</v>
      </c>
      <c r="M184" s="687">
        <v>50.307000000000002</v>
      </c>
    </row>
    <row r="185" spans="2:13" ht="13">
      <c r="E185" s="656" t="s">
        <v>1351</v>
      </c>
      <c r="F185" s="566">
        <v>9.36</v>
      </c>
      <c r="K185" s="687"/>
      <c r="L185" s="653" t="s">
        <v>1027</v>
      </c>
      <c r="M185" s="687">
        <v>39</v>
      </c>
    </row>
    <row r="186" spans="2:13" ht="13">
      <c r="E186" s="653" t="s">
        <v>1026</v>
      </c>
      <c r="F186" s="566">
        <v>13.321999999999999</v>
      </c>
      <c r="K186" s="687"/>
      <c r="L186" s="653" t="s">
        <v>1028</v>
      </c>
      <c r="M186" s="687">
        <v>35.1</v>
      </c>
    </row>
    <row r="187" spans="2:13" ht="13">
      <c r="E187" s="653" t="s">
        <v>1027</v>
      </c>
      <c r="F187" s="566">
        <v>8.3000000000000007</v>
      </c>
      <c r="K187" s="687"/>
      <c r="L187" s="653" t="s">
        <v>1352</v>
      </c>
      <c r="M187" s="687">
        <v>127.997</v>
      </c>
    </row>
    <row r="188" spans="2:13" ht="13">
      <c r="E188" s="653" t="s">
        <v>1028</v>
      </c>
      <c r="F188" s="566">
        <v>13.289</v>
      </c>
      <c r="K188" s="687"/>
      <c r="L188" s="653" t="s">
        <v>1029</v>
      </c>
      <c r="M188" s="687">
        <v>36.904000000000003</v>
      </c>
    </row>
    <row r="189" spans="2:13" ht="13">
      <c r="E189" s="653" t="s">
        <v>1352</v>
      </c>
      <c r="F189" s="566">
        <v>60.234999999999999</v>
      </c>
      <c r="K189" s="687"/>
      <c r="L189" s="656" t="s">
        <v>1467</v>
      </c>
      <c r="M189" s="687">
        <v>27.456</v>
      </c>
    </row>
    <row r="190" spans="2:13" ht="13">
      <c r="E190" s="653" t="s">
        <v>1029</v>
      </c>
      <c r="F190" s="566">
        <v>19.295999999999999</v>
      </c>
      <c r="K190" s="687"/>
      <c r="L190" s="653" t="s">
        <v>1030</v>
      </c>
      <c r="M190" s="687">
        <v>33.276000000000003</v>
      </c>
    </row>
    <row r="191" spans="2:13" ht="13">
      <c r="E191" s="656" t="s">
        <v>1353</v>
      </c>
      <c r="F191" s="566">
        <v>27.611999999999998</v>
      </c>
      <c r="K191" s="687"/>
      <c r="L191" s="653" t="s">
        <v>1031</v>
      </c>
      <c r="M191" s="687">
        <v>109.759</v>
      </c>
    </row>
    <row r="192" spans="2:13" ht="13">
      <c r="E192" s="653" t="s">
        <v>1030</v>
      </c>
      <c r="F192" s="566">
        <v>27.347000000000001</v>
      </c>
      <c r="K192" s="687"/>
      <c r="L192" s="653" t="s">
        <v>1354</v>
      </c>
      <c r="M192" s="687">
        <v>15.036</v>
      </c>
    </row>
    <row r="193" spans="5:13" ht="13">
      <c r="E193" s="653" t="s">
        <v>1031</v>
      </c>
      <c r="F193" s="566">
        <v>48.941000000000003</v>
      </c>
      <c r="K193" s="687"/>
      <c r="L193" s="653" t="s">
        <v>1032</v>
      </c>
      <c r="M193" s="687">
        <v>125.401</v>
      </c>
    </row>
    <row r="194" spans="5:13" ht="13">
      <c r="E194" s="653" t="s">
        <v>1354</v>
      </c>
      <c r="F194" s="566">
        <v>32.744999999999997</v>
      </c>
      <c r="K194" s="687"/>
      <c r="L194" s="653" t="s">
        <v>1191</v>
      </c>
      <c r="M194" s="687">
        <v>130.03100000000001</v>
      </c>
    </row>
    <row r="195" spans="5:13" ht="13">
      <c r="E195" s="653" t="s">
        <v>1032</v>
      </c>
      <c r="F195" s="566">
        <v>41.152999999999999</v>
      </c>
      <c r="K195" s="687"/>
      <c r="L195" s="653" t="s">
        <v>1034</v>
      </c>
      <c r="M195" s="687">
        <v>26.419</v>
      </c>
    </row>
    <row r="196" spans="5:13" ht="13">
      <c r="E196" s="653" t="s">
        <v>1191</v>
      </c>
      <c r="F196" s="566">
        <v>35.154000000000003</v>
      </c>
      <c r="K196" s="687"/>
      <c r="L196" s="653" t="s">
        <v>1035</v>
      </c>
      <c r="M196" s="687">
        <v>37.469000000000001</v>
      </c>
    </row>
    <row r="197" spans="5:13" ht="13">
      <c r="E197" s="653" t="s">
        <v>1034</v>
      </c>
      <c r="F197" s="566">
        <v>27.297000000000001</v>
      </c>
      <c r="K197" s="687"/>
      <c r="L197" s="653" t="s">
        <v>1036</v>
      </c>
      <c r="M197" s="687">
        <v>126.307</v>
      </c>
    </row>
    <row r="198" spans="5:13" ht="13">
      <c r="E198" s="653" t="s">
        <v>1035</v>
      </c>
      <c r="F198" s="566">
        <v>21.707999999999998</v>
      </c>
      <c r="K198" s="687"/>
      <c r="L198" s="653" t="s">
        <v>1037</v>
      </c>
      <c r="M198" s="687">
        <v>105.151</v>
      </c>
    </row>
    <row r="199" spans="5:13" ht="13">
      <c r="E199" s="653" t="s">
        <v>1036</v>
      </c>
      <c r="F199" s="566">
        <v>32.125999999999998</v>
      </c>
      <c r="K199" s="687"/>
      <c r="L199" s="655" t="s">
        <v>1192</v>
      </c>
      <c r="M199" s="687">
        <v>102.65300000000001</v>
      </c>
    </row>
    <row r="200" spans="5:13" ht="13">
      <c r="E200" s="653" t="s">
        <v>1037</v>
      </c>
      <c r="F200" s="566">
        <v>51.064999999999998</v>
      </c>
      <c r="K200" s="687"/>
      <c r="L200" s="655" t="s">
        <v>1038</v>
      </c>
      <c r="M200" s="687">
        <v>0</v>
      </c>
    </row>
    <row r="201" spans="5:13" ht="13">
      <c r="E201" s="655" t="s">
        <v>1192</v>
      </c>
      <c r="F201" s="566">
        <v>46.057000000000002</v>
      </c>
      <c r="K201" s="661"/>
      <c r="L201" s="653" t="s">
        <v>1039</v>
      </c>
      <c r="M201" s="687">
        <v>69.885000000000005</v>
      </c>
    </row>
    <row r="202" spans="5:13" ht="13">
      <c r="E202" s="655" t="s">
        <v>1038</v>
      </c>
      <c r="F202" s="566">
        <v>81.843999999999994</v>
      </c>
      <c r="L202" s="646" t="s">
        <v>190</v>
      </c>
      <c r="M202" s="661">
        <v>26856.03</v>
      </c>
    </row>
    <row r="203" spans="5:13" ht="13">
      <c r="E203" s="653" t="s">
        <v>1039</v>
      </c>
      <c r="F203" s="566">
        <v>9.4949999999999992</v>
      </c>
    </row>
    <row r="204" spans="5:13" ht="10.5">
      <c r="E204" s="646" t="s">
        <v>190</v>
      </c>
      <c r="F204" s="661">
        <v>80022.03</v>
      </c>
      <c r="L204" s="657" t="s">
        <v>1040</v>
      </c>
    </row>
    <row r="205" spans="5:13" ht="10.5">
      <c r="L205" s="657" t="s">
        <v>1041</v>
      </c>
    </row>
    <row r="206" spans="5:13" ht="10.5">
      <c r="E206" s="657" t="s">
        <v>1040</v>
      </c>
    </row>
    <row r="207" spans="5:13" ht="10.5">
      <c r="E207" s="657" t="s">
        <v>1041</v>
      </c>
    </row>
    <row r="213" spans="5:12">
      <c r="L213" s="658"/>
    </row>
    <row r="214" spans="5:12">
      <c r="L214" s="658"/>
    </row>
    <row r="215" spans="5:12">
      <c r="E215" s="658"/>
      <c r="L215" s="658"/>
    </row>
    <row r="216" spans="5:12">
      <c r="E216" s="658"/>
      <c r="L216" s="658"/>
    </row>
    <row r="217" spans="5:12">
      <c r="E217" s="658"/>
      <c r="L217" s="658"/>
    </row>
    <row r="218" spans="5:12">
      <c r="E218" s="658"/>
      <c r="L218" s="658"/>
    </row>
    <row r="219" spans="5:12">
      <c r="E219" s="658"/>
      <c r="L219" s="658"/>
    </row>
    <row r="220" spans="5:12">
      <c r="E220" s="658"/>
      <c r="L220" s="658"/>
    </row>
    <row r="221" spans="5:12">
      <c r="E221" s="658"/>
      <c r="L221" s="658" t="s">
        <v>1042</v>
      </c>
    </row>
    <row r="222" spans="5:12">
      <c r="E222" s="658"/>
      <c r="L222" s="659"/>
    </row>
    <row r="223" spans="5:12">
      <c r="E223" s="658" t="s">
        <v>1042</v>
      </c>
    </row>
    <row r="224" spans="5:12">
      <c r="E224" s="659"/>
    </row>
    <row r="226" spans="5:12">
      <c r="L226" s="641" t="s">
        <v>1042</v>
      </c>
    </row>
    <row r="228" spans="5:12">
      <c r="E228" s="641" t="s">
        <v>1042</v>
      </c>
      <c r="L228" s="660"/>
    </row>
    <row r="229" spans="5:12">
      <c r="L229" s="660" t="s">
        <v>1042</v>
      </c>
    </row>
    <row r="230" spans="5:12">
      <c r="E230" s="660"/>
      <c r="L230" s="660"/>
    </row>
    <row r="231" spans="5:12">
      <c r="E231" s="660" t="s">
        <v>1042</v>
      </c>
      <c r="L231" s="660" t="s">
        <v>1042</v>
      </c>
    </row>
    <row r="232" spans="5:12">
      <c r="E232" s="660"/>
      <c r="L232" s="660"/>
    </row>
    <row r="233" spans="5:12">
      <c r="E233" s="660" t="s">
        <v>1042</v>
      </c>
      <c r="L233" s="660"/>
    </row>
    <row r="234" spans="5:12">
      <c r="E234" s="660"/>
      <c r="L234" s="660"/>
    </row>
    <row r="235" spans="5:12">
      <c r="E235" s="660"/>
    </row>
    <row r="236" spans="5:12">
      <c r="E236" s="660"/>
    </row>
  </sheetData>
  <sortState xmlns:xlrd2="http://schemas.microsoft.com/office/spreadsheetml/2017/richdata2" ref="I3:J146">
    <sortCondition ref="I3:I146"/>
  </sortState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L279"/>
  <sheetViews>
    <sheetView zoomScaleNormal="100" zoomScaleSheetLayoutView="120" workbookViewId="0">
      <pane xSplit="1" ySplit="9" topLeftCell="B17" activePane="bottomRight" state="frozen"/>
      <selection pane="topRight" activeCell="B1" sqref="B1"/>
      <selection pane="bottomLeft" activeCell="A10" sqref="A10"/>
      <selection pane="bottomRight" activeCell="G271" sqref="G271"/>
    </sheetView>
  </sheetViews>
  <sheetFormatPr defaultColWidth="8" defaultRowHeight="11.5"/>
  <cols>
    <col min="1" max="1" width="27.88671875" style="17" bestFit="1" customWidth="1"/>
    <col min="2" max="2" width="14.44140625" style="18" bestFit="1" customWidth="1"/>
    <col min="3" max="3" width="7.33203125" style="19" customWidth="1"/>
    <col min="4" max="4" width="19.6640625" style="17" customWidth="1"/>
    <col min="5" max="5" width="19" style="17" customWidth="1"/>
    <col min="6" max="6" width="17.88671875" style="17" customWidth="1"/>
    <col min="7" max="8" width="20.109375" style="17" bestFit="1" customWidth="1"/>
    <col min="9" max="9" width="20.33203125" style="53" bestFit="1" customWidth="1"/>
    <col min="10" max="10" width="20.44140625" style="54" customWidth="1"/>
    <col min="11" max="11" width="23.33203125" style="55" customWidth="1"/>
    <col min="12" max="16384" width="8" style="17"/>
  </cols>
  <sheetData>
    <row r="1" spans="1:11" s="14" customFormat="1" ht="18">
      <c r="A1" s="718" t="s">
        <v>723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</row>
    <row r="2" spans="1:11" s="15" customFormat="1" ht="15.5">
      <c r="A2" s="719" t="s">
        <v>724</v>
      </c>
      <c r="B2" s="719"/>
      <c r="C2" s="719"/>
      <c r="D2" s="719"/>
      <c r="E2" s="719"/>
      <c r="F2" s="719"/>
      <c r="G2" s="719"/>
      <c r="H2" s="719"/>
      <c r="I2" s="719"/>
      <c r="J2" s="719"/>
      <c r="K2" s="719"/>
    </row>
    <row r="3" spans="1:11" s="16" customFormat="1" ht="13">
      <c r="A3" s="720" t="s">
        <v>725</v>
      </c>
      <c r="B3" s="720"/>
      <c r="C3" s="720"/>
      <c r="D3" s="720"/>
      <c r="E3" s="720"/>
      <c r="F3" s="720"/>
      <c r="G3" s="720"/>
      <c r="H3" s="720"/>
      <c r="I3" s="720"/>
      <c r="J3" s="720"/>
      <c r="K3" s="720"/>
    </row>
    <row r="4" spans="1:11">
      <c r="I4" s="20"/>
      <c r="J4" s="21"/>
      <c r="K4" s="22"/>
    </row>
    <row r="5" spans="1:11" ht="12" thickBot="1">
      <c r="I5" s="20"/>
      <c r="J5" s="21" t="s">
        <v>726</v>
      </c>
      <c r="K5" s="23">
        <v>43264</v>
      </c>
    </row>
    <row r="6" spans="1:11" ht="12" thickTop="1">
      <c r="A6" s="24"/>
      <c r="B6" s="25"/>
      <c r="C6" s="26"/>
      <c r="D6" s="27"/>
      <c r="E6" s="28" t="s">
        <v>727</v>
      </c>
      <c r="F6" s="28" t="s">
        <v>728</v>
      </c>
      <c r="G6" s="29" t="s">
        <v>729</v>
      </c>
      <c r="H6" s="29"/>
      <c r="I6" s="30" t="s">
        <v>730</v>
      </c>
      <c r="J6" s="31" t="s">
        <v>731</v>
      </c>
      <c r="K6" s="32" t="s">
        <v>732</v>
      </c>
    </row>
    <row r="7" spans="1:11">
      <c r="A7" s="33" t="s">
        <v>733</v>
      </c>
      <c r="B7" s="34" t="s">
        <v>734</v>
      </c>
      <c r="C7" s="35"/>
      <c r="D7" s="36" t="s">
        <v>735</v>
      </c>
      <c r="E7" s="37" t="s">
        <v>736</v>
      </c>
      <c r="F7" s="37" t="s">
        <v>737</v>
      </c>
      <c r="G7" s="38" t="s">
        <v>194</v>
      </c>
      <c r="H7" s="39" t="s">
        <v>194</v>
      </c>
      <c r="I7" s="40" t="s">
        <v>194</v>
      </c>
      <c r="J7" s="41"/>
      <c r="K7" s="42" t="s">
        <v>738</v>
      </c>
    </row>
    <row r="8" spans="1:11" ht="12" thickBot="1">
      <c r="A8" s="43" t="s">
        <v>739</v>
      </c>
      <c r="B8" s="44" t="s">
        <v>740</v>
      </c>
      <c r="C8" s="45" t="s">
        <v>741</v>
      </c>
      <c r="D8" s="46" t="s">
        <v>732</v>
      </c>
      <c r="E8" s="47" t="s">
        <v>742</v>
      </c>
      <c r="F8" s="47" t="s">
        <v>742</v>
      </c>
      <c r="G8" s="48" t="s">
        <v>743</v>
      </c>
      <c r="H8" s="49" t="s">
        <v>744</v>
      </c>
      <c r="I8" s="50" t="s">
        <v>745</v>
      </c>
      <c r="J8" s="51" t="s">
        <v>746</v>
      </c>
      <c r="K8" s="52" t="s">
        <v>747</v>
      </c>
    </row>
    <row r="9" spans="1:11" ht="5.15" customHeight="1" thickTop="1"/>
    <row r="10" spans="1:11">
      <c r="A10" s="17" t="s">
        <v>748</v>
      </c>
      <c r="B10" s="56">
        <v>42963</v>
      </c>
      <c r="C10" s="57">
        <v>2016</v>
      </c>
      <c r="D10" s="54">
        <v>168379.78</v>
      </c>
      <c r="E10" s="54">
        <v>0</v>
      </c>
      <c r="F10" s="54">
        <v>22047.75</v>
      </c>
      <c r="G10" s="58">
        <f>D10-SUM(E10+F10+J10)</f>
        <v>146332.03</v>
      </c>
      <c r="H10" s="54">
        <f>G10*0.25</f>
        <v>36583.0075</v>
      </c>
      <c r="I10" s="59">
        <f>G10*0.75</f>
        <v>109749.02249999999</v>
      </c>
      <c r="J10" s="54">
        <v>0</v>
      </c>
      <c r="K10" s="60">
        <f>E10+F10+H10+J10</f>
        <v>58630.7575</v>
      </c>
    </row>
    <row r="11" spans="1:11">
      <c r="A11" s="17" t="s">
        <v>748</v>
      </c>
      <c r="B11" s="56">
        <v>43108</v>
      </c>
      <c r="C11" s="57">
        <v>2018</v>
      </c>
      <c r="D11" s="54">
        <v>470193.36</v>
      </c>
      <c r="E11" s="54">
        <v>0</v>
      </c>
      <c r="F11" s="54">
        <v>33075</v>
      </c>
      <c r="G11" s="58">
        <f>D11-SUM(E11+F11+J11)</f>
        <v>437118.36</v>
      </c>
      <c r="H11" s="54">
        <f>G11*0.25</f>
        <v>109279.59</v>
      </c>
      <c r="I11" s="59">
        <f>G11*0.75</f>
        <v>327838.77</v>
      </c>
      <c r="J11" s="54">
        <v>0</v>
      </c>
      <c r="K11" s="60">
        <f>E11+F11+H11+J11</f>
        <v>142354.59</v>
      </c>
    </row>
    <row r="12" spans="1:11">
      <c r="A12" s="17" t="s">
        <v>748</v>
      </c>
      <c r="B12" s="56">
        <v>43171</v>
      </c>
      <c r="C12" s="57">
        <v>2018</v>
      </c>
      <c r="D12" s="54">
        <v>262271.02</v>
      </c>
      <c r="E12" s="54">
        <v>0</v>
      </c>
      <c r="F12" s="54">
        <v>0</v>
      </c>
      <c r="G12" s="58">
        <f>D12-SUM(E12+F12+J12)</f>
        <v>262271.02</v>
      </c>
      <c r="H12" s="54">
        <f>G12*0.25</f>
        <v>65567.755000000005</v>
      </c>
      <c r="I12" s="59">
        <f>G12*0.75</f>
        <v>196703.26500000001</v>
      </c>
      <c r="J12" s="54">
        <v>0</v>
      </c>
      <c r="K12" s="60">
        <f>E12+F12+H12+J12</f>
        <v>65567.755000000005</v>
      </c>
    </row>
    <row r="13" spans="1:11">
      <c r="A13" s="17" t="s">
        <v>748</v>
      </c>
      <c r="B13" s="56"/>
      <c r="C13" s="57"/>
      <c r="D13" s="54"/>
      <c r="E13" s="54">
        <v>0</v>
      </c>
      <c r="F13" s="54">
        <v>0</v>
      </c>
      <c r="G13" s="58">
        <f>D13-SUM(E13+F13+J13)</f>
        <v>0</v>
      </c>
      <c r="H13" s="54">
        <f>G13*0.25</f>
        <v>0</v>
      </c>
      <c r="I13" s="59">
        <f>G13*0.75</f>
        <v>0</v>
      </c>
      <c r="J13" s="54">
        <v>0</v>
      </c>
      <c r="K13" s="60">
        <f>E13+F13+H13+J13</f>
        <v>0</v>
      </c>
    </row>
    <row r="14" spans="1:11" ht="12" thickBot="1">
      <c r="A14" s="17" t="s">
        <v>748</v>
      </c>
      <c r="B14" s="56"/>
      <c r="C14" s="57"/>
      <c r="D14" s="54"/>
      <c r="E14" s="54">
        <v>0</v>
      </c>
      <c r="F14" s="54">
        <v>0</v>
      </c>
      <c r="G14" s="58">
        <f>D14-SUM(E14+F14+J14)</f>
        <v>0</v>
      </c>
      <c r="H14" s="54">
        <f>G14*0.25</f>
        <v>0</v>
      </c>
      <c r="I14" s="59">
        <f>G14*0.75</f>
        <v>0</v>
      </c>
      <c r="J14" s="54">
        <v>0</v>
      </c>
      <c r="K14" s="60">
        <f>E14+F14+H14+J14</f>
        <v>0</v>
      </c>
    </row>
    <row r="15" spans="1:11" s="68" customFormat="1" ht="12" thickTop="1">
      <c r="A15" s="61" t="s">
        <v>748</v>
      </c>
      <c r="B15" s="62" t="s">
        <v>732</v>
      </c>
      <c r="C15" s="63"/>
      <c r="D15" s="64">
        <f t="shared" ref="D15:I15" si="0">SUBTOTAL(9,D10:D14)</f>
        <v>900844.16</v>
      </c>
      <c r="E15" s="64">
        <f t="shared" si="0"/>
        <v>0</v>
      </c>
      <c r="F15" s="64">
        <f t="shared" si="0"/>
        <v>55122.75</v>
      </c>
      <c r="G15" s="65">
        <f t="shared" si="0"/>
        <v>845721.41</v>
      </c>
      <c r="H15" s="64">
        <f t="shared" si="0"/>
        <v>211430.35250000001</v>
      </c>
      <c r="I15" s="66">
        <f t="shared" si="0"/>
        <v>634291.0575</v>
      </c>
      <c r="J15" s="64">
        <f>SUBTOTAL(9,J10:J14)</f>
        <v>0</v>
      </c>
      <c r="K15" s="67">
        <f>SUBTOTAL(9,K10:K14)</f>
        <v>266553.10250000004</v>
      </c>
    </row>
    <row r="16" spans="1:11" s="69" customFormat="1" ht="20.149999999999999" customHeight="1">
      <c r="B16" s="70"/>
      <c r="C16" s="71"/>
      <c r="D16" s="72"/>
      <c r="E16" s="72"/>
      <c r="F16" s="72"/>
      <c r="G16" s="72"/>
      <c r="H16" s="72"/>
      <c r="I16" s="73"/>
      <c r="J16" s="72"/>
      <c r="K16" s="74"/>
    </row>
    <row r="17" spans="1:11">
      <c r="A17" s="17" t="s">
        <v>749</v>
      </c>
      <c r="B17" s="56">
        <v>42963</v>
      </c>
      <c r="C17" s="57">
        <v>2016</v>
      </c>
      <c r="D17" s="54">
        <v>37361.870000000003</v>
      </c>
      <c r="E17" s="54">
        <v>903.7</v>
      </c>
      <c r="F17" s="54">
        <v>10055.25</v>
      </c>
      <c r="G17" s="58">
        <f>D17-SUM(E17+F17+J17)</f>
        <v>26402.920000000002</v>
      </c>
      <c r="H17" s="54">
        <f>G17*0.25</f>
        <v>6600.7300000000005</v>
      </c>
      <c r="I17" s="59">
        <f>G17*0.75</f>
        <v>19802.190000000002</v>
      </c>
      <c r="J17" s="54">
        <v>0</v>
      </c>
      <c r="K17" s="60">
        <f>E17+F17+H17+J17</f>
        <v>17559.68</v>
      </c>
    </row>
    <row r="18" spans="1:11">
      <c r="A18" s="17" t="s">
        <v>749</v>
      </c>
      <c r="B18" s="56">
        <v>43108</v>
      </c>
      <c r="C18" s="57">
        <v>2018</v>
      </c>
      <c r="D18" s="54">
        <v>74654.350000000006</v>
      </c>
      <c r="E18" s="54">
        <v>1520.56</v>
      </c>
      <c r="F18" s="54">
        <v>13500</v>
      </c>
      <c r="G18" s="58">
        <f>D18-SUM(E18+F18+J18)</f>
        <v>59633.790000000008</v>
      </c>
      <c r="H18" s="54">
        <f>G18*0.25</f>
        <v>14908.447500000002</v>
      </c>
      <c r="I18" s="59">
        <f>G18*0.75</f>
        <v>44725.342500000006</v>
      </c>
      <c r="J18" s="54">
        <v>0</v>
      </c>
      <c r="K18" s="60">
        <f>E18+F18+H18+J18</f>
        <v>29929.0075</v>
      </c>
    </row>
    <row r="19" spans="1:11">
      <c r="A19" s="17" t="s">
        <v>749</v>
      </c>
      <c r="B19" s="56">
        <v>43171</v>
      </c>
      <c r="C19" s="57">
        <v>2018</v>
      </c>
      <c r="D19" s="54">
        <v>36692.620000000003</v>
      </c>
      <c r="E19" s="54">
        <v>912.34</v>
      </c>
      <c r="F19" s="54">
        <v>0</v>
      </c>
      <c r="G19" s="58">
        <f>D19-SUM(E19+F19+J19)</f>
        <v>35780.280000000006</v>
      </c>
      <c r="H19" s="54">
        <f>G19*0.25</f>
        <v>8945.0700000000015</v>
      </c>
      <c r="I19" s="59">
        <f>G19*0.75</f>
        <v>26835.210000000006</v>
      </c>
      <c r="J19" s="54">
        <v>0</v>
      </c>
      <c r="K19" s="60">
        <f>E19+F19+H19+J19</f>
        <v>9857.4100000000017</v>
      </c>
    </row>
    <row r="20" spans="1:11" ht="12" thickBot="1">
      <c r="A20" s="17" t="s">
        <v>749</v>
      </c>
      <c r="B20" s="56"/>
      <c r="C20" s="57"/>
      <c r="D20" s="54"/>
      <c r="E20" s="54">
        <v>0</v>
      </c>
      <c r="F20" s="54">
        <v>0</v>
      </c>
      <c r="G20" s="58">
        <f>D20-SUM(E20+F20+J20)</f>
        <v>0</v>
      </c>
      <c r="H20" s="54">
        <f>G20*0.25</f>
        <v>0</v>
      </c>
      <c r="I20" s="59">
        <f>G20*0.75</f>
        <v>0</v>
      </c>
      <c r="J20" s="54">
        <v>0</v>
      </c>
      <c r="K20" s="60">
        <f>E20+F20+H20+J20</f>
        <v>0</v>
      </c>
    </row>
    <row r="21" spans="1:11" s="68" customFormat="1" ht="12" thickTop="1">
      <c r="A21" s="61" t="s">
        <v>749</v>
      </c>
      <c r="B21" s="62" t="s">
        <v>732</v>
      </c>
      <c r="C21" s="63"/>
      <c r="D21" s="64">
        <f t="shared" ref="D21:I21" si="1">SUBTOTAL(9,D17:D20)</f>
        <v>148708.84</v>
      </c>
      <c r="E21" s="64">
        <f t="shared" si="1"/>
        <v>3336.6000000000004</v>
      </c>
      <c r="F21" s="64">
        <f t="shared" si="1"/>
        <v>23555.25</v>
      </c>
      <c r="G21" s="65">
        <f>SUBTOTAL(9,G17:G20)</f>
        <v>121816.99000000002</v>
      </c>
      <c r="H21" s="64">
        <f t="shared" si="1"/>
        <v>30454.247500000005</v>
      </c>
      <c r="I21" s="66">
        <f t="shared" si="1"/>
        <v>91362.742500000022</v>
      </c>
      <c r="J21" s="64">
        <f>SUBTOTAL(9,J17:J20)</f>
        <v>0</v>
      </c>
      <c r="K21" s="67">
        <f>SUBTOTAL(9,K17:K20)</f>
        <v>57346.097500000003</v>
      </c>
    </row>
    <row r="22" spans="1:11" s="69" customFormat="1" ht="20.149999999999999" customHeight="1">
      <c r="B22" s="70"/>
      <c r="C22" s="71"/>
      <c r="D22" s="72"/>
      <c r="E22" s="72"/>
      <c r="F22" s="72"/>
      <c r="G22" s="72"/>
      <c r="H22" s="72"/>
      <c r="I22" s="73"/>
      <c r="J22" s="72"/>
      <c r="K22" s="74"/>
    </row>
    <row r="23" spans="1:11">
      <c r="A23" s="17" t="s">
        <v>750</v>
      </c>
      <c r="B23" s="56">
        <v>42963</v>
      </c>
      <c r="C23" s="57">
        <v>2016</v>
      </c>
      <c r="D23" s="54">
        <v>909929.21</v>
      </c>
      <c r="E23" s="54">
        <v>174708.37</v>
      </c>
      <c r="F23" s="54">
        <v>32472</v>
      </c>
      <c r="G23" s="58">
        <f>D23-SUM(E23+F23+J23)</f>
        <v>702748.84</v>
      </c>
      <c r="H23" s="54">
        <f>G23*0.25</f>
        <v>175687.21</v>
      </c>
      <c r="I23" s="59">
        <f>G23*0.75</f>
        <v>527061.63</v>
      </c>
      <c r="J23" s="54">
        <v>0</v>
      </c>
      <c r="K23" s="60">
        <f>E23+F23+H23+J23</f>
        <v>382867.57999999996</v>
      </c>
    </row>
    <row r="24" spans="1:11">
      <c r="A24" s="17" t="s">
        <v>750</v>
      </c>
      <c r="B24" s="56">
        <v>42989</v>
      </c>
      <c r="C24" s="57">
        <v>2017</v>
      </c>
      <c r="D24" s="54">
        <v>306915.42</v>
      </c>
      <c r="E24" s="54">
        <v>51568.15</v>
      </c>
      <c r="F24" s="54">
        <v>48510</v>
      </c>
      <c r="G24" s="58">
        <f>D24-SUM(E24+F24+J24)</f>
        <v>206837.27</v>
      </c>
      <c r="H24" s="54">
        <f>G24*0.25</f>
        <v>51709.317499999997</v>
      </c>
      <c r="I24" s="59">
        <f>G24*0.75</f>
        <v>155127.95249999998</v>
      </c>
      <c r="J24" s="54">
        <v>0</v>
      </c>
      <c r="K24" s="60">
        <f>E24+F24+H24+J24</f>
        <v>151787.4675</v>
      </c>
    </row>
    <row r="25" spans="1:11">
      <c r="A25" s="17" t="s">
        <v>750</v>
      </c>
      <c r="B25" s="56">
        <v>43012</v>
      </c>
      <c r="C25" s="57">
        <v>2018</v>
      </c>
      <c r="D25" s="54">
        <v>2740904.63</v>
      </c>
      <c r="E25" s="54">
        <v>532350.81999999995</v>
      </c>
      <c r="F25" s="54">
        <v>74700</v>
      </c>
      <c r="G25" s="58">
        <f>D25-SUM(E25+F25+J25)</f>
        <v>2133853.81</v>
      </c>
      <c r="H25" s="54">
        <f>G25*0.25</f>
        <v>533463.45250000001</v>
      </c>
      <c r="I25" s="59">
        <f>G25*0.75</f>
        <v>1600390.3574999999</v>
      </c>
      <c r="J25" s="54">
        <v>0</v>
      </c>
      <c r="K25" s="60">
        <f>E25+F25+H25+J25</f>
        <v>1140514.2725</v>
      </c>
    </row>
    <row r="26" spans="1:11">
      <c r="A26" s="20" t="s">
        <v>750</v>
      </c>
      <c r="B26" s="56">
        <v>43171</v>
      </c>
      <c r="C26" s="57">
        <v>2018</v>
      </c>
      <c r="D26" s="54">
        <v>1591922.55</v>
      </c>
      <c r="E26" s="54">
        <v>317853.06</v>
      </c>
      <c r="F26" s="54">
        <v>0</v>
      </c>
      <c r="G26" s="58">
        <f>D26-SUM(E26+F26+J26)</f>
        <v>1274069.49</v>
      </c>
      <c r="H26" s="54">
        <f>G26*0.25</f>
        <v>318517.3725</v>
      </c>
      <c r="I26" s="59">
        <f>G26*0.75</f>
        <v>955552.11749999993</v>
      </c>
      <c r="J26" s="54">
        <v>0</v>
      </c>
      <c r="K26" s="60">
        <f>E26+F26+H26+J26</f>
        <v>636370.4325</v>
      </c>
    </row>
    <row r="27" spans="1:11" ht="12" thickBot="1">
      <c r="A27" s="75" t="s">
        <v>750</v>
      </c>
      <c r="B27" s="76"/>
      <c r="C27" s="77"/>
      <c r="D27" s="78"/>
      <c r="E27" s="54">
        <v>0</v>
      </c>
      <c r="F27" s="54">
        <v>0</v>
      </c>
      <c r="G27" s="58">
        <f>D27-SUM(E27+F27+J27)</f>
        <v>0</v>
      </c>
      <c r="H27" s="78">
        <f>G27*0.25</f>
        <v>0</v>
      </c>
      <c r="I27" s="79">
        <f>G27*0.75</f>
        <v>0</v>
      </c>
      <c r="J27" s="78">
        <v>0</v>
      </c>
      <c r="K27" s="80">
        <f>E27+F27+H27+J27</f>
        <v>0</v>
      </c>
    </row>
    <row r="28" spans="1:11" s="68" customFormat="1" ht="12" thickTop="1">
      <c r="A28" s="68" t="s">
        <v>750</v>
      </c>
      <c r="B28" s="81" t="s">
        <v>732</v>
      </c>
      <c r="C28" s="82"/>
      <c r="D28" s="83">
        <f t="shared" ref="D28:I28" si="2">SUBTOTAL(9,D23:D27)</f>
        <v>5549671.8099999996</v>
      </c>
      <c r="E28" s="64">
        <f t="shared" si="2"/>
        <v>1076480.3999999999</v>
      </c>
      <c r="F28" s="64">
        <f t="shared" si="2"/>
        <v>155682</v>
      </c>
      <c r="G28" s="65">
        <f>SUBTOTAL(9,G23:G27)</f>
        <v>4317509.41</v>
      </c>
      <c r="H28" s="83">
        <f t="shared" si="2"/>
        <v>1079377.3525</v>
      </c>
      <c r="I28" s="84">
        <f t="shared" si="2"/>
        <v>3238132.0575000001</v>
      </c>
      <c r="J28" s="83">
        <f>SUBTOTAL(9,J23:J27)</f>
        <v>0</v>
      </c>
      <c r="K28" s="85">
        <f>SUBTOTAL(9,K23:K27)</f>
        <v>2311539.7524999999</v>
      </c>
    </row>
    <row r="29" spans="1:11" s="69" customFormat="1" ht="20.149999999999999" customHeight="1">
      <c r="B29" s="70"/>
      <c r="C29" s="71"/>
      <c r="D29" s="72"/>
      <c r="E29" s="72"/>
      <c r="F29" s="72"/>
      <c r="G29" s="72"/>
      <c r="H29" s="72"/>
      <c r="I29" s="73"/>
      <c r="J29" s="72"/>
      <c r="K29" s="74"/>
    </row>
    <row r="30" spans="1:11">
      <c r="A30" s="17" t="s">
        <v>751</v>
      </c>
      <c r="B30" s="56">
        <v>42963</v>
      </c>
      <c r="C30" s="57">
        <v>2016</v>
      </c>
      <c r="D30" s="54">
        <v>167215.17000000001</v>
      </c>
      <c r="E30" s="54">
        <v>30638.639999999999</v>
      </c>
      <c r="F30" s="54">
        <v>14022</v>
      </c>
      <c r="G30" s="58">
        <f>D30-SUM(E30+F30+J30)</f>
        <v>122554.53000000001</v>
      </c>
      <c r="H30" s="54">
        <f>G30*0.25</f>
        <v>30638.632500000003</v>
      </c>
      <c r="I30" s="59">
        <f>G30*0.75</f>
        <v>91915.897500000006</v>
      </c>
      <c r="J30" s="54">
        <v>0</v>
      </c>
      <c r="K30" s="60">
        <f>E30+F30+H30+J30</f>
        <v>75299.272500000006</v>
      </c>
    </row>
    <row r="31" spans="1:11">
      <c r="A31" s="17" t="s">
        <v>751</v>
      </c>
      <c r="B31" s="56">
        <v>43108</v>
      </c>
      <c r="C31" s="57">
        <v>2018</v>
      </c>
      <c r="D31" s="54">
        <v>473020.54</v>
      </c>
      <c r="E31" s="54">
        <v>87584.11</v>
      </c>
      <c r="F31" s="54">
        <v>35100</v>
      </c>
      <c r="G31" s="58">
        <f>D31-SUM(E31+F31+J31)</f>
        <v>350336.43</v>
      </c>
      <c r="H31" s="54">
        <f>G31*0.25</f>
        <v>87584.107499999998</v>
      </c>
      <c r="I31" s="59">
        <f>G31*0.75</f>
        <v>262752.32250000001</v>
      </c>
      <c r="J31" s="54">
        <v>0</v>
      </c>
      <c r="K31" s="60">
        <f>E31+F31+H31+J31</f>
        <v>210268.2175</v>
      </c>
    </row>
    <row r="32" spans="1:11">
      <c r="A32" s="17" t="s">
        <v>751</v>
      </c>
      <c r="B32" s="56">
        <v>43171</v>
      </c>
      <c r="C32" s="57">
        <v>2018</v>
      </c>
      <c r="D32" s="54">
        <v>261282.97</v>
      </c>
      <c r="E32" s="54">
        <v>52256.59</v>
      </c>
      <c r="F32" s="54">
        <v>0</v>
      </c>
      <c r="G32" s="58">
        <f>D32-SUM(E32+F32+J32)</f>
        <v>209026.38</v>
      </c>
      <c r="H32" s="54">
        <f>G32*0.25</f>
        <v>52256.595000000001</v>
      </c>
      <c r="I32" s="59">
        <f>G32*0.75</f>
        <v>156769.785</v>
      </c>
      <c r="J32" s="54">
        <v>0</v>
      </c>
      <c r="K32" s="60">
        <f>E32+F32+H32+J32</f>
        <v>104513.185</v>
      </c>
    </row>
    <row r="33" spans="1:11">
      <c r="A33" s="17" t="s">
        <v>751</v>
      </c>
      <c r="B33" s="56"/>
      <c r="C33" s="57"/>
      <c r="D33" s="54"/>
      <c r="E33" s="54">
        <v>0</v>
      </c>
      <c r="F33" s="54">
        <v>0</v>
      </c>
      <c r="G33" s="58">
        <f>D33-SUM(E33+F33+J33)</f>
        <v>0</v>
      </c>
      <c r="H33" s="54">
        <f>G33*0.25</f>
        <v>0</v>
      </c>
      <c r="I33" s="59">
        <f>G33*0.75</f>
        <v>0</v>
      </c>
      <c r="J33" s="54">
        <v>0</v>
      </c>
      <c r="K33" s="60">
        <f>E33+F33+H33+J33</f>
        <v>0</v>
      </c>
    </row>
    <row r="34" spans="1:11" ht="12" thickBot="1">
      <c r="A34" s="75" t="s">
        <v>751</v>
      </c>
      <c r="B34" s="76"/>
      <c r="C34" s="77"/>
      <c r="D34" s="78"/>
      <c r="E34" s="54">
        <v>0</v>
      </c>
      <c r="F34" s="54">
        <v>0</v>
      </c>
      <c r="G34" s="58">
        <f>D34-SUM(E34+F34+J34)</f>
        <v>0</v>
      </c>
      <c r="H34" s="78">
        <f>G34*0.25</f>
        <v>0</v>
      </c>
      <c r="I34" s="79">
        <f>G34*0.75</f>
        <v>0</v>
      </c>
      <c r="J34" s="78">
        <v>0</v>
      </c>
      <c r="K34" s="80">
        <f>E34+F34+H34+J34</f>
        <v>0</v>
      </c>
    </row>
    <row r="35" spans="1:11" s="68" customFormat="1" ht="12" thickTop="1">
      <c r="A35" s="68" t="s">
        <v>751</v>
      </c>
      <c r="B35" s="81" t="s">
        <v>732</v>
      </c>
      <c r="C35" s="82"/>
      <c r="D35" s="83">
        <f t="shared" ref="D35:I35" si="3">SUBTOTAL(9,D30:D34)</f>
        <v>901518.67999999993</v>
      </c>
      <c r="E35" s="64">
        <f t="shared" si="3"/>
        <v>170479.34</v>
      </c>
      <c r="F35" s="64">
        <f t="shared" si="3"/>
        <v>49122</v>
      </c>
      <c r="G35" s="65">
        <f>SUBTOTAL(9,G30:G34)</f>
        <v>681917.34000000008</v>
      </c>
      <c r="H35" s="83">
        <f t="shared" si="3"/>
        <v>170479.33500000002</v>
      </c>
      <c r="I35" s="84">
        <f t="shared" si="3"/>
        <v>511438.005</v>
      </c>
      <c r="J35" s="83">
        <f>SUBTOTAL(9,J30:J34)</f>
        <v>0</v>
      </c>
      <c r="K35" s="85">
        <f>SUBTOTAL(9,K30:K34)</f>
        <v>390080.67499999999</v>
      </c>
    </row>
    <row r="36" spans="1:11" s="69" customFormat="1" ht="20.149999999999999" customHeight="1">
      <c r="B36" s="70"/>
      <c r="C36" s="71"/>
      <c r="D36" s="72"/>
      <c r="E36" s="72"/>
      <c r="F36" s="72"/>
      <c r="G36" s="72"/>
      <c r="H36" s="72"/>
      <c r="I36" s="73"/>
      <c r="J36" s="72"/>
      <c r="K36" s="74"/>
    </row>
    <row r="37" spans="1:11">
      <c r="A37" s="17" t="s">
        <v>752</v>
      </c>
      <c r="B37" s="56">
        <v>42963</v>
      </c>
      <c r="C37" s="57">
        <v>2016</v>
      </c>
      <c r="D37" s="54">
        <v>5617268.25</v>
      </c>
      <c r="E37" s="54">
        <v>1099251.76</v>
      </c>
      <c r="F37" s="54">
        <v>121009.45</v>
      </c>
      <c r="G37" s="58">
        <f>D37-SUM(E37+F37+J37)</f>
        <v>4397007.04</v>
      </c>
      <c r="H37" s="54">
        <f>G37*0.25</f>
        <v>1099251.76</v>
      </c>
      <c r="I37" s="59">
        <f>G37*0.75</f>
        <v>3297755.2800000003</v>
      </c>
      <c r="J37" s="54">
        <v>0</v>
      </c>
      <c r="K37" s="60">
        <f>E37+F37+H37+J37</f>
        <v>2319512.9699999997</v>
      </c>
    </row>
    <row r="38" spans="1:11">
      <c r="A38" s="17" t="s">
        <v>752</v>
      </c>
      <c r="B38" s="56">
        <v>42978</v>
      </c>
      <c r="C38" s="57">
        <v>2016</v>
      </c>
      <c r="D38" s="54">
        <v>27056</v>
      </c>
      <c r="E38" s="54">
        <v>0</v>
      </c>
      <c r="F38" s="54">
        <v>0</v>
      </c>
      <c r="G38" s="58">
        <f>D38-SUM(E38+F38+J38)</f>
        <v>0</v>
      </c>
      <c r="H38" s="54">
        <f>G38*0.25</f>
        <v>0</v>
      </c>
      <c r="I38" s="59">
        <f>G38*0.75</f>
        <v>0</v>
      </c>
      <c r="J38" s="54">
        <v>27056</v>
      </c>
      <c r="K38" s="60">
        <f>E38+F38+H38+J38</f>
        <v>27056</v>
      </c>
    </row>
    <row r="39" spans="1:11">
      <c r="A39" s="17" t="s">
        <v>752</v>
      </c>
      <c r="B39" s="56">
        <v>43020</v>
      </c>
      <c r="C39" s="57">
        <v>2018</v>
      </c>
      <c r="D39" s="54">
        <v>13899314.810000001</v>
      </c>
      <c r="E39" s="54">
        <v>2722622.96</v>
      </c>
      <c r="F39" s="54">
        <v>286200</v>
      </c>
      <c r="G39" s="58">
        <f>D39-SUM(E39+F39+J39)</f>
        <v>10890491.850000001</v>
      </c>
      <c r="H39" s="54">
        <f>G39*0.25</f>
        <v>2722622.9625000004</v>
      </c>
      <c r="I39" s="59">
        <f>G39*0.75</f>
        <v>8167868.8875000011</v>
      </c>
      <c r="J39" s="54">
        <v>0</v>
      </c>
      <c r="K39" s="60">
        <f>E39+F39+H39+J39</f>
        <v>5731445.9225000003</v>
      </c>
    </row>
    <row r="40" spans="1:11">
      <c r="A40" s="17" t="s">
        <v>752</v>
      </c>
      <c r="B40" s="56">
        <v>43171</v>
      </c>
      <c r="C40" s="57">
        <v>2018</v>
      </c>
      <c r="D40" s="54">
        <v>8138075.29</v>
      </c>
      <c r="E40" s="54">
        <v>1627615.06</v>
      </c>
      <c r="F40" s="54">
        <v>0</v>
      </c>
      <c r="G40" s="58">
        <f>D40-SUM(E40+F40+J40)</f>
        <v>6510460.2300000004</v>
      </c>
      <c r="H40" s="54">
        <f>G40*0.25</f>
        <v>1627615.0575000001</v>
      </c>
      <c r="I40" s="59">
        <f>G40*0.75</f>
        <v>4882845.1725000003</v>
      </c>
      <c r="J40" s="54">
        <v>0</v>
      </c>
      <c r="K40" s="60">
        <f>E40+F40+H40+J40</f>
        <v>3255230.1175000002</v>
      </c>
    </row>
    <row r="41" spans="1:11" ht="12" thickBot="1">
      <c r="A41" s="75" t="s">
        <v>752</v>
      </c>
      <c r="B41" s="86">
        <v>43172</v>
      </c>
      <c r="C41" s="87">
        <v>2017</v>
      </c>
      <c r="D41" s="88">
        <v>1486218.51</v>
      </c>
      <c r="E41" s="89">
        <v>261522.42</v>
      </c>
      <c r="F41" s="54">
        <v>178605</v>
      </c>
      <c r="G41" s="58">
        <f>D41-SUM(E41+F41+J41)</f>
        <v>1046091.09</v>
      </c>
      <c r="H41" s="78">
        <f>G41*0.25</f>
        <v>261522.77249999999</v>
      </c>
      <c r="I41" s="79">
        <f>G41*0.75</f>
        <v>784568.3175</v>
      </c>
      <c r="J41" s="78">
        <v>0</v>
      </c>
      <c r="K41" s="80">
        <f>E41+F41+H41+J41</f>
        <v>701650.1925</v>
      </c>
    </row>
    <row r="42" spans="1:11" s="68" customFormat="1" ht="12" thickTop="1">
      <c r="A42" s="68" t="s">
        <v>752</v>
      </c>
      <c r="B42" s="81" t="s">
        <v>732</v>
      </c>
      <c r="C42" s="82"/>
      <c r="D42" s="83">
        <f t="shared" ref="D42:I42" si="4">SUBTOTAL(9,D37:D41)</f>
        <v>29167932.860000003</v>
      </c>
      <c r="E42" s="64">
        <f t="shared" si="4"/>
        <v>5711012.1999999993</v>
      </c>
      <c r="F42" s="64">
        <f t="shared" si="4"/>
        <v>585814.44999999995</v>
      </c>
      <c r="G42" s="65">
        <f>SUBTOTAL(9,G37:G41)</f>
        <v>22844050.210000001</v>
      </c>
      <c r="H42" s="83">
        <f t="shared" si="4"/>
        <v>5711012.5525000002</v>
      </c>
      <c r="I42" s="84">
        <f t="shared" si="4"/>
        <v>17133037.657499999</v>
      </c>
      <c r="J42" s="83">
        <f>SUBTOTAL(9,J37:J41)</f>
        <v>27056</v>
      </c>
      <c r="K42" s="85">
        <f>SUBTOTAL(9,K37:K41)</f>
        <v>12034895.202500001</v>
      </c>
    </row>
    <row r="43" spans="1:11" s="69" customFormat="1" ht="20.149999999999999" customHeight="1">
      <c r="B43" s="70"/>
      <c r="C43" s="71"/>
      <c r="D43" s="72"/>
      <c r="E43" s="72"/>
      <c r="F43" s="72"/>
      <c r="G43" s="72"/>
      <c r="H43" s="72"/>
      <c r="I43" s="73"/>
      <c r="J43" s="72"/>
      <c r="K43" s="74"/>
    </row>
    <row r="44" spans="1:11">
      <c r="A44" s="17" t="s">
        <v>753</v>
      </c>
      <c r="B44" s="56">
        <v>42963</v>
      </c>
      <c r="C44" s="57">
        <v>2016</v>
      </c>
      <c r="D44" s="54">
        <v>25462.84</v>
      </c>
      <c r="E44" s="54">
        <v>0</v>
      </c>
      <c r="F44" s="54">
        <v>9225</v>
      </c>
      <c r="G44" s="58">
        <f>D44-SUM(E44+F44+J44)</f>
        <v>16237.84</v>
      </c>
      <c r="H44" s="54">
        <f>G44*0.25</f>
        <v>4059.46</v>
      </c>
      <c r="I44" s="59">
        <f>G44*0.75</f>
        <v>12178.380000000001</v>
      </c>
      <c r="J44" s="54">
        <v>0</v>
      </c>
      <c r="K44" s="60">
        <f>E44+F44+H44+J44</f>
        <v>13284.46</v>
      </c>
    </row>
    <row r="45" spans="1:11">
      <c r="A45" s="17" t="s">
        <v>753</v>
      </c>
      <c r="B45" s="56">
        <v>43072</v>
      </c>
      <c r="C45" s="57">
        <v>2018</v>
      </c>
      <c r="D45" s="54">
        <v>157806.39000000001</v>
      </c>
      <c r="E45" s="54">
        <v>0</v>
      </c>
      <c r="F45" s="54">
        <v>26100</v>
      </c>
      <c r="G45" s="58">
        <f>D45-SUM(E45+F45+J45)</f>
        <v>131706.39000000001</v>
      </c>
      <c r="H45" s="54">
        <f>G45*0.25</f>
        <v>32926.597500000003</v>
      </c>
      <c r="I45" s="59">
        <f>G45*0.75</f>
        <v>98779.79250000001</v>
      </c>
      <c r="J45" s="54">
        <v>0</v>
      </c>
      <c r="K45" s="60">
        <f>E45+F45+H45+J45</f>
        <v>59026.597500000003</v>
      </c>
    </row>
    <row r="46" spans="1:11">
      <c r="A46" s="17" t="s">
        <v>753</v>
      </c>
      <c r="B46" s="56">
        <v>43171</v>
      </c>
      <c r="C46" s="57">
        <v>2018</v>
      </c>
      <c r="D46" s="54">
        <v>78570.53</v>
      </c>
      <c r="E46" s="54">
        <v>0</v>
      </c>
      <c r="F46" s="54">
        <v>0</v>
      </c>
      <c r="G46" s="58">
        <f>D46-SUM(E46+F46+J46)</f>
        <v>78570.53</v>
      </c>
      <c r="H46" s="54">
        <f>G46*0.25</f>
        <v>19642.6325</v>
      </c>
      <c r="I46" s="59">
        <f>G46*0.75</f>
        <v>58927.897499999999</v>
      </c>
      <c r="J46" s="54">
        <v>0</v>
      </c>
      <c r="K46" s="60">
        <f>E46+F46+H46+J46</f>
        <v>19642.6325</v>
      </c>
    </row>
    <row r="47" spans="1:11">
      <c r="A47" s="17" t="s">
        <v>753</v>
      </c>
      <c r="B47" s="56"/>
      <c r="C47" s="57"/>
      <c r="D47" s="54"/>
      <c r="E47" s="54">
        <v>0</v>
      </c>
      <c r="F47" s="54">
        <v>0</v>
      </c>
      <c r="G47" s="58">
        <f>D47-SUM(E47+F47+J47)</f>
        <v>0</v>
      </c>
      <c r="H47" s="54">
        <f>G47*0.25</f>
        <v>0</v>
      </c>
      <c r="I47" s="59">
        <f>G47*0.75</f>
        <v>0</v>
      </c>
      <c r="J47" s="54">
        <v>0</v>
      </c>
      <c r="K47" s="60">
        <f>E47+F47+H47+J47</f>
        <v>0</v>
      </c>
    </row>
    <row r="48" spans="1:11" ht="12" thickBot="1">
      <c r="A48" s="75" t="s">
        <v>753</v>
      </c>
      <c r="B48" s="76"/>
      <c r="C48" s="77"/>
      <c r="D48" s="78"/>
      <c r="E48" s="54">
        <v>0</v>
      </c>
      <c r="F48" s="54">
        <v>0</v>
      </c>
      <c r="G48" s="58">
        <f>D48-SUM(E48+F48+J48)</f>
        <v>0</v>
      </c>
      <c r="H48" s="78">
        <f>G48*0.25</f>
        <v>0</v>
      </c>
      <c r="I48" s="79">
        <f>G48*0.75</f>
        <v>0</v>
      </c>
      <c r="J48" s="78">
        <v>0</v>
      </c>
      <c r="K48" s="80">
        <f>E48+F48+H48+J48</f>
        <v>0</v>
      </c>
    </row>
    <row r="49" spans="1:11" s="68" customFormat="1" ht="12" thickTop="1">
      <c r="A49" s="68" t="s">
        <v>753</v>
      </c>
      <c r="B49" s="81" t="s">
        <v>732</v>
      </c>
      <c r="C49" s="82"/>
      <c r="D49" s="83">
        <f t="shared" ref="D49:J49" si="5">SUBTOTAL(9,D44:D48)</f>
        <v>261839.76</v>
      </c>
      <c r="E49" s="64">
        <f t="shared" si="5"/>
        <v>0</v>
      </c>
      <c r="F49" s="64">
        <f t="shared" si="5"/>
        <v>35325</v>
      </c>
      <c r="G49" s="65">
        <f>SUBTOTAL(9,G44:G48)</f>
        <v>226514.76</v>
      </c>
      <c r="H49" s="83">
        <f t="shared" si="5"/>
        <v>56628.69</v>
      </c>
      <c r="I49" s="84">
        <f t="shared" si="5"/>
        <v>169886.07</v>
      </c>
      <c r="J49" s="83">
        <f t="shared" si="5"/>
        <v>0</v>
      </c>
      <c r="K49" s="85">
        <f>SUBTOTAL(9,K44:K48)</f>
        <v>91953.69</v>
      </c>
    </row>
    <row r="50" spans="1:11" s="69" customFormat="1" ht="20.149999999999999" customHeight="1">
      <c r="B50" s="70"/>
      <c r="C50" s="71"/>
      <c r="D50" s="72"/>
      <c r="E50" s="72"/>
      <c r="F50" s="72"/>
      <c r="G50" s="72"/>
      <c r="H50" s="72"/>
      <c r="I50" s="73"/>
      <c r="J50" s="72"/>
      <c r="K50" s="74"/>
    </row>
    <row r="51" spans="1:11">
      <c r="A51" s="17" t="s">
        <v>754</v>
      </c>
      <c r="B51" s="56">
        <v>42963</v>
      </c>
      <c r="C51" s="57">
        <v>2016</v>
      </c>
      <c r="D51" s="54">
        <v>220857.91</v>
      </c>
      <c r="E51" s="54">
        <v>42652.62</v>
      </c>
      <c r="F51" s="54">
        <v>7011</v>
      </c>
      <c r="G51" s="58">
        <f>D51-SUM(E51+F51+J51)</f>
        <v>171194.29</v>
      </c>
      <c r="H51" s="54">
        <f>G51*0.25</f>
        <v>42798.572500000002</v>
      </c>
      <c r="I51" s="59">
        <f>G51*0.75</f>
        <v>128395.7175</v>
      </c>
      <c r="J51" s="54">
        <v>0</v>
      </c>
      <c r="K51" s="60">
        <f>E51+F51+H51+J51</f>
        <v>92462.192500000005</v>
      </c>
    </row>
    <row r="52" spans="1:11">
      <c r="A52" s="17" t="s">
        <v>754</v>
      </c>
      <c r="B52" s="56">
        <v>43129</v>
      </c>
      <c r="C52" s="57">
        <v>2018</v>
      </c>
      <c r="D52" s="54">
        <v>733777.72</v>
      </c>
      <c r="E52" s="54">
        <v>143214.73000000001</v>
      </c>
      <c r="F52" s="54">
        <v>14850</v>
      </c>
      <c r="G52" s="58">
        <f>D52-SUM(E52+F52+J52)</f>
        <v>575712.99</v>
      </c>
      <c r="H52" s="54">
        <f>G52*0.25</f>
        <v>143928.2475</v>
      </c>
      <c r="I52" s="59">
        <f>G52*0.75</f>
        <v>431784.74249999999</v>
      </c>
      <c r="J52" s="54">
        <v>0</v>
      </c>
      <c r="K52" s="60">
        <f>E52+F52+H52+J52</f>
        <v>301992.97750000004</v>
      </c>
    </row>
    <row r="53" spans="1:11">
      <c r="A53" s="17" t="s">
        <v>754</v>
      </c>
      <c r="B53" s="56">
        <v>43171</v>
      </c>
      <c r="C53" s="57">
        <v>2018</v>
      </c>
      <c r="D53" s="54">
        <v>429338.3</v>
      </c>
      <c r="E53" s="54">
        <v>85526.78</v>
      </c>
      <c r="F53" s="54">
        <v>0</v>
      </c>
      <c r="G53" s="58">
        <f>D53-SUM(E53+F53+J53)</f>
        <v>343811.52</v>
      </c>
      <c r="H53" s="54">
        <f>G53*0.25</f>
        <v>85952.88</v>
      </c>
      <c r="I53" s="59">
        <f>G53*0.75</f>
        <v>257858.64</v>
      </c>
      <c r="J53" s="54">
        <v>0</v>
      </c>
      <c r="K53" s="60">
        <f>E53+F53+H53+J53</f>
        <v>171479.66</v>
      </c>
    </row>
    <row r="54" spans="1:11">
      <c r="A54" s="17" t="s">
        <v>754</v>
      </c>
      <c r="B54" s="56"/>
      <c r="C54" s="57"/>
      <c r="D54" s="54"/>
      <c r="E54" s="54">
        <v>0</v>
      </c>
      <c r="F54" s="54">
        <v>0</v>
      </c>
      <c r="G54" s="58">
        <f>D54-SUM(E54+F54+J54)</f>
        <v>0</v>
      </c>
      <c r="H54" s="54">
        <f>G54*0.25</f>
        <v>0</v>
      </c>
      <c r="I54" s="59">
        <f>G54*0.75</f>
        <v>0</v>
      </c>
      <c r="J54" s="54">
        <v>0</v>
      </c>
      <c r="K54" s="60">
        <f>E54+F54+H54+J54</f>
        <v>0</v>
      </c>
    </row>
    <row r="55" spans="1:11" ht="12" thickBot="1">
      <c r="A55" s="17" t="s">
        <v>754</v>
      </c>
      <c r="B55" s="56"/>
      <c r="C55" s="57"/>
      <c r="D55" s="54"/>
      <c r="E55" s="54">
        <v>0</v>
      </c>
      <c r="F55" s="54">
        <v>0</v>
      </c>
      <c r="G55" s="58">
        <f>D55-SUM(E55+F55+J55)</f>
        <v>0</v>
      </c>
      <c r="H55" s="54">
        <f>G55*0.25</f>
        <v>0</v>
      </c>
      <c r="I55" s="59">
        <f>G55*0.75</f>
        <v>0</v>
      </c>
      <c r="J55" s="54">
        <v>0</v>
      </c>
      <c r="K55" s="60">
        <f>E55+F55+H55+J55</f>
        <v>0</v>
      </c>
    </row>
    <row r="56" spans="1:11" s="68" customFormat="1" ht="12" thickTop="1">
      <c r="A56" s="61" t="s">
        <v>754</v>
      </c>
      <c r="B56" s="62" t="s">
        <v>732</v>
      </c>
      <c r="C56" s="63"/>
      <c r="D56" s="64">
        <f t="shared" ref="D56:J56" si="6">SUBTOTAL(9,D51:D55)</f>
        <v>1383973.93</v>
      </c>
      <c r="E56" s="64">
        <f t="shared" si="6"/>
        <v>271394.13</v>
      </c>
      <c r="F56" s="64">
        <f t="shared" si="6"/>
        <v>21861</v>
      </c>
      <c r="G56" s="65">
        <f>SUBTOTAL(9,G51:G55)</f>
        <v>1090718.8</v>
      </c>
      <c r="H56" s="64">
        <f t="shared" si="6"/>
        <v>272679.7</v>
      </c>
      <c r="I56" s="66">
        <f t="shared" si="6"/>
        <v>818039.1</v>
      </c>
      <c r="J56" s="64">
        <f t="shared" si="6"/>
        <v>0</v>
      </c>
      <c r="K56" s="67">
        <f>SUBTOTAL(9,K51:K55)</f>
        <v>565934.83000000007</v>
      </c>
    </row>
    <row r="57" spans="1:11" s="69" customFormat="1" ht="20.149999999999999" customHeight="1">
      <c r="B57" s="70"/>
      <c r="C57" s="71"/>
      <c r="D57" s="72"/>
      <c r="E57" s="72"/>
      <c r="F57" s="72"/>
      <c r="G57" s="72"/>
      <c r="H57" s="72"/>
      <c r="I57" s="73"/>
      <c r="J57" s="72"/>
      <c r="K57" s="74"/>
    </row>
    <row r="58" spans="1:11">
      <c r="A58" s="17" t="s">
        <v>755</v>
      </c>
      <c r="B58" s="56">
        <v>42963</v>
      </c>
      <c r="C58" s="57">
        <v>2016</v>
      </c>
      <c r="D58" s="54">
        <v>785516.8</v>
      </c>
      <c r="E58" s="54">
        <v>153597.85999999999</v>
      </c>
      <c r="F58" s="54">
        <v>17527.5</v>
      </c>
      <c r="G58" s="58">
        <f>D58-SUM(E58+F58+J58)</f>
        <v>614391.44000000006</v>
      </c>
      <c r="H58" s="54">
        <f>G58*0.25</f>
        <v>153597.86000000002</v>
      </c>
      <c r="I58" s="59">
        <f>G58*0.75</f>
        <v>460793.58000000007</v>
      </c>
      <c r="J58" s="54">
        <v>0</v>
      </c>
      <c r="K58" s="60">
        <f>E58+F58+H58+J58</f>
        <v>324723.21999999997</v>
      </c>
    </row>
    <row r="59" spans="1:11">
      <c r="A59" s="17" t="s">
        <v>755</v>
      </c>
      <c r="B59" s="56">
        <v>42978</v>
      </c>
      <c r="C59" s="57">
        <v>2016</v>
      </c>
      <c r="D59" s="54">
        <v>4757</v>
      </c>
      <c r="E59" s="54">
        <v>0</v>
      </c>
      <c r="F59" s="54">
        <v>0</v>
      </c>
      <c r="G59" s="58">
        <f>D59-SUM(E59+F59+J59)</f>
        <v>0</v>
      </c>
      <c r="H59" s="54">
        <f>G59*0.25</f>
        <v>0</v>
      </c>
      <c r="I59" s="59">
        <f>G59*0.75</f>
        <v>0</v>
      </c>
      <c r="J59" s="54">
        <v>4757</v>
      </c>
      <c r="K59" s="60">
        <f>E59+F59+H59+J59</f>
        <v>4757</v>
      </c>
    </row>
    <row r="60" spans="1:11">
      <c r="A60" s="17" t="s">
        <v>755</v>
      </c>
      <c r="B60" s="56">
        <v>43129</v>
      </c>
      <c r="C60" s="57">
        <v>2018</v>
      </c>
      <c r="D60" s="54">
        <v>2260387.4</v>
      </c>
      <c r="E60" s="54">
        <v>442804.56</v>
      </c>
      <c r="F60" s="54">
        <v>46350</v>
      </c>
      <c r="G60" s="58">
        <f>D60-SUM(E60+F60+J60)</f>
        <v>1771232.8399999999</v>
      </c>
      <c r="H60" s="54">
        <f>G60*0.25</f>
        <v>442808.20999999996</v>
      </c>
      <c r="I60" s="59">
        <f>G60*0.75</f>
        <v>1328424.6299999999</v>
      </c>
      <c r="J60" s="54">
        <v>0</v>
      </c>
      <c r="K60" s="60">
        <f>E60+F60+H60+J60</f>
        <v>931962.77</v>
      </c>
    </row>
    <row r="61" spans="1:11" ht="12" thickBot="1">
      <c r="A61" s="17" t="s">
        <v>755</v>
      </c>
      <c r="B61" s="90">
        <v>43171</v>
      </c>
      <c r="C61" s="57">
        <v>2018</v>
      </c>
      <c r="D61" s="54">
        <v>1323576.81</v>
      </c>
      <c r="E61" s="54">
        <v>264713.61</v>
      </c>
      <c r="F61" s="54">
        <v>0</v>
      </c>
      <c r="G61" s="58">
        <f>D61-SUM(E61+F61+J61)</f>
        <v>1058863.2000000002</v>
      </c>
      <c r="H61" s="54">
        <f>G61*0.25</f>
        <v>264715.80000000005</v>
      </c>
      <c r="I61" s="59">
        <f>G61*0.75</f>
        <v>794147.40000000014</v>
      </c>
      <c r="J61" s="54">
        <v>0</v>
      </c>
      <c r="K61" s="60">
        <f>E61+F61+H61+J61</f>
        <v>529429.41</v>
      </c>
    </row>
    <row r="62" spans="1:11" s="68" customFormat="1" ht="12" thickTop="1">
      <c r="A62" s="61" t="s">
        <v>755</v>
      </c>
      <c r="B62" s="62" t="s">
        <v>732</v>
      </c>
      <c r="C62" s="63"/>
      <c r="D62" s="64">
        <f t="shared" ref="D62:I62" si="7">SUBTOTAL(9,D58:D61)</f>
        <v>4374238.01</v>
      </c>
      <c r="E62" s="64">
        <f t="shared" si="7"/>
        <v>861116.02999999991</v>
      </c>
      <c r="F62" s="64">
        <f t="shared" si="7"/>
        <v>63877.5</v>
      </c>
      <c r="G62" s="65">
        <f>SUBTOTAL(9,G58:G61)</f>
        <v>3444487.48</v>
      </c>
      <c r="H62" s="64">
        <f t="shared" si="7"/>
        <v>861121.87</v>
      </c>
      <c r="I62" s="66">
        <f t="shared" si="7"/>
        <v>2583365.6100000003</v>
      </c>
      <c r="J62" s="64">
        <f>SUBTOTAL(9,J58:J61)</f>
        <v>4757</v>
      </c>
      <c r="K62" s="67">
        <f>SUBTOTAL(9,K58:K61)</f>
        <v>1790872.4</v>
      </c>
    </row>
    <row r="63" spans="1:11" s="69" customFormat="1" ht="20.149999999999999" customHeight="1">
      <c r="B63" s="70"/>
      <c r="C63" s="71"/>
      <c r="D63" s="72"/>
      <c r="E63" s="72"/>
      <c r="F63" s="72"/>
      <c r="G63" s="72"/>
      <c r="H63" s="72"/>
      <c r="I63" s="73"/>
      <c r="J63" s="72"/>
      <c r="K63" s="74"/>
    </row>
    <row r="64" spans="1:11">
      <c r="A64" s="17" t="s">
        <v>756</v>
      </c>
      <c r="B64" s="56"/>
      <c r="C64" s="57"/>
      <c r="D64" s="54">
        <v>0</v>
      </c>
      <c r="E64" s="54">
        <v>0</v>
      </c>
      <c r="F64" s="54">
        <v>0</v>
      </c>
      <c r="G64" s="58">
        <f>D64-SUM(E64+F64+J64)</f>
        <v>0</v>
      </c>
      <c r="H64" s="54">
        <v>0</v>
      </c>
      <c r="I64" s="59">
        <v>0</v>
      </c>
      <c r="J64" s="54">
        <v>0</v>
      </c>
      <c r="K64" s="60">
        <f>G64+J64</f>
        <v>0</v>
      </c>
    </row>
    <row r="65" spans="1:11">
      <c r="A65" s="17" t="s">
        <v>756</v>
      </c>
      <c r="B65" s="56"/>
      <c r="C65" s="57"/>
      <c r="D65" s="54">
        <v>0</v>
      </c>
      <c r="E65" s="54">
        <v>0</v>
      </c>
      <c r="F65" s="54">
        <v>0</v>
      </c>
      <c r="G65" s="58">
        <f>D65-SUM(E65+F65+J65)</f>
        <v>0</v>
      </c>
      <c r="H65" s="54">
        <v>0</v>
      </c>
      <c r="I65" s="59">
        <v>0</v>
      </c>
      <c r="J65" s="54">
        <v>0</v>
      </c>
      <c r="K65" s="60">
        <f>G65+J65</f>
        <v>0</v>
      </c>
    </row>
    <row r="66" spans="1:11">
      <c r="A66" s="17" t="s">
        <v>756</v>
      </c>
      <c r="B66" s="56"/>
      <c r="C66" s="57"/>
      <c r="D66" s="54">
        <v>0</v>
      </c>
      <c r="E66" s="54">
        <v>0</v>
      </c>
      <c r="F66" s="54">
        <v>0</v>
      </c>
      <c r="G66" s="58">
        <f>D66-SUM(E66+F66+J66)</f>
        <v>0</v>
      </c>
      <c r="H66" s="54">
        <v>0</v>
      </c>
      <c r="I66" s="59">
        <v>0</v>
      </c>
      <c r="J66" s="54">
        <v>0</v>
      </c>
      <c r="K66" s="60">
        <f>G66+J66</f>
        <v>0</v>
      </c>
    </row>
    <row r="67" spans="1:11" ht="12" thickBot="1">
      <c r="A67" s="17" t="s">
        <v>756</v>
      </c>
      <c r="B67" s="56"/>
      <c r="C67" s="57"/>
      <c r="D67" s="54"/>
      <c r="E67" s="54">
        <v>0</v>
      </c>
      <c r="F67" s="54">
        <v>0</v>
      </c>
      <c r="G67" s="58">
        <f>D67-SUM(E67+F67+J67)</f>
        <v>0</v>
      </c>
      <c r="H67" s="54">
        <v>0</v>
      </c>
      <c r="I67" s="59">
        <v>0</v>
      </c>
      <c r="J67" s="54">
        <v>0</v>
      </c>
      <c r="K67" s="60">
        <f>G67+J67</f>
        <v>0</v>
      </c>
    </row>
    <row r="68" spans="1:11" s="68" customFormat="1" ht="12" thickTop="1">
      <c r="A68" s="61" t="s">
        <v>756</v>
      </c>
      <c r="B68" s="62" t="s">
        <v>732</v>
      </c>
      <c r="C68" s="63"/>
      <c r="D68" s="64">
        <f>SUBTOTAL(9,D64:D67)</f>
        <v>0</v>
      </c>
      <c r="E68" s="64">
        <f t="shared" ref="E68:J68" si="8">SUBTOTAL(9,E64:E67)</f>
        <v>0</v>
      </c>
      <c r="F68" s="64">
        <f t="shared" si="8"/>
        <v>0</v>
      </c>
      <c r="G68" s="65">
        <f t="shared" si="8"/>
        <v>0</v>
      </c>
      <c r="H68" s="64">
        <f t="shared" si="8"/>
        <v>0</v>
      </c>
      <c r="I68" s="66">
        <f t="shared" si="8"/>
        <v>0</v>
      </c>
      <c r="J68" s="64">
        <f t="shared" si="8"/>
        <v>0</v>
      </c>
      <c r="K68" s="67">
        <f>SUBTOTAL(9,K64:K67)</f>
        <v>0</v>
      </c>
    </row>
    <row r="69" spans="1:11" s="69" customFormat="1" ht="20.149999999999999" customHeight="1">
      <c r="B69" s="70"/>
      <c r="C69" s="71"/>
      <c r="D69" s="72"/>
      <c r="E69" s="72"/>
      <c r="F69" s="72"/>
      <c r="G69" s="72"/>
      <c r="H69" s="72"/>
      <c r="I69" s="73"/>
      <c r="J69" s="72"/>
      <c r="K69" s="74"/>
    </row>
    <row r="70" spans="1:11">
      <c r="A70" s="17" t="s">
        <v>757</v>
      </c>
      <c r="B70" s="56">
        <v>42963</v>
      </c>
      <c r="C70" s="57">
        <v>2016</v>
      </c>
      <c r="D70" s="54">
        <v>62629.04</v>
      </c>
      <c r="E70" s="54">
        <v>11049.11</v>
      </c>
      <c r="F70" s="54">
        <v>3690</v>
      </c>
      <c r="G70" s="58">
        <f t="shared" ref="G70:G76" si="9">D70-SUM(E70+F70+J70)</f>
        <v>47889.93</v>
      </c>
      <c r="H70" s="54">
        <f t="shared" ref="H70:H76" si="10">G70*0.25</f>
        <v>11972.4825</v>
      </c>
      <c r="I70" s="59">
        <f t="shared" ref="I70:I76" si="11">G70*0.75</f>
        <v>35917.447500000002</v>
      </c>
      <c r="J70" s="54">
        <v>0</v>
      </c>
      <c r="K70" s="60">
        <f t="shared" ref="K70:K76" si="12">E70+F70+H70+J70</f>
        <v>26711.592499999999</v>
      </c>
    </row>
    <row r="71" spans="1:11">
      <c r="A71" s="17" t="s">
        <v>757</v>
      </c>
      <c r="B71" s="56">
        <v>43072</v>
      </c>
      <c r="C71" s="57">
        <v>2018</v>
      </c>
      <c r="D71" s="54">
        <v>47665.75</v>
      </c>
      <c r="E71" s="54">
        <v>8363.15</v>
      </c>
      <c r="F71" s="54">
        <v>5850</v>
      </c>
      <c r="G71" s="58">
        <f t="shared" si="9"/>
        <v>33452.6</v>
      </c>
      <c r="H71" s="54">
        <f t="shared" si="10"/>
        <v>8363.15</v>
      </c>
      <c r="I71" s="59">
        <f t="shared" si="11"/>
        <v>25089.449999999997</v>
      </c>
      <c r="J71" s="54">
        <v>0</v>
      </c>
      <c r="K71" s="60">
        <f t="shared" si="12"/>
        <v>22576.3</v>
      </c>
    </row>
    <row r="72" spans="1:11">
      <c r="A72" s="17" t="s">
        <v>757</v>
      </c>
      <c r="B72" s="56">
        <v>43171</v>
      </c>
      <c r="C72" s="57">
        <v>2018</v>
      </c>
      <c r="D72" s="54">
        <v>24907.52</v>
      </c>
      <c r="E72" s="54">
        <v>4981.5</v>
      </c>
      <c r="F72" s="54">
        <v>0</v>
      </c>
      <c r="G72" s="58">
        <f t="shared" si="9"/>
        <v>19926.02</v>
      </c>
      <c r="H72" s="54">
        <f t="shared" si="10"/>
        <v>4981.5050000000001</v>
      </c>
      <c r="I72" s="59">
        <f t="shared" si="11"/>
        <v>14944.514999999999</v>
      </c>
      <c r="J72" s="54">
        <v>0</v>
      </c>
      <c r="K72" s="60">
        <f t="shared" si="12"/>
        <v>9963.005000000001</v>
      </c>
    </row>
    <row r="73" spans="1:11">
      <c r="A73" s="17" t="s">
        <v>757</v>
      </c>
      <c r="B73" s="56"/>
      <c r="C73" s="57"/>
      <c r="D73" s="54"/>
      <c r="E73" s="54">
        <v>0</v>
      </c>
      <c r="F73" s="54">
        <v>0</v>
      </c>
      <c r="G73" s="58">
        <f t="shared" si="9"/>
        <v>0</v>
      </c>
      <c r="H73" s="54">
        <f t="shared" si="10"/>
        <v>0</v>
      </c>
      <c r="I73" s="59">
        <f t="shared" si="11"/>
        <v>0</v>
      </c>
      <c r="J73" s="54">
        <v>0</v>
      </c>
      <c r="K73" s="60">
        <f t="shared" si="12"/>
        <v>0</v>
      </c>
    </row>
    <row r="74" spans="1:11">
      <c r="A74" s="17" t="s">
        <v>757</v>
      </c>
      <c r="B74" s="56"/>
      <c r="C74" s="57"/>
      <c r="D74" s="54"/>
      <c r="E74" s="54">
        <v>0</v>
      </c>
      <c r="F74" s="54">
        <v>0</v>
      </c>
      <c r="G74" s="58">
        <f t="shared" si="9"/>
        <v>0</v>
      </c>
      <c r="H74" s="54">
        <f t="shared" si="10"/>
        <v>0</v>
      </c>
      <c r="I74" s="59">
        <f t="shared" si="11"/>
        <v>0</v>
      </c>
      <c r="J74" s="54">
        <v>0</v>
      </c>
      <c r="K74" s="60">
        <f t="shared" si="12"/>
        <v>0</v>
      </c>
    </row>
    <row r="75" spans="1:11">
      <c r="A75" s="17" t="s">
        <v>757</v>
      </c>
      <c r="B75" s="56"/>
      <c r="C75" s="57"/>
      <c r="D75" s="54"/>
      <c r="E75" s="54">
        <v>0</v>
      </c>
      <c r="F75" s="54">
        <v>0</v>
      </c>
      <c r="G75" s="58">
        <f t="shared" si="9"/>
        <v>0</v>
      </c>
      <c r="H75" s="54">
        <f>G75*0.25</f>
        <v>0</v>
      </c>
      <c r="I75" s="59">
        <f>G75*0.75</f>
        <v>0</v>
      </c>
      <c r="J75" s="54">
        <v>0</v>
      </c>
      <c r="K75" s="60">
        <f t="shared" si="12"/>
        <v>0</v>
      </c>
    </row>
    <row r="76" spans="1:11" ht="12" thickBot="1">
      <c r="A76" s="17" t="s">
        <v>757</v>
      </c>
      <c r="B76" s="56"/>
      <c r="C76" s="57"/>
      <c r="D76" s="54"/>
      <c r="E76" s="54">
        <v>0</v>
      </c>
      <c r="F76" s="54">
        <v>0</v>
      </c>
      <c r="G76" s="58">
        <f t="shared" si="9"/>
        <v>0</v>
      </c>
      <c r="H76" s="54">
        <f t="shared" si="10"/>
        <v>0</v>
      </c>
      <c r="I76" s="59">
        <f t="shared" si="11"/>
        <v>0</v>
      </c>
      <c r="J76" s="54">
        <v>0</v>
      </c>
      <c r="K76" s="60">
        <f t="shared" si="12"/>
        <v>0</v>
      </c>
    </row>
    <row r="77" spans="1:11" s="68" customFormat="1" ht="12" thickTop="1">
      <c r="A77" s="61" t="s">
        <v>757</v>
      </c>
      <c r="B77" s="62" t="s">
        <v>732</v>
      </c>
      <c r="C77" s="63"/>
      <c r="D77" s="64">
        <f>SUBTOTAL(9,D70:D76)</f>
        <v>135202.31</v>
      </c>
      <c r="E77" s="64">
        <f t="shared" ref="E77:J77" si="13">SUBTOTAL(9,E70:E76)</f>
        <v>24393.760000000002</v>
      </c>
      <c r="F77" s="64">
        <f>SUBTOTAL(9,F70:F76)</f>
        <v>9540</v>
      </c>
      <c r="G77" s="65">
        <f>SUBTOTAL(9,G70:G76)</f>
        <v>101268.55</v>
      </c>
      <c r="H77" s="64">
        <f t="shared" si="13"/>
        <v>25317.137500000001</v>
      </c>
      <c r="I77" s="66">
        <f t="shared" si="13"/>
        <v>75951.412500000006</v>
      </c>
      <c r="J77" s="64">
        <f t="shared" si="13"/>
        <v>0</v>
      </c>
      <c r="K77" s="67">
        <f>SUBTOTAL(9,K70:K76)</f>
        <v>59250.897500000006</v>
      </c>
    </row>
    <row r="78" spans="1:11" s="69" customFormat="1" ht="20.149999999999999" customHeight="1">
      <c r="B78" s="70"/>
      <c r="C78" s="71"/>
      <c r="D78" s="72"/>
      <c r="E78" s="72"/>
      <c r="F78" s="72"/>
      <c r="G78" s="72"/>
      <c r="H78" s="72"/>
      <c r="I78" s="73"/>
      <c r="J78" s="72"/>
      <c r="K78" s="74"/>
    </row>
    <row r="79" spans="1:11">
      <c r="A79" s="17" t="s">
        <v>758</v>
      </c>
      <c r="B79" s="56">
        <v>42963</v>
      </c>
      <c r="C79" s="57">
        <v>2016</v>
      </c>
      <c r="D79" s="54">
        <v>7302061.5199999996</v>
      </c>
      <c r="E79" s="54">
        <v>1426080.31</v>
      </c>
      <c r="F79" s="54">
        <v>149814</v>
      </c>
      <c r="G79" s="58">
        <f>D79-SUM(E79+F79+J79)</f>
        <v>5725902.209999999</v>
      </c>
      <c r="H79" s="54">
        <f t="shared" ref="H79:H85" si="14">G79*0.25</f>
        <v>1431475.5524999998</v>
      </c>
      <c r="I79" s="59">
        <f t="shared" ref="I79:I85" si="15">G79*0.75</f>
        <v>4294426.6574999988</v>
      </c>
      <c r="J79" s="54">
        <v>265</v>
      </c>
      <c r="K79" s="60">
        <f t="shared" ref="K79:K85" si="16">E79+F79+H79+J79</f>
        <v>3007634.8624999998</v>
      </c>
    </row>
    <row r="80" spans="1:11">
      <c r="A80" s="17" t="s">
        <v>758</v>
      </c>
      <c r="B80" s="56">
        <v>42978</v>
      </c>
      <c r="C80" s="57">
        <v>2016</v>
      </c>
      <c r="D80" s="54">
        <v>46705</v>
      </c>
      <c r="E80" s="54">
        <v>0</v>
      </c>
      <c r="F80" s="54">
        <v>0</v>
      </c>
      <c r="G80" s="58">
        <f t="shared" ref="G80:G85" si="17">D80-SUM(E80+F80+J80)</f>
        <v>0</v>
      </c>
      <c r="H80" s="54">
        <f t="shared" si="14"/>
        <v>0</v>
      </c>
      <c r="I80" s="59">
        <f t="shared" si="15"/>
        <v>0</v>
      </c>
      <c r="J80" s="54">
        <v>46705</v>
      </c>
      <c r="K80" s="60">
        <f t="shared" si="16"/>
        <v>46705</v>
      </c>
    </row>
    <row r="81" spans="1:11">
      <c r="A81" s="17" t="s">
        <v>758</v>
      </c>
      <c r="B81" s="56">
        <v>43020</v>
      </c>
      <c r="C81" s="57">
        <v>2017</v>
      </c>
      <c r="D81" s="54">
        <v>2184822.16</v>
      </c>
      <c r="E81" s="54">
        <v>381548.69</v>
      </c>
      <c r="F81" s="54">
        <v>272160</v>
      </c>
      <c r="G81" s="58">
        <f t="shared" si="17"/>
        <v>1531113.4700000002</v>
      </c>
      <c r="H81" s="54">
        <f t="shared" si="14"/>
        <v>382778.36750000005</v>
      </c>
      <c r="I81" s="59">
        <f t="shared" si="15"/>
        <v>1148335.1025</v>
      </c>
      <c r="J81" s="54">
        <v>0</v>
      </c>
      <c r="K81" s="60">
        <f t="shared" si="16"/>
        <v>1036487.0575</v>
      </c>
    </row>
    <row r="82" spans="1:11">
      <c r="A82" s="20" t="s">
        <v>758</v>
      </c>
      <c r="B82" s="56">
        <v>43038</v>
      </c>
      <c r="C82" s="57">
        <v>2018</v>
      </c>
      <c r="D82" s="54">
        <v>17544900.670000002</v>
      </c>
      <c r="E82" s="54">
        <v>3426293.14</v>
      </c>
      <c r="F82" s="54">
        <v>360900</v>
      </c>
      <c r="G82" s="58">
        <f>D82-SUM(E82+F82+J82)</f>
        <v>13757707.530000001</v>
      </c>
      <c r="H82" s="54">
        <f>G82*0.25</f>
        <v>3439426.8825000003</v>
      </c>
      <c r="I82" s="59">
        <f t="shared" si="15"/>
        <v>10318280.647500001</v>
      </c>
      <c r="J82" s="54">
        <v>0</v>
      </c>
      <c r="K82" s="60">
        <f t="shared" si="16"/>
        <v>7226620.0225000009</v>
      </c>
    </row>
    <row r="83" spans="1:11">
      <c r="A83" s="17" t="s">
        <v>758</v>
      </c>
      <c r="B83" s="56">
        <v>43171</v>
      </c>
      <c r="C83" s="57">
        <v>2018</v>
      </c>
      <c r="D83" s="54">
        <v>10310400.4</v>
      </c>
      <c r="E83" s="54">
        <v>2055775.89</v>
      </c>
      <c r="F83" s="54">
        <v>0</v>
      </c>
      <c r="G83" s="58">
        <f t="shared" si="17"/>
        <v>8254624.5100000007</v>
      </c>
      <c r="H83" s="54">
        <f>G83*0.25</f>
        <v>2063656.1275000002</v>
      </c>
      <c r="I83" s="59">
        <f>G83*0.75</f>
        <v>6190968.3825000003</v>
      </c>
      <c r="J83" s="54">
        <v>0</v>
      </c>
      <c r="K83" s="60">
        <f t="shared" si="16"/>
        <v>4119432.0175000001</v>
      </c>
    </row>
    <row r="84" spans="1:11">
      <c r="A84" s="17" t="s">
        <v>758</v>
      </c>
      <c r="B84" s="56"/>
      <c r="C84" s="57"/>
      <c r="D84" s="54"/>
      <c r="E84" s="54">
        <v>0</v>
      </c>
      <c r="F84" s="54">
        <v>0</v>
      </c>
      <c r="G84" s="58">
        <f t="shared" si="17"/>
        <v>0</v>
      </c>
      <c r="H84" s="54">
        <f>G84*0.25</f>
        <v>0</v>
      </c>
      <c r="I84" s="59">
        <f>G84*0.75</f>
        <v>0</v>
      </c>
      <c r="J84" s="54">
        <v>0</v>
      </c>
      <c r="K84" s="60">
        <f t="shared" si="16"/>
        <v>0</v>
      </c>
    </row>
    <row r="85" spans="1:11" ht="12" thickBot="1">
      <c r="A85" s="17" t="s">
        <v>758</v>
      </c>
      <c r="B85" s="56"/>
      <c r="C85" s="57"/>
      <c r="D85" s="54"/>
      <c r="E85" s="54">
        <v>0</v>
      </c>
      <c r="F85" s="54">
        <v>0</v>
      </c>
      <c r="G85" s="58">
        <f t="shared" si="17"/>
        <v>0</v>
      </c>
      <c r="H85" s="54">
        <f t="shared" si="14"/>
        <v>0</v>
      </c>
      <c r="I85" s="59">
        <f t="shared" si="15"/>
        <v>0</v>
      </c>
      <c r="J85" s="54">
        <v>0</v>
      </c>
      <c r="K85" s="60">
        <f t="shared" si="16"/>
        <v>0</v>
      </c>
    </row>
    <row r="86" spans="1:11" s="68" customFormat="1" ht="12" thickTop="1">
      <c r="A86" s="61" t="s">
        <v>758</v>
      </c>
      <c r="B86" s="62" t="s">
        <v>732</v>
      </c>
      <c r="C86" s="63"/>
      <c r="D86" s="64">
        <f t="shared" ref="D86:I86" si="18">SUBTOTAL(9,D79:D85)</f>
        <v>37388889.75</v>
      </c>
      <c r="E86" s="64">
        <f t="shared" si="18"/>
        <v>7289698.0300000003</v>
      </c>
      <c r="F86" s="64">
        <f t="shared" si="18"/>
        <v>782874</v>
      </c>
      <c r="G86" s="65">
        <f>SUBTOTAL(9,G79:G85)</f>
        <v>29269347.720000003</v>
      </c>
      <c r="H86" s="64">
        <f t="shared" si="18"/>
        <v>7317336.9300000006</v>
      </c>
      <c r="I86" s="66">
        <f t="shared" si="18"/>
        <v>21952010.789999999</v>
      </c>
      <c r="J86" s="64">
        <f>SUBTOTAL(9,J79:J85)</f>
        <v>46970</v>
      </c>
      <c r="K86" s="67">
        <f>SUBTOTAL(9,K79:K85)</f>
        <v>15436878.960000001</v>
      </c>
    </row>
    <row r="87" spans="1:11" s="69" customFormat="1" ht="20.149999999999999" customHeight="1">
      <c r="B87" s="70"/>
      <c r="C87" s="71"/>
      <c r="D87" s="72"/>
      <c r="E87" s="72"/>
      <c r="F87" s="72"/>
      <c r="G87" s="72"/>
      <c r="H87" s="72"/>
      <c r="I87" s="73"/>
      <c r="J87" s="72"/>
      <c r="K87" s="74"/>
    </row>
    <row r="88" spans="1:11">
      <c r="A88" s="17" t="s">
        <v>759</v>
      </c>
      <c r="B88" s="56">
        <v>42963</v>
      </c>
      <c r="C88" s="57">
        <v>2016</v>
      </c>
      <c r="D88" s="54">
        <v>440385.59</v>
      </c>
      <c r="E88" s="54">
        <v>84128.4</v>
      </c>
      <c r="F88" s="54">
        <v>19741.5</v>
      </c>
      <c r="G88" s="58">
        <f t="shared" ref="G88:G95" si="19">D88-SUM(E88+F88+J88)</f>
        <v>336515.69000000006</v>
      </c>
      <c r="H88" s="54">
        <f t="shared" ref="H88:H95" si="20">G88*0.25</f>
        <v>84128.922500000015</v>
      </c>
      <c r="I88" s="59">
        <f t="shared" ref="I88:I95" si="21">G88*0.75</f>
        <v>252386.76750000005</v>
      </c>
      <c r="J88" s="54">
        <v>0</v>
      </c>
      <c r="K88" s="60">
        <f t="shared" ref="K88:K95" si="22">E88+F88+H88+J88</f>
        <v>187998.82250000001</v>
      </c>
    </row>
    <row r="89" spans="1:11">
      <c r="A89" s="17" t="s">
        <v>759</v>
      </c>
      <c r="B89" s="56">
        <v>43129</v>
      </c>
      <c r="C89" s="57">
        <v>2018</v>
      </c>
      <c r="D89" s="54">
        <v>2450311.23</v>
      </c>
      <c r="E89" s="54">
        <v>474402.25</v>
      </c>
      <c r="F89" s="54">
        <v>78300</v>
      </c>
      <c r="G89" s="58">
        <f t="shared" si="19"/>
        <v>1897608.98</v>
      </c>
      <c r="H89" s="54">
        <f t="shared" si="20"/>
        <v>474402.245</v>
      </c>
      <c r="I89" s="59">
        <f t="shared" si="21"/>
        <v>1423206.7349999999</v>
      </c>
      <c r="J89" s="54">
        <v>0</v>
      </c>
      <c r="K89" s="60">
        <f t="shared" si="22"/>
        <v>1027104.495</v>
      </c>
    </row>
    <row r="90" spans="1:11">
      <c r="A90" s="17" t="s">
        <v>759</v>
      </c>
      <c r="B90" s="56">
        <v>43171</v>
      </c>
      <c r="C90" s="57">
        <v>2018</v>
      </c>
      <c r="D90" s="54">
        <v>1415996.89</v>
      </c>
      <c r="E90" s="54">
        <v>283199.38</v>
      </c>
      <c r="F90" s="54">
        <v>0</v>
      </c>
      <c r="G90" s="58">
        <f t="shared" si="19"/>
        <v>1132797.5099999998</v>
      </c>
      <c r="H90" s="54">
        <f t="shared" si="20"/>
        <v>283199.37749999994</v>
      </c>
      <c r="I90" s="59">
        <f t="shared" si="21"/>
        <v>849598.13249999983</v>
      </c>
      <c r="J90" s="54">
        <v>0</v>
      </c>
      <c r="K90" s="60">
        <f t="shared" si="22"/>
        <v>566398.75749999995</v>
      </c>
    </row>
    <row r="91" spans="1:11">
      <c r="A91" s="17" t="s">
        <v>759</v>
      </c>
      <c r="B91" s="56"/>
      <c r="C91" s="57"/>
      <c r="D91" s="54">
        <v>0</v>
      </c>
      <c r="E91" s="54">
        <v>0</v>
      </c>
      <c r="F91" s="54">
        <v>0</v>
      </c>
      <c r="G91" s="58">
        <f t="shared" si="19"/>
        <v>0</v>
      </c>
      <c r="H91" s="54">
        <f t="shared" si="20"/>
        <v>0</v>
      </c>
      <c r="I91" s="59">
        <f t="shared" si="21"/>
        <v>0</v>
      </c>
      <c r="J91" s="54">
        <v>0</v>
      </c>
      <c r="K91" s="60">
        <f t="shared" si="22"/>
        <v>0</v>
      </c>
    </row>
    <row r="92" spans="1:11">
      <c r="A92" s="17" t="s">
        <v>759</v>
      </c>
      <c r="B92" s="56"/>
      <c r="C92" s="57"/>
      <c r="D92" s="54"/>
      <c r="E92" s="54">
        <v>0</v>
      </c>
      <c r="F92" s="54">
        <v>0</v>
      </c>
      <c r="G92" s="58">
        <f t="shared" si="19"/>
        <v>0</v>
      </c>
      <c r="H92" s="54">
        <f t="shared" si="20"/>
        <v>0</v>
      </c>
      <c r="I92" s="59">
        <f t="shared" si="21"/>
        <v>0</v>
      </c>
      <c r="J92" s="54">
        <v>0</v>
      </c>
      <c r="K92" s="60">
        <f t="shared" si="22"/>
        <v>0</v>
      </c>
    </row>
    <row r="93" spans="1:11">
      <c r="A93" s="17" t="s">
        <v>759</v>
      </c>
      <c r="B93" s="56"/>
      <c r="C93" s="57"/>
      <c r="D93" s="54"/>
      <c r="E93" s="54">
        <v>0</v>
      </c>
      <c r="F93" s="54">
        <v>0</v>
      </c>
      <c r="G93" s="58">
        <f t="shared" si="19"/>
        <v>0</v>
      </c>
      <c r="H93" s="54">
        <f>G93*0.25</f>
        <v>0</v>
      </c>
      <c r="I93" s="59">
        <f>G93*0.75</f>
        <v>0</v>
      </c>
      <c r="J93" s="54">
        <v>0</v>
      </c>
      <c r="K93" s="60">
        <f t="shared" si="22"/>
        <v>0</v>
      </c>
    </row>
    <row r="94" spans="1:11">
      <c r="A94" s="17" t="s">
        <v>759</v>
      </c>
      <c r="B94" s="56"/>
      <c r="C94" s="57"/>
      <c r="D94" s="54"/>
      <c r="E94" s="54">
        <v>0</v>
      </c>
      <c r="F94" s="54">
        <v>0</v>
      </c>
      <c r="G94" s="58">
        <f t="shared" si="19"/>
        <v>0</v>
      </c>
      <c r="H94" s="54">
        <f>G94*0.25</f>
        <v>0</v>
      </c>
      <c r="I94" s="59">
        <f>G94*0.75</f>
        <v>0</v>
      </c>
      <c r="J94" s="54">
        <v>0</v>
      </c>
      <c r="K94" s="60">
        <f t="shared" si="22"/>
        <v>0</v>
      </c>
    </row>
    <row r="95" spans="1:11" ht="12" thickBot="1">
      <c r="A95" s="17" t="s">
        <v>759</v>
      </c>
      <c r="B95" s="56"/>
      <c r="C95" s="57"/>
      <c r="D95" s="54"/>
      <c r="E95" s="54">
        <v>0</v>
      </c>
      <c r="F95" s="54">
        <v>0</v>
      </c>
      <c r="G95" s="58">
        <f t="shared" si="19"/>
        <v>0</v>
      </c>
      <c r="H95" s="54">
        <f t="shared" si="20"/>
        <v>0</v>
      </c>
      <c r="I95" s="59">
        <f t="shared" si="21"/>
        <v>0</v>
      </c>
      <c r="J95" s="54">
        <v>0</v>
      </c>
      <c r="K95" s="60">
        <f t="shared" si="22"/>
        <v>0</v>
      </c>
    </row>
    <row r="96" spans="1:11" s="68" customFormat="1" ht="12" thickTop="1">
      <c r="A96" s="61" t="s">
        <v>759</v>
      </c>
      <c r="B96" s="62" t="s">
        <v>732</v>
      </c>
      <c r="C96" s="63"/>
      <c r="D96" s="64">
        <f t="shared" ref="D96:J96" si="23">SUBTOTAL(9,D88:D95)</f>
        <v>4306693.71</v>
      </c>
      <c r="E96" s="64">
        <f t="shared" si="23"/>
        <v>841730.03</v>
      </c>
      <c r="F96" s="64">
        <f t="shared" si="23"/>
        <v>98041.5</v>
      </c>
      <c r="G96" s="65">
        <f>SUBTOTAL(9,G88:G95)</f>
        <v>3366922.1799999997</v>
      </c>
      <c r="H96" s="64">
        <f t="shared" si="23"/>
        <v>841730.54499999993</v>
      </c>
      <c r="I96" s="66">
        <f t="shared" si="23"/>
        <v>2525191.6349999998</v>
      </c>
      <c r="J96" s="64">
        <f t="shared" si="23"/>
        <v>0</v>
      </c>
      <c r="K96" s="67">
        <f>SUBTOTAL(9,K88:K95)</f>
        <v>1781502.0749999997</v>
      </c>
    </row>
    <row r="97" spans="1:11" s="69" customFormat="1" ht="20.149999999999999" customHeight="1">
      <c r="B97" s="70"/>
      <c r="C97" s="71"/>
      <c r="D97" s="72"/>
      <c r="E97" s="72"/>
      <c r="F97" s="72"/>
      <c r="G97" s="72"/>
      <c r="H97" s="72"/>
      <c r="I97" s="73"/>
      <c r="J97" s="72"/>
      <c r="K97" s="74"/>
    </row>
    <row r="98" spans="1:11">
      <c r="A98" s="17" t="s">
        <v>760</v>
      </c>
      <c r="B98" s="56">
        <v>42963</v>
      </c>
      <c r="C98" s="57">
        <v>2016</v>
      </c>
      <c r="D98" s="58">
        <v>66542.39</v>
      </c>
      <c r="E98" s="54">
        <v>12754.42</v>
      </c>
      <c r="F98" s="54">
        <v>2767.5</v>
      </c>
      <c r="G98" s="58">
        <f>D98-SUM(E98+F98+J98)</f>
        <v>51020.47</v>
      </c>
      <c r="H98" s="54">
        <f t="shared" ref="H98:H104" si="24">G98*0.25</f>
        <v>12755.1175</v>
      </c>
      <c r="I98" s="59">
        <f t="shared" ref="I98:I104" si="25">G98*0.75</f>
        <v>38265.352500000001</v>
      </c>
      <c r="J98" s="54">
        <v>0</v>
      </c>
      <c r="K98" s="60">
        <f t="shared" ref="K98:K104" si="26">E98+F98+H98+J98</f>
        <v>28277.037499999999</v>
      </c>
    </row>
    <row r="99" spans="1:11">
      <c r="A99" s="17" t="s">
        <v>760</v>
      </c>
      <c r="B99" s="56">
        <v>43108</v>
      </c>
      <c r="C99" s="57">
        <v>2018</v>
      </c>
      <c r="D99" s="54">
        <v>153538.49</v>
      </c>
      <c r="E99" s="54">
        <v>29647.71</v>
      </c>
      <c r="F99" s="54">
        <v>3600</v>
      </c>
      <c r="G99" s="58">
        <f t="shared" ref="G99:G104" si="27">D99-SUM(E99+F99+J99)</f>
        <v>120290.78</v>
      </c>
      <c r="H99" s="54">
        <f t="shared" si="24"/>
        <v>30072.695</v>
      </c>
      <c r="I99" s="59">
        <f t="shared" si="25"/>
        <v>90218.084999999992</v>
      </c>
      <c r="J99" s="54">
        <v>0</v>
      </c>
      <c r="K99" s="60">
        <f t="shared" si="26"/>
        <v>63320.404999999999</v>
      </c>
    </row>
    <row r="100" spans="1:11">
      <c r="A100" s="17" t="s">
        <v>760</v>
      </c>
      <c r="B100" s="56">
        <v>43171</v>
      </c>
      <c r="C100" s="57">
        <v>2018</v>
      </c>
      <c r="D100" s="54">
        <v>89591.88</v>
      </c>
      <c r="E100" s="54">
        <v>17715.22</v>
      </c>
      <c r="F100" s="54">
        <v>0</v>
      </c>
      <c r="G100" s="58">
        <f t="shared" si="27"/>
        <v>71876.66</v>
      </c>
      <c r="H100" s="54">
        <f t="shared" si="24"/>
        <v>17969.165000000001</v>
      </c>
      <c r="I100" s="59">
        <f t="shared" si="25"/>
        <v>53907.495000000003</v>
      </c>
      <c r="J100" s="54">
        <v>0</v>
      </c>
      <c r="K100" s="60">
        <f t="shared" si="26"/>
        <v>35684.385000000002</v>
      </c>
    </row>
    <row r="101" spans="1:11">
      <c r="A101" s="17" t="s">
        <v>760</v>
      </c>
      <c r="B101" s="56"/>
      <c r="C101" s="57"/>
      <c r="D101" s="54">
        <v>0</v>
      </c>
      <c r="E101" s="54">
        <v>0</v>
      </c>
      <c r="F101" s="54">
        <v>0</v>
      </c>
      <c r="G101" s="58">
        <f t="shared" si="27"/>
        <v>0</v>
      </c>
      <c r="H101" s="54">
        <f t="shared" si="24"/>
        <v>0</v>
      </c>
      <c r="I101" s="59">
        <f t="shared" si="25"/>
        <v>0</v>
      </c>
      <c r="J101" s="54">
        <v>0</v>
      </c>
      <c r="K101" s="60">
        <f t="shared" si="26"/>
        <v>0</v>
      </c>
    </row>
    <row r="102" spans="1:11">
      <c r="A102" s="17" t="s">
        <v>760</v>
      </c>
      <c r="B102" s="56"/>
      <c r="C102" s="57"/>
      <c r="D102" s="54"/>
      <c r="E102" s="54">
        <v>0</v>
      </c>
      <c r="F102" s="54">
        <v>0</v>
      </c>
      <c r="G102" s="58">
        <f t="shared" si="27"/>
        <v>0</v>
      </c>
      <c r="H102" s="54">
        <f t="shared" si="24"/>
        <v>0</v>
      </c>
      <c r="I102" s="59">
        <f t="shared" si="25"/>
        <v>0</v>
      </c>
      <c r="J102" s="54">
        <v>0</v>
      </c>
      <c r="K102" s="60">
        <f t="shared" si="26"/>
        <v>0</v>
      </c>
    </row>
    <row r="103" spans="1:11">
      <c r="A103" s="17" t="s">
        <v>760</v>
      </c>
      <c r="B103" s="56"/>
      <c r="C103" s="57"/>
      <c r="D103" s="54"/>
      <c r="E103" s="54">
        <v>0</v>
      </c>
      <c r="F103" s="54">
        <v>0</v>
      </c>
      <c r="G103" s="58">
        <f t="shared" si="27"/>
        <v>0</v>
      </c>
      <c r="H103" s="54">
        <f>G103*0.25</f>
        <v>0</v>
      </c>
      <c r="I103" s="59">
        <f>G103*0.75</f>
        <v>0</v>
      </c>
      <c r="J103" s="54">
        <v>0</v>
      </c>
      <c r="K103" s="60">
        <f t="shared" si="26"/>
        <v>0</v>
      </c>
    </row>
    <row r="104" spans="1:11" ht="12" thickBot="1">
      <c r="A104" s="17" t="s">
        <v>760</v>
      </c>
      <c r="B104" s="56"/>
      <c r="C104" s="57"/>
      <c r="D104" s="54"/>
      <c r="E104" s="54">
        <v>0</v>
      </c>
      <c r="F104" s="54">
        <v>0</v>
      </c>
      <c r="G104" s="58">
        <f t="shared" si="27"/>
        <v>0</v>
      </c>
      <c r="H104" s="54">
        <f t="shared" si="24"/>
        <v>0</v>
      </c>
      <c r="I104" s="59">
        <f t="shared" si="25"/>
        <v>0</v>
      </c>
      <c r="J104" s="54">
        <v>0</v>
      </c>
      <c r="K104" s="60">
        <f t="shared" si="26"/>
        <v>0</v>
      </c>
    </row>
    <row r="105" spans="1:11" s="68" customFormat="1" ht="12" thickTop="1">
      <c r="A105" s="61" t="s">
        <v>760</v>
      </c>
      <c r="B105" s="62" t="s">
        <v>732</v>
      </c>
      <c r="C105" s="63"/>
      <c r="D105" s="64">
        <f>SUBTOTAL(9,D98:D104)</f>
        <v>309672.76</v>
      </c>
      <c r="E105" s="64">
        <f t="shared" ref="E105:J105" si="28">SUBTOTAL(9,E98:E104)</f>
        <v>60117.35</v>
      </c>
      <c r="F105" s="64">
        <f t="shared" si="28"/>
        <v>6367.5</v>
      </c>
      <c r="G105" s="65">
        <f>SUBTOTAL(9,G98:G104)</f>
        <v>243187.91</v>
      </c>
      <c r="H105" s="64">
        <f t="shared" si="28"/>
        <v>60796.977500000001</v>
      </c>
      <c r="I105" s="66">
        <f t="shared" si="28"/>
        <v>182390.9325</v>
      </c>
      <c r="J105" s="64">
        <f t="shared" si="28"/>
        <v>0</v>
      </c>
      <c r="K105" s="67">
        <f>SUBTOTAL(9,K98:K104)</f>
        <v>127281.82750000001</v>
      </c>
    </row>
    <row r="106" spans="1:11" s="69" customFormat="1" ht="20.149999999999999" customHeight="1">
      <c r="B106" s="70"/>
      <c r="C106" s="71"/>
      <c r="D106" s="72"/>
      <c r="E106" s="72"/>
      <c r="F106" s="72"/>
      <c r="G106" s="72"/>
      <c r="H106" s="72"/>
      <c r="I106" s="73"/>
      <c r="J106" s="72"/>
      <c r="K106" s="74"/>
    </row>
    <row r="107" spans="1:11">
      <c r="A107" s="17" t="s">
        <v>761</v>
      </c>
      <c r="B107" s="56">
        <v>42963</v>
      </c>
      <c r="C107" s="57">
        <v>2016</v>
      </c>
      <c r="D107" s="54">
        <v>290874.18</v>
      </c>
      <c r="E107" s="54">
        <v>56551.24</v>
      </c>
      <c r="F107" s="54">
        <v>8118</v>
      </c>
      <c r="G107" s="58">
        <f>D107-SUM(E107+F107+J107)</f>
        <v>226204.94</v>
      </c>
      <c r="H107" s="54">
        <f t="shared" ref="H107:H115" si="29">G107*0.25</f>
        <v>56551.235000000001</v>
      </c>
      <c r="I107" s="59">
        <f t="shared" ref="I107:I115" si="30">G107*0.75</f>
        <v>169653.70500000002</v>
      </c>
      <c r="J107" s="54">
        <v>0</v>
      </c>
      <c r="K107" s="60">
        <f t="shared" ref="K107:K115" si="31">E107+F107+H107+J107</f>
        <v>121220.47500000001</v>
      </c>
    </row>
    <row r="108" spans="1:11">
      <c r="A108" s="17" t="s">
        <v>761</v>
      </c>
      <c r="B108" s="56">
        <v>42978</v>
      </c>
      <c r="C108" s="57">
        <v>2016</v>
      </c>
      <c r="D108" s="54">
        <v>1951</v>
      </c>
      <c r="E108" s="54">
        <v>0</v>
      </c>
      <c r="F108" s="54">
        <v>0</v>
      </c>
      <c r="G108" s="58">
        <f>D108-SUM(E108+F108+J108)</f>
        <v>0</v>
      </c>
      <c r="H108" s="54">
        <f t="shared" si="29"/>
        <v>0</v>
      </c>
      <c r="I108" s="59">
        <f t="shared" si="30"/>
        <v>0</v>
      </c>
      <c r="J108" s="54">
        <v>1951</v>
      </c>
      <c r="K108" s="60">
        <f t="shared" si="31"/>
        <v>1951</v>
      </c>
    </row>
    <row r="109" spans="1:11">
      <c r="A109" s="17" t="s">
        <v>761</v>
      </c>
      <c r="B109" s="56">
        <v>43072</v>
      </c>
      <c r="C109" s="57">
        <v>2018</v>
      </c>
      <c r="D109" s="54">
        <v>687387.89</v>
      </c>
      <c r="E109" s="54">
        <v>149600.24</v>
      </c>
      <c r="F109" s="54">
        <v>15750</v>
      </c>
      <c r="G109" s="58">
        <f t="shared" ref="G109:G115" si="32">D109-SUM(E109+F109+J109)</f>
        <v>522037.65</v>
      </c>
      <c r="H109" s="54">
        <f t="shared" si="29"/>
        <v>130509.41250000001</v>
      </c>
      <c r="I109" s="59">
        <f t="shared" si="30"/>
        <v>391528.23750000005</v>
      </c>
      <c r="J109" s="54">
        <v>0</v>
      </c>
      <c r="K109" s="60">
        <f t="shared" si="31"/>
        <v>295859.65249999997</v>
      </c>
    </row>
    <row r="110" spans="1:11">
      <c r="A110" s="17" t="s">
        <v>761</v>
      </c>
      <c r="B110" s="56">
        <v>43171</v>
      </c>
      <c r="C110" s="57">
        <v>2018</v>
      </c>
      <c r="D110" s="54">
        <v>402095.27</v>
      </c>
      <c r="E110" s="54">
        <v>89352.93</v>
      </c>
      <c r="F110" s="54">
        <v>0</v>
      </c>
      <c r="G110" s="58">
        <f t="shared" si="32"/>
        <v>312742.34000000003</v>
      </c>
      <c r="H110" s="54">
        <f t="shared" si="29"/>
        <v>78185.585000000006</v>
      </c>
      <c r="I110" s="59">
        <f t="shared" si="30"/>
        <v>234556.755</v>
      </c>
      <c r="J110" s="54">
        <v>0</v>
      </c>
      <c r="K110" s="60">
        <f t="shared" si="31"/>
        <v>167538.51500000001</v>
      </c>
    </row>
    <row r="111" spans="1:11">
      <c r="A111" s="17" t="s">
        <v>761</v>
      </c>
      <c r="B111" s="56"/>
      <c r="C111" s="57"/>
      <c r="D111" s="54">
        <v>0</v>
      </c>
      <c r="E111" s="54">
        <v>0</v>
      </c>
      <c r="F111" s="54">
        <v>0</v>
      </c>
      <c r="G111" s="58">
        <f t="shared" si="32"/>
        <v>0</v>
      </c>
      <c r="H111" s="54">
        <f t="shared" si="29"/>
        <v>0</v>
      </c>
      <c r="I111" s="59">
        <f t="shared" si="30"/>
        <v>0</v>
      </c>
      <c r="J111" s="54">
        <v>0</v>
      </c>
      <c r="K111" s="60">
        <f t="shared" si="31"/>
        <v>0</v>
      </c>
    </row>
    <row r="112" spans="1:11">
      <c r="A112" s="17" t="s">
        <v>761</v>
      </c>
      <c r="B112" s="56"/>
      <c r="C112" s="57"/>
      <c r="D112" s="54">
        <v>0</v>
      </c>
      <c r="E112" s="54">
        <v>0</v>
      </c>
      <c r="F112" s="54">
        <v>0</v>
      </c>
      <c r="G112" s="58">
        <f t="shared" si="32"/>
        <v>0</v>
      </c>
      <c r="H112" s="54">
        <f>G112*0.25</f>
        <v>0</v>
      </c>
      <c r="I112" s="59">
        <f>G112*0.75</f>
        <v>0</v>
      </c>
      <c r="J112" s="54">
        <v>0</v>
      </c>
      <c r="K112" s="60">
        <f t="shared" si="31"/>
        <v>0</v>
      </c>
    </row>
    <row r="113" spans="1:11">
      <c r="A113" s="17" t="s">
        <v>761</v>
      </c>
      <c r="B113" s="56"/>
      <c r="C113" s="57"/>
      <c r="D113" s="54"/>
      <c r="E113" s="54">
        <v>0</v>
      </c>
      <c r="F113" s="54">
        <v>0</v>
      </c>
      <c r="G113" s="58">
        <f t="shared" si="32"/>
        <v>0</v>
      </c>
      <c r="H113" s="54">
        <f>G113*0.25</f>
        <v>0</v>
      </c>
      <c r="I113" s="59">
        <f>G113*0.75</f>
        <v>0</v>
      </c>
      <c r="J113" s="54">
        <v>0</v>
      </c>
      <c r="K113" s="60">
        <f t="shared" si="31"/>
        <v>0</v>
      </c>
    </row>
    <row r="114" spans="1:11">
      <c r="A114" s="17" t="s">
        <v>761</v>
      </c>
      <c r="B114" s="56"/>
      <c r="C114" s="57"/>
      <c r="D114" s="54"/>
      <c r="E114" s="54">
        <v>0</v>
      </c>
      <c r="F114" s="54">
        <v>0</v>
      </c>
      <c r="G114" s="58">
        <f t="shared" si="32"/>
        <v>0</v>
      </c>
      <c r="H114" s="54">
        <f>G114*0.25</f>
        <v>0</v>
      </c>
      <c r="I114" s="59">
        <f>G114*0.75</f>
        <v>0</v>
      </c>
      <c r="J114" s="54">
        <v>0</v>
      </c>
      <c r="K114" s="60">
        <f t="shared" si="31"/>
        <v>0</v>
      </c>
    </row>
    <row r="115" spans="1:11" ht="12" thickBot="1">
      <c r="A115" s="17" t="s">
        <v>761</v>
      </c>
      <c r="B115" s="56"/>
      <c r="C115" s="57"/>
      <c r="D115" s="54"/>
      <c r="E115" s="54">
        <v>0</v>
      </c>
      <c r="F115" s="54">
        <v>0</v>
      </c>
      <c r="G115" s="58">
        <f t="shared" si="32"/>
        <v>0</v>
      </c>
      <c r="H115" s="54">
        <f t="shared" si="29"/>
        <v>0</v>
      </c>
      <c r="I115" s="59">
        <f t="shared" si="30"/>
        <v>0</v>
      </c>
      <c r="J115" s="54">
        <v>0</v>
      </c>
      <c r="K115" s="60">
        <f t="shared" si="31"/>
        <v>0</v>
      </c>
    </row>
    <row r="116" spans="1:11" s="68" customFormat="1" ht="12" thickTop="1">
      <c r="A116" s="61" t="s">
        <v>761</v>
      </c>
      <c r="B116" s="62" t="s">
        <v>732</v>
      </c>
      <c r="C116" s="63"/>
      <c r="D116" s="64">
        <f t="shared" ref="D116:K116" si="33">SUBTOTAL(9,D107:D115)</f>
        <v>1382308.34</v>
      </c>
      <c r="E116" s="64">
        <f t="shared" si="33"/>
        <v>295504.40999999997</v>
      </c>
      <c r="F116" s="64">
        <f t="shared" si="33"/>
        <v>23868</v>
      </c>
      <c r="G116" s="65">
        <f>SUBTOTAL(9,G107:G115)</f>
        <v>1060984.9300000002</v>
      </c>
      <c r="H116" s="64">
        <f t="shared" si="33"/>
        <v>265246.23250000004</v>
      </c>
      <c r="I116" s="66">
        <f t="shared" si="33"/>
        <v>795738.69750000013</v>
      </c>
      <c r="J116" s="64">
        <f t="shared" si="33"/>
        <v>1951</v>
      </c>
      <c r="K116" s="67">
        <f t="shared" si="33"/>
        <v>586569.64249999996</v>
      </c>
    </row>
    <row r="117" spans="1:11" s="69" customFormat="1" ht="20.149999999999999" customHeight="1">
      <c r="B117" s="70"/>
      <c r="C117" s="71"/>
      <c r="D117" s="72"/>
      <c r="E117" s="72"/>
      <c r="F117" s="72"/>
      <c r="G117" s="72"/>
      <c r="H117" s="72"/>
      <c r="I117" s="73"/>
      <c r="J117" s="72"/>
      <c r="K117" s="74"/>
    </row>
    <row r="118" spans="1:11">
      <c r="A118" s="17" t="s">
        <v>762</v>
      </c>
      <c r="B118" s="56">
        <v>42963</v>
      </c>
      <c r="C118" s="57">
        <v>2016</v>
      </c>
      <c r="D118" s="54">
        <v>42474.74</v>
      </c>
      <c r="E118" s="54">
        <v>0</v>
      </c>
      <c r="F118" s="54">
        <v>0</v>
      </c>
      <c r="G118" s="58">
        <f t="shared" ref="G118:G125" si="34">D118-SUM(E118+F118+J118)</f>
        <v>42474.74</v>
      </c>
      <c r="H118" s="54">
        <f t="shared" ref="H118:H125" si="35">G118*0.25</f>
        <v>10618.684999999999</v>
      </c>
      <c r="I118" s="59">
        <f t="shared" ref="I118:I125" si="36">G118*0.75</f>
        <v>31856.055</v>
      </c>
      <c r="J118" s="54">
        <v>0</v>
      </c>
      <c r="K118" s="60">
        <f t="shared" ref="K118:K125" si="37">E118+F118+H118+J118</f>
        <v>10618.684999999999</v>
      </c>
    </row>
    <row r="119" spans="1:11">
      <c r="A119" s="17" t="s">
        <v>762</v>
      </c>
      <c r="B119" s="56">
        <v>43108</v>
      </c>
      <c r="C119" s="57">
        <v>2018</v>
      </c>
      <c r="D119" s="54">
        <v>242390.98</v>
      </c>
      <c r="E119" s="54">
        <v>20712.84</v>
      </c>
      <c r="F119" s="54">
        <v>0</v>
      </c>
      <c r="G119" s="58">
        <f t="shared" si="34"/>
        <v>221678.14</v>
      </c>
      <c r="H119" s="54">
        <f t="shared" si="35"/>
        <v>55419.535000000003</v>
      </c>
      <c r="I119" s="59">
        <f t="shared" si="36"/>
        <v>166258.60500000001</v>
      </c>
      <c r="J119" s="54">
        <v>0</v>
      </c>
      <c r="K119" s="60">
        <f t="shared" si="37"/>
        <v>76132.375</v>
      </c>
    </row>
    <row r="120" spans="1:11">
      <c r="A120" s="17" t="s">
        <v>762</v>
      </c>
      <c r="B120" s="56">
        <v>43171</v>
      </c>
      <c r="C120" s="57">
        <v>2018</v>
      </c>
      <c r="D120" s="54">
        <v>145434.59</v>
      </c>
      <c r="E120" s="54">
        <v>12427.71</v>
      </c>
      <c r="F120" s="54">
        <v>0</v>
      </c>
      <c r="G120" s="58">
        <f t="shared" si="34"/>
        <v>133006.88</v>
      </c>
      <c r="H120" s="54">
        <f t="shared" si="35"/>
        <v>33251.72</v>
      </c>
      <c r="I120" s="59">
        <f t="shared" si="36"/>
        <v>99755.16</v>
      </c>
      <c r="J120" s="54">
        <v>0</v>
      </c>
      <c r="K120" s="60">
        <f t="shared" si="37"/>
        <v>45679.43</v>
      </c>
    </row>
    <row r="121" spans="1:11">
      <c r="A121" s="17" t="s">
        <v>762</v>
      </c>
      <c r="B121" s="56"/>
      <c r="C121" s="57"/>
      <c r="D121" s="54">
        <v>0</v>
      </c>
      <c r="E121" s="54">
        <v>0</v>
      </c>
      <c r="F121" s="54">
        <v>0</v>
      </c>
      <c r="G121" s="58">
        <f t="shared" si="34"/>
        <v>0</v>
      </c>
      <c r="H121" s="54">
        <f t="shared" si="35"/>
        <v>0</v>
      </c>
      <c r="I121" s="59">
        <f t="shared" si="36"/>
        <v>0</v>
      </c>
      <c r="J121" s="54">
        <v>0</v>
      </c>
      <c r="K121" s="60">
        <f t="shared" si="37"/>
        <v>0</v>
      </c>
    </row>
    <row r="122" spans="1:11">
      <c r="A122" s="17" t="s">
        <v>762</v>
      </c>
      <c r="B122" s="56"/>
      <c r="C122" s="57"/>
      <c r="D122" s="54"/>
      <c r="E122" s="54">
        <v>0</v>
      </c>
      <c r="F122" s="54">
        <v>0</v>
      </c>
      <c r="G122" s="58">
        <f t="shared" si="34"/>
        <v>0</v>
      </c>
      <c r="H122" s="54">
        <f t="shared" si="35"/>
        <v>0</v>
      </c>
      <c r="I122" s="59">
        <f t="shared" si="36"/>
        <v>0</v>
      </c>
      <c r="J122" s="54">
        <v>0</v>
      </c>
      <c r="K122" s="60">
        <f t="shared" si="37"/>
        <v>0</v>
      </c>
    </row>
    <row r="123" spans="1:11">
      <c r="A123" s="17" t="s">
        <v>762</v>
      </c>
      <c r="B123" s="56"/>
      <c r="C123" s="57"/>
      <c r="D123" s="54"/>
      <c r="E123" s="54">
        <v>0</v>
      </c>
      <c r="F123" s="54">
        <v>0</v>
      </c>
      <c r="G123" s="58">
        <f t="shared" si="34"/>
        <v>0</v>
      </c>
      <c r="H123" s="54">
        <f>G123*0.25</f>
        <v>0</v>
      </c>
      <c r="I123" s="59">
        <f>G123*0.75</f>
        <v>0</v>
      </c>
      <c r="J123" s="54">
        <v>0</v>
      </c>
      <c r="K123" s="60">
        <f t="shared" si="37"/>
        <v>0</v>
      </c>
    </row>
    <row r="124" spans="1:11">
      <c r="A124" s="17" t="s">
        <v>762</v>
      </c>
      <c r="B124" s="56"/>
      <c r="C124" s="57"/>
      <c r="D124" s="54"/>
      <c r="E124" s="54">
        <v>0</v>
      </c>
      <c r="F124" s="54">
        <v>0</v>
      </c>
      <c r="G124" s="58">
        <f t="shared" si="34"/>
        <v>0</v>
      </c>
      <c r="H124" s="54">
        <f>G124*0.25</f>
        <v>0</v>
      </c>
      <c r="I124" s="59">
        <f>G124*0.75</f>
        <v>0</v>
      </c>
      <c r="J124" s="54">
        <v>0</v>
      </c>
      <c r="K124" s="60">
        <f t="shared" si="37"/>
        <v>0</v>
      </c>
    </row>
    <row r="125" spans="1:11" ht="12" thickBot="1">
      <c r="A125" s="17" t="s">
        <v>762</v>
      </c>
      <c r="B125" s="56"/>
      <c r="C125" s="57"/>
      <c r="D125" s="54"/>
      <c r="E125" s="54">
        <v>0</v>
      </c>
      <c r="F125" s="54">
        <v>0</v>
      </c>
      <c r="G125" s="58">
        <f t="shared" si="34"/>
        <v>0</v>
      </c>
      <c r="H125" s="54">
        <f t="shared" si="35"/>
        <v>0</v>
      </c>
      <c r="I125" s="59">
        <f t="shared" si="36"/>
        <v>0</v>
      </c>
      <c r="J125" s="54">
        <v>0</v>
      </c>
      <c r="K125" s="60">
        <f t="shared" si="37"/>
        <v>0</v>
      </c>
    </row>
    <row r="126" spans="1:11" s="68" customFormat="1" ht="12" thickTop="1">
      <c r="A126" s="61" t="s">
        <v>762</v>
      </c>
      <c r="B126" s="62" t="s">
        <v>732</v>
      </c>
      <c r="C126" s="63"/>
      <c r="D126" s="64">
        <f>SUBTOTAL(9,D118:D125)</f>
        <v>430300.31000000006</v>
      </c>
      <c r="E126" s="64">
        <f t="shared" ref="E126:J126" si="38">SUBTOTAL(9,E118:E125)</f>
        <v>33140.550000000003</v>
      </c>
      <c r="F126" s="64">
        <f t="shared" si="38"/>
        <v>0</v>
      </c>
      <c r="G126" s="65">
        <f>SUBTOTAL(9,G118:G125)</f>
        <v>397159.76</v>
      </c>
      <c r="H126" s="64">
        <f t="shared" si="38"/>
        <v>99289.94</v>
      </c>
      <c r="I126" s="66">
        <f t="shared" si="38"/>
        <v>297869.82</v>
      </c>
      <c r="J126" s="64">
        <f t="shared" si="38"/>
        <v>0</v>
      </c>
      <c r="K126" s="67">
        <f>SUBTOTAL(9,K118:K125)</f>
        <v>132430.49</v>
      </c>
    </row>
    <row r="127" spans="1:11" s="69" customFormat="1" ht="20.149999999999999" customHeight="1">
      <c r="B127" s="70"/>
      <c r="C127" s="71"/>
      <c r="D127" s="72"/>
      <c r="E127" s="72"/>
      <c r="F127" s="72"/>
      <c r="G127" s="72"/>
      <c r="H127" s="72"/>
      <c r="I127" s="73"/>
      <c r="J127" s="72"/>
      <c r="K127" s="74"/>
    </row>
    <row r="128" spans="1:11">
      <c r="A128" s="17" t="s">
        <v>763</v>
      </c>
      <c r="B128" s="56">
        <v>42963</v>
      </c>
      <c r="C128" s="57">
        <v>2016</v>
      </c>
      <c r="D128" s="54">
        <v>46336.83</v>
      </c>
      <c r="E128" s="54">
        <v>7828.18</v>
      </c>
      <c r="F128" s="54">
        <v>7195.5</v>
      </c>
      <c r="G128" s="58">
        <f t="shared" ref="G128:G135" si="39">D128-SUM(E128+F128+J128)</f>
        <v>31313.15</v>
      </c>
      <c r="H128" s="54">
        <f t="shared" ref="H128:H135" si="40">G128*0.25</f>
        <v>7828.2875000000004</v>
      </c>
      <c r="I128" s="59">
        <f t="shared" ref="I128:I135" si="41">G128*0.75</f>
        <v>23484.862500000003</v>
      </c>
      <c r="J128" s="54">
        <v>0</v>
      </c>
      <c r="K128" s="60">
        <f t="shared" ref="K128:K135" si="42">E128+F128+H128+J128</f>
        <v>22851.967499999999</v>
      </c>
    </row>
    <row r="129" spans="1:11">
      <c r="A129" s="17" t="s">
        <v>763</v>
      </c>
      <c r="B129" s="56">
        <v>43108</v>
      </c>
      <c r="C129" s="57">
        <v>2018</v>
      </c>
      <c r="D129" s="54">
        <v>171890.36</v>
      </c>
      <c r="E129" s="54">
        <v>28320.95</v>
      </c>
      <c r="F129" s="54">
        <v>21600</v>
      </c>
      <c r="G129" s="58">
        <f t="shared" si="39"/>
        <v>121969.40999999999</v>
      </c>
      <c r="H129" s="54">
        <f t="shared" si="40"/>
        <v>30492.352499999997</v>
      </c>
      <c r="I129" s="59">
        <f t="shared" si="41"/>
        <v>91477.057499999995</v>
      </c>
      <c r="J129" s="54">
        <v>0</v>
      </c>
      <c r="K129" s="60">
        <f t="shared" si="42"/>
        <v>80413.302499999991</v>
      </c>
    </row>
    <row r="130" spans="1:11">
      <c r="A130" s="17" t="s">
        <v>763</v>
      </c>
      <c r="B130" s="56">
        <v>43171</v>
      </c>
      <c r="C130" s="57">
        <v>2018</v>
      </c>
      <c r="D130" s="54">
        <v>89598.24</v>
      </c>
      <c r="E130" s="54">
        <v>19656.77</v>
      </c>
      <c r="F130" s="54">
        <v>0</v>
      </c>
      <c r="G130" s="58">
        <f t="shared" si="39"/>
        <v>69941.47</v>
      </c>
      <c r="H130" s="54">
        <f t="shared" si="40"/>
        <v>17485.3675</v>
      </c>
      <c r="I130" s="59">
        <f t="shared" si="41"/>
        <v>52456.102500000001</v>
      </c>
      <c r="J130" s="54">
        <v>0</v>
      </c>
      <c r="K130" s="60">
        <f t="shared" si="42"/>
        <v>37142.137499999997</v>
      </c>
    </row>
    <row r="131" spans="1:11">
      <c r="A131" s="17" t="s">
        <v>763</v>
      </c>
      <c r="B131" s="56"/>
      <c r="C131" s="57"/>
      <c r="D131" s="54">
        <v>0</v>
      </c>
      <c r="E131" s="54">
        <v>0</v>
      </c>
      <c r="F131" s="54">
        <v>0</v>
      </c>
      <c r="G131" s="58">
        <f t="shared" si="39"/>
        <v>0</v>
      </c>
      <c r="H131" s="54">
        <f t="shared" si="40"/>
        <v>0</v>
      </c>
      <c r="I131" s="59">
        <f t="shared" si="41"/>
        <v>0</v>
      </c>
      <c r="J131" s="54">
        <v>0</v>
      </c>
      <c r="K131" s="60">
        <f t="shared" si="42"/>
        <v>0</v>
      </c>
    </row>
    <row r="132" spans="1:11">
      <c r="A132" s="17" t="s">
        <v>763</v>
      </c>
      <c r="B132" s="56"/>
      <c r="C132" s="57"/>
      <c r="D132" s="54"/>
      <c r="E132" s="54">
        <v>0</v>
      </c>
      <c r="F132" s="54">
        <v>0</v>
      </c>
      <c r="G132" s="58">
        <f t="shared" si="39"/>
        <v>0</v>
      </c>
      <c r="H132" s="54">
        <f t="shared" si="40"/>
        <v>0</v>
      </c>
      <c r="I132" s="59">
        <f t="shared" si="41"/>
        <v>0</v>
      </c>
      <c r="J132" s="54">
        <v>0</v>
      </c>
      <c r="K132" s="60">
        <f t="shared" si="42"/>
        <v>0</v>
      </c>
    </row>
    <row r="133" spans="1:11">
      <c r="A133" s="17" t="s">
        <v>763</v>
      </c>
      <c r="B133" s="56"/>
      <c r="C133" s="57"/>
      <c r="D133" s="54"/>
      <c r="E133" s="54">
        <v>0</v>
      </c>
      <c r="F133" s="54">
        <v>0</v>
      </c>
      <c r="G133" s="58">
        <f t="shared" si="39"/>
        <v>0</v>
      </c>
      <c r="H133" s="54">
        <f>G133*0.25</f>
        <v>0</v>
      </c>
      <c r="I133" s="59">
        <f>G133*0.75</f>
        <v>0</v>
      </c>
      <c r="J133" s="54">
        <v>0</v>
      </c>
      <c r="K133" s="60">
        <f t="shared" si="42"/>
        <v>0</v>
      </c>
    </row>
    <row r="134" spans="1:11">
      <c r="A134" s="17" t="s">
        <v>763</v>
      </c>
      <c r="B134" s="56"/>
      <c r="C134" s="57"/>
      <c r="D134" s="54"/>
      <c r="E134" s="54">
        <v>0</v>
      </c>
      <c r="F134" s="54">
        <v>0</v>
      </c>
      <c r="G134" s="58">
        <f t="shared" si="39"/>
        <v>0</v>
      </c>
      <c r="H134" s="54">
        <f>G134*0.25</f>
        <v>0</v>
      </c>
      <c r="I134" s="59">
        <f>G134*0.75</f>
        <v>0</v>
      </c>
      <c r="J134" s="54">
        <v>0</v>
      </c>
      <c r="K134" s="60">
        <f t="shared" si="42"/>
        <v>0</v>
      </c>
    </row>
    <row r="135" spans="1:11" ht="12" thickBot="1">
      <c r="A135" s="17" t="s">
        <v>763</v>
      </c>
      <c r="B135" s="56"/>
      <c r="C135" s="57"/>
      <c r="D135" s="54"/>
      <c r="E135" s="54">
        <v>0</v>
      </c>
      <c r="F135" s="54">
        <v>0</v>
      </c>
      <c r="G135" s="58">
        <f t="shared" si="39"/>
        <v>0</v>
      </c>
      <c r="H135" s="54">
        <f t="shared" si="40"/>
        <v>0</v>
      </c>
      <c r="I135" s="59">
        <f t="shared" si="41"/>
        <v>0</v>
      </c>
      <c r="J135" s="54">
        <v>0</v>
      </c>
      <c r="K135" s="60">
        <f t="shared" si="42"/>
        <v>0</v>
      </c>
    </row>
    <row r="136" spans="1:11" s="68" customFormat="1" ht="12" thickTop="1">
      <c r="A136" s="61" t="s">
        <v>763</v>
      </c>
      <c r="B136" s="62" t="s">
        <v>732</v>
      </c>
      <c r="C136" s="63"/>
      <c r="D136" s="64">
        <f>SUBTOTAL(9,D128:D135)</f>
        <v>307825.43</v>
      </c>
      <c r="E136" s="64">
        <f t="shared" ref="E136:J136" si="43">SUBTOTAL(9,E128:E135)</f>
        <v>55805.900000000009</v>
      </c>
      <c r="F136" s="64">
        <f t="shared" si="43"/>
        <v>28795.5</v>
      </c>
      <c r="G136" s="65">
        <f>SUBTOTAL(9,G128:G135)</f>
        <v>223224.03</v>
      </c>
      <c r="H136" s="64">
        <f t="shared" si="43"/>
        <v>55806.0075</v>
      </c>
      <c r="I136" s="66">
        <f t="shared" si="43"/>
        <v>167418.02249999999</v>
      </c>
      <c r="J136" s="64">
        <f t="shared" si="43"/>
        <v>0</v>
      </c>
      <c r="K136" s="67">
        <f>SUBTOTAL(9,K128:K135)</f>
        <v>140407.40749999997</v>
      </c>
    </row>
    <row r="137" spans="1:11" s="69" customFormat="1" ht="20.149999999999999" customHeight="1">
      <c r="B137" s="70"/>
      <c r="C137" s="71"/>
      <c r="D137" s="72"/>
      <c r="E137" s="72"/>
      <c r="F137" s="72"/>
      <c r="G137" s="72"/>
      <c r="H137" s="72"/>
      <c r="I137" s="73"/>
      <c r="J137" s="72"/>
      <c r="K137" s="74"/>
    </row>
    <row r="138" spans="1:11">
      <c r="A138" s="17" t="s">
        <v>764</v>
      </c>
      <c r="B138" s="56">
        <v>42963</v>
      </c>
      <c r="C138" s="57">
        <v>2016</v>
      </c>
      <c r="D138" s="54">
        <v>120620.22</v>
      </c>
      <c r="E138" s="54">
        <v>22286.27</v>
      </c>
      <c r="F138" s="54">
        <v>18180</v>
      </c>
      <c r="G138" s="58">
        <f t="shared" ref="G138:G145" si="44">D138-SUM(E138+F138+J138)</f>
        <v>80153.95</v>
      </c>
      <c r="H138" s="54">
        <f t="shared" ref="H138:H145" si="45">G138*0.25</f>
        <v>20038.487499999999</v>
      </c>
      <c r="I138" s="59">
        <f t="shared" ref="I138:I145" si="46">G138*0.75</f>
        <v>60115.462499999994</v>
      </c>
      <c r="J138" s="54">
        <v>0</v>
      </c>
      <c r="K138" s="60">
        <f t="shared" ref="K138:K145" si="47">E138+F138+H138+J138</f>
        <v>60504.757500000007</v>
      </c>
    </row>
    <row r="139" spans="1:11">
      <c r="A139" s="17" t="s">
        <v>764</v>
      </c>
      <c r="B139" s="56">
        <v>43108</v>
      </c>
      <c r="C139" s="57">
        <v>2018</v>
      </c>
      <c r="D139" s="54">
        <v>312745.40999999997</v>
      </c>
      <c r="E139" s="54">
        <v>58662.46</v>
      </c>
      <c r="F139" s="54">
        <v>13950</v>
      </c>
      <c r="G139" s="58">
        <f t="shared" si="44"/>
        <v>240132.94999999998</v>
      </c>
      <c r="H139" s="54">
        <f t="shared" si="45"/>
        <v>60033.237499999996</v>
      </c>
      <c r="I139" s="59">
        <f t="shared" si="46"/>
        <v>180099.71249999999</v>
      </c>
      <c r="J139" s="54">
        <v>0</v>
      </c>
      <c r="K139" s="60">
        <f t="shared" si="47"/>
        <v>132645.69749999998</v>
      </c>
    </row>
    <row r="140" spans="1:11">
      <c r="A140" s="17" t="s">
        <v>764</v>
      </c>
      <c r="B140" s="56">
        <v>43171</v>
      </c>
      <c r="C140" s="57">
        <v>2018</v>
      </c>
      <c r="D140" s="54">
        <v>178483.01</v>
      </c>
      <c r="E140" s="54">
        <v>35044.720000000001</v>
      </c>
      <c r="F140" s="54">
        <v>0</v>
      </c>
      <c r="G140" s="58">
        <f t="shared" si="44"/>
        <v>143438.29</v>
      </c>
      <c r="H140" s="54">
        <f t="shared" si="45"/>
        <v>35859.572500000002</v>
      </c>
      <c r="I140" s="59">
        <f t="shared" si="46"/>
        <v>107578.7175</v>
      </c>
      <c r="J140" s="54">
        <v>0</v>
      </c>
      <c r="K140" s="60">
        <f t="shared" si="47"/>
        <v>70904.29250000001</v>
      </c>
    </row>
    <row r="141" spans="1:11">
      <c r="A141" s="17" t="s">
        <v>764</v>
      </c>
      <c r="B141" s="56"/>
      <c r="C141" s="57"/>
      <c r="D141" s="54">
        <v>0</v>
      </c>
      <c r="E141" s="54">
        <v>0</v>
      </c>
      <c r="F141" s="54">
        <v>0</v>
      </c>
      <c r="G141" s="58">
        <f t="shared" si="44"/>
        <v>0</v>
      </c>
      <c r="H141" s="54">
        <f t="shared" si="45"/>
        <v>0</v>
      </c>
      <c r="I141" s="59">
        <f t="shared" si="46"/>
        <v>0</v>
      </c>
      <c r="J141" s="54">
        <v>0</v>
      </c>
      <c r="K141" s="60">
        <f t="shared" si="47"/>
        <v>0</v>
      </c>
    </row>
    <row r="142" spans="1:11">
      <c r="A142" s="17" t="s">
        <v>764</v>
      </c>
      <c r="B142" s="56"/>
      <c r="C142" s="57"/>
      <c r="D142" s="54"/>
      <c r="E142" s="54">
        <v>0</v>
      </c>
      <c r="F142" s="54">
        <v>0</v>
      </c>
      <c r="G142" s="58">
        <f t="shared" si="44"/>
        <v>0</v>
      </c>
      <c r="H142" s="54">
        <f t="shared" si="45"/>
        <v>0</v>
      </c>
      <c r="I142" s="59">
        <f t="shared" si="46"/>
        <v>0</v>
      </c>
      <c r="J142" s="54">
        <v>0</v>
      </c>
      <c r="K142" s="60">
        <f t="shared" si="47"/>
        <v>0</v>
      </c>
    </row>
    <row r="143" spans="1:11">
      <c r="A143" s="17" t="s">
        <v>764</v>
      </c>
      <c r="B143" s="56"/>
      <c r="C143" s="57"/>
      <c r="D143" s="54"/>
      <c r="E143" s="54">
        <v>0</v>
      </c>
      <c r="F143" s="54">
        <v>0</v>
      </c>
      <c r="G143" s="58">
        <f t="shared" si="44"/>
        <v>0</v>
      </c>
      <c r="H143" s="54">
        <f>G143*0.25</f>
        <v>0</v>
      </c>
      <c r="I143" s="59">
        <f>G143*0.75</f>
        <v>0</v>
      </c>
      <c r="J143" s="54">
        <v>0</v>
      </c>
      <c r="K143" s="60">
        <f t="shared" si="47"/>
        <v>0</v>
      </c>
    </row>
    <row r="144" spans="1:11">
      <c r="A144" s="17" t="s">
        <v>764</v>
      </c>
      <c r="B144" s="56"/>
      <c r="C144" s="57"/>
      <c r="D144" s="54"/>
      <c r="E144" s="54">
        <v>0</v>
      </c>
      <c r="F144" s="54">
        <v>0</v>
      </c>
      <c r="G144" s="58">
        <f t="shared" si="44"/>
        <v>0</v>
      </c>
      <c r="H144" s="54">
        <f>G144*0.25</f>
        <v>0</v>
      </c>
      <c r="I144" s="59">
        <f>G144*0.75</f>
        <v>0</v>
      </c>
      <c r="J144" s="54">
        <v>0</v>
      </c>
      <c r="K144" s="60">
        <f t="shared" si="47"/>
        <v>0</v>
      </c>
    </row>
    <row r="145" spans="1:11" ht="12" thickBot="1">
      <c r="A145" s="17" t="s">
        <v>764</v>
      </c>
      <c r="B145" s="56"/>
      <c r="C145" s="57"/>
      <c r="D145" s="54"/>
      <c r="E145" s="54">
        <v>0</v>
      </c>
      <c r="F145" s="54">
        <v>0</v>
      </c>
      <c r="G145" s="58">
        <f t="shared" si="44"/>
        <v>0</v>
      </c>
      <c r="H145" s="54">
        <f t="shared" si="45"/>
        <v>0</v>
      </c>
      <c r="I145" s="59">
        <f t="shared" si="46"/>
        <v>0</v>
      </c>
      <c r="J145" s="54">
        <v>0</v>
      </c>
      <c r="K145" s="60">
        <f t="shared" si="47"/>
        <v>0</v>
      </c>
    </row>
    <row r="146" spans="1:11" s="68" customFormat="1" ht="12" thickTop="1">
      <c r="A146" s="61" t="s">
        <v>764</v>
      </c>
      <c r="B146" s="62" t="s">
        <v>732</v>
      </c>
      <c r="C146" s="63"/>
      <c r="D146" s="64">
        <f>SUBTOTAL(9,D138:D145)</f>
        <v>611848.64</v>
      </c>
      <c r="E146" s="64">
        <f t="shared" ref="E146:J146" si="48">SUBTOTAL(9,E138:E145)</f>
        <v>115993.45</v>
      </c>
      <c r="F146" s="64">
        <f t="shared" si="48"/>
        <v>32130</v>
      </c>
      <c r="G146" s="65">
        <f>SUBTOTAL(9,G138:G145)</f>
        <v>463725.18999999994</v>
      </c>
      <c r="H146" s="64">
        <f t="shared" si="48"/>
        <v>115931.29749999999</v>
      </c>
      <c r="I146" s="66">
        <f t="shared" si="48"/>
        <v>347793.89249999996</v>
      </c>
      <c r="J146" s="64">
        <f t="shared" si="48"/>
        <v>0</v>
      </c>
      <c r="K146" s="67">
        <f>SUBTOTAL(9,K138:K145)</f>
        <v>264054.7475</v>
      </c>
    </row>
    <row r="147" spans="1:11" s="69" customFormat="1" ht="20.149999999999999" customHeight="1">
      <c r="B147" s="70"/>
      <c r="C147" s="71"/>
      <c r="D147" s="72"/>
      <c r="E147" s="72"/>
      <c r="F147" s="72"/>
      <c r="G147" s="72"/>
      <c r="H147" s="72"/>
      <c r="I147" s="73"/>
      <c r="J147" s="72"/>
      <c r="K147" s="74"/>
    </row>
    <row r="148" spans="1:11" ht="12.75" customHeight="1">
      <c r="A148" s="17" t="s">
        <v>765</v>
      </c>
      <c r="B148" s="56">
        <v>42963</v>
      </c>
      <c r="C148" s="57">
        <v>2016</v>
      </c>
      <c r="D148" s="54">
        <v>70.36</v>
      </c>
      <c r="E148" s="54">
        <v>0</v>
      </c>
      <c r="F148" s="54">
        <v>0</v>
      </c>
      <c r="G148" s="58">
        <f t="shared" ref="G148:G155" si="49">D148-SUM(E148+F148+J148)</f>
        <v>70.36</v>
      </c>
      <c r="H148" s="54">
        <f t="shared" ref="H148:H155" si="50">G148*0.25</f>
        <v>17.59</v>
      </c>
      <c r="I148" s="59">
        <f t="shared" ref="I148:I155" si="51">G148*0.75</f>
        <v>52.769999999999996</v>
      </c>
      <c r="J148" s="54">
        <v>0</v>
      </c>
      <c r="K148" s="60">
        <f t="shared" ref="K148:K155" si="52">E148+F148+H148+J148</f>
        <v>17.59</v>
      </c>
    </row>
    <row r="149" spans="1:11">
      <c r="A149" s="17" t="s">
        <v>765</v>
      </c>
      <c r="B149" s="56">
        <v>43108</v>
      </c>
      <c r="C149" s="57">
        <v>2018</v>
      </c>
      <c r="D149" s="54">
        <v>281.01</v>
      </c>
      <c r="E149" s="54">
        <v>0</v>
      </c>
      <c r="F149" s="54">
        <v>0</v>
      </c>
      <c r="G149" s="58">
        <f t="shared" si="49"/>
        <v>281.01</v>
      </c>
      <c r="H149" s="54">
        <f t="shared" si="50"/>
        <v>70.252499999999998</v>
      </c>
      <c r="I149" s="59">
        <f t="shared" si="51"/>
        <v>210.75749999999999</v>
      </c>
      <c r="J149" s="54">
        <v>0</v>
      </c>
      <c r="K149" s="60">
        <f t="shared" si="52"/>
        <v>70.252499999999998</v>
      </c>
    </row>
    <row r="150" spans="1:11">
      <c r="A150" s="17" t="s">
        <v>765</v>
      </c>
      <c r="B150" s="56">
        <v>43171</v>
      </c>
      <c r="C150" s="57">
        <v>2018</v>
      </c>
      <c r="D150" s="54">
        <v>168.6</v>
      </c>
      <c r="E150" s="54">
        <v>0</v>
      </c>
      <c r="F150" s="54">
        <v>0</v>
      </c>
      <c r="G150" s="58">
        <f t="shared" si="49"/>
        <v>168.6</v>
      </c>
      <c r="H150" s="54">
        <f t="shared" si="50"/>
        <v>42.15</v>
      </c>
      <c r="I150" s="59">
        <f t="shared" si="51"/>
        <v>126.44999999999999</v>
      </c>
      <c r="J150" s="54">
        <v>0</v>
      </c>
      <c r="K150" s="60">
        <f t="shared" si="52"/>
        <v>42.15</v>
      </c>
    </row>
    <row r="151" spans="1:11">
      <c r="A151" s="17" t="s">
        <v>765</v>
      </c>
      <c r="B151" s="56"/>
      <c r="C151" s="57"/>
      <c r="D151" s="54">
        <v>0</v>
      </c>
      <c r="E151" s="54">
        <v>0</v>
      </c>
      <c r="F151" s="54">
        <v>0</v>
      </c>
      <c r="G151" s="58">
        <f t="shared" si="49"/>
        <v>0</v>
      </c>
      <c r="H151" s="54">
        <f t="shared" si="50"/>
        <v>0</v>
      </c>
      <c r="I151" s="59">
        <f t="shared" si="51"/>
        <v>0</v>
      </c>
      <c r="J151" s="54">
        <v>0</v>
      </c>
      <c r="K151" s="60">
        <f t="shared" si="52"/>
        <v>0</v>
      </c>
    </row>
    <row r="152" spans="1:11">
      <c r="A152" s="17" t="s">
        <v>765</v>
      </c>
      <c r="B152" s="56"/>
      <c r="C152" s="57"/>
      <c r="D152" s="54"/>
      <c r="E152" s="54">
        <v>0</v>
      </c>
      <c r="F152" s="54">
        <v>0</v>
      </c>
      <c r="G152" s="58">
        <f t="shared" si="49"/>
        <v>0</v>
      </c>
      <c r="H152" s="54">
        <f t="shared" si="50"/>
        <v>0</v>
      </c>
      <c r="I152" s="59">
        <f t="shared" si="51"/>
        <v>0</v>
      </c>
      <c r="J152" s="54">
        <v>0</v>
      </c>
      <c r="K152" s="60">
        <f t="shared" si="52"/>
        <v>0</v>
      </c>
    </row>
    <row r="153" spans="1:11">
      <c r="A153" s="17" t="s">
        <v>765</v>
      </c>
      <c r="B153" s="56"/>
      <c r="C153" s="57"/>
      <c r="D153" s="54"/>
      <c r="E153" s="54">
        <v>0</v>
      </c>
      <c r="F153" s="54">
        <v>0</v>
      </c>
      <c r="G153" s="58">
        <f t="shared" si="49"/>
        <v>0</v>
      </c>
      <c r="H153" s="54">
        <f>G153*0.25</f>
        <v>0</v>
      </c>
      <c r="I153" s="59">
        <f>G153*0.75</f>
        <v>0</v>
      </c>
      <c r="J153" s="54">
        <v>0</v>
      </c>
      <c r="K153" s="60">
        <f t="shared" si="52"/>
        <v>0</v>
      </c>
    </row>
    <row r="154" spans="1:11">
      <c r="A154" s="17" t="s">
        <v>765</v>
      </c>
      <c r="B154" s="56"/>
      <c r="C154" s="57"/>
      <c r="D154" s="54"/>
      <c r="E154" s="54">
        <v>0</v>
      </c>
      <c r="F154" s="54">
        <v>0</v>
      </c>
      <c r="G154" s="58">
        <f t="shared" si="49"/>
        <v>0</v>
      </c>
      <c r="H154" s="54">
        <f>G154*0.25</f>
        <v>0</v>
      </c>
      <c r="I154" s="59">
        <f>G154*0.75</f>
        <v>0</v>
      </c>
      <c r="J154" s="54">
        <v>0</v>
      </c>
      <c r="K154" s="60">
        <f t="shared" si="52"/>
        <v>0</v>
      </c>
    </row>
    <row r="155" spans="1:11" ht="12" thickBot="1">
      <c r="A155" s="17" t="s">
        <v>765</v>
      </c>
      <c r="B155" s="56"/>
      <c r="C155" s="57"/>
      <c r="D155" s="54"/>
      <c r="E155" s="54">
        <v>0</v>
      </c>
      <c r="F155" s="54">
        <v>0</v>
      </c>
      <c r="G155" s="58">
        <f t="shared" si="49"/>
        <v>0</v>
      </c>
      <c r="H155" s="54">
        <f t="shared" si="50"/>
        <v>0</v>
      </c>
      <c r="I155" s="59">
        <f t="shared" si="51"/>
        <v>0</v>
      </c>
      <c r="J155" s="54">
        <v>0</v>
      </c>
      <c r="K155" s="60">
        <f t="shared" si="52"/>
        <v>0</v>
      </c>
    </row>
    <row r="156" spans="1:11" s="68" customFormat="1" ht="12" thickTop="1">
      <c r="A156" s="61" t="s">
        <v>765</v>
      </c>
      <c r="B156" s="62" t="s">
        <v>732</v>
      </c>
      <c r="C156" s="63"/>
      <c r="D156" s="64">
        <f>SUBTOTAL(9,D148:D155)</f>
        <v>519.97</v>
      </c>
      <c r="E156" s="64">
        <f t="shared" ref="E156:J156" si="53">SUBTOTAL(9,E148:E155)</f>
        <v>0</v>
      </c>
      <c r="F156" s="64">
        <f t="shared" si="53"/>
        <v>0</v>
      </c>
      <c r="G156" s="65">
        <f>SUBTOTAL(9,G148:G155)</f>
        <v>519.97</v>
      </c>
      <c r="H156" s="64">
        <f t="shared" si="53"/>
        <v>129.99250000000001</v>
      </c>
      <c r="I156" s="66">
        <f t="shared" si="53"/>
        <v>389.97749999999996</v>
      </c>
      <c r="J156" s="64">
        <f t="shared" si="53"/>
        <v>0</v>
      </c>
      <c r="K156" s="67">
        <f>SUBTOTAL(9,K148:K155)</f>
        <v>129.99250000000001</v>
      </c>
    </row>
    <row r="157" spans="1:11" s="69" customFormat="1" ht="20.149999999999999" customHeight="1">
      <c r="B157" s="70"/>
      <c r="C157" s="71"/>
      <c r="D157" s="72"/>
      <c r="E157" s="72"/>
      <c r="F157" s="72"/>
      <c r="G157" s="72"/>
      <c r="H157" s="72"/>
      <c r="I157" s="73"/>
      <c r="J157" s="72"/>
      <c r="K157" s="74"/>
    </row>
    <row r="158" spans="1:11">
      <c r="A158" s="17" t="s">
        <v>766</v>
      </c>
      <c r="B158" s="56">
        <v>42963</v>
      </c>
      <c r="C158" s="57">
        <v>2016</v>
      </c>
      <c r="D158" s="54">
        <v>14773.18</v>
      </c>
      <c r="E158" s="54">
        <v>1953.36</v>
      </c>
      <c r="F158" s="54">
        <v>0</v>
      </c>
      <c r="G158" s="58">
        <f>D158-SUM(E158+F158+J158)</f>
        <v>12819.82</v>
      </c>
      <c r="H158" s="54">
        <f>G158*0.25</f>
        <v>3204.9549999999999</v>
      </c>
      <c r="I158" s="59">
        <f>G158*0.75</f>
        <v>9614.8649999999998</v>
      </c>
      <c r="J158" s="54">
        <v>0</v>
      </c>
      <c r="K158" s="60">
        <f>E158+F158+H158+J158</f>
        <v>5158.3149999999996</v>
      </c>
    </row>
    <row r="159" spans="1:11">
      <c r="A159" s="17" t="s">
        <v>766</v>
      </c>
      <c r="B159" s="56">
        <v>43108</v>
      </c>
      <c r="C159" s="57">
        <v>2018</v>
      </c>
      <c r="D159" s="54">
        <v>48943.39</v>
      </c>
      <c r="E159" s="54">
        <v>5579.06</v>
      </c>
      <c r="F159" s="54">
        <v>0</v>
      </c>
      <c r="G159" s="58">
        <f>D159-SUM(E159+F159+J159)</f>
        <v>43364.33</v>
      </c>
      <c r="H159" s="54">
        <f>G159*0.25</f>
        <v>10841.0825</v>
      </c>
      <c r="I159" s="59">
        <f>G159*0.75</f>
        <v>32523.247500000001</v>
      </c>
      <c r="J159" s="54">
        <v>0</v>
      </c>
      <c r="K159" s="60">
        <f>E159+F159+H159+J159</f>
        <v>16420.142500000002</v>
      </c>
    </row>
    <row r="160" spans="1:11">
      <c r="A160" s="17" t="s">
        <v>766</v>
      </c>
      <c r="B160" s="56">
        <v>43171</v>
      </c>
      <c r="C160" s="57">
        <v>2018</v>
      </c>
      <c r="D160" s="54">
        <v>29366.03</v>
      </c>
      <c r="E160" s="54">
        <v>3347.44</v>
      </c>
      <c r="F160" s="54">
        <v>0</v>
      </c>
      <c r="G160" s="58">
        <f>D160-SUM(E160+F160+J160)</f>
        <v>26018.59</v>
      </c>
      <c r="H160" s="54">
        <f>G160*0.25</f>
        <v>6504.6475</v>
      </c>
      <c r="I160" s="59">
        <f>G160*0.75</f>
        <v>19513.942500000001</v>
      </c>
      <c r="J160" s="54">
        <v>0</v>
      </c>
      <c r="K160" s="60">
        <f>E160+F160+H160+J160</f>
        <v>9852.0874999999996</v>
      </c>
    </row>
    <row r="161" spans="1:12" ht="12" thickBot="1">
      <c r="A161" s="17" t="s">
        <v>766</v>
      </c>
      <c r="B161" s="56"/>
      <c r="C161" s="57"/>
      <c r="D161" s="54"/>
      <c r="E161" s="54">
        <v>0</v>
      </c>
      <c r="F161" s="54">
        <v>0</v>
      </c>
      <c r="G161" s="58">
        <f>D161-SUM(E161+F161+J161)</f>
        <v>0</v>
      </c>
      <c r="H161" s="54">
        <f>G161*0.25</f>
        <v>0</v>
      </c>
      <c r="I161" s="59">
        <f>G161*0.75</f>
        <v>0</v>
      </c>
      <c r="J161" s="54">
        <v>0</v>
      </c>
      <c r="K161" s="60">
        <f>E161+F161+H161+J161</f>
        <v>0</v>
      </c>
    </row>
    <row r="162" spans="1:12" s="68" customFormat="1" ht="12" thickTop="1">
      <c r="A162" s="61" t="s">
        <v>766</v>
      </c>
      <c r="B162" s="62" t="s">
        <v>732</v>
      </c>
      <c r="C162" s="63"/>
      <c r="D162" s="64">
        <f>SUBTOTAL(9,D158:D161)</f>
        <v>93082.6</v>
      </c>
      <c r="E162" s="64">
        <f t="shared" ref="E162:J162" si="54">SUBTOTAL(9,E158:E161)</f>
        <v>10879.86</v>
      </c>
      <c r="F162" s="64">
        <f t="shared" si="54"/>
        <v>0</v>
      </c>
      <c r="G162" s="65">
        <f>SUBTOTAL(9,G158:G161)</f>
        <v>82202.740000000005</v>
      </c>
      <c r="H162" s="64">
        <f t="shared" si="54"/>
        <v>20550.685000000001</v>
      </c>
      <c r="I162" s="66">
        <f t="shared" si="54"/>
        <v>61652.055000000008</v>
      </c>
      <c r="J162" s="64">
        <f t="shared" si="54"/>
        <v>0</v>
      </c>
      <c r="K162" s="67">
        <f>SUBTOTAL(9,K158:K161)</f>
        <v>31430.544999999998</v>
      </c>
      <c r="L162" s="83"/>
    </row>
    <row r="163" spans="1:12" s="69" customFormat="1" ht="20.149999999999999" customHeight="1">
      <c r="B163" s="70"/>
      <c r="C163" s="71"/>
      <c r="D163" s="72"/>
      <c r="E163" s="72"/>
      <c r="F163" s="72"/>
      <c r="G163" s="72"/>
      <c r="H163" s="72"/>
      <c r="I163" s="73"/>
      <c r="J163" s="72"/>
      <c r="K163" s="74"/>
    </row>
    <row r="164" spans="1:12">
      <c r="A164" s="17" t="s">
        <v>767</v>
      </c>
      <c r="B164" s="56">
        <v>42963</v>
      </c>
      <c r="C164" s="57">
        <v>2016</v>
      </c>
      <c r="D164" s="54">
        <v>9008.9699999999993</v>
      </c>
      <c r="E164" s="54">
        <v>1614.71</v>
      </c>
      <c r="F164" s="54">
        <v>369</v>
      </c>
      <c r="G164" s="58">
        <f>D164-SUM(E164+F164+J164)</f>
        <v>7025.2599999999993</v>
      </c>
      <c r="H164" s="54">
        <f t="shared" ref="H164:H171" si="55">G164*0.25</f>
        <v>1756.3149999999998</v>
      </c>
      <c r="I164" s="59">
        <f t="shared" ref="I164:I171" si="56">G164*0.75</f>
        <v>5268.9449999999997</v>
      </c>
      <c r="J164" s="54">
        <v>0</v>
      </c>
      <c r="K164" s="60">
        <f t="shared" ref="K164:K171" si="57">E164+F164+H164+J164</f>
        <v>3740.0249999999996</v>
      </c>
    </row>
    <row r="165" spans="1:12">
      <c r="A165" s="17" t="s">
        <v>767</v>
      </c>
      <c r="B165" s="56">
        <v>43108</v>
      </c>
      <c r="C165" s="57">
        <v>2018</v>
      </c>
      <c r="D165" s="54">
        <v>19463.78</v>
      </c>
      <c r="E165" s="54">
        <v>3516.24</v>
      </c>
      <c r="F165" s="54">
        <v>1800</v>
      </c>
      <c r="G165" s="58">
        <f t="shared" ref="G165:G171" si="58">D165-SUM(E165+F165+J165)</f>
        <v>14147.539999999999</v>
      </c>
      <c r="H165" s="54">
        <f t="shared" si="55"/>
        <v>3536.8849999999998</v>
      </c>
      <c r="I165" s="59">
        <f t="shared" si="56"/>
        <v>10610.654999999999</v>
      </c>
      <c r="J165" s="54">
        <v>0</v>
      </c>
      <c r="K165" s="60">
        <f t="shared" si="57"/>
        <v>8853.125</v>
      </c>
    </row>
    <row r="166" spans="1:12">
      <c r="A166" s="17" t="s">
        <v>767</v>
      </c>
      <c r="B166" s="56">
        <v>43171</v>
      </c>
      <c r="C166" s="57">
        <v>2018</v>
      </c>
      <c r="D166" s="54">
        <v>10598.27</v>
      </c>
      <c r="E166" s="54">
        <v>2109.7399999999998</v>
      </c>
      <c r="F166" s="54">
        <v>0</v>
      </c>
      <c r="G166" s="58">
        <f>D166-SUM(E166+F166+J166)</f>
        <v>8488.5300000000007</v>
      </c>
      <c r="H166" s="54">
        <f t="shared" si="55"/>
        <v>2122.1325000000002</v>
      </c>
      <c r="I166" s="59">
        <f t="shared" si="56"/>
        <v>6366.3975000000009</v>
      </c>
      <c r="J166" s="54">
        <v>0</v>
      </c>
      <c r="K166" s="60">
        <f t="shared" si="57"/>
        <v>4231.8724999999995</v>
      </c>
    </row>
    <row r="167" spans="1:12">
      <c r="A167" s="17" t="s">
        <v>767</v>
      </c>
      <c r="B167" s="56"/>
      <c r="C167" s="57"/>
      <c r="D167" s="54">
        <v>0</v>
      </c>
      <c r="E167" s="54">
        <v>0</v>
      </c>
      <c r="F167" s="54">
        <v>0</v>
      </c>
      <c r="G167" s="58">
        <f t="shared" si="58"/>
        <v>0</v>
      </c>
      <c r="H167" s="54">
        <f t="shared" si="55"/>
        <v>0</v>
      </c>
      <c r="I167" s="59">
        <f t="shared" si="56"/>
        <v>0</v>
      </c>
      <c r="J167" s="54">
        <v>0</v>
      </c>
      <c r="K167" s="60">
        <f t="shared" si="57"/>
        <v>0</v>
      </c>
    </row>
    <row r="168" spans="1:12">
      <c r="A168" s="17" t="s">
        <v>767</v>
      </c>
      <c r="B168" s="56"/>
      <c r="C168" s="57"/>
      <c r="D168" s="54"/>
      <c r="E168" s="54">
        <v>0</v>
      </c>
      <c r="F168" s="54">
        <v>0</v>
      </c>
      <c r="G168" s="58">
        <f t="shared" si="58"/>
        <v>0</v>
      </c>
      <c r="H168" s="54">
        <f t="shared" si="55"/>
        <v>0</v>
      </c>
      <c r="I168" s="59">
        <f t="shared" si="56"/>
        <v>0</v>
      </c>
      <c r="J168" s="54">
        <v>0</v>
      </c>
      <c r="K168" s="60">
        <f t="shared" si="57"/>
        <v>0</v>
      </c>
    </row>
    <row r="169" spans="1:12">
      <c r="A169" s="17" t="s">
        <v>767</v>
      </c>
      <c r="B169" s="56"/>
      <c r="C169" s="57"/>
      <c r="D169" s="54"/>
      <c r="E169" s="54">
        <v>0</v>
      </c>
      <c r="F169" s="54">
        <v>0</v>
      </c>
      <c r="G169" s="58">
        <f t="shared" si="58"/>
        <v>0</v>
      </c>
      <c r="H169" s="54">
        <f>G169*0.25</f>
        <v>0</v>
      </c>
      <c r="I169" s="59">
        <f>G169*0.75</f>
        <v>0</v>
      </c>
      <c r="J169" s="54">
        <v>0</v>
      </c>
      <c r="K169" s="60">
        <f t="shared" si="57"/>
        <v>0</v>
      </c>
    </row>
    <row r="170" spans="1:12">
      <c r="A170" s="17" t="s">
        <v>767</v>
      </c>
      <c r="B170" s="56"/>
      <c r="C170" s="57"/>
      <c r="D170" s="54"/>
      <c r="E170" s="54">
        <v>0</v>
      </c>
      <c r="F170" s="54">
        <v>0</v>
      </c>
      <c r="G170" s="58">
        <f t="shared" si="58"/>
        <v>0</v>
      </c>
      <c r="H170" s="54">
        <f>G170*0.25</f>
        <v>0</v>
      </c>
      <c r="I170" s="59">
        <f>G170*0.75</f>
        <v>0</v>
      </c>
      <c r="J170" s="54">
        <v>0</v>
      </c>
      <c r="K170" s="60">
        <f t="shared" si="57"/>
        <v>0</v>
      </c>
    </row>
    <row r="171" spans="1:12" ht="12" thickBot="1">
      <c r="A171" s="17" t="s">
        <v>767</v>
      </c>
      <c r="B171" s="56"/>
      <c r="C171" s="57"/>
      <c r="D171" s="54"/>
      <c r="E171" s="54">
        <v>0</v>
      </c>
      <c r="F171" s="54">
        <v>0</v>
      </c>
      <c r="G171" s="58">
        <f t="shared" si="58"/>
        <v>0</v>
      </c>
      <c r="H171" s="54">
        <f t="shared" si="55"/>
        <v>0</v>
      </c>
      <c r="I171" s="59">
        <f t="shared" si="56"/>
        <v>0</v>
      </c>
      <c r="J171" s="54">
        <v>0</v>
      </c>
      <c r="K171" s="60">
        <f t="shared" si="57"/>
        <v>0</v>
      </c>
    </row>
    <row r="172" spans="1:12" s="68" customFormat="1" ht="12" thickTop="1">
      <c r="A172" s="61" t="s">
        <v>767</v>
      </c>
      <c r="B172" s="62" t="s">
        <v>732</v>
      </c>
      <c r="C172" s="63"/>
      <c r="D172" s="64">
        <f>SUBTOTAL(9,D164:D171)</f>
        <v>39071.020000000004</v>
      </c>
      <c r="E172" s="64">
        <f t="shared" ref="E172:J172" si="59">SUBTOTAL(9,E164:E171)</f>
        <v>7240.69</v>
      </c>
      <c r="F172" s="64">
        <f t="shared" si="59"/>
        <v>2169</v>
      </c>
      <c r="G172" s="65">
        <f>SUBTOTAL(9,G164:G171)</f>
        <v>29661.33</v>
      </c>
      <c r="H172" s="64">
        <f t="shared" si="59"/>
        <v>7415.3325000000004</v>
      </c>
      <c r="I172" s="66">
        <f t="shared" si="59"/>
        <v>22245.997499999998</v>
      </c>
      <c r="J172" s="64">
        <f t="shared" si="59"/>
        <v>0</v>
      </c>
      <c r="K172" s="67">
        <f>SUBTOTAL(9,K164:K171)</f>
        <v>16825.022499999999</v>
      </c>
    </row>
    <row r="173" spans="1:12" s="69" customFormat="1" ht="20.149999999999999" customHeight="1">
      <c r="B173" s="70"/>
      <c r="C173" s="71"/>
      <c r="D173" s="72"/>
      <c r="E173" s="72"/>
      <c r="F173" s="72"/>
      <c r="G173" s="72"/>
      <c r="H173" s="72"/>
      <c r="I173" s="73"/>
      <c r="J173" s="72"/>
      <c r="K173" s="74"/>
    </row>
    <row r="174" spans="1:12">
      <c r="A174" s="17" t="s">
        <v>768</v>
      </c>
      <c r="B174" s="56">
        <v>42963</v>
      </c>
      <c r="C174" s="57">
        <v>2016</v>
      </c>
      <c r="D174" s="54">
        <v>236692.85</v>
      </c>
      <c r="E174" s="54">
        <v>44161.87</v>
      </c>
      <c r="F174" s="54">
        <v>7380</v>
      </c>
      <c r="G174" s="58">
        <f>D174-SUM(E174+F174+J174)</f>
        <v>185150.98</v>
      </c>
      <c r="H174" s="54">
        <f t="shared" ref="H174:H181" si="60">G174*0.25</f>
        <v>46287.745000000003</v>
      </c>
      <c r="I174" s="59">
        <f t="shared" ref="I174:I181" si="61">G174*0.75</f>
        <v>138863.23500000002</v>
      </c>
      <c r="J174" s="54">
        <v>0</v>
      </c>
      <c r="K174" s="60">
        <f t="shared" ref="K174:K181" si="62">E174+F174+H174+J174</f>
        <v>97829.615000000005</v>
      </c>
    </row>
    <row r="175" spans="1:12">
      <c r="A175" s="17" t="s">
        <v>768</v>
      </c>
      <c r="B175" s="56">
        <v>43072</v>
      </c>
      <c r="C175" s="57">
        <v>2018</v>
      </c>
      <c r="D175" s="54">
        <v>773231.01</v>
      </c>
      <c r="E175" s="54">
        <v>145921.41</v>
      </c>
      <c r="F175" s="54">
        <v>18450</v>
      </c>
      <c r="G175" s="58">
        <f t="shared" ref="G175:G181" si="63">D175-SUM(E175+F175+J175)</f>
        <v>608859.6</v>
      </c>
      <c r="H175" s="54">
        <f t="shared" si="60"/>
        <v>152214.9</v>
      </c>
      <c r="I175" s="59">
        <f t="shared" si="61"/>
        <v>456644.69999999995</v>
      </c>
      <c r="J175" s="54">
        <v>0</v>
      </c>
      <c r="K175" s="60">
        <f t="shared" si="62"/>
        <v>316586.31</v>
      </c>
    </row>
    <row r="176" spans="1:12">
      <c r="A176" s="17" t="s">
        <v>768</v>
      </c>
      <c r="B176" s="56">
        <v>43171</v>
      </c>
      <c r="C176" s="57">
        <v>2018</v>
      </c>
      <c r="D176" s="54">
        <v>450541.32</v>
      </c>
      <c r="E176" s="54">
        <v>87102.91</v>
      </c>
      <c r="F176" s="54">
        <v>0</v>
      </c>
      <c r="G176" s="58">
        <f>D176-SUM(E176+F176+J176)</f>
        <v>363438.41000000003</v>
      </c>
      <c r="H176" s="54">
        <f t="shared" si="60"/>
        <v>90859.602500000008</v>
      </c>
      <c r="I176" s="59">
        <f t="shared" si="61"/>
        <v>272578.8075</v>
      </c>
      <c r="J176" s="54">
        <v>0</v>
      </c>
      <c r="K176" s="60">
        <f t="shared" si="62"/>
        <v>177962.51250000001</v>
      </c>
    </row>
    <row r="177" spans="1:11">
      <c r="A177" s="17" t="s">
        <v>768</v>
      </c>
      <c r="B177" s="56"/>
      <c r="C177" s="57"/>
      <c r="D177" s="54">
        <v>0</v>
      </c>
      <c r="E177" s="54">
        <v>0</v>
      </c>
      <c r="F177" s="54">
        <v>0</v>
      </c>
      <c r="G177" s="58">
        <f t="shared" si="63"/>
        <v>0</v>
      </c>
      <c r="H177" s="54">
        <f t="shared" si="60"/>
        <v>0</v>
      </c>
      <c r="I177" s="59">
        <f t="shared" si="61"/>
        <v>0</v>
      </c>
      <c r="J177" s="54">
        <v>0</v>
      </c>
      <c r="K177" s="60">
        <f t="shared" si="62"/>
        <v>0</v>
      </c>
    </row>
    <row r="178" spans="1:11">
      <c r="A178" s="17" t="s">
        <v>768</v>
      </c>
      <c r="B178" s="56"/>
      <c r="C178" s="57"/>
      <c r="D178" s="54"/>
      <c r="E178" s="54">
        <v>0</v>
      </c>
      <c r="F178" s="54">
        <v>0</v>
      </c>
      <c r="G178" s="58">
        <f t="shared" si="63"/>
        <v>0</v>
      </c>
      <c r="H178" s="54">
        <f t="shared" si="60"/>
        <v>0</v>
      </c>
      <c r="I178" s="59">
        <f t="shared" si="61"/>
        <v>0</v>
      </c>
      <c r="J178" s="54">
        <v>0</v>
      </c>
      <c r="K178" s="60">
        <f t="shared" si="62"/>
        <v>0</v>
      </c>
    </row>
    <row r="179" spans="1:11">
      <c r="A179" s="17" t="s">
        <v>768</v>
      </c>
      <c r="B179" s="56"/>
      <c r="C179" s="57"/>
      <c r="D179" s="54"/>
      <c r="E179" s="54">
        <v>0</v>
      </c>
      <c r="F179" s="54">
        <v>0</v>
      </c>
      <c r="G179" s="58">
        <f t="shared" si="63"/>
        <v>0</v>
      </c>
      <c r="H179" s="54">
        <f>G179*0.25</f>
        <v>0</v>
      </c>
      <c r="I179" s="59">
        <f>G179*0.75</f>
        <v>0</v>
      </c>
      <c r="J179" s="54">
        <v>0</v>
      </c>
      <c r="K179" s="60">
        <f t="shared" si="62"/>
        <v>0</v>
      </c>
    </row>
    <row r="180" spans="1:11">
      <c r="A180" s="17" t="s">
        <v>768</v>
      </c>
      <c r="B180" s="56"/>
      <c r="C180" s="57"/>
      <c r="D180" s="54"/>
      <c r="E180" s="54">
        <v>0</v>
      </c>
      <c r="F180" s="54">
        <v>0</v>
      </c>
      <c r="G180" s="58">
        <f t="shared" si="63"/>
        <v>0</v>
      </c>
      <c r="H180" s="54">
        <f>G180*0.25</f>
        <v>0</v>
      </c>
      <c r="I180" s="59">
        <f>G180*0.75</f>
        <v>0</v>
      </c>
      <c r="J180" s="54">
        <v>0</v>
      </c>
      <c r="K180" s="60">
        <f t="shared" si="62"/>
        <v>0</v>
      </c>
    </row>
    <row r="181" spans="1:11" ht="12" thickBot="1">
      <c r="A181" s="17" t="s">
        <v>768</v>
      </c>
      <c r="B181" s="56"/>
      <c r="C181" s="57"/>
      <c r="D181" s="54"/>
      <c r="E181" s="54">
        <v>0</v>
      </c>
      <c r="F181" s="54">
        <v>0</v>
      </c>
      <c r="G181" s="58">
        <f t="shared" si="63"/>
        <v>0</v>
      </c>
      <c r="H181" s="54">
        <f t="shared" si="60"/>
        <v>0</v>
      </c>
      <c r="I181" s="59">
        <f t="shared" si="61"/>
        <v>0</v>
      </c>
      <c r="J181" s="54">
        <v>0</v>
      </c>
      <c r="K181" s="60">
        <f t="shared" si="62"/>
        <v>0</v>
      </c>
    </row>
    <row r="182" spans="1:11" s="68" customFormat="1" ht="12" thickTop="1">
      <c r="A182" s="61" t="s">
        <v>768</v>
      </c>
      <c r="B182" s="62" t="s">
        <v>732</v>
      </c>
      <c r="C182" s="63"/>
      <c r="D182" s="64">
        <f>SUBTOTAL(9,D174:D181)</f>
        <v>1460465.18</v>
      </c>
      <c r="E182" s="64">
        <f t="shared" ref="E182:J182" si="64">SUBTOTAL(9,E174:E181)</f>
        <v>277186.19</v>
      </c>
      <c r="F182" s="64">
        <f t="shared" si="64"/>
        <v>25830</v>
      </c>
      <c r="G182" s="65">
        <f>SUBTOTAL(9,G174:G181)</f>
        <v>1157448.99</v>
      </c>
      <c r="H182" s="64">
        <f t="shared" si="64"/>
        <v>289362.2475</v>
      </c>
      <c r="I182" s="66">
        <f t="shared" si="64"/>
        <v>868086.74249999993</v>
      </c>
      <c r="J182" s="64">
        <f t="shared" si="64"/>
        <v>0</v>
      </c>
      <c r="K182" s="67">
        <f>SUBTOTAL(9,K174:K181)</f>
        <v>592378.4375</v>
      </c>
    </row>
    <row r="183" spans="1:11" s="69" customFormat="1" ht="20.149999999999999" customHeight="1">
      <c r="B183" s="70"/>
      <c r="C183" s="71"/>
      <c r="D183" s="72"/>
      <c r="E183" s="72"/>
      <c r="F183" s="72"/>
      <c r="G183" s="72"/>
      <c r="H183" s="72"/>
      <c r="I183" s="73"/>
      <c r="J183" s="72"/>
      <c r="K183" s="74"/>
    </row>
    <row r="184" spans="1:11">
      <c r="A184" s="17" t="s">
        <v>769</v>
      </c>
      <c r="B184" s="56">
        <v>42963</v>
      </c>
      <c r="C184" s="57">
        <v>2016</v>
      </c>
      <c r="D184" s="54">
        <v>3670.78</v>
      </c>
      <c r="E184" s="54">
        <v>0</v>
      </c>
      <c r="F184" s="54">
        <v>1937.25</v>
      </c>
      <c r="G184" s="58">
        <f t="shared" ref="G184:G191" si="65">D184-SUM(E184+F184+J184)</f>
        <v>1733.5300000000002</v>
      </c>
      <c r="H184" s="54">
        <f t="shared" ref="H184:H191" si="66">G184*0.25</f>
        <v>433.38250000000005</v>
      </c>
      <c r="I184" s="59">
        <f t="shared" ref="I184:I191" si="67">G184*0.75</f>
        <v>1300.1475</v>
      </c>
      <c r="J184" s="54">
        <v>0</v>
      </c>
      <c r="K184" s="60">
        <f t="shared" ref="K184:K191" si="68">E184+F184+H184+J184</f>
        <v>2370.6325000000002</v>
      </c>
    </row>
    <row r="185" spans="1:11">
      <c r="A185" s="17" t="s">
        <v>769</v>
      </c>
      <c r="B185" s="56">
        <v>43108</v>
      </c>
      <c r="C185" s="57">
        <v>2018</v>
      </c>
      <c r="D185" s="54">
        <v>6440.56</v>
      </c>
      <c r="E185" s="54">
        <v>0</v>
      </c>
      <c r="F185" s="54">
        <v>3375</v>
      </c>
      <c r="G185" s="58">
        <f t="shared" si="65"/>
        <v>3065.5600000000004</v>
      </c>
      <c r="H185" s="54">
        <f t="shared" si="66"/>
        <v>766.3900000000001</v>
      </c>
      <c r="I185" s="59">
        <f t="shared" si="67"/>
        <v>2299.17</v>
      </c>
      <c r="J185" s="54">
        <v>0</v>
      </c>
      <c r="K185" s="60">
        <f t="shared" si="68"/>
        <v>4141.3900000000003</v>
      </c>
    </row>
    <row r="186" spans="1:11">
      <c r="A186" s="17" t="s">
        <v>769</v>
      </c>
      <c r="B186" s="56">
        <v>43171</v>
      </c>
      <c r="C186" s="57">
        <v>2018</v>
      </c>
      <c r="D186" s="54">
        <v>1839.33</v>
      </c>
      <c r="E186" s="54">
        <v>0</v>
      </c>
      <c r="F186" s="54">
        <v>0</v>
      </c>
      <c r="G186" s="58">
        <f t="shared" si="65"/>
        <v>1839.33</v>
      </c>
      <c r="H186" s="54">
        <f t="shared" si="66"/>
        <v>459.83249999999998</v>
      </c>
      <c r="I186" s="59">
        <f t="shared" si="67"/>
        <v>1379.4974999999999</v>
      </c>
      <c r="J186" s="54">
        <v>0</v>
      </c>
      <c r="K186" s="60">
        <f t="shared" si="68"/>
        <v>459.83249999999998</v>
      </c>
    </row>
    <row r="187" spans="1:11">
      <c r="A187" s="17" t="s">
        <v>769</v>
      </c>
      <c r="B187" s="56"/>
      <c r="C187" s="57"/>
      <c r="D187" s="54">
        <v>0</v>
      </c>
      <c r="E187" s="54">
        <v>0</v>
      </c>
      <c r="F187" s="54">
        <v>0</v>
      </c>
      <c r="G187" s="58">
        <f t="shared" si="65"/>
        <v>0</v>
      </c>
      <c r="H187" s="54">
        <f t="shared" si="66"/>
        <v>0</v>
      </c>
      <c r="I187" s="59">
        <f t="shared" si="67"/>
        <v>0</v>
      </c>
      <c r="J187" s="54">
        <v>0</v>
      </c>
      <c r="K187" s="60">
        <f t="shared" si="68"/>
        <v>0</v>
      </c>
    </row>
    <row r="188" spans="1:11">
      <c r="A188" s="17" t="s">
        <v>769</v>
      </c>
      <c r="B188" s="56"/>
      <c r="C188" s="57"/>
      <c r="D188" s="54"/>
      <c r="E188" s="54">
        <v>0</v>
      </c>
      <c r="F188" s="54">
        <v>0</v>
      </c>
      <c r="G188" s="58">
        <f t="shared" si="65"/>
        <v>0</v>
      </c>
      <c r="H188" s="54">
        <f t="shared" si="66"/>
        <v>0</v>
      </c>
      <c r="I188" s="59">
        <f t="shared" si="67"/>
        <v>0</v>
      </c>
      <c r="J188" s="54">
        <v>0</v>
      </c>
      <c r="K188" s="60">
        <f t="shared" si="68"/>
        <v>0</v>
      </c>
    </row>
    <row r="189" spans="1:11">
      <c r="A189" s="17" t="s">
        <v>769</v>
      </c>
      <c r="B189" s="56"/>
      <c r="C189" s="57"/>
      <c r="D189" s="54"/>
      <c r="E189" s="54">
        <v>0</v>
      </c>
      <c r="F189" s="54">
        <v>0</v>
      </c>
      <c r="G189" s="58">
        <f t="shared" si="65"/>
        <v>0</v>
      </c>
      <c r="H189" s="54">
        <f>G189*0.25</f>
        <v>0</v>
      </c>
      <c r="I189" s="59">
        <f>G189*0.75</f>
        <v>0</v>
      </c>
      <c r="J189" s="54">
        <v>0</v>
      </c>
      <c r="K189" s="60">
        <f t="shared" si="68"/>
        <v>0</v>
      </c>
    </row>
    <row r="190" spans="1:11">
      <c r="A190" s="17" t="s">
        <v>769</v>
      </c>
      <c r="B190" s="56"/>
      <c r="C190" s="57"/>
      <c r="D190" s="54"/>
      <c r="E190" s="54">
        <v>0</v>
      </c>
      <c r="F190" s="54">
        <v>0</v>
      </c>
      <c r="G190" s="58">
        <f t="shared" si="65"/>
        <v>0</v>
      </c>
      <c r="H190" s="54">
        <f>G190*0.25</f>
        <v>0</v>
      </c>
      <c r="I190" s="59">
        <f>G190*0.75</f>
        <v>0</v>
      </c>
      <c r="J190" s="54">
        <v>0</v>
      </c>
      <c r="K190" s="60">
        <f t="shared" si="68"/>
        <v>0</v>
      </c>
    </row>
    <row r="191" spans="1:11" ht="12" thickBot="1">
      <c r="A191" s="17" t="s">
        <v>769</v>
      </c>
      <c r="B191" s="56"/>
      <c r="C191" s="57"/>
      <c r="D191" s="54"/>
      <c r="E191" s="54">
        <v>0</v>
      </c>
      <c r="F191" s="54">
        <v>0</v>
      </c>
      <c r="G191" s="58">
        <f t="shared" si="65"/>
        <v>0</v>
      </c>
      <c r="H191" s="54">
        <f t="shared" si="66"/>
        <v>0</v>
      </c>
      <c r="I191" s="59">
        <f t="shared" si="67"/>
        <v>0</v>
      </c>
      <c r="J191" s="54">
        <v>0</v>
      </c>
      <c r="K191" s="60">
        <f t="shared" si="68"/>
        <v>0</v>
      </c>
    </row>
    <row r="192" spans="1:11" s="68" customFormat="1" ht="12" thickTop="1">
      <c r="A192" s="61" t="s">
        <v>769</v>
      </c>
      <c r="B192" s="62" t="s">
        <v>732</v>
      </c>
      <c r="C192" s="63"/>
      <c r="D192" s="64">
        <f>SUBTOTAL(9,D184:D191)</f>
        <v>11950.67</v>
      </c>
      <c r="E192" s="64">
        <f t="shared" ref="E192:J192" si="69">SUBTOTAL(9,E184:E191)</f>
        <v>0</v>
      </c>
      <c r="F192" s="64">
        <f t="shared" si="69"/>
        <v>5312.25</v>
      </c>
      <c r="G192" s="65">
        <f>SUBTOTAL(9,G184:G191)</f>
        <v>6638.42</v>
      </c>
      <c r="H192" s="64">
        <f t="shared" si="69"/>
        <v>1659.605</v>
      </c>
      <c r="I192" s="66">
        <f t="shared" si="69"/>
        <v>4978.8150000000005</v>
      </c>
      <c r="J192" s="64">
        <f t="shared" si="69"/>
        <v>0</v>
      </c>
      <c r="K192" s="67">
        <f>SUBTOTAL(9,K184:K191)</f>
        <v>6971.8550000000014</v>
      </c>
    </row>
    <row r="193" spans="1:11" s="69" customFormat="1" ht="20.149999999999999" customHeight="1">
      <c r="B193" s="70"/>
      <c r="C193" s="71"/>
      <c r="D193" s="72"/>
      <c r="E193" s="72"/>
      <c r="F193" s="72"/>
      <c r="G193" s="72"/>
      <c r="H193" s="72"/>
      <c r="I193" s="73"/>
      <c r="J193" s="72"/>
      <c r="K193" s="74"/>
    </row>
    <row r="194" spans="1:11">
      <c r="A194" s="17" t="s">
        <v>770</v>
      </c>
      <c r="B194" s="56">
        <v>42963</v>
      </c>
      <c r="C194" s="57">
        <v>2016</v>
      </c>
      <c r="D194" s="54">
        <v>768.17</v>
      </c>
      <c r="E194" s="54">
        <v>0</v>
      </c>
      <c r="F194" s="54">
        <v>0</v>
      </c>
      <c r="G194" s="58">
        <f t="shared" ref="G194:G201" si="70">D194-SUM(E194+F194+J194)</f>
        <v>768.17</v>
      </c>
      <c r="H194" s="54">
        <f t="shared" ref="H194:H201" si="71">G194*0.25</f>
        <v>192.04249999999999</v>
      </c>
      <c r="I194" s="59">
        <f t="shared" ref="I194:I201" si="72">G194*0.75</f>
        <v>576.12749999999994</v>
      </c>
      <c r="J194" s="54">
        <v>0</v>
      </c>
      <c r="K194" s="60">
        <f t="shared" ref="K194:K201" si="73">E194+F194+H194+J194</f>
        <v>192.04249999999999</v>
      </c>
    </row>
    <row r="195" spans="1:11">
      <c r="A195" s="17" t="s">
        <v>770</v>
      </c>
      <c r="B195" s="56">
        <v>43108</v>
      </c>
      <c r="C195" s="57">
        <v>2018</v>
      </c>
      <c r="D195" s="54">
        <v>7989.8</v>
      </c>
      <c r="E195" s="54">
        <v>0</v>
      </c>
      <c r="F195" s="54">
        <v>0</v>
      </c>
      <c r="G195" s="58">
        <f t="shared" si="70"/>
        <v>7989.8</v>
      </c>
      <c r="H195" s="54">
        <f t="shared" si="71"/>
        <v>1997.45</v>
      </c>
      <c r="I195" s="59">
        <f t="shared" si="72"/>
        <v>5992.35</v>
      </c>
      <c r="J195" s="54">
        <v>0</v>
      </c>
      <c r="K195" s="60">
        <f t="shared" si="73"/>
        <v>1997.45</v>
      </c>
    </row>
    <row r="196" spans="1:11">
      <c r="A196" s="17" t="s">
        <v>770</v>
      </c>
      <c r="B196" s="56">
        <v>43171</v>
      </c>
      <c r="C196" s="57">
        <v>2018</v>
      </c>
      <c r="D196" s="54">
        <v>4793.88</v>
      </c>
      <c r="E196" s="54">
        <v>0</v>
      </c>
      <c r="F196" s="54">
        <v>0</v>
      </c>
      <c r="G196" s="58">
        <f t="shared" si="70"/>
        <v>4793.88</v>
      </c>
      <c r="H196" s="54">
        <f t="shared" si="71"/>
        <v>1198.47</v>
      </c>
      <c r="I196" s="59">
        <f t="shared" si="72"/>
        <v>3595.41</v>
      </c>
      <c r="J196" s="54">
        <v>0</v>
      </c>
      <c r="K196" s="60">
        <f t="shared" si="73"/>
        <v>1198.47</v>
      </c>
    </row>
    <row r="197" spans="1:11">
      <c r="A197" s="17" t="s">
        <v>770</v>
      </c>
      <c r="B197" s="56"/>
      <c r="C197" s="57"/>
      <c r="D197" s="54">
        <v>0</v>
      </c>
      <c r="E197" s="54">
        <v>0</v>
      </c>
      <c r="F197" s="54">
        <v>0</v>
      </c>
      <c r="G197" s="58">
        <f t="shared" si="70"/>
        <v>0</v>
      </c>
      <c r="H197" s="54">
        <f t="shared" si="71"/>
        <v>0</v>
      </c>
      <c r="I197" s="59">
        <f t="shared" si="72"/>
        <v>0</v>
      </c>
      <c r="J197" s="54">
        <v>0</v>
      </c>
      <c r="K197" s="60">
        <f t="shared" si="73"/>
        <v>0</v>
      </c>
    </row>
    <row r="198" spans="1:11">
      <c r="A198" s="17" t="s">
        <v>770</v>
      </c>
      <c r="B198" s="56"/>
      <c r="C198" s="57"/>
      <c r="D198" s="54">
        <v>0</v>
      </c>
      <c r="E198" s="54">
        <v>0</v>
      </c>
      <c r="F198" s="54">
        <v>0</v>
      </c>
      <c r="G198" s="58">
        <f t="shared" si="70"/>
        <v>0</v>
      </c>
      <c r="H198" s="54">
        <f t="shared" si="71"/>
        <v>0</v>
      </c>
      <c r="I198" s="59">
        <f t="shared" si="72"/>
        <v>0</v>
      </c>
      <c r="J198" s="54">
        <v>0</v>
      </c>
      <c r="K198" s="60">
        <f t="shared" si="73"/>
        <v>0</v>
      </c>
    </row>
    <row r="199" spans="1:11">
      <c r="A199" s="17" t="s">
        <v>770</v>
      </c>
      <c r="B199" s="56"/>
      <c r="C199" s="57"/>
      <c r="D199" s="54"/>
      <c r="E199" s="54">
        <v>0</v>
      </c>
      <c r="F199" s="54">
        <v>0</v>
      </c>
      <c r="G199" s="58">
        <f t="shared" si="70"/>
        <v>0</v>
      </c>
      <c r="H199" s="54">
        <f>G199*0.25</f>
        <v>0</v>
      </c>
      <c r="I199" s="59">
        <f>G199*0.75</f>
        <v>0</v>
      </c>
      <c r="J199" s="54">
        <v>0</v>
      </c>
      <c r="K199" s="60">
        <f t="shared" si="73"/>
        <v>0</v>
      </c>
    </row>
    <row r="200" spans="1:11">
      <c r="A200" s="17" t="s">
        <v>770</v>
      </c>
      <c r="B200" s="56"/>
      <c r="C200" s="57"/>
      <c r="D200" s="54"/>
      <c r="E200" s="54">
        <v>0</v>
      </c>
      <c r="F200" s="54">
        <v>0</v>
      </c>
      <c r="G200" s="58">
        <f t="shared" si="70"/>
        <v>0</v>
      </c>
      <c r="H200" s="54">
        <f>G200*0.25</f>
        <v>0</v>
      </c>
      <c r="I200" s="59">
        <f>G200*0.75</f>
        <v>0</v>
      </c>
      <c r="J200" s="54">
        <v>0</v>
      </c>
      <c r="K200" s="60">
        <f t="shared" si="73"/>
        <v>0</v>
      </c>
    </row>
    <row r="201" spans="1:11" ht="12" thickBot="1">
      <c r="A201" s="17" t="s">
        <v>770</v>
      </c>
      <c r="B201" s="56"/>
      <c r="C201" s="57"/>
      <c r="D201" s="54"/>
      <c r="E201" s="54">
        <v>0</v>
      </c>
      <c r="F201" s="54">
        <v>0</v>
      </c>
      <c r="G201" s="58">
        <f t="shared" si="70"/>
        <v>0</v>
      </c>
      <c r="H201" s="54">
        <f t="shared" si="71"/>
        <v>0</v>
      </c>
      <c r="I201" s="59">
        <f t="shared" si="72"/>
        <v>0</v>
      </c>
      <c r="J201" s="54">
        <v>0</v>
      </c>
      <c r="K201" s="60">
        <f t="shared" si="73"/>
        <v>0</v>
      </c>
    </row>
    <row r="202" spans="1:11" s="68" customFormat="1" ht="12" thickTop="1">
      <c r="A202" s="61" t="s">
        <v>770</v>
      </c>
      <c r="B202" s="62" t="s">
        <v>732</v>
      </c>
      <c r="C202" s="63"/>
      <c r="D202" s="64">
        <f>SUBTOTAL(9,D194:D201)</f>
        <v>13551.849999999999</v>
      </c>
      <c r="E202" s="64">
        <f t="shared" ref="E202:J202" si="74">SUBTOTAL(9,E194:E201)</f>
        <v>0</v>
      </c>
      <c r="F202" s="64">
        <f t="shared" si="74"/>
        <v>0</v>
      </c>
      <c r="G202" s="65">
        <f>SUBTOTAL(9,G194:G201)</f>
        <v>13551.849999999999</v>
      </c>
      <c r="H202" s="64">
        <f t="shared" si="74"/>
        <v>3387.9624999999996</v>
      </c>
      <c r="I202" s="66">
        <f t="shared" si="74"/>
        <v>10163.887500000001</v>
      </c>
      <c r="J202" s="64">
        <f t="shared" si="74"/>
        <v>0</v>
      </c>
      <c r="K202" s="67">
        <f>SUBTOTAL(9,K194:K201)</f>
        <v>3387.9624999999996</v>
      </c>
    </row>
    <row r="203" spans="1:11" s="69" customFormat="1" ht="20.149999999999999" customHeight="1">
      <c r="B203" s="70"/>
      <c r="C203" s="71"/>
      <c r="D203" s="72"/>
      <c r="E203" s="72"/>
      <c r="F203" s="72"/>
      <c r="G203" s="72"/>
      <c r="H203" s="72"/>
      <c r="I203" s="73"/>
      <c r="J203" s="72"/>
      <c r="K203" s="74"/>
    </row>
    <row r="204" spans="1:11" s="20" customFormat="1">
      <c r="A204" s="17" t="s">
        <v>771</v>
      </c>
      <c r="B204" s="56">
        <v>42963</v>
      </c>
      <c r="C204" s="91">
        <v>2016</v>
      </c>
      <c r="D204" s="58">
        <v>105794.1</v>
      </c>
      <c r="E204" s="54">
        <v>19609.02</v>
      </c>
      <c r="F204" s="54">
        <v>7749</v>
      </c>
      <c r="G204" s="58">
        <f t="shared" ref="G204:G211" si="75">D204-SUM(E204+F204+J204)</f>
        <v>78436.08</v>
      </c>
      <c r="H204" s="54">
        <f t="shared" ref="H204:H211" si="76">G204*0.25</f>
        <v>19609.02</v>
      </c>
      <c r="I204" s="59">
        <f t="shared" ref="I204:I211" si="77">G204*0.75</f>
        <v>58827.06</v>
      </c>
      <c r="J204" s="54">
        <v>0</v>
      </c>
      <c r="K204" s="60">
        <f t="shared" ref="K204:K211" si="78">E204+F204+H204+J204</f>
        <v>46967.040000000001</v>
      </c>
    </row>
    <row r="205" spans="1:11">
      <c r="A205" s="17" t="s">
        <v>771</v>
      </c>
      <c r="B205" s="56">
        <v>43072</v>
      </c>
      <c r="C205" s="57">
        <v>2018</v>
      </c>
      <c r="D205" s="54">
        <v>198150.8</v>
      </c>
      <c r="E205" s="54">
        <v>35490</v>
      </c>
      <c r="F205" s="54">
        <v>20700</v>
      </c>
      <c r="G205" s="58">
        <f t="shared" si="75"/>
        <v>141960.79999999999</v>
      </c>
      <c r="H205" s="54">
        <f t="shared" si="76"/>
        <v>35490.199999999997</v>
      </c>
      <c r="I205" s="59">
        <f t="shared" si="77"/>
        <v>106470.59999999999</v>
      </c>
      <c r="J205" s="54">
        <v>0</v>
      </c>
      <c r="K205" s="60">
        <f t="shared" si="78"/>
        <v>91680.2</v>
      </c>
    </row>
    <row r="206" spans="1:11">
      <c r="A206" s="17" t="s">
        <v>771</v>
      </c>
      <c r="B206" s="56">
        <v>43171</v>
      </c>
      <c r="C206" s="57">
        <v>2018</v>
      </c>
      <c r="D206" s="54">
        <v>105821.39</v>
      </c>
      <c r="E206" s="54">
        <v>21164.44</v>
      </c>
      <c r="F206" s="54">
        <v>0</v>
      </c>
      <c r="G206" s="58">
        <f t="shared" si="75"/>
        <v>84656.95</v>
      </c>
      <c r="H206" s="54">
        <f t="shared" si="76"/>
        <v>21164.237499999999</v>
      </c>
      <c r="I206" s="59">
        <f t="shared" si="77"/>
        <v>63492.712499999994</v>
      </c>
      <c r="J206" s="54">
        <v>0</v>
      </c>
      <c r="K206" s="60">
        <f t="shared" si="78"/>
        <v>42328.677499999998</v>
      </c>
    </row>
    <row r="207" spans="1:11">
      <c r="A207" s="17" t="s">
        <v>771</v>
      </c>
      <c r="B207" s="56"/>
      <c r="C207" s="57"/>
      <c r="D207" s="54">
        <v>0</v>
      </c>
      <c r="E207" s="54">
        <v>0</v>
      </c>
      <c r="F207" s="54">
        <v>0</v>
      </c>
      <c r="G207" s="58">
        <f t="shared" si="75"/>
        <v>0</v>
      </c>
      <c r="H207" s="54">
        <f t="shared" si="76"/>
        <v>0</v>
      </c>
      <c r="I207" s="59">
        <f t="shared" si="77"/>
        <v>0</v>
      </c>
      <c r="J207" s="54">
        <v>0</v>
      </c>
      <c r="K207" s="60">
        <f t="shared" si="78"/>
        <v>0</v>
      </c>
    </row>
    <row r="208" spans="1:11">
      <c r="A208" s="17" t="s">
        <v>771</v>
      </c>
      <c r="B208" s="56"/>
      <c r="C208" s="57"/>
      <c r="D208" s="54">
        <v>0</v>
      </c>
      <c r="E208" s="54">
        <v>0</v>
      </c>
      <c r="F208" s="54">
        <v>0</v>
      </c>
      <c r="G208" s="58">
        <f t="shared" si="75"/>
        <v>0</v>
      </c>
      <c r="H208" s="54">
        <f t="shared" si="76"/>
        <v>0</v>
      </c>
      <c r="I208" s="59">
        <f t="shared" si="77"/>
        <v>0</v>
      </c>
      <c r="J208" s="54">
        <v>0</v>
      </c>
      <c r="K208" s="60">
        <f t="shared" si="78"/>
        <v>0</v>
      </c>
    </row>
    <row r="209" spans="1:11">
      <c r="A209" s="17" t="s">
        <v>771</v>
      </c>
      <c r="B209" s="56"/>
      <c r="D209" s="54"/>
      <c r="E209" s="54">
        <v>0</v>
      </c>
      <c r="F209" s="54">
        <v>0</v>
      </c>
      <c r="G209" s="58">
        <f t="shared" si="75"/>
        <v>0</v>
      </c>
      <c r="H209" s="54">
        <f>G209*0.25</f>
        <v>0</v>
      </c>
      <c r="I209" s="59">
        <f>G209*0.75</f>
        <v>0</v>
      </c>
      <c r="J209" s="54">
        <v>0</v>
      </c>
      <c r="K209" s="60">
        <f t="shared" si="78"/>
        <v>0</v>
      </c>
    </row>
    <row r="210" spans="1:11">
      <c r="A210" s="17" t="s">
        <v>771</v>
      </c>
      <c r="B210" s="56"/>
      <c r="D210" s="54"/>
      <c r="E210" s="54">
        <v>0</v>
      </c>
      <c r="F210" s="54">
        <v>0</v>
      </c>
      <c r="G210" s="58">
        <f t="shared" si="75"/>
        <v>0</v>
      </c>
      <c r="H210" s="54">
        <f>G210*0.25</f>
        <v>0</v>
      </c>
      <c r="I210" s="59">
        <f>G210*0.75</f>
        <v>0</v>
      </c>
      <c r="J210" s="54">
        <v>0</v>
      </c>
      <c r="K210" s="60">
        <f t="shared" si="78"/>
        <v>0</v>
      </c>
    </row>
    <row r="211" spans="1:11" ht="12" thickBot="1">
      <c r="A211" s="17" t="s">
        <v>771</v>
      </c>
      <c r="B211" s="56"/>
      <c r="C211" s="57"/>
      <c r="D211" s="54"/>
      <c r="E211" s="54">
        <v>0</v>
      </c>
      <c r="F211" s="54">
        <v>0</v>
      </c>
      <c r="G211" s="58">
        <f t="shared" si="75"/>
        <v>0</v>
      </c>
      <c r="H211" s="54">
        <f t="shared" si="76"/>
        <v>0</v>
      </c>
      <c r="I211" s="59">
        <f t="shared" si="77"/>
        <v>0</v>
      </c>
      <c r="J211" s="54">
        <v>0</v>
      </c>
      <c r="K211" s="60">
        <f t="shared" si="78"/>
        <v>0</v>
      </c>
    </row>
    <row r="212" spans="1:11" s="68" customFormat="1" ht="12" thickTop="1">
      <c r="A212" s="61" t="s">
        <v>771</v>
      </c>
      <c r="B212" s="62" t="s">
        <v>732</v>
      </c>
      <c r="C212" s="63"/>
      <c r="D212" s="64">
        <f>SUBTOTAL(9,D204:D211)</f>
        <v>409766.29000000004</v>
      </c>
      <c r="E212" s="64">
        <f t="shared" ref="E212:J212" si="79">SUBTOTAL(9,E204:E211)</f>
        <v>76263.460000000006</v>
      </c>
      <c r="F212" s="64">
        <f t="shared" si="79"/>
        <v>28449</v>
      </c>
      <c r="G212" s="65">
        <f>SUBTOTAL(9,G204:G211)</f>
        <v>305053.83</v>
      </c>
      <c r="H212" s="64">
        <f t="shared" si="79"/>
        <v>76263.457500000004</v>
      </c>
      <c r="I212" s="66">
        <f t="shared" si="79"/>
        <v>228790.37249999997</v>
      </c>
      <c r="J212" s="64">
        <f t="shared" si="79"/>
        <v>0</v>
      </c>
      <c r="K212" s="67">
        <f>SUBTOTAL(9,K204:K211)</f>
        <v>180975.91749999998</v>
      </c>
    </row>
    <row r="213" spans="1:11" s="69" customFormat="1" ht="20.149999999999999" customHeight="1">
      <c r="B213" s="70"/>
      <c r="C213" s="71"/>
      <c r="D213" s="72"/>
      <c r="E213" s="72"/>
      <c r="F213" s="72"/>
      <c r="G213" s="72"/>
      <c r="H213" s="72"/>
      <c r="I213" s="73"/>
      <c r="J213" s="72"/>
      <c r="K213" s="74"/>
    </row>
    <row r="214" spans="1:11">
      <c r="A214" s="17" t="s">
        <v>772</v>
      </c>
      <c r="B214" s="56">
        <v>42963</v>
      </c>
      <c r="C214" s="92">
        <v>2016</v>
      </c>
      <c r="D214" s="58">
        <v>976.97</v>
      </c>
      <c r="E214" s="54">
        <v>0</v>
      </c>
      <c r="F214" s="54">
        <v>0</v>
      </c>
      <c r="G214" s="58">
        <f t="shared" ref="G214:G219" si="80">D214-SUM(E214+F214+J214)</f>
        <v>976.97</v>
      </c>
      <c r="H214" s="54">
        <f t="shared" ref="H214:H219" si="81">G214*0.25</f>
        <v>244.24250000000001</v>
      </c>
      <c r="I214" s="59">
        <f t="shared" ref="I214:I219" si="82">G214*0.75</f>
        <v>732.72749999999996</v>
      </c>
      <c r="J214" s="54">
        <v>0</v>
      </c>
      <c r="K214" s="60">
        <f t="shared" ref="K214:K219" si="83">E214+F214+H214+J214</f>
        <v>244.24250000000001</v>
      </c>
    </row>
    <row r="215" spans="1:11">
      <c r="A215" s="17" t="s">
        <v>772</v>
      </c>
      <c r="B215" s="56">
        <v>43108</v>
      </c>
      <c r="C215" s="92">
        <v>2018</v>
      </c>
      <c r="D215" s="58">
        <v>2628.22</v>
      </c>
      <c r="E215" s="54">
        <v>0</v>
      </c>
      <c r="F215" s="54">
        <v>0</v>
      </c>
      <c r="G215" s="58">
        <f t="shared" si="80"/>
        <v>2628.22</v>
      </c>
      <c r="H215" s="54">
        <f t="shared" si="81"/>
        <v>657.05499999999995</v>
      </c>
      <c r="I215" s="59">
        <f t="shared" si="82"/>
        <v>1971.165</v>
      </c>
      <c r="J215" s="54">
        <v>0</v>
      </c>
      <c r="K215" s="60">
        <f t="shared" si="83"/>
        <v>657.05499999999995</v>
      </c>
    </row>
    <row r="216" spans="1:11">
      <c r="A216" s="17" t="s">
        <v>772</v>
      </c>
      <c r="B216" s="56">
        <v>43171</v>
      </c>
      <c r="C216" s="92">
        <v>2018</v>
      </c>
      <c r="D216" s="58">
        <v>1576.94</v>
      </c>
      <c r="E216" s="54">
        <v>0</v>
      </c>
      <c r="F216" s="54">
        <v>0</v>
      </c>
      <c r="G216" s="58">
        <f t="shared" si="80"/>
        <v>1576.94</v>
      </c>
      <c r="H216" s="54">
        <f t="shared" si="81"/>
        <v>394.23500000000001</v>
      </c>
      <c r="I216" s="59">
        <f t="shared" si="82"/>
        <v>1182.7049999999999</v>
      </c>
      <c r="J216" s="54">
        <v>0</v>
      </c>
      <c r="K216" s="60">
        <f t="shared" si="83"/>
        <v>394.23500000000001</v>
      </c>
    </row>
    <row r="217" spans="1:11">
      <c r="A217" s="17" t="s">
        <v>772</v>
      </c>
      <c r="B217" s="56"/>
      <c r="C217" s="57"/>
      <c r="D217" s="54">
        <v>0</v>
      </c>
      <c r="E217" s="54">
        <v>0</v>
      </c>
      <c r="F217" s="54">
        <v>0</v>
      </c>
      <c r="G217" s="58">
        <f t="shared" si="80"/>
        <v>0</v>
      </c>
      <c r="H217" s="54">
        <f t="shared" si="81"/>
        <v>0</v>
      </c>
      <c r="I217" s="59">
        <f t="shared" si="82"/>
        <v>0</v>
      </c>
      <c r="J217" s="54">
        <v>0</v>
      </c>
      <c r="K217" s="60">
        <f t="shared" si="83"/>
        <v>0</v>
      </c>
    </row>
    <row r="218" spans="1:11">
      <c r="A218" s="17" t="s">
        <v>772</v>
      </c>
      <c r="B218" s="56"/>
      <c r="C218" s="57"/>
      <c r="D218" s="54">
        <v>0</v>
      </c>
      <c r="E218" s="54">
        <v>0</v>
      </c>
      <c r="F218" s="54">
        <v>0</v>
      </c>
      <c r="G218" s="58">
        <f t="shared" si="80"/>
        <v>0</v>
      </c>
      <c r="H218" s="54">
        <f t="shared" si="81"/>
        <v>0</v>
      </c>
      <c r="I218" s="59">
        <f t="shared" si="82"/>
        <v>0</v>
      </c>
      <c r="J218" s="54">
        <v>0</v>
      </c>
      <c r="K218" s="60">
        <f t="shared" si="83"/>
        <v>0</v>
      </c>
    </row>
    <row r="219" spans="1:11" ht="12" thickBot="1">
      <c r="A219" s="17" t="s">
        <v>772</v>
      </c>
      <c r="B219" s="56"/>
      <c r="C219" s="57"/>
      <c r="D219" s="54"/>
      <c r="E219" s="54">
        <v>0</v>
      </c>
      <c r="F219" s="54">
        <v>0</v>
      </c>
      <c r="G219" s="58">
        <f t="shared" si="80"/>
        <v>0</v>
      </c>
      <c r="H219" s="54">
        <f t="shared" si="81"/>
        <v>0</v>
      </c>
      <c r="I219" s="59">
        <f t="shared" si="82"/>
        <v>0</v>
      </c>
      <c r="J219" s="54">
        <v>0</v>
      </c>
      <c r="K219" s="60">
        <f t="shared" si="83"/>
        <v>0</v>
      </c>
    </row>
    <row r="220" spans="1:11" s="68" customFormat="1" ht="12" thickTop="1">
      <c r="A220" s="61" t="s">
        <v>772</v>
      </c>
      <c r="B220" s="62" t="s">
        <v>732</v>
      </c>
      <c r="C220" s="63"/>
      <c r="D220" s="64">
        <f>SUBTOTAL(9,D214:D219)</f>
        <v>5182.1299999999992</v>
      </c>
      <c r="E220" s="64">
        <f t="shared" ref="E220:J220" si="84">SUBTOTAL(9,E214:E219)</f>
        <v>0</v>
      </c>
      <c r="F220" s="64">
        <f t="shared" si="84"/>
        <v>0</v>
      </c>
      <c r="G220" s="65">
        <f>SUBTOTAL(9,G214:G219)</f>
        <v>5182.1299999999992</v>
      </c>
      <c r="H220" s="64">
        <f t="shared" si="84"/>
        <v>1295.5324999999998</v>
      </c>
      <c r="I220" s="93">
        <f t="shared" si="84"/>
        <v>3886.5974999999999</v>
      </c>
      <c r="J220" s="64">
        <f t="shared" si="84"/>
        <v>0</v>
      </c>
      <c r="K220" s="67">
        <f>SUBTOTAL(9,K214:K219)</f>
        <v>1295.5324999999998</v>
      </c>
    </row>
    <row r="221" spans="1:11" s="68" customFormat="1">
      <c r="B221" s="81"/>
      <c r="C221" s="82"/>
      <c r="D221" s="83"/>
      <c r="E221" s="83"/>
      <c r="F221" s="83"/>
      <c r="G221" s="94"/>
      <c r="H221" s="83"/>
      <c r="I221" s="84"/>
      <c r="J221" s="83"/>
      <c r="K221" s="85"/>
    </row>
    <row r="222" spans="1:11" s="69" customFormat="1" ht="20.149999999999999" customHeight="1">
      <c r="B222" s="70"/>
      <c r="C222" s="71"/>
      <c r="D222" s="72"/>
      <c r="E222" s="72"/>
      <c r="F222" s="72"/>
      <c r="G222" s="72"/>
      <c r="H222" s="72"/>
      <c r="I222" s="73"/>
      <c r="J222" s="72"/>
      <c r="K222" s="74"/>
    </row>
    <row r="223" spans="1:11">
      <c r="A223" s="17" t="s">
        <v>773</v>
      </c>
      <c r="B223" s="56">
        <v>42963</v>
      </c>
      <c r="C223" s="57">
        <v>2016</v>
      </c>
      <c r="D223" s="54">
        <v>461.91</v>
      </c>
      <c r="E223" s="54">
        <v>0</v>
      </c>
      <c r="F223" s="54">
        <v>0</v>
      </c>
      <c r="G223" s="58">
        <f>D223-SUM(E223+F223+J223)</f>
        <v>461.91</v>
      </c>
      <c r="H223" s="54">
        <f>G223*0.25</f>
        <v>115.47750000000001</v>
      </c>
      <c r="I223" s="59">
        <f>G223*0.75</f>
        <v>346.4325</v>
      </c>
      <c r="J223" s="54">
        <v>0</v>
      </c>
      <c r="K223" s="60">
        <f>E223+F223+H223+J223</f>
        <v>115.47750000000001</v>
      </c>
    </row>
    <row r="224" spans="1:11">
      <c r="A224" s="17" t="s">
        <v>773</v>
      </c>
      <c r="B224" s="56">
        <v>43108</v>
      </c>
      <c r="C224" s="57">
        <v>2018</v>
      </c>
      <c r="D224" s="54">
        <v>4532.22</v>
      </c>
      <c r="E224" s="54">
        <v>0</v>
      </c>
      <c r="F224" s="54">
        <v>0</v>
      </c>
      <c r="G224" s="58">
        <f>D224-SUM(E224+F224+J224)</f>
        <v>4532.22</v>
      </c>
      <c r="H224" s="54">
        <f>G224*0.25</f>
        <v>1133.0550000000001</v>
      </c>
      <c r="I224" s="59">
        <f>G224*0.75</f>
        <v>3399.165</v>
      </c>
      <c r="J224" s="54">
        <v>0</v>
      </c>
      <c r="K224" s="60">
        <f>E224+F224+H224+J224</f>
        <v>1133.0550000000001</v>
      </c>
    </row>
    <row r="225" spans="1:11">
      <c r="A225" s="17" t="s">
        <v>773</v>
      </c>
      <c r="B225" s="56">
        <v>43171</v>
      </c>
      <c r="C225" s="57">
        <v>2018</v>
      </c>
      <c r="D225" s="54">
        <v>2719.34</v>
      </c>
      <c r="E225" s="54">
        <v>0</v>
      </c>
      <c r="F225" s="54">
        <v>0</v>
      </c>
      <c r="G225" s="58">
        <f>D225-SUM(E225+F225+J225)</f>
        <v>2719.34</v>
      </c>
      <c r="H225" s="54">
        <f>G225*0.25</f>
        <v>679.83500000000004</v>
      </c>
      <c r="I225" s="59">
        <f>G225*0.75</f>
        <v>2039.5050000000001</v>
      </c>
      <c r="J225" s="54">
        <v>0</v>
      </c>
      <c r="K225" s="60">
        <f>E225+F225+H225+J225</f>
        <v>679.83500000000004</v>
      </c>
    </row>
    <row r="226" spans="1:11" ht="12" thickBot="1">
      <c r="A226" s="17" t="s">
        <v>773</v>
      </c>
      <c r="B226" s="56"/>
      <c r="C226" s="57"/>
      <c r="D226" s="54"/>
      <c r="E226" s="54">
        <v>0</v>
      </c>
      <c r="F226" s="54">
        <v>0</v>
      </c>
      <c r="G226" s="58">
        <f>D226-SUM(E226+F226+J226)</f>
        <v>0</v>
      </c>
      <c r="H226" s="54">
        <f>G226*0.25</f>
        <v>0</v>
      </c>
      <c r="I226" s="59">
        <f>G226*0.75</f>
        <v>0</v>
      </c>
      <c r="J226" s="54">
        <v>0</v>
      </c>
      <c r="K226" s="60">
        <f>E226+F226+H226+J226</f>
        <v>0</v>
      </c>
    </row>
    <row r="227" spans="1:11" s="68" customFormat="1" ht="12" thickTop="1">
      <c r="A227" s="61" t="s">
        <v>773</v>
      </c>
      <c r="B227" s="62" t="s">
        <v>732</v>
      </c>
      <c r="C227" s="63"/>
      <c r="D227" s="64">
        <f>SUBTOTAL(9,D223:D226)</f>
        <v>7713.47</v>
      </c>
      <c r="E227" s="64">
        <f t="shared" ref="E227:J227" si="85">SUBTOTAL(9,E223:E226)</f>
        <v>0</v>
      </c>
      <c r="F227" s="64">
        <f t="shared" si="85"/>
        <v>0</v>
      </c>
      <c r="G227" s="65">
        <f>SUBTOTAL(9,G223:G226)</f>
        <v>7713.47</v>
      </c>
      <c r="H227" s="64">
        <f t="shared" si="85"/>
        <v>1928.3675000000001</v>
      </c>
      <c r="I227" s="93">
        <f t="shared" si="85"/>
        <v>5785.1025</v>
      </c>
      <c r="J227" s="64">
        <f t="shared" si="85"/>
        <v>0</v>
      </c>
      <c r="K227" s="67">
        <f>SUBTOTAL(9,K223:K226)</f>
        <v>1928.3675000000001</v>
      </c>
    </row>
    <row r="228" spans="1:11" s="69" customFormat="1" ht="20.149999999999999" customHeight="1">
      <c r="B228" s="70"/>
      <c r="C228" s="71"/>
      <c r="D228" s="72"/>
      <c r="E228" s="72"/>
      <c r="F228" s="72"/>
      <c r="G228" s="72"/>
      <c r="H228" s="72"/>
      <c r="I228" s="95"/>
      <c r="J228" s="72"/>
      <c r="K228" s="74"/>
    </row>
    <row r="229" spans="1:11">
      <c r="A229" s="17" t="s">
        <v>774</v>
      </c>
      <c r="B229" s="56">
        <v>42963</v>
      </c>
      <c r="C229" s="57">
        <v>2016</v>
      </c>
      <c r="D229" s="54">
        <v>850.25</v>
      </c>
      <c r="E229" s="54">
        <v>0</v>
      </c>
      <c r="F229" s="54">
        <v>0</v>
      </c>
      <c r="G229" s="58">
        <f>D229-SUM(E229+F229+J229)</f>
        <v>850.25</v>
      </c>
      <c r="H229" s="54">
        <f>G229*0.25</f>
        <v>212.5625</v>
      </c>
      <c r="I229" s="59">
        <f>G229*0.75</f>
        <v>637.6875</v>
      </c>
      <c r="J229" s="54">
        <v>0</v>
      </c>
      <c r="K229" s="60">
        <f>E229+F229+H229+J229</f>
        <v>212.5625</v>
      </c>
    </row>
    <row r="230" spans="1:11">
      <c r="A230" s="17" t="s">
        <v>774</v>
      </c>
      <c r="B230" s="56">
        <v>43108</v>
      </c>
      <c r="C230" s="57">
        <v>2018</v>
      </c>
      <c r="D230" s="54">
        <v>2515.12</v>
      </c>
      <c r="E230" s="54">
        <v>0</v>
      </c>
      <c r="F230" s="54">
        <v>0</v>
      </c>
      <c r="G230" s="58">
        <f>D230-SUM(E230+F230+J230)</f>
        <v>2515.12</v>
      </c>
      <c r="H230" s="54">
        <f>G230*0.25</f>
        <v>628.78</v>
      </c>
      <c r="I230" s="59">
        <f>G230*0.75</f>
        <v>1886.34</v>
      </c>
      <c r="J230" s="54">
        <v>0</v>
      </c>
      <c r="K230" s="60">
        <f>E230+F230+H230+J230</f>
        <v>628.78</v>
      </c>
    </row>
    <row r="231" spans="1:11" ht="12" thickBot="1">
      <c r="A231" s="17" t="s">
        <v>774</v>
      </c>
      <c r="B231" s="56">
        <v>43171</v>
      </c>
      <c r="C231" s="57">
        <v>2018</v>
      </c>
      <c r="D231" s="54">
        <v>1509.08</v>
      </c>
      <c r="E231" s="54">
        <v>0</v>
      </c>
      <c r="F231" s="54">
        <v>0</v>
      </c>
      <c r="G231" s="58">
        <f>D231-SUM(E231+F231+J231)</f>
        <v>1509.08</v>
      </c>
      <c r="H231" s="54">
        <f>G231*0.25</f>
        <v>377.27</v>
      </c>
      <c r="I231" s="59">
        <f>G231*0.75</f>
        <v>1131.81</v>
      </c>
      <c r="J231" s="54">
        <v>0</v>
      </c>
      <c r="K231" s="60">
        <f>E231+F231+H231+J231</f>
        <v>377.27</v>
      </c>
    </row>
    <row r="232" spans="1:11" s="68" customFormat="1" ht="12" thickTop="1">
      <c r="A232" s="61" t="s">
        <v>774</v>
      </c>
      <c r="B232" s="62" t="s">
        <v>732</v>
      </c>
      <c r="C232" s="63"/>
      <c r="D232" s="64">
        <f t="shared" ref="D232:J232" si="86">SUBTOTAL(9,D229:D231)</f>
        <v>4874.45</v>
      </c>
      <c r="E232" s="64">
        <f t="shared" si="86"/>
        <v>0</v>
      </c>
      <c r="F232" s="64">
        <f t="shared" si="86"/>
        <v>0</v>
      </c>
      <c r="G232" s="65">
        <f>SUBTOTAL(9,G229:G231)</f>
        <v>4874.45</v>
      </c>
      <c r="H232" s="64">
        <f t="shared" si="86"/>
        <v>1218.6125</v>
      </c>
      <c r="I232" s="66">
        <f t="shared" si="86"/>
        <v>3655.8375000000001</v>
      </c>
      <c r="J232" s="64">
        <f t="shared" si="86"/>
        <v>0</v>
      </c>
      <c r="K232" s="67">
        <f>SUBTOTAL(9,K229:K231)</f>
        <v>1218.6125</v>
      </c>
    </row>
    <row r="233" spans="1:11" s="69" customFormat="1" ht="20.149999999999999" customHeight="1">
      <c r="B233" s="70"/>
      <c r="C233" s="71"/>
      <c r="D233" s="72"/>
      <c r="E233" s="72"/>
      <c r="F233" s="72"/>
      <c r="G233" s="72"/>
      <c r="H233" s="72"/>
      <c r="I233" s="73"/>
      <c r="J233" s="72"/>
      <c r="K233" s="74"/>
    </row>
    <row r="234" spans="1:11">
      <c r="A234" s="17" t="s">
        <v>775</v>
      </c>
      <c r="B234" s="56">
        <v>42963</v>
      </c>
      <c r="C234" s="57">
        <v>2016</v>
      </c>
      <c r="D234" s="54">
        <v>10937.65</v>
      </c>
      <c r="E234" s="54">
        <v>1497.72</v>
      </c>
      <c r="F234" s="54">
        <v>3136.5</v>
      </c>
      <c r="G234" s="58">
        <f t="shared" ref="G234:G241" si="87">D234-SUM(E234+F234+J234)</f>
        <v>6303.4299999999994</v>
      </c>
      <c r="H234" s="54">
        <f t="shared" ref="H234:H241" si="88">G234*0.25</f>
        <v>1575.8574999999998</v>
      </c>
      <c r="I234" s="59">
        <f t="shared" ref="I234:I241" si="89">G234*0.75</f>
        <v>4727.5724999999993</v>
      </c>
      <c r="J234" s="54">
        <v>0</v>
      </c>
      <c r="K234" s="60">
        <f t="shared" ref="K234:K241" si="90">E234+F234+H234+J234</f>
        <v>6210.0775000000003</v>
      </c>
    </row>
    <row r="235" spans="1:11">
      <c r="A235" s="17" t="s">
        <v>775</v>
      </c>
      <c r="B235" s="56">
        <v>43108</v>
      </c>
      <c r="C235" s="57">
        <v>2018</v>
      </c>
      <c r="D235" s="54">
        <v>36070.75</v>
      </c>
      <c r="E235" s="54">
        <v>5427.55</v>
      </c>
      <c r="F235" s="54">
        <v>8100</v>
      </c>
      <c r="G235" s="58">
        <f t="shared" si="87"/>
        <v>22543.200000000001</v>
      </c>
      <c r="H235" s="54">
        <f t="shared" si="88"/>
        <v>5635.8</v>
      </c>
      <c r="I235" s="59">
        <f t="shared" si="89"/>
        <v>16907.400000000001</v>
      </c>
      <c r="J235" s="54">
        <v>0</v>
      </c>
      <c r="K235" s="60">
        <f t="shared" si="90"/>
        <v>19163.349999999999</v>
      </c>
    </row>
    <row r="236" spans="1:11">
      <c r="A236" s="17" t="s">
        <v>775</v>
      </c>
      <c r="B236" s="56">
        <v>43171</v>
      </c>
      <c r="C236" s="57">
        <v>2018</v>
      </c>
      <c r="D236" s="54">
        <v>16782.45</v>
      </c>
      <c r="E236" s="54">
        <v>3256.53</v>
      </c>
      <c r="F236" s="54">
        <v>0</v>
      </c>
      <c r="G236" s="58">
        <f t="shared" si="87"/>
        <v>13525.92</v>
      </c>
      <c r="H236" s="54">
        <f t="shared" si="88"/>
        <v>3381.48</v>
      </c>
      <c r="I236" s="59">
        <f t="shared" si="89"/>
        <v>10144.44</v>
      </c>
      <c r="J236" s="54">
        <v>0</v>
      </c>
      <c r="K236" s="60">
        <f t="shared" si="90"/>
        <v>6638.01</v>
      </c>
    </row>
    <row r="237" spans="1:11">
      <c r="A237" s="17" t="s">
        <v>775</v>
      </c>
      <c r="B237" s="56"/>
      <c r="C237" s="57"/>
      <c r="D237" s="54">
        <v>0</v>
      </c>
      <c r="E237" s="54">
        <v>0</v>
      </c>
      <c r="F237" s="54">
        <v>0</v>
      </c>
      <c r="G237" s="58">
        <f t="shared" si="87"/>
        <v>0</v>
      </c>
      <c r="H237" s="54">
        <f t="shared" si="88"/>
        <v>0</v>
      </c>
      <c r="I237" s="59">
        <f t="shared" si="89"/>
        <v>0</v>
      </c>
      <c r="J237" s="54">
        <v>0</v>
      </c>
      <c r="K237" s="60">
        <f t="shared" si="90"/>
        <v>0</v>
      </c>
    </row>
    <row r="238" spans="1:11">
      <c r="A238" s="17" t="s">
        <v>775</v>
      </c>
      <c r="B238" s="56"/>
      <c r="C238" s="57"/>
      <c r="D238" s="54"/>
      <c r="E238" s="54">
        <v>0</v>
      </c>
      <c r="F238" s="54">
        <v>0</v>
      </c>
      <c r="G238" s="58">
        <f t="shared" si="87"/>
        <v>0</v>
      </c>
      <c r="H238" s="54">
        <f t="shared" si="88"/>
        <v>0</v>
      </c>
      <c r="I238" s="59">
        <f t="shared" si="89"/>
        <v>0</v>
      </c>
      <c r="J238" s="54">
        <v>0</v>
      </c>
      <c r="K238" s="60">
        <f t="shared" si="90"/>
        <v>0</v>
      </c>
    </row>
    <row r="239" spans="1:11">
      <c r="A239" s="17" t="s">
        <v>775</v>
      </c>
      <c r="B239" s="56"/>
      <c r="C239" s="57"/>
      <c r="D239" s="54"/>
      <c r="E239" s="54">
        <v>0</v>
      </c>
      <c r="F239" s="54">
        <v>0</v>
      </c>
      <c r="G239" s="58">
        <f t="shared" si="87"/>
        <v>0</v>
      </c>
      <c r="H239" s="54">
        <f>G239*0.25</f>
        <v>0</v>
      </c>
      <c r="I239" s="59">
        <f>G239*0.75</f>
        <v>0</v>
      </c>
      <c r="J239" s="54">
        <v>0</v>
      </c>
      <c r="K239" s="60">
        <f t="shared" si="90"/>
        <v>0</v>
      </c>
    </row>
    <row r="240" spans="1:11">
      <c r="A240" s="17" t="s">
        <v>775</v>
      </c>
      <c r="B240" s="56"/>
      <c r="C240" s="57"/>
      <c r="D240" s="54"/>
      <c r="E240" s="54">
        <v>0</v>
      </c>
      <c r="F240" s="54">
        <v>0</v>
      </c>
      <c r="G240" s="58">
        <f t="shared" si="87"/>
        <v>0</v>
      </c>
      <c r="H240" s="54">
        <f>G240*0.25</f>
        <v>0</v>
      </c>
      <c r="I240" s="59">
        <f>G240*0.75</f>
        <v>0</v>
      </c>
      <c r="J240" s="54">
        <v>0</v>
      </c>
      <c r="K240" s="60">
        <f t="shared" si="90"/>
        <v>0</v>
      </c>
    </row>
    <row r="241" spans="1:11" ht="12" thickBot="1">
      <c r="A241" s="17" t="s">
        <v>775</v>
      </c>
      <c r="B241" s="56"/>
      <c r="C241" s="57"/>
      <c r="D241" s="54"/>
      <c r="E241" s="54">
        <v>0</v>
      </c>
      <c r="F241" s="54">
        <v>0</v>
      </c>
      <c r="G241" s="58">
        <f t="shared" si="87"/>
        <v>0</v>
      </c>
      <c r="H241" s="54">
        <f t="shared" si="88"/>
        <v>0</v>
      </c>
      <c r="I241" s="59">
        <f t="shared" si="89"/>
        <v>0</v>
      </c>
      <c r="J241" s="54">
        <v>0</v>
      </c>
      <c r="K241" s="60">
        <f t="shared" si="90"/>
        <v>0</v>
      </c>
    </row>
    <row r="242" spans="1:11" s="68" customFormat="1" ht="12" thickTop="1">
      <c r="A242" s="61" t="s">
        <v>775</v>
      </c>
      <c r="B242" s="62" t="s">
        <v>732</v>
      </c>
      <c r="C242" s="63"/>
      <c r="D242" s="64">
        <f>SUBTOTAL(9,D234:D241)</f>
        <v>63790.850000000006</v>
      </c>
      <c r="E242" s="64">
        <f t="shared" ref="E242:J242" si="91">SUBTOTAL(9,E234:E241)</f>
        <v>10181.800000000001</v>
      </c>
      <c r="F242" s="64">
        <f t="shared" si="91"/>
        <v>11236.5</v>
      </c>
      <c r="G242" s="65">
        <f>SUBTOTAL(9,G234:G241)</f>
        <v>42372.55</v>
      </c>
      <c r="H242" s="64">
        <f t="shared" si="91"/>
        <v>10593.137500000001</v>
      </c>
      <c r="I242" s="66">
        <f t="shared" si="91"/>
        <v>31779.412499999999</v>
      </c>
      <c r="J242" s="64">
        <f t="shared" si="91"/>
        <v>0</v>
      </c>
      <c r="K242" s="67">
        <f>SUBTOTAL(9,K234:K241)</f>
        <v>32011.4375</v>
      </c>
    </row>
    <row r="243" spans="1:11" s="69" customFormat="1" ht="20.149999999999999" customHeight="1">
      <c r="B243" s="70"/>
      <c r="C243" s="71"/>
      <c r="D243" s="72"/>
      <c r="E243" s="72"/>
      <c r="F243" s="72"/>
      <c r="G243" s="72"/>
      <c r="H243" s="72"/>
      <c r="I243" s="73"/>
      <c r="J243" s="72"/>
      <c r="K243" s="74"/>
    </row>
    <row r="244" spans="1:11">
      <c r="A244" s="17" t="s">
        <v>776</v>
      </c>
      <c r="B244" s="56">
        <v>42963</v>
      </c>
      <c r="C244" s="57">
        <v>2016</v>
      </c>
      <c r="D244" s="54">
        <v>93222.47</v>
      </c>
      <c r="E244" s="54">
        <v>17435.93</v>
      </c>
      <c r="F244" s="54">
        <v>2952</v>
      </c>
      <c r="G244" s="58">
        <f t="shared" ref="G244:G251" si="92">D244-SUM(E244+F244+J244)</f>
        <v>72834.540000000008</v>
      </c>
      <c r="H244" s="54">
        <f t="shared" ref="H244:H251" si="93">G244*0.25</f>
        <v>18208.635000000002</v>
      </c>
      <c r="I244" s="59">
        <f t="shared" ref="I244:I251" si="94">G244*0.75</f>
        <v>54625.905000000006</v>
      </c>
      <c r="J244" s="54">
        <v>0</v>
      </c>
      <c r="K244" s="60">
        <f t="shared" ref="K244:K251" si="95">E244+F244+H244+J244</f>
        <v>38596.565000000002</v>
      </c>
    </row>
    <row r="245" spans="1:11">
      <c r="A245" s="17" t="s">
        <v>776</v>
      </c>
      <c r="B245" s="56">
        <v>43072</v>
      </c>
      <c r="C245" s="57">
        <v>2018</v>
      </c>
      <c r="D245" s="54">
        <v>217509.38</v>
      </c>
      <c r="E245" s="54">
        <v>30625.56</v>
      </c>
      <c r="F245" s="54">
        <v>10800</v>
      </c>
      <c r="G245" s="58">
        <f t="shared" si="92"/>
        <v>176083.82</v>
      </c>
      <c r="H245" s="54">
        <f t="shared" si="93"/>
        <v>44020.955000000002</v>
      </c>
      <c r="I245" s="59">
        <f t="shared" si="94"/>
        <v>132062.86499999999</v>
      </c>
      <c r="J245" s="54">
        <v>0</v>
      </c>
      <c r="K245" s="60">
        <f t="shared" si="95"/>
        <v>85446.514999999999</v>
      </c>
    </row>
    <row r="246" spans="1:11">
      <c r="A246" s="17" t="s">
        <v>776</v>
      </c>
      <c r="B246" s="56">
        <v>43171</v>
      </c>
      <c r="C246" s="57">
        <v>2018</v>
      </c>
      <c r="D246" s="54">
        <v>123573.23</v>
      </c>
      <c r="E246" s="54">
        <v>18275.72</v>
      </c>
      <c r="F246" s="54">
        <v>0</v>
      </c>
      <c r="G246" s="58">
        <f t="shared" si="92"/>
        <v>105297.51</v>
      </c>
      <c r="H246" s="54">
        <f t="shared" si="93"/>
        <v>26324.377499999999</v>
      </c>
      <c r="I246" s="59">
        <f t="shared" si="94"/>
        <v>78973.132499999992</v>
      </c>
      <c r="J246" s="54">
        <v>0</v>
      </c>
      <c r="K246" s="60">
        <f t="shared" si="95"/>
        <v>44600.097500000003</v>
      </c>
    </row>
    <row r="247" spans="1:11">
      <c r="A247" s="17" t="s">
        <v>776</v>
      </c>
      <c r="B247" s="56"/>
      <c r="C247" s="57"/>
      <c r="D247" s="54">
        <v>0</v>
      </c>
      <c r="E247" s="54">
        <v>0</v>
      </c>
      <c r="F247" s="54">
        <v>0</v>
      </c>
      <c r="G247" s="58">
        <f t="shared" si="92"/>
        <v>0</v>
      </c>
      <c r="H247" s="54">
        <f t="shared" si="93"/>
        <v>0</v>
      </c>
      <c r="I247" s="59">
        <f t="shared" si="94"/>
        <v>0</v>
      </c>
      <c r="J247" s="54">
        <v>0</v>
      </c>
      <c r="K247" s="60">
        <f t="shared" si="95"/>
        <v>0</v>
      </c>
    </row>
    <row r="248" spans="1:11">
      <c r="A248" s="17" t="s">
        <v>776</v>
      </c>
      <c r="B248" s="56"/>
      <c r="C248" s="57"/>
      <c r="D248" s="54"/>
      <c r="E248" s="54">
        <v>0</v>
      </c>
      <c r="F248" s="54">
        <v>0</v>
      </c>
      <c r="G248" s="58">
        <f t="shared" si="92"/>
        <v>0</v>
      </c>
      <c r="H248" s="54">
        <f t="shared" si="93"/>
        <v>0</v>
      </c>
      <c r="I248" s="59">
        <f t="shared" si="94"/>
        <v>0</v>
      </c>
      <c r="J248" s="54">
        <v>0</v>
      </c>
      <c r="K248" s="60">
        <f t="shared" si="95"/>
        <v>0</v>
      </c>
    </row>
    <row r="249" spans="1:11">
      <c r="A249" s="17" t="s">
        <v>776</v>
      </c>
      <c r="B249" s="56"/>
      <c r="C249" s="57"/>
      <c r="D249" s="54"/>
      <c r="E249" s="54">
        <v>0</v>
      </c>
      <c r="F249" s="54">
        <v>0</v>
      </c>
      <c r="G249" s="58">
        <f t="shared" si="92"/>
        <v>0</v>
      </c>
      <c r="H249" s="54">
        <f>G249*0.25</f>
        <v>0</v>
      </c>
      <c r="I249" s="59">
        <f>G249*0.75</f>
        <v>0</v>
      </c>
      <c r="J249" s="54">
        <v>0</v>
      </c>
      <c r="K249" s="60">
        <f t="shared" si="95"/>
        <v>0</v>
      </c>
    </row>
    <row r="250" spans="1:11">
      <c r="A250" s="17" t="s">
        <v>776</v>
      </c>
      <c r="B250" s="56"/>
      <c r="C250" s="57"/>
      <c r="D250" s="54"/>
      <c r="E250" s="54">
        <v>0</v>
      </c>
      <c r="F250" s="54">
        <v>0</v>
      </c>
      <c r="G250" s="58">
        <f t="shared" si="92"/>
        <v>0</v>
      </c>
      <c r="H250" s="54">
        <f>G250*0.25</f>
        <v>0</v>
      </c>
      <c r="I250" s="59">
        <f>G250*0.75</f>
        <v>0</v>
      </c>
      <c r="J250" s="54">
        <v>0</v>
      </c>
      <c r="K250" s="60">
        <f t="shared" si="95"/>
        <v>0</v>
      </c>
    </row>
    <row r="251" spans="1:11" ht="12" thickBot="1">
      <c r="A251" s="17" t="s">
        <v>776</v>
      </c>
      <c r="B251" s="56"/>
      <c r="C251" s="57"/>
      <c r="D251" s="54"/>
      <c r="E251" s="54">
        <v>0</v>
      </c>
      <c r="F251" s="54">
        <v>0</v>
      </c>
      <c r="G251" s="58">
        <f t="shared" si="92"/>
        <v>0</v>
      </c>
      <c r="H251" s="54">
        <f t="shared" si="93"/>
        <v>0</v>
      </c>
      <c r="I251" s="59">
        <f t="shared" si="94"/>
        <v>0</v>
      </c>
      <c r="J251" s="54">
        <v>0</v>
      </c>
      <c r="K251" s="60">
        <f t="shared" si="95"/>
        <v>0</v>
      </c>
    </row>
    <row r="252" spans="1:11" s="68" customFormat="1" ht="12" thickTop="1">
      <c r="A252" s="61" t="s">
        <v>776</v>
      </c>
      <c r="B252" s="62" t="s">
        <v>732</v>
      </c>
      <c r="C252" s="63"/>
      <c r="D252" s="64">
        <f>SUBTOTAL(9,D244:D251)</f>
        <v>434305.07999999996</v>
      </c>
      <c r="E252" s="64">
        <f t="shared" ref="E252:J252" si="96">SUBTOTAL(9,E244:E251)</f>
        <v>66337.210000000006</v>
      </c>
      <c r="F252" s="64">
        <f t="shared" si="96"/>
        <v>13752</v>
      </c>
      <c r="G252" s="65">
        <f>SUBTOTAL(9,G244:G251)</f>
        <v>354215.87</v>
      </c>
      <c r="H252" s="64">
        <f t="shared" si="96"/>
        <v>88553.967499999999</v>
      </c>
      <c r="I252" s="66">
        <f t="shared" si="96"/>
        <v>265661.90249999997</v>
      </c>
      <c r="J252" s="64">
        <f t="shared" si="96"/>
        <v>0</v>
      </c>
      <c r="K252" s="67">
        <f>SUBTOTAL(9,K244:K251)</f>
        <v>168643.17749999999</v>
      </c>
    </row>
    <row r="253" spans="1:11" s="69" customFormat="1" ht="20.149999999999999" customHeight="1">
      <c r="B253" s="70"/>
      <c r="C253" s="71"/>
      <c r="D253" s="72"/>
      <c r="E253" s="72"/>
      <c r="F253" s="72"/>
      <c r="G253" s="72"/>
      <c r="H253" s="72"/>
      <c r="I253" s="73"/>
      <c r="J253" s="72"/>
      <c r="K253" s="74"/>
    </row>
    <row r="254" spans="1:11">
      <c r="A254" s="17" t="s">
        <v>777</v>
      </c>
      <c r="B254" s="56">
        <v>42963</v>
      </c>
      <c r="C254" s="57">
        <v>2016</v>
      </c>
      <c r="D254" s="54">
        <v>57722.57</v>
      </c>
      <c r="E254" s="54">
        <v>11266.91</v>
      </c>
      <c r="F254" s="54">
        <v>1107</v>
      </c>
      <c r="G254" s="58">
        <f>D254-SUM(E254+F254+J254)</f>
        <v>45348.66</v>
      </c>
      <c r="H254" s="54">
        <f>G254*0.25</f>
        <v>11337.165000000001</v>
      </c>
      <c r="I254" s="59">
        <f>G254*0.75</f>
        <v>34011.495000000003</v>
      </c>
      <c r="J254" s="54">
        <v>0</v>
      </c>
      <c r="K254" s="60">
        <f>E254+F254+H254+J254</f>
        <v>23711.075000000001</v>
      </c>
    </row>
    <row r="255" spans="1:11">
      <c r="A255" s="17" t="s">
        <v>777</v>
      </c>
      <c r="B255" s="56">
        <v>42978</v>
      </c>
      <c r="C255" s="57">
        <v>2016</v>
      </c>
      <c r="D255" s="54">
        <v>349</v>
      </c>
      <c r="E255" s="54">
        <v>0</v>
      </c>
      <c r="F255" s="54">
        <v>0</v>
      </c>
      <c r="G255" s="58">
        <f>D255-SUM(E255+F255+J255)</f>
        <v>349</v>
      </c>
      <c r="H255" s="54">
        <f>G255*0.25</f>
        <v>87.25</v>
      </c>
      <c r="I255" s="59">
        <f>G255*0.75</f>
        <v>261.75</v>
      </c>
      <c r="J255" s="54">
        <v>0</v>
      </c>
      <c r="K255" s="60">
        <f>E255+F255+H255+J255</f>
        <v>87.25</v>
      </c>
    </row>
    <row r="256" spans="1:11">
      <c r="A256" s="17" t="s">
        <v>777</v>
      </c>
      <c r="B256" s="56">
        <v>43108</v>
      </c>
      <c r="C256" s="57">
        <v>2018</v>
      </c>
      <c r="D256" s="54">
        <v>150672.65</v>
      </c>
      <c r="E256" s="54">
        <v>32852.81</v>
      </c>
      <c r="F256" s="54">
        <v>3150</v>
      </c>
      <c r="G256" s="58">
        <f>D256-SUM(E256+F256+J256)</f>
        <v>114669.84</v>
      </c>
      <c r="H256" s="54">
        <f>G256*0.25</f>
        <v>28667.46</v>
      </c>
      <c r="I256" s="59">
        <f>G256*0.75</f>
        <v>86002.38</v>
      </c>
      <c r="J256" s="54">
        <v>0</v>
      </c>
      <c r="K256" s="60">
        <f>E256+F256+H256+J256</f>
        <v>64670.27</v>
      </c>
    </row>
    <row r="257" spans="1:11">
      <c r="A257" s="17" t="s">
        <v>777</v>
      </c>
      <c r="B257" s="56">
        <v>43171</v>
      </c>
      <c r="C257" s="92">
        <v>2018</v>
      </c>
      <c r="D257" s="58">
        <v>88702.6</v>
      </c>
      <c r="E257" s="54">
        <v>19711.689999999999</v>
      </c>
      <c r="F257" s="54">
        <v>0</v>
      </c>
      <c r="G257" s="58">
        <f>D257-SUM(E257+F257+J257)</f>
        <v>68990.91</v>
      </c>
      <c r="H257" s="54">
        <f>G257*0.25</f>
        <v>17247.727500000001</v>
      </c>
      <c r="I257" s="59">
        <f>G257*0.75</f>
        <v>51743.182500000003</v>
      </c>
      <c r="J257" s="54">
        <v>0</v>
      </c>
      <c r="K257" s="60">
        <f>E257+F257+H257+J257</f>
        <v>36959.417499999996</v>
      </c>
    </row>
    <row r="258" spans="1:11" ht="12" thickBot="1">
      <c r="A258" s="75" t="s">
        <v>777</v>
      </c>
      <c r="B258" s="56"/>
      <c r="C258" s="57"/>
      <c r="D258" s="54"/>
      <c r="E258" s="54">
        <v>0</v>
      </c>
      <c r="F258" s="54">
        <v>0</v>
      </c>
      <c r="G258" s="58">
        <f>D258-SUM(E258+F258+J258)</f>
        <v>0</v>
      </c>
      <c r="H258" s="54">
        <f>G258*0.25</f>
        <v>0</v>
      </c>
      <c r="I258" s="59">
        <f>G258*0.75</f>
        <v>0</v>
      </c>
      <c r="J258" s="54">
        <v>0</v>
      </c>
      <c r="K258" s="60">
        <f>E258+F258+H258+J258</f>
        <v>0</v>
      </c>
    </row>
    <row r="259" spans="1:11" s="68" customFormat="1" ht="12" thickTop="1">
      <c r="A259" s="68" t="s">
        <v>777</v>
      </c>
      <c r="B259" s="62" t="s">
        <v>732</v>
      </c>
      <c r="C259" s="63"/>
      <c r="D259" s="64">
        <f>SUBTOTAL(9,D250:D258)</f>
        <v>297446.82</v>
      </c>
      <c r="E259" s="64">
        <f t="shared" ref="E259:J259" si="97">SUBTOTAL(9,E250:E258)</f>
        <v>63831.41</v>
      </c>
      <c r="F259" s="64">
        <f t="shared" si="97"/>
        <v>4257</v>
      </c>
      <c r="G259" s="65">
        <f>SUBTOTAL(9,G250:G258)</f>
        <v>229358.41</v>
      </c>
      <c r="H259" s="64">
        <f t="shared" si="97"/>
        <v>57339.602500000001</v>
      </c>
      <c r="I259" s="66">
        <f t="shared" si="97"/>
        <v>172018.8075</v>
      </c>
      <c r="J259" s="64">
        <f t="shared" si="97"/>
        <v>0</v>
      </c>
      <c r="K259" s="67">
        <f>SUBTOTAL(9,K254:K258)</f>
        <v>125428.0125</v>
      </c>
    </row>
    <row r="260" spans="1:11" s="69" customFormat="1" ht="20.149999999999999" customHeight="1">
      <c r="B260" s="70"/>
      <c r="C260" s="71"/>
      <c r="D260" s="72"/>
      <c r="E260" s="72"/>
      <c r="F260" s="72"/>
      <c r="G260" s="72"/>
      <c r="H260" s="72"/>
      <c r="I260" s="73"/>
      <c r="J260" s="72"/>
      <c r="K260" s="74"/>
    </row>
    <row r="261" spans="1:11" ht="15" customHeight="1">
      <c r="A261" s="17" t="s">
        <v>778</v>
      </c>
      <c r="B261" s="56">
        <v>42963</v>
      </c>
      <c r="C261" s="91">
        <v>2016</v>
      </c>
      <c r="D261" s="58">
        <v>1569373.11</v>
      </c>
      <c r="E261" s="54">
        <v>307195.71999999997</v>
      </c>
      <c r="F261" s="54">
        <v>33394.5</v>
      </c>
      <c r="G261" s="58">
        <f t="shared" ref="G261:G269" si="98">D261-SUM(E261+F261+J261)</f>
        <v>1228782.8900000001</v>
      </c>
      <c r="H261" s="54">
        <f t="shared" ref="H261:H269" si="99">G261*0.25</f>
        <v>307195.72250000003</v>
      </c>
      <c r="I261" s="59">
        <f t="shared" ref="I261:I269" si="100">G261*0.75</f>
        <v>921587.1675000001</v>
      </c>
      <c r="J261" s="54">
        <v>0</v>
      </c>
      <c r="K261" s="60">
        <f t="shared" ref="K261:K269" si="101">E261+F261+H261+J261</f>
        <v>647785.9425</v>
      </c>
    </row>
    <row r="262" spans="1:11">
      <c r="A262" s="17" t="s">
        <v>778</v>
      </c>
      <c r="B262" s="56">
        <v>42978</v>
      </c>
      <c r="C262" s="57">
        <v>2016</v>
      </c>
      <c r="D262" s="54">
        <v>9514</v>
      </c>
      <c r="E262" s="54">
        <v>0</v>
      </c>
      <c r="F262" s="54">
        <v>0</v>
      </c>
      <c r="G262" s="58">
        <f t="shared" si="98"/>
        <v>0</v>
      </c>
      <c r="H262" s="54">
        <f t="shared" si="99"/>
        <v>0</v>
      </c>
      <c r="I262" s="59">
        <f t="shared" si="100"/>
        <v>0</v>
      </c>
      <c r="J262" s="54">
        <v>9514</v>
      </c>
      <c r="K262" s="60">
        <f t="shared" si="101"/>
        <v>9514</v>
      </c>
    </row>
    <row r="263" spans="1:11">
      <c r="A263" s="17" t="s">
        <v>778</v>
      </c>
      <c r="B263" s="56">
        <v>42989</v>
      </c>
      <c r="C263" s="57">
        <v>2017</v>
      </c>
      <c r="D263" s="54">
        <v>455864.37</v>
      </c>
      <c r="E263" s="54">
        <v>81848.87</v>
      </c>
      <c r="F263" s="54">
        <v>46620</v>
      </c>
      <c r="G263" s="58">
        <f>D263-SUM(E263+F263+J263)</f>
        <v>327395.5</v>
      </c>
      <c r="H263" s="54">
        <f t="shared" si="99"/>
        <v>81848.875</v>
      </c>
      <c r="I263" s="59">
        <f t="shared" si="100"/>
        <v>245546.625</v>
      </c>
      <c r="J263" s="54">
        <v>0</v>
      </c>
      <c r="K263" s="60">
        <f t="shared" si="101"/>
        <v>210317.745</v>
      </c>
    </row>
    <row r="264" spans="1:11">
      <c r="A264" s="17" t="s">
        <v>778</v>
      </c>
      <c r="B264" s="56">
        <v>43012</v>
      </c>
      <c r="C264" s="57">
        <v>2018</v>
      </c>
      <c r="D264" s="54">
        <v>4576020.75</v>
      </c>
      <c r="E264" s="54">
        <v>900084.15</v>
      </c>
      <c r="F264" s="54">
        <v>75600</v>
      </c>
      <c r="G264" s="58">
        <f t="shared" si="98"/>
        <v>3600336.6</v>
      </c>
      <c r="H264" s="54">
        <f t="shared" si="99"/>
        <v>900084.15</v>
      </c>
      <c r="I264" s="59">
        <f t="shared" si="100"/>
        <v>2700252.45</v>
      </c>
      <c r="J264" s="54">
        <v>0</v>
      </c>
      <c r="K264" s="60">
        <f t="shared" si="101"/>
        <v>1875768.3</v>
      </c>
    </row>
    <row r="265" spans="1:11">
      <c r="A265" s="17" t="s">
        <v>778</v>
      </c>
      <c r="B265" s="56">
        <v>43171</v>
      </c>
      <c r="C265" s="57">
        <v>2018</v>
      </c>
      <c r="D265" s="54">
        <v>2690402.85</v>
      </c>
      <c r="E265" s="54">
        <v>538080.56999999995</v>
      </c>
      <c r="F265" s="54">
        <v>0</v>
      </c>
      <c r="G265" s="58">
        <f t="shared" si="98"/>
        <v>2152322.2800000003</v>
      </c>
      <c r="H265" s="54">
        <f t="shared" si="99"/>
        <v>538080.57000000007</v>
      </c>
      <c r="I265" s="59">
        <f t="shared" si="100"/>
        <v>1614241.7100000002</v>
      </c>
      <c r="J265" s="54">
        <v>0</v>
      </c>
      <c r="K265" s="60">
        <f t="shared" si="101"/>
        <v>1076161.1400000001</v>
      </c>
    </row>
    <row r="266" spans="1:11">
      <c r="A266" s="17" t="s">
        <v>778</v>
      </c>
      <c r="B266" s="56"/>
      <c r="C266" s="57"/>
      <c r="D266" s="54">
        <v>0</v>
      </c>
      <c r="E266" s="54">
        <v>0</v>
      </c>
      <c r="F266" s="54">
        <v>0</v>
      </c>
      <c r="G266" s="58">
        <f t="shared" si="98"/>
        <v>0</v>
      </c>
      <c r="H266" s="54">
        <f>G266*0.25</f>
        <v>0</v>
      </c>
      <c r="I266" s="59">
        <f>G266*0.75</f>
        <v>0</v>
      </c>
      <c r="J266" s="54">
        <v>0</v>
      </c>
      <c r="K266" s="60">
        <f t="shared" si="101"/>
        <v>0</v>
      </c>
    </row>
    <row r="267" spans="1:11">
      <c r="A267" s="17" t="s">
        <v>778</v>
      </c>
      <c r="B267" s="56"/>
      <c r="C267" s="57"/>
      <c r="D267" s="54"/>
      <c r="E267" s="54">
        <v>0</v>
      </c>
      <c r="F267" s="54">
        <v>0</v>
      </c>
      <c r="G267" s="58">
        <f t="shared" si="98"/>
        <v>0</v>
      </c>
      <c r="H267" s="54">
        <f>G267*0.25</f>
        <v>0</v>
      </c>
      <c r="I267" s="59">
        <f>G267*0.75</f>
        <v>0</v>
      </c>
      <c r="J267" s="54">
        <v>0</v>
      </c>
      <c r="K267" s="60">
        <f t="shared" si="101"/>
        <v>0</v>
      </c>
    </row>
    <row r="268" spans="1:11">
      <c r="A268" s="17" t="s">
        <v>778</v>
      </c>
      <c r="B268" s="56"/>
      <c r="C268" s="57"/>
      <c r="D268" s="54"/>
      <c r="E268" s="54">
        <v>0</v>
      </c>
      <c r="F268" s="54">
        <v>0</v>
      </c>
      <c r="G268" s="58">
        <f t="shared" si="98"/>
        <v>0</v>
      </c>
      <c r="H268" s="54">
        <f>G268*0.25</f>
        <v>0</v>
      </c>
      <c r="I268" s="59">
        <f>G268*0.75</f>
        <v>0</v>
      </c>
      <c r="J268" s="54">
        <v>0</v>
      </c>
      <c r="K268" s="60">
        <f t="shared" si="101"/>
        <v>0</v>
      </c>
    </row>
    <row r="269" spans="1:11" ht="12" thickBot="1">
      <c r="A269" s="17" t="s">
        <v>778</v>
      </c>
      <c r="B269" s="56"/>
      <c r="C269" s="57"/>
      <c r="D269" s="54"/>
      <c r="E269" s="54">
        <v>0</v>
      </c>
      <c r="F269" s="54">
        <v>0</v>
      </c>
      <c r="G269" s="58">
        <f t="shared" si="98"/>
        <v>0</v>
      </c>
      <c r="H269" s="54">
        <f t="shared" si="99"/>
        <v>0</v>
      </c>
      <c r="I269" s="59">
        <f t="shared" si="100"/>
        <v>0</v>
      </c>
      <c r="J269" s="54">
        <v>0</v>
      </c>
      <c r="K269" s="60">
        <f t="shared" si="101"/>
        <v>0</v>
      </c>
    </row>
    <row r="270" spans="1:11" s="68" customFormat="1" ht="12" thickTop="1">
      <c r="A270" s="61" t="s">
        <v>778</v>
      </c>
      <c r="B270" s="62" t="s">
        <v>732</v>
      </c>
      <c r="C270" s="96"/>
      <c r="D270" s="64">
        <f t="shared" ref="D270:K270" si="102">SUBTOTAL(9,D261:D269)</f>
        <v>9301175.0800000001</v>
      </c>
      <c r="E270" s="64">
        <f t="shared" si="102"/>
        <v>1827209.31</v>
      </c>
      <c r="F270" s="64">
        <f t="shared" si="102"/>
        <v>155614.5</v>
      </c>
      <c r="G270" s="64">
        <f>SUBTOTAL(9,G261:G269)</f>
        <v>7308837.2700000005</v>
      </c>
      <c r="H270" s="64">
        <f t="shared" si="102"/>
        <v>1827209.3175000001</v>
      </c>
      <c r="I270" s="66">
        <f t="shared" si="102"/>
        <v>5481627.9525000006</v>
      </c>
      <c r="J270" s="64">
        <f t="shared" si="102"/>
        <v>9514</v>
      </c>
      <c r="K270" s="67">
        <f t="shared" si="102"/>
        <v>3819547.1274999999</v>
      </c>
    </row>
    <row r="271" spans="1:11" s="20" customFormat="1">
      <c r="B271" s="97"/>
      <c r="C271" s="92"/>
      <c r="I271" s="53"/>
      <c r="J271" s="58"/>
      <c r="K271" s="55"/>
    </row>
    <row r="272" spans="1:11">
      <c r="A272" s="68"/>
      <c r="B272" s="721" t="s">
        <v>779</v>
      </c>
      <c r="C272" s="722"/>
      <c r="D272" s="83">
        <f t="shared" ref="D272:J272" si="103">SUBTOTAL(9,D10:D271)</f>
        <v>99704364.759999976</v>
      </c>
      <c r="E272" s="83">
        <f t="shared" si="103"/>
        <v>19149332.110000003</v>
      </c>
      <c r="F272" s="83">
        <f t="shared" si="103"/>
        <v>2218596.7000000002</v>
      </c>
      <c r="G272" s="83">
        <f>SUBTOTAL(9,G10:G271)</f>
        <v>78246187.950000003</v>
      </c>
      <c r="H272" s="83">
        <f t="shared" si="103"/>
        <v>19561546.987500001</v>
      </c>
      <c r="I272" s="84">
        <f t="shared" si="103"/>
        <v>58684640.962499999</v>
      </c>
      <c r="J272" s="83">
        <f t="shared" si="103"/>
        <v>90248</v>
      </c>
      <c r="K272" s="85">
        <f>SUBTOTAL(9,K10:K270)</f>
        <v>41019723.797500029</v>
      </c>
    </row>
    <row r="273" spans="1:11">
      <c r="A273" s="68"/>
      <c r="B273" s="98"/>
      <c r="C273" s="99"/>
      <c r="D273" s="83"/>
      <c r="E273" s="83"/>
      <c r="F273" s="83"/>
      <c r="G273" s="83"/>
      <c r="H273" s="83"/>
      <c r="I273" s="84"/>
      <c r="J273" s="83"/>
      <c r="K273" s="85"/>
    </row>
    <row r="274" spans="1:11">
      <c r="A274" s="723"/>
      <c r="B274" s="724"/>
      <c r="C274" s="724"/>
      <c r="D274" s="724"/>
      <c r="E274" s="724"/>
      <c r="F274" s="83"/>
      <c r="G274" s="83"/>
      <c r="H274" s="83"/>
      <c r="I274" s="84"/>
      <c r="J274" s="83"/>
      <c r="K274" s="85"/>
    </row>
    <row r="275" spans="1:11">
      <c r="A275" s="68"/>
      <c r="B275" s="98"/>
      <c r="C275" s="99"/>
      <c r="D275" s="83"/>
      <c r="E275" s="83"/>
      <c r="F275" s="83"/>
      <c r="G275" s="83"/>
      <c r="H275" s="83"/>
      <c r="I275" s="84"/>
      <c r="J275" s="83"/>
      <c r="K275" s="85"/>
    </row>
    <row r="276" spans="1:11">
      <c r="A276" s="68"/>
      <c r="B276" s="100"/>
      <c r="C276" s="57"/>
    </row>
    <row r="277" spans="1:11">
      <c r="A277" s="101" t="s">
        <v>726</v>
      </c>
      <c r="B277" s="102">
        <f>+K5</f>
        <v>43264</v>
      </c>
      <c r="C277" s="103"/>
    </row>
    <row r="278" spans="1:11">
      <c r="A278" s="716" t="s">
        <v>780</v>
      </c>
      <c r="B278" s="717"/>
      <c r="C278" s="717"/>
      <c r="D278" s="104">
        <v>98610622.139999986</v>
      </c>
      <c r="E278" s="105">
        <v>18916645.25</v>
      </c>
      <c r="F278" s="105">
        <v>2253417.7000000002</v>
      </c>
      <c r="G278" s="105">
        <v>77369846.89000003</v>
      </c>
      <c r="H278" s="105">
        <v>19342461.722500008</v>
      </c>
      <c r="I278" s="106">
        <v>58027385.167500004</v>
      </c>
      <c r="J278" s="105">
        <v>89983</v>
      </c>
      <c r="K278" s="107">
        <v>40602507.672499999</v>
      </c>
    </row>
    <row r="279" spans="1:11">
      <c r="A279" s="108"/>
      <c r="D279" s="105">
        <f t="shared" ref="D279:J279" si="104">+D272-D278</f>
        <v>1093742.6199999899</v>
      </c>
      <c r="E279" s="105">
        <f t="shared" si="104"/>
        <v>232686.86000000313</v>
      </c>
      <c r="F279" s="105">
        <f t="shared" si="104"/>
        <v>-34821</v>
      </c>
      <c r="G279" s="105">
        <f>+G272-G278</f>
        <v>876341.05999997258</v>
      </c>
      <c r="H279" s="105">
        <f t="shared" si="104"/>
        <v>219085.26499999315</v>
      </c>
      <c r="I279" s="106">
        <f t="shared" si="104"/>
        <v>657255.79499999434</v>
      </c>
      <c r="J279" s="105">
        <f t="shared" si="104"/>
        <v>265</v>
      </c>
      <c r="K279" s="107">
        <f>+K272-K278</f>
        <v>417216.1250000298</v>
      </c>
    </row>
  </sheetData>
  <mergeCells count="6">
    <mergeCell ref="A278:C278"/>
    <mergeCell ref="A1:K1"/>
    <mergeCell ref="A2:K2"/>
    <mergeCell ref="A3:K3"/>
    <mergeCell ref="B272:C272"/>
    <mergeCell ref="A274:E274"/>
  </mergeCells>
  <printOptions horizontalCentered="1"/>
  <pageMargins left="0" right="0" top="0.5" bottom="1" header="0" footer="0.15"/>
  <pageSetup scale="43" orientation="landscape" r:id="rId1"/>
  <headerFooter alignWithMargins="0">
    <oddHeader xml:space="preserve">&amp;R
</oddHeader>
    <oddFooter>&amp;L&amp;"Arial,Regular"&amp;8PED/SB&amp;&amp;FA:  &amp;D&amp;C&amp;"Arial,Regular"&amp;8&amp;F&amp;R&amp;"Arial,Regular"&amp;8Page &amp;P of &amp;N</oddFooter>
  </headerFooter>
  <rowBreaks count="5" manualBreakCount="5">
    <brk id="49" max="10" man="1"/>
    <brk id="96" max="10" man="1"/>
    <brk id="146" max="16383" man="1"/>
    <brk id="183" max="16383" man="1"/>
    <brk id="22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  <pageSetUpPr fitToPage="1"/>
  </sheetPr>
  <dimension ref="A3:DG215"/>
  <sheetViews>
    <sheetView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A119" sqref="A119:XFD119"/>
    </sheetView>
  </sheetViews>
  <sheetFormatPr defaultColWidth="9.33203125" defaultRowHeight="14.5"/>
  <cols>
    <col min="1" max="1" width="5.109375" style="110" customWidth="1"/>
    <col min="2" max="2" width="32" style="110" customWidth="1"/>
    <col min="3" max="3" width="14.88671875" style="110" customWidth="1"/>
    <col min="4" max="4" width="15.33203125" style="110" customWidth="1"/>
    <col min="5" max="5" width="15.44140625" style="110" customWidth="1"/>
    <col min="6" max="6" width="13.6640625" style="123" customWidth="1"/>
    <col min="7" max="7" width="9.44140625" style="110" customWidth="1"/>
    <col min="8" max="8" width="11.6640625" style="110" customWidth="1"/>
    <col min="9" max="9" width="13.6640625" style="110" customWidth="1"/>
    <col min="10" max="10" width="10.109375" style="110" customWidth="1"/>
    <col min="11" max="12" width="9.44140625" style="110" customWidth="1"/>
    <col min="13" max="13" width="10.109375" style="110" customWidth="1"/>
    <col min="14" max="14" width="9.44140625" style="110" customWidth="1"/>
    <col min="15" max="15" width="10.109375" style="110" customWidth="1"/>
    <col min="16" max="17" width="9.44140625" style="110" customWidth="1"/>
    <col min="18" max="18" width="10.109375" style="110" customWidth="1"/>
    <col min="19" max="19" width="10.109375" style="698" customWidth="1"/>
    <col min="20" max="20" width="9.44140625" style="110" customWidth="1"/>
    <col min="21" max="22" width="10.109375" style="110" customWidth="1"/>
    <col min="23" max="23" width="9.44140625" style="110" customWidth="1"/>
    <col min="24" max="24" width="12.88671875" style="698" customWidth="1"/>
    <col min="25" max="27" width="12.88671875" style="703" customWidth="1"/>
    <col min="28" max="28" width="15.6640625" style="123" bestFit="1" customWidth="1"/>
    <col min="29" max="29" width="18.88671875" style="123" bestFit="1" customWidth="1"/>
    <col min="30" max="31" width="10.109375" style="110" bestFit="1" customWidth="1"/>
    <col min="32" max="32" width="9.44140625" style="110" bestFit="1" customWidth="1"/>
    <col min="33" max="33" width="11" style="110" customWidth="1"/>
    <col min="34" max="37" width="9.44140625" style="110" bestFit="1" customWidth="1"/>
    <col min="38" max="38" width="15.44140625" style="110" customWidth="1"/>
    <col min="39" max="44" width="15.44140625" style="703" customWidth="1"/>
    <col min="45" max="45" width="15.44140625" style="123" customWidth="1"/>
    <col min="46" max="46" width="13.33203125" style="110" customWidth="1"/>
    <col min="47" max="49" width="10.109375" style="110" bestFit="1" customWidth="1"/>
    <col min="50" max="50" width="9.44140625" style="110" bestFit="1" customWidth="1"/>
    <col min="51" max="51" width="11.109375" style="123" bestFit="1" customWidth="1"/>
    <col min="52" max="52" width="11.88671875" style="123" customWidth="1"/>
    <col min="53" max="53" width="16.33203125" style="110" bestFit="1" customWidth="1"/>
    <col min="54" max="54" width="6.109375" style="156" bestFit="1" customWidth="1"/>
    <col min="55" max="55" width="10.109375" style="119" bestFit="1" customWidth="1"/>
    <col min="56" max="60" width="9.33203125" style="110"/>
    <col min="61" max="61" width="10.109375" style="110" bestFit="1" customWidth="1"/>
    <col min="62" max="63" width="9.44140625" style="110" bestFit="1" customWidth="1"/>
    <col min="64" max="64" width="10.109375" style="110" bestFit="1" customWidth="1"/>
    <col min="65" max="65" width="9.33203125" style="110"/>
    <col min="66" max="66" width="9.44140625" style="110" bestFit="1" customWidth="1"/>
    <col min="67" max="67" width="10.109375" style="110" bestFit="1" customWidth="1"/>
    <col min="68" max="68" width="9.44140625" style="110" bestFit="1" customWidth="1"/>
    <col min="69" max="69" width="10.109375" style="110" bestFit="1" customWidth="1"/>
    <col min="70" max="80" width="9.44140625" style="110" bestFit="1" customWidth="1"/>
    <col min="81" max="81" width="9.33203125" style="110"/>
    <col min="82" max="83" width="9.44140625" style="110" bestFit="1" customWidth="1"/>
    <col min="84" max="84" width="9.33203125" style="110"/>
    <col min="85" max="86" width="10.109375" style="110" bestFit="1" customWidth="1"/>
    <col min="87" max="88" width="9.33203125" style="110"/>
    <col min="89" max="89" width="12.109375" style="110" bestFit="1" customWidth="1"/>
    <col min="90" max="90" width="9.44140625" style="110" bestFit="1" customWidth="1"/>
    <col min="91" max="91" width="10.109375" style="110" bestFit="1" customWidth="1"/>
    <col min="92" max="98" width="9.44140625" style="110" bestFit="1" customWidth="1"/>
    <col min="99" max="99" width="12.109375" style="110" bestFit="1" customWidth="1"/>
    <col min="100" max="101" width="9.33203125" style="110"/>
    <col min="102" max="106" width="9.44140625" style="110" bestFit="1" customWidth="1"/>
    <col min="107" max="107" width="10.109375" style="110" bestFit="1" customWidth="1"/>
    <col min="108" max="108" width="9.33203125" style="110"/>
    <col min="109" max="109" width="9.44140625" style="110" bestFit="1" customWidth="1"/>
    <col min="110" max="110" width="9.33203125" style="110"/>
    <col min="111" max="111" width="12.109375" style="110" bestFit="1" customWidth="1"/>
    <col min="112" max="16384" width="9.33203125" style="110"/>
  </cols>
  <sheetData>
    <row r="3" spans="2:55" s="119" customFormat="1" ht="10.5">
      <c r="B3" s="119" t="s">
        <v>17</v>
      </c>
      <c r="C3" s="119" t="s">
        <v>191</v>
      </c>
      <c r="D3" s="119" t="s">
        <v>191</v>
      </c>
      <c r="E3" s="119" t="s">
        <v>191</v>
      </c>
      <c r="F3" s="230"/>
      <c r="G3" s="119" t="s">
        <v>191</v>
      </c>
      <c r="H3" s="119" t="s">
        <v>191</v>
      </c>
      <c r="I3" s="119" t="s">
        <v>191</v>
      </c>
      <c r="J3" s="119" t="s">
        <v>191</v>
      </c>
      <c r="K3" s="119" t="s">
        <v>191</v>
      </c>
      <c r="L3" s="119" t="s">
        <v>191</v>
      </c>
      <c r="M3" s="119" t="s">
        <v>191</v>
      </c>
      <c r="N3" s="119" t="s">
        <v>191</v>
      </c>
      <c r="O3" s="119" t="s">
        <v>191</v>
      </c>
      <c r="P3" s="119" t="s">
        <v>191</v>
      </c>
      <c r="Q3" s="119" t="s">
        <v>191</v>
      </c>
      <c r="R3" s="119" t="s">
        <v>191</v>
      </c>
      <c r="S3" s="697" t="s">
        <v>191</v>
      </c>
      <c r="T3" s="119" t="s">
        <v>191</v>
      </c>
      <c r="U3" s="119" t="s">
        <v>191</v>
      </c>
      <c r="V3" s="119" t="s">
        <v>191</v>
      </c>
      <c r="W3" s="119" t="s">
        <v>191</v>
      </c>
      <c r="X3" s="697" t="s">
        <v>191</v>
      </c>
      <c r="Y3" s="702"/>
      <c r="Z3" s="702"/>
      <c r="AA3" s="702"/>
      <c r="AB3" s="230"/>
      <c r="AC3" s="230" t="s">
        <v>191</v>
      </c>
      <c r="AD3" s="119" t="s">
        <v>191</v>
      </c>
      <c r="AE3" s="119" t="s">
        <v>191</v>
      </c>
      <c r="AF3" s="119" t="s">
        <v>191</v>
      </c>
      <c r="AG3" s="119" t="s">
        <v>191</v>
      </c>
      <c r="AH3" s="119" t="s">
        <v>191</v>
      </c>
      <c r="AI3" s="119" t="s">
        <v>191</v>
      </c>
      <c r="AJ3" s="119" t="s">
        <v>191</v>
      </c>
      <c r="AK3" s="119" t="s">
        <v>191</v>
      </c>
      <c r="AL3" s="119" t="s">
        <v>191</v>
      </c>
      <c r="AM3" s="702"/>
      <c r="AN3" s="702"/>
      <c r="AO3" s="702"/>
      <c r="AP3" s="702"/>
      <c r="AQ3" s="702"/>
      <c r="AR3" s="702"/>
      <c r="AS3" s="230"/>
      <c r="AT3" s="119" t="s">
        <v>191</v>
      </c>
      <c r="AU3" s="119" t="s">
        <v>191</v>
      </c>
      <c r="AV3" s="119" t="s">
        <v>191</v>
      </c>
      <c r="AW3" s="119" t="s">
        <v>191</v>
      </c>
      <c r="AX3" s="119" t="s">
        <v>191</v>
      </c>
      <c r="AY3" s="230"/>
      <c r="AZ3" s="230" t="s">
        <v>191</v>
      </c>
      <c r="BB3" s="156"/>
    </row>
    <row r="4" spans="2:55" s="119" customFormat="1" ht="10.5">
      <c r="B4" s="119" t="s">
        <v>1054</v>
      </c>
      <c r="C4" s="119" t="s">
        <v>192</v>
      </c>
      <c r="D4" s="119" t="s">
        <v>192</v>
      </c>
      <c r="E4" s="119" t="s">
        <v>192</v>
      </c>
      <c r="F4" s="230"/>
      <c r="G4" s="119" t="s">
        <v>192</v>
      </c>
      <c r="H4" s="119" t="s">
        <v>192</v>
      </c>
      <c r="I4" s="119" t="s">
        <v>192</v>
      </c>
      <c r="J4" s="119" t="s">
        <v>192</v>
      </c>
      <c r="K4" s="119" t="s">
        <v>192</v>
      </c>
      <c r="L4" s="119" t="s">
        <v>192</v>
      </c>
      <c r="M4" s="119" t="s">
        <v>192</v>
      </c>
      <c r="N4" s="119" t="s">
        <v>192</v>
      </c>
      <c r="O4" s="119" t="s">
        <v>192</v>
      </c>
      <c r="P4" s="119" t="s">
        <v>192</v>
      </c>
      <c r="Q4" s="119" t="s">
        <v>192</v>
      </c>
      <c r="R4" s="119" t="s">
        <v>192</v>
      </c>
      <c r="S4" s="697" t="s">
        <v>192</v>
      </c>
      <c r="T4" s="119" t="s">
        <v>192</v>
      </c>
      <c r="U4" s="119" t="s">
        <v>192</v>
      </c>
      <c r="V4" s="119" t="s">
        <v>192</v>
      </c>
      <c r="W4" s="119" t="s">
        <v>192</v>
      </c>
      <c r="X4" s="697" t="s">
        <v>192</v>
      </c>
      <c r="Y4" s="702"/>
      <c r="Z4" s="702"/>
      <c r="AA4" s="702"/>
      <c r="AB4" s="230"/>
      <c r="AC4" s="230" t="s">
        <v>192</v>
      </c>
      <c r="AD4" s="119" t="s">
        <v>192</v>
      </c>
      <c r="AE4" s="119" t="s">
        <v>192</v>
      </c>
      <c r="AF4" s="119" t="s">
        <v>192</v>
      </c>
      <c r="AG4" s="119" t="s">
        <v>192</v>
      </c>
      <c r="AH4" s="119" t="s">
        <v>192</v>
      </c>
      <c r="AI4" s="119" t="s">
        <v>192</v>
      </c>
      <c r="AJ4" s="119" t="s">
        <v>192</v>
      </c>
      <c r="AK4" s="119" t="s">
        <v>192</v>
      </c>
      <c r="AL4" s="119" t="s">
        <v>192</v>
      </c>
      <c r="AM4" s="702"/>
      <c r="AN4" s="702"/>
      <c r="AO4" s="702"/>
      <c r="AP4" s="702"/>
      <c r="AQ4" s="702"/>
      <c r="AR4" s="702"/>
      <c r="AS4" s="230"/>
      <c r="AT4" s="119" t="s">
        <v>192</v>
      </c>
      <c r="AU4" s="119" t="s">
        <v>192</v>
      </c>
      <c r="AV4" s="119" t="s">
        <v>192</v>
      </c>
      <c r="AW4" s="119" t="s">
        <v>192</v>
      </c>
      <c r="AX4" s="119" t="s">
        <v>192</v>
      </c>
      <c r="AY4" s="230"/>
      <c r="AZ4" s="230" t="s">
        <v>192</v>
      </c>
      <c r="BB4" s="156"/>
    </row>
    <row r="5" spans="2:55" s="119" customFormat="1" ht="10.5">
      <c r="B5" s="119" t="s">
        <v>1055</v>
      </c>
      <c r="C5" s="119" t="s">
        <v>193</v>
      </c>
      <c r="D5" s="119" t="s">
        <v>193</v>
      </c>
      <c r="E5" s="119" t="s">
        <v>193</v>
      </c>
      <c r="F5" s="230"/>
      <c r="G5" s="119" t="s">
        <v>193</v>
      </c>
      <c r="H5" s="119" t="s">
        <v>193</v>
      </c>
      <c r="I5" s="119" t="s">
        <v>193</v>
      </c>
      <c r="J5" s="119" t="s">
        <v>193</v>
      </c>
      <c r="K5" s="119" t="s">
        <v>193</v>
      </c>
      <c r="L5" s="119" t="s">
        <v>193</v>
      </c>
      <c r="M5" s="119" t="s">
        <v>193</v>
      </c>
      <c r="N5" s="119" t="s">
        <v>193</v>
      </c>
      <c r="O5" s="119" t="s">
        <v>193</v>
      </c>
      <c r="P5" s="119" t="s">
        <v>193</v>
      </c>
      <c r="Q5" s="119" t="s">
        <v>193</v>
      </c>
      <c r="R5" s="119" t="s">
        <v>193</v>
      </c>
      <c r="S5" s="697" t="s">
        <v>193</v>
      </c>
      <c r="T5" s="119" t="s">
        <v>193</v>
      </c>
      <c r="U5" s="119" t="s">
        <v>193</v>
      </c>
      <c r="V5" s="119" t="s">
        <v>193</v>
      </c>
      <c r="W5" s="119" t="s">
        <v>193</v>
      </c>
      <c r="X5" s="697" t="s">
        <v>193</v>
      </c>
      <c r="Y5" s="702"/>
      <c r="Z5" s="702"/>
      <c r="AA5" s="702"/>
      <c r="AB5" s="230"/>
      <c r="AC5" s="230" t="s">
        <v>193</v>
      </c>
      <c r="AD5" s="119" t="s">
        <v>193</v>
      </c>
      <c r="AE5" s="119" t="s">
        <v>193</v>
      </c>
      <c r="AF5" s="119" t="s">
        <v>193</v>
      </c>
      <c r="AG5" s="119" t="s">
        <v>193</v>
      </c>
      <c r="AH5" s="119" t="s">
        <v>193</v>
      </c>
      <c r="AI5" s="119" t="s">
        <v>193</v>
      </c>
      <c r="AJ5" s="119" t="s">
        <v>193</v>
      </c>
      <c r="AK5" s="119" t="s">
        <v>193</v>
      </c>
      <c r="AL5" s="119" t="s">
        <v>193</v>
      </c>
      <c r="AM5" s="702"/>
      <c r="AN5" s="702"/>
      <c r="AO5" s="702"/>
      <c r="AP5" s="702"/>
      <c r="AQ5" s="702"/>
      <c r="AR5" s="702"/>
      <c r="AS5" s="230"/>
      <c r="AT5" s="119" t="s">
        <v>193</v>
      </c>
      <c r="AU5" s="119" t="s">
        <v>193</v>
      </c>
      <c r="AV5" s="119" t="s">
        <v>193</v>
      </c>
      <c r="AW5" s="119" t="s">
        <v>193</v>
      </c>
      <c r="AX5" s="119" t="s">
        <v>193</v>
      </c>
      <c r="AY5" s="230"/>
      <c r="AZ5" s="230" t="s">
        <v>193</v>
      </c>
      <c r="BB5" s="156"/>
    </row>
    <row r="6" spans="2:55" s="119" customFormat="1" ht="10.5">
      <c r="B6" s="119" t="s">
        <v>1063</v>
      </c>
      <c r="C6" s="119" t="s">
        <v>194</v>
      </c>
      <c r="D6" s="119" t="s">
        <v>194</v>
      </c>
      <c r="E6" s="119" t="s">
        <v>194</v>
      </c>
      <c r="F6" s="230"/>
      <c r="G6" s="119" t="s">
        <v>194</v>
      </c>
      <c r="H6" s="119" t="s">
        <v>194</v>
      </c>
      <c r="I6" s="119" t="s">
        <v>194</v>
      </c>
      <c r="J6" s="119" t="s">
        <v>194</v>
      </c>
      <c r="K6" s="119" t="s">
        <v>194</v>
      </c>
      <c r="L6" s="119" t="s">
        <v>194</v>
      </c>
      <c r="M6" s="119" t="s">
        <v>194</v>
      </c>
      <c r="N6" s="119" t="s">
        <v>194</v>
      </c>
      <c r="O6" s="119" t="s">
        <v>194</v>
      </c>
      <c r="P6" s="119" t="s">
        <v>194</v>
      </c>
      <c r="Q6" s="119" t="s">
        <v>194</v>
      </c>
      <c r="R6" s="119" t="s">
        <v>194</v>
      </c>
      <c r="S6" s="697" t="s">
        <v>194</v>
      </c>
      <c r="T6" s="119" t="s">
        <v>194</v>
      </c>
      <c r="U6" s="119" t="s">
        <v>194</v>
      </c>
      <c r="V6" s="119" t="s">
        <v>194</v>
      </c>
      <c r="W6" s="119" t="s">
        <v>194</v>
      </c>
      <c r="X6" s="697" t="s">
        <v>194</v>
      </c>
      <c r="Y6" s="702"/>
      <c r="Z6" s="702"/>
      <c r="AA6" s="702"/>
      <c r="AB6" s="230"/>
      <c r="AC6" s="230" t="s">
        <v>194</v>
      </c>
      <c r="AD6" s="119" t="s">
        <v>194</v>
      </c>
      <c r="AE6" s="119" t="s">
        <v>194</v>
      </c>
      <c r="AF6" s="119" t="s">
        <v>194</v>
      </c>
      <c r="AG6" s="119" t="s">
        <v>194</v>
      </c>
      <c r="AH6" s="119" t="s">
        <v>194</v>
      </c>
      <c r="AI6" s="119" t="s">
        <v>194</v>
      </c>
      <c r="AJ6" s="119" t="s">
        <v>194</v>
      </c>
      <c r="AK6" s="119" t="s">
        <v>194</v>
      </c>
      <c r="AL6" s="119" t="s">
        <v>194</v>
      </c>
      <c r="AM6" s="702"/>
      <c r="AN6" s="702"/>
      <c r="AO6" s="702"/>
      <c r="AP6" s="702"/>
      <c r="AQ6" s="702"/>
      <c r="AR6" s="702"/>
      <c r="AS6" s="230"/>
      <c r="AT6" s="119" t="s">
        <v>194</v>
      </c>
      <c r="AU6" s="119" t="s">
        <v>194</v>
      </c>
      <c r="AV6" s="119" t="s">
        <v>194</v>
      </c>
      <c r="AW6" s="119" t="s">
        <v>194</v>
      </c>
      <c r="AX6" s="119" t="s">
        <v>194</v>
      </c>
      <c r="AY6" s="230"/>
      <c r="AZ6" s="230" t="s">
        <v>194</v>
      </c>
      <c r="BB6" s="156"/>
    </row>
    <row r="7" spans="2:55" s="119" customFormat="1" ht="10.5">
      <c r="B7" s="119" t="s">
        <v>19</v>
      </c>
      <c r="C7" s="119" t="s">
        <v>1058</v>
      </c>
      <c r="D7" s="119" t="s">
        <v>1058</v>
      </c>
      <c r="E7" s="119" t="s">
        <v>1058</v>
      </c>
      <c r="F7" s="230"/>
      <c r="G7" s="119" t="s">
        <v>1059</v>
      </c>
      <c r="H7" s="119" t="s">
        <v>1059</v>
      </c>
      <c r="I7" s="119" t="s">
        <v>1059</v>
      </c>
      <c r="J7" s="119" t="s">
        <v>1059</v>
      </c>
      <c r="K7" s="119" t="s">
        <v>1059</v>
      </c>
      <c r="L7" s="119" t="s">
        <v>1059</v>
      </c>
      <c r="M7" s="119" t="s">
        <v>1059</v>
      </c>
      <c r="N7" s="119" t="s">
        <v>1059</v>
      </c>
      <c r="O7" s="119" t="s">
        <v>1059</v>
      </c>
      <c r="P7" s="119" t="s">
        <v>1059</v>
      </c>
      <c r="Q7" s="119" t="s">
        <v>1059</v>
      </c>
      <c r="R7" s="119" t="s">
        <v>1059</v>
      </c>
      <c r="S7" s="697" t="s">
        <v>1059</v>
      </c>
      <c r="T7" s="119" t="s">
        <v>1059</v>
      </c>
      <c r="U7" s="119" t="s">
        <v>1059</v>
      </c>
      <c r="V7" s="119" t="s">
        <v>1059</v>
      </c>
      <c r="W7" s="119" t="s">
        <v>1059</v>
      </c>
      <c r="X7" s="697" t="s">
        <v>1059</v>
      </c>
      <c r="Y7" s="702"/>
      <c r="Z7" s="702"/>
      <c r="AA7" s="702"/>
      <c r="AB7" s="230"/>
      <c r="AC7" s="230" t="s">
        <v>1060</v>
      </c>
      <c r="AD7" s="119" t="s">
        <v>1060</v>
      </c>
      <c r="AE7" s="119" t="s">
        <v>1060</v>
      </c>
      <c r="AF7" s="119" t="s">
        <v>1060</v>
      </c>
      <c r="AG7" s="119" t="s">
        <v>1060</v>
      </c>
      <c r="AH7" s="119" t="s">
        <v>1060</v>
      </c>
      <c r="AI7" s="119" t="s">
        <v>1060</v>
      </c>
      <c r="AJ7" s="119" t="s">
        <v>1060</v>
      </c>
      <c r="AK7" s="119" t="s">
        <v>1060</v>
      </c>
      <c r="AL7" s="119" t="s">
        <v>1060</v>
      </c>
      <c r="AM7" s="702"/>
      <c r="AN7" s="702"/>
      <c r="AO7" s="702"/>
      <c r="AP7" s="702"/>
      <c r="AQ7" s="702"/>
      <c r="AR7" s="702"/>
      <c r="AS7" s="230"/>
      <c r="AT7" s="119" t="s">
        <v>1061</v>
      </c>
      <c r="AU7" s="119" t="s">
        <v>1061</v>
      </c>
      <c r="AV7" s="119" t="s">
        <v>1061</v>
      </c>
      <c r="AW7" s="119" t="s">
        <v>1061</v>
      </c>
      <c r="AX7" s="119" t="s">
        <v>1061</v>
      </c>
      <c r="AY7" s="230"/>
      <c r="AZ7" s="230" t="s">
        <v>1062</v>
      </c>
      <c r="BB7" s="156"/>
    </row>
    <row r="8" spans="2:55">
      <c r="B8" s="110" t="s">
        <v>18</v>
      </c>
      <c r="C8" s="110" t="s">
        <v>195</v>
      </c>
      <c r="D8" s="110" t="s">
        <v>195</v>
      </c>
      <c r="E8" s="110" t="s">
        <v>195</v>
      </c>
      <c r="G8" s="110">
        <v>41000</v>
      </c>
      <c r="H8" s="110">
        <v>41000</v>
      </c>
      <c r="I8" s="110">
        <v>41000</v>
      </c>
      <c r="J8" s="110">
        <v>41000</v>
      </c>
      <c r="K8" s="110">
        <v>41000</v>
      </c>
      <c r="L8" s="110">
        <v>41000</v>
      </c>
      <c r="M8" s="110">
        <v>41000</v>
      </c>
      <c r="N8" s="110">
        <v>41000</v>
      </c>
      <c r="O8" s="110">
        <v>41000</v>
      </c>
      <c r="P8" s="110">
        <v>41000</v>
      </c>
      <c r="Q8" s="110">
        <v>41000</v>
      </c>
      <c r="R8" s="110">
        <v>41000</v>
      </c>
      <c r="S8" s="698">
        <v>41000</v>
      </c>
      <c r="T8" s="110">
        <v>41000</v>
      </c>
      <c r="U8" s="110">
        <v>41000</v>
      </c>
      <c r="V8" s="110" t="s">
        <v>274</v>
      </c>
      <c r="W8" s="110" t="s">
        <v>274</v>
      </c>
      <c r="X8" s="698" t="s">
        <v>281</v>
      </c>
      <c r="AC8" s="123" t="s">
        <v>236</v>
      </c>
      <c r="AD8" s="110" t="s">
        <v>236</v>
      </c>
      <c r="AE8" s="110" t="s">
        <v>236</v>
      </c>
      <c r="AF8" s="110" t="s">
        <v>236</v>
      </c>
      <c r="AG8" s="110" t="s">
        <v>236</v>
      </c>
      <c r="AH8" s="110" t="s">
        <v>236</v>
      </c>
      <c r="AI8" s="110" t="s">
        <v>236</v>
      </c>
      <c r="AJ8" s="110" t="s">
        <v>236</v>
      </c>
      <c r="AK8" s="110" t="s">
        <v>236</v>
      </c>
      <c r="AL8" s="110" t="s">
        <v>236</v>
      </c>
      <c r="AT8" s="110" t="s">
        <v>259</v>
      </c>
      <c r="AU8" s="110" t="s">
        <v>259</v>
      </c>
      <c r="AV8" s="110" t="s">
        <v>259</v>
      </c>
      <c r="AW8" s="110" t="s">
        <v>259</v>
      </c>
      <c r="AX8" s="110" t="s">
        <v>259</v>
      </c>
      <c r="AZ8" s="123" t="s">
        <v>261</v>
      </c>
    </row>
    <row r="9" spans="2:55" s="228" customFormat="1" ht="48">
      <c r="B9" s="228" t="s">
        <v>19</v>
      </c>
      <c r="C9" s="228" t="s">
        <v>196</v>
      </c>
      <c r="D9" s="228" t="s">
        <v>196</v>
      </c>
      <c r="E9" s="228" t="s">
        <v>196</v>
      </c>
      <c r="F9" s="231"/>
      <c r="G9" s="228" t="s">
        <v>1064</v>
      </c>
      <c r="H9" s="228" t="s">
        <v>1064</v>
      </c>
      <c r="I9" s="228" t="s">
        <v>1064</v>
      </c>
      <c r="J9" s="228" t="s">
        <v>1064</v>
      </c>
      <c r="K9" s="228" t="s">
        <v>1064</v>
      </c>
      <c r="L9" s="228" t="s">
        <v>1064</v>
      </c>
      <c r="M9" s="228" t="s">
        <v>1064</v>
      </c>
      <c r="N9" s="228" t="s">
        <v>1064</v>
      </c>
      <c r="O9" s="228" t="s">
        <v>1064</v>
      </c>
      <c r="P9" s="228" t="s">
        <v>1064</v>
      </c>
      <c r="Q9" s="228" t="s">
        <v>1064</v>
      </c>
      <c r="R9" s="228" t="s">
        <v>1064</v>
      </c>
      <c r="S9" s="699" t="s">
        <v>1064</v>
      </c>
      <c r="T9" s="228" t="s">
        <v>1064</v>
      </c>
      <c r="U9" s="228" t="s">
        <v>1064</v>
      </c>
      <c r="V9" s="228" t="s">
        <v>275</v>
      </c>
      <c r="W9" s="228" t="s">
        <v>275</v>
      </c>
      <c r="X9" s="699" t="s">
        <v>282</v>
      </c>
      <c r="Y9" s="704"/>
      <c r="Z9" s="704"/>
      <c r="AA9" s="704"/>
      <c r="AB9" s="231"/>
      <c r="AC9" s="231" t="s">
        <v>237</v>
      </c>
      <c r="AD9" s="228" t="s">
        <v>237</v>
      </c>
      <c r="AE9" s="228" t="s">
        <v>237</v>
      </c>
      <c r="AF9" s="228" t="s">
        <v>237</v>
      </c>
      <c r="AG9" s="228" t="s">
        <v>237</v>
      </c>
      <c r="AH9" s="228" t="s">
        <v>237</v>
      </c>
      <c r="AI9" s="228" t="s">
        <v>237</v>
      </c>
      <c r="AJ9" s="228" t="s">
        <v>237</v>
      </c>
      <c r="AK9" s="228" t="s">
        <v>237</v>
      </c>
      <c r="AL9" s="228" t="s">
        <v>237</v>
      </c>
      <c r="AM9" s="704"/>
      <c r="AN9" s="704"/>
      <c r="AO9" s="704"/>
      <c r="AP9" s="704"/>
      <c r="AQ9" s="704"/>
      <c r="AR9" s="704"/>
      <c r="AS9" s="231"/>
      <c r="AT9" s="228" t="s">
        <v>260</v>
      </c>
      <c r="AU9" s="228" t="s">
        <v>260</v>
      </c>
      <c r="AV9" s="228" t="s">
        <v>260</v>
      </c>
      <c r="AW9" s="228" t="s">
        <v>260</v>
      </c>
      <c r="AX9" s="228" t="s">
        <v>260</v>
      </c>
      <c r="AY9" s="231"/>
      <c r="AZ9" s="231" t="s">
        <v>262</v>
      </c>
      <c r="BB9" s="229"/>
      <c r="BC9" s="120"/>
    </row>
    <row r="10" spans="2:55">
      <c r="B10" s="110" t="s">
        <v>1056</v>
      </c>
      <c r="C10" s="110" t="s">
        <v>197</v>
      </c>
      <c r="D10" s="110" t="s">
        <v>199</v>
      </c>
      <c r="E10" s="110" t="s">
        <v>201</v>
      </c>
      <c r="G10" s="110" t="s">
        <v>205</v>
      </c>
      <c r="H10" s="110" t="s">
        <v>207</v>
      </c>
      <c r="I10" s="110" t="s">
        <v>209</v>
      </c>
      <c r="J10" s="110" t="s">
        <v>211</v>
      </c>
      <c r="K10" s="110" t="s">
        <v>213</v>
      </c>
      <c r="L10" s="110" t="s">
        <v>215</v>
      </c>
      <c r="M10" s="110" t="s">
        <v>217</v>
      </c>
      <c r="N10" s="110" t="s">
        <v>219</v>
      </c>
      <c r="O10" s="110" t="s">
        <v>221</v>
      </c>
      <c r="P10" s="110" t="s">
        <v>223</v>
      </c>
      <c r="Q10" s="110" t="s">
        <v>225</v>
      </c>
      <c r="R10" s="110" t="s">
        <v>227</v>
      </c>
      <c r="S10" s="698" t="s">
        <v>229</v>
      </c>
      <c r="T10" s="110" t="s">
        <v>231</v>
      </c>
      <c r="U10" s="110" t="s">
        <v>233</v>
      </c>
      <c r="V10" s="110" t="s">
        <v>276</v>
      </c>
      <c r="W10" s="110" t="s">
        <v>278</v>
      </c>
      <c r="X10" s="698" t="s">
        <v>283</v>
      </c>
      <c r="AC10" s="123" t="s">
        <v>238</v>
      </c>
      <c r="AD10" s="110" t="s">
        <v>240</v>
      </c>
      <c r="AE10" s="110" t="s">
        <v>242</v>
      </c>
      <c r="AF10" s="110" t="s">
        <v>244</v>
      </c>
      <c r="AG10" s="110" t="s">
        <v>246</v>
      </c>
      <c r="AH10" s="110" t="s">
        <v>248</v>
      </c>
      <c r="AI10" s="110" t="s">
        <v>250</v>
      </c>
      <c r="AJ10" s="110" t="s">
        <v>252</v>
      </c>
      <c r="AK10" s="110" t="s">
        <v>254</v>
      </c>
      <c r="AL10" s="110" t="s">
        <v>256</v>
      </c>
      <c r="AT10" s="110" t="s">
        <v>263</v>
      </c>
      <c r="AU10" s="110" t="s">
        <v>265</v>
      </c>
      <c r="AV10" s="110" t="s">
        <v>267</v>
      </c>
      <c r="AW10" s="110" t="s">
        <v>269</v>
      </c>
      <c r="AX10" s="110" t="s">
        <v>271</v>
      </c>
      <c r="AZ10" s="123" t="s">
        <v>261</v>
      </c>
    </row>
    <row r="11" spans="2:55" s="228" customFormat="1" ht="96">
      <c r="B11" s="228" t="s">
        <v>1057</v>
      </c>
      <c r="C11" s="228" t="s">
        <v>198</v>
      </c>
      <c r="D11" s="228" t="s">
        <v>200</v>
      </c>
      <c r="E11" s="228" t="s">
        <v>202</v>
      </c>
      <c r="F11" s="231" t="s">
        <v>1066</v>
      </c>
      <c r="G11" s="228" t="s">
        <v>206</v>
      </c>
      <c r="H11" s="228" t="s">
        <v>208</v>
      </c>
      <c r="I11" s="228" t="s">
        <v>210</v>
      </c>
      <c r="J11" s="228" t="s">
        <v>212</v>
      </c>
      <c r="K11" s="228" t="s">
        <v>214</v>
      </c>
      <c r="L11" s="228" t="s">
        <v>216</v>
      </c>
      <c r="M11" s="228" t="s">
        <v>218</v>
      </c>
      <c r="N11" s="228" t="s">
        <v>220</v>
      </c>
      <c r="O11" s="228" t="s">
        <v>222</v>
      </c>
      <c r="P11" s="228" t="s">
        <v>224</v>
      </c>
      <c r="Q11" s="228" t="s">
        <v>226</v>
      </c>
      <c r="R11" s="228" t="s">
        <v>228</v>
      </c>
      <c r="S11" s="699" t="s">
        <v>230</v>
      </c>
      <c r="T11" s="228" t="s">
        <v>232</v>
      </c>
      <c r="U11" s="228" t="s">
        <v>234</v>
      </c>
      <c r="V11" s="228" t="s">
        <v>277</v>
      </c>
      <c r="W11" s="228" t="s">
        <v>279</v>
      </c>
      <c r="X11" s="699" t="s">
        <v>284</v>
      </c>
      <c r="Y11" s="704" t="s">
        <v>1537</v>
      </c>
      <c r="Z11" s="704" t="s">
        <v>1538</v>
      </c>
      <c r="AA11" s="704" t="s">
        <v>1539</v>
      </c>
      <c r="AB11" s="231" t="s">
        <v>1067</v>
      </c>
      <c r="AC11" s="231" t="s">
        <v>239</v>
      </c>
      <c r="AD11" s="228" t="s">
        <v>241</v>
      </c>
      <c r="AE11" s="228" t="s">
        <v>243</v>
      </c>
      <c r="AF11" s="228" t="s">
        <v>245</v>
      </c>
      <c r="AG11" s="228" t="s">
        <v>247</v>
      </c>
      <c r="AH11" s="228" t="s">
        <v>249</v>
      </c>
      <c r="AI11" s="228" t="s">
        <v>251</v>
      </c>
      <c r="AJ11" s="228" t="s">
        <v>253</v>
      </c>
      <c r="AK11" s="228" t="s">
        <v>255</v>
      </c>
      <c r="AL11" s="228" t="s">
        <v>257</v>
      </c>
      <c r="AM11" s="704" t="s">
        <v>1540</v>
      </c>
      <c r="AN11" s="704" t="s">
        <v>1541</v>
      </c>
      <c r="AO11" s="704" t="s">
        <v>1542</v>
      </c>
      <c r="AP11" s="704" t="s">
        <v>1543</v>
      </c>
      <c r="AQ11" s="704" t="s">
        <v>1544</v>
      </c>
      <c r="AR11" s="704" t="s">
        <v>1545</v>
      </c>
      <c r="AS11" s="231" t="s">
        <v>1068</v>
      </c>
      <c r="AT11" s="228" t="s">
        <v>264</v>
      </c>
      <c r="AU11" s="228" t="s">
        <v>266</v>
      </c>
      <c r="AV11" s="228" t="s">
        <v>268</v>
      </c>
      <c r="AW11" s="228" t="s">
        <v>270</v>
      </c>
      <c r="AX11" s="228" t="s">
        <v>272</v>
      </c>
      <c r="AY11" s="231" t="s">
        <v>1069</v>
      </c>
      <c r="AZ11" s="231" t="s">
        <v>262</v>
      </c>
      <c r="BA11" s="228" t="s">
        <v>1065</v>
      </c>
      <c r="BB11" s="229" t="s">
        <v>1216</v>
      </c>
      <c r="BC11" s="120" t="s">
        <v>1217</v>
      </c>
    </row>
    <row r="12" spans="2:55">
      <c r="B12" s="110" t="s">
        <v>20</v>
      </c>
      <c r="C12" s="110">
        <v>0</v>
      </c>
      <c r="D12" s="110">
        <v>0</v>
      </c>
      <c r="E12" s="110">
        <v>0</v>
      </c>
      <c r="F12" s="123">
        <f>SUM(C12:E12)</f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  <c r="L12" s="110">
        <v>0</v>
      </c>
      <c r="M12" s="110">
        <v>0</v>
      </c>
      <c r="N12" s="110">
        <v>0</v>
      </c>
      <c r="O12" s="110">
        <v>4019.9</v>
      </c>
      <c r="P12" s="110">
        <v>0</v>
      </c>
      <c r="Q12" s="110">
        <v>0</v>
      </c>
      <c r="R12" s="110">
        <v>0</v>
      </c>
      <c r="S12" s="698">
        <v>1200</v>
      </c>
      <c r="T12" s="110">
        <v>0</v>
      </c>
      <c r="U12" s="110">
        <v>227.17</v>
      </c>
      <c r="V12" s="110">
        <v>0</v>
      </c>
      <c r="W12" s="110">
        <v>0</v>
      </c>
      <c r="X12" s="698">
        <v>0</v>
      </c>
      <c r="Y12" s="703">
        <v>3301.7</v>
      </c>
      <c r="Z12" s="703">
        <v>0</v>
      </c>
      <c r="AA12" s="703">
        <v>37447.839999999997</v>
      </c>
      <c r="AB12" s="123">
        <f>SUM(G12:AA12)-S12-X12</f>
        <v>44996.61</v>
      </c>
      <c r="AC12" s="123">
        <v>1280600.6000000001</v>
      </c>
      <c r="AD12" s="110">
        <v>0</v>
      </c>
      <c r="AE12" s="110">
        <v>0</v>
      </c>
      <c r="AF12" s="110">
        <v>0</v>
      </c>
      <c r="AG12" s="110">
        <v>0</v>
      </c>
      <c r="AH12" s="110">
        <v>0</v>
      </c>
      <c r="AI12" s="110">
        <v>0</v>
      </c>
      <c r="AJ12" s="110">
        <v>0</v>
      </c>
      <c r="AK12" s="110">
        <v>0</v>
      </c>
      <c r="AL12" s="110">
        <v>0</v>
      </c>
      <c r="AM12" s="703">
        <v>0</v>
      </c>
      <c r="AN12" s="707">
        <v>0</v>
      </c>
      <c r="AO12" s="707">
        <v>0</v>
      </c>
      <c r="AP12" s="707">
        <v>0</v>
      </c>
      <c r="AQ12" s="707">
        <v>0</v>
      </c>
      <c r="AR12" s="707">
        <v>0</v>
      </c>
      <c r="AS12" s="123">
        <f>SUM(AD12:AR12)</f>
        <v>0</v>
      </c>
      <c r="AT12" s="110">
        <v>0</v>
      </c>
      <c r="AU12" s="110">
        <v>0</v>
      </c>
      <c r="AV12" s="110">
        <v>0</v>
      </c>
      <c r="AW12" s="110">
        <v>0</v>
      </c>
      <c r="AX12" s="110">
        <v>0</v>
      </c>
      <c r="AY12" s="123">
        <f>SUM(AT12:AX12)</f>
        <v>0</v>
      </c>
      <c r="AZ12" s="123">
        <v>0</v>
      </c>
      <c r="BA12" s="110">
        <f>F12+AB12+AS12+AY12+AZ12+AC12</f>
        <v>1325597.2100000002</v>
      </c>
      <c r="BC12" s="119">
        <f>AZ12+AY12+AS12+AC12+AB12+F12-BA12</f>
        <v>0</v>
      </c>
    </row>
    <row r="13" spans="2:55">
      <c r="B13" s="110" t="s">
        <v>21</v>
      </c>
      <c r="C13" s="110">
        <v>0</v>
      </c>
      <c r="D13" s="110">
        <v>0</v>
      </c>
      <c r="E13" s="110">
        <v>0</v>
      </c>
      <c r="F13" s="123">
        <f t="shared" ref="F13:F76" si="0">SUM(C13:E13)</f>
        <v>0</v>
      </c>
      <c r="G13" s="110">
        <v>0</v>
      </c>
      <c r="H13" s="110">
        <v>0</v>
      </c>
      <c r="I13" s="110">
        <v>2410</v>
      </c>
      <c r="J13" s="110">
        <v>0</v>
      </c>
      <c r="K13" s="110">
        <v>0</v>
      </c>
      <c r="L13" s="110">
        <v>0</v>
      </c>
      <c r="M13" s="110">
        <v>500</v>
      </c>
      <c r="N13" s="110">
        <v>0</v>
      </c>
      <c r="O13" s="110">
        <v>280</v>
      </c>
      <c r="P13" s="110">
        <v>0.51</v>
      </c>
      <c r="Q13" s="110">
        <v>0</v>
      </c>
      <c r="R13" s="110">
        <v>0</v>
      </c>
      <c r="S13" s="698">
        <v>0</v>
      </c>
      <c r="T13" s="110">
        <v>0</v>
      </c>
      <c r="U13" s="110">
        <v>1354.24</v>
      </c>
      <c r="V13" s="110">
        <v>0</v>
      </c>
      <c r="W13" s="110">
        <v>0</v>
      </c>
      <c r="X13" s="698">
        <v>0</v>
      </c>
      <c r="Y13" s="703">
        <v>11457.25</v>
      </c>
      <c r="Z13" s="703">
        <v>0</v>
      </c>
      <c r="AA13" s="703">
        <v>110504.09</v>
      </c>
      <c r="AB13" s="123">
        <f t="shared" ref="AB13:AB76" si="1">SUM(G13:AA13)-S13-X13</f>
        <v>126506.09</v>
      </c>
      <c r="AC13" s="123">
        <v>3133360.33</v>
      </c>
      <c r="AD13" s="110">
        <v>0</v>
      </c>
      <c r="AE13" s="110">
        <v>0</v>
      </c>
      <c r="AF13" s="110">
        <v>0</v>
      </c>
      <c r="AG13" s="110">
        <v>0</v>
      </c>
      <c r="AH13" s="110">
        <v>0</v>
      </c>
      <c r="AI13" s="110">
        <v>0</v>
      </c>
      <c r="AJ13" s="110">
        <v>0</v>
      </c>
      <c r="AK13" s="110">
        <v>0</v>
      </c>
      <c r="AL13" s="110">
        <v>500</v>
      </c>
      <c r="AM13" s="703">
        <v>0</v>
      </c>
      <c r="AN13" s="707">
        <v>0</v>
      </c>
      <c r="AO13" s="707">
        <v>0</v>
      </c>
      <c r="AP13" s="707">
        <v>0</v>
      </c>
      <c r="AQ13" s="707">
        <v>0</v>
      </c>
      <c r="AR13" s="707">
        <v>0</v>
      </c>
      <c r="AS13" s="123">
        <f t="shared" ref="AS13:AS76" si="2">SUM(AD13:AR13)</f>
        <v>500</v>
      </c>
      <c r="AT13" s="110">
        <v>0</v>
      </c>
      <c r="AU13" s="110">
        <v>0</v>
      </c>
      <c r="AV13" s="110">
        <v>0</v>
      </c>
      <c r="AW13" s="110">
        <v>0</v>
      </c>
      <c r="AX13" s="110">
        <v>0</v>
      </c>
      <c r="AY13" s="123">
        <f t="shared" ref="AY13:AY76" si="3">SUM(AT13:AX13)</f>
        <v>0</v>
      </c>
      <c r="AZ13" s="123">
        <v>0</v>
      </c>
      <c r="BA13" s="110">
        <f t="shared" ref="BA13:BA76" si="4">F13+AB13+AS13+AY13+AZ13+AC13</f>
        <v>3260366.42</v>
      </c>
      <c r="BC13" s="119">
        <f t="shared" ref="BC13:BC76" si="5">AZ13+AY13+AS13+AC13+AB13+F13-BA13</f>
        <v>0</v>
      </c>
    </row>
    <row r="14" spans="2:55">
      <c r="B14" s="110" t="s">
        <v>22</v>
      </c>
      <c r="C14" s="110">
        <v>0</v>
      </c>
      <c r="D14" s="110">
        <v>0</v>
      </c>
      <c r="E14" s="110">
        <v>0</v>
      </c>
      <c r="F14" s="123">
        <f t="shared" si="0"/>
        <v>0</v>
      </c>
      <c r="G14" s="110">
        <v>0</v>
      </c>
      <c r="H14" s="110">
        <v>0</v>
      </c>
      <c r="I14" s="110">
        <v>295</v>
      </c>
      <c r="J14" s="110">
        <v>0</v>
      </c>
      <c r="K14" s="110">
        <v>0</v>
      </c>
      <c r="L14" s="110">
        <v>0</v>
      </c>
      <c r="M14" s="110">
        <v>1</v>
      </c>
      <c r="N14" s="110">
        <v>0</v>
      </c>
      <c r="O14" s="110">
        <v>500</v>
      </c>
      <c r="P14" s="110">
        <v>500</v>
      </c>
      <c r="Q14" s="110">
        <v>0</v>
      </c>
      <c r="R14" s="110">
        <v>0</v>
      </c>
      <c r="S14" s="698">
        <v>60</v>
      </c>
      <c r="T14" s="110">
        <v>0</v>
      </c>
      <c r="U14" s="110">
        <v>107</v>
      </c>
      <c r="V14" s="110">
        <v>0</v>
      </c>
      <c r="W14" s="110">
        <v>0</v>
      </c>
      <c r="X14" s="698">
        <v>0</v>
      </c>
      <c r="Y14" s="703">
        <v>11615.49</v>
      </c>
      <c r="Z14" s="703">
        <v>0</v>
      </c>
      <c r="AA14" s="703">
        <v>0</v>
      </c>
      <c r="AB14" s="123">
        <f t="shared" si="1"/>
        <v>13018.49</v>
      </c>
      <c r="AC14" s="123">
        <v>3077763.77</v>
      </c>
      <c r="AD14" s="110">
        <v>0</v>
      </c>
      <c r="AE14" s="110">
        <v>0</v>
      </c>
      <c r="AF14" s="110">
        <v>0</v>
      </c>
      <c r="AG14" s="110">
        <v>0</v>
      </c>
      <c r="AH14" s="110">
        <v>0</v>
      </c>
      <c r="AI14" s="110">
        <v>0</v>
      </c>
      <c r="AJ14" s="110">
        <v>0</v>
      </c>
      <c r="AK14" s="110">
        <v>0</v>
      </c>
      <c r="AL14" s="110">
        <v>0</v>
      </c>
      <c r="AM14" s="703">
        <v>0</v>
      </c>
      <c r="AN14" s="707">
        <v>0</v>
      </c>
      <c r="AO14" s="707">
        <v>0</v>
      </c>
      <c r="AP14" s="707">
        <v>0</v>
      </c>
      <c r="AQ14" s="707">
        <v>8580</v>
      </c>
      <c r="AR14" s="707">
        <v>0</v>
      </c>
      <c r="AS14" s="123">
        <f t="shared" si="2"/>
        <v>8580</v>
      </c>
      <c r="AT14" s="110">
        <v>0</v>
      </c>
      <c r="AU14" s="110">
        <v>0</v>
      </c>
      <c r="AV14" s="110">
        <v>0</v>
      </c>
      <c r="AW14" s="110">
        <v>0</v>
      </c>
      <c r="AX14" s="110">
        <v>0</v>
      </c>
      <c r="AY14" s="123">
        <f t="shared" si="3"/>
        <v>0</v>
      </c>
      <c r="AZ14" s="123">
        <v>0</v>
      </c>
      <c r="BA14" s="110">
        <f t="shared" si="4"/>
        <v>3099362.2600000002</v>
      </c>
      <c r="BB14" s="156">
        <f>BA14-'1718 revenues disparity1'!G58</f>
        <v>20135.490000000224</v>
      </c>
      <c r="BC14" s="119">
        <f t="shared" si="5"/>
        <v>0</v>
      </c>
    </row>
    <row r="15" spans="2:55">
      <c r="B15" s="110" t="s">
        <v>23</v>
      </c>
      <c r="C15" s="110">
        <v>305967.3</v>
      </c>
      <c r="D15" s="110">
        <v>0</v>
      </c>
      <c r="E15" s="110">
        <v>0</v>
      </c>
      <c r="F15" s="123">
        <f t="shared" si="0"/>
        <v>305967.3</v>
      </c>
      <c r="G15" s="110">
        <v>0</v>
      </c>
      <c r="H15" s="110">
        <v>0</v>
      </c>
      <c r="I15" s="110">
        <v>79201.87</v>
      </c>
      <c r="J15" s="110">
        <v>0</v>
      </c>
      <c r="K15" s="110">
        <v>1341.25</v>
      </c>
      <c r="L15" s="110">
        <v>0</v>
      </c>
      <c r="M15" s="110">
        <v>2480</v>
      </c>
      <c r="N15" s="110">
        <v>0</v>
      </c>
      <c r="O15" s="110">
        <v>0</v>
      </c>
      <c r="P15" s="110">
        <v>0</v>
      </c>
      <c r="Q15" s="110">
        <v>0</v>
      </c>
      <c r="R15" s="110">
        <v>0</v>
      </c>
      <c r="S15" s="698">
        <v>0</v>
      </c>
      <c r="T15" s="110">
        <v>0</v>
      </c>
      <c r="U15" s="110">
        <v>9731.4699999999993</v>
      </c>
      <c r="V15" s="110">
        <v>0</v>
      </c>
      <c r="W15" s="110">
        <v>8078.55</v>
      </c>
      <c r="X15" s="698">
        <v>113306.33</v>
      </c>
      <c r="Y15" s="703">
        <v>190134.94999999998</v>
      </c>
      <c r="Z15" s="703">
        <v>0</v>
      </c>
      <c r="AA15" s="703">
        <v>1543963.87</v>
      </c>
      <c r="AB15" s="123">
        <f t="shared" si="1"/>
        <v>1834931.96</v>
      </c>
      <c r="AC15" s="123">
        <v>39981519.990000002</v>
      </c>
      <c r="AD15" s="110">
        <v>0</v>
      </c>
      <c r="AE15" s="110">
        <v>0</v>
      </c>
      <c r="AF15" s="110">
        <v>0</v>
      </c>
      <c r="AG15" s="110">
        <v>34063.83</v>
      </c>
      <c r="AH15" s="110">
        <v>0</v>
      </c>
      <c r="AI15" s="110">
        <v>0</v>
      </c>
      <c r="AJ15" s="110">
        <v>0</v>
      </c>
      <c r="AK15" s="110">
        <v>0</v>
      </c>
      <c r="AL15" s="110">
        <v>66780.11</v>
      </c>
      <c r="AM15" s="703">
        <v>308669.95</v>
      </c>
      <c r="AN15" s="707">
        <v>308669.95</v>
      </c>
      <c r="AO15" s="707">
        <v>0</v>
      </c>
      <c r="AP15" s="707">
        <v>0</v>
      </c>
      <c r="AQ15" s="707">
        <v>155206</v>
      </c>
      <c r="AR15" s="707">
        <v>1795813</v>
      </c>
      <c r="AS15" s="123">
        <f t="shared" si="2"/>
        <v>2669202.84</v>
      </c>
      <c r="AT15" s="110">
        <v>30896.94</v>
      </c>
      <c r="AU15" s="110">
        <v>0</v>
      </c>
      <c r="AV15" s="110">
        <v>209714.97</v>
      </c>
      <c r="AW15" s="110">
        <v>169859.12</v>
      </c>
      <c r="AX15" s="110">
        <v>0</v>
      </c>
      <c r="AY15" s="123">
        <f t="shared" si="3"/>
        <v>410471.03</v>
      </c>
      <c r="AZ15" s="123">
        <v>845721.41</v>
      </c>
      <c r="BA15" s="110">
        <f t="shared" si="4"/>
        <v>46047814.530000001</v>
      </c>
      <c r="BC15" s="119">
        <f t="shared" si="5"/>
        <v>0</v>
      </c>
    </row>
    <row r="16" spans="2:55">
      <c r="B16" s="110" t="s">
        <v>3</v>
      </c>
      <c r="C16" s="110">
        <v>5254525.3899999997</v>
      </c>
      <c r="D16" s="110">
        <v>0</v>
      </c>
      <c r="E16" s="110">
        <v>0</v>
      </c>
      <c r="F16" s="123">
        <f t="shared" si="0"/>
        <v>5254525.3899999997</v>
      </c>
      <c r="G16" s="110">
        <v>0</v>
      </c>
      <c r="H16" s="110">
        <v>1065665.72</v>
      </c>
      <c r="I16" s="110">
        <v>0</v>
      </c>
      <c r="J16" s="110">
        <v>762046.59</v>
      </c>
      <c r="K16" s="110">
        <v>0</v>
      </c>
      <c r="L16" s="110">
        <v>353351.04</v>
      </c>
      <c r="M16" s="110">
        <v>149331.88</v>
      </c>
      <c r="N16" s="110">
        <v>0</v>
      </c>
      <c r="O16" s="110">
        <v>273390.34999999998</v>
      </c>
      <c r="P16" s="110">
        <v>0</v>
      </c>
      <c r="Q16" s="110">
        <v>0</v>
      </c>
      <c r="R16" s="110">
        <v>0</v>
      </c>
      <c r="S16" s="698">
        <v>83937.19</v>
      </c>
      <c r="T16" s="110">
        <v>0</v>
      </c>
      <c r="U16" s="110">
        <v>41392.67</v>
      </c>
      <c r="V16" s="110">
        <v>0</v>
      </c>
      <c r="W16" s="110">
        <v>5726.85</v>
      </c>
      <c r="X16" s="698">
        <v>4234625.1900000004</v>
      </c>
      <c r="Y16" s="703">
        <v>2593108.58</v>
      </c>
      <c r="Z16" s="703">
        <v>0</v>
      </c>
      <c r="AA16" s="703">
        <v>28242770.329999998</v>
      </c>
      <c r="AB16" s="123">
        <f t="shared" si="1"/>
        <v>33486784.010000002</v>
      </c>
      <c r="AC16" s="123">
        <v>627270217.79999995</v>
      </c>
      <c r="AD16" s="110">
        <v>0</v>
      </c>
      <c r="AE16" s="110">
        <v>1214908.55</v>
      </c>
      <c r="AF16" s="110">
        <v>0</v>
      </c>
      <c r="AG16" s="110">
        <v>0</v>
      </c>
      <c r="AH16" s="110">
        <v>0</v>
      </c>
      <c r="AI16" s="110">
        <v>47841.1</v>
      </c>
      <c r="AJ16" s="110">
        <v>0</v>
      </c>
      <c r="AK16" s="110">
        <v>0</v>
      </c>
      <c r="AL16" s="110">
        <v>3882.82</v>
      </c>
      <c r="AM16" s="703">
        <v>138375.15</v>
      </c>
      <c r="AN16" s="707">
        <v>138375.15</v>
      </c>
      <c r="AO16" s="707">
        <v>0</v>
      </c>
      <c r="AP16" s="707">
        <v>0</v>
      </c>
      <c r="AQ16" s="707">
        <v>0</v>
      </c>
      <c r="AR16" s="707">
        <v>18829009.18</v>
      </c>
      <c r="AS16" s="123">
        <f t="shared" si="2"/>
        <v>20372391.949999999</v>
      </c>
      <c r="AT16" s="110">
        <v>206302.26</v>
      </c>
      <c r="AU16" s="110">
        <v>0</v>
      </c>
      <c r="AV16" s="110">
        <v>28196.9</v>
      </c>
      <c r="AW16" s="110">
        <v>882771.8</v>
      </c>
      <c r="AX16" s="110">
        <v>0</v>
      </c>
      <c r="AY16" s="123">
        <f t="shared" si="3"/>
        <v>1117270.96</v>
      </c>
      <c r="AZ16" s="123">
        <v>121212.49</v>
      </c>
      <c r="BA16" s="110">
        <f t="shared" si="4"/>
        <v>687622402.5999999</v>
      </c>
      <c r="BB16" s="156">
        <f>BA16-'1718 revenues orig'!I59</f>
        <v>45623076.009999871</v>
      </c>
      <c r="BC16" s="119">
        <f t="shared" si="5"/>
        <v>0</v>
      </c>
    </row>
    <row r="17" spans="1:55">
      <c r="A17" s="110" t="s">
        <v>749</v>
      </c>
      <c r="B17" s="110" t="s">
        <v>149</v>
      </c>
      <c r="C17" s="110">
        <v>0</v>
      </c>
      <c r="D17" s="110">
        <v>0</v>
      </c>
      <c r="E17" s="110">
        <v>0</v>
      </c>
      <c r="F17" s="123">
        <f t="shared" si="0"/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  <c r="L17" s="110">
        <v>0</v>
      </c>
      <c r="M17" s="110">
        <v>6427.23</v>
      </c>
      <c r="N17" s="110">
        <v>0</v>
      </c>
      <c r="O17" s="110">
        <v>1584.39</v>
      </c>
      <c r="P17" s="110">
        <v>0</v>
      </c>
      <c r="Q17" s="110">
        <v>0</v>
      </c>
      <c r="R17" s="110">
        <v>0</v>
      </c>
      <c r="S17" s="698">
        <v>0</v>
      </c>
      <c r="T17" s="110">
        <v>0</v>
      </c>
      <c r="U17" s="110">
        <v>0</v>
      </c>
      <c r="V17" s="110">
        <v>0</v>
      </c>
      <c r="W17" s="110">
        <v>0</v>
      </c>
      <c r="X17" s="698">
        <v>0</v>
      </c>
      <c r="Y17" s="703">
        <v>9051.86</v>
      </c>
      <c r="Z17" s="703">
        <v>0</v>
      </c>
      <c r="AA17" s="703">
        <v>91253.1</v>
      </c>
      <c r="AB17" s="123">
        <f t="shared" si="1"/>
        <v>108316.58</v>
      </c>
      <c r="AC17" s="123">
        <v>2542534.52</v>
      </c>
      <c r="AD17" s="110">
        <v>0</v>
      </c>
      <c r="AE17" s="110">
        <v>0</v>
      </c>
      <c r="AF17" s="110">
        <v>0</v>
      </c>
      <c r="AG17" s="110">
        <v>0</v>
      </c>
      <c r="AH17" s="110">
        <v>0</v>
      </c>
      <c r="AI17" s="110">
        <v>0</v>
      </c>
      <c r="AJ17" s="110">
        <v>0</v>
      </c>
      <c r="AK17" s="110">
        <v>0</v>
      </c>
      <c r="AL17" s="110">
        <v>0</v>
      </c>
      <c r="AM17" s="703">
        <v>0</v>
      </c>
      <c r="AN17" s="707">
        <v>0</v>
      </c>
      <c r="AO17" s="707">
        <v>0</v>
      </c>
      <c r="AP17" s="707">
        <v>0</v>
      </c>
      <c r="AQ17" s="707">
        <v>0</v>
      </c>
      <c r="AR17" s="707">
        <v>0</v>
      </c>
      <c r="AS17" s="123">
        <f t="shared" si="2"/>
        <v>0</v>
      </c>
      <c r="AT17" s="110">
        <v>0</v>
      </c>
      <c r="AU17" s="110">
        <v>0</v>
      </c>
      <c r="AV17" s="110">
        <v>0</v>
      </c>
      <c r="AW17" s="110">
        <v>0</v>
      </c>
      <c r="AX17" s="110">
        <v>0</v>
      </c>
      <c r="AY17" s="123">
        <f t="shared" si="3"/>
        <v>0</v>
      </c>
      <c r="AZ17" s="123">
        <v>0</v>
      </c>
      <c r="BA17" s="110">
        <f t="shared" si="4"/>
        <v>2650851.1</v>
      </c>
      <c r="BC17" s="119">
        <f t="shared" si="5"/>
        <v>0</v>
      </c>
    </row>
    <row r="18" spans="1:55">
      <c r="A18" s="110" t="s">
        <v>749</v>
      </c>
      <c r="B18" s="110" t="s">
        <v>150</v>
      </c>
      <c r="C18" s="110">
        <v>0</v>
      </c>
      <c r="D18" s="110">
        <v>0</v>
      </c>
      <c r="E18" s="110">
        <v>0</v>
      </c>
      <c r="F18" s="123">
        <f t="shared" si="0"/>
        <v>0</v>
      </c>
      <c r="G18" s="110">
        <v>0</v>
      </c>
      <c r="H18" s="110">
        <v>0</v>
      </c>
      <c r="I18" s="110">
        <v>0</v>
      </c>
      <c r="J18" s="110">
        <v>2967.34</v>
      </c>
      <c r="K18" s="110">
        <v>0</v>
      </c>
      <c r="L18" s="110">
        <v>0</v>
      </c>
      <c r="M18" s="110">
        <v>0</v>
      </c>
      <c r="N18" s="110">
        <v>0</v>
      </c>
      <c r="O18" s="110">
        <v>0</v>
      </c>
      <c r="P18" s="110">
        <v>0</v>
      </c>
      <c r="Q18" s="110">
        <v>0</v>
      </c>
      <c r="R18" s="110">
        <v>0</v>
      </c>
      <c r="S18" s="698">
        <v>0</v>
      </c>
      <c r="T18" s="110">
        <v>0</v>
      </c>
      <c r="U18" s="110">
        <v>0</v>
      </c>
      <c r="V18" s="110">
        <v>0</v>
      </c>
      <c r="W18" s="110">
        <v>0</v>
      </c>
      <c r="X18" s="698">
        <v>0</v>
      </c>
      <c r="Y18" s="703">
        <v>5190.58</v>
      </c>
      <c r="Z18" s="703">
        <v>0</v>
      </c>
      <c r="AA18" s="703">
        <v>56259.63</v>
      </c>
      <c r="AB18" s="123">
        <f t="shared" si="1"/>
        <v>64417.549999999996</v>
      </c>
      <c r="AC18" s="123">
        <v>1667952.93</v>
      </c>
      <c r="AD18" s="110">
        <v>0</v>
      </c>
      <c r="AE18" s="110">
        <v>0</v>
      </c>
      <c r="AF18" s="110">
        <v>0</v>
      </c>
      <c r="AG18" s="110">
        <v>0</v>
      </c>
      <c r="AH18" s="110">
        <v>0</v>
      </c>
      <c r="AI18" s="110">
        <v>0</v>
      </c>
      <c r="AJ18" s="110">
        <v>0</v>
      </c>
      <c r="AK18" s="110">
        <v>0</v>
      </c>
      <c r="AL18" s="110">
        <v>0</v>
      </c>
      <c r="AM18" s="703">
        <v>0</v>
      </c>
      <c r="AN18" s="707">
        <v>0</v>
      </c>
      <c r="AO18" s="707">
        <v>0</v>
      </c>
      <c r="AP18" s="707">
        <v>0</v>
      </c>
      <c r="AQ18" s="707">
        <v>4230.0600000000004</v>
      </c>
      <c r="AR18" s="707">
        <v>0</v>
      </c>
      <c r="AS18" s="123">
        <f t="shared" si="2"/>
        <v>4230.0600000000004</v>
      </c>
      <c r="AT18" s="110">
        <v>0</v>
      </c>
      <c r="AU18" s="110">
        <v>0</v>
      </c>
      <c r="AV18" s="110">
        <v>0</v>
      </c>
      <c r="AW18" s="110">
        <v>0</v>
      </c>
      <c r="AX18" s="110">
        <v>0</v>
      </c>
      <c r="AY18" s="123">
        <f t="shared" si="3"/>
        <v>0</v>
      </c>
      <c r="AZ18" s="123">
        <v>0</v>
      </c>
      <c r="BA18" s="110">
        <f t="shared" si="4"/>
        <v>1736600.54</v>
      </c>
      <c r="BC18" s="119">
        <f t="shared" si="5"/>
        <v>0</v>
      </c>
    </row>
    <row r="19" spans="1:55">
      <c r="A19" s="110" t="s">
        <v>749</v>
      </c>
      <c r="B19" s="110" t="s">
        <v>151</v>
      </c>
      <c r="C19" s="110">
        <v>0</v>
      </c>
      <c r="D19" s="110">
        <v>0</v>
      </c>
      <c r="E19" s="110">
        <v>0</v>
      </c>
      <c r="F19" s="123">
        <f t="shared" si="0"/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33372.39</v>
      </c>
      <c r="L19" s="110">
        <v>0</v>
      </c>
      <c r="M19" s="110">
        <v>0</v>
      </c>
      <c r="N19" s="110">
        <v>0</v>
      </c>
      <c r="O19" s="110">
        <v>6572.64</v>
      </c>
      <c r="P19" s="110">
        <v>0</v>
      </c>
      <c r="Q19" s="110">
        <v>0</v>
      </c>
      <c r="R19" s="110">
        <v>0</v>
      </c>
      <c r="S19" s="698">
        <v>0</v>
      </c>
      <c r="T19" s="110">
        <v>0</v>
      </c>
      <c r="U19" s="110">
        <v>324</v>
      </c>
      <c r="V19" s="110">
        <v>0</v>
      </c>
      <c r="W19" s="110">
        <v>0</v>
      </c>
      <c r="X19" s="698">
        <v>0</v>
      </c>
      <c r="Y19" s="703">
        <v>14210.78</v>
      </c>
      <c r="Z19" s="703">
        <v>0</v>
      </c>
      <c r="AA19" s="703">
        <v>131592.26999999999</v>
      </c>
      <c r="AB19" s="123">
        <f t="shared" si="1"/>
        <v>186072.08</v>
      </c>
      <c r="AC19" s="123">
        <v>3037747.64</v>
      </c>
      <c r="AD19" s="110">
        <v>0</v>
      </c>
      <c r="AE19" s="110">
        <v>0</v>
      </c>
      <c r="AF19" s="110">
        <v>0</v>
      </c>
      <c r="AG19" s="110">
        <v>0</v>
      </c>
      <c r="AH19" s="110">
        <v>0</v>
      </c>
      <c r="AI19" s="110">
        <v>0</v>
      </c>
      <c r="AJ19" s="110">
        <v>0</v>
      </c>
      <c r="AK19" s="110">
        <v>0</v>
      </c>
      <c r="AL19" s="110">
        <v>0</v>
      </c>
      <c r="AM19" s="703">
        <v>50887.31</v>
      </c>
      <c r="AN19" s="707">
        <v>50887.31</v>
      </c>
      <c r="AO19" s="707">
        <v>0</v>
      </c>
      <c r="AP19" s="707">
        <v>0</v>
      </c>
      <c r="AQ19" s="707">
        <v>20883.009999999998</v>
      </c>
      <c r="AR19" s="707">
        <v>0</v>
      </c>
      <c r="AS19" s="123">
        <f t="shared" si="2"/>
        <v>122657.62999999999</v>
      </c>
      <c r="AT19" s="110">
        <v>0</v>
      </c>
      <c r="AU19" s="110">
        <v>0</v>
      </c>
      <c r="AV19" s="110">
        <v>0</v>
      </c>
      <c r="AW19" s="110">
        <v>0</v>
      </c>
      <c r="AX19" s="110">
        <v>0</v>
      </c>
      <c r="AY19" s="123">
        <f t="shared" si="3"/>
        <v>0</v>
      </c>
      <c r="AZ19" s="123">
        <v>0</v>
      </c>
      <c r="BA19" s="110">
        <f t="shared" si="4"/>
        <v>3346477.35</v>
      </c>
      <c r="BC19" s="119">
        <f t="shared" si="5"/>
        <v>0</v>
      </c>
    </row>
    <row r="20" spans="1:55">
      <c r="A20" s="110" t="s">
        <v>749</v>
      </c>
      <c r="B20" s="110" t="s">
        <v>152</v>
      </c>
      <c r="C20" s="110">
        <v>0</v>
      </c>
      <c r="D20" s="110">
        <v>0</v>
      </c>
      <c r="E20" s="110">
        <v>0</v>
      </c>
      <c r="F20" s="123">
        <f t="shared" si="0"/>
        <v>0</v>
      </c>
      <c r="G20" s="110">
        <v>0</v>
      </c>
      <c r="H20" s="110">
        <v>0</v>
      </c>
      <c r="I20" s="110">
        <v>2621.2199999999998</v>
      </c>
      <c r="J20" s="110">
        <v>1264.25</v>
      </c>
      <c r="K20" s="110">
        <v>0</v>
      </c>
      <c r="L20" s="110">
        <v>0</v>
      </c>
      <c r="M20" s="110">
        <v>2895</v>
      </c>
      <c r="N20" s="110">
        <v>0</v>
      </c>
      <c r="O20" s="110">
        <v>289.13</v>
      </c>
      <c r="P20" s="110">
        <v>0</v>
      </c>
      <c r="Q20" s="110">
        <v>0</v>
      </c>
      <c r="R20" s="110">
        <v>0</v>
      </c>
      <c r="S20" s="698">
        <v>0</v>
      </c>
      <c r="T20" s="110">
        <v>0</v>
      </c>
      <c r="U20" s="110">
        <v>676.1</v>
      </c>
      <c r="V20" s="110">
        <v>0</v>
      </c>
      <c r="W20" s="110">
        <v>0</v>
      </c>
      <c r="X20" s="698">
        <v>0</v>
      </c>
      <c r="Y20" s="703">
        <v>10476.1</v>
      </c>
      <c r="Z20" s="703">
        <v>0</v>
      </c>
      <c r="AA20" s="703">
        <v>87783.360000000001</v>
      </c>
      <c r="AB20" s="123">
        <f t="shared" si="1"/>
        <v>106005.16</v>
      </c>
      <c r="AC20" s="123">
        <v>2674338.8199999998</v>
      </c>
      <c r="AD20" s="110">
        <v>0</v>
      </c>
      <c r="AE20" s="110">
        <v>0</v>
      </c>
      <c r="AF20" s="110">
        <v>0</v>
      </c>
      <c r="AG20" s="110">
        <v>0</v>
      </c>
      <c r="AH20" s="110">
        <v>0</v>
      </c>
      <c r="AI20" s="110">
        <v>0</v>
      </c>
      <c r="AJ20" s="110">
        <v>0</v>
      </c>
      <c r="AK20" s="110">
        <v>0</v>
      </c>
      <c r="AL20" s="110">
        <v>36</v>
      </c>
      <c r="AM20" s="703">
        <v>73442.880000000005</v>
      </c>
      <c r="AN20" s="707">
        <v>73442.880000000005</v>
      </c>
      <c r="AO20" s="707">
        <v>0</v>
      </c>
      <c r="AP20" s="707">
        <v>0</v>
      </c>
      <c r="AQ20" s="707">
        <v>1986.94</v>
      </c>
      <c r="AR20" s="707">
        <v>0</v>
      </c>
      <c r="AS20" s="123">
        <f t="shared" si="2"/>
        <v>148908.70000000001</v>
      </c>
      <c r="AT20" s="110">
        <v>0</v>
      </c>
      <c r="AU20" s="110">
        <v>0</v>
      </c>
      <c r="AV20" s="110">
        <v>0</v>
      </c>
      <c r="AW20" s="110">
        <v>0</v>
      </c>
      <c r="AX20" s="110">
        <v>0</v>
      </c>
      <c r="AY20" s="123">
        <f t="shared" si="3"/>
        <v>0</v>
      </c>
      <c r="AZ20" s="123">
        <v>0</v>
      </c>
      <c r="BA20" s="110">
        <f t="shared" si="4"/>
        <v>2929252.6799999997</v>
      </c>
      <c r="BC20" s="119">
        <f t="shared" si="5"/>
        <v>0</v>
      </c>
    </row>
    <row r="21" spans="1:55">
      <c r="A21" s="110" t="s">
        <v>749</v>
      </c>
      <c r="B21" s="110" t="s">
        <v>153</v>
      </c>
      <c r="C21" s="110">
        <v>0</v>
      </c>
      <c r="D21" s="110">
        <v>0</v>
      </c>
      <c r="E21" s="110">
        <v>0</v>
      </c>
      <c r="F21" s="123">
        <f t="shared" si="0"/>
        <v>0</v>
      </c>
      <c r="G21" s="110">
        <v>0</v>
      </c>
      <c r="H21" s="110">
        <v>0</v>
      </c>
      <c r="I21" s="110">
        <v>7049.77</v>
      </c>
      <c r="J21" s="110">
        <v>0</v>
      </c>
      <c r="K21" s="110">
        <v>53592</v>
      </c>
      <c r="L21" s="110">
        <v>0</v>
      </c>
      <c r="M21" s="110">
        <v>0</v>
      </c>
      <c r="N21" s="110">
        <v>0</v>
      </c>
      <c r="O21" s="110">
        <v>12764.34</v>
      </c>
      <c r="P21" s="110">
        <v>1232.4000000000001</v>
      </c>
      <c r="Q21" s="110">
        <v>0</v>
      </c>
      <c r="R21" s="110">
        <v>0</v>
      </c>
      <c r="S21" s="698">
        <v>0</v>
      </c>
      <c r="T21" s="110">
        <v>0</v>
      </c>
      <c r="U21" s="110">
        <v>0</v>
      </c>
      <c r="V21" s="110">
        <v>0</v>
      </c>
      <c r="W21" s="110">
        <v>0</v>
      </c>
      <c r="X21" s="698">
        <v>0</v>
      </c>
      <c r="Y21" s="703">
        <v>13292.94</v>
      </c>
      <c r="Z21" s="703">
        <v>0</v>
      </c>
      <c r="AA21" s="703">
        <v>124670.62</v>
      </c>
      <c r="AB21" s="123">
        <f t="shared" si="1"/>
        <v>212602.07</v>
      </c>
      <c r="AC21" s="123">
        <v>3024535.35</v>
      </c>
      <c r="AD21" s="110">
        <v>0</v>
      </c>
      <c r="AE21" s="110">
        <v>0</v>
      </c>
      <c r="AF21" s="110">
        <v>0</v>
      </c>
      <c r="AG21" s="110">
        <v>0</v>
      </c>
      <c r="AH21" s="110">
        <v>0</v>
      </c>
      <c r="AI21" s="110">
        <v>0</v>
      </c>
      <c r="AJ21" s="110">
        <v>0</v>
      </c>
      <c r="AK21" s="110">
        <v>0</v>
      </c>
      <c r="AL21" s="110">
        <v>0</v>
      </c>
      <c r="AM21" s="703">
        <v>72843.009999999995</v>
      </c>
      <c r="AN21" s="707">
        <v>72843.009999999995</v>
      </c>
      <c r="AO21" s="707">
        <v>0</v>
      </c>
      <c r="AP21" s="707">
        <v>0</v>
      </c>
      <c r="AQ21" s="707">
        <v>0</v>
      </c>
      <c r="AR21" s="707">
        <v>0</v>
      </c>
      <c r="AS21" s="123">
        <f t="shared" si="2"/>
        <v>145686.01999999999</v>
      </c>
      <c r="AT21" s="110">
        <v>0</v>
      </c>
      <c r="AU21" s="110">
        <v>0</v>
      </c>
      <c r="AV21" s="110">
        <v>0</v>
      </c>
      <c r="AW21" s="110">
        <v>0</v>
      </c>
      <c r="AX21" s="110">
        <v>0</v>
      </c>
      <c r="AY21" s="123">
        <f t="shared" si="3"/>
        <v>0</v>
      </c>
      <c r="AZ21" s="123">
        <v>0</v>
      </c>
      <c r="BA21" s="110">
        <f t="shared" si="4"/>
        <v>3382823.44</v>
      </c>
      <c r="BC21" s="119">
        <f t="shared" si="5"/>
        <v>0</v>
      </c>
    </row>
    <row r="22" spans="1:55">
      <c r="A22" s="110" t="s">
        <v>749</v>
      </c>
      <c r="B22" s="110" t="s">
        <v>154</v>
      </c>
      <c r="C22" s="110">
        <v>0</v>
      </c>
      <c r="D22" s="110">
        <v>0</v>
      </c>
      <c r="E22" s="110">
        <v>0</v>
      </c>
      <c r="F22" s="123">
        <f t="shared" si="0"/>
        <v>0</v>
      </c>
      <c r="G22" s="110">
        <v>0</v>
      </c>
      <c r="H22" s="110">
        <v>0</v>
      </c>
      <c r="I22" s="110">
        <v>500</v>
      </c>
      <c r="J22" s="110">
        <v>477</v>
      </c>
      <c r="K22" s="110">
        <v>0</v>
      </c>
      <c r="L22" s="110">
        <v>0</v>
      </c>
      <c r="M22" s="110">
        <v>0</v>
      </c>
      <c r="N22" s="110">
        <v>0</v>
      </c>
      <c r="O22" s="110">
        <v>256.83999999999997</v>
      </c>
      <c r="P22" s="110">
        <v>0</v>
      </c>
      <c r="Q22" s="110">
        <v>0</v>
      </c>
      <c r="R22" s="110">
        <v>0</v>
      </c>
      <c r="S22" s="698">
        <v>0</v>
      </c>
      <c r="T22" s="110">
        <v>0</v>
      </c>
      <c r="U22" s="110">
        <v>131.6</v>
      </c>
      <c r="V22" s="110">
        <v>0</v>
      </c>
      <c r="W22" s="110">
        <v>0</v>
      </c>
      <c r="X22" s="698">
        <v>0</v>
      </c>
      <c r="Y22" s="703">
        <v>7912.46</v>
      </c>
      <c r="Z22" s="703">
        <v>0</v>
      </c>
      <c r="AA22" s="703">
        <v>82122.13</v>
      </c>
      <c r="AB22" s="123">
        <f t="shared" si="1"/>
        <v>91400.03</v>
      </c>
      <c r="AC22" s="123">
        <v>2474722.16</v>
      </c>
      <c r="AD22" s="110">
        <v>0</v>
      </c>
      <c r="AE22" s="110">
        <v>0</v>
      </c>
      <c r="AF22" s="110">
        <v>0</v>
      </c>
      <c r="AG22" s="110">
        <v>0</v>
      </c>
      <c r="AH22" s="110">
        <v>0</v>
      </c>
      <c r="AI22" s="110">
        <v>0</v>
      </c>
      <c r="AJ22" s="110">
        <v>0</v>
      </c>
      <c r="AK22" s="110">
        <v>0</v>
      </c>
      <c r="AL22" s="110">
        <v>0</v>
      </c>
      <c r="AM22" s="703">
        <v>9156.92</v>
      </c>
      <c r="AN22" s="707">
        <v>9156.92</v>
      </c>
      <c r="AO22" s="707">
        <v>0</v>
      </c>
      <c r="AP22" s="707">
        <v>0</v>
      </c>
      <c r="AQ22" s="707">
        <v>9469</v>
      </c>
      <c r="AR22" s="707">
        <v>0</v>
      </c>
      <c r="AS22" s="123">
        <f t="shared" si="2"/>
        <v>27782.84</v>
      </c>
      <c r="AT22" s="110">
        <v>0</v>
      </c>
      <c r="AU22" s="110">
        <v>0</v>
      </c>
      <c r="AV22" s="110">
        <v>0</v>
      </c>
      <c r="AW22" s="110">
        <v>0</v>
      </c>
      <c r="AX22" s="110">
        <v>0</v>
      </c>
      <c r="AY22" s="123">
        <f t="shared" si="3"/>
        <v>0</v>
      </c>
      <c r="AZ22" s="123">
        <v>0</v>
      </c>
      <c r="BA22" s="110">
        <f t="shared" si="4"/>
        <v>2593905.0300000003</v>
      </c>
      <c r="BC22" s="119">
        <f t="shared" si="5"/>
        <v>0</v>
      </c>
    </row>
    <row r="23" spans="1:55">
      <c r="A23" s="110" t="s">
        <v>749</v>
      </c>
      <c r="B23" s="110" t="s">
        <v>155</v>
      </c>
      <c r="C23" s="110">
        <v>0</v>
      </c>
      <c r="D23" s="110">
        <v>0</v>
      </c>
      <c r="E23" s="110">
        <v>0</v>
      </c>
      <c r="F23" s="123">
        <f t="shared" si="0"/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  <c r="L23" s="110">
        <v>29235</v>
      </c>
      <c r="M23" s="110">
        <v>0</v>
      </c>
      <c r="N23" s="110">
        <v>0</v>
      </c>
      <c r="O23" s="110">
        <v>0</v>
      </c>
      <c r="P23" s="110">
        <v>0</v>
      </c>
      <c r="Q23" s="110">
        <v>0</v>
      </c>
      <c r="R23" s="110">
        <v>0</v>
      </c>
      <c r="S23" s="698">
        <v>0</v>
      </c>
      <c r="T23" s="110">
        <v>0</v>
      </c>
      <c r="U23" s="110">
        <v>2253.77</v>
      </c>
      <c r="V23" s="110">
        <v>0</v>
      </c>
      <c r="W23" s="110">
        <v>0</v>
      </c>
      <c r="X23" s="698">
        <v>0</v>
      </c>
      <c r="Y23" s="703">
        <v>9431.65</v>
      </c>
      <c r="Z23" s="703">
        <v>0</v>
      </c>
      <c r="AA23" s="703">
        <v>96900.4</v>
      </c>
      <c r="AB23" s="123">
        <f t="shared" si="1"/>
        <v>137820.82</v>
      </c>
      <c r="AC23" s="123">
        <v>2583607.65</v>
      </c>
      <c r="AD23" s="110">
        <v>0</v>
      </c>
      <c r="AE23" s="110">
        <v>0</v>
      </c>
      <c r="AF23" s="110">
        <v>0</v>
      </c>
      <c r="AG23" s="110">
        <v>0</v>
      </c>
      <c r="AH23" s="110">
        <v>0</v>
      </c>
      <c r="AI23" s="110">
        <v>0</v>
      </c>
      <c r="AJ23" s="110">
        <v>0</v>
      </c>
      <c r="AK23" s="110">
        <v>0</v>
      </c>
      <c r="AL23" s="110">
        <v>0</v>
      </c>
      <c r="AM23" s="703">
        <v>0</v>
      </c>
      <c r="AN23" s="707">
        <v>0</v>
      </c>
      <c r="AO23" s="707">
        <v>0</v>
      </c>
      <c r="AP23" s="707">
        <v>0</v>
      </c>
      <c r="AQ23" s="707">
        <v>0</v>
      </c>
      <c r="AR23" s="707">
        <v>0</v>
      </c>
      <c r="AS23" s="123">
        <f t="shared" si="2"/>
        <v>0</v>
      </c>
      <c r="AT23" s="110">
        <v>0</v>
      </c>
      <c r="AU23" s="110">
        <v>0</v>
      </c>
      <c r="AV23" s="110">
        <v>0</v>
      </c>
      <c r="AW23" s="110">
        <v>0</v>
      </c>
      <c r="AX23" s="110">
        <v>0</v>
      </c>
      <c r="AY23" s="123">
        <f t="shared" si="3"/>
        <v>0</v>
      </c>
      <c r="AZ23" s="123">
        <v>0</v>
      </c>
      <c r="BA23" s="110">
        <f t="shared" si="4"/>
        <v>2721428.4699999997</v>
      </c>
      <c r="BB23" s="156">
        <f>BA23-'1718 revenues orig'!EZ59</f>
        <v>106332.04999999981</v>
      </c>
      <c r="BC23" s="119">
        <f t="shared" si="5"/>
        <v>0</v>
      </c>
    </row>
    <row r="24" spans="1:55">
      <c r="A24" s="110" t="s">
        <v>749</v>
      </c>
      <c r="B24" s="110" t="s">
        <v>156</v>
      </c>
      <c r="C24" s="110">
        <v>0</v>
      </c>
      <c r="D24" s="110">
        <v>0</v>
      </c>
      <c r="E24" s="110">
        <v>0</v>
      </c>
      <c r="F24" s="123">
        <f t="shared" si="0"/>
        <v>0</v>
      </c>
      <c r="G24" s="110">
        <v>0</v>
      </c>
      <c r="H24" s="110">
        <v>0</v>
      </c>
      <c r="I24" s="110">
        <v>201782.66</v>
      </c>
      <c r="J24" s="110">
        <v>0</v>
      </c>
      <c r="K24" s="110">
        <v>0</v>
      </c>
      <c r="L24" s="110">
        <v>0</v>
      </c>
      <c r="M24" s="110">
        <v>0</v>
      </c>
      <c r="N24" s="110">
        <v>0</v>
      </c>
      <c r="O24" s="110">
        <v>104623.94</v>
      </c>
      <c r="P24" s="110">
        <v>8000</v>
      </c>
      <c r="Q24" s="110">
        <v>0</v>
      </c>
      <c r="R24" s="110">
        <v>0</v>
      </c>
      <c r="S24" s="698">
        <v>222.08</v>
      </c>
      <c r="T24" s="110">
        <v>0</v>
      </c>
      <c r="U24" s="110">
        <v>207.44</v>
      </c>
      <c r="V24" s="110">
        <v>0</v>
      </c>
      <c r="W24" s="110">
        <v>0</v>
      </c>
      <c r="X24" s="698">
        <v>0</v>
      </c>
      <c r="Y24" s="703">
        <v>11868.69</v>
      </c>
      <c r="Z24" s="703">
        <v>0</v>
      </c>
      <c r="AA24" s="703">
        <v>115709.01</v>
      </c>
      <c r="AB24" s="123">
        <f t="shared" si="1"/>
        <v>442191.74</v>
      </c>
      <c r="AC24" s="123">
        <v>2953124.38</v>
      </c>
      <c r="AD24" s="110">
        <v>0</v>
      </c>
      <c r="AE24" s="110">
        <v>0</v>
      </c>
      <c r="AF24" s="110">
        <v>0</v>
      </c>
      <c r="AG24" s="110">
        <v>0</v>
      </c>
      <c r="AH24" s="110">
        <v>0</v>
      </c>
      <c r="AI24" s="110">
        <v>0</v>
      </c>
      <c r="AJ24" s="110">
        <v>0</v>
      </c>
      <c r="AK24" s="110">
        <v>0</v>
      </c>
      <c r="AL24" s="110">
        <v>0</v>
      </c>
      <c r="AM24" s="703">
        <v>0</v>
      </c>
      <c r="AN24" s="707">
        <v>0</v>
      </c>
      <c r="AO24" s="707">
        <v>0</v>
      </c>
      <c r="AP24" s="707">
        <v>0</v>
      </c>
      <c r="AQ24" s="707">
        <v>8010.53</v>
      </c>
      <c r="AR24" s="707">
        <v>0</v>
      </c>
      <c r="AS24" s="123">
        <f t="shared" si="2"/>
        <v>8010.53</v>
      </c>
      <c r="AT24" s="110">
        <v>0</v>
      </c>
      <c r="AU24" s="110">
        <v>0</v>
      </c>
      <c r="AV24" s="110">
        <v>0</v>
      </c>
      <c r="AW24" s="110">
        <v>0</v>
      </c>
      <c r="AX24" s="110">
        <v>0</v>
      </c>
      <c r="AY24" s="123">
        <f t="shared" si="3"/>
        <v>0</v>
      </c>
      <c r="AZ24" s="123">
        <v>0</v>
      </c>
      <c r="BA24" s="110">
        <f t="shared" si="4"/>
        <v>3403326.65</v>
      </c>
      <c r="BC24" s="119">
        <f t="shared" si="5"/>
        <v>0</v>
      </c>
    </row>
    <row r="25" spans="1:55">
      <c r="A25" s="110" t="s">
        <v>749</v>
      </c>
      <c r="B25" s="110" t="s">
        <v>157</v>
      </c>
      <c r="C25" s="110">
        <v>0</v>
      </c>
      <c r="D25" s="110">
        <v>0</v>
      </c>
      <c r="E25" s="110">
        <v>0</v>
      </c>
      <c r="F25" s="123">
        <f t="shared" si="0"/>
        <v>0</v>
      </c>
      <c r="G25" s="110">
        <v>0</v>
      </c>
      <c r="H25" s="110">
        <v>0</v>
      </c>
      <c r="I25" s="110">
        <v>0</v>
      </c>
      <c r="J25" s="110">
        <v>450</v>
      </c>
      <c r="K25" s="110">
        <v>0</v>
      </c>
      <c r="L25" s="110">
        <v>0</v>
      </c>
      <c r="M25" s="110">
        <v>0</v>
      </c>
      <c r="N25" s="110">
        <v>0</v>
      </c>
      <c r="O25" s="110">
        <v>365.84</v>
      </c>
      <c r="P25" s="110">
        <v>0</v>
      </c>
      <c r="Q25" s="110">
        <v>0</v>
      </c>
      <c r="R25" s="110">
        <v>0</v>
      </c>
      <c r="S25" s="698">
        <v>0</v>
      </c>
      <c r="T25" s="110">
        <v>0</v>
      </c>
      <c r="U25" s="110">
        <v>1697.62</v>
      </c>
      <c r="V25" s="110">
        <v>0</v>
      </c>
      <c r="W25" s="110">
        <v>0</v>
      </c>
      <c r="X25" s="698">
        <v>0</v>
      </c>
      <c r="Y25" s="703">
        <v>9339.5</v>
      </c>
      <c r="Z25" s="703">
        <v>0</v>
      </c>
      <c r="AA25" s="703">
        <v>95065.09</v>
      </c>
      <c r="AB25" s="123">
        <f t="shared" si="1"/>
        <v>106918.04999999999</v>
      </c>
      <c r="AC25" s="123">
        <v>2521661.1</v>
      </c>
      <c r="AD25" s="110">
        <v>0</v>
      </c>
      <c r="AE25" s="110">
        <v>0</v>
      </c>
      <c r="AF25" s="110">
        <v>0</v>
      </c>
      <c r="AG25" s="110">
        <v>0</v>
      </c>
      <c r="AH25" s="110">
        <v>0</v>
      </c>
      <c r="AI25" s="110">
        <v>0</v>
      </c>
      <c r="AJ25" s="110">
        <v>0</v>
      </c>
      <c r="AK25" s="110">
        <v>0</v>
      </c>
      <c r="AL25" s="110">
        <v>0</v>
      </c>
      <c r="AM25" s="703">
        <v>0</v>
      </c>
      <c r="AN25" s="707">
        <v>0</v>
      </c>
      <c r="AO25" s="707">
        <v>0</v>
      </c>
      <c r="AP25" s="707">
        <v>0</v>
      </c>
      <c r="AQ25" s="707">
        <v>7090</v>
      </c>
      <c r="AR25" s="707">
        <v>0</v>
      </c>
      <c r="AS25" s="123">
        <f t="shared" si="2"/>
        <v>7090</v>
      </c>
      <c r="AT25" s="110">
        <v>0</v>
      </c>
      <c r="AU25" s="110">
        <v>0</v>
      </c>
      <c r="AV25" s="110">
        <v>0</v>
      </c>
      <c r="AW25" s="110">
        <v>0</v>
      </c>
      <c r="AX25" s="110">
        <v>0</v>
      </c>
      <c r="AY25" s="123">
        <f t="shared" si="3"/>
        <v>0</v>
      </c>
      <c r="AZ25" s="123">
        <v>0</v>
      </c>
      <c r="BA25" s="110">
        <f t="shared" si="4"/>
        <v>2635669.15</v>
      </c>
      <c r="BC25" s="119">
        <f t="shared" si="5"/>
        <v>0</v>
      </c>
    </row>
    <row r="26" spans="1:55">
      <c r="A26" s="110" t="s">
        <v>749</v>
      </c>
      <c r="B26" s="110" t="s">
        <v>158</v>
      </c>
      <c r="C26" s="110">
        <v>0</v>
      </c>
      <c r="D26" s="110">
        <v>0</v>
      </c>
      <c r="E26" s="110">
        <v>0</v>
      </c>
      <c r="F26" s="123">
        <f t="shared" si="0"/>
        <v>0</v>
      </c>
      <c r="G26" s="110">
        <v>0</v>
      </c>
      <c r="H26" s="110">
        <v>0</v>
      </c>
      <c r="I26" s="110">
        <v>20</v>
      </c>
      <c r="J26" s="110">
        <v>0</v>
      </c>
      <c r="K26" s="110">
        <v>530</v>
      </c>
      <c r="L26" s="110">
        <v>0</v>
      </c>
      <c r="M26" s="110">
        <v>0</v>
      </c>
      <c r="N26" s="110">
        <v>0</v>
      </c>
      <c r="O26" s="110">
        <v>0</v>
      </c>
      <c r="P26" s="110">
        <v>0</v>
      </c>
      <c r="Q26" s="110">
        <v>0</v>
      </c>
      <c r="R26" s="110">
        <v>141.68</v>
      </c>
      <c r="S26" s="698">
        <v>0</v>
      </c>
      <c r="T26" s="110">
        <v>0</v>
      </c>
      <c r="U26" s="110">
        <v>0</v>
      </c>
      <c r="V26" s="110">
        <v>0</v>
      </c>
      <c r="W26" s="110">
        <v>0</v>
      </c>
      <c r="X26" s="698">
        <v>0</v>
      </c>
      <c r="Y26" s="703">
        <v>13546.14</v>
      </c>
      <c r="Z26" s="703">
        <v>0</v>
      </c>
      <c r="AA26" s="703">
        <v>126407.27</v>
      </c>
      <c r="AB26" s="123">
        <f t="shared" si="1"/>
        <v>140645.09</v>
      </c>
      <c r="AC26" s="123">
        <v>3173251.38</v>
      </c>
      <c r="AD26" s="110">
        <v>0</v>
      </c>
      <c r="AE26" s="110">
        <v>0</v>
      </c>
      <c r="AF26" s="110">
        <v>0</v>
      </c>
      <c r="AG26" s="110">
        <v>0</v>
      </c>
      <c r="AH26" s="110">
        <v>0</v>
      </c>
      <c r="AI26" s="110">
        <v>0</v>
      </c>
      <c r="AJ26" s="110">
        <v>0</v>
      </c>
      <c r="AK26" s="110">
        <v>0</v>
      </c>
      <c r="AL26" s="110">
        <v>0</v>
      </c>
      <c r="AM26" s="703">
        <v>0</v>
      </c>
      <c r="AN26" s="707">
        <v>0</v>
      </c>
      <c r="AO26" s="707">
        <v>0</v>
      </c>
      <c r="AP26" s="707">
        <v>0</v>
      </c>
      <c r="AQ26" s="707">
        <v>0</v>
      </c>
      <c r="AR26" s="707">
        <v>0</v>
      </c>
      <c r="AS26" s="123">
        <f t="shared" si="2"/>
        <v>0</v>
      </c>
      <c r="AT26" s="110">
        <v>0</v>
      </c>
      <c r="AU26" s="110">
        <v>0</v>
      </c>
      <c r="AV26" s="110">
        <v>0</v>
      </c>
      <c r="AW26" s="110">
        <v>0</v>
      </c>
      <c r="AX26" s="110">
        <v>0</v>
      </c>
      <c r="AY26" s="123">
        <f t="shared" si="3"/>
        <v>0</v>
      </c>
      <c r="AZ26" s="123">
        <v>0</v>
      </c>
      <c r="BA26" s="110">
        <f t="shared" si="4"/>
        <v>3313896.4699999997</v>
      </c>
      <c r="BC26" s="119">
        <f t="shared" si="5"/>
        <v>0</v>
      </c>
    </row>
    <row r="27" spans="1:55">
      <c r="A27" s="110" t="s">
        <v>749</v>
      </c>
      <c r="B27" s="110" t="s">
        <v>159</v>
      </c>
      <c r="C27" s="110">
        <v>0</v>
      </c>
      <c r="D27" s="110">
        <v>0</v>
      </c>
      <c r="E27" s="110">
        <v>0</v>
      </c>
      <c r="F27" s="123">
        <f t="shared" si="0"/>
        <v>0</v>
      </c>
      <c r="G27" s="110">
        <v>0</v>
      </c>
      <c r="H27" s="110">
        <v>0</v>
      </c>
      <c r="I27" s="110">
        <v>500</v>
      </c>
      <c r="J27" s="110">
        <v>210</v>
      </c>
      <c r="K27" s="110">
        <v>0</v>
      </c>
      <c r="L27" s="110">
        <v>0</v>
      </c>
      <c r="M27" s="110">
        <v>1410</v>
      </c>
      <c r="N27" s="110">
        <v>0</v>
      </c>
      <c r="O27" s="110">
        <v>112.51</v>
      </c>
      <c r="P27" s="110">
        <v>0</v>
      </c>
      <c r="Q27" s="110">
        <v>0</v>
      </c>
      <c r="R27" s="110">
        <v>0</v>
      </c>
      <c r="S27" s="698">
        <v>0</v>
      </c>
      <c r="T27" s="110">
        <v>0</v>
      </c>
      <c r="U27" s="110">
        <v>1192.06</v>
      </c>
      <c r="V27" s="110">
        <v>0</v>
      </c>
      <c r="W27" s="110">
        <v>0</v>
      </c>
      <c r="X27" s="698">
        <v>0</v>
      </c>
      <c r="Y27" s="703">
        <v>10096.299999999999</v>
      </c>
      <c r="Z27" s="703">
        <v>0</v>
      </c>
      <c r="AA27" s="703">
        <v>94503.33</v>
      </c>
      <c r="AB27" s="123">
        <f t="shared" si="1"/>
        <v>108024.2</v>
      </c>
      <c r="AC27" s="123">
        <v>2605574.34</v>
      </c>
      <c r="AD27" s="110">
        <v>0</v>
      </c>
      <c r="AE27" s="110">
        <v>0</v>
      </c>
      <c r="AF27" s="110">
        <v>0</v>
      </c>
      <c r="AG27" s="110">
        <v>0</v>
      </c>
      <c r="AH27" s="110">
        <v>0</v>
      </c>
      <c r="AI27" s="110">
        <v>0</v>
      </c>
      <c r="AJ27" s="110">
        <v>0</v>
      </c>
      <c r="AK27" s="110">
        <v>0</v>
      </c>
      <c r="AL27" s="110">
        <v>0</v>
      </c>
      <c r="AM27" s="703">
        <v>145979.35</v>
      </c>
      <c r="AN27" s="707">
        <v>145979.35</v>
      </c>
      <c r="AO27" s="707">
        <v>0</v>
      </c>
      <c r="AP27" s="707">
        <v>0</v>
      </c>
      <c r="AQ27" s="707">
        <v>59695.5</v>
      </c>
      <c r="AR27" s="707">
        <v>0</v>
      </c>
      <c r="AS27" s="123">
        <f t="shared" si="2"/>
        <v>351654.2</v>
      </c>
      <c r="AT27" s="110">
        <v>0</v>
      </c>
      <c r="AU27" s="110">
        <v>0</v>
      </c>
      <c r="AV27" s="110">
        <v>0</v>
      </c>
      <c r="AW27" s="110">
        <v>0</v>
      </c>
      <c r="AX27" s="110">
        <v>0</v>
      </c>
      <c r="AY27" s="123">
        <f t="shared" si="3"/>
        <v>0</v>
      </c>
      <c r="AZ27" s="123">
        <v>0</v>
      </c>
      <c r="BA27" s="110">
        <f t="shared" si="4"/>
        <v>3065252.7399999998</v>
      </c>
      <c r="BC27" s="119">
        <f t="shared" si="5"/>
        <v>0</v>
      </c>
    </row>
    <row r="28" spans="1:55">
      <c r="A28" s="110" t="s">
        <v>749</v>
      </c>
      <c r="B28" s="110" t="s">
        <v>160</v>
      </c>
      <c r="C28" s="110">
        <v>0</v>
      </c>
      <c r="D28" s="110">
        <v>0</v>
      </c>
      <c r="E28" s="110">
        <v>0</v>
      </c>
      <c r="F28" s="123">
        <f t="shared" si="0"/>
        <v>0</v>
      </c>
      <c r="G28" s="110">
        <v>0</v>
      </c>
      <c r="H28" s="110">
        <v>0</v>
      </c>
      <c r="I28" s="110">
        <v>300</v>
      </c>
      <c r="J28" s="110">
        <v>759.28</v>
      </c>
      <c r="K28" s="110">
        <v>505.84</v>
      </c>
      <c r="L28" s="110">
        <v>0</v>
      </c>
      <c r="M28" s="110">
        <v>0</v>
      </c>
      <c r="N28" s="110">
        <v>0</v>
      </c>
      <c r="O28" s="110">
        <v>0</v>
      </c>
      <c r="P28" s="110">
        <v>0</v>
      </c>
      <c r="Q28" s="110">
        <v>0</v>
      </c>
      <c r="R28" s="110">
        <v>0</v>
      </c>
      <c r="S28" s="698">
        <v>0</v>
      </c>
      <c r="T28" s="110">
        <v>0</v>
      </c>
      <c r="U28" s="110">
        <v>0</v>
      </c>
      <c r="V28" s="110">
        <v>0</v>
      </c>
      <c r="W28" s="110">
        <v>0</v>
      </c>
      <c r="X28" s="698">
        <v>11617.22</v>
      </c>
      <c r="Y28" s="703">
        <v>9938.0499999999993</v>
      </c>
      <c r="Z28" s="703">
        <v>0</v>
      </c>
      <c r="AA28" s="703">
        <v>104888.08</v>
      </c>
      <c r="AB28" s="123">
        <f t="shared" si="1"/>
        <v>116391.25</v>
      </c>
      <c r="AC28" s="123">
        <v>4050318.07</v>
      </c>
      <c r="AD28" s="110">
        <v>0</v>
      </c>
      <c r="AE28" s="110">
        <v>0</v>
      </c>
      <c r="AF28" s="110">
        <v>0</v>
      </c>
      <c r="AG28" s="110">
        <v>0</v>
      </c>
      <c r="AH28" s="110">
        <v>0</v>
      </c>
      <c r="AI28" s="110">
        <v>0</v>
      </c>
      <c r="AJ28" s="110">
        <v>0</v>
      </c>
      <c r="AK28" s="110">
        <v>0</v>
      </c>
      <c r="AL28" s="110">
        <v>0</v>
      </c>
      <c r="AM28" s="703">
        <v>0</v>
      </c>
      <c r="AN28" s="707">
        <v>0</v>
      </c>
      <c r="AO28" s="707">
        <v>0</v>
      </c>
      <c r="AP28" s="707">
        <v>0</v>
      </c>
      <c r="AQ28" s="707">
        <v>0</v>
      </c>
      <c r="AR28" s="707">
        <v>0</v>
      </c>
      <c r="AS28" s="123">
        <f t="shared" si="2"/>
        <v>0</v>
      </c>
      <c r="AT28" s="110">
        <v>0</v>
      </c>
      <c r="AU28" s="110">
        <v>0</v>
      </c>
      <c r="AV28" s="110">
        <v>0</v>
      </c>
      <c r="AW28" s="110">
        <v>0</v>
      </c>
      <c r="AX28" s="110">
        <v>0</v>
      </c>
      <c r="AY28" s="123">
        <f t="shared" si="3"/>
        <v>0</v>
      </c>
      <c r="AZ28" s="123">
        <v>0</v>
      </c>
      <c r="BA28" s="110">
        <f t="shared" si="4"/>
        <v>4166709.32</v>
      </c>
      <c r="BC28" s="119">
        <f t="shared" si="5"/>
        <v>0</v>
      </c>
    </row>
    <row r="29" spans="1:55">
      <c r="A29" s="110" t="s">
        <v>749</v>
      </c>
      <c r="B29" s="110" t="s">
        <v>161</v>
      </c>
      <c r="C29" s="110">
        <v>0</v>
      </c>
      <c r="D29" s="110">
        <v>0</v>
      </c>
      <c r="E29" s="110">
        <v>0</v>
      </c>
      <c r="F29" s="123">
        <f>SUM(C29:E29)</f>
        <v>0</v>
      </c>
      <c r="G29" s="110">
        <v>0</v>
      </c>
      <c r="H29" s="110">
        <v>0</v>
      </c>
      <c r="I29" s="110">
        <v>0</v>
      </c>
      <c r="J29" s="110">
        <v>0</v>
      </c>
      <c r="K29" s="110">
        <v>0</v>
      </c>
      <c r="L29" s="110">
        <v>0</v>
      </c>
      <c r="M29" s="110">
        <v>0</v>
      </c>
      <c r="N29" s="110">
        <v>0</v>
      </c>
      <c r="O29" s="110">
        <v>0</v>
      </c>
      <c r="P29" s="110">
        <v>0</v>
      </c>
      <c r="Q29" s="110">
        <v>0</v>
      </c>
      <c r="R29" s="110">
        <v>0</v>
      </c>
      <c r="S29" s="698">
        <v>0</v>
      </c>
      <c r="T29" s="110">
        <v>0</v>
      </c>
      <c r="U29" s="110">
        <v>0</v>
      </c>
      <c r="V29" s="110">
        <v>0</v>
      </c>
      <c r="W29" s="110">
        <v>0</v>
      </c>
      <c r="X29" s="698">
        <v>0</v>
      </c>
      <c r="Y29" s="703">
        <v>2595.29</v>
      </c>
      <c r="Z29" s="703">
        <v>0</v>
      </c>
      <c r="AA29" s="703">
        <v>0</v>
      </c>
      <c r="AB29" s="123">
        <f t="shared" si="1"/>
        <v>2595.29</v>
      </c>
      <c r="AC29" s="123">
        <v>842912.42</v>
      </c>
      <c r="AD29" s="110">
        <v>0</v>
      </c>
      <c r="AE29" s="110">
        <v>0</v>
      </c>
      <c r="AF29" s="110">
        <v>0</v>
      </c>
      <c r="AG29" s="110">
        <v>0</v>
      </c>
      <c r="AH29" s="110">
        <v>0</v>
      </c>
      <c r="AI29" s="110">
        <v>0</v>
      </c>
      <c r="AJ29" s="110">
        <v>0</v>
      </c>
      <c r="AK29" s="110">
        <v>0</v>
      </c>
      <c r="AL29" s="110">
        <v>0</v>
      </c>
      <c r="AM29" s="703">
        <v>0</v>
      </c>
      <c r="AN29" s="707">
        <v>0</v>
      </c>
      <c r="AO29" s="707">
        <v>0</v>
      </c>
      <c r="AP29" s="707">
        <v>0</v>
      </c>
      <c r="AQ29" s="707">
        <v>1778</v>
      </c>
      <c r="AR29" s="707">
        <v>0</v>
      </c>
      <c r="AS29" s="123">
        <f t="shared" si="2"/>
        <v>1778</v>
      </c>
      <c r="AT29" s="110">
        <v>0</v>
      </c>
      <c r="AU29" s="110">
        <v>0</v>
      </c>
      <c r="AV29" s="110">
        <v>0</v>
      </c>
      <c r="AW29" s="110">
        <v>0</v>
      </c>
      <c r="AX29" s="110">
        <v>0</v>
      </c>
      <c r="AY29" s="123">
        <f>SUM(AT29:AX29)</f>
        <v>0</v>
      </c>
      <c r="AZ29" s="123">
        <v>0</v>
      </c>
      <c r="BA29" s="110">
        <f t="shared" si="4"/>
        <v>847285.71000000008</v>
      </c>
      <c r="BB29" s="156">
        <f>BA29-'1718 revenues orig'!FF59</f>
        <v>4373.2900000000373</v>
      </c>
      <c r="BC29" s="119">
        <f t="shared" si="5"/>
        <v>0</v>
      </c>
    </row>
    <row r="30" spans="1:55">
      <c r="A30" s="110" t="s">
        <v>749</v>
      </c>
      <c r="B30" s="110" t="s">
        <v>162</v>
      </c>
      <c r="C30" s="110">
        <v>0</v>
      </c>
      <c r="D30" s="110">
        <v>0</v>
      </c>
      <c r="E30" s="110">
        <v>0</v>
      </c>
      <c r="F30" s="123">
        <f t="shared" si="0"/>
        <v>0</v>
      </c>
      <c r="G30" s="110">
        <v>0</v>
      </c>
      <c r="H30" s="110">
        <v>0</v>
      </c>
      <c r="I30" s="110">
        <v>1151.3900000000001</v>
      </c>
      <c r="J30" s="110">
        <v>675</v>
      </c>
      <c r="K30" s="110">
        <v>0</v>
      </c>
      <c r="L30" s="110">
        <v>0</v>
      </c>
      <c r="M30" s="110">
        <v>0</v>
      </c>
      <c r="N30" s="110">
        <v>0</v>
      </c>
      <c r="O30" s="110">
        <v>1136.67</v>
      </c>
      <c r="P30" s="110">
        <v>1000</v>
      </c>
      <c r="Q30" s="110">
        <v>0</v>
      </c>
      <c r="R30" s="110">
        <v>0</v>
      </c>
      <c r="S30" s="698">
        <v>0</v>
      </c>
      <c r="T30" s="110">
        <v>0</v>
      </c>
      <c r="U30" s="110">
        <v>310.98</v>
      </c>
      <c r="V30" s="110">
        <v>0</v>
      </c>
      <c r="W30" s="110">
        <v>0</v>
      </c>
      <c r="X30" s="698">
        <v>49707.03</v>
      </c>
      <c r="Y30" s="703">
        <v>5297.38</v>
      </c>
      <c r="Z30" s="703">
        <v>0</v>
      </c>
      <c r="AA30" s="703">
        <v>60111.11</v>
      </c>
      <c r="AB30" s="123">
        <f t="shared" si="1"/>
        <v>69682.53</v>
      </c>
      <c r="AC30" s="123">
        <v>2087511.01</v>
      </c>
      <c r="AD30" s="110">
        <v>0</v>
      </c>
      <c r="AE30" s="110">
        <v>0</v>
      </c>
      <c r="AF30" s="110">
        <v>0</v>
      </c>
      <c r="AG30" s="110">
        <v>0</v>
      </c>
      <c r="AH30" s="110">
        <v>0</v>
      </c>
      <c r="AI30" s="110">
        <v>0</v>
      </c>
      <c r="AJ30" s="110">
        <v>0</v>
      </c>
      <c r="AK30" s="110">
        <v>0</v>
      </c>
      <c r="AL30" s="110">
        <v>0</v>
      </c>
      <c r="AM30" s="703">
        <v>0</v>
      </c>
      <c r="AN30" s="707">
        <v>0</v>
      </c>
      <c r="AO30" s="707">
        <v>0</v>
      </c>
      <c r="AP30" s="707">
        <v>0</v>
      </c>
      <c r="AQ30" s="707">
        <v>4542</v>
      </c>
      <c r="AR30" s="707">
        <v>0</v>
      </c>
      <c r="AS30" s="123">
        <f t="shared" si="2"/>
        <v>4542</v>
      </c>
      <c r="AT30" s="110">
        <v>0</v>
      </c>
      <c r="AU30" s="110">
        <v>0</v>
      </c>
      <c r="AV30" s="110">
        <v>0</v>
      </c>
      <c r="AW30" s="110">
        <v>0</v>
      </c>
      <c r="AX30" s="110">
        <v>0</v>
      </c>
      <c r="AY30" s="123">
        <f t="shared" si="3"/>
        <v>0</v>
      </c>
      <c r="AZ30" s="123">
        <v>0</v>
      </c>
      <c r="BA30" s="110">
        <f t="shared" si="4"/>
        <v>2161735.54</v>
      </c>
      <c r="BC30" s="119">
        <f t="shared" si="5"/>
        <v>0</v>
      </c>
    </row>
    <row r="31" spans="1:55">
      <c r="A31" s="110" t="s">
        <v>749</v>
      </c>
      <c r="B31" s="110" t="s">
        <v>163</v>
      </c>
      <c r="C31" s="110">
        <v>0</v>
      </c>
      <c r="D31" s="110">
        <v>0</v>
      </c>
      <c r="E31" s="110">
        <v>0</v>
      </c>
      <c r="F31" s="123">
        <f t="shared" si="0"/>
        <v>0</v>
      </c>
      <c r="G31" s="110">
        <v>0</v>
      </c>
      <c r="H31" s="110">
        <v>0</v>
      </c>
      <c r="I31" s="110">
        <v>49665</v>
      </c>
      <c r="J31" s="110">
        <v>277565</v>
      </c>
      <c r="K31" s="110">
        <v>2940.53</v>
      </c>
      <c r="L31" s="110">
        <v>0</v>
      </c>
      <c r="M31" s="110">
        <v>0</v>
      </c>
      <c r="N31" s="110">
        <v>0</v>
      </c>
      <c r="O31" s="110">
        <v>0</v>
      </c>
      <c r="P31" s="110">
        <v>0</v>
      </c>
      <c r="Q31" s="110">
        <v>0</v>
      </c>
      <c r="R31" s="110">
        <v>0</v>
      </c>
      <c r="S31" s="698">
        <v>0</v>
      </c>
      <c r="T31" s="110">
        <v>0</v>
      </c>
      <c r="U31" s="110">
        <v>13.7</v>
      </c>
      <c r="V31" s="110">
        <v>0</v>
      </c>
      <c r="W31" s="110">
        <v>0</v>
      </c>
      <c r="X31" s="698">
        <v>0</v>
      </c>
      <c r="Y31" s="703">
        <v>6868.02</v>
      </c>
      <c r="Z31" s="703">
        <v>0</v>
      </c>
      <c r="AA31" s="703">
        <v>68852.87</v>
      </c>
      <c r="AB31" s="123">
        <f t="shared" si="1"/>
        <v>405905.12000000005</v>
      </c>
      <c r="AC31" s="123">
        <v>1421885.47</v>
      </c>
      <c r="AD31" s="110">
        <v>0</v>
      </c>
      <c r="AE31" s="110">
        <v>0</v>
      </c>
      <c r="AF31" s="110">
        <v>0</v>
      </c>
      <c r="AG31" s="110">
        <v>0</v>
      </c>
      <c r="AH31" s="110">
        <v>0</v>
      </c>
      <c r="AI31" s="110">
        <v>0</v>
      </c>
      <c r="AJ31" s="110">
        <v>0</v>
      </c>
      <c r="AK31" s="110">
        <v>0</v>
      </c>
      <c r="AL31" s="110">
        <v>0</v>
      </c>
      <c r="AM31" s="703">
        <v>0</v>
      </c>
      <c r="AN31" s="707">
        <v>0</v>
      </c>
      <c r="AO31" s="707">
        <v>0</v>
      </c>
      <c r="AP31" s="707">
        <v>0</v>
      </c>
      <c r="AQ31" s="707">
        <v>5191</v>
      </c>
      <c r="AR31" s="707">
        <v>0</v>
      </c>
      <c r="AS31" s="123">
        <f t="shared" si="2"/>
        <v>5191</v>
      </c>
      <c r="AT31" s="110">
        <v>0</v>
      </c>
      <c r="AU31" s="110">
        <v>0</v>
      </c>
      <c r="AV31" s="110">
        <v>0</v>
      </c>
      <c r="AW31" s="110">
        <v>0</v>
      </c>
      <c r="AX31" s="110">
        <v>0</v>
      </c>
      <c r="AY31" s="123">
        <f t="shared" si="3"/>
        <v>0</v>
      </c>
      <c r="AZ31" s="123">
        <v>0</v>
      </c>
      <c r="BA31" s="110">
        <f t="shared" si="4"/>
        <v>1832981.59</v>
      </c>
      <c r="BC31" s="119">
        <f t="shared" si="5"/>
        <v>0</v>
      </c>
    </row>
    <row r="32" spans="1:55">
      <c r="A32" s="110" t="s">
        <v>749</v>
      </c>
      <c r="B32" s="110" t="s">
        <v>164</v>
      </c>
      <c r="C32" s="110">
        <v>0</v>
      </c>
      <c r="D32" s="110">
        <v>0</v>
      </c>
      <c r="E32" s="110">
        <v>0</v>
      </c>
      <c r="F32" s="123">
        <f t="shared" si="0"/>
        <v>0</v>
      </c>
      <c r="G32" s="110">
        <v>0</v>
      </c>
      <c r="H32" s="110">
        <v>316.75</v>
      </c>
      <c r="I32" s="110">
        <v>0</v>
      </c>
      <c r="J32" s="110">
        <v>7603</v>
      </c>
      <c r="K32" s="110">
        <v>3715</v>
      </c>
      <c r="L32" s="110">
        <v>0</v>
      </c>
      <c r="M32" s="110">
        <v>0</v>
      </c>
      <c r="N32" s="110">
        <v>0</v>
      </c>
      <c r="O32" s="110">
        <v>17570.59</v>
      </c>
      <c r="P32" s="110">
        <v>0</v>
      </c>
      <c r="Q32" s="110">
        <v>0</v>
      </c>
      <c r="R32" s="110">
        <v>0</v>
      </c>
      <c r="S32" s="698">
        <v>18178.689999999999</v>
      </c>
      <c r="T32" s="110">
        <v>0</v>
      </c>
      <c r="U32" s="110">
        <v>44.35</v>
      </c>
      <c r="V32" s="110">
        <v>0</v>
      </c>
      <c r="W32" s="110">
        <v>0</v>
      </c>
      <c r="X32" s="698">
        <v>0</v>
      </c>
      <c r="Y32" s="703">
        <v>5950.17</v>
      </c>
      <c r="Z32" s="703">
        <v>0</v>
      </c>
      <c r="AA32" s="703">
        <v>66281.94</v>
      </c>
      <c r="AB32" s="123">
        <f t="shared" si="1"/>
        <v>101481.79999999999</v>
      </c>
      <c r="AC32" s="123">
        <v>1617455.73</v>
      </c>
      <c r="AD32" s="110">
        <v>0</v>
      </c>
      <c r="AE32" s="110">
        <v>0</v>
      </c>
      <c r="AF32" s="110">
        <v>0</v>
      </c>
      <c r="AG32" s="110">
        <v>0</v>
      </c>
      <c r="AH32" s="110">
        <v>0</v>
      </c>
      <c r="AI32" s="110">
        <v>0</v>
      </c>
      <c r="AJ32" s="110">
        <v>0</v>
      </c>
      <c r="AK32" s="110">
        <v>0</v>
      </c>
      <c r="AL32" s="110">
        <v>0</v>
      </c>
      <c r="AM32" s="703">
        <v>0</v>
      </c>
      <c r="AN32" s="707">
        <v>0</v>
      </c>
      <c r="AO32" s="707">
        <v>0</v>
      </c>
      <c r="AP32" s="707">
        <v>0</v>
      </c>
      <c r="AQ32" s="707">
        <v>4879</v>
      </c>
      <c r="AR32" s="707">
        <v>0</v>
      </c>
      <c r="AS32" s="123">
        <f t="shared" si="2"/>
        <v>4879</v>
      </c>
      <c r="AT32" s="110">
        <v>0</v>
      </c>
      <c r="AU32" s="110">
        <v>0</v>
      </c>
      <c r="AV32" s="110">
        <v>0</v>
      </c>
      <c r="AW32" s="110">
        <v>0</v>
      </c>
      <c r="AX32" s="110">
        <v>0</v>
      </c>
      <c r="AY32" s="123">
        <f t="shared" si="3"/>
        <v>0</v>
      </c>
      <c r="AZ32" s="123">
        <v>0</v>
      </c>
      <c r="BA32" s="110">
        <f t="shared" si="4"/>
        <v>1723816.53</v>
      </c>
      <c r="BC32" s="119">
        <f t="shared" si="5"/>
        <v>0</v>
      </c>
    </row>
    <row r="33" spans="1:111">
      <c r="A33" s="110" t="s">
        <v>749</v>
      </c>
      <c r="B33" s="110" t="s">
        <v>165</v>
      </c>
      <c r="C33" s="110">
        <v>0</v>
      </c>
      <c r="D33" s="110">
        <v>0</v>
      </c>
      <c r="E33" s="110">
        <v>0</v>
      </c>
      <c r="F33" s="123">
        <f t="shared" si="0"/>
        <v>0</v>
      </c>
      <c r="G33" s="110">
        <v>0</v>
      </c>
      <c r="H33" s="110">
        <v>522.33000000000004</v>
      </c>
      <c r="I33" s="110">
        <v>0</v>
      </c>
      <c r="J33" s="110">
        <v>0</v>
      </c>
      <c r="K33" s="110">
        <v>0</v>
      </c>
      <c r="L33" s="110">
        <v>4230.5</v>
      </c>
      <c r="M33" s="110">
        <v>0</v>
      </c>
      <c r="N33" s="110">
        <v>0</v>
      </c>
      <c r="O33" s="110">
        <v>50</v>
      </c>
      <c r="P33" s="110">
        <v>0</v>
      </c>
      <c r="Q33" s="110">
        <v>0</v>
      </c>
      <c r="R33" s="110">
        <v>0</v>
      </c>
      <c r="S33" s="698">
        <v>0</v>
      </c>
      <c r="T33" s="110">
        <v>0</v>
      </c>
      <c r="U33" s="110">
        <v>5115.76</v>
      </c>
      <c r="V33" s="110">
        <v>0</v>
      </c>
      <c r="W33" s="110">
        <v>0</v>
      </c>
      <c r="X33" s="698">
        <v>39254.9</v>
      </c>
      <c r="Y33" s="703">
        <v>13672.73</v>
      </c>
      <c r="Z33" s="703">
        <v>0</v>
      </c>
      <c r="AA33" s="703">
        <v>126610.71</v>
      </c>
      <c r="AB33" s="123">
        <f t="shared" si="1"/>
        <v>150202.03</v>
      </c>
      <c r="AC33" s="123">
        <v>3147036.56</v>
      </c>
      <c r="AD33" s="110">
        <v>0</v>
      </c>
      <c r="AE33" s="110">
        <v>0</v>
      </c>
      <c r="AF33" s="110">
        <v>0</v>
      </c>
      <c r="AG33" s="110">
        <v>0</v>
      </c>
      <c r="AH33" s="110">
        <v>0</v>
      </c>
      <c r="AI33" s="110">
        <v>0</v>
      </c>
      <c r="AJ33" s="110">
        <v>0</v>
      </c>
      <c r="AK33" s="110">
        <v>0</v>
      </c>
      <c r="AL33" s="110">
        <v>0</v>
      </c>
      <c r="AM33" s="703">
        <v>19962.36</v>
      </c>
      <c r="AN33" s="707">
        <v>19962.36</v>
      </c>
      <c r="AO33" s="707">
        <v>0</v>
      </c>
      <c r="AP33" s="707">
        <v>0</v>
      </c>
      <c r="AQ33" s="707">
        <v>0</v>
      </c>
      <c r="AR33" s="707">
        <v>0</v>
      </c>
      <c r="AS33" s="123">
        <f t="shared" si="2"/>
        <v>39924.720000000001</v>
      </c>
      <c r="AT33" s="110">
        <v>0</v>
      </c>
      <c r="AU33" s="110">
        <v>0</v>
      </c>
      <c r="AV33" s="110">
        <v>0</v>
      </c>
      <c r="AW33" s="110">
        <v>0</v>
      </c>
      <c r="AX33" s="110">
        <v>0</v>
      </c>
      <c r="AY33" s="123">
        <f t="shared" si="3"/>
        <v>0</v>
      </c>
      <c r="AZ33" s="123">
        <v>604.5</v>
      </c>
      <c r="BA33" s="110">
        <f t="shared" si="4"/>
        <v>3337767.81</v>
      </c>
      <c r="BB33" s="156">
        <f>BA33-'1718 revenues orig'!FJ59</f>
        <v>140953.26000000024</v>
      </c>
      <c r="BC33" s="119">
        <f t="shared" si="5"/>
        <v>0</v>
      </c>
    </row>
    <row r="34" spans="1:111">
      <c r="A34" s="110" t="s">
        <v>749</v>
      </c>
      <c r="B34" s="110" t="s">
        <v>166</v>
      </c>
      <c r="C34" s="110">
        <v>0</v>
      </c>
      <c r="D34" s="110">
        <v>0</v>
      </c>
      <c r="E34" s="110">
        <v>0</v>
      </c>
      <c r="F34" s="123">
        <f t="shared" si="0"/>
        <v>0</v>
      </c>
      <c r="G34" s="110">
        <v>0</v>
      </c>
      <c r="H34" s="110">
        <v>0</v>
      </c>
      <c r="I34" s="110">
        <v>0</v>
      </c>
      <c r="J34" s="110">
        <v>9080.36</v>
      </c>
      <c r="K34" s="110">
        <v>0</v>
      </c>
      <c r="L34" s="110">
        <v>0</v>
      </c>
      <c r="M34" s="110">
        <v>6230</v>
      </c>
      <c r="N34" s="110">
        <v>0</v>
      </c>
      <c r="O34" s="110">
        <v>211.2</v>
      </c>
      <c r="P34" s="110">
        <v>0</v>
      </c>
      <c r="Q34" s="110">
        <v>0</v>
      </c>
      <c r="R34" s="110">
        <v>0</v>
      </c>
      <c r="S34" s="698">
        <v>0</v>
      </c>
      <c r="T34" s="110">
        <v>0</v>
      </c>
      <c r="U34" s="110">
        <v>0</v>
      </c>
      <c r="V34" s="110">
        <v>0</v>
      </c>
      <c r="W34" s="110">
        <v>0</v>
      </c>
      <c r="X34" s="698">
        <v>0</v>
      </c>
      <c r="Y34" s="703">
        <v>7216.17</v>
      </c>
      <c r="Z34" s="703">
        <v>0</v>
      </c>
      <c r="AA34" s="703">
        <v>0</v>
      </c>
      <c r="AB34" s="123">
        <f t="shared" si="1"/>
        <v>22737.730000000003</v>
      </c>
      <c r="AC34" s="123">
        <v>1529774.47</v>
      </c>
      <c r="AD34" s="110">
        <v>0</v>
      </c>
      <c r="AE34" s="110">
        <v>0</v>
      </c>
      <c r="AF34" s="110">
        <v>0</v>
      </c>
      <c r="AG34" s="110">
        <v>0</v>
      </c>
      <c r="AH34" s="110">
        <v>0</v>
      </c>
      <c r="AI34" s="110">
        <v>0</v>
      </c>
      <c r="AJ34" s="110">
        <v>0</v>
      </c>
      <c r="AK34" s="110">
        <v>0</v>
      </c>
      <c r="AL34" s="110">
        <v>0</v>
      </c>
      <c r="AM34" s="703">
        <v>0</v>
      </c>
      <c r="AN34" s="707">
        <v>0</v>
      </c>
      <c r="AO34" s="707">
        <v>0</v>
      </c>
      <c r="AP34" s="707">
        <v>0</v>
      </c>
      <c r="AQ34" s="707">
        <v>2648.2</v>
      </c>
      <c r="AR34" s="707">
        <v>0</v>
      </c>
      <c r="AS34" s="123">
        <f t="shared" si="2"/>
        <v>2648.2</v>
      </c>
      <c r="AT34" s="110">
        <v>0</v>
      </c>
      <c r="AU34" s="110">
        <v>0</v>
      </c>
      <c r="AV34" s="110">
        <v>0</v>
      </c>
      <c r="AW34" s="110">
        <v>0</v>
      </c>
      <c r="AX34" s="110">
        <v>0</v>
      </c>
      <c r="AY34" s="123">
        <f t="shared" si="3"/>
        <v>0</v>
      </c>
      <c r="AZ34" s="123">
        <v>0</v>
      </c>
      <c r="BA34" s="110">
        <f t="shared" si="4"/>
        <v>1555160.4</v>
      </c>
      <c r="BC34" s="119">
        <f t="shared" si="5"/>
        <v>0</v>
      </c>
    </row>
    <row r="35" spans="1:111">
      <c r="A35" s="110" t="s">
        <v>749</v>
      </c>
      <c r="B35" s="110" t="s">
        <v>167</v>
      </c>
      <c r="C35" s="110">
        <v>0</v>
      </c>
      <c r="D35" s="110">
        <v>0</v>
      </c>
      <c r="E35" s="110">
        <v>0</v>
      </c>
      <c r="F35" s="123">
        <f t="shared" si="0"/>
        <v>0</v>
      </c>
      <c r="G35" s="110">
        <v>0</v>
      </c>
      <c r="H35" s="110">
        <v>0</v>
      </c>
      <c r="I35" s="110">
        <v>0</v>
      </c>
      <c r="J35" s="110">
        <v>470</v>
      </c>
      <c r="K35" s="110">
        <v>0</v>
      </c>
      <c r="L35" s="110">
        <v>0</v>
      </c>
      <c r="M35" s="110">
        <v>0</v>
      </c>
      <c r="N35" s="110">
        <v>0</v>
      </c>
      <c r="O35" s="110">
        <v>750</v>
      </c>
      <c r="P35" s="110">
        <v>0</v>
      </c>
      <c r="Q35" s="110">
        <v>0</v>
      </c>
      <c r="R35" s="110">
        <v>0</v>
      </c>
      <c r="S35" s="698">
        <v>0</v>
      </c>
      <c r="T35" s="110">
        <v>0</v>
      </c>
      <c r="U35" s="110">
        <v>1794</v>
      </c>
      <c r="V35" s="110">
        <v>0</v>
      </c>
      <c r="W35" s="110">
        <v>0</v>
      </c>
      <c r="X35" s="698">
        <v>0</v>
      </c>
      <c r="Y35" s="703">
        <v>5063.9799999999996</v>
      </c>
      <c r="Z35" s="703">
        <v>0</v>
      </c>
      <c r="AA35" s="703">
        <v>44085.2</v>
      </c>
      <c r="AB35" s="123">
        <f t="shared" si="1"/>
        <v>52163.179999999993</v>
      </c>
      <c r="AC35" s="123">
        <v>1708304.23</v>
      </c>
      <c r="AD35" s="110">
        <v>0</v>
      </c>
      <c r="AE35" s="110">
        <v>0</v>
      </c>
      <c r="AF35" s="110">
        <v>0</v>
      </c>
      <c r="AG35" s="110">
        <v>0</v>
      </c>
      <c r="AH35" s="110">
        <v>0</v>
      </c>
      <c r="AI35" s="110">
        <v>0</v>
      </c>
      <c r="AJ35" s="110">
        <v>0</v>
      </c>
      <c r="AK35" s="110">
        <v>0</v>
      </c>
      <c r="AL35" s="110">
        <v>0</v>
      </c>
      <c r="AM35" s="703">
        <v>0</v>
      </c>
      <c r="AN35" s="707">
        <v>0</v>
      </c>
      <c r="AO35" s="707">
        <v>0</v>
      </c>
      <c r="AP35" s="707">
        <v>0</v>
      </c>
      <c r="AQ35" s="707">
        <v>0</v>
      </c>
      <c r="AR35" s="707">
        <v>0</v>
      </c>
      <c r="AS35" s="123">
        <f t="shared" si="2"/>
        <v>0</v>
      </c>
      <c r="AT35" s="110">
        <v>0</v>
      </c>
      <c r="AU35" s="110">
        <v>0</v>
      </c>
      <c r="AV35" s="110">
        <v>0</v>
      </c>
      <c r="AW35" s="110">
        <v>0</v>
      </c>
      <c r="AX35" s="110">
        <v>0</v>
      </c>
      <c r="AY35" s="123">
        <f t="shared" si="3"/>
        <v>0</v>
      </c>
      <c r="AZ35" s="123">
        <v>0</v>
      </c>
      <c r="BA35" s="110">
        <f t="shared" si="4"/>
        <v>1760467.41</v>
      </c>
      <c r="BC35" s="119">
        <f t="shared" si="5"/>
        <v>0</v>
      </c>
    </row>
    <row r="36" spans="1:111">
      <c r="A36" s="110" t="s">
        <v>749</v>
      </c>
      <c r="B36" s="110" t="s">
        <v>168</v>
      </c>
      <c r="C36" s="110">
        <v>0</v>
      </c>
      <c r="D36" s="110">
        <v>0</v>
      </c>
      <c r="E36" s="110">
        <v>0</v>
      </c>
      <c r="F36" s="123">
        <f t="shared" si="0"/>
        <v>0</v>
      </c>
      <c r="G36" s="110">
        <v>0</v>
      </c>
      <c r="H36" s="110">
        <v>0</v>
      </c>
      <c r="I36" s="110">
        <v>0</v>
      </c>
      <c r="J36" s="110">
        <v>0</v>
      </c>
      <c r="K36" s="110">
        <v>0</v>
      </c>
      <c r="L36" s="110">
        <v>0</v>
      </c>
      <c r="M36" s="110">
        <v>0</v>
      </c>
      <c r="N36" s="110">
        <v>0</v>
      </c>
      <c r="O36" s="110">
        <v>0</v>
      </c>
      <c r="P36" s="110">
        <v>400</v>
      </c>
      <c r="Q36" s="110">
        <v>0</v>
      </c>
      <c r="R36" s="110">
        <v>0</v>
      </c>
      <c r="S36" s="698">
        <v>0</v>
      </c>
      <c r="T36" s="110">
        <v>0</v>
      </c>
      <c r="U36" s="110">
        <v>339.26</v>
      </c>
      <c r="V36" s="110">
        <v>0</v>
      </c>
      <c r="W36" s="110">
        <v>0</v>
      </c>
      <c r="X36" s="698">
        <v>0</v>
      </c>
      <c r="Y36" s="703">
        <v>12058.59</v>
      </c>
      <c r="Z36" s="703">
        <v>0</v>
      </c>
      <c r="AA36" s="703">
        <v>121898.29</v>
      </c>
      <c r="AB36" s="123">
        <f t="shared" si="1"/>
        <v>134696.13999999998</v>
      </c>
      <c r="AC36" s="123">
        <v>2726284.34</v>
      </c>
      <c r="AD36" s="110">
        <v>0</v>
      </c>
      <c r="AE36" s="110">
        <v>0</v>
      </c>
      <c r="AF36" s="110">
        <v>0</v>
      </c>
      <c r="AG36" s="110">
        <v>0</v>
      </c>
      <c r="AH36" s="110">
        <v>0</v>
      </c>
      <c r="AI36" s="110">
        <v>0</v>
      </c>
      <c r="AJ36" s="110">
        <v>0</v>
      </c>
      <c r="AK36" s="110">
        <v>0</v>
      </c>
      <c r="AL36" s="110">
        <v>0</v>
      </c>
      <c r="AM36" s="703">
        <v>0</v>
      </c>
      <c r="AN36" s="707">
        <v>0</v>
      </c>
      <c r="AO36" s="707">
        <v>0</v>
      </c>
      <c r="AP36" s="707">
        <v>0</v>
      </c>
      <c r="AQ36" s="707">
        <v>9132</v>
      </c>
      <c r="AR36" s="707">
        <v>0</v>
      </c>
      <c r="AS36" s="123">
        <f t="shared" si="2"/>
        <v>9132</v>
      </c>
      <c r="AT36" s="110">
        <v>0</v>
      </c>
      <c r="AU36" s="110">
        <v>0</v>
      </c>
      <c r="AV36" s="110">
        <v>0</v>
      </c>
      <c r="AW36" s="110">
        <v>0</v>
      </c>
      <c r="AX36" s="110">
        <v>0</v>
      </c>
      <c r="AY36" s="123">
        <f t="shared" si="3"/>
        <v>0</v>
      </c>
      <c r="AZ36" s="123">
        <v>0</v>
      </c>
      <c r="BA36" s="110">
        <f t="shared" si="4"/>
        <v>2870112.48</v>
      </c>
      <c r="BB36" s="156">
        <f>BA36-'1718 revenues orig'!FM59</f>
        <v>143088.88000000035</v>
      </c>
      <c r="BC36" s="119">
        <f t="shared" si="5"/>
        <v>0</v>
      </c>
    </row>
    <row r="37" spans="1:111">
      <c r="A37" s="110" t="s">
        <v>749</v>
      </c>
      <c r="B37" s="110" t="s">
        <v>169</v>
      </c>
      <c r="C37" s="110">
        <v>0</v>
      </c>
      <c r="D37" s="110">
        <v>0</v>
      </c>
      <c r="E37" s="110">
        <v>0</v>
      </c>
      <c r="F37" s="123">
        <f t="shared" si="0"/>
        <v>0</v>
      </c>
      <c r="G37" s="110">
        <v>0</v>
      </c>
      <c r="H37" s="110">
        <v>0</v>
      </c>
      <c r="I37" s="110">
        <v>0</v>
      </c>
      <c r="J37" s="110">
        <v>0</v>
      </c>
      <c r="K37" s="110">
        <v>0</v>
      </c>
      <c r="L37" s="110">
        <v>0</v>
      </c>
      <c r="M37" s="110">
        <v>0</v>
      </c>
      <c r="N37" s="110">
        <v>0</v>
      </c>
      <c r="O37" s="110">
        <v>19.66</v>
      </c>
      <c r="P37" s="110">
        <v>0</v>
      </c>
      <c r="Q37" s="110">
        <v>0</v>
      </c>
      <c r="R37" s="110">
        <v>0</v>
      </c>
      <c r="S37" s="698">
        <v>0</v>
      </c>
      <c r="T37" s="110">
        <v>0</v>
      </c>
      <c r="U37" s="110">
        <v>0</v>
      </c>
      <c r="V37" s="110">
        <v>0</v>
      </c>
      <c r="W37" s="110">
        <v>0</v>
      </c>
      <c r="X37" s="698">
        <v>0</v>
      </c>
      <c r="Y37" s="703">
        <v>9938.0499999999993</v>
      </c>
      <c r="Z37" s="703">
        <v>0</v>
      </c>
      <c r="AA37" s="703">
        <v>100477.78</v>
      </c>
      <c r="AB37" s="123">
        <f t="shared" si="1"/>
        <v>110435.48999999999</v>
      </c>
      <c r="AC37" s="123">
        <v>3090124.83</v>
      </c>
      <c r="AD37" s="110">
        <v>0</v>
      </c>
      <c r="AE37" s="110">
        <v>0</v>
      </c>
      <c r="AF37" s="110">
        <v>0</v>
      </c>
      <c r="AG37" s="110">
        <v>0</v>
      </c>
      <c r="AH37" s="110">
        <v>0</v>
      </c>
      <c r="AI37" s="110">
        <v>0</v>
      </c>
      <c r="AJ37" s="110">
        <v>0</v>
      </c>
      <c r="AK37" s="110">
        <v>0</v>
      </c>
      <c r="AL37" s="110">
        <v>0</v>
      </c>
      <c r="AM37" s="703">
        <v>0</v>
      </c>
      <c r="AN37" s="707">
        <v>0</v>
      </c>
      <c r="AO37" s="707">
        <v>0</v>
      </c>
      <c r="AP37" s="707">
        <v>0</v>
      </c>
      <c r="AQ37" s="707">
        <v>19969.64</v>
      </c>
      <c r="AR37" s="707">
        <v>0</v>
      </c>
      <c r="AS37" s="123">
        <f t="shared" si="2"/>
        <v>19969.64</v>
      </c>
      <c r="AT37" s="110">
        <v>0</v>
      </c>
      <c r="AU37" s="110">
        <v>0</v>
      </c>
      <c r="AV37" s="110">
        <v>0</v>
      </c>
      <c r="AW37" s="110">
        <v>0</v>
      </c>
      <c r="AX37" s="110">
        <v>0</v>
      </c>
      <c r="AY37" s="123">
        <f t="shared" si="3"/>
        <v>0</v>
      </c>
      <c r="AZ37" s="123">
        <v>0</v>
      </c>
      <c r="BA37" s="110">
        <f t="shared" si="4"/>
        <v>3220529.96</v>
      </c>
      <c r="BC37" s="119">
        <f t="shared" si="5"/>
        <v>0</v>
      </c>
    </row>
    <row r="38" spans="1:111">
      <c r="A38" s="110" t="s">
        <v>749</v>
      </c>
      <c r="B38" s="110" t="s">
        <v>170</v>
      </c>
      <c r="C38" s="110">
        <v>0</v>
      </c>
      <c r="D38" s="110">
        <v>0</v>
      </c>
      <c r="E38" s="110">
        <v>0</v>
      </c>
      <c r="F38" s="123">
        <f t="shared" si="0"/>
        <v>0</v>
      </c>
      <c r="G38" s="110">
        <v>0</v>
      </c>
      <c r="H38" s="110">
        <v>0</v>
      </c>
      <c r="I38" s="110">
        <v>0</v>
      </c>
      <c r="J38" s="110">
        <v>0</v>
      </c>
      <c r="K38" s="110">
        <v>0</v>
      </c>
      <c r="L38" s="110">
        <v>0</v>
      </c>
      <c r="M38" s="110">
        <v>0</v>
      </c>
      <c r="N38" s="110">
        <v>0</v>
      </c>
      <c r="O38" s="110">
        <v>0</v>
      </c>
      <c r="P38" s="110">
        <v>0</v>
      </c>
      <c r="Q38" s="110">
        <v>0</v>
      </c>
      <c r="R38" s="110">
        <v>0</v>
      </c>
      <c r="S38" s="698">
        <v>0</v>
      </c>
      <c r="T38" s="110">
        <v>0</v>
      </c>
      <c r="U38" s="110">
        <v>0</v>
      </c>
      <c r="V38" s="110">
        <v>0</v>
      </c>
      <c r="W38" s="110">
        <v>0</v>
      </c>
      <c r="X38" s="698">
        <v>0</v>
      </c>
      <c r="Y38" s="703">
        <v>2626.94</v>
      </c>
      <c r="Z38" s="703">
        <v>0</v>
      </c>
      <c r="AA38" s="703">
        <v>0</v>
      </c>
      <c r="AB38" s="123">
        <f t="shared" si="1"/>
        <v>2626.94</v>
      </c>
      <c r="AC38" s="123">
        <v>1043525.55</v>
      </c>
      <c r="AD38" s="110">
        <v>0</v>
      </c>
      <c r="AE38" s="110">
        <v>0</v>
      </c>
      <c r="AF38" s="110">
        <v>0</v>
      </c>
      <c r="AG38" s="110">
        <v>0</v>
      </c>
      <c r="AH38" s="110">
        <v>0</v>
      </c>
      <c r="AI38" s="110">
        <v>0</v>
      </c>
      <c r="AJ38" s="110">
        <v>0</v>
      </c>
      <c r="AK38" s="110">
        <v>0</v>
      </c>
      <c r="AL38" s="110">
        <v>0</v>
      </c>
      <c r="AM38" s="703">
        <v>0</v>
      </c>
      <c r="AN38" s="707">
        <v>0</v>
      </c>
      <c r="AO38" s="707">
        <v>0</v>
      </c>
      <c r="AP38" s="707">
        <v>0</v>
      </c>
      <c r="AQ38" s="707">
        <v>0</v>
      </c>
      <c r="AR38" s="707">
        <v>0</v>
      </c>
      <c r="AS38" s="123">
        <f t="shared" si="2"/>
        <v>0</v>
      </c>
      <c r="AT38" s="110">
        <v>0</v>
      </c>
      <c r="AU38" s="110">
        <v>0</v>
      </c>
      <c r="AV38" s="110">
        <v>0</v>
      </c>
      <c r="AW38" s="110">
        <v>0</v>
      </c>
      <c r="AX38" s="110">
        <v>0</v>
      </c>
      <c r="AY38" s="123">
        <f t="shared" si="3"/>
        <v>0</v>
      </c>
      <c r="AZ38" s="123">
        <v>0</v>
      </c>
      <c r="BA38" s="110">
        <f t="shared" si="4"/>
        <v>1046152.49</v>
      </c>
      <c r="BC38" s="119">
        <f t="shared" si="5"/>
        <v>0</v>
      </c>
    </row>
    <row r="39" spans="1:111">
      <c r="A39" s="110" t="s">
        <v>749</v>
      </c>
      <c r="B39" s="110" t="s">
        <v>171</v>
      </c>
      <c r="C39" s="110">
        <v>0</v>
      </c>
      <c r="D39" s="110">
        <v>0</v>
      </c>
      <c r="E39" s="110">
        <v>0</v>
      </c>
      <c r="F39" s="123">
        <f t="shared" si="0"/>
        <v>0</v>
      </c>
      <c r="G39" s="110">
        <v>0</v>
      </c>
      <c r="H39" s="110">
        <v>0</v>
      </c>
      <c r="I39" s="110">
        <v>0</v>
      </c>
      <c r="J39" s="110">
        <v>0</v>
      </c>
      <c r="K39" s="110">
        <v>0</v>
      </c>
      <c r="L39" s="110">
        <v>4785</v>
      </c>
      <c r="M39" s="110">
        <v>0</v>
      </c>
      <c r="N39" s="110">
        <v>0</v>
      </c>
      <c r="O39" s="110">
        <v>0</v>
      </c>
      <c r="P39" s="110">
        <v>1460.72</v>
      </c>
      <c r="Q39" s="110">
        <v>0</v>
      </c>
      <c r="R39" s="110">
        <v>0</v>
      </c>
      <c r="S39" s="698">
        <v>0</v>
      </c>
      <c r="T39" s="110">
        <v>0</v>
      </c>
      <c r="U39" s="110">
        <v>0</v>
      </c>
      <c r="V39" s="110">
        <v>0</v>
      </c>
      <c r="W39" s="110">
        <v>0</v>
      </c>
      <c r="X39" s="698">
        <v>0</v>
      </c>
      <c r="Y39" s="703">
        <v>19686.21</v>
      </c>
      <c r="Z39" s="703">
        <v>0</v>
      </c>
      <c r="AA39" s="703">
        <v>194972.58</v>
      </c>
      <c r="AB39" s="123">
        <f t="shared" si="1"/>
        <v>220904.50999999998</v>
      </c>
      <c r="AC39" s="123">
        <v>4723667.7</v>
      </c>
      <c r="AD39" s="110">
        <v>0</v>
      </c>
      <c r="AE39" s="110">
        <v>0</v>
      </c>
      <c r="AF39" s="110">
        <v>0</v>
      </c>
      <c r="AG39" s="110">
        <v>0</v>
      </c>
      <c r="AH39" s="110">
        <v>0</v>
      </c>
      <c r="AI39" s="110">
        <v>0</v>
      </c>
      <c r="AJ39" s="110">
        <v>0</v>
      </c>
      <c r="AK39" s="110">
        <v>0</v>
      </c>
      <c r="AL39" s="110">
        <v>0</v>
      </c>
      <c r="AM39" s="703">
        <v>0</v>
      </c>
      <c r="AN39" s="707">
        <v>0</v>
      </c>
      <c r="AO39" s="707">
        <v>0</v>
      </c>
      <c r="AP39" s="707">
        <v>0</v>
      </c>
      <c r="AQ39" s="707">
        <v>0</v>
      </c>
      <c r="AR39" s="707">
        <v>0</v>
      </c>
      <c r="AS39" s="123">
        <f t="shared" si="2"/>
        <v>0</v>
      </c>
      <c r="AT39" s="110">
        <v>0</v>
      </c>
      <c r="AU39" s="110">
        <v>0</v>
      </c>
      <c r="AV39" s="110">
        <v>0</v>
      </c>
      <c r="AW39" s="110">
        <v>0</v>
      </c>
      <c r="AX39" s="110">
        <v>0</v>
      </c>
      <c r="AY39" s="123">
        <f t="shared" si="3"/>
        <v>0</v>
      </c>
      <c r="AZ39" s="123">
        <v>0</v>
      </c>
      <c r="BA39" s="110">
        <f t="shared" si="4"/>
        <v>4944572.21</v>
      </c>
      <c r="BB39" s="156">
        <f>BA39-'1718 revenues orig'!FP59</f>
        <v>214658.79000000004</v>
      </c>
      <c r="BC39" s="119">
        <f t="shared" si="5"/>
        <v>0</v>
      </c>
    </row>
    <row r="40" spans="1:111">
      <c r="A40" s="110" t="s">
        <v>749</v>
      </c>
      <c r="B40" s="110" t="s">
        <v>172</v>
      </c>
      <c r="C40" s="110">
        <v>0</v>
      </c>
      <c r="D40" s="110">
        <v>0</v>
      </c>
      <c r="E40" s="110">
        <v>0</v>
      </c>
      <c r="F40" s="123">
        <f t="shared" si="0"/>
        <v>0</v>
      </c>
      <c r="G40" s="110">
        <v>0</v>
      </c>
      <c r="H40" s="110">
        <v>0</v>
      </c>
      <c r="I40" s="110">
        <v>24921</v>
      </c>
      <c r="J40" s="110">
        <v>0</v>
      </c>
      <c r="K40" s="110">
        <v>0</v>
      </c>
      <c r="L40" s="110">
        <v>0</v>
      </c>
      <c r="M40" s="110">
        <v>0</v>
      </c>
      <c r="N40" s="110">
        <v>0</v>
      </c>
      <c r="O40" s="110">
        <v>14592.28</v>
      </c>
      <c r="P40" s="110">
        <v>0</v>
      </c>
      <c r="Q40" s="110">
        <v>0</v>
      </c>
      <c r="R40" s="110">
        <v>0</v>
      </c>
      <c r="S40" s="698">
        <v>0</v>
      </c>
      <c r="T40" s="110">
        <v>0</v>
      </c>
      <c r="U40" s="110">
        <v>24003.45</v>
      </c>
      <c r="V40" s="110">
        <v>0</v>
      </c>
      <c r="W40" s="110">
        <v>0</v>
      </c>
      <c r="X40" s="698">
        <v>0</v>
      </c>
      <c r="Y40" s="703">
        <v>7595.9599999999991</v>
      </c>
      <c r="Z40" s="703">
        <v>0</v>
      </c>
      <c r="AA40" s="703">
        <v>82148.679999999993</v>
      </c>
      <c r="AB40" s="123">
        <f t="shared" si="1"/>
        <v>153261.37</v>
      </c>
      <c r="AC40" s="123">
        <v>1725284.23</v>
      </c>
      <c r="AD40" s="110">
        <v>0</v>
      </c>
      <c r="AE40" s="110">
        <v>0</v>
      </c>
      <c r="AF40" s="110">
        <v>0</v>
      </c>
      <c r="AG40" s="110">
        <v>0</v>
      </c>
      <c r="AH40" s="110">
        <v>0</v>
      </c>
      <c r="AI40" s="110">
        <v>0</v>
      </c>
      <c r="AJ40" s="110">
        <v>0</v>
      </c>
      <c r="AK40" s="110">
        <v>0</v>
      </c>
      <c r="AL40" s="110">
        <v>0</v>
      </c>
      <c r="AM40" s="703">
        <v>0</v>
      </c>
      <c r="AN40" s="707">
        <v>0</v>
      </c>
      <c r="AO40" s="707">
        <v>0</v>
      </c>
      <c r="AP40" s="707">
        <v>0</v>
      </c>
      <c r="AQ40" s="707">
        <v>0</v>
      </c>
      <c r="AR40" s="707">
        <v>0</v>
      </c>
      <c r="AS40" s="123">
        <f t="shared" si="2"/>
        <v>0</v>
      </c>
      <c r="AT40" s="110">
        <v>0</v>
      </c>
      <c r="AU40" s="110">
        <v>0</v>
      </c>
      <c r="AV40" s="110">
        <v>0</v>
      </c>
      <c r="AW40" s="110">
        <v>0</v>
      </c>
      <c r="AX40" s="110">
        <v>0</v>
      </c>
      <c r="AY40" s="123">
        <f t="shared" si="3"/>
        <v>0</v>
      </c>
      <c r="AZ40" s="123">
        <v>0</v>
      </c>
      <c r="BA40" s="110">
        <f t="shared" si="4"/>
        <v>1878545.6</v>
      </c>
      <c r="BC40" s="119">
        <f t="shared" si="5"/>
        <v>0</v>
      </c>
    </row>
    <row r="41" spans="1:111">
      <c r="A41" s="110" t="s">
        <v>749</v>
      </c>
      <c r="B41" s="110" t="s">
        <v>173</v>
      </c>
      <c r="C41" s="110">
        <v>0</v>
      </c>
      <c r="D41" s="110">
        <v>0</v>
      </c>
      <c r="E41" s="110">
        <v>0</v>
      </c>
      <c r="F41" s="123">
        <f>SUM(C41:E41)</f>
        <v>0</v>
      </c>
      <c r="G41" s="110">
        <v>0</v>
      </c>
      <c r="H41" s="110">
        <v>0</v>
      </c>
      <c r="I41" s="110">
        <v>0</v>
      </c>
      <c r="J41" s="110">
        <v>0</v>
      </c>
      <c r="K41" s="110">
        <v>0</v>
      </c>
      <c r="L41" s="110">
        <v>0</v>
      </c>
      <c r="M41" s="110">
        <v>0</v>
      </c>
      <c r="N41" s="110">
        <v>0</v>
      </c>
      <c r="O41" s="110">
        <v>750.79</v>
      </c>
      <c r="P41" s="110">
        <v>0</v>
      </c>
      <c r="Q41" s="110">
        <v>0</v>
      </c>
      <c r="R41" s="110">
        <v>0</v>
      </c>
      <c r="S41" s="698">
        <v>0</v>
      </c>
      <c r="T41" s="110">
        <v>0</v>
      </c>
      <c r="U41" s="110">
        <v>50</v>
      </c>
      <c r="V41" s="110">
        <v>0</v>
      </c>
      <c r="W41" s="110">
        <v>0</v>
      </c>
      <c r="X41" s="698">
        <v>0</v>
      </c>
      <c r="Y41" s="703">
        <v>1740.74</v>
      </c>
      <c r="Z41" s="703">
        <v>0</v>
      </c>
      <c r="AA41" s="703">
        <v>0</v>
      </c>
      <c r="AB41" s="123">
        <f t="shared" si="1"/>
        <v>2541.5299999999997</v>
      </c>
      <c r="AC41" s="123">
        <v>566874.21</v>
      </c>
      <c r="AD41" s="110">
        <v>0</v>
      </c>
      <c r="AE41" s="110">
        <v>0</v>
      </c>
      <c r="AF41" s="110">
        <v>0</v>
      </c>
      <c r="AG41" s="110">
        <v>0</v>
      </c>
      <c r="AH41" s="110">
        <v>0</v>
      </c>
      <c r="AI41" s="110">
        <v>0</v>
      </c>
      <c r="AJ41" s="110">
        <v>0</v>
      </c>
      <c r="AK41" s="110">
        <v>0</v>
      </c>
      <c r="AL41" s="110">
        <v>0</v>
      </c>
      <c r="AM41" s="703">
        <v>0</v>
      </c>
      <c r="AN41" s="707">
        <v>0</v>
      </c>
      <c r="AO41" s="707">
        <v>0</v>
      </c>
      <c r="AP41" s="707">
        <v>0</v>
      </c>
      <c r="AQ41" s="707">
        <v>0</v>
      </c>
      <c r="AR41" s="707">
        <v>0</v>
      </c>
      <c r="AS41" s="123">
        <f t="shared" si="2"/>
        <v>0</v>
      </c>
      <c r="AT41" s="110">
        <v>0</v>
      </c>
      <c r="AU41" s="110">
        <v>0</v>
      </c>
      <c r="AV41" s="110">
        <v>0</v>
      </c>
      <c r="AW41" s="110">
        <v>0</v>
      </c>
      <c r="AX41" s="110">
        <v>0</v>
      </c>
      <c r="AY41" s="123">
        <f t="shared" si="3"/>
        <v>0</v>
      </c>
      <c r="AZ41" s="123">
        <v>0</v>
      </c>
      <c r="BA41" s="110">
        <f t="shared" si="4"/>
        <v>569415.74</v>
      </c>
      <c r="BB41" s="156">
        <f>BA41-'1718 revenues disparity1'!AH58</f>
        <v>1740.7399999999907</v>
      </c>
      <c r="BC41" s="119">
        <f t="shared" si="5"/>
        <v>0</v>
      </c>
      <c r="BE41" s="119"/>
      <c r="BF41" s="119"/>
      <c r="BG41" s="119"/>
      <c r="BH41" s="119"/>
      <c r="BI41" s="119"/>
      <c r="BJ41" s="119"/>
      <c r="BK41" s="119"/>
      <c r="BL41" s="119"/>
      <c r="BM41" s="119"/>
      <c r="BN41" s="119"/>
      <c r="BO41" s="119"/>
      <c r="BP41" s="119"/>
      <c r="BQ41" s="119"/>
      <c r="BR41" s="119"/>
      <c r="BS41" s="119"/>
      <c r="BT41" s="119"/>
      <c r="BU41" s="119"/>
      <c r="BV41" s="119"/>
      <c r="BW41" s="119"/>
      <c r="BX41" s="119"/>
      <c r="BY41" s="119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  <c r="CL41" s="119"/>
      <c r="CM41" s="119"/>
      <c r="CN41" s="119"/>
      <c r="CO41" s="119"/>
      <c r="CP41" s="119"/>
      <c r="CQ41" s="119"/>
      <c r="CR41" s="119"/>
      <c r="CS41" s="119"/>
      <c r="CT41" s="119"/>
      <c r="CU41" s="119"/>
      <c r="CV41" s="119"/>
      <c r="CW41" s="119"/>
      <c r="CX41" s="119"/>
      <c r="CY41" s="119"/>
      <c r="CZ41" s="119"/>
      <c r="DA41" s="119"/>
      <c r="DB41" s="119"/>
      <c r="DC41" s="119"/>
      <c r="DD41" s="119"/>
      <c r="DE41" s="119"/>
      <c r="DF41" s="119"/>
      <c r="DG41" s="119"/>
    </row>
    <row r="42" spans="1:111">
      <c r="B42" s="110" t="s">
        <v>809</v>
      </c>
      <c r="C42" s="110">
        <v>5254525.3899999997</v>
      </c>
      <c r="D42" s="110">
        <v>0</v>
      </c>
      <c r="E42" s="110">
        <v>0</v>
      </c>
      <c r="F42" s="123">
        <f t="shared" si="0"/>
        <v>5254525.3899999997</v>
      </c>
      <c r="G42" s="110">
        <v>0</v>
      </c>
      <c r="H42" s="110">
        <v>1066504.8</v>
      </c>
      <c r="I42" s="110">
        <v>288511.04000000004</v>
      </c>
      <c r="J42" s="110">
        <v>1063567.82</v>
      </c>
      <c r="K42" s="110">
        <v>94655.76</v>
      </c>
      <c r="L42" s="110">
        <v>391601.54</v>
      </c>
      <c r="M42" s="110">
        <v>166294.11000000002</v>
      </c>
      <c r="N42" s="110">
        <v>0</v>
      </c>
      <c r="O42" s="110">
        <v>435041.1700000001</v>
      </c>
      <c r="P42" s="110">
        <v>12093.119999999999</v>
      </c>
      <c r="Q42" s="110">
        <v>0</v>
      </c>
      <c r="R42" s="110">
        <v>141.68</v>
      </c>
      <c r="S42" s="698">
        <v>102337.96</v>
      </c>
      <c r="T42" s="110">
        <v>0</v>
      </c>
      <c r="U42" s="110">
        <v>79546.759999999995</v>
      </c>
      <c r="V42" s="110">
        <v>0</v>
      </c>
      <c r="W42" s="110">
        <v>5726.85</v>
      </c>
      <c r="X42" s="698">
        <v>4335204.3400000008</v>
      </c>
      <c r="Y42" s="703">
        <v>2817773.8599999989</v>
      </c>
      <c r="Z42" s="703">
        <v>0</v>
      </c>
      <c r="AA42" s="703">
        <v>30315363.779999994</v>
      </c>
      <c r="AB42" s="123">
        <f t="shared" si="1"/>
        <v>36736822.289999992</v>
      </c>
      <c r="AC42" s="123">
        <v>686810226.8900001</v>
      </c>
      <c r="AD42" s="110">
        <v>0</v>
      </c>
      <c r="AE42" s="110">
        <v>1214908.55</v>
      </c>
      <c r="AF42" s="110">
        <v>0</v>
      </c>
      <c r="AG42" s="110">
        <v>0</v>
      </c>
      <c r="AH42" s="110">
        <v>0</v>
      </c>
      <c r="AI42" s="110">
        <v>47841.1</v>
      </c>
      <c r="AJ42" s="110">
        <v>0</v>
      </c>
      <c r="AK42" s="110">
        <v>0</v>
      </c>
      <c r="AL42" s="110">
        <v>3918.82</v>
      </c>
      <c r="AM42" s="703">
        <v>510646.98</v>
      </c>
      <c r="AN42" s="707">
        <v>510646.98</v>
      </c>
      <c r="AO42" s="707">
        <v>0</v>
      </c>
      <c r="AP42" s="707">
        <v>0</v>
      </c>
      <c r="AQ42" s="707">
        <v>159504.88</v>
      </c>
      <c r="AR42" s="707">
        <v>18829009.18</v>
      </c>
      <c r="AS42" s="123">
        <f t="shared" si="2"/>
        <v>21276476.489999998</v>
      </c>
      <c r="AT42" s="110">
        <v>206302.26</v>
      </c>
      <c r="AU42" s="110">
        <v>0</v>
      </c>
      <c r="AV42" s="110">
        <v>28196.9</v>
      </c>
      <c r="AW42" s="110">
        <v>882771.8</v>
      </c>
      <c r="AX42" s="110">
        <v>0</v>
      </c>
      <c r="AY42" s="123">
        <f t="shared" si="3"/>
        <v>1117270.96</v>
      </c>
      <c r="AZ42" s="123">
        <v>121816.99</v>
      </c>
      <c r="BA42" s="110">
        <v>702611735.64999998</v>
      </c>
      <c r="BB42" s="156">
        <f>BA42-'1718 revenues disparity1'!AI58</f>
        <v>0</v>
      </c>
      <c r="BC42" s="119">
        <f>AZ42+AY42+AS42+AC42+AB42+F42-BA42</f>
        <v>48705403.360000134</v>
      </c>
      <c r="BE42" s="119"/>
      <c r="BF42" s="119"/>
      <c r="BG42" s="119"/>
      <c r="BH42" s="119"/>
      <c r="BI42" s="119"/>
      <c r="BJ42" s="119"/>
      <c r="BK42" s="119"/>
      <c r="BL42" s="119"/>
      <c r="BM42" s="119"/>
      <c r="BN42" s="119"/>
      <c r="BO42" s="119"/>
      <c r="BP42" s="119"/>
      <c r="BQ42" s="119"/>
      <c r="BR42" s="119"/>
      <c r="BS42" s="119"/>
      <c r="BT42" s="119"/>
      <c r="BU42" s="119"/>
      <c r="BV42" s="119"/>
      <c r="BW42" s="119"/>
      <c r="BX42" s="119"/>
      <c r="BY42" s="119"/>
      <c r="BZ42" s="119"/>
      <c r="CA42" s="119"/>
      <c r="CB42" s="119"/>
      <c r="CC42" s="119"/>
      <c r="CD42" s="119"/>
      <c r="CE42" s="119"/>
      <c r="CF42" s="119"/>
      <c r="CG42" s="119"/>
      <c r="CH42" s="119"/>
      <c r="CI42" s="119"/>
      <c r="CJ42" s="119"/>
      <c r="CK42" s="119"/>
      <c r="CL42" s="119"/>
      <c r="CM42" s="119"/>
      <c r="CN42" s="119"/>
      <c r="CO42" s="119"/>
      <c r="CP42" s="119"/>
      <c r="CQ42" s="119"/>
      <c r="CR42" s="119"/>
      <c r="CS42" s="119"/>
      <c r="CT42" s="119"/>
      <c r="CU42" s="119"/>
      <c r="CV42" s="119"/>
      <c r="CW42" s="119"/>
      <c r="CX42" s="119"/>
      <c r="CY42" s="119"/>
      <c r="CZ42" s="119"/>
      <c r="DA42" s="119"/>
      <c r="DB42" s="119"/>
      <c r="DC42" s="119"/>
      <c r="DD42" s="119"/>
      <c r="DE42" s="119"/>
      <c r="DF42" s="119"/>
      <c r="DG42" s="119"/>
    </row>
    <row r="43" spans="1:111">
      <c r="B43" s="110" t="s">
        <v>24</v>
      </c>
      <c r="C43" s="110">
        <v>0</v>
      </c>
      <c r="D43" s="110">
        <v>0</v>
      </c>
      <c r="E43" s="110">
        <v>0</v>
      </c>
      <c r="F43" s="123">
        <f t="shared" si="0"/>
        <v>0</v>
      </c>
      <c r="G43" s="110">
        <v>0</v>
      </c>
      <c r="H43" s="110">
        <v>0</v>
      </c>
      <c r="I43" s="110">
        <v>0</v>
      </c>
      <c r="J43" s="110">
        <v>188</v>
      </c>
      <c r="K43" s="110">
        <v>57542.48</v>
      </c>
      <c r="L43" s="110">
        <v>2600</v>
      </c>
      <c r="M43" s="110">
        <v>0</v>
      </c>
      <c r="N43" s="110">
        <v>0</v>
      </c>
      <c r="O43" s="110">
        <v>0</v>
      </c>
      <c r="P43" s="110">
        <v>0</v>
      </c>
      <c r="Q43" s="110">
        <v>0</v>
      </c>
      <c r="R43" s="110">
        <v>0</v>
      </c>
      <c r="S43" s="698">
        <v>0</v>
      </c>
      <c r="T43" s="110">
        <v>0</v>
      </c>
      <c r="U43" s="110">
        <v>45</v>
      </c>
      <c r="V43" s="110">
        <v>0</v>
      </c>
      <c r="W43" s="110">
        <v>0</v>
      </c>
      <c r="X43" s="698">
        <v>0</v>
      </c>
      <c r="Y43" s="703">
        <v>18504.559999999998</v>
      </c>
      <c r="Z43" s="703">
        <v>0</v>
      </c>
      <c r="AA43" s="703">
        <v>132893.13</v>
      </c>
      <c r="AB43" s="123">
        <f t="shared" si="1"/>
        <v>211773.17</v>
      </c>
      <c r="AC43" s="123">
        <v>3450052.08</v>
      </c>
      <c r="AD43" s="110">
        <v>0</v>
      </c>
      <c r="AE43" s="110">
        <v>0</v>
      </c>
      <c r="AF43" s="110">
        <v>0</v>
      </c>
      <c r="AG43" s="110">
        <v>0</v>
      </c>
      <c r="AH43" s="110">
        <v>0</v>
      </c>
      <c r="AI43" s="110">
        <v>0</v>
      </c>
      <c r="AJ43" s="110">
        <v>0</v>
      </c>
      <c r="AK43" s="110">
        <v>0</v>
      </c>
      <c r="AL43" s="110">
        <v>0</v>
      </c>
      <c r="AM43" s="703">
        <v>0</v>
      </c>
      <c r="AN43" s="707">
        <v>0</v>
      </c>
      <c r="AO43" s="707">
        <v>0</v>
      </c>
      <c r="AP43" s="707">
        <v>0</v>
      </c>
      <c r="AQ43" s="707">
        <v>4949.8999999999996</v>
      </c>
      <c r="AR43" s="707">
        <v>0</v>
      </c>
      <c r="AS43" s="123">
        <f t="shared" si="2"/>
        <v>4949.8999999999996</v>
      </c>
      <c r="AT43" s="110">
        <v>0</v>
      </c>
      <c r="AU43" s="110">
        <v>0</v>
      </c>
      <c r="AV43" s="110">
        <v>0</v>
      </c>
      <c r="AW43" s="110">
        <v>0</v>
      </c>
      <c r="AX43" s="110">
        <v>0</v>
      </c>
      <c r="AY43" s="123">
        <f t="shared" si="3"/>
        <v>0</v>
      </c>
      <c r="AZ43" s="123">
        <v>0</v>
      </c>
      <c r="BA43" s="110">
        <f t="shared" si="4"/>
        <v>3666775.15</v>
      </c>
      <c r="BC43" s="119">
        <f t="shared" si="5"/>
        <v>0</v>
      </c>
    </row>
    <row r="44" spans="1:111">
      <c r="B44" s="110" t="s">
        <v>25</v>
      </c>
      <c r="C44" s="110">
        <v>0</v>
      </c>
      <c r="D44" s="110">
        <v>0</v>
      </c>
      <c r="E44" s="110">
        <v>0</v>
      </c>
      <c r="F44" s="123">
        <f t="shared" si="0"/>
        <v>0</v>
      </c>
      <c r="G44" s="110">
        <v>0</v>
      </c>
      <c r="H44" s="110">
        <v>0</v>
      </c>
      <c r="I44" s="110">
        <v>80</v>
      </c>
      <c r="J44" s="110">
        <v>0</v>
      </c>
      <c r="K44" s="110">
        <v>0</v>
      </c>
      <c r="L44" s="110">
        <v>0</v>
      </c>
      <c r="M44" s="110">
        <v>0</v>
      </c>
      <c r="N44" s="110">
        <v>0</v>
      </c>
      <c r="O44" s="110">
        <v>0</v>
      </c>
      <c r="P44" s="110">
        <v>4543.1000000000004</v>
      </c>
      <c r="Q44" s="110">
        <v>0</v>
      </c>
      <c r="R44" s="110">
        <v>0</v>
      </c>
      <c r="S44" s="698">
        <v>0</v>
      </c>
      <c r="T44" s="110">
        <v>0</v>
      </c>
      <c r="U44" s="110">
        <v>0</v>
      </c>
      <c r="V44" s="110">
        <v>0</v>
      </c>
      <c r="W44" s="110">
        <v>0</v>
      </c>
      <c r="X44" s="698">
        <v>5579.15</v>
      </c>
      <c r="Y44" s="703">
        <v>3070.04</v>
      </c>
      <c r="Z44" s="703">
        <v>0</v>
      </c>
      <c r="AA44" s="703">
        <v>31608.01</v>
      </c>
      <c r="AB44" s="123">
        <f t="shared" si="1"/>
        <v>39301.15</v>
      </c>
      <c r="AC44" s="123">
        <v>2126647.66</v>
      </c>
      <c r="AD44" s="110">
        <v>0</v>
      </c>
      <c r="AE44" s="110">
        <v>0</v>
      </c>
      <c r="AF44" s="110">
        <v>0</v>
      </c>
      <c r="AG44" s="110">
        <v>0</v>
      </c>
      <c r="AH44" s="110">
        <v>0</v>
      </c>
      <c r="AI44" s="110">
        <v>0</v>
      </c>
      <c r="AJ44" s="110">
        <v>0</v>
      </c>
      <c r="AK44" s="110">
        <v>2743.3</v>
      </c>
      <c r="AL44" s="110">
        <v>0</v>
      </c>
      <c r="AM44" s="703">
        <v>13282.11</v>
      </c>
      <c r="AN44" s="707">
        <v>13282.11</v>
      </c>
      <c r="AO44" s="707">
        <v>0</v>
      </c>
      <c r="AP44" s="707">
        <v>0</v>
      </c>
      <c r="AQ44" s="707">
        <v>0</v>
      </c>
      <c r="AR44" s="707">
        <v>228930.23</v>
      </c>
      <c r="AS44" s="123">
        <f t="shared" si="2"/>
        <v>258237.75</v>
      </c>
      <c r="AT44" s="110">
        <v>0</v>
      </c>
      <c r="AU44" s="110">
        <v>0</v>
      </c>
      <c r="AV44" s="110">
        <v>0</v>
      </c>
      <c r="AW44" s="110">
        <v>0</v>
      </c>
      <c r="AX44" s="110">
        <v>0</v>
      </c>
      <c r="AY44" s="123">
        <f t="shared" si="3"/>
        <v>0</v>
      </c>
      <c r="AZ44" s="123">
        <v>0</v>
      </c>
      <c r="BA44" s="110">
        <f t="shared" si="4"/>
        <v>2424186.56</v>
      </c>
      <c r="BC44" s="119">
        <f t="shared" si="5"/>
        <v>0</v>
      </c>
    </row>
    <row r="45" spans="1:111">
      <c r="B45" s="110" t="s">
        <v>26</v>
      </c>
      <c r="C45" s="110">
        <v>0</v>
      </c>
      <c r="D45" s="110">
        <v>0</v>
      </c>
      <c r="E45" s="110">
        <v>0</v>
      </c>
      <c r="F45" s="123">
        <f t="shared" si="0"/>
        <v>0</v>
      </c>
      <c r="G45" s="110">
        <v>0</v>
      </c>
      <c r="H45" s="110">
        <v>306.24</v>
      </c>
      <c r="I45" s="110">
        <v>0</v>
      </c>
      <c r="J45" s="110">
        <v>19024.5</v>
      </c>
      <c r="K45" s="110">
        <v>187</v>
      </c>
      <c r="L45" s="110">
        <v>0</v>
      </c>
      <c r="M45" s="110">
        <v>0</v>
      </c>
      <c r="N45" s="110">
        <v>0</v>
      </c>
      <c r="O45" s="110">
        <v>13291.8</v>
      </c>
      <c r="P45" s="110">
        <v>16097</v>
      </c>
      <c r="Q45" s="110">
        <v>0</v>
      </c>
      <c r="R45" s="110">
        <v>0</v>
      </c>
      <c r="S45" s="698">
        <v>0</v>
      </c>
      <c r="T45" s="110">
        <v>0</v>
      </c>
      <c r="U45" s="110">
        <v>0</v>
      </c>
      <c r="V45" s="110">
        <v>0</v>
      </c>
      <c r="W45" s="110">
        <v>0</v>
      </c>
      <c r="X45" s="698">
        <v>0</v>
      </c>
      <c r="Y45" s="703">
        <v>5253.87</v>
      </c>
      <c r="Z45" s="703">
        <v>0</v>
      </c>
      <c r="AA45" s="703">
        <v>59654.219999999994</v>
      </c>
      <c r="AB45" s="123">
        <f t="shared" si="1"/>
        <v>113814.63</v>
      </c>
      <c r="AC45" s="123">
        <v>1854377.47</v>
      </c>
      <c r="AD45" s="110">
        <v>0</v>
      </c>
      <c r="AE45" s="110">
        <v>0</v>
      </c>
      <c r="AF45" s="110">
        <v>0</v>
      </c>
      <c r="AG45" s="110">
        <v>0</v>
      </c>
      <c r="AH45" s="110">
        <v>0</v>
      </c>
      <c r="AI45" s="110">
        <v>0</v>
      </c>
      <c r="AJ45" s="110">
        <v>0</v>
      </c>
      <c r="AK45" s="110">
        <v>24764.82</v>
      </c>
      <c r="AL45" s="110">
        <v>0</v>
      </c>
      <c r="AM45" s="703">
        <v>0</v>
      </c>
      <c r="AN45" s="707">
        <v>0</v>
      </c>
      <c r="AO45" s="707">
        <v>0</v>
      </c>
      <c r="AP45" s="707">
        <v>0</v>
      </c>
      <c r="AQ45" s="707">
        <v>0</v>
      </c>
      <c r="AR45" s="707">
        <v>0</v>
      </c>
      <c r="AS45" s="123">
        <f t="shared" si="2"/>
        <v>24764.82</v>
      </c>
      <c r="AT45" s="110">
        <v>0</v>
      </c>
      <c r="AU45" s="110">
        <v>0</v>
      </c>
      <c r="AV45" s="110">
        <v>0</v>
      </c>
      <c r="AW45" s="110">
        <v>0</v>
      </c>
      <c r="AX45" s="110">
        <v>0</v>
      </c>
      <c r="AY45" s="123">
        <f t="shared" si="3"/>
        <v>0</v>
      </c>
      <c r="AZ45" s="123">
        <v>0</v>
      </c>
      <c r="BA45" s="110">
        <f t="shared" si="4"/>
        <v>1992956.92</v>
      </c>
      <c r="BC45" s="119">
        <f t="shared" si="5"/>
        <v>0</v>
      </c>
    </row>
    <row r="46" spans="1:111">
      <c r="B46" s="110" t="s">
        <v>27</v>
      </c>
      <c r="C46" s="110">
        <v>0</v>
      </c>
      <c r="D46" s="110">
        <v>0</v>
      </c>
      <c r="E46" s="110">
        <v>0</v>
      </c>
      <c r="F46" s="123">
        <f t="shared" si="0"/>
        <v>0</v>
      </c>
      <c r="G46" s="110">
        <v>0</v>
      </c>
      <c r="H46" s="110">
        <v>0</v>
      </c>
      <c r="I46" s="110">
        <v>0</v>
      </c>
      <c r="J46" s="110">
        <v>0</v>
      </c>
      <c r="K46" s="110">
        <v>0</v>
      </c>
      <c r="L46" s="110">
        <v>0</v>
      </c>
      <c r="M46" s="110">
        <v>0</v>
      </c>
      <c r="N46" s="110">
        <v>0</v>
      </c>
      <c r="O46" s="110">
        <v>1000</v>
      </c>
      <c r="P46" s="110">
        <v>0</v>
      </c>
      <c r="Q46" s="110">
        <v>0</v>
      </c>
      <c r="R46" s="110">
        <v>0</v>
      </c>
      <c r="S46" s="698">
        <v>0</v>
      </c>
      <c r="T46" s="110">
        <v>0</v>
      </c>
      <c r="U46" s="110">
        <v>0</v>
      </c>
      <c r="V46" s="110">
        <v>0</v>
      </c>
      <c r="W46" s="110">
        <v>0</v>
      </c>
      <c r="X46" s="698">
        <v>0</v>
      </c>
      <c r="Y46" s="703">
        <v>5918.52</v>
      </c>
      <c r="Z46" s="703">
        <v>12152</v>
      </c>
      <c r="AA46" s="703">
        <v>0</v>
      </c>
      <c r="AB46" s="123">
        <f t="shared" si="1"/>
        <v>19070.52</v>
      </c>
      <c r="AC46" s="123">
        <v>1958926.09</v>
      </c>
      <c r="AD46" s="110">
        <v>0</v>
      </c>
      <c r="AE46" s="110">
        <v>0</v>
      </c>
      <c r="AF46" s="110">
        <v>0</v>
      </c>
      <c r="AG46" s="110">
        <v>0</v>
      </c>
      <c r="AH46" s="110">
        <v>0</v>
      </c>
      <c r="AI46" s="110">
        <v>0</v>
      </c>
      <c r="AJ46" s="110">
        <v>0</v>
      </c>
      <c r="AK46" s="110">
        <v>0</v>
      </c>
      <c r="AL46" s="110">
        <v>0</v>
      </c>
      <c r="AM46" s="703">
        <v>0</v>
      </c>
      <c r="AN46" s="707">
        <v>0</v>
      </c>
      <c r="AO46" s="707">
        <v>0</v>
      </c>
      <c r="AP46" s="707">
        <v>0</v>
      </c>
      <c r="AQ46" s="707">
        <v>0</v>
      </c>
      <c r="AR46" s="707">
        <v>0</v>
      </c>
      <c r="AS46" s="123">
        <f t="shared" si="2"/>
        <v>0</v>
      </c>
      <c r="AT46" s="110">
        <v>0</v>
      </c>
      <c r="AU46" s="110">
        <v>0</v>
      </c>
      <c r="AV46" s="110">
        <v>0</v>
      </c>
      <c r="AW46" s="110">
        <v>0</v>
      </c>
      <c r="AX46" s="110">
        <v>0</v>
      </c>
      <c r="AY46" s="123">
        <f t="shared" si="3"/>
        <v>0</v>
      </c>
      <c r="AZ46" s="123">
        <v>0</v>
      </c>
      <c r="BA46" s="110">
        <f t="shared" si="4"/>
        <v>1977996.61</v>
      </c>
      <c r="BB46" s="156">
        <f>BA46-'1718 revenues orig'!M59</f>
        <v>18070.520000000019</v>
      </c>
      <c r="BC46" s="119">
        <f t="shared" si="5"/>
        <v>0</v>
      </c>
    </row>
    <row r="47" spans="1:111">
      <c r="B47" s="110" t="s">
        <v>28</v>
      </c>
      <c r="C47" s="110">
        <v>0</v>
      </c>
      <c r="D47" s="110">
        <v>0</v>
      </c>
      <c r="E47" s="110">
        <v>0</v>
      </c>
      <c r="F47" s="123">
        <f t="shared" si="0"/>
        <v>0</v>
      </c>
      <c r="G47" s="110">
        <v>0</v>
      </c>
      <c r="H47" s="110">
        <v>0</v>
      </c>
      <c r="I47" s="110">
        <v>730</v>
      </c>
      <c r="J47" s="110">
        <v>15570</v>
      </c>
      <c r="K47" s="110">
        <v>3467</v>
      </c>
      <c r="L47" s="110">
        <v>0</v>
      </c>
      <c r="M47" s="110">
        <v>0</v>
      </c>
      <c r="N47" s="110">
        <v>0</v>
      </c>
      <c r="O47" s="110">
        <v>0</v>
      </c>
      <c r="P47" s="110">
        <v>20</v>
      </c>
      <c r="Q47" s="110">
        <v>0</v>
      </c>
      <c r="R47" s="110">
        <v>0</v>
      </c>
      <c r="S47" s="698">
        <v>0</v>
      </c>
      <c r="T47" s="110">
        <v>0</v>
      </c>
      <c r="U47" s="110">
        <v>2335.96</v>
      </c>
      <c r="V47" s="110">
        <v>0</v>
      </c>
      <c r="W47" s="110">
        <v>0</v>
      </c>
      <c r="X47" s="698">
        <v>9428.23</v>
      </c>
      <c r="Y47" s="703">
        <v>9146.81</v>
      </c>
      <c r="Z47" s="703">
        <v>0</v>
      </c>
      <c r="AA47" s="703">
        <v>98161.12</v>
      </c>
      <c r="AB47" s="123">
        <f t="shared" si="1"/>
        <v>129430.89</v>
      </c>
      <c r="AC47" s="123">
        <v>3334784.34</v>
      </c>
      <c r="AD47" s="110">
        <v>0</v>
      </c>
      <c r="AE47" s="110">
        <v>0</v>
      </c>
      <c r="AF47" s="110">
        <v>0</v>
      </c>
      <c r="AG47" s="110">
        <v>0</v>
      </c>
      <c r="AH47" s="110">
        <v>0</v>
      </c>
      <c r="AI47" s="110">
        <v>0</v>
      </c>
      <c r="AJ47" s="110">
        <v>0</v>
      </c>
      <c r="AK47" s="110">
        <v>0</v>
      </c>
      <c r="AL47" s="110">
        <v>0</v>
      </c>
      <c r="AM47" s="703">
        <v>0</v>
      </c>
      <c r="AN47" s="707">
        <v>0</v>
      </c>
      <c r="AO47" s="707">
        <v>0</v>
      </c>
      <c r="AP47" s="707">
        <v>0</v>
      </c>
      <c r="AQ47" s="707">
        <v>0</v>
      </c>
      <c r="AR47" s="707">
        <v>0</v>
      </c>
      <c r="AS47" s="123">
        <f t="shared" si="2"/>
        <v>0</v>
      </c>
      <c r="AT47" s="110">
        <v>0</v>
      </c>
      <c r="AU47" s="110">
        <v>0</v>
      </c>
      <c r="AV47" s="110">
        <v>0</v>
      </c>
      <c r="AW47" s="110">
        <v>0</v>
      </c>
      <c r="AX47" s="110">
        <v>0</v>
      </c>
      <c r="AY47" s="123">
        <f t="shared" si="3"/>
        <v>0</v>
      </c>
      <c r="AZ47" s="123">
        <v>0</v>
      </c>
      <c r="BA47" s="110">
        <f t="shared" si="4"/>
        <v>3464215.23</v>
      </c>
      <c r="BC47" s="119">
        <f t="shared" si="5"/>
        <v>0</v>
      </c>
    </row>
    <row r="48" spans="1:111">
      <c r="B48" s="110" t="s">
        <v>29</v>
      </c>
      <c r="C48" s="110">
        <v>15402.35</v>
      </c>
      <c r="D48" s="110">
        <v>0</v>
      </c>
      <c r="E48" s="110">
        <v>0</v>
      </c>
      <c r="F48" s="123">
        <f t="shared" si="0"/>
        <v>15402.35</v>
      </c>
      <c r="G48" s="110">
        <v>0</v>
      </c>
      <c r="H48" s="110">
        <v>63.12</v>
      </c>
      <c r="I48" s="110">
        <v>0</v>
      </c>
      <c r="J48" s="110">
        <v>0</v>
      </c>
      <c r="K48" s="110">
        <v>0</v>
      </c>
      <c r="L48" s="110">
        <v>0</v>
      </c>
      <c r="M48" s="110">
        <v>74.400000000000006</v>
      </c>
      <c r="N48" s="110">
        <v>0</v>
      </c>
      <c r="O48" s="110">
        <v>20000</v>
      </c>
      <c r="P48" s="110">
        <v>0</v>
      </c>
      <c r="Q48" s="110">
        <v>0</v>
      </c>
      <c r="R48" s="110">
        <v>0</v>
      </c>
      <c r="S48" s="698">
        <v>0</v>
      </c>
      <c r="T48" s="110">
        <v>0</v>
      </c>
      <c r="U48" s="110">
        <v>7181.27</v>
      </c>
      <c r="V48" s="110">
        <v>0</v>
      </c>
      <c r="W48" s="110">
        <v>0</v>
      </c>
      <c r="X48" s="698">
        <v>6201.85</v>
      </c>
      <c r="Y48" s="703">
        <v>5158.93</v>
      </c>
      <c r="Z48" s="703">
        <v>0</v>
      </c>
      <c r="AA48" s="703">
        <v>70897.41</v>
      </c>
      <c r="AB48" s="123">
        <f t="shared" si="1"/>
        <v>103375.13</v>
      </c>
      <c r="AC48" s="123">
        <v>2285920.21</v>
      </c>
      <c r="AD48" s="110">
        <v>0</v>
      </c>
      <c r="AE48" s="110">
        <v>0</v>
      </c>
      <c r="AF48" s="110">
        <v>0</v>
      </c>
      <c r="AG48" s="110">
        <v>0</v>
      </c>
      <c r="AH48" s="110">
        <v>0</v>
      </c>
      <c r="AI48" s="110">
        <v>0</v>
      </c>
      <c r="AJ48" s="110">
        <v>10101.6</v>
      </c>
      <c r="AK48" s="110">
        <v>0</v>
      </c>
      <c r="AL48" s="110">
        <v>0</v>
      </c>
      <c r="AM48" s="703">
        <v>135814.04999999999</v>
      </c>
      <c r="AN48" s="707">
        <v>135814.04999999999</v>
      </c>
      <c r="AO48" s="707">
        <v>0</v>
      </c>
      <c r="AP48" s="707">
        <v>0</v>
      </c>
      <c r="AQ48" s="707">
        <v>0</v>
      </c>
      <c r="AR48" s="707">
        <v>340748</v>
      </c>
      <c r="AS48" s="123">
        <f t="shared" si="2"/>
        <v>622477.69999999995</v>
      </c>
      <c r="AT48" s="110">
        <v>0</v>
      </c>
      <c r="AU48" s="110">
        <v>0</v>
      </c>
      <c r="AV48" s="110">
        <v>9524.0499999999993</v>
      </c>
      <c r="AW48" s="110">
        <v>0</v>
      </c>
      <c r="AX48" s="110">
        <v>0</v>
      </c>
      <c r="AY48" s="123">
        <f t="shared" si="3"/>
        <v>9524.0499999999993</v>
      </c>
      <c r="AZ48" s="123">
        <v>0</v>
      </c>
      <c r="BA48" s="110">
        <f t="shared" si="4"/>
        <v>3036699.44</v>
      </c>
      <c r="BC48" s="119">
        <f t="shared" si="5"/>
        <v>0</v>
      </c>
    </row>
    <row r="49" spans="1:55">
      <c r="B49" s="110" t="s">
        <v>30</v>
      </c>
      <c r="C49" s="110">
        <v>0</v>
      </c>
      <c r="D49" s="110">
        <v>0</v>
      </c>
      <c r="E49" s="110">
        <v>0</v>
      </c>
      <c r="F49" s="123">
        <f t="shared" si="0"/>
        <v>0</v>
      </c>
      <c r="G49" s="110">
        <v>0</v>
      </c>
      <c r="H49" s="110">
        <v>0</v>
      </c>
      <c r="I49" s="110">
        <v>0</v>
      </c>
      <c r="J49" s="110">
        <v>0</v>
      </c>
      <c r="K49" s="110">
        <v>0</v>
      </c>
      <c r="L49" s="110">
        <v>0</v>
      </c>
      <c r="M49" s="110">
        <v>0</v>
      </c>
      <c r="N49" s="110">
        <v>0</v>
      </c>
      <c r="O49" s="110">
        <v>0</v>
      </c>
      <c r="P49" s="110">
        <v>0</v>
      </c>
      <c r="Q49" s="110">
        <v>0</v>
      </c>
      <c r="R49" s="110">
        <v>0</v>
      </c>
      <c r="S49" s="698">
        <v>0</v>
      </c>
      <c r="T49" s="110">
        <v>0</v>
      </c>
      <c r="U49" s="110">
        <v>5957.79</v>
      </c>
      <c r="V49" s="110">
        <v>0</v>
      </c>
      <c r="W49" s="110">
        <v>0</v>
      </c>
      <c r="X49" s="698">
        <v>0</v>
      </c>
      <c r="Y49" s="703">
        <v>3006.74</v>
      </c>
      <c r="Z49" s="703">
        <v>10501.06</v>
      </c>
      <c r="AA49" s="703">
        <v>13893.07</v>
      </c>
      <c r="AB49" s="123">
        <f t="shared" si="1"/>
        <v>33358.659999999996</v>
      </c>
      <c r="AC49" s="123">
        <v>1219230.97</v>
      </c>
      <c r="AD49" s="110">
        <v>0</v>
      </c>
      <c r="AE49" s="110">
        <v>0</v>
      </c>
      <c r="AF49" s="110">
        <v>0</v>
      </c>
      <c r="AG49" s="110">
        <v>0</v>
      </c>
      <c r="AH49" s="110">
        <v>0</v>
      </c>
      <c r="AI49" s="110">
        <v>0</v>
      </c>
      <c r="AJ49" s="110">
        <v>0</v>
      </c>
      <c r="AK49" s="110">
        <v>0</v>
      </c>
      <c r="AL49" s="110">
        <v>0</v>
      </c>
      <c r="AM49" s="703">
        <v>0</v>
      </c>
      <c r="AN49" s="707">
        <v>0</v>
      </c>
      <c r="AO49" s="707">
        <v>0</v>
      </c>
      <c r="AP49" s="707">
        <v>0</v>
      </c>
      <c r="AQ49" s="707">
        <v>9531.93</v>
      </c>
      <c r="AR49" s="707">
        <v>0</v>
      </c>
      <c r="AS49" s="123">
        <f t="shared" si="2"/>
        <v>9531.93</v>
      </c>
      <c r="AT49" s="110">
        <v>0</v>
      </c>
      <c r="AU49" s="110">
        <v>0</v>
      </c>
      <c r="AV49" s="110">
        <v>0</v>
      </c>
      <c r="AW49" s="110">
        <v>0</v>
      </c>
      <c r="AX49" s="110">
        <v>0</v>
      </c>
      <c r="AY49" s="123">
        <f t="shared" si="3"/>
        <v>0</v>
      </c>
      <c r="AZ49" s="123">
        <v>0</v>
      </c>
      <c r="BA49" s="110">
        <f t="shared" si="4"/>
        <v>1262121.56</v>
      </c>
      <c r="BC49" s="119">
        <f t="shared" si="5"/>
        <v>0</v>
      </c>
    </row>
    <row r="50" spans="1:55">
      <c r="B50" s="110" t="s">
        <v>31</v>
      </c>
      <c r="C50" s="110">
        <v>388458.85</v>
      </c>
      <c r="D50" s="110">
        <v>359922.21</v>
      </c>
      <c r="E50" s="110">
        <v>0</v>
      </c>
      <c r="F50" s="123">
        <f t="shared" si="0"/>
        <v>748381.06</v>
      </c>
      <c r="G50" s="110">
        <v>0</v>
      </c>
      <c r="H50" s="110">
        <v>7536.37</v>
      </c>
      <c r="I50" s="110">
        <v>0</v>
      </c>
      <c r="J50" s="110">
        <v>0</v>
      </c>
      <c r="K50" s="110">
        <v>21418.400000000001</v>
      </c>
      <c r="L50" s="110">
        <v>0</v>
      </c>
      <c r="M50" s="110">
        <v>8717.5</v>
      </c>
      <c r="N50" s="110">
        <v>111.79</v>
      </c>
      <c r="O50" s="110">
        <v>361985.58</v>
      </c>
      <c r="P50" s="110">
        <v>0</v>
      </c>
      <c r="Q50" s="110">
        <v>0</v>
      </c>
      <c r="R50" s="110">
        <v>0</v>
      </c>
      <c r="S50" s="698">
        <v>0</v>
      </c>
      <c r="T50" s="110">
        <v>0</v>
      </c>
      <c r="U50" s="110">
        <v>667.11</v>
      </c>
      <c r="V50" s="110">
        <v>0</v>
      </c>
      <c r="W50" s="110">
        <v>0</v>
      </c>
      <c r="X50" s="698">
        <v>0</v>
      </c>
      <c r="Y50" s="703">
        <v>119952.93</v>
      </c>
      <c r="Z50" s="703">
        <v>0</v>
      </c>
      <c r="AA50" s="703">
        <v>3199761.3400000003</v>
      </c>
      <c r="AB50" s="123">
        <f t="shared" si="1"/>
        <v>3720151.0200000005</v>
      </c>
      <c r="AC50" s="123">
        <v>27497603.25</v>
      </c>
      <c r="AD50" s="110">
        <v>0</v>
      </c>
      <c r="AE50" s="110">
        <v>0</v>
      </c>
      <c r="AF50" s="110">
        <v>0</v>
      </c>
      <c r="AG50" s="110">
        <v>0</v>
      </c>
      <c r="AH50" s="110">
        <v>0</v>
      </c>
      <c r="AI50" s="110">
        <v>0</v>
      </c>
      <c r="AJ50" s="110">
        <v>0</v>
      </c>
      <c r="AK50" s="110">
        <v>0</v>
      </c>
      <c r="AL50" s="110">
        <v>0</v>
      </c>
      <c r="AM50" s="703">
        <v>98128.53</v>
      </c>
      <c r="AN50" s="707">
        <v>98128.53</v>
      </c>
      <c r="AO50" s="707">
        <v>0</v>
      </c>
      <c r="AP50" s="707">
        <v>0</v>
      </c>
      <c r="AQ50" s="707">
        <v>87707</v>
      </c>
      <c r="AR50" s="707">
        <v>1289968.75</v>
      </c>
      <c r="AS50" s="123">
        <f t="shared" si="2"/>
        <v>1573932.81</v>
      </c>
      <c r="AT50" s="110">
        <v>6556.47</v>
      </c>
      <c r="AU50" s="110">
        <v>0</v>
      </c>
      <c r="AV50" s="110">
        <v>12162.66</v>
      </c>
      <c r="AW50" s="110">
        <v>36804.21</v>
      </c>
      <c r="AX50" s="110">
        <v>0</v>
      </c>
      <c r="AY50" s="123">
        <f t="shared" si="3"/>
        <v>55523.34</v>
      </c>
      <c r="AZ50" s="123">
        <v>0</v>
      </c>
      <c r="BA50" s="110">
        <f t="shared" si="4"/>
        <v>33595591.480000004</v>
      </c>
      <c r="BB50" s="156">
        <f>BA50-'1718 revenues orig'!Q59</f>
        <v>4893647.0800000057</v>
      </c>
      <c r="BC50" s="119">
        <f t="shared" si="5"/>
        <v>0</v>
      </c>
    </row>
    <row r="51" spans="1:55">
      <c r="B51" s="110" t="s">
        <v>32</v>
      </c>
      <c r="C51" s="110">
        <v>0</v>
      </c>
      <c r="D51" s="110">
        <v>0</v>
      </c>
      <c r="E51" s="110">
        <v>0</v>
      </c>
      <c r="F51" s="123">
        <f t="shared" si="0"/>
        <v>0</v>
      </c>
      <c r="G51" s="110">
        <v>0</v>
      </c>
      <c r="H51" s="110">
        <v>0</v>
      </c>
      <c r="I51" s="110">
        <v>0</v>
      </c>
      <c r="J51" s="110">
        <v>6383</v>
      </c>
      <c r="K51" s="110">
        <v>0</v>
      </c>
      <c r="L51" s="110">
        <v>11859</v>
      </c>
      <c r="M51" s="110">
        <v>0</v>
      </c>
      <c r="N51" s="110">
        <v>0</v>
      </c>
      <c r="O51" s="110">
        <v>0</v>
      </c>
      <c r="P51" s="110">
        <v>0</v>
      </c>
      <c r="Q51" s="110">
        <v>0</v>
      </c>
      <c r="R51" s="110">
        <v>0</v>
      </c>
      <c r="S51" s="698">
        <v>0</v>
      </c>
      <c r="T51" s="110">
        <v>0</v>
      </c>
      <c r="U51" s="110">
        <v>192</v>
      </c>
      <c r="V51" s="110">
        <v>0</v>
      </c>
      <c r="W51" s="110">
        <v>0</v>
      </c>
      <c r="X51" s="698">
        <v>0</v>
      </c>
      <c r="Y51" s="703">
        <v>16236.37</v>
      </c>
      <c r="Z51" s="703">
        <v>0</v>
      </c>
      <c r="AA51" s="703">
        <v>147422.57999999999</v>
      </c>
      <c r="AB51" s="123">
        <f t="shared" si="1"/>
        <v>182092.94999999998</v>
      </c>
      <c r="AC51" s="123">
        <v>3399341.05</v>
      </c>
      <c r="AD51" s="110">
        <v>0</v>
      </c>
      <c r="AE51" s="110">
        <v>0</v>
      </c>
      <c r="AF51" s="110">
        <v>0</v>
      </c>
      <c r="AG51" s="110">
        <v>0</v>
      </c>
      <c r="AH51" s="110">
        <v>0</v>
      </c>
      <c r="AI51" s="110">
        <v>0</v>
      </c>
      <c r="AJ51" s="110">
        <v>0</v>
      </c>
      <c r="AK51" s="110">
        <v>0</v>
      </c>
      <c r="AL51" s="110">
        <v>0</v>
      </c>
      <c r="AM51" s="703">
        <v>0</v>
      </c>
      <c r="AN51" s="707">
        <v>0</v>
      </c>
      <c r="AO51" s="707">
        <v>0</v>
      </c>
      <c r="AP51" s="707">
        <v>0</v>
      </c>
      <c r="AQ51" s="707">
        <v>24701</v>
      </c>
      <c r="AR51" s="707">
        <v>0</v>
      </c>
      <c r="AS51" s="123">
        <f t="shared" si="2"/>
        <v>24701</v>
      </c>
      <c r="AT51" s="110">
        <v>0</v>
      </c>
      <c r="AU51" s="110">
        <v>0</v>
      </c>
      <c r="AV51" s="110">
        <v>0</v>
      </c>
      <c r="AW51" s="110">
        <v>0</v>
      </c>
      <c r="AX51" s="110">
        <v>0</v>
      </c>
      <c r="AY51" s="123">
        <f t="shared" si="3"/>
        <v>0</v>
      </c>
      <c r="AZ51" s="123">
        <v>0</v>
      </c>
      <c r="BA51" s="110">
        <f t="shared" si="4"/>
        <v>3606135</v>
      </c>
      <c r="BB51" s="156">
        <f>BA51-'1718 revenues orig'!R59</f>
        <v>188359.95000000019</v>
      </c>
      <c r="BC51" s="119">
        <f t="shared" si="5"/>
        <v>0</v>
      </c>
    </row>
    <row r="52" spans="1:55">
      <c r="B52" s="110" t="s">
        <v>4</v>
      </c>
      <c r="C52" s="110">
        <v>138318.65</v>
      </c>
      <c r="D52" s="110">
        <v>99129.99</v>
      </c>
      <c r="E52" s="110">
        <v>0</v>
      </c>
      <c r="F52" s="123">
        <f t="shared" si="0"/>
        <v>237448.64</v>
      </c>
      <c r="G52" s="110">
        <v>0</v>
      </c>
      <c r="H52" s="110">
        <v>133347.01</v>
      </c>
      <c r="I52" s="110">
        <v>0</v>
      </c>
      <c r="J52" s="110">
        <v>6674</v>
      </c>
      <c r="K52" s="110">
        <v>0</v>
      </c>
      <c r="L52" s="110">
        <v>0</v>
      </c>
      <c r="M52" s="110">
        <v>8010</v>
      </c>
      <c r="N52" s="110">
        <v>166.16</v>
      </c>
      <c r="O52" s="110">
        <v>18015.939999999999</v>
      </c>
      <c r="P52" s="110">
        <v>0</v>
      </c>
      <c r="Q52" s="110">
        <v>0</v>
      </c>
      <c r="R52" s="110">
        <v>0</v>
      </c>
      <c r="S52" s="698">
        <v>7446.62</v>
      </c>
      <c r="T52" s="110">
        <v>0</v>
      </c>
      <c r="U52" s="110">
        <v>0</v>
      </c>
      <c r="V52" s="110">
        <v>0</v>
      </c>
      <c r="W52" s="110">
        <v>5603.26</v>
      </c>
      <c r="X52" s="698">
        <v>10952.29</v>
      </c>
      <c r="Y52" s="703">
        <v>91563.010000000009</v>
      </c>
      <c r="Z52" s="703">
        <v>0</v>
      </c>
      <c r="AA52" s="703">
        <v>1155626.24</v>
      </c>
      <c r="AB52" s="123">
        <f t="shared" si="1"/>
        <v>1419005.6199999999</v>
      </c>
      <c r="AC52" s="123">
        <v>20978777.960000001</v>
      </c>
      <c r="AD52" s="110">
        <v>120000</v>
      </c>
      <c r="AE52" s="110">
        <v>26898.2</v>
      </c>
      <c r="AF52" s="110">
        <v>0</v>
      </c>
      <c r="AG52" s="110">
        <v>0</v>
      </c>
      <c r="AH52" s="110">
        <v>15743.25</v>
      </c>
      <c r="AI52" s="110">
        <v>0</v>
      </c>
      <c r="AJ52" s="110">
        <v>0</v>
      </c>
      <c r="AK52" s="110">
        <v>49661.86</v>
      </c>
      <c r="AL52" s="110">
        <v>52052.35</v>
      </c>
      <c r="AM52" s="703">
        <v>75112.75</v>
      </c>
      <c r="AN52" s="707">
        <v>75112.75</v>
      </c>
      <c r="AO52" s="707">
        <v>0</v>
      </c>
      <c r="AP52" s="707">
        <v>0</v>
      </c>
      <c r="AQ52" s="707">
        <v>0</v>
      </c>
      <c r="AR52" s="707">
        <v>930333</v>
      </c>
      <c r="AS52" s="123">
        <f t="shared" si="2"/>
        <v>1344914.16</v>
      </c>
      <c r="AT52" s="110">
        <v>4121.62</v>
      </c>
      <c r="AU52" s="110">
        <v>0</v>
      </c>
      <c r="AV52" s="110">
        <v>0</v>
      </c>
      <c r="AW52" s="110">
        <v>82321.06</v>
      </c>
      <c r="AX52" s="110">
        <v>0</v>
      </c>
      <c r="AY52" s="123">
        <f t="shared" si="3"/>
        <v>86442.68</v>
      </c>
      <c r="AZ52" s="123">
        <v>0</v>
      </c>
      <c r="BA52" s="110">
        <f t="shared" si="4"/>
        <v>24066589.060000002</v>
      </c>
      <c r="BB52" s="156">
        <f>BA52-'1718 revenues orig'!S59</f>
        <v>2309348.84</v>
      </c>
      <c r="BC52" s="119">
        <f t="shared" si="5"/>
        <v>0</v>
      </c>
    </row>
    <row r="53" spans="1:55">
      <c r="A53" s="110" t="s">
        <v>796</v>
      </c>
      <c r="B53" s="110" t="s">
        <v>174</v>
      </c>
      <c r="C53" s="110">
        <v>0</v>
      </c>
      <c r="D53" s="110">
        <v>0</v>
      </c>
      <c r="E53" s="110">
        <v>0</v>
      </c>
      <c r="F53" s="123">
        <f t="shared" si="0"/>
        <v>0</v>
      </c>
      <c r="G53" s="110">
        <v>0</v>
      </c>
      <c r="H53" s="110">
        <v>2052.13</v>
      </c>
      <c r="I53" s="110">
        <v>0</v>
      </c>
      <c r="J53" s="110">
        <v>0</v>
      </c>
      <c r="K53" s="110">
        <v>0</v>
      </c>
      <c r="L53" s="110">
        <v>0</v>
      </c>
      <c r="M53" s="110">
        <v>0</v>
      </c>
      <c r="N53" s="110">
        <v>0</v>
      </c>
      <c r="O53" s="110">
        <v>0</v>
      </c>
      <c r="P53" s="110">
        <v>0</v>
      </c>
      <c r="Q53" s="110">
        <v>0</v>
      </c>
      <c r="R53" s="110">
        <v>0</v>
      </c>
      <c r="S53" s="698">
        <v>0</v>
      </c>
      <c r="T53" s="110">
        <v>0</v>
      </c>
      <c r="U53" s="110">
        <v>41.76</v>
      </c>
      <c r="V53" s="110">
        <v>0</v>
      </c>
      <c r="W53" s="110">
        <v>0</v>
      </c>
      <c r="X53" s="698">
        <v>0</v>
      </c>
      <c r="Y53" s="703">
        <v>5696.97</v>
      </c>
      <c r="Z53" s="703">
        <v>0</v>
      </c>
      <c r="AA53" s="703">
        <v>64046.64</v>
      </c>
      <c r="AB53" s="123">
        <f t="shared" si="1"/>
        <v>71837.5</v>
      </c>
      <c r="AC53" s="123">
        <v>1318010.1200000001</v>
      </c>
      <c r="AD53" s="110">
        <v>0</v>
      </c>
      <c r="AE53" s="110">
        <v>0</v>
      </c>
      <c r="AF53" s="110">
        <v>0</v>
      </c>
      <c r="AG53" s="110">
        <v>0</v>
      </c>
      <c r="AH53" s="110">
        <v>0</v>
      </c>
      <c r="AI53" s="110">
        <v>0</v>
      </c>
      <c r="AJ53" s="110">
        <v>0</v>
      </c>
      <c r="AK53" s="110">
        <v>0</v>
      </c>
      <c r="AL53" s="110">
        <v>0</v>
      </c>
      <c r="AM53" s="703">
        <v>49329.79</v>
      </c>
      <c r="AN53" s="707">
        <v>49329.79</v>
      </c>
      <c r="AO53" s="707">
        <v>0</v>
      </c>
      <c r="AP53" s="707">
        <v>0</v>
      </c>
      <c r="AQ53" s="707">
        <v>0</v>
      </c>
      <c r="AR53" s="707">
        <v>0</v>
      </c>
      <c r="AS53" s="123">
        <f t="shared" si="2"/>
        <v>98659.58</v>
      </c>
      <c r="AT53" s="110">
        <v>0</v>
      </c>
      <c r="AU53" s="110">
        <v>0</v>
      </c>
      <c r="AV53" s="110">
        <v>0</v>
      </c>
      <c r="AW53" s="110">
        <v>0</v>
      </c>
      <c r="AX53" s="110">
        <v>0</v>
      </c>
      <c r="AY53" s="123">
        <f t="shared" si="3"/>
        <v>0</v>
      </c>
      <c r="AZ53" s="123">
        <v>0</v>
      </c>
      <c r="BA53" s="110">
        <f t="shared" si="4"/>
        <v>1488507.2000000002</v>
      </c>
      <c r="BC53" s="119">
        <f t="shared" si="5"/>
        <v>0</v>
      </c>
    </row>
    <row r="54" spans="1:55">
      <c r="B54" s="110" t="s">
        <v>808</v>
      </c>
      <c r="C54" s="110">
        <v>138318.65</v>
      </c>
      <c r="D54" s="110">
        <v>99129.99</v>
      </c>
      <c r="E54" s="110">
        <v>0</v>
      </c>
      <c r="F54" s="123">
        <f t="shared" si="0"/>
        <v>237448.64</v>
      </c>
      <c r="G54" s="110">
        <v>0</v>
      </c>
      <c r="H54" s="110">
        <v>135399.14000000001</v>
      </c>
      <c r="I54" s="110">
        <v>0</v>
      </c>
      <c r="J54" s="110">
        <v>6674</v>
      </c>
      <c r="K54" s="110">
        <v>0</v>
      </c>
      <c r="L54" s="110">
        <v>0</v>
      </c>
      <c r="M54" s="110">
        <v>8010</v>
      </c>
      <c r="N54" s="110">
        <v>166.16</v>
      </c>
      <c r="O54" s="110">
        <v>18015.939999999999</v>
      </c>
      <c r="P54" s="110">
        <v>0</v>
      </c>
      <c r="Q54" s="110">
        <v>0</v>
      </c>
      <c r="R54" s="110">
        <v>0</v>
      </c>
      <c r="S54" s="698">
        <v>7446.62</v>
      </c>
      <c r="T54" s="110">
        <v>0</v>
      </c>
      <c r="U54" s="110">
        <v>41.76</v>
      </c>
      <c r="V54" s="110">
        <v>0</v>
      </c>
      <c r="W54" s="110">
        <v>5603.26</v>
      </c>
      <c r="X54" s="698">
        <v>10952.29</v>
      </c>
      <c r="Y54" s="703">
        <v>97259.98000000001</v>
      </c>
      <c r="Z54" s="703">
        <v>0</v>
      </c>
      <c r="AA54" s="703">
        <v>1219672.8799999999</v>
      </c>
      <c r="AB54" s="123">
        <f t="shared" si="1"/>
        <v>1490843.1199999996</v>
      </c>
      <c r="AC54" s="123">
        <v>22296788.080000002</v>
      </c>
      <c r="AD54" s="110">
        <v>120000</v>
      </c>
      <c r="AE54" s="110">
        <v>26898.2</v>
      </c>
      <c r="AF54" s="110">
        <v>0</v>
      </c>
      <c r="AG54" s="110">
        <v>0</v>
      </c>
      <c r="AH54" s="110">
        <v>15743.25</v>
      </c>
      <c r="AI54" s="110">
        <v>0</v>
      </c>
      <c r="AJ54" s="110">
        <v>0</v>
      </c>
      <c r="AK54" s="110">
        <v>49661.86</v>
      </c>
      <c r="AL54" s="110">
        <v>52052.35</v>
      </c>
      <c r="AM54" s="703">
        <v>124442.54000000001</v>
      </c>
      <c r="AN54" s="707">
        <v>124442.54000000001</v>
      </c>
      <c r="AO54" s="707">
        <v>0</v>
      </c>
      <c r="AP54" s="707">
        <v>0</v>
      </c>
      <c r="AQ54" s="707">
        <v>0</v>
      </c>
      <c r="AR54" s="707">
        <v>930333</v>
      </c>
      <c r="AS54" s="123">
        <f t="shared" si="2"/>
        <v>1443573.74</v>
      </c>
      <c r="AT54" s="110">
        <v>4121.62</v>
      </c>
      <c r="AU54" s="110">
        <v>0</v>
      </c>
      <c r="AV54" s="110">
        <v>0</v>
      </c>
      <c r="AW54" s="110">
        <v>82321.06</v>
      </c>
      <c r="AX54" s="110">
        <v>0</v>
      </c>
      <c r="AY54" s="123">
        <f t="shared" si="3"/>
        <v>86442.68</v>
      </c>
      <c r="AZ54" s="123">
        <v>0</v>
      </c>
      <c r="BA54" s="110">
        <f t="shared" si="4"/>
        <v>25555096.260000002</v>
      </c>
      <c r="BB54" s="156">
        <f>BA54-'1718 revenues orig'!S59-'1718 revenues orig'!FS59</f>
        <v>2477752.0299999993</v>
      </c>
      <c r="BC54" s="119">
        <f t="shared" si="5"/>
        <v>0</v>
      </c>
    </row>
    <row r="55" spans="1:55">
      <c r="B55" s="110" t="s">
        <v>33</v>
      </c>
      <c r="C55" s="110">
        <v>215648.43</v>
      </c>
      <c r="D55" s="110">
        <v>0</v>
      </c>
      <c r="E55" s="110">
        <v>0</v>
      </c>
      <c r="F55" s="123">
        <f t="shared" si="0"/>
        <v>215648.43</v>
      </c>
      <c r="G55" s="110">
        <v>0</v>
      </c>
      <c r="H55" s="110">
        <v>132.71</v>
      </c>
      <c r="I55" s="110">
        <v>90124.55</v>
      </c>
      <c r="J55" s="110">
        <v>13875</v>
      </c>
      <c r="K55" s="110">
        <v>0</v>
      </c>
      <c r="L55" s="110">
        <v>0</v>
      </c>
      <c r="M55" s="110">
        <v>18300.98</v>
      </c>
      <c r="N55" s="110">
        <v>0</v>
      </c>
      <c r="O55" s="110">
        <v>46017.77</v>
      </c>
      <c r="P55" s="110">
        <v>730</v>
      </c>
      <c r="Q55" s="110">
        <v>0</v>
      </c>
      <c r="R55" s="110">
        <v>22826.5</v>
      </c>
      <c r="S55" s="698">
        <v>32114.880000000001</v>
      </c>
      <c r="T55" s="110">
        <v>0</v>
      </c>
      <c r="U55" s="110">
        <v>87746.74</v>
      </c>
      <c r="V55" s="110">
        <v>0</v>
      </c>
      <c r="W55" s="110">
        <v>0</v>
      </c>
      <c r="X55" s="698">
        <v>572750.27</v>
      </c>
      <c r="Y55" s="703">
        <v>124170.32999999999</v>
      </c>
      <c r="Z55" s="703">
        <v>0</v>
      </c>
      <c r="AA55" s="703">
        <v>1215356.8</v>
      </c>
      <c r="AB55" s="123">
        <f t="shared" si="1"/>
        <v>1619281.3800000004</v>
      </c>
      <c r="AC55" s="123">
        <v>29594592.420000002</v>
      </c>
      <c r="AD55" s="110">
        <v>0</v>
      </c>
      <c r="AE55" s="110">
        <v>0</v>
      </c>
      <c r="AF55" s="110">
        <v>0</v>
      </c>
      <c r="AG55" s="110">
        <v>0</v>
      </c>
      <c r="AH55" s="110">
        <v>12760.53</v>
      </c>
      <c r="AI55" s="110">
        <v>0</v>
      </c>
      <c r="AJ55" s="110">
        <v>0</v>
      </c>
      <c r="AK55" s="110">
        <v>0</v>
      </c>
      <c r="AL55" s="110">
        <v>2000</v>
      </c>
      <c r="AM55" s="703">
        <v>0</v>
      </c>
      <c r="AN55" s="707">
        <v>0</v>
      </c>
      <c r="AO55" s="707">
        <v>0</v>
      </c>
      <c r="AP55" s="707">
        <v>0</v>
      </c>
      <c r="AQ55" s="707">
        <v>190084.39</v>
      </c>
      <c r="AR55" s="707">
        <v>1491952</v>
      </c>
      <c r="AS55" s="123">
        <f t="shared" si="2"/>
        <v>1696796.92</v>
      </c>
      <c r="AT55" s="110">
        <v>111449.29</v>
      </c>
      <c r="AU55" s="110">
        <v>0</v>
      </c>
      <c r="AV55" s="110">
        <v>3229.59</v>
      </c>
      <c r="AW55" s="110">
        <v>105433.5</v>
      </c>
      <c r="AX55" s="110">
        <v>0</v>
      </c>
      <c r="AY55" s="123">
        <f t="shared" si="3"/>
        <v>220112.38</v>
      </c>
      <c r="AZ55" s="123">
        <v>0</v>
      </c>
      <c r="BA55" s="110">
        <f t="shared" si="4"/>
        <v>33346431.530000001</v>
      </c>
      <c r="BB55" s="156">
        <f>BA55-'1718 revenues orig'!T59</f>
        <v>2416698.370000001</v>
      </c>
      <c r="BC55" s="119">
        <f t="shared" si="5"/>
        <v>0</v>
      </c>
    </row>
    <row r="56" spans="1:55">
      <c r="B56" s="110" t="s">
        <v>34</v>
      </c>
      <c r="C56" s="110">
        <v>164187.60999999999</v>
      </c>
      <c r="D56" s="110">
        <v>0</v>
      </c>
      <c r="E56" s="110">
        <v>0</v>
      </c>
      <c r="F56" s="123">
        <f t="shared" si="0"/>
        <v>164187.60999999999</v>
      </c>
      <c r="G56" s="110">
        <v>0</v>
      </c>
      <c r="H56" s="110">
        <v>45.92</v>
      </c>
      <c r="I56" s="110">
        <v>409829.27</v>
      </c>
      <c r="J56" s="110">
        <v>0</v>
      </c>
      <c r="K56" s="110">
        <v>3940</v>
      </c>
      <c r="L56" s="110">
        <v>0</v>
      </c>
      <c r="M56" s="110">
        <v>0</v>
      </c>
      <c r="N56" s="110">
        <v>0</v>
      </c>
      <c r="O56" s="110">
        <v>1000</v>
      </c>
      <c r="P56" s="110">
        <v>500</v>
      </c>
      <c r="Q56" s="110">
        <v>0</v>
      </c>
      <c r="R56" s="110">
        <v>0</v>
      </c>
      <c r="S56" s="698">
        <v>33909.910000000003</v>
      </c>
      <c r="T56" s="110">
        <v>0</v>
      </c>
      <c r="U56" s="110">
        <v>66759.38</v>
      </c>
      <c r="V56" s="110">
        <v>0</v>
      </c>
      <c r="W56" s="110">
        <v>0</v>
      </c>
      <c r="X56" s="698">
        <v>179202.25</v>
      </c>
      <c r="Y56" s="703">
        <v>91942.81</v>
      </c>
      <c r="Z56" s="703">
        <v>0</v>
      </c>
      <c r="AA56" s="703">
        <v>1253913.68</v>
      </c>
      <c r="AB56" s="123">
        <f t="shared" si="1"/>
        <v>1827931.06</v>
      </c>
      <c r="AC56" s="123">
        <v>20330609.48</v>
      </c>
      <c r="AD56" s="110">
        <v>0</v>
      </c>
      <c r="AE56" s="110">
        <v>0</v>
      </c>
      <c r="AF56" s="110">
        <v>0</v>
      </c>
      <c r="AG56" s="110">
        <v>0</v>
      </c>
      <c r="AH56" s="110">
        <v>162372</v>
      </c>
      <c r="AI56" s="110">
        <v>0</v>
      </c>
      <c r="AJ56" s="110">
        <v>0</v>
      </c>
      <c r="AK56" s="110">
        <v>0</v>
      </c>
      <c r="AL56" s="110">
        <v>0</v>
      </c>
      <c r="AM56" s="703">
        <v>126906.54</v>
      </c>
      <c r="AN56" s="707">
        <v>126906.54</v>
      </c>
      <c r="AO56" s="707">
        <v>0</v>
      </c>
      <c r="AP56" s="707">
        <v>0</v>
      </c>
      <c r="AQ56" s="707">
        <v>0</v>
      </c>
      <c r="AR56" s="707">
        <v>1252914</v>
      </c>
      <c r="AS56" s="123">
        <f t="shared" si="2"/>
        <v>1669099.08</v>
      </c>
      <c r="AT56" s="110">
        <v>0</v>
      </c>
      <c r="AU56" s="110">
        <v>0</v>
      </c>
      <c r="AV56" s="110">
        <v>19924.43</v>
      </c>
      <c r="AW56" s="110">
        <v>0</v>
      </c>
      <c r="AX56" s="110">
        <v>0</v>
      </c>
      <c r="AY56" s="123">
        <f t="shared" si="3"/>
        <v>19924.43</v>
      </c>
      <c r="AZ56" s="123">
        <v>4317509.42</v>
      </c>
      <c r="BA56" s="110">
        <f t="shared" si="4"/>
        <v>28329261.079999998</v>
      </c>
      <c r="BC56" s="119">
        <f t="shared" si="5"/>
        <v>0</v>
      </c>
    </row>
    <row r="57" spans="1:55">
      <c r="B57" s="110" t="s">
        <v>35</v>
      </c>
      <c r="C57" s="110">
        <v>214821.41</v>
      </c>
      <c r="D57" s="110">
        <v>140674.54999999999</v>
      </c>
      <c r="E57" s="110">
        <v>0</v>
      </c>
      <c r="F57" s="123">
        <f t="shared" si="0"/>
        <v>355495.95999999996</v>
      </c>
      <c r="G57" s="110">
        <v>0</v>
      </c>
      <c r="H57" s="110">
        <v>20028.05</v>
      </c>
      <c r="I57" s="110">
        <v>0</v>
      </c>
      <c r="J57" s="110">
        <v>0</v>
      </c>
      <c r="K57" s="110">
        <v>0</v>
      </c>
      <c r="L57" s="110">
        <v>0</v>
      </c>
      <c r="M57" s="110">
        <v>47895.54</v>
      </c>
      <c r="N57" s="110">
        <v>412.53</v>
      </c>
      <c r="O57" s="110">
        <v>224879.47</v>
      </c>
      <c r="P57" s="110">
        <v>0</v>
      </c>
      <c r="Q57" s="110">
        <v>0</v>
      </c>
      <c r="R57" s="110">
        <v>0</v>
      </c>
      <c r="S57" s="698">
        <v>375</v>
      </c>
      <c r="T57" s="110">
        <v>0</v>
      </c>
      <c r="U57" s="110">
        <v>17571.55</v>
      </c>
      <c r="V57" s="110">
        <v>0</v>
      </c>
      <c r="W57" s="110">
        <v>0</v>
      </c>
      <c r="X57" s="698">
        <v>0</v>
      </c>
      <c r="Y57" s="703">
        <v>90233.72</v>
      </c>
      <c r="Z57" s="703">
        <v>0</v>
      </c>
      <c r="AA57" s="703">
        <v>3418948.11</v>
      </c>
      <c r="AB57" s="123">
        <f t="shared" si="1"/>
        <v>3819968.9699999997</v>
      </c>
      <c r="AC57" s="123">
        <v>20834434.710000001</v>
      </c>
      <c r="AD57" s="110">
        <v>0</v>
      </c>
      <c r="AE57" s="110">
        <v>0</v>
      </c>
      <c r="AF57" s="110">
        <v>0</v>
      </c>
      <c r="AG57" s="110">
        <v>0</v>
      </c>
      <c r="AH57" s="110">
        <v>4627.37</v>
      </c>
      <c r="AI57" s="110">
        <v>0</v>
      </c>
      <c r="AJ57" s="110">
        <v>0</v>
      </c>
      <c r="AK57" s="110">
        <v>0</v>
      </c>
      <c r="AL57" s="110">
        <v>0</v>
      </c>
      <c r="AM57" s="703">
        <v>0</v>
      </c>
      <c r="AN57" s="707">
        <v>0</v>
      </c>
      <c r="AO57" s="707">
        <v>0</v>
      </c>
      <c r="AP57" s="707">
        <v>0</v>
      </c>
      <c r="AQ57" s="707">
        <v>0</v>
      </c>
      <c r="AR57" s="707">
        <v>1086300.01</v>
      </c>
      <c r="AS57" s="123">
        <f t="shared" si="2"/>
        <v>1090927.3800000001</v>
      </c>
      <c r="AT57" s="110">
        <v>11407.69</v>
      </c>
      <c r="AU57" s="110">
        <v>27925.67</v>
      </c>
      <c r="AV57" s="110">
        <v>0</v>
      </c>
      <c r="AW57" s="110">
        <v>65269.47</v>
      </c>
      <c r="AX57" s="110">
        <v>0</v>
      </c>
      <c r="AY57" s="123">
        <f t="shared" si="3"/>
        <v>104602.83</v>
      </c>
      <c r="AZ57" s="123">
        <v>681917.34</v>
      </c>
      <c r="BA57" s="110">
        <f t="shared" si="4"/>
        <v>26887347.190000001</v>
      </c>
      <c r="BB57" s="156">
        <f>BA57-'1718 revenues orig'!V59</f>
        <v>4595106.8399999961</v>
      </c>
      <c r="BC57" s="119">
        <f t="shared" si="5"/>
        <v>0</v>
      </c>
    </row>
    <row r="58" spans="1:55">
      <c r="A58" s="110" t="s">
        <v>823</v>
      </c>
      <c r="B58" s="110" t="s">
        <v>36</v>
      </c>
      <c r="C58" s="110">
        <v>108113.41</v>
      </c>
      <c r="D58" s="110">
        <v>0</v>
      </c>
      <c r="E58" s="110">
        <v>0</v>
      </c>
      <c r="F58" s="123">
        <f t="shared" si="0"/>
        <v>108113.41</v>
      </c>
      <c r="G58" s="110">
        <v>0</v>
      </c>
      <c r="H58" s="110">
        <v>4637.37</v>
      </c>
      <c r="I58" s="110">
        <v>7932.84</v>
      </c>
      <c r="J58" s="110">
        <v>7761.5</v>
      </c>
      <c r="K58" s="110">
        <v>3972.82</v>
      </c>
      <c r="L58" s="110">
        <v>0</v>
      </c>
      <c r="M58" s="110">
        <v>0</v>
      </c>
      <c r="N58" s="110">
        <v>2370.8200000000002</v>
      </c>
      <c r="O58" s="110">
        <v>0</v>
      </c>
      <c r="P58" s="110">
        <v>0</v>
      </c>
      <c r="Q58" s="110">
        <v>0</v>
      </c>
      <c r="R58" s="110">
        <v>0</v>
      </c>
      <c r="S58" s="698">
        <v>648.37</v>
      </c>
      <c r="T58" s="110">
        <v>0</v>
      </c>
      <c r="U58" s="110">
        <v>3105.47</v>
      </c>
      <c r="V58" s="110">
        <v>0</v>
      </c>
      <c r="W58" s="110">
        <v>75</v>
      </c>
      <c r="X58" s="698">
        <v>17943.939999999999</v>
      </c>
      <c r="Y58" s="703">
        <v>15824.92</v>
      </c>
      <c r="Z58" s="703">
        <v>0</v>
      </c>
      <c r="AA58" s="703">
        <v>822844.18</v>
      </c>
      <c r="AB58" s="123">
        <f t="shared" si="1"/>
        <v>868524.92000000016</v>
      </c>
      <c r="AC58" s="123">
        <v>4488873.1399999997</v>
      </c>
      <c r="AD58" s="110">
        <v>0</v>
      </c>
      <c r="AE58" s="110">
        <v>0</v>
      </c>
      <c r="AF58" s="110">
        <v>0</v>
      </c>
      <c r="AG58" s="110">
        <v>0</v>
      </c>
      <c r="AH58" s="110">
        <v>0</v>
      </c>
      <c r="AI58" s="110">
        <v>0</v>
      </c>
      <c r="AJ58" s="110">
        <v>0</v>
      </c>
      <c r="AK58" s="110">
        <v>0</v>
      </c>
      <c r="AL58" s="110">
        <v>0</v>
      </c>
      <c r="AM58" s="703">
        <v>116671.06</v>
      </c>
      <c r="AN58" s="707">
        <v>116671.06</v>
      </c>
      <c r="AO58" s="707">
        <v>0</v>
      </c>
      <c r="AP58" s="707">
        <v>0</v>
      </c>
      <c r="AQ58" s="707">
        <v>13821</v>
      </c>
      <c r="AR58" s="707">
        <v>322388.78000000003</v>
      </c>
      <c r="AS58" s="123">
        <f t="shared" si="2"/>
        <v>569551.9</v>
      </c>
      <c r="AT58" s="110">
        <v>0</v>
      </c>
      <c r="AU58" s="110">
        <v>0</v>
      </c>
      <c r="AV58" s="110">
        <v>21992.720000000001</v>
      </c>
      <c r="AW58" s="110">
        <v>0</v>
      </c>
      <c r="AX58" s="110">
        <v>0</v>
      </c>
      <c r="AY58" s="123">
        <f t="shared" si="3"/>
        <v>21992.720000000001</v>
      </c>
      <c r="AZ58" s="123">
        <v>0</v>
      </c>
      <c r="BA58" s="110">
        <f t="shared" si="4"/>
        <v>6057056.0899999999</v>
      </c>
      <c r="BC58" s="119">
        <f t="shared" si="5"/>
        <v>0</v>
      </c>
    </row>
    <row r="59" spans="1:55">
      <c r="B59" s="110" t="s">
        <v>147</v>
      </c>
      <c r="C59" s="110">
        <v>0</v>
      </c>
      <c r="D59" s="110">
        <v>0</v>
      </c>
      <c r="E59" s="110">
        <v>0</v>
      </c>
      <c r="F59" s="123">
        <f t="shared" si="0"/>
        <v>0</v>
      </c>
      <c r="G59" s="110">
        <v>0</v>
      </c>
      <c r="H59" s="110">
        <v>731.38</v>
      </c>
      <c r="I59" s="110">
        <v>0</v>
      </c>
      <c r="J59" s="110">
        <v>3624.75</v>
      </c>
      <c r="K59" s="110">
        <v>0</v>
      </c>
      <c r="L59" s="110">
        <v>0</v>
      </c>
      <c r="M59" s="110">
        <v>2734.54</v>
      </c>
      <c r="N59" s="110">
        <v>0</v>
      </c>
      <c r="O59" s="110">
        <v>2000</v>
      </c>
      <c r="P59" s="110">
        <v>0</v>
      </c>
      <c r="Q59" s="110">
        <v>0</v>
      </c>
      <c r="R59" s="110">
        <v>0</v>
      </c>
      <c r="S59" s="698">
        <v>0</v>
      </c>
      <c r="T59" s="110">
        <v>0</v>
      </c>
      <c r="U59" s="110">
        <v>0</v>
      </c>
      <c r="V59" s="110">
        <v>60000</v>
      </c>
      <c r="W59" s="110">
        <v>0</v>
      </c>
      <c r="X59" s="698">
        <v>11229.55</v>
      </c>
      <c r="Y59" s="703">
        <v>3354.88</v>
      </c>
      <c r="Z59" s="703">
        <v>0</v>
      </c>
      <c r="AA59" s="703">
        <v>26741.71</v>
      </c>
      <c r="AB59" s="123">
        <f t="shared" si="1"/>
        <v>99187.26</v>
      </c>
      <c r="AC59" s="123">
        <v>1167503.31</v>
      </c>
      <c r="AD59" s="110">
        <v>0</v>
      </c>
      <c r="AE59" s="110">
        <v>0</v>
      </c>
      <c r="AF59" s="110">
        <v>0</v>
      </c>
      <c r="AG59" s="110">
        <v>0</v>
      </c>
      <c r="AH59" s="110">
        <v>0</v>
      </c>
      <c r="AI59" s="110">
        <v>0</v>
      </c>
      <c r="AJ59" s="110">
        <v>0</v>
      </c>
      <c r="AK59" s="110">
        <v>0</v>
      </c>
      <c r="AL59" s="110">
        <v>0</v>
      </c>
      <c r="AM59" s="703">
        <v>0</v>
      </c>
      <c r="AN59" s="707">
        <v>0</v>
      </c>
      <c r="AO59" s="707">
        <v>0</v>
      </c>
      <c r="AP59" s="707">
        <v>0</v>
      </c>
      <c r="AQ59" s="707">
        <v>3430.57</v>
      </c>
      <c r="AR59" s="707">
        <v>165489</v>
      </c>
      <c r="AS59" s="123">
        <f t="shared" si="2"/>
        <v>168919.57</v>
      </c>
      <c r="AT59" s="110">
        <v>0</v>
      </c>
      <c r="AU59" s="110">
        <v>0</v>
      </c>
      <c r="AV59" s="110">
        <v>0</v>
      </c>
      <c r="AW59" s="110">
        <v>0</v>
      </c>
      <c r="AX59" s="110">
        <v>0</v>
      </c>
      <c r="AY59" s="123">
        <f t="shared" si="3"/>
        <v>0</v>
      </c>
      <c r="AZ59" s="123">
        <v>0</v>
      </c>
      <c r="BA59" s="110">
        <f t="shared" si="4"/>
        <v>1435610.1400000001</v>
      </c>
      <c r="BC59" s="119">
        <f t="shared" si="5"/>
        <v>0</v>
      </c>
    </row>
    <row r="60" spans="1:55">
      <c r="A60" s="110" t="s">
        <v>822</v>
      </c>
      <c r="B60" s="110" t="s">
        <v>5</v>
      </c>
      <c r="C60" s="110">
        <v>610577.14</v>
      </c>
      <c r="D60" s="110">
        <v>689421.15</v>
      </c>
      <c r="E60" s="110">
        <v>0</v>
      </c>
      <c r="F60" s="123">
        <f t="shared" si="0"/>
        <v>1299998.29</v>
      </c>
      <c r="G60" s="110">
        <v>0</v>
      </c>
      <c r="H60" s="110">
        <v>13481.74</v>
      </c>
      <c r="I60" s="110">
        <v>58049.98</v>
      </c>
      <c r="J60" s="110">
        <v>0</v>
      </c>
      <c r="K60" s="110">
        <v>913.78</v>
      </c>
      <c r="L60" s="110">
        <v>0</v>
      </c>
      <c r="M60" s="110">
        <v>139480.70000000001</v>
      </c>
      <c r="N60" s="110">
        <v>259012.8</v>
      </c>
      <c r="O60" s="110">
        <v>2475</v>
      </c>
      <c r="P60" s="110">
        <v>4485.43</v>
      </c>
      <c r="Q60" s="110">
        <v>35000</v>
      </c>
      <c r="R60" s="110">
        <v>23920.66</v>
      </c>
      <c r="S60" s="698">
        <v>4285.75</v>
      </c>
      <c r="T60" s="110">
        <v>0</v>
      </c>
      <c r="U60" s="110">
        <v>2437.58</v>
      </c>
      <c r="V60" s="110">
        <v>0</v>
      </c>
      <c r="W60" s="110">
        <v>9122.5</v>
      </c>
      <c r="X60" s="698">
        <v>0</v>
      </c>
      <c r="Y60" s="703">
        <v>204109.87</v>
      </c>
      <c r="Z60" s="703">
        <v>0</v>
      </c>
      <c r="AA60" s="703">
        <v>5280755.5500000007</v>
      </c>
      <c r="AB60" s="123">
        <f t="shared" si="1"/>
        <v>6033245.5900000008</v>
      </c>
      <c r="AC60" s="123">
        <v>51492000.57</v>
      </c>
      <c r="AD60" s="110">
        <v>0</v>
      </c>
      <c r="AE60" s="110">
        <v>119295.84</v>
      </c>
      <c r="AF60" s="110">
        <v>0</v>
      </c>
      <c r="AG60" s="110">
        <v>0</v>
      </c>
      <c r="AH60" s="110">
        <v>0</v>
      </c>
      <c r="AI60" s="110">
        <v>0</v>
      </c>
      <c r="AJ60" s="110">
        <v>0</v>
      </c>
      <c r="AK60" s="110">
        <v>157814.62</v>
      </c>
      <c r="AL60" s="110">
        <v>42.85</v>
      </c>
      <c r="AM60" s="703">
        <v>222902.97</v>
      </c>
      <c r="AN60" s="707">
        <v>222902.97</v>
      </c>
      <c r="AO60" s="707">
        <v>0</v>
      </c>
      <c r="AP60" s="707">
        <v>0</v>
      </c>
      <c r="AQ60" s="707">
        <v>165890</v>
      </c>
      <c r="AR60" s="707">
        <v>1837427</v>
      </c>
      <c r="AS60" s="123">
        <f t="shared" si="2"/>
        <v>2726276.25</v>
      </c>
      <c r="AT60" s="110">
        <v>0</v>
      </c>
      <c r="AU60" s="110">
        <v>0</v>
      </c>
      <c r="AV60" s="110">
        <v>23109.54</v>
      </c>
      <c r="AW60" s="110">
        <v>77360.679999999993</v>
      </c>
      <c r="AX60" s="110">
        <v>0</v>
      </c>
      <c r="AY60" s="123">
        <f t="shared" si="3"/>
        <v>100470.22</v>
      </c>
      <c r="AZ60" s="123">
        <v>0</v>
      </c>
      <c r="BA60" s="110">
        <f t="shared" si="4"/>
        <v>61651990.920000002</v>
      </c>
      <c r="BC60" s="119">
        <f t="shared" si="5"/>
        <v>0</v>
      </c>
    </row>
    <row r="61" spans="1:55">
      <c r="A61" s="110" t="s">
        <v>797</v>
      </c>
      <c r="B61" s="110" t="s">
        <v>175</v>
      </c>
      <c r="C61" s="110">
        <v>0</v>
      </c>
      <c r="D61" s="110">
        <v>0</v>
      </c>
      <c r="E61" s="110">
        <v>0</v>
      </c>
      <c r="F61" s="123">
        <f t="shared" si="0"/>
        <v>0</v>
      </c>
      <c r="G61" s="110">
        <v>0</v>
      </c>
      <c r="H61" s="110">
        <v>0</v>
      </c>
      <c r="I61" s="110">
        <v>20</v>
      </c>
      <c r="J61" s="110">
        <v>366.64</v>
      </c>
      <c r="K61" s="110">
        <v>0</v>
      </c>
      <c r="L61" s="110">
        <v>0</v>
      </c>
      <c r="M61" s="110">
        <v>0</v>
      </c>
      <c r="N61" s="110">
        <v>0</v>
      </c>
      <c r="O61" s="110">
        <v>4000</v>
      </c>
      <c r="P61" s="110">
        <v>0</v>
      </c>
      <c r="Q61" s="110">
        <v>0</v>
      </c>
      <c r="R61" s="110">
        <v>0</v>
      </c>
      <c r="S61" s="698">
        <v>0</v>
      </c>
      <c r="T61" s="110">
        <v>0</v>
      </c>
      <c r="U61" s="110">
        <v>0</v>
      </c>
      <c r="V61" s="110">
        <v>0</v>
      </c>
      <c r="W61" s="110">
        <v>0</v>
      </c>
      <c r="X61" s="698">
        <v>0</v>
      </c>
      <c r="Y61" s="703">
        <v>8970.32</v>
      </c>
      <c r="Z61" s="703">
        <v>0</v>
      </c>
      <c r="AA61" s="703">
        <v>60976.639999999999</v>
      </c>
      <c r="AB61" s="123">
        <f t="shared" si="1"/>
        <v>74333.600000000006</v>
      </c>
      <c r="AC61" s="123">
        <v>1891176.78</v>
      </c>
      <c r="AD61" s="110">
        <v>0</v>
      </c>
      <c r="AE61" s="110">
        <v>0</v>
      </c>
      <c r="AF61" s="110">
        <v>0</v>
      </c>
      <c r="AG61" s="110">
        <v>0</v>
      </c>
      <c r="AH61" s="110">
        <v>0</v>
      </c>
      <c r="AI61" s="110">
        <v>0</v>
      </c>
      <c r="AJ61" s="110">
        <v>0</v>
      </c>
      <c r="AK61" s="110">
        <v>0</v>
      </c>
      <c r="AL61" s="110">
        <v>0</v>
      </c>
      <c r="AM61" s="703">
        <v>102725.21</v>
      </c>
      <c r="AN61" s="707">
        <v>102725.21</v>
      </c>
      <c r="AO61" s="707">
        <v>0</v>
      </c>
      <c r="AP61" s="707">
        <v>0</v>
      </c>
      <c r="AQ61" s="707">
        <v>0</v>
      </c>
      <c r="AR61" s="707">
        <v>0</v>
      </c>
      <c r="AS61" s="123">
        <f t="shared" si="2"/>
        <v>205450.42</v>
      </c>
      <c r="AT61" s="110">
        <v>0</v>
      </c>
      <c r="AU61" s="110">
        <v>0</v>
      </c>
      <c r="AV61" s="110">
        <v>0</v>
      </c>
      <c r="AW61" s="110">
        <v>0</v>
      </c>
      <c r="AX61" s="110">
        <v>0</v>
      </c>
      <c r="AY61" s="123">
        <f t="shared" si="3"/>
        <v>0</v>
      </c>
      <c r="AZ61" s="123">
        <v>0</v>
      </c>
      <c r="BA61" s="110">
        <f t="shared" si="4"/>
        <v>2170960.7999999998</v>
      </c>
      <c r="BC61" s="119">
        <f t="shared" si="5"/>
        <v>0</v>
      </c>
    </row>
    <row r="62" spans="1:55">
      <c r="A62" s="110" t="s">
        <v>797</v>
      </c>
      <c r="B62" s="110" t="s">
        <v>176</v>
      </c>
      <c r="C62" s="110">
        <v>0</v>
      </c>
      <c r="D62" s="110">
        <v>0</v>
      </c>
      <c r="E62" s="110">
        <v>0</v>
      </c>
      <c r="F62" s="123">
        <f t="shared" si="0"/>
        <v>0</v>
      </c>
      <c r="G62" s="110">
        <v>0</v>
      </c>
      <c r="H62" s="110">
        <v>0</v>
      </c>
      <c r="I62" s="110">
        <v>0</v>
      </c>
      <c r="J62" s="110">
        <v>0</v>
      </c>
      <c r="K62" s="110">
        <v>0</v>
      </c>
      <c r="L62" s="110">
        <v>0</v>
      </c>
      <c r="M62" s="110">
        <v>0</v>
      </c>
      <c r="N62" s="110">
        <v>0</v>
      </c>
      <c r="O62" s="110">
        <v>0</v>
      </c>
      <c r="P62" s="110">
        <v>0</v>
      </c>
      <c r="Q62" s="110">
        <v>0</v>
      </c>
      <c r="R62" s="110">
        <v>0</v>
      </c>
      <c r="S62" s="698">
        <v>0</v>
      </c>
      <c r="T62" s="110">
        <v>0</v>
      </c>
      <c r="U62" s="110">
        <v>0</v>
      </c>
      <c r="V62" s="110">
        <v>0</v>
      </c>
      <c r="W62" s="110">
        <v>0</v>
      </c>
      <c r="X62" s="698">
        <v>0</v>
      </c>
      <c r="Y62" s="703">
        <v>21221.68</v>
      </c>
      <c r="Z62" s="703">
        <v>0</v>
      </c>
      <c r="AA62" s="703">
        <v>0</v>
      </c>
      <c r="AB62" s="123">
        <f t="shared" si="1"/>
        <v>21221.68</v>
      </c>
      <c r="AC62" s="123">
        <v>3955319.61</v>
      </c>
      <c r="AD62" s="110">
        <v>0</v>
      </c>
      <c r="AE62" s="110">
        <v>0</v>
      </c>
      <c r="AF62" s="110">
        <v>0</v>
      </c>
      <c r="AG62" s="110">
        <v>0</v>
      </c>
      <c r="AH62" s="110">
        <v>0</v>
      </c>
      <c r="AI62" s="110">
        <v>0</v>
      </c>
      <c r="AJ62" s="110">
        <v>0</v>
      </c>
      <c r="AK62" s="110">
        <v>0</v>
      </c>
      <c r="AL62" s="110">
        <v>0</v>
      </c>
      <c r="AM62" s="703">
        <v>0</v>
      </c>
      <c r="AN62" s="707">
        <v>0</v>
      </c>
      <c r="AO62" s="707">
        <v>0</v>
      </c>
      <c r="AP62" s="707">
        <v>0</v>
      </c>
      <c r="AQ62" s="707">
        <v>0</v>
      </c>
      <c r="AR62" s="707">
        <v>0</v>
      </c>
      <c r="AS62" s="123">
        <f t="shared" si="2"/>
        <v>0</v>
      </c>
      <c r="AT62" s="110">
        <v>0</v>
      </c>
      <c r="AU62" s="110">
        <v>0</v>
      </c>
      <c r="AV62" s="110">
        <v>0</v>
      </c>
      <c r="AW62" s="110">
        <v>0</v>
      </c>
      <c r="AX62" s="110">
        <v>0</v>
      </c>
      <c r="AY62" s="123">
        <f t="shared" si="3"/>
        <v>0</v>
      </c>
      <c r="AZ62" s="123">
        <v>0</v>
      </c>
      <c r="BA62" s="110">
        <f t="shared" si="4"/>
        <v>3976541.29</v>
      </c>
      <c r="BB62" s="156">
        <f>BA62-'1718 revenues orig'!FU59</f>
        <v>21221.680000000168</v>
      </c>
      <c r="BC62" s="119">
        <f t="shared" si="5"/>
        <v>0</v>
      </c>
    </row>
    <row r="63" spans="1:55">
      <c r="B63" s="110" t="s">
        <v>807</v>
      </c>
      <c r="C63" s="110">
        <v>610577.14</v>
      </c>
      <c r="D63" s="110">
        <v>689421.15</v>
      </c>
      <c r="E63" s="110">
        <v>0</v>
      </c>
      <c r="F63" s="123">
        <f t="shared" si="0"/>
        <v>1299998.29</v>
      </c>
      <c r="G63" s="110">
        <v>0</v>
      </c>
      <c r="H63" s="110">
        <v>13481.74</v>
      </c>
      <c r="I63" s="110">
        <v>58069.98</v>
      </c>
      <c r="J63" s="110">
        <v>366.64</v>
      </c>
      <c r="K63" s="110">
        <v>913.78</v>
      </c>
      <c r="L63" s="110">
        <v>0</v>
      </c>
      <c r="M63" s="110">
        <v>139480.70000000001</v>
      </c>
      <c r="N63" s="110">
        <v>259012.8</v>
      </c>
      <c r="O63" s="110">
        <v>6475</v>
      </c>
      <c r="P63" s="110">
        <v>4485.43</v>
      </c>
      <c r="Q63" s="110">
        <v>35000</v>
      </c>
      <c r="R63" s="110">
        <v>23920.66</v>
      </c>
      <c r="S63" s="698">
        <v>4285.75</v>
      </c>
      <c r="T63" s="110">
        <v>0</v>
      </c>
      <c r="U63" s="110">
        <v>2437.58</v>
      </c>
      <c r="V63" s="110">
        <v>0</v>
      </c>
      <c r="W63" s="110">
        <v>9122.5</v>
      </c>
      <c r="X63" s="698">
        <v>0</v>
      </c>
      <c r="Y63" s="703">
        <v>234301.87</v>
      </c>
      <c r="Z63" s="703">
        <v>0</v>
      </c>
      <c r="AA63" s="703">
        <v>5341732.1900000004</v>
      </c>
      <c r="AB63" s="123">
        <f t="shared" si="1"/>
        <v>6128800.8700000001</v>
      </c>
      <c r="AC63" s="123">
        <v>57338496.960000001</v>
      </c>
      <c r="AD63" s="110">
        <v>0</v>
      </c>
      <c r="AE63" s="110">
        <v>119295.84</v>
      </c>
      <c r="AF63" s="110">
        <v>0</v>
      </c>
      <c r="AG63" s="110">
        <v>0</v>
      </c>
      <c r="AH63" s="110">
        <v>0</v>
      </c>
      <c r="AI63" s="110">
        <v>0</v>
      </c>
      <c r="AJ63" s="110">
        <v>0</v>
      </c>
      <c r="AK63" s="110">
        <v>157814.62</v>
      </c>
      <c r="AL63" s="110">
        <v>42.85</v>
      </c>
      <c r="AM63" s="703">
        <v>325628.18</v>
      </c>
      <c r="AN63" s="707">
        <v>325628.18</v>
      </c>
      <c r="AO63" s="707">
        <v>0</v>
      </c>
      <c r="AP63" s="707">
        <v>0</v>
      </c>
      <c r="AQ63" s="707">
        <v>165890</v>
      </c>
      <c r="AR63" s="707">
        <v>1837427</v>
      </c>
      <c r="AS63" s="123">
        <f t="shared" si="2"/>
        <v>2931726.67</v>
      </c>
      <c r="AT63" s="110">
        <v>0</v>
      </c>
      <c r="AU63" s="110">
        <v>0</v>
      </c>
      <c r="AV63" s="110">
        <v>23109.54</v>
      </c>
      <c r="AW63" s="110">
        <v>77360.679999999993</v>
      </c>
      <c r="AX63" s="110">
        <v>0</v>
      </c>
      <c r="AY63" s="123">
        <f t="shared" si="3"/>
        <v>100470.22</v>
      </c>
      <c r="AZ63" s="123">
        <v>0</v>
      </c>
      <c r="BA63" s="110">
        <f t="shared" si="4"/>
        <v>67799493.010000005</v>
      </c>
      <c r="BB63" s="156">
        <f>BA63-'1718 revenues orig'!X59-'1718 revenues orig'!FT59-'1718 revenues orig'!FU59</f>
        <v>8226321.6700000037</v>
      </c>
      <c r="BC63" s="119">
        <f t="shared" si="5"/>
        <v>0</v>
      </c>
    </row>
    <row r="64" spans="1:55">
      <c r="A64" s="110" t="s">
        <v>821</v>
      </c>
      <c r="B64" s="110" t="s">
        <v>37</v>
      </c>
      <c r="C64" s="110">
        <v>26517</v>
      </c>
      <c r="D64" s="110">
        <v>0</v>
      </c>
      <c r="E64" s="110">
        <v>0</v>
      </c>
      <c r="F64" s="123">
        <f t="shared" si="0"/>
        <v>26517</v>
      </c>
      <c r="G64" s="110">
        <v>0</v>
      </c>
      <c r="H64" s="110">
        <v>303.19</v>
      </c>
      <c r="I64" s="110">
        <v>0</v>
      </c>
      <c r="J64" s="110">
        <v>0</v>
      </c>
      <c r="K64" s="110">
        <v>0</v>
      </c>
      <c r="L64" s="110">
        <v>0</v>
      </c>
      <c r="M64" s="110">
        <v>0</v>
      </c>
      <c r="N64" s="110">
        <v>1527.83</v>
      </c>
      <c r="O64" s="110">
        <v>0</v>
      </c>
      <c r="P64" s="110">
        <v>0</v>
      </c>
      <c r="Q64" s="110">
        <v>0</v>
      </c>
      <c r="R64" s="110">
        <v>0</v>
      </c>
      <c r="S64" s="698">
        <v>704.43</v>
      </c>
      <c r="T64" s="110">
        <v>0</v>
      </c>
      <c r="U64" s="110">
        <v>0</v>
      </c>
      <c r="V64" s="110">
        <v>0</v>
      </c>
      <c r="W64" s="110">
        <v>0</v>
      </c>
      <c r="X64" s="698">
        <v>1473.64</v>
      </c>
      <c r="Y64" s="703">
        <v>4620.88</v>
      </c>
      <c r="Z64" s="703">
        <v>0</v>
      </c>
      <c r="AA64" s="703">
        <v>130752.67</v>
      </c>
      <c r="AB64" s="123">
        <f t="shared" si="1"/>
        <v>137204.57</v>
      </c>
      <c r="AC64" s="123">
        <v>1940420.67</v>
      </c>
      <c r="AD64" s="110">
        <v>0</v>
      </c>
      <c r="AE64" s="110">
        <v>0</v>
      </c>
      <c r="AF64" s="110">
        <v>0</v>
      </c>
      <c r="AG64" s="110">
        <v>0</v>
      </c>
      <c r="AH64" s="110">
        <v>0</v>
      </c>
      <c r="AI64" s="110">
        <v>0</v>
      </c>
      <c r="AJ64" s="110">
        <v>0</v>
      </c>
      <c r="AK64" s="110">
        <v>0</v>
      </c>
      <c r="AL64" s="110">
        <v>0</v>
      </c>
      <c r="AM64" s="703">
        <v>42394.14</v>
      </c>
      <c r="AN64" s="707">
        <v>42394.14</v>
      </c>
      <c r="AO64" s="707">
        <v>0</v>
      </c>
      <c r="AP64" s="707">
        <v>0</v>
      </c>
      <c r="AQ64" s="707">
        <v>0</v>
      </c>
      <c r="AR64" s="707">
        <v>147027</v>
      </c>
      <c r="AS64" s="123">
        <f t="shared" si="2"/>
        <v>231815.28</v>
      </c>
      <c r="AT64" s="110">
        <v>0</v>
      </c>
      <c r="AU64" s="110">
        <v>0</v>
      </c>
      <c r="AV64" s="110">
        <v>6431</v>
      </c>
      <c r="AW64" s="110">
        <v>0</v>
      </c>
      <c r="AX64" s="110">
        <v>0</v>
      </c>
      <c r="AY64" s="123">
        <f t="shared" si="3"/>
        <v>6431</v>
      </c>
      <c r="AZ64" s="123">
        <v>0</v>
      </c>
      <c r="BA64" s="110">
        <f t="shared" si="4"/>
        <v>2342388.52</v>
      </c>
      <c r="BC64" s="119">
        <f t="shared" si="5"/>
        <v>0</v>
      </c>
    </row>
    <row r="65" spans="1:55">
      <c r="B65" s="110" t="s">
        <v>38</v>
      </c>
      <c r="C65" s="110">
        <v>410556.39</v>
      </c>
      <c r="D65" s="110">
        <v>1090.3699999999999</v>
      </c>
      <c r="E65" s="110">
        <v>0</v>
      </c>
      <c r="F65" s="123">
        <f t="shared" si="0"/>
        <v>411646.76</v>
      </c>
      <c r="G65" s="110">
        <v>0</v>
      </c>
      <c r="H65" s="110">
        <v>34643.410000000003</v>
      </c>
      <c r="I65" s="110">
        <v>250</v>
      </c>
      <c r="J65" s="110">
        <v>285</v>
      </c>
      <c r="K65" s="110">
        <v>228.5</v>
      </c>
      <c r="L65" s="110">
        <v>0</v>
      </c>
      <c r="M65" s="110">
        <v>420</v>
      </c>
      <c r="N65" s="110">
        <v>10.96</v>
      </c>
      <c r="O65" s="110">
        <v>12962.15</v>
      </c>
      <c r="P65" s="110">
        <v>0</v>
      </c>
      <c r="Q65" s="110">
        <v>0</v>
      </c>
      <c r="R65" s="110">
        <v>118327.15</v>
      </c>
      <c r="S65" s="698">
        <v>17187.82</v>
      </c>
      <c r="T65" s="110">
        <v>0</v>
      </c>
      <c r="U65" s="110">
        <v>11064.57</v>
      </c>
      <c r="V65" s="110">
        <v>0</v>
      </c>
      <c r="W65" s="110">
        <v>8165.52</v>
      </c>
      <c r="X65" s="698">
        <v>267832.5</v>
      </c>
      <c r="Y65" s="703">
        <v>180783.93000000002</v>
      </c>
      <c r="Z65" s="703">
        <v>0</v>
      </c>
      <c r="AA65" s="703">
        <v>1661573.1800000002</v>
      </c>
      <c r="AB65" s="123">
        <f t="shared" si="1"/>
        <v>2028714.3700000006</v>
      </c>
      <c r="AC65" s="123">
        <v>27770895.68</v>
      </c>
      <c r="AD65" s="110">
        <v>0</v>
      </c>
      <c r="AE65" s="110">
        <v>0</v>
      </c>
      <c r="AF65" s="110">
        <v>0</v>
      </c>
      <c r="AG65" s="110">
        <v>0</v>
      </c>
      <c r="AH65" s="110">
        <v>14324</v>
      </c>
      <c r="AI65" s="110">
        <v>0</v>
      </c>
      <c r="AJ65" s="110">
        <v>750</v>
      </c>
      <c r="AK65" s="110">
        <v>0</v>
      </c>
      <c r="AL65" s="110">
        <v>0</v>
      </c>
      <c r="AM65" s="703">
        <v>37593.980000000003</v>
      </c>
      <c r="AN65" s="707">
        <v>37593.980000000003</v>
      </c>
      <c r="AO65" s="707">
        <v>0</v>
      </c>
      <c r="AP65" s="707">
        <v>0</v>
      </c>
      <c r="AQ65" s="707">
        <v>593624.80000000005</v>
      </c>
      <c r="AR65" s="707">
        <v>2232977.86</v>
      </c>
      <c r="AS65" s="123">
        <f t="shared" si="2"/>
        <v>2916864.62</v>
      </c>
      <c r="AT65" s="110">
        <v>111770.41</v>
      </c>
      <c r="AU65" s="110">
        <v>0</v>
      </c>
      <c r="AV65" s="110">
        <v>0</v>
      </c>
      <c r="AW65" s="110">
        <v>183696</v>
      </c>
      <c r="AX65" s="110">
        <v>0</v>
      </c>
      <c r="AY65" s="123">
        <f t="shared" si="3"/>
        <v>295466.41000000003</v>
      </c>
      <c r="AZ65" s="123">
        <v>22844050.210000001</v>
      </c>
      <c r="BA65" s="110">
        <f t="shared" si="4"/>
        <v>56267638.049999997</v>
      </c>
      <c r="BB65" s="156">
        <f>BA65-'1718 revenues orig'!Z59</f>
        <v>4459127.4099999964</v>
      </c>
      <c r="BC65" s="119">
        <f t="shared" si="5"/>
        <v>0</v>
      </c>
    </row>
    <row r="66" spans="1:55">
      <c r="B66" s="110" t="s">
        <v>39</v>
      </c>
      <c r="C66" s="110">
        <v>0</v>
      </c>
      <c r="D66" s="110">
        <v>0</v>
      </c>
      <c r="E66" s="110">
        <v>0</v>
      </c>
      <c r="F66" s="123">
        <f t="shared" si="0"/>
        <v>0</v>
      </c>
      <c r="G66" s="110">
        <v>0</v>
      </c>
      <c r="H66" s="110">
        <v>0</v>
      </c>
      <c r="I66" s="110">
        <v>0</v>
      </c>
      <c r="J66" s="110">
        <v>0</v>
      </c>
      <c r="K66" s="110">
        <v>0</v>
      </c>
      <c r="L66" s="110">
        <v>0</v>
      </c>
      <c r="M66" s="110">
        <v>0</v>
      </c>
      <c r="N66" s="110">
        <v>0</v>
      </c>
      <c r="O66" s="110">
        <v>0</v>
      </c>
      <c r="P66" s="110">
        <v>2000</v>
      </c>
      <c r="Q66" s="110">
        <v>0</v>
      </c>
      <c r="R66" s="110">
        <v>0</v>
      </c>
      <c r="S66" s="698">
        <v>0</v>
      </c>
      <c r="T66" s="110">
        <v>0</v>
      </c>
      <c r="U66" s="110">
        <v>110.18</v>
      </c>
      <c r="V66" s="110">
        <v>0</v>
      </c>
      <c r="W66" s="110">
        <v>0</v>
      </c>
      <c r="X66" s="698">
        <v>0</v>
      </c>
      <c r="Y66" s="703">
        <v>6456.57</v>
      </c>
      <c r="Z66" s="703">
        <v>0</v>
      </c>
      <c r="AA66" s="703">
        <v>66260.5</v>
      </c>
      <c r="AB66" s="123">
        <f t="shared" si="1"/>
        <v>74827.25</v>
      </c>
      <c r="AC66" s="123">
        <v>2053606.84</v>
      </c>
      <c r="AD66" s="110">
        <v>0</v>
      </c>
      <c r="AE66" s="110">
        <v>0</v>
      </c>
      <c r="AF66" s="110">
        <v>0</v>
      </c>
      <c r="AG66" s="110">
        <v>0</v>
      </c>
      <c r="AH66" s="110">
        <v>0</v>
      </c>
      <c r="AI66" s="110">
        <v>0</v>
      </c>
      <c r="AJ66" s="110">
        <v>0</v>
      </c>
      <c r="AK66" s="110">
        <v>0</v>
      </c>
      <c r="AL66" s="110">
        <v>0</v>
      </c>
      <c r="AM66" s="703">
        <v>0</v>
      </c>
      <c r="AN66" s="707">
        <v>0</v>
      </c>
      <c r="AO66" s="707">
        <v>0</v>
      </c>
      <c r="AP66" s="707">
        <v>0</v>
      </c>
      <c r="AQ66" s="707">
        <v>1296.0899999999999</v>
      </c>
      <c r="AR66" s="707">
        <v>0</v>
      </c>
      <c r="AS66" s="123">
        <f t="shared" si="2"/>
        <v>1296.0899999999999</v>
      </c>
      <c r="AT66" s="110">
        <v>0</v>
      </c>
      <c r="AU66" s="110">
        <v>0</v>
      </c>
      <c r="AV66" s="110">
        <v>0</v>
      </c>
      <c r="AW66" s="110">
        <v>0</v>
      </c>
      <c r="AX66" s="110">
        <v>0</v>
      </c>
      <c r="AY66" s="123">
        <f t="shared" si="3"/>
        <v>0</v>
      </c>
      <c r="AZ66" s="123">
        <v>0</v>
      </c>
      <c r="BA66" s="110">
        <f t="shared" si="4"/>
        <v>2129730.1800000002</v>
      </c>
      <c r="BC66" s="119">
        <f t="shared" si="5"/>
        <v>0</v>
      </c>
    </row>
    <row r="67" spans="1:55">
      <c r="B67" s="110" t="s">
        <v>40</v>
      </c>
      <c r="C67" s="110">
        <v>46943.09</v>
      </c>
      <c r="D67" s="110">
        <v>0</v>
      </c>
      <c r="E67" s="110">
        <v>0</v>
      </c>
      <c r="F67" s="123">
        <f t="shared" si="0"/>
        <v>46943.09</v>
      </c>
      <c r="G67" s="110">
        <v>0</v>
      </c>
      <c r="H67" s="110">
        <v>0</v>
      </c>
      <c r="I67" s="110">
        <v>0</v>
      </c>
      <c r="J67" s="110">
        <v>0</v>
      </c>
      <c r="K67" s="110">
        <v>0</v>
      </c>
      <c r="L67" s="110">
        <v>0</v>
      </c>
      <c r="M67" s="110">
        <v>150</v>
      </c>
      <c r="N67" s="110">
        <v>0</v>
      </c>
      <c r="O67" s="110">
        <v>0</v>
      </c>
      <c r="P67" s="110">
        <v>1349.88</v>
      </c>
      <c r="Q67" s="110">
        <v>0</v>
      </c>
      <c r="R67" s="110">
        <v>21779.54</v>
      </c>
      <c r="S67" s="698">
        <v>1245.02</v>
      </c>
      <c r="T67" s="110">
        <v>0</v>
      </c>
      <c r="U67" s="110">
        <v>1200.99</v>
      </c>
      <c r="V67" s="110">
        <v>80</v>
      </c>
      <c r="W67" s="110">
        <v>0</v>
      </c>
      <c r="X67" s="698">
        <v>105875.34</v>
      </c>
      <c r="Y67" s="703">
        <v>11678.79</v>
      </c>
      <c r="Z67" s="703">
        <v>0</v>
      </c>
      <c r="AA67" s="703">
        <v>281519.34999999998</v>
      </c>
      <c r="AB67" s="123">
        <f t="shared" si="1"/>
        <v>317758.54999999993</v>
      </c>
      <c r="AC67" s="123">
        <v>4139166.74</v>
      </c>
      <c r="AD67" s="110">
        <v>605000</v>
      </c>
      <c r="AE67" s="110">
        <v>0</v>
      </c>
      <c r="AF67" s="110">
        <v>0</v>
      </c>
      <c r="AG67" s="110">
        <v>0</v>
      </c>
      <c r="AH67" s="110">
        <v>0</v>
      </c>
      <c r="AI67" s="110">
        <v>0</v>
      </c>
      <c r="AJ67" s="110">
        <v>0</v>
      </c>
      <c r="AK67" s="110">
        <v>0</v>
      </c>
      <c r="AL67" s="110">
        <v>0</v>
      </c>
      <c r="AM67" s="703">
        <v>0</v>
      </c>
      <c r="AN67" s="707">
        <v>0</v>
      </c>
      <c r="AO67" s="707">
        <v>0</v>
      </c>
      <c r="AP67" s="707">
        <v>0</v>
      </c>
      <c r="AQ67" s="707">
        <v>31231.65</v>
      </c>
      <c r="AR67" s="707">
        <v>282918</v>
      </c>
      <c r="AS67" s="123">
        <f t="shared" si="2"/>
        <v>919149.65</v>
      </c>
      <c r="AT67" s="110">
        <v>7497.17</v>
      </c>
      <c r="AU67" s="110">
        <v>0</v>
      </c>
      <c r="AV67" s="110">
        <v>57014.99</v>
      </c>
      <c r="AW67" s="110">
        <v>0</v>
      </c>
      <c r="AX67" s="110">
        <v>0</v>
      </c>
      <c r="AY67" s="123">
        <f t="shared" si="3"/>
        <v>64512.159999999996</v>
      </c>
      <c r="AZ67" s="123">
        <v>0</v>
      </c>
      <c r="BA67" s="110">
        <f t="shared" si="4"/>
        <v>5487530.1900000004</v>
      </c>
      <c r="BC67" s="119">
        <f t="shared" si="5"/>
        <v>0</v>
      </c>
    </row>
    <row r="68" spans="1:55">
      <c r="B68" s="110" t="s">
        <v>6</v>
      </c>
      <c r="C68" s="110">
        <v>163945.60000000001</v>
      </c>
      <c r="D68" s="110">
        <v>12524.78</v>
      </c>
      <c r="E68" s="110">
        <v>0</v>
      </c>
      <c r="F68" s="123">
        <f t="shared" si="0"/>
        <v>176470.38</v>
      </c>
      <c r="G68" s="110">
        <v>0</v>
      </c>
      <c r="H68" s="110">
        <v>11629.01</v>
      </c>
      <c r="I68" s="110">
        <v>0</v>
      </c>
      <c r="J68" s="110">
        <v>0</v>
      </c>
      <c r="K68" s="110">
        <v>80</v>
      </c>
      <c r="L68" s="110">
        <v>0</v>
      </c>
      <c r="M68" s="110">
        <v>64510.04</v>
      </c>
      <c r="N68" s="110">
        <v>0</v>
      </c>
      <c r="O68" s="110">
        <v>330</v>
      </c>
      <c r="P68" s="110">
        <v>0</v>
      </c>
      <c r="Q68" s="110">
        <v>15006.55</v>
      </c>
      <c r="R68" s="110">
        <v>41000</v>
      </c>
      <c r="S68" s="698">
        <v>0</v>
      </c>
      <c r="T68" s="110">
        <v>0</v>
      </c>
      <c r="U68" s="110">
        <v>5320.98</v>
      </c>
      <c r="V68" s="110">
        <v>0</v>
      </c>
      <c r="W68" s="110">
        <v>0</v>
      </c>
      <c r="X68" s="698">
        <v>29281.86</v>
      </c>
      <c r="Y68" s="703">
        <v>12058.59</v>
      </c>
      <c r="Z68" s="703">
        <v>0</v>
      </c>
      <c r="AA68" s="703">
        <v>806032.74</v>
      </c>
      <c r="AB68" s="123">
        <f t="shared" si="1"/>
        <v>955967.91</v>
      </c>
      <c r="AC68" s="123">
        <v>4003395.3</v>
      </c>
      <c r="AD68" s="110">
        <v>0</v>
      </c>
      <c r="AE68" s="110">
        <v>13834.99</v>
      </c>
      <c r="AF68" s="110">
        <v>0</v>
      </c>
      <c r="AG68" s="110">
        <v>0</v>
      </c>
      <c r="AH68" s="110">
        <v>0</v>
      </c>
      <c r="AI68" s="110">
        <v>0</v>
      </c>
      <c r="AJ68" s="110">
        <v>0</v>
      </c>
      <c r="AK68" s="110">
        <v>0</v>
      </c>
      <c r="AL68" s="110">
        <v>0</v>
      </c>
      <c r="AM68" s="703">
        <v>0</v>
      </c>
      <c r="AN68" s="707">
        <v>0</v>
      </c>
      <c r="AO68" s="707">
        <v>0</v>
      </c>
      <c r="AP68" s="707">
        <v>0</v>
      </c>
      <c r="AQ68" s="707">
        <v>0</v>
      </c>
      <c r="AR68" s="707">
        <v>1012202</v>
      </c>
      <c r="AS68" s="123">
        <f t="shared" si="2"/>
        <v>1026036.99</v>
      </c>
      <c r="AT68" s="110">
        <v>0</v>
      </c>
      <c r="AU68" s="110">
        <v>0</v>
      </c>
      <c r="AV68" s="110">
        <v>9318.76</v>
      </c>
      <c r="AW68" s="110">
        <v>0</v>
      </c>
      <c r="AX68" s="110">
        <v>0</v>
      </c>
      <c r="AY68" s="123">
        <f t="shared" si="3"/>
        <v>9318.76</v>
      </c>
      <c r="AZ68" s="123">
        <v>0</v>
      </c>
      <c r="BA68" s="110">
        <f t="shared" si="4"/>
        <v>6171189.3399999999</v>
      </c>
      <c r="BC68" s="119">
        <f t="shared" si="5"/>
        <v>0</v>
      </c>
    </row>
    <row r="69" spans="1:55">
      <c r="A69" s="110" t="s">
        <v>800</v>
      </c>
      <c r="B69" s="110" t="s">
        <v>177</v>
      </c>
      <c r="C69" s="110">
        <v>0</v>
      </c>
      <c r="D69" s="110">
        <v>0</v>
      </c>
      <c r="E69" s="110">
        <v>0</v>
      </c>
      <c r="F69" s="123">
        <f t="shared" si="0"/>
        <v>0</v>
      </c>
      <c r="G69" s="110">
        <v>0</v>
      </c>
      <c r="H69" s="110">
        <v>0</v>
      </c>
      <c r="I69" s="110">
        <v>0</v>
      </c>
      <c r="J69" s="110">
        <v>0</v>
      </c>
      <c r="K69" s="110">
        <v>5757.13</v>
      </c>
      <c r="L69" s="110">
        <v>0</v>
      </c>
      <c r="M69" s="110">
        <v>0</v>
      </c>
      <c r="N69" s="110">
        <v>0</v>
      </c>
      <c r="O69" s="110">
        <v>0</v>
      </c>
      <c r="P69" s="110">
        <v>0</v>
      </c>
      <c r="Q69" s="110">
        <v>0</v>
      </c>
      <c r="R69" s="110">
        <v>0</v>
      </c>
      <c r="S69" s="698">
        <v>0</v>
      </c>
      <c r="T69" s="110">
        <v>0</v>
      </c>
      <c r="U69" s="110">
        <v>0</v>
      </c>
      <c r="V69" s="110">
        <v>0</v>
      </c>
      <c r="W69" s="110">
        <v>0</v>
      </c>
      <c r="X69" s="698">
        <v>6763.46</v>
      </c>
      <c r="Y69" s="703">
        <v>1482.91</v>
      </c>
      <c r="Z69" s="703">
        <v>0</v>
      </c>
      <c r="AA69" s="703">
        <v>110754.19</v>
      </c>
      <c r="AB69" s="123">
        <f t="shared" si="1"/>
        <v>117994.23</v>
      </c>
      <c r="AC69" s="123">
        <v>677913.99</v>
      </c>
      <c r="AD69" s="110">
        <v>0</v>
      </c>
      <c r="AE69" s="110">
        <v>0</v>
      </c>
      <c r="AF69" s="110">
        <v>0</v>
      </c>
      <c r="AG69" s="110">
        <v>0</v>
      </c>
      <c r="AH69" s="110">
        <v>0</v>
      </c>
      <c r="AI69" s="110">
        <v>0</v>
      </c>
      <c r="AJ69" s="110">
        <v>0</v>
      </c>
      <c r="AK69" s="110">
        <v>0</v>
      </c>
      <c r="AL69" s="110">
        <v>0</v>
      </c>
      <c r="AM69" s="703">
        <v>0</v>
      </c>
      <c r="AN69" s="707">
        <v>0</v>
      </c>
      <c r="AO69" s="707">
        <v>0</v>
      </c>
      <c r="AP69" s="707">
        <v>0</v>
      </c>
      <c r="AQ69" s="707">
        <v>1910</v>
      </c>
      <c r="AR69" s="707">
        <v>0</v>
      </c>
      <c r="AS69" s="123">
        <f t="shared" si="2"/>
        <v>1910</v>
      </c>
      <c r="AT69" s="110">
        <v>0</v>
      </c>
      <c r="AU69" s="110">
        <v>0</v>
      </c>
      <c r="AV69" s="110">
        <v>0</v>
      </c>
      <c r="AW69" s="110">
        <v>0</v>
      </c>
      <c r="AX69" s="110">
        <v>0</v>
      </c>
      <c r="AY69" s="123">
        <f t="shared" si="3"/>
        <v>0</v>
      </c>
      <c r="AZ69" s="123">
        <v>0</v>
      </c>
      <c r="BA69" s="110">
        <f t="shared" si="4"/>
        <v>797818.22</v>
      </c>
      <c r="BC69" s="119">
        <f t="shared" si="5"/>
        <v>0</v>
      </c>
    </row>
    <row r="70" spans="1:55">
      <c r="B70" s="110" t="s">
        <v>806</v>
      </c>
      <c r="C70" s="110">
        <v>163945.60000000001</v>
      </c>
      <c r="D70" s="110">
        <v>12524.78</v>
      </c>
      <c r="E70" s="110">
        <v>0</v>
      </c>
      <c r="F70" s="123">
        <f t="shared" si="0"/>
        <v>176470.38</v>
      </c>
      <c r="G70" s="110">
        <v>0</v>
      </c>
      <c r="H70" s="110">
        <v>11629.01</v>
      </c>
      <c r="I70" s="110">
        <v>0</v>
      </c>
      <c r="J70" s="110">
        <v>0</v>
      </c>
      <c r="K70" s="110">
        <v>5837.13</v>
      </c>
      <c r="L70" s="110">
        <v>0</v>
      </c>
      <c r="M70" s="110">
        <v>64510.04</v>
      </c>
      <c r="N70" s="110">
        <v>0</v>
      </c>
      <c r="O70" s="110">
        <v>330</v>
      </c>
      <c r="P70" s="110">
        <v>0</v>
      </c>
      <c r="Q70" s="110">
        <v>15006.55</v>
      </c>
      <c r="R70" s="110">
        <v>41000</v>
      </c>
      <c r="S70" s="698">
        <v>0</v>
      </c>
      <c r="T70" s="110">
        <v>0</v>
      </c>
      <c r="U70" s="110">
        <v>5320.98</v>
      </c>
      <c r="V70" s="110">
        <v>0</v>
      </c>
      <c r="W70" s="110">
        <v>0</v>
      </c>
      <c r="X70" s="698">
        <v>36045.32</v>
      </c>
      <c r="Y70" s="703">
        <v>13541.5</v>
      </c>
      <c r="Z70" s="703">
        <v>0</v>
      </c>
      <c r="AA70" s="703">
        <v>916786.92999999993</v>
      </c>
      <c r="AB70" s="123">
        <f t="shared" si="1"/>
        <v>1073962.1399999999</v>
      </c>
      <c r="AC70" s="123">
        <v>4681309.29</v>
      </c>
      <c r="AD70" s="110">
        <v>0</v>
      </c>
      <c r="AE70" s="110">
        <v>13834.99</v>
      </c>
      <c r="AF70" s="110">
        <v>0</v>
      </c>
      <c r="AG70" s="110">
        <v>0</v>
      </c>
      <c r="AH70" s="110">
        <v>0</v>
      </c>
      <c r="AI70" s="110">
        <v>0</v>
      </c>
      <c r="AJ70" s="110">
        <v>0</v>
      </c>
      <c r="AK70" s="110">
        <v>0</v>
      </c>
      <c r="AL70" s="110">
        <v>0</v>
      </c>
      <c r="AM70" s="703">
        <v>0</v>
      </c>
      <c r="AN70" s="707">
        <v>0</v>
      </c>
      <c r="AO70" s="707">
        <v>0</v>
      </c>
      <c r="AP70" s="707">
        <v>0</v>
      </c>
      <c r="AQ70" s="707">
        <v>1910</v>
      </c>
      <c r="AR70" s="707">
        <v>1012202</v>
      </c>
      <c r="AS70" s="123">
        <f t="shared" si="2"/>
        <v>1027946.99</v>
      </c>
      <c r="AT70" s="110">
        <v>0</v>
      </c>
      <c r="AU70" s="110">
        <v>0</v>
      </c>
      <c r="AV70" s="110">
        <v>9318.76</v>
      </c>
      <c r="AW70" s="110">
        <v>0</v>
      </c>
      <c r="AX70" s="110">
        <v>0</v>
      </c>
      <c r="AY70" s="123">
        <f t="shared" si="3"/>
        <v>9318.76</v>
      </c>
      <c r="AZ70" s="123">
        <v>0</v>
      </c>
      <c r="BA70" s="110">
        <f t="shared" si="4"/>
        <v>6969007.5599999996</v>
      </c>
      <c r="BB70" s="156">
        <f>BA70-'1718 revenues orig'!FV59-'1718 revenues orig'!AC59</f>
        <v>1908395.1099999994</v>
      </c>
      <c r="BC70" s="119">
        <f t="shared" si="5"/>
        <v>0</v>
      </c>
    </row>
    <row r="71" spans="1:55">
      <c r="B71" s="110" t="s">
        <v>41</v>
      </c>
      <c r="C71" s="110">
        <v>67944.78</v>
      </c>
      <c r="D71" s="110">
        <v>4298.72</v>
      </c>
      <c r="E71" s="110">
        <v>0</v>
      </c>
      <c r="F71" s="123">
        <f t="shared" si="0"/>
        <v>72243.5</v>
      </c>
      <c r="G71" s="110">
        <v>0</v>
      </c>
      <c r="H71" s="110">
        <v>7732.16</v>
      </c>
      <c r="I71" s="110">
        <v>0</v>
      </c>
      <c r="J71" s="110">
        <v>14552</v>
      </c>
      <c r="K71" s="110">
        <v>332.03</v>
      </c>
      <c r="L71" s="110">
        <v>0</v>
      </c>
      <c r="M71" s="110">
        <v>0</v>
      </c>
      <c r="N71" s="110">
        <v>0</v>
      </c>
      <c r="O71" s="110">
        <v>9000</v>
      </c>
      <c r="P71" s="110">
        <v>0</v>
      </c>
      <c r="Q71" s="110">
        <v>0</v>
      </c>
      <c r="R71" s="110">
        <v>0</v>
      </c>
      <c r="S71" s="698">
        <v>7284.75</v>
      </c>
      <c r="T71" s="110">
        <v>0</v>
      </c>
      <c r="U71" s="110">
        <v>5005.58</v>
      </c>
      <c r="V71" s="110">
        <v>0</v>
      </c>
      <c r="W71" s="110">
        <v>0</v>
      </c>
      <c r="X71" s="698">
        <v>30342.36</v>
      </c>
      <c r="Y71" s="703">
        <v>14959.93</v>
      </c>
      <c r="Z71" s="703">
        <v>0</v>
      </c>
      <c r="AA71" s="703">
        <v>311954.80000000005</v>
      </c>
      <c r="AB71" s="123">
        <f t="shared" si="1"/>
        <v>363536.50000000006</v>
      </c>
      <c r="AC71" s="123">
        <v>4644489.3099999996</v>
      </c>
      <c r="AD71" s="110">
        <v>0</v>
      </c>
      <c r="AE71" s="110">
        <v>0</v>
      </c>
      <c r="AF71" s="110">
        <v>0</v>
      </c>
      <c r="AG71" s="110">
        <v>0</v>
      </c>
      <c r="AH71" s="110">
        <v>0</v>
      </c>
      <c r="AI71" s="110">
        <v>0</v>
      </c>
      <c r="AJ71" s="110">
        <v>0</v>
      </c>
      <c r="AK71" s="110">
        <v>0</v>
      </c>
      <c r="AL71" s="110">
        <v>0</v>
      </c>
      <c r="AM71" s="703">
        <v>0</v>
      </c>
      <c r="AN71" s="707">
        <v>0</v>
      </c>
      <c r="AO71" s="707">
        <v>0</v>
      </c>
      <c r="AP71" s="707">
        <v>0</v>
      </c>
      <c r="AQ71" s="707">
        <v>25358.5</v>
      </c>
      <c r="AR71" s="707">
        <v>609149</v>
      </c>
      <c r="AS71" s="123">
        <f t="shared" si="2"/>
        <v>634507.5</v>
      </c>
      <c r="AT71" s="110">
        <v>0</v>
      </c>
      <c r="AU71" s="110">
        <v>0</v>
      </c>
      <c r="AV71" s="110">
        <v>0</v>
      </c>
      <c r="AW71" s="110">
        <v>0</v>
      </c>
      <c r="AX71" s="110">
        <v>0</v>
      </c>
      <c r="AY71" s="123">
        <f t="shared" si="3"/>
        <v>0</v>
      </c>
      <c r="AZ71" s="123">
        <v>0</v>
      </c>
      <c r="BA71" s="110">
        <f t="shared" si="4"/>
        <v>5714776.8099999996</v>
      </c>
      <c r="BC71" s="119">
        <f t="shared" si="5"/>
        <v>0</v>
      </c>
    </row>
    <row r="72" spans="1:55">
      <c r="B72" s="110" t="s">
        <v>42</v>
      </c>
      <c r="C72" s="110">
        <v>51833.66</v>
      </c>
      <c r="D72" s="110">
        <v>0</v>
      </c>
      <c r="E72" s="110">
        <v>0</v>
      </c>
      <c r="F72" s="123">
        <f t="shared" si="0"/>
        <v>51833.66</v>
      </c>
      <c r="G72" s="110">
        <v>0</v>
      </c>
      <c r="H72" s="110">
        <v>2413.64</v>
      </c>
      <c r="I72" s="110">
        <v>0</v>
      </c>
      <c r="J72" s="110">
        <v>0</v>
      </c>
      <c r="K72" s="110">
        <v>0</v>
      </c>
      <c r="L72" s="110">
        <v>0</v>
      </c>
      <c r="M72" s="110">
        <v>0</v>
      </c>
      <c r="N72" s="110">
        <v>0</v>
      </c>
      <c r="O72" s="110">
        <v>9519.34</v>
      </c>
      <c r="P72" s="110">
        <v>0</v>
      </c>
      <c r="Q72" s="110">
        <v>0</v>
      </c>
      <c r="R72" s="110">
        <v>0</v>
      </c>
      <c r="S72" s="698">
        <v>0</v>
      </c>
      <c r="T72" s="110">
        <v>0</v>
      </c>
      <c r="U72" s="110">
        <v>0</v>
      </c>
      <c r="V72" s="110">
        <v>0</v>
      </c>
      <c r="W72" s="110">
        <v>0</v>
      </c>
      <c r="X72" s="698">
        <v>0</v>
      </c>
      <c r="Y72" s="703">
        <v>11615.49</v>
      </c>
      <c r="Z72" s="703">
        <v>0</v>
      </c>
      <c r="AA72" s="703">
        <v>368739.67</v>
      </c>
      <c r="AB72" s="123">
        <f t="shared" si="1"/>
        <v>392288.14</v>
      </c>
      <c r="AC72" s="123">
        <v>3957993.09</v>
      </c>
      <c r="AD72" s="110">
        <v>0</v>
      </c>
      <c r="AE72" s="110">
        <v>0</v>
      </c>
      <c r="AF72" s="110">
        <v>0</v>
      </c>
      <c r="AG72" s="110">
        <v>0</v>
      </c>
      <c r="AH72" s="110">
        <v>0</v>
      </c>
      <c r="AI72" s="110">
        <v>0</v>
      </c>
      <c r="AJ72" s="110">
        <v>0</v>
      </c>
      <c r="AK72" s="110">
        <v>0</v>
      </c>
      <c r="AL72" s="110">
        <v>0</v>
      </c>
      <c r="AM72" s="703">
        <v>55070.47</v>
      </c>
      <c r="AN72" s="707">
        <v>55070.47</v>
      </c>
      <c r="AO72" s="707">
        <v>0</v>
      </c>
      <c r="AP72" s="707">
        <v>0</v>
      </c>
      <c r="AQ72" s="707">
        <v>0</v>
      </c>
      <c r="AR72" s="707">
        <v>190214</v>
      </c>
      <c r="AS72" s="123">
        <f t="shared" si="2"/>
        <v>300354.94</v>
      </c>
      <c r="AT72" s="110">
        <v>0</v>
      </c>
      <c r="AU72" s="110">
        <v>0</v>
      </c>
      <c r="AV72" s="110">
        <v>12937.77</v>
      </c>
      <c r="AW72" s="110">
        <v>0</v>
      </c>
      <c r="AX72" s="110">
        <v>0</v>
      </c>
      <c r="AY72" s="123">
        <f t="shared" si="3"/>
        <v>12937.77</v>
      </c>
      <c r="AZ72" s="123">
        <v>0</v>
      </c>
      <c r="BA72" s="110">
        <f t="shared" si="4"/>
        <v>4715407.5999999996</v>
      </c>
      <c r="BC72" s="119">
        <f t="shared" si="5"/>
        <v>0</v>
      </c>
    </row>
    <row r="73" spans="1:55">
      <c r="B73" s="110" t="s">
        <v>43</v>
      </c>
      <c r="C73" s="110">
        <v>392916.56</v>
      </c>
      <c r="D73" s="110">
        <v>0</v>
      </c>
      <c r="E73" s="110">
        <v>0</v>
      </c>
      <c r="F73" s="123">
        <f t="shared" si="0"/>
        <v>392916.56</v>
      </c>
      <c r="G73" s="110">
        <v>0</v>
      </c>
      <c r="H73" s="110">
        <v>98814.85</v>
      </c>
      <c r="I73" s="110">
        <v>0</v>
      </c>
      <c r="J73" s="110">
        <v>0</v>
      </c>
      <c r="K73" s="110">
        <v>4952.13</v>
      </c>
      <c r="L73" s="110">
        <v>3575</v>
      </c>
      <c r="M73" s="110">
        <v>23397.4</v>
      </c>
      <c r="N73" s="110">
        <v>7845.31</v>
      </c>
      <c r="O73" s="110">
        <v>0</v>
      </c>
      <c r="P73" s="110">
        <v>290</v>
      </c>
      <c r="Q73" s="110">
        <v>0</v>
      </c>
      <c r="R73" s="110">
        <v>0</v>
      </c>
      <c r="S73" s="698">
        <v>1040.29</v>
      </c>
      <c r="T73" s="110">
        <v>0</v>
      </c>
      <c r="U73" s="110">
        <v>6985.06</v>
      </c>
      <c r="V73" s="110">
        <v>1497.1</v>
      </c>
      <c r="W73" s="110">
        <v>31812.89</v>
      </c>
      <c r="X73" s="698">
        <v>151375.23000000001</v>
      </c>
      <c r="Y73" s="703">
        <v>253419.78999999998</v>
      </c>
      <c r="Z73" s="703">
        <v>0</v>
      </c>
      <c r="AA73" s="703">
        <v>1643254.95</v>
      </c>
      <c r="AB73" s="123">
        <f t="shared" si="1"/>
        <v>2075844.48</v>
      </c>
      <c r="AC73" s="123">
        <v>58348865.880000003</v>
      </c>
      <c r="AD73" s="110">
        <v>0</v>
      </c>
      <c r="AE73" s="110">
        <v>0</v>
      </c>
      <c r="AF73" s="110">
        <v>0</v>
      </c>
      <c r="AG73" s="110">
        <v>0</v>
      </c>
      <c r="AH73" s="110">
        <v>656.24</v>
      </c>
      <c r="AI73" s="110">
        <v>0</v>
      </c>
      <c r="AJ73" s="110">
        <v>0</v>
      </c>
      <c r="AK73" s="110">
        <v>0</v>
      </c>
      <c r="AL73" s="110">
        <v>0</v>
      </c>
      <c r="AM73" s="703">
        <v>0</v>
      </c>
      <c r="AN73" s="707">
        <v>0</v>
      </c>
      <c r="AO73" s="707">
        <v>0</v>
      </c>
      <c r="AP73" s="707">
        <v>63400</v>
      </c>
      <c r="AQ73" s="707">
        <v>787933.58</v>
      </c>
      <c r="AR73" s="707">
        <v>2063396</v>
      </c>
      <c r="AS73" s="123">
        <f t="shared" si="2"/>
        <v>2915385.82</v>
      </c>
      <c r="AT73" s="110">
        <v>932.06</v>
      </c>
      <c r="AU73" s="110">
        <v>0</v>
      </c>
      <c r="AV73" s="110">
        <v>0</v>
      </c>
      <c r="AW73" s="110">
        <v>112013.71</v>
      </c>
      <c r="AX73" s="110">
        <v>0</v>
      </c>
      <c r="AY73" s="123">
        <f t="shared" si="3"/>
        <v>112945.77</v>
      </c>
      <c r="AZ73" s="123">
        <v>226514.76</v>
      </c>
      <c r="BA73" s="110">
        <f t="shared" si="4"/>
        <v>64072473.270000003</v>
      </c>
      <c r="BB73" s="156">
        <f>BA73-'1718 revenues orig'!AF59</f>
        <v>4658988.799999997</v>
      </c>
      <c r="BC73" s="119">
        <f t="shared" si="5"/>
        <v>0</v>
      </c>
    </row>
    <row r="74" spans="1:55">
      <c r="B74" s="110" t="s">
        <v>44</v>
      </c>
      <c r="C74" s="110">
        <v>34546.39</v>
      </c>
      <c r="D74" s="110">
        <v>0</v>
      </c>
      <c r="E74" s="110">
        <v>61445.14</v>
      </c>
      <c r="F74" s="123">
        <f t="shared" si="0"/>
        <v>95991.53</v>
      </c>
      <c r="G74" s="110">
        <v>0</v>
      </c>
      <c r="H74" s="110">
        <v>723.4</v>
      </c>
      <c r="I74" s="110">
        <v>0</v>
      </c>
      <c r="J74" s="110">
        <v>0</v>
      </c>
      <c r="K74" s="110">
        <v>0</v>
      </c>
      <c r="L74" s="110">
        <v>0</v>
      </c>
      <c r="M74" s="110">
        <v>1200</v>
      </c>
      <c r="N74" s="110">
        <v>0</v>
      </c>
      <c r="O74" s="110">
        <v>17500.22</v>
      </c>
      <c r="P74" s="110">
        <v>1022.48</v>
      </c>
      <c r="Q74" s="110">
        <v>400</v>
      </c>
      <c r="R74" s="110">
        <v>1047.3800000000001</v>
      </c>
      <c r="S74" s="698">
        <v>0</v>
      </c>
      <c r="T74" s="110">
        <v>0</v>
      </c>
      <c r="U74" s="110">
        <v>10994.6</v>
      </c>
      <c r="V74" s="110">
        <v>0</v>
      </c>
      <c r="W74" s="110">
        <v>0</v>
      </c>
      <c r="X74" s="698">
        <v>0</v>
      </c>
      <c r="Y74" s="703">
        <v>37125.269999999997</v>
      </c>
      <c r="Z74" s="703">
        <v>0</v>
      </c>
      <c r="AA74" s="703">
        <v>538680.00999999989</v>
      </c>
      <c r="AB74" s="123">
        <f t="shared" si="1"/>
        <v>608693.35999999987</v>
      </c>
      <c r="AC74" s="123">
        <v>11922555.65</v>
      </c>
      <c r="AD74" s="110">
        <v>0</v>
      </c>
      <c r="AE74" s="110">
        <v>0</v>
      </c>
      <c r="AF74" s="110">
        <v>0</v>
      </c>
      <c r="AG74" s="110">
        <v>0</v>
      </c>
      <c r="AH74" s="110">
        <v>4044.17</v>
      </c>
      <c r="AI74" s="110">
        <v>0</v>
      </c>
      <c r="AJ74" s="110">
        <v>0</v>
      </c>
      <c r="AK74" s="110">
        <v>0</v>
      </c>
      <c r="AL74" s="110">
        <v>0</v>
      </c>
      <c r="AM74" s="703">
        <v>519662.03</v>
      </c>
      <c r="AN74" s="707">
        <v>519662.03</v>
      </c>
      <c r="AO74" s="707">
        <v>0</v>
      </c>
      <c r="AP74" s="707">
        <v>0</v>
      </c>
      <c r="AQ74" s="707">
        <v>0</v>
      </c>
      <c r="AR74" s="707">
        <v>714111</v>
      </c>
      <c r="AS74" s="123">
        <f t="shared" si="2"/>
        <v>1757479.23</v>
      </c>
      <c r="AT74" s="110">
        <v>0</v>
      </c>
      <c r="AU74" s="110">
        <v>0</v>
      </c>
      <c r="AV74" s="110">
        <v>112356.89</v>
      </c>
      <c r="AW74" s="110">
        <v>14409.96</v>
      </c>
      <c r="AX74" s="110">
        <v>0</v>
      </c>
      <c r="AY74" s="123">
        <f t="shared" si="3"/>
        <v>126766.85</v>
      </c>
      <c r="AZ74" s="123">
        <v>0</v>
      </c>
      <c r="BA74" s="110">
        <f t="shared" si="4"/>
        <v>14511486.620000001</v>
      </c>
      <c r="BC74" s="119">
        <f t="shared" si="5"/>
        <v>0</v>
      </c>
    </row>
    <row r="75" spans="1:55">
      <c r="B75" s="110" t="s">
        <v>45</v>
      </c>
      <c r="C75" s="110">
        <v>0</v>
      </c>
      <c r="D75" s="110">
        <v>0</v>
      </c>
      <c r="E75" s="110">
        <v>0</v>
      </c>
      <c r="F75" s="123">
        <f t="shared" si="0"/>
        <v>0</v>
      </c>
      <c r="G75" s="110">
        <v>0</v>
      </c>
      <c r="H75" s="110">
        <v>0</v>
      </c>
      <c r="I75" s="110">
        <v>0</v>
      </c>
      <c r="J75" s="110">
        <v>0</v>
      </c>
      <c r="K75" s="110">
        <v>0</v>
      </c>
      <c r="L75" s="110">
        <v>0</v>
      </c>
      <c r="M75" s="110">
        <v>0</v>
      </c>
      <c r="N75" s="110">
        <v>0</v>
      </c>
      <c r="O75" s="110">
        <v>0</v>
      </c>
      <c r="P75" s="110">
        <v>0</v>
      </c>
      <c r="Q75" s="110">
        <v>0</v>
      </c>
      <c r="R75" s="110">
        <v>0</v>
      </c>
      <c r="S75" s="698">
        <v>0</v>
      </c>
      <c r="T75" s="110">
        <v>0</v>
      </c>
      <c r="U75" s="110">
        <v>0</v>
      </c>
      <c r="V75" s="110">
        <v>0</v>
      </c>
      <c r="W75" s="110">
        <v>0</v>
      </c>
      <c r="X75" s="698">
        <v>0</v>
      </c>
      <c r="Y75" s="703">
        <v>6519.87</v>
      </c>
      <c r="Z75" s="703">
        <v>0</v>
      </c>
      <c r="AA75" s="703">
        <v>65118.89</v>
      </c>
      <c r="AB75" s="123">
        <f t="shared" si="1"/>
        <v>71638.759999999995</v>
      </c>
      <c r="AC75" s="123">
        <v>1270873.92</v>
      </c>
      <c r="AD75" s="110">
        <v>0</v>
      </c>
      <c r="AE75" s="110">
        <v>0</v>
      </c>
      <c r="AF75" s="110">
        <v>0</v>
      </c>
      <c r="AG75" s="110">
        <v>0</v>
      </c>
      <c r="AH75" s="110">
        <v>0</v>
      </c>
      <c r="AI75" s="110">
        <v>0</v>
      </c>
      <c r="AJ75" s="110">
        <v>0</v>
      </c>
      <c r="AK75" s="110">
        <v>0</v>
      </c>
      <c r="AL75" s="110">
        <v>0</v>
      </c>
      <c r="AM75" s="703">
        <v>171144.33</v>
      </c>
      <c r="AN75" s="707">
        <v>171144.33</v>
      </c>
      <c r="AO75" s="707">
        <v>0</v>
      </c>
      <c r="AP75" s="707">
        <v>0</v>
      </c>
      <c r="AQ75" s="707">
        <v>0</v>
      </c>
      <c r="AR75" s="707">
        <v>0</v>
      </c>
      <c r="AS75" s="123">
        <f t="shared" si="2"/>
        <v>342288.66</v>
      </c>
      <c r="AT75" s="110">
        <v>0</v>
      </c>
      <c r="AU75" s="110">
        <v>0</v>
      </c>
      <c r="AV75" s="110">
        <v>0</v>
      </c>
      <c r="AW75" s="110">
        <v>0</v>
      </c>
      <c r="AX75" s="110">
        <v>0</v>
      </c>
      <c r="AY75" s="123">
        <f t="shared" si="3"/>
        <v>0</v>
      </c>
      <c r="AZ75" s="123">
        <v>0</v>
      </c>
      <c r="BA75" s="110">
        <f t="shared" si="4"/>
        <v>1684801.3399999999</v>
      </c>
      <c r="BC75" s="119">
        <f t="shared" si="5"/>
        <v>0</v>
      </c>
    </row>
    <row r="76" spans="1:55">
      <c r="B76" s="110" t="s">
        <v>46</v>
      </c>
      <c r="C76" s="110">
        <v>31511.279999999999</v>
      </c>
      <c r="D76" s="110">
        <v>0</v>
      </c>
      <c r="E76" s="110">
        <v>0</v>
      </c>
      <c r="F76" s="123">
        <f t="shared" si="0"/>
        <v>31511.279999999999</v>
      </c>
      <c r="G76" s="110">
        <v>0</v>
      </c>
      <c r="H76" s="110">
        <v>227.38</v>
      </c>
      <c r="I76" s="110">
        <v>0</v>
      </c>
      <c r="J76" s="110">
        <v>0</v>
      </c>
      <c r="K76" s="110">
        <v>0</v>
      </c>
      <c r="L76" s="110">
        <v>0</v>
      </c>
      <c r="M76" s="110">
        <v>300</v>
      </c>
      <c r="N76" s="110">
        <v>0</v>
      </c>
      <c r="O76" s="110">
        <v>0</v>
      </c>
      <c r="P76" s="110">
        <v>0</v>
      </c>
      <c r="Q76" s="110">
        <v>0</v>
      </c>
      <c r="R76" s="110">
        <v>0</v>
      </c>
      <c r="S76" s="698">
        <v>0</v>
      </c>
      <c r="T76" s="110">
        <v>0</v>
      </c>
      <c r="U76" s="110">
        <v>0</v>
      </c>
      <c r="V76" s="110">
        <v>0</v>
      </c>
      <c r="W76" s="110">
        <v>0</v>
      </c>
      <c r="X76" s="698">
        <v>3908.33</v>
      </c>
      <c r="Y76" s="703">
        <v>2207.2700000000004</v>
      </c>
      <c r="Z76" s="703">
        <v>0</v>
      </c>
      <c r="AA76" s="703">
        <v>127999.44</v>
      </c>
      <c r="AB76" s="123">
        <f t="shared" si="1"/>
        <v>130734.09000000001</v>
      </c>
      <c r="AC76" s="123">
        <v>1466533.91</v>
      </c>
      <c r="AD76" s="110">
        <v>205000</v>
      </c>
      <c r="AE76" s="110">
        <v>0</v>
      </c>
      <c r="AF76" s="110">
        <v>0</v>
      </c>
      <c r="AG76" s="110">
        <v>0</v>
      </c>
      <c r="AH76" s="110">
        <v>0</v>
      </c>
      <c r="AI76" s="110">
        <v>0</v>
      </c>
      <c r="AJ76" s="110">
        <v>0</v>
      </c>
      <c r="AK76" s="110">
        <v>0</v>
      </c>
      <c r="AL76" s="110">
        <v>0</v>
      </c>
      <c r="AM76" s="703">
        <v>38555.300000000003</v>
      </c>
      <c r="AN76" s="707">
        <v>38555.300000000003</v>
      </c>
      <c r="AO76" s="707">
        <v>0</v>
      </c>
      <c r="AP76" s="707">
        <v>0</v>
      </c>
      <c r="AQ76" s="707">
        <v>0</v>
      </c>
      <c r="AR76" s="707">
        <v>284339</v>
      </c>
      <c r="AS76" s="123">
        <f t="shared" si="2"/>
        <v>566449.6</v>
      </c>
      <c r="AT76" s="110">
        <v>0</v>
      </c>
      <c r="AU76" s="110">
        <v>0</v>
      </c>
      <c r="AV76" s="110">
        <v>2941.14</v>
      </c>
      <c r="AW76" s="110">
        <v>0</v>
      </c>
      <c r="AX76" s="110">
        <v>0</v>
      </c>
      <c r="AY76" s="123">
        <f t="shared" si="3"/>
        <v>2941.14</v>
      </c>
      <c r="AZ76" s="123">
        <v>0</v>
      </c>
      <c r="BA76" s="110">
        <f t="shared" si="4"/>
        <v>2198170.02</v>
      </c>
      <c r="BB76" s="156">
        <f>BA76-'1718 revenues orig'!AI59</f>
        <v>487747.98000000021</v>
      </c>
      <c r="BC76" s="119">
        <f t="shared" si="5"/>
        <v>0</v>
      </c>
    </row>
    <row r="77" spans="1:55">
      <c r="B77" s="110" t="s">
        <v>47</v>
      </c>
      <c r="C77" s="110">
        <v>0</v>
      </c>
      <c r="D77" s="110">
        <v>0</v>
      </c>
      <c r="E77" s="110">
        <v>0</v>
      </c>
      <c r="F77" s="123">
        <f t="shared" ref="F77:F140" si="6">SUM(C77:E77)</f>
        <v>0</v>
      </c>
      <c r="G77" s="110">
        <v>0</v>
      </c>
      <c r="H77" s="110">
        <v>0</v>
      </c>
      <c r="I77" s="110">
        <v>7310</v>
      </c>
      <c r="J77" s="110">
        <v>0</v>
      </c>
      <c r="K77" s="110">
        <v>0</v>
      </c>
      <c r="L77" s="110">
        <v>0</v>
      </c>
      <c r="M77" s="110">
        <v>0</v>
      </c>
      <c r="N77" s="110">
        <v>0</v>
      </c>
      <c r="O77" s="110">
        <v>8234.07</v>
      </c>
      <c r="P77" s="110">
        <v>0</v>
      </c>
      <c r="Q77" s="110">
        <v>0</v>
      </c>
      <c r="R77" s="110">
        <v>0</v>
      </c>
      <c r="S77" s="698">
        <v>0</v>
      </c>
      <c r="T77" s="110">
        <v>0</v>
      </c>
      <c r="U77" s="110">
        <v>1962.5</v>
      </c>
      <c r="V77" s="110">
        <v>0</v>
      </c>
      <c r="W77" s="110">
        <v>0</v>
      </c>
      <c r="X77" s="698">
        <v>0</v>
      </c>
      <c r="Y77" s="703">
        <v>23262.639999999999</v>
      </c>
      <c r="Z77" s="703">
        <v>0</v>
      </c>
      <c r="AA77" s="703">
        <v>222389.03</v>
      </c>
      <c r="AB77" s="123">
        <f t="shared" ref="AB77:AB140" si="7">SUM(G77:AA77)-S77-X77</f>
        <v>263158.24</v>
      </c>
      <c r="AC77" s="123">
        <v>4691616.87</v>
      </c>
      <c r="AD77" s="110">
        <v>0</v>
      </c>
      <c r="AE77" s="110">
        <v>0</v>
      </c>
      <c r="AF77" s="110">
        <v>0</v>
      </c>
      <c r="AG77" s="110">
        <v>0</v>
      </c>
      <c r="AH77" s="110">
        <v>0</v>
      </c>
      <c r="AI77" s="110">
        <v>0</v>
      </c>
      <c r="AJ77" s="110">
        <v>0</v>
      </c>
      <c r="AK77" s="110">
        <v>0</v>
      </c>
      <c r="AL77" s="110">
        <v>0</v>
      </c>
      <c r="AM77" s="703">
        <v>0</v>
      </c>
      <c r="AN77" s="707">
        <v>0</v>
      </c>
      <c r="AO77" s="707">
        <v>0</v>
      </c>
      <c r="AP77" s="707">
        <v>0</v>
      </c>
      <c r="AQ77" s="707">
        <v>36518.07</v>
      </c>
      <c r="AR77" s="707">
        <v>296295</v>
      </c>
      <c r="AS77" s="123">
        <f t="shared" ref="AS77:AS140" si="8">SUM(AD77:AR77)</f>
        <v>332813.07</v>
      </c>
      <c r="AT77" s="110">
        <v>0</v>
      </c>
      <c r="AU77" s="110">
        <v>0</v>
      </c>
      <c r="AV77" s="110">
        <v>0</v>
      </c>
      <c r="AW77" s="110">
        <v>0</v>
      </c>
      <c r="AX77" s="110">
        <v>0</v>
      </c>
      <c r="AY77" s="123">
        <f t="shared" ref="AY77:AY140" si="9">SUM(AT77:AX77)</f>
        <v>0</v>
      </c>
      <c r="AZ77" s="123">
        <v>0</v>
      </c>
      <c r="BA77" s="110">
        <f t="shared" ref="BA77:BA140" si="10">F77+AB77+AS77+AY77+AZ77+AC77</f>
        <v>5287588.18</v>
      </c>
      <c r="BB77" s="156">
        <f>BA77-'1718 revenues orig'!AJ59</f>
        <v>578464.73999999929</v>
      </c>
      <c r="BC77" s="119">
        <f t="shared" ref="BC77:BC140" si="11">AZ77+AY77+AS77+AC77+AB77+F77-BA77</f>
        <v>0</v>
      </c>
    </row>
    <row r="78" spans="1:55">
      <c r="B78" s="110" t="s">
        <v>48</v>
      </c>
      <c r="C78" s="110">
        <v>41307.42</v>
      </c>
      <c r="D78" s="110">
        <v>20564.939999999999</v>
      </c>
      <c r="E78" s="110">
        <v>0</v>
      </c>
      <c r="F78" s="123">
        <f t="shared" si="6"/>
        <v>61872.36</v>
      </c>
      <c r="G78" s="110">
        <v>0</v>
      </c>
      <c r="H78" s="110">
        <v>0</v>
      </c>
      <c r="I78" s="110">
        <v>0</v>
      </c>
      <c r="J78" s="110">
        <v>0</v>
      </c>
      <c r="K78" s="110">
        <v>9856.6</v>
      </c>
      <c r="L78" s="110">
        <v>0</v>
      </c>
      <c r="M78" s="110">
        <v>14103</v>
      </c>
      <c r="N78" s="110">
        <v>0</v>
      </c>
      <c r="O78" s="110">
        <v>0</v>
      </c>
      <c r="P78" s="110">
        <v>0</v>
      </c>
      <c r="Q78" s="110">
        <v>0</v>
      </c>
      <c r="R78" s="110">
        <v>0</v>
      </c>
      <c r="S78" s="698">
        <v>14080.95</v>
      </c>
      <c r="T78" s="110">
        <v>0</v>
      </c>
      <c r="U78" s="110">
        <v>16936.25</v>
      </c>
      <c r="V78" s="110">
        <v>0</v>
      </c>
      <c r="W78" s="110">
        <v>0</v>
      </c>
      <c r="X78" s="698">
        <v>0</v>
      </c>
      <c r="Y78" s="703">
        <v>17059.269999999997</v>
      </c>
      <c r="Z78" s="703">
        <v>0</v>
      </c>
      <c r="AA78" s="703">
        <v>263515.24</v>
      </c>
      <c r="AB78" s="123">
        <f t="shared" si="7"/>
        <v>321470.36</v>
      </c>
      <c r="AC78" s="123">
        <v>5361457.5999999996</v>
      </c>
      <c r="AD78" s="110">
        <v>0</v>
      </c>
      <c r="AE78" s="110">
        <v>0</v>
      </c>
      <c r="AF78" s="110">
        <v>0</v>
      </c>
      <c r="AG78" s="110">
        <v>0</v>
      </c>
      <c r="AH78" s="110">
        <v>0</v>
      </c>
      <c r="AI78" s="110">
        <v>0</v>
      </c>
      <c r="AJ78" s="110">
        <v>0</v>
      </c>
      <c r="AK78" s="110">
        <v>0</v>
      </c>
      <c r="AL78" s="110">
        <v>0</v>
      </c>
      <c r="AM78" s="703">
        <v>0</v>
      </c>
      <c r="AN78" s="707">
        <v>0</v>
      </c>
      <c r="AO78" s="707">
        <v>0</v>
      </c>
      <c r="AP78" s="707">
        <v>0</v>
      </c>
      <c r="AQ78" s="707">
        <v>18921.3</v>
      </c>
      <c r="AR78" s="707">
        <v>654969</v>
      </c>
      <c r="AS78" s="123">
        <f t="shared" si="8"/>
        <v>673890.3</v>
      </c>
      <c r="AT78" s="110">
        <v>0</v>
      </c>
      <c r="AU78" s="110">
        <v>0</v>
      </c>
      <c r="AV78" s="110">
        <v>3695.27</v>
      </c>
      <c r="AW78" s="110">
        <v>46080</v>
      </c>
      <c r="AX78" s="110">
        <v>0</v>
      </c>
      <c r="AY78" s="123">
        <f t="shared" si="9"/>
        <v>49775.27</v>
      </c>
      <c r="AZ78" s="123">
        <v>1090718.8</v>
      </c>
      <c r="BA78" s="110">
        <f t="shared" si="10"/>
        <v>7559184.6899999995</v>
      </c>
      <c r="BC78" s="119">
        <f t="shared" si="11"/>
        <v>0</v>
      </c>
    </row>
    <row r="79" spans="1:55">
      <c r="B79" s="110" t="s">
        <v>49</v>
      </c>
      <c r="C79" s="110">
        <v>0</v>
      </c>
      <c r="D79" s="110">
        <v>0</v>
      </c>
      <c r="E79" s="110">
        <v>0</v>
      </c>
      <c r="F79" s="123">
        <f t="shared" si="6"/>
        <v>0</v>
      </c>
      <c r="G79" s="110">
        <v>0</v>
      </c>
      <c r="H79" s="110">
        <v>0</v>
      </c>
      <c r="I79" s="110">
        <v>0</v>
      </c>
      <c r="J79" s="110">
        <v>0</v>
      </c>
      <c r="K79" s="110">
        <v>0</v>
      </c>
      <c r="L79" s="110">
        <v>0</v>
      </c>
      <c r="M79" s="110">
        <v>0</v>
      </c>
      <c r="N79" s="110">
        <v>0</v>
      </c>
      <c r="O79" s="110">
        <v>43.7</v>
      </c>
      <c r="P79" s="110">
        <v>0</v>
      </c>
      <c r="Q79" s="110">
        <v>0</v>
      </c>
      <c r="R79" s="110">
        <v>0</v>
      </c>
      <c r="S79" s="698">
        <v>0</v>
      </c>
      <c r="T79" s="110">
        <v>0</v>
      </c>
      <c r="U79" s="110">
        <v>986.54</v>
      </c>
      <c r="V79" s="110">
        <v>0</v>
      </c>
      <c r="W79" s="110">
        <v>0</v>
      </c>
      <c r="X79" s="698">
        <v>0</v>
      </c>
      <c r="Y79" s="703">
        <v>886.2</v>
      </c>
      <c r="Z79" s="703">
        <v>0</v>
      </c>
      <c r="AA79" s="703">
        <v>3875.2</v>
      </c>
      <c r="AB79" s="123">
        <f t="shared" si="7"/>
        <v>5791.6399999999994</v>
      </c>
      <c r="AC79" s="123">
        <v>272286.32</v>
      </c>
      <c r="AD79" s="110">
        <v>0</v>
      </c>
      <c r="AE79" s="110">
        <v>0</v>
      </c>
      <c r="AF79" s="110">
        <v>0</v>
      </c>
      <c r="AG79" s="110">
        <v>0</v>
      </c>
      <c r="AH79" s="110">
        <v>0</v>
      </c>
      <c r="AI79" s="110">
        <v>0</v>
      </c>
      <c r="AJ79" s="110">
        <v>0</v>
      </c>
      <c r="AK79" s="110">
        <v>0</v>
      </c>
      <c r="AL79" s="110">
        <v>0</v>
      </c>
      <c r="AM79" s="703">
        <v>0</v>
      </c>
      <c r="AN79" s="707">
        <v>0</v>
      </c>
      <c r="AO79" s="707">
        <v>0</v>
      </c>
      <c r="AP79" s="707">
        <v>0</v>
      </c>
      <c r="AQ79" s="707">
        <v>0</v>
      </c>
      <c r="AR79" s="707">
        <v>0</v>
      </c>
      <c r="AS79" s="123">
        <f t="shared" si="8"/>
        <v>0</v>
      </c>
      <c r="AT79" s="110">
        <v>0</v>
      </c>
      <c r="AU79" s="110">
        <v>0</v>
      </c>
      <c r="AV79" s="110">
        <v>0</v>
      </c>
      <c r="AW79" s="110">
        <v>0</v>
      </c>
      <c r="AX79" s="110">
        <v>0</v>
      </c>
      <c r="AY79" s="123">
        <f t="shared" si="9"/>
        <v>0</v>
      </c>
      <c r="AZ79" s="123">
        <v>0</v>
      </c>
      <c r="BA79" s="110">
        <f t="shared" si="10"/>
        <v>278077.96000000002</v>
      </c>
      <c r="BC79" s="119">
        <f t="shared" si="11"/>
        <v>0</v>
      </c>
    </row>
    <row r="80" spans="1:55">
      <c r="B80" s="110" t="s">
        <v>7</v>
      </c>
      <c r="C80" s="110">
        <v>289772.32</v>
      </c>
      <c r="D80" s="110">
        <v>0</v>
      </c>
      <c r="E80" s="110">
        <v>0</v>
      </c>
      <c r="F80" s="123">
        <f t="shared" si="6"/>
        <v>289772.32</v>
      </c>
      <c r="G80" s="110">
        <v>0</v>
      </c>
      <c r="H80" s="110">
        <v>8394.3700000000008</v>
      </c>
      <c r="I80" s="110">
        <v>0</v>
      </c>
      <c r="J80" s="110">
        <v>1400.13</v>
      </c>
      <c r="K80" s="110">
        <v>50</v>
      </c>
      <c r="L80" s="110">
        <v>0</v>
      </c>
      <c r="M80" s="110">
        <v>96901</v>
      </c>
      <c r="N80" s="110">
        <v>1247.92</v>
      </c>
      <c r="O80" s="110">
        <v>447.34</v>
      </c>
      <c r="P80" s="110">
        <v>0</v>
      </c>
      <c r="Q80" s="110">
        <v>0</v>
      </c>
      <c r="R80" s="110">
        <v>6134.75</v>
      </c>
      <c r="S80" s="698">
        <v>0</v>
      </c>
      <c r="T80" s="110">
        <v>0</v>
      </c>
      <c r="U80" s="110">
        <v>8967.2800000000007</v>
      </c>
      <c r="V80" s="110">
        <v>0</v>
      </c>
      <c r="W80" s="110">
        <v>7256.45</v>
      </c>
      <c r="X80" s="698">
        <v>0</v>
      </c>
      <c r="Y80" s="703">
        <v>161414.23000000001</v>
      </c>
      <c r="Z80" s="703">
        <v>0</v>
      </c>
      <c r="AA80" s="703">
        <v>1167640.8400000001</v>
      </c>
      <c r="AB80" s="123">
        <f t="shared" si="7"/>
        <v>1459854.31</v>
      </c>
      <c r="AC80" s="123">
        <v>38565077.780000001</v>
      </c>
      <c r="AD80" s="110">
        <v>0</v>
      </c>
      <c r="AE80" s="110">
        <v>34550.31</v>
      </c>
      <c r="AF80" s="110">
        <v>0</v>
      </c>
      <c r="AG80" s="110">
        <v>0</v>
      </c>
      <c r="AH80" s="110">
        <v>0</v>
      </c>
      <c r="AI80" s="110">
        <v>0</v>
      </c>
      <c r="AJ80" s="110">
        <v>0</v>
      </c>
      <c r="AK80" s="110">
        <v>27300</v>
      </c>
      <c r="AL80" s="110">
        <v>0</v>
      </c>
      <c r="AM80" s="703">
        <v>3490.91</v>
      </c>
      <c r="AN80" s="707">
        <v>3490.91</v>
      </c>
      <c r="AO80" s="707">
        <v>246588.89</v>
      </c>
      <c r="AP80" s="707">
        <v>0</v>
      </c>
      <c r="AQ80" s="707">
        <v>461368</v>
      </c>
      <c r="AR80" s="707">
        <v>1996031</v>
      </c>
      <c r="AS80" s="123">
        <f t="shared" si="8"/>
        <v>2772820.02</v>
      </c>
      <c r="AT80" s="110">
        <v>0</v>
      </c>
      <c r="AU80" s="110">
        <v>0</v>
      </c>
      <c r="AV80" s="110">
        <v>0</v>
      </c>
      <c r="AW80" s="110">
        <v>265951.15999999997</v>
      </c>
      <c r="AX80" s="110">
        <v>0</v>
      </c>
      <c r="AY80" s="123">
        <f t="shared" si="9"/>
        <v>265951.15999999997</v>
      </c>
      <c r="AZ80" s="123">
        <v>0</v>
      </c>
      <c r="BA80" s="110">
        <f t="shared" si="10"/>
        <v>43353475.590000004</v>
      </c>
      <c r="BC80" s="119">
        <f t="shared" si="11"/>
        <v>0</v>
      </c>
    </row>
    <row r="81" spans="1:55">
      <c r="A81" s="110" t="s">
        <v>798</v>
      </c>
      <c r="B81" s="110" t="s">
        <v>178</v>
      </c>
      <c r="C81" s="110">
        <v>0</v>
      </c>
      <c r="D81" s="110">
        <v>0</v>
      </c>
      <c r="E81" s="110">
        <v>0</v>
      </c>
      <c r="F81" s="123">
        <f t="shared" si="6"/>
        <v>0</v>
      </c>
      <c r="G81" s="110">
        <v>0</v>
      </c>
      <c r="H81" s="110">
        <v>41984.38</v>
      </c>
      <c r="I81" s="110">
        <v>0</v>
      </c>
      <c r="J81" s="110">
        <v>0</v>
      </c>
      <c r="K81" s="110">
        <v>0</v>
      </c>
      <c r="L81" s="110">
        <v>0</v>
      </c>
      <c r="M81" s="110">
        <v>0</v>
      </c>
      <c r="N81" s="110">
        <v>0</v>
      </c>
      <c r="O81" s="110">
        <v>0</v>
      </c>
      <c r="P81" s="110">
        <v>0</v>
      </c>
      <c r="Q81" s="110">
        <v>0</v>
      </c>
      <c r="R81" s="110">
        <v>0</v>
      </c>
      <c r="S81" s="698">
        <v>0</v>
      </c>
      <c r="T81" s="110">
        <v>0</v>
      </c>
      <c r="U81" s="110">
        <v>0</v>
      </c>
      <c r="V81" s="110">
        <v>0</v>
      </c>
      <c r="W81" s="110">
        <v>0</v>
      </c>
      <c r="X81" s="698">
        <v>0</v>
      </c>
      <c r="Y81" s="703">
        <v>5032.33</v>
      </c>
      <c r="Z81" s="703">
        <v>0</v>
      </c>
      <c r="AA81" s="703">
        <v>0</v>
      </c>
      <c r="AB81" s="123">
        <f t="shared" si="7"/>
        <v>47016.71</v>
      </c>
      <c r="AC81" s="123">
        <v>1692965.06</v>
      </c>
      <c r="AD81" s="110">
        <v>0</v>
      </c>
      <c r="AE81" s="110">
        <v>0</v>
      </c>
      <c r="AF81" s="110">
        <v>0</v>
      </c>
      <c r="AG81" s="110">
        <v>0</v>
      </c>
      <c r="AH81" s="110">
        <v>0</v>
      </c>
      <c r="AI81" s="110">
        <v>0</v>
      </c>
      <c r="AJ81" s="110">
        <v>0</v>
      </c>
      <c r="AK81" s="110">
        <v>0</v>
      </c>
      <c r="AL81" s="110">
        <v>0</v>
      </c>
      <c r="AM81" s="703">
        <v>0</v>
      </c>
      <c r="AN81" s="707">
        <v>0</v>
      </c>
      <c r="AO81" s="707">
        <v>0</v>
      </c>
      <c r="AP81" s="707">
        <v>0</v>
      </c>
      <c r="AQ81" s="707">
        <v>0</v>
      </c>
      <c r="AR81" s="707">
        <v>0</v>
      </c>
      <c r="AS81" s="123">
        <f t="shared" si="8"/>
        <v>0</v>
      </c>
      <c r="AT81" s="110">
        <v>0</v>
      </c>
      <c r="AU81" s="110">
        <v>0</v>
      </c>
      <c r="AV81" s="110">
        <v>0</v>
      </c>
      <c r="AW81" s="110">
        <v>0</v>
      </c>
      <c r="AX81" s="110">
        <v>0</v>
      </c>
      <c r="AY81" s="123">
        <f t="shared" si="9"/>
        <v>0</v>
      </c>
      <c r="AZ81" s="123">
        <v>0</v>
      </c>
      <c r="BA81" s="110">
        <f t="shared" si="10"/>
        <v>1739981.77</v>
      </c>
      <c r="BC81" s="119">
        <f t="shared" si="11"/>
        <v>0</v>
      </c>
    </row>
    <row r="82" spans="1:55">
      <c r="B82" s="110" t="s">
        <v>805</v>
      </c>
      <c r="C82" s="110">
        <v>289772.32</v>
      </c>
      <c r="D82" s="110">
        <v>0</v>
      </c>
      <c r="E82" s="110">
        <v>0</v>
      </c>
      <c r="F82" s="123">
        <f t="shared" si="6"/>
        <v>289772.32</v>
      </c>
      <c r="G82" s="110">
        <v>0</v>
      </c>
      <c r="H82" s="110">
        <v>50378.75</v>
      </c>
      <c r="I82" s="110">
        <v>0</v>
      </c>
      <c r="J82" s="110">
        <v>1400.13</v>
      </c>
      <c r="K82" s="110">
        <v>50</v>
      </c>
      <c r="L82" s="110">
        <v>0</v>
      </c>
      <c r="M82" s="110">
        <v>96901</v>
      </c>
      <c r="N82" s="110">
        <v>1247.92</v>
      </c>
      <c r="O82" s="110">
        <v>447.34</v>
      </c>
      <c r="P82" s="110">
        <v>0</v>
      </c>
      <c r="Q82" s="110">
        <v>0</v>
      </c>
      <c r="R82" s="110">
        <v>6134.75</v>
      </c>
      <c r="S82" s="698">
        <v>0</v>
      </c>
      <c r="T82" s="110">
        <v>0</v>
      </c>
      <c r="U82" s="110">
        <v>8967.2800000000007</v>
      </c>
      <c r="V82" s="110">
        <v>0</v>
      </c>
      <c r="W82" s="110">
        <v>7256.45</v>
      </c>
      <c r="X82" s="698">
        <v>0</v>
      </c>
      <c r="Y82" s="703">
        <v>166446.56</v>
      </c>
      <c r="Z82" s="703">
        <v>0</v>
      </c>
      <c r="AA82" s="703">
        <v>1167640.8400000001</v>
      </c>
      <c r="AB82" s="123">
        <f t="shared" si="7"/>
        <v>1506871.02</v>
      </c>
      <c r="AC82" s="123">
        <v>40258042.840000004</v>
      </c>
      <c r="AD82" s="110">
        <v>0</v>
      </c>
      <c r="AE82" s="110">
        <v>34550.31</v>
      </c>
      <c r="AF82" s="110">
        <v>0</v>
      </c>
      <c r="AG82" s="110">
        <v>0</v>
      </c>
      <c r="AH82" s="110">
        <v>0</v>
      </c>
      <c r="AI82" s="110">
        <v>0</v>
      </c>
      <c r="AJ82" s="110">
        <v>0</v>
      </c>
      <c r="AK82" s="110">
        <v>27300</v>
      </c>
      <c r="AL82" s="110">
        <v>0</v>
      </c>
      <c r="AM82" s="703">
        <v>3490.91</v>
      </c>
      <c r="AN82" s="707">
        <v>3490.91</v>
      </c>
      <c r="AO82" s="707">
        <v>246588.89</v>
      </c>
      <c r="AP82" s="707">
        <v>0</v>
      </c>
      <c r="AQ82" s="707">
        <v>461368</v>
      </c>
      <c r="AR82" s="707">
        <v>1996031</v>
      </c>
      <c r="AS82" s="123">
        <f t="shared" si="8"/>
        <v>2772820.02</v>
      </c>
      <c r="AT82" s="110">
        <v>0</v>
      </c>
      <c r="AU82" s="110">
        <v>0</v>
      </c>
      <c r="AV82" s="110">
        <v>0</v>
      </c>
      <c r="AW82" s="110">
        <v>265951.15999999997</v>
      </c>
      <c r="AX82" s="110">
        <v>0</v>
      </c>
      <c r="AY82" s="123">
        <f t="shared" si="9"/>
        <v>265951.15999999997</v>
      </c>
      <c r="AZ82" s="123">
        <v>0</v>
      </c>
      <c r="BA82" s="110">
        <f t="shared" si="10"/>
        <v>45093457.360000007</v>
      </c>
      <c r="BB82" s="156">
        <f>BA82-'1718 revenues orig'!AM59-'1718 revenues orig'!FW59</f>
        <v>4045057.1100000045</v>
      </c>
      <c r="BC82" s="119">
        <f t="shared" si="11"/>
        <v>0</v>
      </c>
    </row>
    <row r="83" spans="1:55">
      <c r="B83" s="110" t="s">
        <v>50</v>
      </c>
      <c r="C83" s="110">
        <v>15962.36</v>
      </c>
      <c r="D83" s="110">
        <v>0</v>
      </c>
      <c r="E83" s="110">
        <v>0</v>
      </c>
      <c r="F83" s="123">
        <f t="shared" si="6"/>
        <v>15962.36</v>
      </c>
      <c r="G83" s="110">
        <v>0</v>
      </c>
      <c r="H83" s="110">
        <v>1465.01</v>
      </c>
      <c r="I83" s="110">
        <v>0</v>
      </c>
      <c r="J83" s="110">
        <v>0</v>
      </c>
      <c r="K83" s="110">
        <v>0</v>
      </c>
      <c r="L83" s="110">
        <v>0</v>
      </c>
      <c r="M83" s="110">
        <v>0</v>
      </c>
      <c r="N83" s="110">
        <v>0</v>
      </c>
      <c r="O83" s="110">
        <v>238.72</v>
      </c>
      <c r="P83" s="110">
        <v>0</v>
      </c>
      <c r="Q83" s="110">
        <v>0</v>
      </c>
      <c r="R83" s="110">
        <v>0</v>
      </c>
      <c r="S83" s="698">
        <v>0</v>
      </c>
      <c r="T83" s="110">
        <v>0</v>
      </c>
      <c r="U83" s="110">
        <v>347.62</v>
      </c>
      <c r="V83" s="110">
        <v>0</v>
      </c>
      <c r="W83" s="110">
        <v>0</v>
      </c>
      <c r="X83" s="698">
        <v>7221.48</v>
      </c>
      <c r="Y83" s="703">
        <v>2942.96</v>
      </c>
      <c r="Z83" s="703">
        <v>0</v>
      </c>
      <c r="AA83" s="703">
        <v>70933.02</v>
      </c>
      <c r="AB83" s="123">
        <f t="shared" si="7"/>
        <v>75927.33</v>
      </c>
      <c r="AC83" s="123">
        <v>1535343.46</v>
      </c>
      <c r="AD83" s="110">
        <f>156000</f>
        <v>156000</v>
      </c>
      <c r="AE83" s="110">
        <v>0</v>
      </c>
      <c r="AF83" s="110">
        <v>0</v>
      </c>
      <c r="AG83" s="110">
        <v>0</v>
      </c>
      <c r="AH83" s="110">
        <v>3450.08</v>
      </c>
      <c r="AI83" s="110">
        <v>0</v>
      </c>
      <c r="AJ83" s="110">
        <v>0</v>
      </c>
      <c r="AK83" s="110">
        <v>0</v>
      </c>
      <c r="AL83" s="110">
        <v>0</v>
      </c>
      <c r="AM83" s="703">
        <v>79528.25</v>
      </c>
      <c r="AN83" s="707">
        <v>79528.25</v>
      </c>
      <c r="AO83" s="707">
        <v>0</v>
      </c>
      <c r="AP83" s="707">
        <v>0</v>
      </c>
      <c r="AQ83" s="707">
        <v>0</v>
      </c>
      <c r="AR83" s="707">
        <v>165455</v>
      </c>
      <c r="AS83" s="123">
        <f t="shared" si="8"/>
        <v>483961.57999999996</v>
      </c>
      <c r="AT83" s="110">
        <v>0</v>
      </c>
      <c r="AU83" s="110">
        <v>0</v>
      </c>
      <c r="AV83" s="110">
        <v>0</v>
      </c>
      <c r="AW83" s="110">
        <v>0</v>
      </c>
      <c r="AX83" s="110">
        <v>0</v>
      </c>
      <c r="AY83" s="123">
        <f t="shared" si="9"/>
        <v>0</v>
      </c>
      <c r="AZ83" s="123">
        <v>0</v>
      </c>
      <c r="BA83" s="110">
        <f t="shared" si="10"/>
        <v>2111194.73</v>
      </c>
      <c r="BC83" s="119">
        <f t="shared" si="11"/>
        <v>0</v>
      </c>
    </row>
    <row r="84" spans="1:55">
      <c r="B84" s="110" t="s">
        <v>51</v>
      </c>
      <c r="C84" s="110">
        <v>27836.37</v>
      </c>
      <c r="D84" s="110">
        <v>1770.42</v>
      </c>
      <c r="E84" s="110">
        <v>0</v>
      </c>
      <c r="F84" s="123">
        <f t="shared" si="6"/>
        <v>29606.79</v>
      </c>
      <c r="G84" s="110">
        <v>0</v>
      </c>
      <c r="H84" s="110">
        <v>0</v>
      </c>
      <c r="I84" s="110">
        <v>9134.42</v>
      </c>
      <c r="J84" s="110">
        <v>0</v>
      </c>
      <c r="K84" s="110">
        <v>0</v>
      </c>
      <c r="L84" s="110">
        <v>0</v>
      </c>
      <c r="M84" s="110">
        <v>500</v>
      </c>
      <c r="N84" s="110">
        <v>0</v>
      </c>
      <c r="O84" s="110">
        <v>604.70000000000005</v>
      </c>
      <c r="P84" s="110">
        <v>0</v>
      </c>
      <c r="Q84" s="110">
        <v>65305.98</v>
      </c>
      <c r="R84" s="110">
        <v>0</v>
      </c>
      <c r="S84" s="698">
        <v>21775.94</v>
      </c>
      <c r="T84" s="110">
        <v>0</v>
      </c>
      <c r="U84" s="110">
        <v>7635.78</v>
      </c>
      <c r="V84" s="110">
        <v>0</v>
      </c>
      <c r="W84" s="110">
        <v>0</v>
      </c>
      <c r="X84" s="698">
        <v>0</v>
      </c>
      <c r="Y84" s="703">
        <v>29909.11</v>
      </c>
      <c r="Z84" s="703">
        <v>0</v>
      </c>
      <c r="AA84" s="703">
        <v>158618.29999999999</v>
      </c>
      <c r="AB84" s="123">
        <f t="shared" si="7"/>
        <v>271708.28999999998</v>
      </c>
      <c r="AC84" s="123">
        <v>8317856.1799999997</v>
      </c>
      <c r="AD84" s="110">
        <v>0</v>
      </c>
      <c r="AE84" s="110">
        <v>0</v>
      </c>
      <c r="AF84" s="110">
        <v>0</v>
      </c>
      <c r="AG84" s="110">
        <v>0</v>
      </c>
      <c r="AH84" s="110">
        <v>0</v>
      </c>
      <c r="AI84" s="110">
        <v>0</v>
      </c>
      <c r="AJ84" s="110">
        <v>0</v>
      </c>
      <c r="AK84" s="110">
        <v>0</v>
      </c>
      <c r="AL84" s="110">
        <v>0</v>
      </c>
      <c r="AM84" s="703">
        <v>11568.16</v>
      </c>
      <c r="AN84" s="707">
        <v>11568.16</v>
      </c>
      <c r="AO84" s="707">
        <v>0</v>
      </c>
      <c r="AP84" s="707">
        <v>4935</v>
      </c>
      <c r="AQ84" s="707">
        <v>85309.37</v>
      </c>
      <c r="AR84" s="707">
        <v>541175</v>
      </c>
      <c r="AS84" s="123">
        <f t="shared" si="8"/>
        <v>654555.68999999994</v>
      </c>
      <c r="AT84" s="110">
        <v>0</v>
      </c>
      <c r="AU84" s="110">
        <v>0</v>
      </c>
      <c r="AV84" s="110">
        <v>1612.56</v>
      </c>
      <c r="AW84" s="110">
        <v>4441.1099999999997</v>
      </c>
      <c r="AX84" s="110">
        <v>0</v>
      </c>
      <c r="AY84" s="123">
        <f t="shared" si="9"/>
        <v>6053.67</v>
      </c>
      <c r="AZ84" s="123">
        <v>0</v>
      </c>
      <c r="BA84" s="110">
        <f t="shared" si="10"/>
        <v>9279780.6199999992</v>
      </c>
      <c r="BC84" s="119">
        <f t="shared" si="11"/>
        <v>0</v>
      </c>
    </row>
    <row r="85" spans="1:55">
      <c r="B85" s="110" t="s">
        <v>52</v>
      </c>
      <c r="C85" s="110">
        <v>10507.34</v>
      </c>
      <c r="D85" s="110">
        <v>3680.88</v>
      </c>
      <c r="E85" s="110">
        <v>0</v>
      </c>
      <c r="F85" s="123">
        <f t="shared" si="6"/>
        <v>14188.220000000001</v>
      </c>
      <c r="G85" s="110">
        <v>0</v>
      </c>
      <c r="H85" s="110">
        <v>0</v>
      </c>
      <c r="I85" s="110">
        <v>0</v>
      </c>
      <c r="J85" s="110">
        <v>4250</v>
      </c>
      <c r="K85" s="110">
        <v>0</v>
      </c>
      <c r="L85" s="110">
        <v>0</v>
      </c>
      <c r="M85" s="110">
        <v>0</v>
      </c>
      <c r="N85" s="110">
        <v>0</v>
      </c>
      <c r="O85" s="110">
        <v>0</v>
      </c>
      <c r="P85" s="110">
        <v>0</v>
      </c>
      <c r="Q85" s="110">
        <v>0</v>
      </c>
      <c r="R85" s="110">
        <v>0</v>
      </c>
      <c r="S85" s="698">
        <v>0</v>
      </c>
      <c r="T85" s="110">
        <v>0</v>
      </c>
      <c r="U85" s="110">
        <v>20740.830000000002</v>
      </c>
      <c r="V85" s="110">
        <v>0</v>
      </c>
      <c r="W85" s="110">
        <v>0</v>
      </c>
      <c r="X85" s="698">
        <v>0</v>
      </c>
      <c r="Y85" s="703">
        <v>7437.77</v>
      </c>
      <c r="Z85" s="703">
        <v>0</v>
      </c>
      <c r="AA85" s="703">
        <v>57545.07</v>
      </c>
      <c r="AB85" s="123">
        <f t="shared" si="7"/>
        <v>89973.67</v>
      </c>
      <c r="AC85" s="123">
        <v>2616059.84</v>
      </c>
      <c r="AD85" s="110">
        <v>0</v>
      </c>
      <c r="AE85" s="110">
        <v>0</v>
      </c>
      <c r="AF85" s="110">
        <v>0</v>
      </c>
      <c r="AG85" s="110">
        <v>0</v>
      </c>
      <c r="AH85" s="110">
        <v>0</v>
      </c>
      <c r="AI85" s="110">
        <v>0</v>
      </c>
      <c r="AJ85" s="110">
        <v>43139</v>
      </c>
      <c r="AK85" s="110">
        <v>0</v>
      </c>
      <c r="AL85" s="110">
        <v>0</v>
      </c>
      <c r="AM85" s="703">
        <v>50150.91</v>
      </c>
      <c r="AN85" s="707">
        <v>50150.91</v>
      </c>
      <c r="AO85" s="707">
        <v>121400</v>
      </c>
      <c r="AP85" s="707">
        <v>0</v>
      </c>
      <c r="AQ85" s="707">
        <v>54453</v>
      </c>
      <c r="AR85" s="707">
        <v>226992</v>
      </c>
      <c r="AS85" s="123">
        <f t="shared" si="8"/>
        <v>546285.82000000007</v>
      </c>
      <c r="AT85" s="110">
        <v>0</v>
      </c>
      <c r="AU85" s="110">
        <v>0</v>
      </c>
      <c r="AV85" s="110">
        <v>0</v>
      </c>
      <c r="AW85" s="110">
        <v>0</v>
      </c>
      <c r="AX85" s="110">
        <v>0</v>
      </c>
      <c r="AY85" s="123">
        <f t="shared" si="9"/>
        <v>0</v>
      </c>
      <c r="AZ85" s="123">
        <v>0</v>
      </c>
      <c r="BA85" s="110">
        <f t="shared" si="10"/>
        <v>3266507.55</v>
      </c>
      <c r="BC85" s="119">
        <f t="shared" si="11"/>
        <v>0</v>
      </c>
    </row>
    <row r="86" spans="1:55">
      <c r="B86" s="110" t="s">
        <v>53</v>
      </c>
      <c r="C86" s="110">
        <v>0</v>
      </c>
      <c r="D86" s="110">
        <v>0</v>
      </c>
      <c r="E86" s="110">
        <v>0</v>
      </c>
      <c r="F86" s="123">
        <f t="shared" si="6"/>
        <v>0</v>
      </c>
      <c r="G86" s="110">
        <v>0</v>
      </c>
      <c r="H86" s="110">
        <v>0</v>
      </c>
      <c r="I86" s="110">
        <v>0</v>
      </c>
      <c r="J86" s="110">
        <v>1190.83</v>
      </c>
      <c r="K86" s="110">
        <v>0</v>
      </c>
      <c r="L86" s="110">
        <v>0</v>
      </c>
      <c r="M86" s="110">
        <v>0</v>
      </c>
      <c r="N86" s="110">
        <v>0</v>
      </c>
      <c r="O86" s="110">
        <v>120</v>
      </c>
      <c r="P86" s="110">
        <v>0</v>
      </c>
      <c r="Q86" s="110">
        <v>0</v>
      </c>
      <c r="R86" s="110">
        <v>0</v>
      </c>
      <c r="S86" s="698">
        <v>16875.22</v>
      </c>
      <c r="T86" s="110">
        <v>0</v>
      </c>
      <c r="U86" s="110">
        <v>15846.36</v>
      </c>
      <c r="V86" s="110">
        <v>0</v>
      </c>
      <c r="W86" s="110">
        <v>0</v>
      </c>
      <c r="X86" s="698">
        <v>0</v>
      </c>
      <c r="Y86" s="703">
        <v>854.55</v>
      </c>
      <c r="Z86" s="703">
        <v>0</v>
      </c>
      <c r="AA86" s="703">
        <v>0</v>
      </c>
      <c r="AB86" s="123">
        <f t="shared" si="7"/>
        <v>18011.740000000005</v>
      </c>
      <c r="AC86" s="123">
        <v>307162.76</v>
      </c>
      <c r="AD86" s="110">
        <v>0</v>
      </c>
      <c r="AE86" s="110">
        <v>0</v>
      </c>
      <c r="AF86" s="110">
        <v>0</v>
      </c>
      <c r="AG86" s="110">
        <v>0</v>
      </c>
      <c r="AH86" s="110">
        <v>0</v>
      </c>
      <c r="AI86" s="110">
        <v>0</v>
      </c>
      <c r="AJ86" s="110">
        <v>0</v>
      </c>
      <c r="AK86" s="110">
        <v>0</v>
      </c>
      <c r="AL86" s="110">
        <v>0</v>
      </c>
      <c r="AM86" s="703">
        <v>10478.52</v>
      </c>
      <c r="AN86" s="707">
        <v>10478.52</v>
      </c>
      <c r="AO86" s="707">
        <v>0</v>
      </c>
      <c r="AP86" s="707">
        <v>0</v>
      </c>
      <c r="AQ86" s="707">
        <v>0</v>
      </c>
      <c r="AR86" s="707">
        <v>0</v>
      </c>
      <c r="AS86" s="123">
        <f t="shared" si="8"/>
        <v>20957.04</v>
      </c>
      <c r="AT86" s="110">
        <v>0</v>
      </c>
      <c r="AU86" s="110">
        <v>0</v>
      </c>
      <c r="AV86" s="110">
        <v>0</v>
      </c>
      <c r="AW86" s="110">
        <v>0</v>
      </c>
      <c r="AX86" s="110">
        <v>0</v>
      </c>
      <c r="AY86" s="123">
        <f t="shared" si="9"/>
        <v>0</v>
      </c>
      <c r="AZ86" s="123">
        <v>0</v>
      </c>
      <c r="BA86" s="110">
        <f t="shared" si="10"/>
        <v>346131.54000000004</v>
      </c>
      <c r="BB86" s="156">
        <f>BA86-'1718 revenues orig'!AQ59</f>
        <v>4936.3699999999953</v>
      </c>
      <c r="BC86" s="119">
        <f t="shared" si="11"/>
        <v>0</v>
      </c>
    </row>
    <row r="87" spans="1:55">
      <c r="B87" s="110" t="s">
        <v>54</v>
      </c>
      <c r="C87" s="110">
        <v>37342.94</v>
      </c>
      <c r="D87" s="110">
        <v>119415.93</v>
      </c>
      <c r="E87" s="110">
        <v>0</v>
      </c>
      <c r="F87" s="123">
        <f t="shared" si="6"/>
        <v>156758.87</v>
      </c>
      <c r="G87" s="110">
        <v>0</v>
      </c>
      <c r="H87" s="110">
        <v>0</v>
      </c>
      <c r="I87" s="110">
        <v>10</v>
      </c>
      <c r="J87" s="110">
        <v>0</v>
      </c>
      <c r="K87" s="110">
        <v>2.5</v>
      </c>
      <c r="L87" s="110">
        <v>0</v>
      </c>
      <c r="M87" s="110">
        <v>500</v>
      </c>
      <c r="N87" s="110">
        <v>0</v>
      </c>
      <c r="O87" s="110">
        <v>0</v>
      </c>
      <c r="P87" s="110">
        <v>0</v>
      </c>
      <c r="Q87" s="110">
        <v>0</v>
      </c>
      <c r="R87" s="110">
        <v>0</v>
      </c>
      <c r="S87" s="698">
        <v>8312.5</v>
      </c>
      <c r="T87" s="110">
        <v>0</v>
      </c>
      <c r="U87" s="110">
        <v>1839.1</v>
      </c>
      <c r="V87" s="110">
        <v>0</v>
      </c>
      <c r="W87" s="110">
        <v>0</v>
      </c>
      <c r="X87" s="698">
        <v>1446.76</v>
      </c>
      <c r="Y87" s="703">
        <v>21743.45</v>
      </c>
      <c r="Z87" s="703">
        <v>0</v>
      </c>
      <c r="AA87" s="703">
        <v>633017.14</v>
      </c>
      <c r="AB87" s="123">
        <f t="shared" si="7"/>
        <v>657112.18999999994</v>
      </c>
      <c r="AC87" s="123">
        <v>3494962.96</v>
      </c>
      <c r="AD87" s="110">
        <v>0</v>
      </c>
      <c r="AE87" s="110">
        <v>0</v>
      </c>
      <c r="AF87" s="110">
        <v>0</v>
      </c>
      <c r="AG87" s="110">
        <v>0</v>
      </c>
      <c r="AH87" s="110">
        <v>18807.939999999999</v>
      </c>
      <c r="AI87" s="110">
        <v>0</v>
      </c>
      <c r="AJ87" s="110">
        <v>0</v>
      </c>
      <c r="AK87" s="110">
        <v>0</v>
      </c>
      <c r="AL87" s="110">
        <v>0</v>
      </c>
      <c r="AM87" s="703">
        <v>0</v>
      </c>
      <c r="AN87" s="707">
        <v>0</v>
      </c>
      <c r="AO87" s="707">
        <v>0</v>
      </c>
      <c r="AP87" s="707">
        <v>0</v>
      </c>
      <c r="AQ87" s="707">
        <v>18249.73</v>
      </c>
      <c r="AR87" s="707">
        <v>171259</v>
      </c>
      <c r="AS87" s="123">
        <f t="shared" si="8"/>
        <v>208316.66999999998</v>
      </c>
      <c r="AT87" s="110">
        <v>0</v>
      </c>
      <c r="AU87" s="110">
        <v>0</v>
      </c>
      <c r="AV87" s="110">
        <v>106072.6</v>
      </c>
      <c r="AW87" s="110">
        <v>0</v>
      </c>
      <c r="AX87" s="110">
        <v>0</v>
      </c>
      <c r="AY87" s="123">
        <f t="shared" si="9"/>
        <v>106072.6</v>
      </c>
      <c r="AZ87" s="123">
        <v>3444487.48</v>
      </c>
      <c r="BA87" s="110">
        <f t="shared" si="10"/>
        <v>8067710.7700000005</v>
      </c>
      <c r="BB87" s="156">
        <f>BA87-'1718 revenues orig'!AR59</f>
        <v>834510.06000000145</v>
      </c>
      <c r="BC87" s="119">
        <f t="shared" si="11"/>
        <v>0</v>
      </c>
    </row>
    <row r="88" spans="1:55">
      <c r="B88" s="110" t="s">
        <v>55</v>
      </c>
      <c r="C88" s="110">
        <v>11551.99</v>
      </c>
      <c r="D88" s="110">
        <v>75.510000000000005</v>
      </c>
      <c r="E88" s="110">
        <v>0</v>
      </c>
      <c r="F88" s="123">
        <f t="shared" si="6"/>
        <v>11627.5</v>
      </c>
      <c r="G88" s="110">
        <v>0</v>
      </c>
      <c r="H88" s="110">
        <v>0</v>
      </c>
      <c r="I88" s="110">
        <v>113.16</v>
      </c>
      <c r="J88" s="110">
        <v>0</v>
      </c>
      <c r="K88" s="110">
        <v>0</v>
      </c>
      <c r="L88" s="110">
        <v>0</v>
      </c>
      <c r="M88" s="110">
        <v>0</v>
      </c>
      <c r="N88" s="110">
        <v>0</v>
      </c>
      <c r="O88" s="110">
        <v>0</v>
      </c>
      <c r="P88" s="110">
        <v>0</v>
      </c>
      <c r="Q88" s="110">
        <v>0</v>
      </c>
      <c r="R88" s="110">
        <v>0</v>
      </c>
      <c r="S88" s="698">
        <v>0</v>
      </c>
      <c r="T88" s="110">
        <v>0</v>
      </c>
      <c r="U88" s="110">
        <v>14115.85</v>
      </c>
      <c r="V88" s="110">
        <v>0</v>
      </c>
      <c r="W88" s="110">
        <v>0</v>
      </c>
      <c r="X88" s="698">
        <v>0</v>
      </c>
      <c r="Y88" s="703">
        <v>4209.43</v>
      </c>
      <c r="Z88" s="703">
        <v>0</v>
      </c>
      <c r="AA88" s="703">
        <v>52814.76</v>
      </c>
      <c r="AB88" s="123">
        <f t="shared" si="7"/>
        <v>71253.200000000012</v>
      </c>
      <c r="AC88" s="123">
        <v>1834168.18</v>
      </c>
      <c r="AD88" s="110">
        <v>0</v>
      </c>
      <c r="AE88" s="110">
        <v>0</v>
      </c>
      <c r="AF88" s="110">
        <v>0</v>
      </c>
      <c r="AG88" s="110">
        <v>0</v>
      </c>
      <c r="AH88" s="110">
        <v>0</v>
      </c>
      <c r="AI88" s="110">
        <v>0</v>
      </c>
      <c r="AJ88" s="110">
        <v>0</v>
      </c>
      <c r="AK88" s="110">
        <v>0</v>
      </c>
      <c r="AL88" s="110">
        <v>0</v>
      </c>
      <c r="AM88" s="703">
        <v>46791.05</v>
      </c>
      <c r="AN88" s="707">
        <v>46791.05</v>
      </c>
      <c r="AO88" s="707">
        <v>350380.52</v>
      </c>
      <c r="AP88" s="707">
        <v>0</v>
      </c>
      <c r="AQ88" s="707">
        <v>14339.41</v>
      </c>
      <c r="AR88" s="707">
        <v>196341</v>
      </c>
      <c r="AS88" s="123">
        <f t="shared" si="8"/>
        <v>654643.03</v>
      </c>
      <c r="AT88" s="110">
        <v>0</v>
      </c>
      <c r="AU88" s="110">
        <v>0</v>
      </c>
      <c r="AV88" s="110">
        <v>0</v>
      </c>
      <c r="AW88" s="110">
        <v>0</v>
      </c>
      <c r="AX88" s="110">
        <v>0</v>
      </c>
      <c r="AY88" s="123">
        <f t="shared" si="9"/>
        <v>0</v>
      </c>
      <c r="AZ88" s="123">
        <v>0</v>
      </c>
      <c r="BA88" s="110">
        <f t="shared" si="10"/>
        <v>2571691.91</v>
      </c>
      <c r="BC88" s="119">
        <f t="shared" si="11"/>
        <v>0</v>
      </c>
    </row>
    <row r="89" spans="1:55">
      <c r="B89" s="110" t="s">
        <v>1</v>
      </c>
      <c r="C89" s="110">
        <v>111704.47</v>
      </c>
      <c r="D89" s="110">
        <v>0</v>
      </c>
      <c r="E89" s="110">
        <v>0</v>
      </c>
      <c r="F89" s="123">
        <f t="shared" si="6"/>
        <v>111704.47</v>
      </c>
      <c r="G89" s="110">
        <v>0</v>
      </c>
      <c r="H89" s="110">
        <v>46601.16</v>
      </c>
      <c r="I89" s="110">
        <v>0</v>
      </c>
      <c r="J89" s="110">
        <v>0</v>
      </c>
      <c r="K89" s="110">
        <v>0</v>
      </c>
      <c r="L89" s="110">
        <v>0</v>
      </c>
      <c r="M89" s="110">
        <v>150</v>
      </c>
      <c r="N89" s="110">
        <v>0</v>
      </c>
      <c r="O89" s="110">
        <v>0</v>
      </c>
      <c r="P89" s="110">
        <v>0</v>
      </c>
      <c r="Q89" s="110">
        <v>0</v>
      </c>
      <c r="R89" s="110">
        <v>76438.710000000006</v>
      </c>
      <c r="S89" s="698">
        <v>16457.27</v>
      </c>
      <c r="T89" s="110">
        <v>0</v>
      </c>
      <c r="U89" s="110">
        <v>219631.84</v>
      </c>
      <c r="V89" s="110">
        <v>0</v>
      </c>
      <c r="W89" s="110">
        <v>0</v>
      </c>
      <c r="X89" s="698">
        <v>2849.25</v>
      </c>
      <c r="Y89" s="703">
        <v>113547.76</v>
      </c>
      <c r="Z89" s="703">
        <v>0</v>
      </c>
      <c r="AA89" s="703">
        <v>0</v>
      </c>
      <c r="AB89" s="123">
        <f t="shared" si="7"/>
        <v>456369.47</v>
      </c>
      <c r="AC89" s="123">
        <v>29265246.690000001</v>
      </c>
      <c r="AD89" s="110">
        <v>0</v>
      </c>
      <c r="AE89" s="110">
        <v>0</v>
      </c>
      <c r="AF89" s="110">
        <v>0</v>
      </c>
      <c r="AG89" s="110">
        <v>0</v>
      </c>
      <c r="AH89" s="110">
        <v>155934.26</v>
      </c>
      <c r="AI89" s="110">
        <v>0</v>
      </c>
      <c r="AJ89" s="110">
        <v>0</v>
      </c>
      <c r="AK89" s="110">
        <v>0</v>
      </c>
      <c r="AL89" s="110">
        <v>0</v>
      </c>
      <c r="AM89" s="703">
        <v>14251.09</v>
      </c>
      <c r="AN89" s="707">
        <v>14251.09</v>
      </c>
      <c r="AO89" s="707">
        <v>0</v>
      </c>
      <c r="AP89" s="707">
        <v>0</v>
      </c>
      <c r="AQ89" s="707">
        <v>954450.68</v>
      </c>
      <c r="AR89" s="707">
        <v>1502148</v>
      </c>
      <c r="AS89" s="123">
        <f t="shared" si="8"/>
        <v>2641035.12</v>
      </c>
      <c r="AT89" s="110">
        <v>0</v>
      </c>
      <c r="AU89" s="110">
        <v>0</v>
      </c>
      <c r="AV89" s="110">
        <v>549290.69999999995</v>
      </c>
      <c r="AW89" s="110">
        <v>0</v>
      </c>
      <c r="AX89" s="110">
        <v>0</v>
      </c>
      <c r="AY89" s="123">
        <f t="shared" si="9"/>
        <v>549290.69999999995</v>
      </c>
      <c r="AZ89" s="123">
        <v>101268.55</v>
      </c>
      <c r="BA89" s="110">
        <f t="shared" si="10"/>
        <v>33124915</v>
      </c>
      <c r="BB89" s="156">
        <f>BA89-'1718 revenues orig'!AT59</f>
        <v>2579342.0999999978</v>
      </c>
      <c r="BC89" s="119">
        <f t="shared" si="11"/>
        <v>0</v>
      </c>
    </row>
    <row r="90" spans="1:55">
      <c r="B90" s="110" t="s">
        <v>56</v>
      </c>
      <c r="C90" s="110">
        <v>41221.08</v>
      </c>
      <c r="D90" s="110">
        <v>0</v>
      </c>
      <c r="E90" s="110">
        <v>0</v>
      </c>
      <c r="F90" s="123">
        <f t="shared" si="6"/>
        <v>41221.08</v>
      </c>
      <c r="G90" s="110">
        <v>0</v>
      </c>
      <c r="H90" s="110">
        <v>2894.33</v>
      </c>
      <c r="I90" s="110">
        <v>714.96</v>
      </c>
      <c r="J90" s="110">
        <v>500</v>
      </c>
      <c r="K90" s="110">
        <v>2658.46</v>
      </c>
      <c r="L90" s="110">
        <v>0</v>
      </c>
      <c r="M90" s="110">
        <v>0</v>
      </c>
      <c r="N90" s="110">
        <v>0</v>
      </c>
      <c r="O90" s="110">
        <v>0</v>
      </c>
      <c r="P90" s="110">
        <v>0</v>
      </c>
      <c r="Q90" s="110">
        <v>0</v>
      </c>
      <c r="R90" s="110">
        <v>0</v>
      </c>
      <c r="S90" s="698">
        <v>1614.41</v>
      </c>
      <c r="T90" s="110">
        <v>0</v>
      </c>
      <c r="U90" s="110">
        <v>12391.46</v>
      </c>
      <c r="V90" s="110">
        <v>0</v>
      </c>
      <c r="W90" s="110">
        <v>0</v>
      </c>
      <c r="X90" s="698">
        <v>34228.480000000003</v>
      </c>
      <c r="Y90" s="703">
        <v>19179.809999999998</v>
      </c>
      <c r="Z90" s="703">
        <v>0</v>
      </c>
      <c r="AA90" s="703">
        <v>198058.73</v>
      </c>
      <c r="AB90" s="123">
        <f t="shared" si="7"/>
        <v>236397.75000000003</v>
      </c>
      <c r="AC90" s="123">
        <v>6348528.2199999997</v>
      </c>
      <c r="AD90" s="110">
        <v>0</v>
      </c>
      <c r="AE90" s="110">
        <v>0</v>
      </c>
      <c r="AF90" s="110">
        <v>0</v>
      </c>
      <c r="AG90" s="110">
        <v>0</v>
      </c>
      <c r="AH90" s="110">
        <v>0</v>
      </c>
      <c r="AI90" s="110">
        <v>3800</v>
      </c>
      <c r="AJ90" s="110">
        <v>0</v>
      </c>
      <c r="AK90" s="110">
        <v>0</v>
      </c>
      <c r="AL90" s="110">
        <v>0</v>
      </c>
      <c r="AM90" s="703">
        <v>113222.84</v>
      </c>
      <c r="AN90" s="707">
        <v>113222.84</v>
      </c>
      <c r="AO90" s="707">
        <v>328300</v>
      </c>
      <c r="AP90" s="707">
        <v>0</v>
      </c>
      <c r="AQ90" s="707">
        <v>45657</v>
      </c>
      <c r="AR90" s="707">
        <v>328587</v>
      </c>
      <c r="AS90" s="123">
        <f t="shared" si="8"/>
        <v>932789.67999999993</v>
      </c>
      <c r="AT90" s="110">
        <v>0</v>
      </c>
      <c r="AU90" s="110">
        <v>0</v>
      </c>
      <c r="AV90" s="110">
        <v>18512.48</v>
      </c>
      <c r="AW90" s="110">
        <v>0</v>
      </c>
      <c r="AX90" s="110">
        <v>0</v>
      </c>
      <c r="AY90" s="123">
        <f t="shared" si="9"/>
        <v>18512.48</v>
      </c>
      <c r="AZ90" s="123">
        <v>0</v>
      </c>
      <c r="BA90" s="110">
        <f t="shared" si="10"/>
        <v>7577449.21</v>
      </c>
      <c r="BC90" s="119">
        <f t="shared" si="11"/>
        <v>0</v>
      </c>
    </row>
    <row r="91" spans="1:55">
      <c r="B91" s="110" t="s">
        <v>57</v>
      </c>
      <c r="C91" s="110">
        <v>0</v>
      </c>
      <c r="D91" s="110">
        <v>0</v>
      </c>
      <c r="E91" s="110">
        <v>0</v>
      </c>
      <c r="F91" s="123">
        <f t="shared" si="6"/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  <c r="L91" s="110">
        <v>0</v>
      </c>
      <c r="M91" s="110">
        <v>0</v>
      </c>
      <c r="N91" s="110">
        <v>0</v>
      </c>
      <c r="O91" s="110">
        <v>0</v>
      </c>
      <c r="P91" s="110">
        <v>0</v>
      </c>
      <c r="Q91" s="110">
        <v>0</v>
      </c>
      <c r="R91" s="110">
        <v>0</v>
      </c>
      <c r="S91" s="698">
        <v>0</v>
      </c>
      <c r="T91" s="110">
        <v>0</v>
      </c>
      <c r="U91" s="110">
        <v>864.7</v>
      </c>
      <c r="V91" s="110">
        <v>0</v>
      </c>
      <c r="W91" s="110">
        <v>0</v>
      </c>
      <c r="X91" s="698">
        <v>0</v>
      </c>
      <c r="Y91" s="703">
        <v>15381.83</v>
      </c>
      <c r="Z91" s="703">
        <v>0</v>
      </c>
      <c r="AA91" s="703">
        <v>167887.85</v>
      </c>
      <c r="AB91" s="123">
        <f t="shared" si="7"/>
        <v>184134.38</v>
      </c>
      <c r="AC91" s="123">
        <v>2733642.88</v>
      </c>
      <c r="AD91" s="110">
        <v>0</v>
      </c>
      <c r="AE91" s="110">
        <v>0</v>
      </c>
      <c r="AF91" s="110">
        <v>0</v>
      </c>
      <c r="AG91" s="110">
        <v>0</v>
      </c>
      <c r="AH91" s="110">
        <v>0</v>
      </c>
      <c r="AI91" s="110">
        <v>0</v>
      </c>
      <c r="AJ91" s="110">
        <v>0</v>
      </c>
      <c r="AK91" s="110">
        <v>0</v>
      </c>
      <c r="AL91" s="110">
        <v>0</v>
      </c>
      <c r="AM91" s="703">
        <v>115336.16</v>
      </c>
      <c r="AN91" s="707">
        <v>115336.16</v>
      </c>
      <c r="AO91" s="707">
        <v>0</v>
      </c>
      <c r="AP91" s="707">
        <v>0</v>
      </c>
      <c r="AQ91" s="707">
        <v>8305.2199999999993</v>
      </c>
      <c r="AR91" s="707">
        <v>0</v>
      </c>
      <c r="AS91" s="123">
        <f t="shared" si="8"/>
        <v>238977.54</v>
      </c>
      <c r="AT91" s="110">
        <v>0</v>
      </c>
      <c r="AU91" s="110">
        <v>0</v>
      </c>
      <c r="AV91" s="110">
        <v>0</v>
      </c>
      <c r="AW91" s="110">
        <v>0</v>
      </c>
      <c r="AX91" s="110">
        <v>0</v>
      </c>
      <c r="AY91" s="123">
        <f t="shared" si="9"/>
        <v>0</v>
      </c>
      <c r="AZ91" s="123">
        <v>0</v>
      </c>
      <c r="BA91" s="110">
        <f t="shared" si="10"/>
        <v>3156754.8</v>
      </c>
      <c r="BB91" s="156">
        <f>BA91-'1718 revenues orig'!AV59</f>
        <v>422247.21999999974</v>
      </c>
      <c r="BC91" s="119">
        <f t="shared" si="11"/>
        <v>0</v>
      </c>
    </row>
    <row r="92" spans="1:55">
      <c r="B92" s="110" t="s">
        <v>58</v>
      </c>
      <c r="C92" s="110">
        <v>73480.12</v>
      </c>
      <c r="D92" s="110">
        <v>269885.28999999998</v>
      </c>
      <c r="E92" s="110">
        <v>0</v>
      </c>
      <c r="F92" s="123">
        <f t="shared" si="6"/>
        <v>343365.41</v>
      </c>
      <c r="G92" s="110">
        <v>0</v>
      </c>
      <c r="H92" s="110">
        <v>190.76</v>
      </c>
      <c r="I92" s="110">
        <v>1620</v>
      </c>
      <c r="J92" s="110">
        <v>15828.04</v>
      </c>
      <c r="K92" s="110">
        <v>308.73</v>
      </c>
      <c r="L92" s="110">
        <v>0</v>
      </c>
      <c r="M92" s="110">
        <v>0</v>
      </c>
      <c r="N92" s="110">
        <v>0</v>
      </c>
      <c r="O92" s="110">
        <v>0</v>
      </c>
      <c r="P92" s="110">
        <v>0</v>
      </c>
      <c r="Q92" s="110">
        <v>0</v>
      </c>
      <c r="R92" s="110">
        <v>0</v>
      </c>
      <c r="S92" s="698">
        <v>0</v>
      </c>
      <c r="T92" s="110">
        <v>0</v>
      </c>
      <c r="U92" s="110">
        <v>0</v>
      </c>
      <c r="V92" s="110">
        <v>0</v>
      </c>
      <c r="W92" s="110">
        <v>0</v>
      </c>
      <c r="X92" s="698">
        <v>0</v>
      </c>
      <c r="Y92" s="703">
        <v>24496.98</v>
      </c>
      <c r="Z92" s="703">
        <v>0</v>
      </c>
      <c r="AA92" s="703">
        <v>1425643.6700000002</v>
      </c>
      <c r="AB92" s="123">
        <f t="shared" si="7"/>
        <v>1468088.1800000002</v>
      </c>
      <c r="AC92" s="123">
        <v>6116438.8300000001</v>
      </c>
      <c r="AD92" s="110">
        <v>0</v>
      </c>
      <c r="AE92" s="110">
        <v>0</v>
      </c>
      <c r="AF92" s="110">
        <v>0</v>
      </c>
      <c r="AG92" s="110">
        <v>0</v>
      </c>
      <c r="AH92" s="110">
        <v>0</v>
      </c>
      <c r="AI92" s="110">
        <v>0</v>
      </c>
      <c r="AJ92" s="110">
        <v>133596.57999999999</v>
      </c>
      <c r="AK92" s="110">
        <v>0</v>
      </c>
      <c r="AL92" s="110">
        <v>0</v>
      </c>
      <c r="AM92" s="703">
        <v>51483.44</v>
      </c>
      <c r="AN92" s="707">
        <v>51483.44</v>
      </c>
      <c r="AO92" s="707">
        <v>0</v>
      </c>
      <c r="AP92" s="707">
        <v>3122882.5600000001</v>
      </c>
      <c r="AQ92" s="707">
        <v>19582</v>
      </c>
      <c r="AR92" s="707">
        <v>194285</v>
      </c>
      <c r="AS92" s="123">
        <f t="shared" si="8"/>
        <v>3573313.02</v>
      </c>
      <c r="AT92" s="110">
        <v>0</v>
      </c>
      <c r="AU92" s="110">
        <v>0</v>
      </c>
      <c r="AV92" s="110">
        <v>0</v>
      </c>
      <c r="AW92" s="110">
        <v>0</v>
      </c>
      <c r="AX92" s="110">
        <v>0</v>
      </c>
      <c r="AY92" s="123">
        <f t="shared" si="9"/>
        <v>0</v>
      </c>
      <c r="AZ92" s="123">
        <v>0</v>
      </c>
      <c r="BA92" s="110">
        <f t="shared" si="10"/>
        <v>11501205.440000001</v>
      </c>
      <c r="BC92" s="119">
        <f t="shared" si="11"/>
        <v>0</v>
      </c>
    </row>
    <row r="93" spans="1:55">
      <c r="B93" s="110" t="s">
        <v>59</v>
      </c>
      <c r="C93" s="110">
        <v>0</v>
      </c>
      <c r="D93" s="110">
        <v>0</v>
      </c>
      <c r="E93" s="110">
        <v>0</v>
      </c>
      <c r="F93" s="123">
        <f t="shared" si="6"/>
        <v>0</v>
      </c>
      <c r="G93" s="110">
        <v>0</v>
      </c>
      <c r="H93" s="110">
        <v>0</v>
      </c>
      <c r="I93" s="110">
        <v>16612</v>
      </c>
      <c r="J93" s="110">
        <v>0</v>
      </c>
      <c r="K93" s="110">
        <v>0</v>
      </c>
      <c r="L93" s="110">
        <v>6000</v>
      </c>
      <c r="M93" s="110">
        <v>0</v>
      </c>
      <c r="N93" s="110">
        <v>0</v>
      </c>
      <c r="O93" s="110">
        <v>255586.81</v>
      </c>
      <c r="P93" s="110">
        <v>0</v>
      </c>
      <c r="Q93" s="110">
        <v>0</v>
      </c>
      <c r="R93" s="110">
        <v>0</v>
      </c>
      <c r="S93" s="698">
        <v>0</v>
      </c>
      <c r="T93" s="110">
        <v>0</v>
      </c>
      <c r="U93" s="110">
        <v>936.61</v>
      </c>
      <c r="V93" s="110">
        <v>0</v>
      </c>
      <c r="W93" s="110">
        <v>0</v>
      </c>
      <c r="X93" s="698">
        <v>0</v>
      </c>
      <c r="Y93" s="703">
        <v>8165.66</v>
      </c>
      <c r="Z93" s="703">
        <v>0</v>
      </c>
      <c r="AA93" s="703">
        <v>0</v>
      </c>
      <c r="AB93" s="123">
        <f t="shared" si="7"/>
        <v>287301.07999999996</v>
      </c>
      <c r="AC93" s="123">
        <v>2298439.8199999998</v>
      </c>
      <c r="AD93" s="110">
        <v>0</v>
      </c>
      <c r="AE93" s="110">
        <v>0</v>
      </c>
      <c r="AF93" s="110">
        <v>0</v>
      </c>
      <c r="AG93" s="110">
        <v>0</v>
      </c>
      <c r="AH93" s="110">
        <v>0</v>
      </c>
      <c r="AI93" s="110">
        <v>0</v>
      </c>
      <c r="AJ93" s="110">
        <v>0</v>
      </c>
      <c r="AK93" s="110">
        <v>0</v>
      </c>
      <c r="AL93" s="110">
        <v>0</v>
      </c>
      <c r="AM93" s="703">
        <v>0</v>
      </c>
      <c r="AN93" s="707">
        <v>0</v>
      </c>
      <c r="AO93" s="707">
        <v>0</v>
      </c>
      <c r="AP93" s="707">
        <v>0</v>
      </c>
      <c r="AQ93" s="707">
        <v>0</v>
      </c>
      <c r="AR93" s="707">
        <v>129284</v>
      </c>
      <c r="AS93" s="123">
        <f t="shared" si="8"/>
        <v>129284</v>
      </c>
      <c r="AT93" s="110">
        <v>0</v>
      </c>
      <c r="AU93" s="110">
        <v>0</v>
      </c>
      <c r="AV93" s="110">
        <v>0</v>
      </c>
      <c r="AW93" s="110">
        <v>0</v>
      </c>
      <c r="AX93" s="110">
        <v>0</v>
      </c>
      <c r="AY93" s="123">
        <f t="shared" si="9"/>
        <v>0</v>
      </c>
      <c r="AZ93" s="123">
        <v>0</v>
      </c>
      <c r="BA93" s="110">
        <f t="shared" si="10"/>
        <v>2715024.9</v>
      </c>
      <c r="BC93" s="119">
        <f t="shared" si="11"/>
        <v>0</v>
      </c>
    </row>
    <row r="94" spans="1:55">
      <c r="B94" s="110" t="s">
        <v>8</v>
      </c>
      <c r="C94" s="110">
        <v>559174.82999999996</v>
      </c>
      <c r="D94" s="110">
        <v>26210.5</v>
      </c>
      <c r="E94" s="110">
        <v>0</v>
      </c>
      <c r="F94" s="123">
        <f t="shared" si="6"/>
        <v>585385.32999999996</v>
      </c>
      <c r="G94" s="110">
        <v>0</v>
      </c>
      <c r="H94" s="110">
        <v>19.350000000000001</v>
      </c>
      <c r="I94" s="110">
        <v>100</v>
      </c>
      <c r="J94" s="110">
        <v>10285</v>
      </c>
      <c r="K94" s="110">
        <v>0</v>
      </c>
      <c r="L94" s="110">
        <v>0</v>
      </c>
      <c r="M94" s="110">
        <v>64816.639999999999</v>
      </c>
      <c r="N94" s="110">
        <v>0</v>
      </c>
      <c r="O94" s="110">
        <v>1000</v>
      </c>
      <c r="P94" s="110">
        <v>0</v>
      </c>
      <c r="Q94" s="110">
        <v>88500</v>
      </c>
      <c r="R94" s="110">
        <v>0</v>
      </c>
      <c r="S94" s="698">
        <v>0</v>
      </c>
      <c r="T94" s="110">
        <v>0</v>
      </c>
      <c r="U94" s="110">
        <v>124249.46</v>
      </c>
      <c r="V94" s="110">
        <v>0</v>
      </c>
      <c r="W94" s="110">
        <v>0</v>
      </c>
      <c r="X94" s="698">
        <v>0</v>
      </c>
      <c r="Y94" s="703">
        <v>345046.65</v>
      </c>
      <c r="Z94" s="703">
        <v>0</v>
      </c>
      <c r="AA94" s="703">
        <v>3109613.23</v>
      </c>
      <c r="AB94" s="123">
        <f t="shared" si="7"/>
        <v>3743630.33</v>
      </c>
      <c r="AC94" s="123">
        <v>75519397.799999997</v>
      </c>
      <c r="AD94" s="110">
        <v>0</v>
      </c>
      <c r="AE94" s="110">
        <v>62969.37</v>
      </c>
      <c r="AF94" s="110">
        <v>0</v>
      </c>
      <c r="AG94" s="110">
        <v>0</v>
      </c>
      <c r="AH94" s="110">
        <v>3635.24</v>
      </c>
      <c r="AI94" s="110">
        <v>0</v>
      </c>
      <c r="AJ94" s="110">
        <v>0</v>
      </c>
      <c r="AK94" s="110">
        <v>0</v>
      </c>
      <c r="AL94" s="110">
        <v>0</v>
      </c>
      <c r="AM94" s="703">
        <v>155777.20000000001</v>
      </c>
      <c r="AN94" s="707">
        <v>155777.20000000001</v>
      </c>
      <c r="AO94" s="707">
        <v>0</v>
      </c>
      <c r="AP94" s="707">
        <v>0</v>
      </c>
      <c r="AQ94" s="707">
        <v>0</v>
      </c>
      <c r="AR94" s="707">
        <v>2856023</v>
      </c>
      <c r="AS94" s="123">
        <f t="shared" si="8"/>
        <v>3234182.01</v>
      </c>
      <c r="AT94" s="110">
        <v>12868.05</v>
      </c>
      <c r="AU94" s="110">
        <v>0</v>
      </c>
      <c r="AV94" s="110">
        <v>0</v>
      </c>
      <c r="AW94" s="110">
        <v>78136.36</v>
      </c>
      <c r="AX94" s="110">
        <v>0</v>
      </c>
      <c r="AY94" s="123">
        <f t="shared" si="9"/>
        <v>91004.41</v>
      </c>
      <c r="AZ94" s="123">
        <v>0</v>
      </c>
      <c r="BA94" s="110">
        <f t="shared" si="10"/>
        <v>83173599.879999995</v>
      </c>
      <c r="BB94" s="156">
        <f>BA94-'1718 revenues orig'!AY59</f>
        <v>6622237.2800000012</v>
      </c>
      <c r="BC94" s="119">
        <f t="shared" si="11"/>
        <v>0</v>
      </c>
    </row>
    <row r="95" spans="1:55">
      <c r="A95" s="110" t="s">
        <v>799</v>
      </c>
      <c r="B95" s="110" t="s">
        <v>179</v>
      </c>
      <c r="C95" s="110">
        <v>0</v>
      </c>
      <c r="D95" s="110">
        <v>0</v>
      </c>
      <c r="E95" s="110">
        <v>0</v>
      </c>
      <c r="F95" s="123">
        <f t="shared" si="6"/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  <c r="L95" s="110">
        <v>0</v>
      </c>
      <c r="M95" s="110">
        <v>0</v>
      </c>
      <c r="N95" s="110">
        <v>0</v>
      </c>
      <c r="O95" s="110">
        <v>0</v>
      </c>
      <c r="P95" s="110">
        <v>0</v>
      </c>
      <c r="Q95" s="110">
        <v>0</v>
      </c>
      <c r="R95" s="110">
        <v>0</v>
      </c>
      <c r="S95" s="698">
        <v>0</v>
      </c>
      <c r="T95" s="110">
        <v>0</v>
      </c>
      <c r="U95" s="110">
        <v>0</v>
      </c>
      <c r="V95" s="110">
        <v>0</v>
      </c>
      <c r="W95" s="110">
        <v>0</v>
      </c>
      <c r="X95" s="698">
        <v>0</v>
      </c>
      <c r="Y95" s="703">
        <v>15698.32</v>
      </c>
      <c r="Z95" s="703">
        <v>0</v>
      </c>
      <c r="AA95" s="703">
        <v>0</v>
      </c>
      <c r="AB95" s="123">
        <f t="shared" si="7"/>
        <v>15698.32</v>
      </c>
      <c r="AC95" s="123">
        <v>3056181.66</v>
      </c>
      <c r="AD95" s="110">
        <v>0</v>
      </c>
      <c r="AE95" s="110">
        <v>0</v>
      </c>
      <c r="AF95" s="110">
        <v>0</v>
      </c>
      <c r="AG95" s="110">
        <v>0</v>
      </c>
      <c r="AH95" s="110">
        <v>0</v>
      </c>
      <c r="AI95" s="110">
        <v>0</v>
      </c>
      <c r="AJ95" s="110">
        <v>0</v>
      </c>
      <c r="AK95" s="110">
        <v>0</v>
      </c>
      <c r="AL95" s="110">
        <v>0</v>
      </c>
      <c r="AM95" s="703">
        <v>0</v>
      </c>
      <c r="AN95" s="707">
        <v>0</v>
      </c>
      <c r="AO95" s="707">
        <v>0</v>
      </c>
      <c r="AP95" s="707">
        <v>0</v>
      </c>
      <c r="AQ95" s="707">
        <v>0</v>
      </c>
      <c r="AR95" s="707">
        <v>0</v>
      </c>
      <c r="AS95" s="123">
        <f t="shared" si="8"/>
        <v>0</v>
      </c>
      <c r="AT95" s="110">
        <v>0</v>
      </c>
      <c r="AU95" s="110">
        <v>0</v>
      </c>
      <c r="AV95" s="110">
        <v>0</v>
      </c>
      <c r="AW95" s="110">
        <v>0</v>
      </c>
      <c r="AX95" s="110">
        <v>0</v>
      </c>
      <c r="AY95" s="123">
        <f t="shared" si="9"/>
        <v>0</v>
      </c>
      <c r="AZ95" s="123">
        <v>0</v>
      </c>
      <c r="BA95" s="110">
        <f t="shared" si="10"/>
        <v>3071879.98</v>
      </c>
      <c r="BC95" s="119">
        <f t="shared" si="11"/>
        <v>0</v>
      </c>
    </row>
    <row r="96" spans="1:55">
      <c r="B96" s="110" t="s">
        <v>810</v>
      </c>
      <c r="C96" s="110">
        <v>559174.82999999996</v>
      </c>
      <c r="D96" s="110">
        <v>26210.5</v>
      </c>
      <c r="E96" s="110">
        <v>0</v>
      </c>
      <c r="F96" s="123">
        <f t="shared" si="6"/>
        <v>585385.32999999996</v>
      </c>
      <c r="G96" s="110">
        <v>0</v>
      </c>
      <c r="H96" s="110">
        <v>19.350000000000001</v>
      </c>
      <c r="I96" s="110">
        <v>100</v>
      </c>
      <c r="J96" s="110">
        <v>10285</v>
      </c>
      <c r="K96" s="110">
        <v>0</v>
      </c>
      <c r="L96" s="110">
        <v>0</v>
      </c>
      <c r="M96" s="110">
        <v>64816.639999999999</v>
      </c>
      <c r="N96" s="110">
        <v>0</v>
      </c>
      <c r="O96" s="110">
        <v>1000</v>
      </c>
      <c r="P96" s="110">
        <v>0</v>
      </c>
      <c r="Q96" s="110">
        <v>88500</v>
      </c>
      <c r="R96" s="110">
        <v>0</v>
      </c>
      <c r="S96" s="698">
        <v>0</v>
      </c>
      <c r="T96" s="110">
        <v>0</v>
      </c>
      <c r="U96" s="110">
        <v>124249.46</v>
      </c>
      <c r="V96" s="110">
        <v>0</v>
      </c>
      <c r="W96" s="110">
        <v>0</v>
      </c>
      <c r="X96" s="698">
        <v>0</v>
      </c>
      <c r="Y96" s="703">
        <v>360744.97000000003</v>
      </c>
      <c r="Z96" s="703">
        <v>0</v>
      </c>
      <c r="AA96" s="703">
        <v>3109613.23</v>
      </c>
      <c r="AB96" s="123">
        <f t="shared" si="7"/>
        <v>3759328.65</v>
      </c>
      <c r="AC96" s="123">
        <v>78575579.459999993</v>
      </c>
      <c r="AD96" s="110">
        <v>0</v>
      </c>
      <c r="AE96" s="110">
        <v>62969.37</v>
      </c>
      <c r="AF96" s="110">
        <v>0</v>
      </c>
      <c r="AG96" s="110">
        <v>0</v>
      </c>
      <c r="AH96" s="110">
        <v>3635.24</v>
      </c>
      <c r="AI96" s="110">
        <v>0</v>
      </c>
      <c r="AJ96" s="110">
        <v>0</v>
      </c>
      <c r="AK96" s="110">
        <v>0</v>
      </c>
      <c r="AL96" s="110">
        <v>0</v>
      </c>
      <c r="AM96" s="703">
        <v>155777.20000000001</v>
      </c>
      <c r="AN96" s="707">
        <v>155777.20000000001</v>
      </c>
      <c r="AO96" s="707">
        <v>0</v>
      </c>
      <c r="AP96" s="707">
        <v>0</v>
      </c>
      <c r="AQ96" s="707">
        <v>0</v>
      </c>
      <c r="AR96" s="707">
        <v>2856023</v>
      </c>
      <c r="AS96" s="123">
        <f t="shared" si="8"/>
        <v>3234182.01</v>
      </c>
      <c r="AT96" s="110">
        <v>12868.05</v>
      </c>
      <c r="AU96" s="110">
        <v>0</v>
      </c>
      <c r="AV96" s="110">
        <v>0</v>
      </c>
      <c r="AW96" s="110">
        <v>78136.36</v>
      </c>
      <c r="AX96" s="110">
        <v>0</v>
      </c>
      <c r="AY96" s="123">
        <f t="shared" si="9"/>
        <v>91004.41</v>
      </c>
      <c r="AZ96" s="123">
        <v>0</v>
      </c>
      <c r="BA96" s="110">
        <f t="shared" si="10"/>
        <v>86245479.859999999</v>
      </c>
      <c r="BB96" s="156">
        <f>BA96-'1718 revenues orig'!AY59-'1718 revenues orig'!FX59</f>
        <v>6637935.6000000052</v>
      </c>
      <c r="BC96" s="119">
        <f t="shared" si="11"/>
        <v>0</v>
      </c>
    </row>
    <row r="97" spans="1:55">
      <c r="B97" s="110" t="s">
        <v>60</v>
      </c>
      <c r="C97" s="110">
        <v>8035.63</v>
      </c>
      <c r="D97" s="110">
        <v>0</v>
      </c>
      <c r="E97" s="110">
        <v>0</v>
      </c>
      <c r="F97" s="123">
        <f t="shared" si="6"/>
        <v>8035.63</v>
      </c>
      <c r="G97" s="110">
        <v>0</v>
      </c>
      <c r="H97" s="110">
        <v>55.67</v>
      </c>
      <c r="I97" s="110">
        <v>0</v>
      </c>
      <c r="J97" s="110">
        <v>0</v>
      </c>
      <c r="K97" s="110">
        <v>1200</v>
      </c>
      <c r="L97" s="110">
        <v>0</v>
      </c>
      <c r="M97" s="110">
        <v>4930.33</v>
      </c>
      <c r="N97" s="110">
        <v>6437.78</v>
      </c>
      <c r="O97" s="110">
        <v>2000</v>
      </c>
      <c r="P97" s="110">
        <v>0</v>
      </c>
      <c r="Q97" s="110">
        <v>0</v>
      </c>
      <c r="R97" s="110">
        <v>0</v>
      </c>
      <c r="S97" s="698">
        <v>205524.52</v>
      </c>
      <c r="T97" s="110">
        <v>87048.22</v>
      </c>
      <c r="U97" s="110">
        <v>240.36</v>
      </c>
      <c r="V97" s="110">
        <v>0</v>
      </c>
      <c r="W97" s="110">
        <v>0</v>
      </c>
      <c r="X97" s="698">
        <v>30218.42</v>
      </c>
      <c r="Y97" s="703">
        <v>6614.82</v>
      </c>
      <c r="Z97" s="703">
        <v>0</v>
      </c>
      <c r="AA97" s="703">
        <v>32125.3</v>
      </c>
      <c r="AB97" s="123">
        <f t="shared" si="7"/>
        <v>140652.47999999998</v>
      </c>
      <c r="AC97" s="123">
        <v>2428915.96</v>
      </c>
      <c r="AD97" s="110">
        <v>0</v>
      </c>
      <c r="AE97" s="110">
        <v>0</v>
      </c>
      <c r="AF97" s="110">
        <v>0</v>
      </c>
      <c r="AG97" s="110">
        <v>0</v>
      </c>
      <c r="AH97" s="110">
        <v>0</v>
      </c>
      <c r="AI97" s="110">
        <v>0</v>
      </c>
      <c r="AJ97" s="110">
        <v>0</v>
      </c>
      <c r="AK97" s="110">
        <v>0</v>
      </c>
      <c r="AL97" s="110">
        <v>0</v>
      </c>
      <c r="AM97" s="703">
        <v>89441.09</v>
      </c>
      <c r="AN97" s="707">
        <v>89441.09</v>
      </c>
      <c r="AO97" s="707">
        <v>0</v>
      </c>
      <c r="AP97" s="707">
        <v>0</v>
      </c>
      <c r="AQ97" s="707">
        <v>12973.07</v>
      </c>
      <c r="AR97" s="707">
        <v>117356</v>
      </c>
      <c r="AS97" s="123">
        <f t="shared" si="8"/>
        <v>309211.25</v>
      </c>
      <c r="AT97" s="110">
        <v>0</v>
      </c>
      <c r="AU97" s="110">
        <v>0</v>
      </c>
      <c r="AV97" s="110">
        <v>0</v>
      </c>
      <c r="AW97" s="110">
        <v>0</v>
      </c>
      <c r="AX97" s="110">
        <v>0</v>
      </c>
      <c r="AY97" s="123">
        <f t="shared" si="9"/>
        <v>0</v>
      </c>
      <c r="AZ97" s="123">
        <v>0</v>
      </c>
      <c r="BA97" s="110">
        <f t="shared" si="10"/>
        <v>2886815.32</v>
      </c>
      <c r="BC97" s="119">
        <f t="shared" si="11"/>
        <v>0</v>
      </c>
    </row>
    <row r="98" spans="1:55">
      <c r="B98" s="110" t="s">
        <v>61</v>
      </c>
      <c r="C98" s="110">
        <v>32714.83</v>
      </c>
      <c r="D98" s="110">
        <v>0</v>
      </c>
      <c r="E98" s="110">
        <v>0</v>
      </c>
      <c r="F98" s="123">
        <f t="shared" si="6"/>
        <v>32714.83</v>
      </c>
      <c r="G98" s="110">
        <v>0</v>
      </c>
      <c r="H98" s="110">
        <v>2181.91</v>
      </c>
      <c r="I98" s="110">
        <v>0</v>
      </c>
      <c r="J98" s="110">
        <v>44209.45</v>
      </c>
      <c r="K98" s="110">
        <v>15872.11</v>
      </c>
      <c r="L98" s="110">
        <v>0</v>
      </c>
      <c r="M98" s="110">
        <v>3000</v>
      </c>
      <c r="N98" s="110">
        <v>0</v>
      </c>
      <c r="O98" s="110">
        <v>68.680000000000007</v>
      </c>
      <c r="P98" s="110">
        <v>0</v>
      </c>
      <c r="Q98" s="110">
        <v>0</v>
      </c>
      <c r="R98" s="110">
        <v>0</v>
      </c>
      <c r="S98" s="698">
        <v>342.13</v>
      </c>
      <c r="T98" s="110">
        <v>0</v>
      </c>
      <c r="U98" s="110">
        <v>33.880000000000003</v>
      </c>
      <c r="V98" s="110">
        <v>0</v>
      </c>
      <c r="W98" s="110">
        <v>0</v>
      </c>
      <c r="X98" s="698">
        <v>6103.64</v>
      </c>
      <c r="Y98" s="703">
        <v>8798.66</v>
      </c>
      <c r="Z98" s="703">
        <v>0</v>
      </c>
      <c r="AA98" s="703">
        <v>138695.25</v>
      </c>
      <c r="AB98" s="123">
        <f t="shared" si="7"/>
        <v>212859.94</v>
      </c>
      <c r="AC98" s="123">
        <v>3115962.44</v>
      </c>
      <c r="AD98" s="110">
        <v>0</v>
      </c>
      <c r="AE98" s="110">
        <v>0</v>
      </c>
      <c r="AF98" s="110">
        <v>0</v>
      </c>
      <c r="AG98" s="110">
        <v>0</v>
      </c>
      <c r="AH98" s="110">
        <v>0</v>
      </c>
      <c r="AI98" s="110">
        <v>0</v>
      </c>
      <c r="AJ98" s="110">
        <v>0</v>
      </c>
      <c r="AK98" s="110">
        <v>0</v>
      </c>
      <c r="AL98" s="110">
        <v>14805.9</v>
      </c>
      <c r="AM98" s="703">
        <v>38088.1</v>
      </c>
      <c r="AN98" s="707">
        <v>38088.1</v>
      </c>
      <c r="AO98" s="707">
        <v>90218.28</v>
      </c>
      <c r="AP98" s="707">
        <v>0</v>
      </c>
      <c r="AQ98" s="707">
        <v>9937</v>
      </c>
      <c r="AR98" s="707">
        <v>496722</v>
      </c>
      <c r="AS98" s="123">
        <f t="shared" si="8"/>
        <v>687859.38</v>
      </c>
      <c r="AT98" s="110">
        <v>0</v>
      </c>
      <c r="AU98" s="110">
        <v>0</v>
      </c>
      <c r="AV98" s="110">
        <v>0</v>
      </c>
      <c r="AW98" s="110">
        <v>0</v>
      </c>
      <c r="AX98" s="110">
        <v>0</v>
      </c>
      <c r="AY98" s="123">
        <f t="shared" si="9"/>
        <v>0</v>
      </c>
      <c r="AZ98" s="123">
        <v>0</v>
      </c>
      <c r="BA98" s="110">
        <f t="shared" si="10"/>
        <v>4049396.59</v>
      </c>
      <c r="BC98" s="119">
        <f t="shared" si="11"/>
        <v>0</v>
      </c>
    </row>
    <row r="99" spans="1:55">
      <c r="B99" s="110" t="s">
        <v>62</v>
      </c>
      <c r="C99" s="110">
        <v>394057.57</v>
      </c>
      <c r="D99" s="110">
        <v>0</v>
      </c>
      <c r="E99" s="110">
        <v>0</v>
      </c>
      <c r="F99" s="123">
        <f t="shared" si="6"/>
        <v>394057.57</v>
      </c>
      <c r="G99" s="110">
        <v>0</v>
      </c>
      <c r="H99" s="110">
        <v>25380.09</v>
      </c>
      <c r="I99" s="110">
        <v>38</v>
      </c>
      <c r="J99" s="110">
        <v>0</v>
      </c>
      <c r="K99" s="110">
        <v>239.4</v>
      </c>
      <c r="L99" s="110">
        <v>16459</v>
      </c>
      <c r="M99" s="110">
        <v>111250.4</v>
      </c>
      <c r="N99" s="110">
        <v>0</v>
      </c>
      <c r="O99" s="110">
        <v>0</v>
      </c>
      <c r="P99" s="110">
        <v>0</v>
      </c>
      <c r="Q99" s="110">
        <v>0</v>
      </c>
      <c r="R99" s="110">
        <v>0</v>
      </c>
      <c r="S99" s="698">
        <v>0</v>
      </c>
      <c r="T99" s="110">
        <v>0</v>
      </c>
      <c r="U99" s="110">
        <v>18074.400000000001</v>
      </c>
      <c r="V99" s="110">
        <v>0</v>
      </c>
      <c r="W99" s="110">
        <v>24940.94</v>
      </c>
      <c r="X99" s="698">
        <v>181284.34</v>
      </c>
      <c r="Y99" s="703">
        <v>413469.52</v>
      </c>
      <c r="Z99" s="703">
        <v>766922.95</v>
      </c>
      <c r="AA99" s="703">
        <v>1931657.22</v>
      </c>
      <c r="AB99" s="123">
        <f t="shared" si="7"/>
        <v>3308431.92</v>
      </c>
      <c r="AC99" s="123">
        <v>101744886.37</v>
      </c>
      <c r="AD99" s="110">
        <v>0</v>
      </c>
      <c r="AE99" s="110">
        <v>0</v>
      </c>
      <c r="AF99" s="110">
        <v>0</v>
      </c>
      <c r="AG99" s="110">
        <v>0</v>
      </c>
      <c r="AH99" s="110">
        <v>21024.06</v>
      </c>
      <c r="AI99" s="110">
        <v>13966.01</v>
      </c>
      <c r="AJ99" s="110">
        <v>0</v>
      </c>
      <c r="AK99" s="110">
        <v>0</v>
      </c>
      <c r="AL99" s="110">
        <v>96513.13</v>
      </c>
      <c r="AM99" s="703">
        <v>189673.78</v>
      </c>
      <c r="AN99" s="707">
        <v>189673.78</v>
      </c>
      <c r="AO99" s="707">
        <v>0</v>
      </c>
      <c r="AP99" s="707">
        <v>100876.98</v>
      </c>
      <c r="AQ99" s="707">
        <v>1588502.42</v>
      </c>
      <c r="AR99" s="707">
        <v>5034677</v>
      </c>
      <c r="AS99" s="123">
        <f t="shared" si="8"/>
        <v>7234907.1600000001</v>
      </c>
      <c r="AT99" s="110">
        <v>15192.29</v>
      </c>
      <c r="AU99" s="110">
        <v>0</v>
      </c>
      <c r="AV99" s="110">
        <v>0</v>
      </c>
      <c r="AW99" s="110">
        <v>219571.41</v>
      </c>
      <c r="AX99" s="110">
        <v>0</v>
      </c>
      <c r="AY99" s="123">
        <f t="shared" si="9"/>
        <v>234763.7</v>
      </c>
      <c r="AZ99" s="123">
        <v>0</v>
      </c>
      <c r="BA99" s="110">
        <f t="shared" si="10"/>
        <v>112917046.72</v>
      </c>
      <c r="BB99" s="156">
        <f>BA99-'1718 revenues orig'!BB59</f>
        <v>10034169.309999987</v>
      </c>
      <c r="BC99" s="119">
        <f t="shared" si="11"/>
        <v>0</v>
      </c>
    </row>
    <row r="100" spans="1:55">
      <c r="B100" s="110" t="s">
        <v>9</v>
      </c>
      <c r="C100" s="110">
        <v>369638.98</v>
      </c>
      <c r="D100" s="110">
        <v>162.38999999999999</v>
      </c>
      <c r="E100" s="110">
        <v>0</v>
      </c>
      <c r="F100" s="123">
        <f t="shared" si="6"/>
        <v>369801.37</v>
      </c>
      <c r="G100" s="110">
        <v>0</v>
      </c>
      <c r="H100" s="110">
        <v>11198.04</v>
      </c>
      <c r="I100" s="110">
        <v>0</v>
      </c>
      <c r="J100" s="110">
        <v>0</v>
      </c>
      <c r="K100" s="110">
        <v>1447.54</v>
      </c>
      <c r="L100" s="110">
        <v>0</v>
      </c>
      <c r="M100" s="110">
        <v>300</v>
      </c>
      <c r="N100" s="110">
        <v>0</v>
      </c>
      <c r="O100" s="110">
        <v>250.65</v>
      </c>
      <c r="P100" s="110">
        <v>0</v>
      </c>
      <c r="Q100" s="110">
        <v>0</v>
      </c>
      <c r="R100" s="110">
        <v>1765.5</v>
      </c>
      <c r="S100" s="698">
        <v>0</v>
      </c>
      <c r="T100" s="110">
        <v>0</v>
      </c>
      <c r="U100" s="110">
        <v>3754379.49</v>
      </c>
      <c r="V100" s="110">
        <v>0</v>
      </c>
      <c r="W100" s="110">
        <v>28548.09</v>
      </c>
      <c r="X100" s="698">
        <v>0</v>
      </c>
      <c r="Y100" s="703">
        <v>351408.27</v>
      </c>
      <c r="Z100" s="703">
        <v>0</v>
      </c>
      <c r="AA100" s="703">
        <v>1695357.4400000002</v>
      </c>
      <c r="AB100" s="123">
        <f t="shared" si="7"/>
        <v>5844655.0200000005</v>
      </c>
      <c r="AC100" s="123">
        <v>62961598.149999999</v>
      </c>
      <c r="AD100" s="110">
        <v>0</v>
      </c>
      <c r="AE100" s="110">
        <v>26414.720000000001</v>
      </c>
      <c r="AF100" s="110">
        <v>0</v>
      </c>
      <c r="AG100" s="110">
        <v>0</v>
      </c>
      <c r="AH100" s="110">
        <v>11094</v>
      </c>
      <c r="AI100" s="110">
        <v>10704.99</v>
      </c>
      <c r="AJ100" s="110">
        <v>0</v>
      </c>
      <c r="AK100" s="110">
        <v>0</v>
      </c>
      <c r="AL100" s="110">
        <v>56016.01</v>
      </c>
      <c r="AM100" s="703">
        <v>0</v>
      </c>
      <c r="AN100" s="707">
        <v>0</v>
      </c>
      <c r="AO100" s="707">
        <v>0</v>
      </c>
      <c r="AP100" s="707">
        <v>0</v>
      </c>
      <c r="AQ100" s="707">
        <v>17999.29</v>
      </c>
      <c r="AR100" s="707">
        <v>5112437</v>
      </c>
      <c r="AS100" s="123">
        <f t="shared" si="8"/>
        <v>5234666.01</v>
      </c>
      <c r="AT100" s="110">
        <v>299458.42</v>
      </c>
      <c r="AU100" s="110">
        <v>0</v>
      </c>
      <c r="AV100" s="110">
        <v>133882.64000000001</v>
      </c>
      <c r="AW100" s="110">
        <v>243442.21</v>
      </c>
      <c r="AX100" s="110">
        <v>0</v>
      </c>
      <c r="AY100" s="123">
        <f t="shared" si="9"/>
        <v>676783.27</v>
      </c>
      <c r="AZ100" s="123">
        <v>29269347.719999999</v>
      </c>
      <c r="BA100" s="110">
        <f t="shared" si="10"/>
        <v>104356851.53999999</v>
      </c>
      <c r="BC100" s="119">
        <f t="shared" si="11"/>
        <v>0</v>
      </c>
    </row>
    <row r="101" spans="1:55">
      <c r="A101" s="110" t="s">
        <v>758</v>
      </c>
      <c r="B101" s="110" t="s">
        <v>180</v>
      </c>
      <c r="C101" s="110">
        <v>0</v>
      </c>
      <c r="D101" s="110">
        <v>0</v>
      </c>
      <c r="E101" s="110">
        <v>0</v>
      </c>
      <c r="F101" s="123">
        <f t="shared" si="6"/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  <c r="L101" s="110">
        <v>0</v>
      </c>
      <c r="M101" s="110">
        <v>0</v>
      </c>
      <c r="N101" s="110">
        <v>0</v>
      </c>
      <c r="O101" s="110">
        <v>0</v>
      </c>
      <c r="P101" s="110">
        <v>0</v>
      </c>
      <c r="Q101" s="110">
        <v>445.7</v>
      </c>
      <c r="R101" s="110">
        <v>0</v>
      </c>
      <c r="S101" s="698">
        <v>0</v>
      </c>
      <c r="T101" s="110">
        <v>0</v>
      </c>
      <c r="U101" s="110">
        <v>0</v>
      </c>
      <c r="V101" s="110">
        <v>0</v>
      </c>
      <c r="W101" s="110">
        <v>0</v>
      </c>
      <c r="X101" s="698">
        <v>0</v>
      </c>
      <c r="Y101" s="703">
        <v>3164.98</v>
      </c>
      <c r="Z101" s="703">
        <v>0</v>
      </c>
      <c r="AA101" s="703">
        <v>14348.55</v>
      </c>
      <c r="AB101" s="123">
        <f t="shared" si="7"/>
        <v>17959.23</v>
      </c>
      <c r="AC101" s="123">
        <v>1294321.22</v>
      </c>
      <c r="AD101" s="110">
        <v>0</v>
      </c>
      <c r="AE101" s="110">
        <v>0</v>
      </c>
      <c r="AF101" s="110">
        <v>0</v>
      </c>
      <c r="AG101" s="110">
        <v>0</v>
      </c>
      <c r="AH101" s="110">
        <v>0</v>
      </c>
      <c r="AI101" s="110">
        <v>0</v>
      </c>
      <c r="AJ101" s="110">
        <v>0</v>
      </c>
      <c r="AK101" s="110">
        <v>0</v>
      </c>
      <c r="AL101" s="110">
        <v>0</v>
      </c>
      <c r="AM101" s="703">
        <v>0</v>
      </c>
      <c r="AN101" s="707">
        <v>0</v>
      </c>
      <c r="AO101" s="707">
        <v>0</v>
      </c>
      <c r="AP101" s="707">
        <v>0</v>
      </c>
      <c r="AQ101" s="707">
        <v>11264.55</v>
      </c>
      <c r="AR101" s="707">
        <v>0</v>
      </c>
      <c r="AS101" s="123">
        <f t="shared" si="8"/>
        <v>11264.55</v>
      </c>
      <c r="AT101" s="110">
        <v>0</v>
      </c>
      <c r="AU101" s="110">
        <v>0</v>
      </c>
      <c r="AV101" s="110">
        <v>0</v>
      </c>
      <c r="AW101" s="110">
        <v>0</v>
      </c>
      <c r="AX101" s="110">
        <v>0</v>
      </c>
      <c r="AY101" s="123">
        <f t="shared" si="9"/>
        <v>0</v>
      </c>
      <c r="AZ101" s="123">
        <v>0</v>
      </c>
      <c r="BA101" s="110">
        <f t="shared" si="10"/>
        <v>1323545</v>
      </c>
      <c r="BC101" s="119">
        <f t="shared" si="11"/>
        <v>0</v>
      </c>
    </row>
    <row r="102" spans="1:55">
      <c r="B102" s="110" t="s">
        <v>816</v>
      </c>
      <c r="C102" s="110">
        <v>369638.98</v>
      </c>
      <c r="D102" s="110">
        <v>162.38999999999999</v>
      </c>
      <c r="E102" s="110">
        <v>0</v>
      </c>
      <c r="F102" s="123">
        <f t="shared" si="6"/>
        <v>369801.37</v>
      </c>
      <c r="G102" s="110">
        <v>0</v>
      </c>
      <c r="H102" s="110">
        <v>11198.04</v>
      </c>
      <c r="I102" s="110">
        <v>0</v>
      </c>
      <c r="J102" s="110">
        <v>0</v>
      </c>
      <c r="K102" s="110">
        <v>1447.54</v>
      </c>
      <c r="L102" s="110">
        <v>0</v>
      </c>
      <c r="M102" s="110">
        <v>300</v>
      </c>
      <c r="N102" s="110">
        <v>0</v>
      </c>
      <c r="O102" s="110">
        <v>250.65</v>
      </c>
      <c r="P102" s="110">
        <v>0</v>
      </c>
      <c r="Q102" s="110">
        <v>445.7</v>
      </c>
      <c r="R102" s="110">
        <v>1765.5</v>
      </c>
      <c r="S102" s="698">
        <v>0</v>
      </c>
      <c r="T102" s="110">
        <v>0</v>
      </c>
      <c r="U102" s="110">
        <v>3754379.49</v>
      </c>
      <c r="V102" s="110">
        <v>0</v>
      </c>
      <c r="W102" s="110">
        <v>28548.09</v>
      </c>
      <c r="X102" s="698">
        <v>0</v>
      </c>
      <c r="Y102" s="703">
        <v>354573.25</v>
      </c>
      <c r="Z102" s="703">
        <v>0</v>
      </c>
      <c r="AA102" s="703">
        <v>1709705.9900000002</v>
      </c>
      <c r="AB102" s="123">
        <f t="shared" si="7"/>
        <v>5862614.25</v>
      </c>
      <c r="AC102" s="123">
        <v>64255919.369999997</v>
      </c>
      <c r="AD102" s="110">
        <v>0</v>
      </c>
      <c r="AE102" s="110">
        <v>26414.720000000001</v>
      </c>
      <c r="AF102" s="110">
        <v>0</v>
      </c>
      <c r="AG102" s="110">
        <v>0</v>
      </c>
      <c r="AH102" s="110">
        <v>11094</v>
      </c>
      <c r="AI102" s="110">
        <v>10704.99</v>
      </c>
      <c r="AJ102" s="110">
        <v>0</v>
      </c>
      <c r="AK102" s="110">
        <v>0</v>
      </c>
      <c r="AL102" s="110">
        <v>56016.01</v>
      </c>
      <c r="AM102" s="703">
        <v>0</v>
      </c>
      <c r="AN102" s="707">
        <v>0</v>
      </c>
      <c r="AO102" s="707">
        <v>0</v>
      </c>
      <c r="AP102" s="707">
        <v>0</v>
      </c>
      <c r="AQ102" s="707">
        <v>29263.84</v>
      </c>
      <c r="AR102" s="707">
        <v>5112437</v>
      </c>
      <c r="AS102" s="123">
        <f t="shared" si="8"/>
        <v>5245930.5599999996</v>
      </c>
      <c r="AT102" s="110">
        <v>299458.42</v>
      </c>
      <c r="AU102" s="110">
        <v>0</v>
      </c>
      <c r="AV102" s="110">
        <v>133882.64000000001</v>
      </c>
      <c r="AW102" s="110">
        <v>243442.21</v>
      </c>
      <c r="AX102" s="110">
        <v>0</v>
      </c>
      <c r="AY102" s="123">
        <f t="shared" si="9"/>
        <v>676783.27</v>
      </c>
      <c r="AZ102" s="123">
        <v>29269347.719999999</v>
      </c>
      <c r="BA102" s="110">
        <f t="shared" si="10"/>
        <v>105680396.53999999</v>
      </c>
      <c r="BB102" s="156">
        <f>BA102-'1718 revenues orig'!BC59-'1718 revenues orig'!FY59</f>
        <v>7205980.0799999852</v>
      </c>
      <c r="BC102" s="119">
        <f t="shared" si="11"/>
        <v>0</v>
      </c>
    </row>
    <row r="103" spans="1:55">
      <c r="B103" s="110" t="s">
        <v>63</v>
      </c>
      <c r="C103" s="110">
        <v>0</v>
      </c>
      <c r="D103" s="110">
        <v>0</v>
      </c>
      <c r="E103" s="110">
        <v>0</v>
      </c>
      <c r="F103" s="123">
        <f t="shared" si="6"/>
        <v>0</v>
      </c>
      <c r="G103" s="110">
        <v>0</v>
      </c>
      <c r="H103" s="110">
        <v>0</v>
      </c>
      <c r="I103" s="110">
        <v>1765.85</v>
      </c>
      <c r="J103" s="110">
        <v>45</v>
      </c>
      <c r="K103" s="110">
        <v>0</v>
      </c>
      <c r="L103" s="110">
        <v>150</v>
      </c>
      <c r="M103" s="110">
        <v>0</v>
      </c>
      <c r="N103" s="110">
        <v>0</v>
      </c>
      <c r="O103" s="110">
        <v>0</v>
      </c>
      <c r="P103" s="110">
        <v>0</v>
      </c>
      <c r="Q103" s="110">
        <v>0</v>
      </c>
      <c r="R103" s="110">
        <v>0</v>
      </c>
      <c r="S103" s="698">
        <v>0</v>
      </c>
      <c r="T103" s="110">
        <v>0</v>
      </c>
      <c r="U103" s="110">
        <v>139.28</v>
      </c>
      <c r="V103" s="110">
        <v>0</v>
      </c>
      <c r="W103" s="110">
        <v>0</v>
      </c>
      <c r="X103" s="698">
        <v>0</v>
      </c>
      <c r="Y103" s="703">
        <v>5380.47</v>
      </c>
      <c r="Z103" s="703">
        <v>0</v>
      </c>
      <c r="AA103" s="703">
        <v>56361.05</v>
      </c>
      <c r="AB103" s="123">
        <f t="shared" si="7"/>
        <v>63841.65</v>
      </c>
      <c r="AC103" s="123">
        <v>1864019.42</v>
      </c>
      <c r="AD103" s="110">
        <v>0</v>
      </c>
      <c r="AE103" s="110">
        <v>0</v>
      </c>
      <c r="AF103" s="110">
        <v>0</v>
      </c>
      <c r="AG103" s="110">
        <v>0</v>
      </c>
      <c r="AH103" s="110">
        <v>0</v>
      </c>
      <c r="AI103" s="110">
        <v>0</v>
      </c>
      <c r="AJ103" s="110">
        <v>0</v>
      </c>
      <c r="AK103" s="110">
        <v>0</v>
      </c>
      <c r="AL103" s="110">
        <v>0</v>
      </c>
      <c r="AM103" s="703">
        <v>0</v>
      </c>
      <c r="AN103" s="707">
        <v>0</v>
      </c>
      <c r="AO103" s="707">
        <v>0</v>
      </c>
      <c r="AP103" s="707">
        <v>0</v>
      </c>
      <c r="AQ103" s="707">
        <v>0</v>
      </c>
      <c r="AR103" s="707">
        <v>0</v>
      </c>
      <c r="AS103" s="123">
        <f t="shared" si="8"/>
        <v>0</v>
      </c>
      <c r="AT103" s="110">
        <v>0</v>
      </c>
      <c r="AU103" s="110">
        <v>0</v>
      </c>
      <c r="AV103" s="110">
        <v>0</v>
      </c>
      <c r="AW103" s="110">
        <v>0</v>
      </c>
      <c r="AX103" s="110">
        <v>0</v>
      </c>
      <c r="AY103" s="123">
        <f t="shared" si="9"/>
        <v>0</v>
      </c>
      <c r="AZ103" s="123">
        <v>0</v>
      </c>
      <c r="BA103" s="110">
        <f t="shared" si="10"/>
        <v>1927861.0699999998</v>
      </c>
      <c r="BC103" s="119">
        <f t="shared" si="11"/>
        <v>0</v>
      </c>
    </row>
    <row r="104" spans="1:55">
      <c r="B104" s="110" t="s">
        <v>64</v>
      </c>
      <c r="C104" s="110">
        <v>4622.67</v>
      </c>
      <c r="D104" s="110">
        <v>0</v>
      </c>
      <c r="E104" s="110">
        <v>0</v>
      </c>
      <c r="F104" s="123">
        <f t="shared" si="6"/>
        <v>4622.67</v>
      </c>
      <c r="G104" s="110">
        <v>0</v>
      </c>
      <c r="H104" s="110">
        <v>0</v>
      </c>
      <c r="I104" s="110">
        <v>5097.01</v>
      </c>
      <c r="J104" s="110">
        <v>923.32</v>
      </c>
      <c r="K104" s="110">
        <v>35</v>
      </c>
      <c r="L104" s="110">
        <v>0</v>
      </c>
      <c r="M104" s="110">
        <v>4800</v>
      </c>
      <c r="N104" s="110">
        <v>0</v>
      </c>
      <c r="O104" s="110">
        <v>3793.37</v>
      </c>
      <c r="P104" s="110">
        <v>0</v>
      </c>
      <c r="Q104" s="110">
        <v>0</v>
      </c>
      <c r="R104" s="110">
        <v>0</v>
      </c>
      <c r="S104" s="698">
        <v>9605.82</v>
      </c>
      <c r="T104" s="110">
        <v>43054.76</v>
      </c>
      <c r="U104" s="110">
        <v>0</v>
      </c>
      <c r="V104" s="110">
        <v>0</v>
      </c>
      <c r="W104" s="110">
        <v>8550</v>
      </c>
      <c r="X104" s="698">
        <v>0</v>
      </c>
      <c r="Y104" s="703">
        <v>4114.4799999999996</v>
      </c>
      <c r="Z104" s="703">
        <v>0</v>
      </c>
      <c r="AA104" s="703">
        <v>18983.89</v>
      </c>
      <c r="AB104" s="123">
        <f t="shared" si="7"/>
        <v>89351.829999999987</v>
      </c>
      <c r="AC104" s="123">
        <v>1740180.09</v>
      </c>
      <c r="AD104" s="110">
        <v>50000</v>
      </c>
      <c r="AE104" s="110">
        <v>0</v>
      </c>
      <c r="AF104" s="110">
        <v>0</v>
      </c>
      <c r="AG104" s="110">
        <v>0</v>
      </c>
      <c r="AH104" s="110">
        <v>0</v>
      </c>
      <c r="AI104" s="110">
        <v>0</v>
      </c>
      <c r="AJ104" s="110">
        <v>0</v>
      </c>
      <c r="AK104" s="110">
        <v>0</v>
      </c>
      <c r="AL104" s="110">
        <v>0</v>
      </c>
      <c r="AM104" s="703">
        <v>51835.5</v>
      </c>
      <c r="AN104" s="707">
        <v>51835.5</v>
      </c>
      <c r="AO104" s="707">
        <v>99214</v>
      </c>
      <c r="AP104" s="707">
        <v>0</v>
      </c>
      <c r="AQ104" s="707">
        <v>33973.71</v>
      </c>
      <c r="AR104" s="707">
        <v>198423</v>
      </c>
      <c r="AS104" s="123">
        <f t="shared" si="8"/>
        <v>485281.71</v>
      </c>
      <c r="AT104" s="110">
        <v>0</v>
      </c>
      <c r="AU104" s="110">
        <v>0</v>
      </c>
      <c r="AV104" s="110">
        <v>0</v>
      </c>
      <c r="AW104" s="110">
        <v>0</v>
      </c>
      <c r="AX104" s="110">
        <v>0</v>
      </c>
      <c r="AY104" s="123">
        <f t="shared" si="9"/>
        <v>0</v>
      </c>
      <c r="AZ104" s="123">
        <v>0</v>
      </c>
      <c r="BA104" s="110">
        <f t="shared" si="10"/>
        <v>2319436.2999999998</v>
      </c>
      <c r="BC104" s="119">
        <f t="shared" si="11"/>
        <v>0</v>
      </c>
    </row>
    <row r="105" spans="1:55">
      <c r="B105" s="110" t="s">
        <v>65</v>
      </c>
      <c r="C105" s="110">
        <v>138697.42000000001</v>
      </c>
      <c r="D105" s="110">
        <v>0</v>
      </c>
      <c r="E105" s="110">
        <v>0</v>
      </c>
      <c r="F105" s="123">
        <f t="shared" si="6"/>
        <v>138697.42000000001</v>
      </c>
      <c r="G105" s="110">
        <v>0</v>
      </c>
      <c r="H105" s="110">
        <v>18186.14</v>
      </c>
      <c r="I105" s="110">
        <v>2895.49</v>
      </c>
      <c r="J105" s="110">
        <v>226.33</v>
      </c>
      <c r="K105" s="110">
        <v>0</v>
      </c>
      <c r="L105" s="110">
        <v>0</v>
      </c>
      <c r="M105" s="110">
        <v>0</v>
      </c>
      <c r="N105" s="110">
        <v>0</v>
      </c>
      <c r="O105" s="110">
        <v>0</v>
      </c>
      <c r="P105" s="110">
        <v>0</v>
      </c>
      <c r="Q105" s="110">
        <v>0</v>
      </c>
      <c r="R105" s="110">
        <v>0</v>
      </c>
      <c r="S105" s="698">
        <v>0</v>
      </c>
      <c r="T105" s="110">
        <v>0</v>
      </c>
      <c r="U105" s="110">
        <v>257946.93</v>
      </c>
      <c r="V105" s="110">
        <v>0</v>
      </c>
      <c r="W105" s="110">
        <v>0</v>
      </c>
      <c r="X105" s="698">
        <v>0</v>
      </c>
      <c r="Y105" s="703">
        <v>111913.86</v>
      </c>
      <c r="Z105" s="703">
        <v>0</v>
      </c>
      <c r="AA105" s="703">
        <v>565593.35</v>
      </c>
      <c r="AB105" s="123">
        <f t="shared" si="7"/>
        <v>956762.1</v>
      </c>
      <c r="AC105" s="123">
        <v>26010202.559999999</v>
      </c>
      <c r="AD105" s="110">
        <v>0</v>
      </c>
      <c r="AE105" s="110">
        <v>0</v>
      </c>
      <c r="AF105" s="110">
        <v>0</v>
      </c>
      <c r="AG105" s="110">
        <v>0</v>
      </c>
      <c r="AH105" s="110">
        <v>101329.1</v>
      </c>
      <c r="AI105" s="110">
        <v>5552.8</v>
      </c>
      <c r="AJ105" s="110">
        <v>0</v>
      </c>
      <c r="AK105" s="110">
        <v>0</v>
      </c>
      <c r="AL105" s="110">
        <v>0</v>
      </c>
      <c r="AM105" s="703">
        <v>0</v>
      </c>
      <c r="AN105" s="707">
        <v>0</v>
      </c>
      <c r="AO105" s="707">
        <v>0</v>
      </c>
      <c r="AP105" s="707">
        <v>334500</v>
      </c>
      <c r="AQ105" s="707">
        <v>170255.99</v>
      </c>
      <c r="AR105" s="707">
        <v>1065829</v>
      </c>
      <c r="AS105" s="123">
        <f t="shared" si="8"/>
        <v>1677466.8900000001</v>
      </c>
      <c r="AT105" s="110">
        <v>17338.810000000001</v>
      </c>
      <c r="AU105" s="110">
        <v>0</v>
      </c>
      <c r="AV105" s="110">
        <v>19099.73</v>
      </c>
      <c r="AW105" s="110">
        <v>0</v>
      </c>
      <c r="AX105" s="110">
        <v>0</v>
      </c>
      <c r="AY105" s="123">
        <f t="shared" si="9"/>
        <v>36438.54</v>
      </c>
      <c r="AZ105" s="123">
        <v>3366922.18</v>
      </c>
      <c r="BA105" s="110">
        <f t="shared" si="10"/>
        <v>32186489.689999998</v>
      </c>
      <c r="BC105" s="119">
        <f t="shared" si="11"/>
        <v>0</v>
      </c>
    </row>
    <row r="106" spans="1:55">
      <c r="B106" s="110" t="s">
        <v>66</v>
      </c>
      <c r="C106" s="110">
        <v>16478.32</v>
      </c>
      <c r="D106" s="110">
        <v>512.25</v>
      </c>
      <c r="E106" s="110">
        <v>0</v>
      </c>
      <c r="F106" s="123">
        <f t="shared" si="6"/>
        <v>16990.57</v>
      </c>
      <c r="G106" s="110">
        <v>0</v>
      </c>
      <c r="H106" s="110">
        <v>72.94</v>
      </c>
      <c r="I106" s="110">
        <v>0</v>
      </c>
      <c r="J106" s="110">
        <v>20</v>
      </c>
      <c r="K106" s="110">
        <v>4283</v>
      </c>
      <c r="L106" s="110">
        <v>1130</v>
      </c>
      <c r="M106" s="110">
        <v>0</v>
      </c>
      <c r="N106" s="110">
        <v>0</v>
      </c>
      <c r="O106" s="110">
        <v>13165.99</v>
      </c>
      <c r="P106" s="110">
        <v>0</v>
      </c>
      <c r="Q106" s="110">
        <v>0</v>
      </c>
      <c r="R106" s="110">
        <v>0</v>
      </c>
      <c r="S106" s="698">
        <v>0</v>
      </c>
      <c r="T106" s="110">
        <v>0</v>
      </c>
      <c r="U106" s="110">
        <v>0</v>
      </c>
      <c r="V106" s="110">
        <v>0</v>
      </c>
      <c r="W106" s="110">
        <v>0</v>
      </c>
      <c r="X106" s="698">
        <v>38299.57</v>
      </c>
      <c r="Y106" s="703">
        <v>13166.34</v>
      </c>
      <c r="Z106" s="703">
        <v>0</v>
      </c>
      <c r="AA106" s="703">
        <v>76052.38</v>
      </c>
      <c r="AB106" s="123">
        <f t="shared" si="7"/>
        <v>107890.65</v>
      </c>
      <c r="AC106" s="123">
        <v>4314585.55</v>
      </c>
      <c r="AD106" s="110">
        <v>0</v>
      </c>
      <c r="AE106" s="110">
        <v>0</v>
      </c>
      <c r="AF106" s="110">
        <v>0</v>
      </c>
      <c r="AG106" s="110">
        <v>0</v>
      </c>
      <c r="AH106" s="110">
        <v>0</v>
      </c>
      <c r="AI106" s="110">
        <v>0</v>
      </c>
      <c r="AJ106" s="110">
        <v>0</v>
      </c>
      <c r="AK106" s="110">
        <v>0</v>
      </c>
      <c r="AL106" s="110">
        <v>0</v>
      </c>
      <c r="AM106" s="703">
        <v>61207.040000000001</v>
      </c>
      <c r="AN106" s="707">
        <v>61207.040000000001</v>
      </c>
      <c r="AO106" s="707">
        <v>0</v>
      </c>
      <c r="AP106" s="707">
        <v>2123</v>
      </c>
      <c r="AQ106" s="707">
        <v>198068.63</v>
      </c>
      <c r="AR106" s="707">
        <v>336120</v>
      </c>
      <c r="AS106" s="123">
        <f t="shared" si="8"/>
        <v>658725.71</v>
      </c>
      <c r="AT106" s="110">
        <v>0</v>
      </c>
      <c r="AU106" s="110">
        <v>0</v>
      </c>
      <c r="AV106" s="110">
        <v>723.4</v>
      </c>
      <c r="AW106" s="110">
        <v>0</v>
      </c>
      <c r="AX106" s="110">
        <v>0</v>
      </c>
      <c r="AY106" s="123">
        <f t="shared" si="9"/>
        <v>723.4</v>
      </c>
      <c r="AZ106" s="123">
        <v>0</v>
      </c>
      <c r="BA106" s="110">
        <f t="shared" si="10"/>
        <v>5098915.88</v>
      </c>
      <c r="BC106" s="119">
        <f t="shared" si="11"/>
        <v>0</v>
      </c>
    </row>
    <row r="107" spans="1:55">
      <c r="B107" s="110" t="s">
        <v>67</v>
      </c>
      <c r="C107" s="110">
        <v>33999.49</v>
      </c>
      <c r="D107" s="110">
        <v>0</v>
      </c>
      <c r="E107" s="110">
        <v>0</v>
      </c>
      <c r="F107" s="123">
        <f t="shared" si="6"/>
        <v>33999.49</v>
      </c>
      <c r="G107" s="110">
        <v>0</v>
      </c>
      <c r="H107" s="110">
        <v>611.41999999999996</v>
      </c>
      <c r="I107" s="110">
        <v>0</v>
      </c>
      <c r="J107" s="110">
        <v>0</v>
      </c>
      <c r="K107" s="110">
        <v>0</v>
      </c>
      <c r="L107" s="110">
        <v>0</v>
      </c>
      <c r="M107" s="110">
        <v>13724.65</v>
      </c>
      <c r="N107" s="110">
        <v>0</v>
      </c>
      <c r="O107" s="110">
        <v>86448.8</v>
      </c>
      <c r="P107" s="110">
        <v>0</v>
      </c>
      <c r="Q107" s="110">
        <v>0</v>
      </c>
      <c r="R107" s="110">
        <v>0</v>
      </c>
      <c r="S107" s="698">
        <v>3791.25</v>
      </c>
      <c r="T107" s="110">
        <v>0</v>
      </c>
      <c r="U107" s="110">
        <v>0</v>
      </c>
      <c r="V107" s="110">
        <v>0</v>
      </c>
      <c r="W107" s="110">
        <v>0</v>
      </c>
      <c r="X107" s="698">
        <v>95329.1</v>
      </c>
      <c r="Y107" s="703">
        <v>38929.31</v>
      </c>
      <c r="Z107" s="703">
        <v>0</v>
      </c>
      <c r="AA107" s="703">
        <v>153145.44</v>
      </c>
      <c r="AB107" s="123">
        <f t="shared" si="7"/>
        <v>292859.62</v>
      </c>
      <c r="AC107" s="123">
        <v>9614905.6799999997</v>
      </c>
      <c r="AD107" s="110">
        <v>0</v>
      </c>
      <c r="AE107" s="110">
        <v>0</v>
      </c>
      <c r="AF107" s="110">
        <v>0</v>
      </c>
      <c r="AG107" s="110">
        <v>0</v>
      </c>
      <c r="AH107" s="110">
        <v>0</v>
      </c>
      <c r="AI107" s="110">
        <v>0</v>
      </c>
      <c r="AJ107" s="110">
        <v>0</v>
      </c>
      <c r="AK107" s="110">
        <v>0</v>
      </c>
      <c r="AL107" s="110">
        <v>17792.36</v>
      </c>
      <c r="AM107" s="703">
        <v>0</v>
      </c>
      <c r="AN107" s="707">
        <v>0</v>
      </c>
      <c r="AO107" s="707">
        <v>0</v>
      </c>
      <c r="AP107" s="707">
        <v>0</v>
      </c>
      <c r="AQ107" s="707">
        <v>123064.8</v>
      </c>
      <c r="AR107" s="707">
        <v>688457</v>
      </c>
      <c r="AS107" s="123">
        <f t="shared" si="8"/>
        <v>829314.16</v>
      </c>
      <c r="AT107" s="110">
        <v>0</v>
      </c>
      <c r="AU107" s="110">
        <v>0</v>
      </c>
      <c r="AV107" s="110">
        <v>0</v>
      </c>
      <c r="AW107" s="110">
        <v>50666</v>
      </c>
      <c r="AX107" s="110">
        <v>0</v>
      </c>
      <c r="AY107" s="123">
        <f t="shared" si="9"/>
        <v>50666</v>
      </c>
      <c r="AZ107" s="123">
        <v>0</v>
      </c>
      <c r="BA107" s="110">
        <f t="shared" si="10"/>
        <v>10821744.949999999</v>
      </c>
      <c r="BC107" s="119">
        <f t="shared" si="11"/>
        <v>0</v>
      </c>
    </row>
    <row r="108" spans="1:55">
      <c r="B108" s="110" t="s">
        <v>68</v>
      </c>
      <c r="C108" s="110">
        <v>0</v>
      </c>
      <c r="D108" s="110">
        <v>0</v>
      </c>
      <c r="E108" s="110">
        <v>0</v>
      </c>
      <c r="F108" s="123">
        <f t="shared" si="6"/>
        <v>0</v>
      </c>
      <c r="G108" s="110">
        <v>0</v>
      </c>
      <c r="H108" s="110">
        <v>0</v>
      </c>
      <c r="I108" s="110">
        <v>5708.1</v>
      </c>
      <c r="J108" s="110">
        <v>0</v>
      </c>
      <c r="K108" s="110">
        <v>200</v>
      </c>
      <c r="L108" s="110">
        <v>0</v>
      </c>
      <c r="M108" s="110">
        <v>1300</v>
      </c>
      <c r="N108" s="110">
        <v>0</v>
      </c>
      <c r="O108" s="110">
        <v>4446.12</v>
      </c>
      <c r="P108" s="110">
        <v>0</v>
      </c>
      <c r="Q108" s="110">
        <v>0</v>
      </c>
      <c r="R108" s="110">
        <v>0</v>
      </c>
      <c r="S108" s="698">
        <v>0</v>
      </c>
      <c r="T108" s="110">
        <v>0</v>
      </c>
      <c r="U108" s="110">
        <v>0</v>
      </c>
      <c r="V108" s="110">
        <v>0</v>
      </c>
      <c r="W108" s="110">
        <v>0</v>
      </c>
      <c r="X108" s="698">
        <v>0</v>
      </c>
      <c r="Y108" s="703">
        <v>5696.97</v>
      </c>
      <c r="Z108" s="703">
        <v>0</v>
      </c>
      <c r="AA108" s="703">
        <v>59494.29</v>
      </c>
      <c r="AB108" s="123">
        <f t="shared" si="7"/>
        <v>76845.48000000001</v>
      </c>
      <c r="AC108" s="123">
        <v>2067133.82</v>
      </c>
      <c r="AD108" s="110">
        <v>0</v>
      </c>
      <c r="AE108" s="110">
        <v>0</v>
      </c>
      <c r="AF108" s="110">
        <v>0</v>
      </c>
      <c r="AG108" s="110">
        <v>0</v>
      </c>
      <c r="AH108" s="110">
        <v>0</v>
      </c>
      <c r="AI108" s="110">
        <v>0</v>
      </c>
      <c r="AJ108" s="110">
        <v>0</v>
      </c>
      <c r="AK108" s="110">
        <v>0</v>
      </c>
      <c r="AL108" s="110">
        <v>0</v>
      </c>
      <c r="AM108" s="703">
        <v>0</v>
      </c>
      <c r="AN108" s="707">
        <v>0</v>
      </c>
      <c r="AO108" s="707">
        <v>0</v>
      </c>
      <c r="AP108" s="707">
        <v>0</v>
      </c>
      <c r="AQ108" s="707">
        <v>1402.08</v>
      </c>
      <c r="AR108" s="707">
        <v>0</v>
      </c>
      <c r="AS108" s="123">
        <f t="shared" si="8"/>
        <v>1402.08</v>
      </c>
      <c r="AT108" s="110">
        <v>0</v>
      </c>
      <c r="AU108" s="110">
        <v>0</v>
      </c>
      <c r="AV108" s="110">
        <v>0</v>
      </c>
      <c r="AW108" s="110">
        <v>0</v>
      </c>
      <c r="AX108" s="110">
        <v>0</v>
      </c>
      <c r="AY108" s="123">
        <f t="shared" si="9"/>
        <v>0</v>
      </c>
      <c r="AZ108" s="123">
        <v>0</v>
      </c>
      <c r="BA108" s="110">
        <f t="shared" si="10"/>
        <v>2145381.38</v>
      </c>
      <c r="BB108" s="156">
        <f>BA108-'1718 revenues orig'!BI59</f>
        <v>66593.339999999851</v>
      </c>
      <c r="BC108" s="119">
        <f t="shared" si="11"/>
        <v>0</v>
      </c>
    </row>
    <row r="109" spans="1:55">
      <c r="B109" s="110" t="s">
        <v>69</v>
      </c>
      <c r="C109" s="110">
        <v>369126.14</v>
      </c>
      <c r="D109" s="110">
        <v>289423.28000000003</v>
      </c>
      <c r="E109" s="110">
        <v>0</v>
      </c>
      <c r="F109" s="123">
        <f t="shared" si="6"/>
        <v>658549.42000000004</v>
      </c>
      <c r="G109" s="110">
        <v>0</v>
      </c>
      <c r="H109" s="110">
        <v>114750.11</v>
      </c>
      <c r="I109" s="110">
        <v>0</v>
      </c>
      <c r="J109" s="110">
        <v>0</v>
      </c>
      <c r="K109" s="110">
        <v>0</v>
      </c>
      <c r="L109" s="110">
        <v>9930</v>
      </c>
      <c r="M109" s="110">
        <v>13507.5</v>
      </c>
      <c r="N109" s="110">
        <v>0</v>
      </c>
      <c r="O109" s="110">
        <v>158922.85</v>
      </c>
      <c r="P109" s="110">
        <v>0</v>
      </c>
      <c r="Q109" s="110">
        <v>0</v>
      </c>
      <c r="R109" s="110">
        <v>7804.01</v>
      </c>
      <c r="S109" s="698">
        <v>24529.98</v>
      </c>
      <c r="T109" s="110">
        <v>0</v>
      </c>
      <c r="U109" s="110">
        <v>0</v>
      </c>
      <c r="V109" s="110">
        <v>0</v>
      </c>
      <c r="W109" s="110">
        <v>0</v>
      </c>
      <c r="X109" s="698">
        <v>0</v>
      </c>
      <c r="Y109" s="703">
        <v>309567.17</v>
      </c>
      <c r="Z109" s="703">
        <v>0</v>
      </c>
      <c r="AA109" s="703">
        <v>3041720.83</v>
      </c>
      <c r="AB109" s="123">
        <f t="shared" si="7"/>
        <v>3656202.47</v>
      </c>
      <c r="AC109" s="123">
        <v>67877294.989999995</v>
      </c>
      <c r="AD109" s="110">
        <v>0</v>
      </c>
      <c r="AE109" s="110">
        <v>0</v>
      </c>
      <c r="AF109" s="110">
        <v>0</v>
      </c>
      <c r="AG109" s="110">
        <v>0</v>
      </c>
      <c r="AH109" s="110">
        <v>0</v>
      </c>
      <c r="AI109" s="110">
        <v>0</v>
      </c>
      <c r="AJ109" s="110">
        <v>0</v>
      </c>
      <c r="AK109" s="110">
        <v>0</v>
      </c>
      <c r="AL109" s="110">
        <v>2261.58</v>
      </c>
      <c r="AM109" s="703">
        <v>222104.44</v>
      </c>
      <c r="AN109" s="707">
        <v>222104.44</v>
      </c>
      <c r="AO109" s="707">
        <v>0</v>
      </c>
      <c r="AP109" s="707">
        <v>0</v>
      </c>
      <c r="AQ109" s="707">
        <v>212965</v>
      </c>
      <c r="AR109" s="707">
        <v>1891907</v>
      </c>
      <c r="AS109" s="123">
        <f t="shared" si="8"/>
        <v>2551342.46</v>
      </c>
      <c r="AT109" s="110">
        <v>0</v>
      </c>
      <c r="AU109" s="110">
        <v>0</v>
      </c>
      <c r="AV109" s="110">
        <v>0</v>
      </c>
      <c r="AW109" s="110">
        <v>58031.55</v>
      </c>
      <c r="AX109" s="110">
        <v>0</v>
      </c>
      <c r="AY109" s="123">
        <f t="shared" si="9"/>
        <v>58031.55</v>
      </c>
      <c r="AZ109" s="123">
        <v>0</v>
      </c>
      <c r="BA109" s="110">
        <f t="shared" si="10"/>
        <v>74801420.890000001</v>
      </c>
      <c r="BB109" s="156">
        <f>BA109-'1718 revenues orig'!BJ59</f>
        <v>5875838.900000006</v>
      </c>
      <c r="BC109" s="119">
        <f t="shared" si="11"/>
        <v>0</v>
      </c>
    </row>
    <row r="110" spans="1:55">
      <c r="B110" s="110" t="s">
        <v>70</v>
      </c>
      <c r="C110" s="110">
        <v>17863.830000000002</v>
      </c>
      <c r="D110" s="110">
        <v>0</v>
      </c>
      <c r="E110" s="110">
        <v>0</v>
      </c>
      <c r="F110" s="123">
        <f t="shared" si="6"/>
        <v>17863.830000000002</v>
      </c>
      <c r="G110" s="110">
        <v>0</v>
      </c>
      <c r="H110" s="110">
        <v>31.58</v>
      </c>
      <c r="I110" s="110">
        <v>0</v>
      </c>
      <c r="J110" s="110">
        <v>0</v>
      </c>
      <c r="K110" s="110">
        <v>0</v>
      </c>
      <c r="L110" s="110">
        <v>0</v>
      </c>
      <c r="M110" s="110">
        <v>0</v>
      </c>
      <c r="N110" s="110">
        <v>0</v>
      </c>
      <c r="O110" s="110">
        <v>1342.94</v>
      </c>
      <c r="P110" s="110">
        <v>0</v>
      </c>
      <c r="Q110" s="110">
        <v>0</v>
      </c>
      <c r="R110" s="110">
        <v>0</v>
      </c>
      <c r="S110" s="698">
        <v>1795</v>
      </c>
      <c r="T110" s="110">
        <v>0</v>
      </c>
      <c r="U110" s="110">
        <v>4442.3599999999997</v>
      </c>
      <c r="V110" s="110">
        <v>0</v>
      </c>
      <c r="W110" s="110">
        <v>0</v>
      </c>
      <c r="X110" s="698">
        <v>6134.39</v>
      </c>
      <c r="Y110" s="703">
        <v>4114.4800000000005</v>
      </c>
      <c r="Z110" s="703">
        <v>0</v>
      </c>
      <c r="AA110" s="703">
        <v>73486.98</v>
      </c>
      <c r="AB110" s="123">
        <f t="shared" si="7"/>
        <v>83418.34</v>
      </c>
      <c r="AC110" s="123">
        <v>1994110.71</v>
      </c>
      <c r="AD110" s="110">
        <v>130000</v>
      </c>
      <c r="AE110" s="110">
        <v>0</v>
      </c>
      <c r="AF110" s="110">
        <v>0</v>
      </c>
      <c r="AG110" s="110">
        <v>0</v>
      </c>
      <c r="AH110" s="110">
        <v>0</v>
      </c>
      <c r="AI110" s="110">
        <v>0</v>
      </c>
      <c r="AJ110" s="110">
        <v>0</v>
      </c>
      <c r="AK110" s="110">
        <v>0</v>
      </c>
      <c r="AL110" s="110">
        <v>0</v>
      </c>
      <c r="AM110" s="703">
        <v>62326.69</v>
      </c>
      <c r="AN110" s="707">
        <v>62326.69</v>
      </c>
      <c r="AO110" s="707">
        <v>0</v>
      </c>
      <c r="AP110" s="707">
        <v>0</v>
      </c>
      <c r="AQ110" s="707">
        <v>0</v>
      </c>
      <c r="AR110" s="707">
        <v>172309</v>
      </c>
      <c r="AS110" s="123">
        <f t="shared" si="8"/>
        <v>426962.38</v>
      </c>
      <c r="AT110" s="110">
        <v>0</v>
      </c>
      <c r="AU110" s="110">
        <v>0</v>
      </c>
      <c r="AV110" s="110">
        <v>5706.7</v>
      </c>
      <c r="AW110" s="110">
        <v>0</v>
      </c>
      <c r="AX110" s="110">
        <v>0</v>
      </c>
      <c r="AY110" s="123">
        <f t="shared" si="9"/>
        <v>5706.7</v>
      </c>
      <c r="AZ110" s="123">
        <v>0</v>
      </c>
      <c r="BA110" s="110">
        <f t="shared" si="10"/>
        <v>2528061.96</v>
      </c>
      <c r="BC110" s="119">
        <f t="shared" si="11"/>
        <v>0</v>
      </c>
    </row>
    <row r="111" spans="1:55">
      <c r="B111" s="110" t="s">
        <v>71</v>
      </c>
      <c r="C111" s="110">
        <v>0</v>
      </c>
      <c r="D111" s="110">
        <v>0</v>
      </c>
      <c r="E111" s="110">
        <v>0</v>
      </c>
      <c r="F111" s="123">
        <f t="shared" si="6"/>
        <v>0</v>
      </c>
      <c r="G111" s="110">
        <v>0</v>
      </c>
      <c r="H111" s="110">
        <v>0</v>
      </c>
      <c r="I111" s="110">
        <v>10.8</v>
      </c>
      <c r="J111" s="110">
        <v>0</v>
      </c>
      <c r="K111" s="110">
        <v>0</v>
      </c>
      <c r="L111" s="110">
        <v>0</v>
      </c>
      <c r="M111" s="110">
        <v>0</v>
      </c>
      <c r="N111" s="110">
        <v>0</v>
      </c>
      <c r="O111" s="110">
        <v>0</v>
      </c>
      <c r="P111" s="110">
        <v>0</v>
      </c>
      <c r="Q111" s="110">
        <v>0</v>
      </c>
      <c r="R111" s="110">
        <v>0</v>
      </c>
      <c r="S111" s="698">
        <v>0</v>
      </c>
      <c r="T111" s="110">
        <v>0</v>
      </c>
      <c r="U111" s="110">
        <v>0</v>
      </c>
      <c r="V111" s="110">
        <v>0</v>
      </c>
      <c r="W111" s="110">
        <v>0</v>
      </c>
      <c r="X111" s="698">
        <v>72769.06</v>
      </c>
      <c r="Y111" s="703">
        <v>14717.18</v>
      </c>
      <c r="Z111" s="703">
        <v>0</v>
      </c>
      <c r="AA111" s="703">
        <v>145141.20000000001</v>
      </c>
      <c r="AB111" s="123">
        <f t="shared" si="7"/>
        <v>159869.18000000002</v>
      </c>
      <c r="AC111" s="123">
        <v>2952478.89</v>
      </c>
      <c r="AD111" s="110">
        <v>0</v>
      </c>
      <c r="AE111" s="110">
        <v>0</v>
      </c>
      <c r="AF111" s="110">
        <v>0</v>
      </c>
      <c r="AG111" s="110">
        <v>0</v>
      </c>
      <c r="AH111" s="110">
        <v>0</v>
      </c>
      <c r="AI111" s="110">
        <v>0</v>
      </c>
      <c r="AJ111" s="110">
        <v>0</v>
      </c>
      <c r="AK111" s="110">
        <v>0</v>
      </c>
      <c r="AL111" s="110">
        <v>0</v>
      </c>
      <c r="AM111" s="703">
        <v>0</v>
      </c>
      <c r="AN111" s="707">
        <v>0</v>
      </c>
      <c r="AO111" s="707">
        <v>0</v>
      </c>
      <c r="AP111" s="707">
        <v>0</v>
      </c>
      <c r="AQ111" s="707">
        <v>10839</v>
      </c>
      <c r="AR111" s="707">
        <v>0</v>
      </c>
      <c r="AS111" s="123">
        <f t="shared" si="8"/>
        <v>10839</v>
      </c>
      <c r="AT111" s="110">
        <v>0</v>
      </c>
      <c r="AU111" s="110">
        <v>0</v>
      </c>
      <c r="AV111" s="110">
        <v>0</v>
      </c>
      <c r="AW111" s="110">
        <v>0</v>
      </c>
      <c r="AX111" s="110">
        <v>0</v>
      </c>
      <c r="AY111" s="123">
        <f t="shared" si="9"/>
        <v>0</v>
      </c>
      <c r="AZ111" s="123">
        <v>0</v>
      </c>
      <c r="BA111" s="110">
        <f t="shared" si="10"/>
        <v>3123187.0700000003</v>
      </c>
      <c r="BC111" s="119">
        <f t="shared" si="11"/>
        <v>0</v>
      </c>
    </row>
    <row r="112" spans="1:55">
      <c r="B112" s="110" t="s">
        <v>72</v>
      </c>
      <c r="C112" s="110">
        <v>5867.54</v>
      </c>
      <c r="D112" s="110">
        <v>0</v>
      </c>
      <c r="E112" s="110">
        <v>0</v>
      </c>
      <c r="F112" s="123">
        <f t="shared" si="6"/>
        <v>5867.54</v>
      </c>
      <c r="G112" s="110">
        <v>0</v>
      </c>
      <c r="H112" s="110">
        <v>0</v>
      </c>
      <c r="I112" s="110">
        <v>0</v>
      </c>
      <c r="J112" s="110">
        <v>3308.72</v>
      </c>
      <c r="K112" s="110">
        <v>0</v>
      </c>
      <c r="L112" s="110">
        <v>200</v>
      </c>
      <c r="M112" s="110">
        <v>0</v>
      </c>
      <c r="N112" s="110">
        <v>0</v>
      </c>
      <c r="O112" s="110">
        <v>6327.93</v>
      </c>
      <c r="P112" s="110">
        <v>0</v>
      </c>
      <c r="Q112" s="110">
        <v>0</v>
      </c>
      <c r="R112" s="110">
        <v>0</v>
      </c>
      <c r="S112" s="698">
        <v>11065.83</v>
      </c>
      <c r="T112" s="110">
        <v>0</v>
      </c>
      <c r="U112" s="110">
        <v>0</v>
      </c>
      <c r="V112" s="110">
        <v>0</v>
      </c>
      <c r="W112" s="110">
        <v>0</v>
      </c>
      <c r="X112" s="698">
        <v>801.87</v>
      </c>
      <c r="Y112" s="703">
        <v>2342.09</v>
      </c>
      <c r="Z112" s="703">
        <v>0</v>
      </c>
      <c r="AA112" s="703">
        <v>28413.34</v>
      </c>
      <c r="AB112" s="123">
        <f t="shared" si="7"/>
        <v>40592.079999999994</v>
      </c>
      <c r="AC112" s="123">
        <v>1554656.61</v>
      </c>
      <c r="AD112" s="110">
        <v>83000</v>
      </c>
      <c r="AE112" s="110">
        <v>0</v>
      </c>
      <c r="AF112" s="110">
        <v>0</v>
      </c>
      <c r="AG112" s="110">
        <v>0</v>
      </c>
      <c r="AH112" s="110">
        <v>0</v>
      </c>
      <c r="AI112" s="110">
        <v>0</v>
      </c>
      <c r="AJ112" s="110">
        <v>0</v>
      </c>
      <c r="AK112" s="110">
        <v>0</v>
      </c>
      <c r="AL112" s="110">
        <v>0</v>
      </c>
      <c r="AM112" s="703">
        <v>69666.7</v>
      </c>
      <c r="AN112" s="707">
        <v>69666.7</v>
      </c>
      <c r="AO112" s="707">
        <v>59454.47</v>
      </c>
      <c r="AP112" s="707">
        <v>0</v>
      </c>
      <c r="AQ112" s="707">
        <v>31237</v>
      </c>
      <c r="AR112" s="707">
        <v>130229</v>
      </c>
      <c r="AS112" s="123">
        <f t="shared" si="8"/>
        <v>443253.87</v>
      </c>
      <c r="AT112" s="110">
        <v>0</v>
      </c>
      <c r="AU112" s="110">
        <v>0</v>
      </c>
      <c r="AV112" s="110">
        <v>0</v>
      </c>
      <c r="AW112" s="110">
        <v>0</v>
      </c>
      <c r="AX112" s="110">
        <v>0</v>
      </c>
      <c r="AY112" s="123">
        <f t="shared" si="9"/>
        <v>0</v>
      </c>
      <c r="AZ112" s="123">
        <v>0</v>
      </c>
      <c r="BA112" s="110">
        <f t="shared" si="10"/>
        <v>2044370.1</v>
      </c>
      <c r="BC112" s="119">
        <f t="shared" si="11"/>
        <v>0</v>
      </c>
    </row>
    <row r="113" spans="1:56">
      <c r="B113" s="110" t="s">
        <v>73</v>
      </c>
      <c r="C113" s="110">
        <v>0</v>
      </c>
      <c r="D113" s="110">
        <v>0</v>
      </c>
      <c r="E113" s="110">
        <v>0</v>
      </c>
      <c r="F113" s="123">
        <f t="shared" si="6"/>
        <v>0</v>
      </c>
      <c r="G113" s="110">
        <v>0</v>
      </c>
      <c r="H113" s="110">
        <v>0</v>
      </c>
      <c r="I113" s="110">
        <v>0</v>
      </c>
      <c r="J113" s="110">
        <v>0</v>
      </c>
      <c r="K113" s="110">
        <v>0</v>
      </c>
      <c r="L113" s="110">
        <v>0</v>
      </c>
      <c r="M113" s="110">
        <v>0</v>
      </c>
      <c r="N113" s="110">
        <v>0</v>
      </c>
      <c r="O113" s="110">
        <v>0</v>
      </c>
      <c r="P113" s="110">
        <v>0</v>
      </c>
      <c r="Q113" s="110">
        <v>0</v>
      </c>
      <c r="R113" s="110">
        <v>0</v>
      </c>
      <c r="S113" s="698">
        <v>0</v>
      </c>
      <c r="T113" s="110">
        <v>0</v>
      </c>
      <c r="U113" s="110">
        <v>53803.73</v>
      </c>
      <c r="V113" s="110">
        <v>0</v>
      </c>
      <c r="W113" s="110">
        <v>0</v>
      </c>
      <c r="X113" s="698">
        <v>0</v>
      </c>
      <c r="Y113" s="703">
        <v>6329.97</v>
      </c>
      <c r="Z113" s="703">
        <v>12764.02</v>
      </c>
      <c r="AA113" s="703">
        <v>0</v>
      </c>
      <c r="AB113" s="123">
        <f t="shared" si="7"/>
        <v>72897.72</v>
      </c>
      <c r="AC113" s="123">
        <v>1332013.5900000001</v>
      </c>
      <c r="AD113" s="110">
        <v>0</v>
      </c>
      <c r="AE113" s="110">
        <v>0</v>
      </c>
      <c r="AF113" s="110">
        <v>0</v>
      </c>
      <c r="AG113" s="110">
        <v>0</v>
      </c>
      <c r="AH113" s="110">
        <v>0</v>
      </c>
      <c r="AI113" s="110">
        <v>0</v>
      </c>
      <c r="AJ113" s="110">
        <v>0</v>
      </c>
      <c r="AK113" s="110">
        <v>0</v>
      </c>
      <c r="AL113" s="110">
        <v>0</v>
      </c>
      <c r="AM113" s="703">
        <v>0</v>
      </c>
      <c r="AN113" s="707">
        <v>0</v>
      </c>
      <c r="AO113" s="707">
        <v>0</v>
      </c>
      <c r="AP113" s="707">
        <v>0</v>
      </c>
      <c r="AQ113" s="707">
        <v>394</v>
      </c>
      <c r="AR113" s="707">
        <v>0</v>
      </c>
      <c r="AS113" s="123">
        <f t="shared" si="8"/>
        <v>394</v>
      </c>
      <c r="AT113" s="110">
        <v>0</v>
      </c>
      <c r="AU113" s="110">
        <v>0</v>
      </c>
      <c r="AV113" s="110">
        <v>0</v>
      </c>
      <c r="AW113" s="110">
        <v>0</v>
      </c>
      <c r="AX113" s="110">
        <v>0</v>
      </c>
      <c r="AY113" s="123">
        <f t="shared" si="9"/>
        <v>0</v>
      </c>
      <c r="AZ113" s="123">
        <v>0</v>
      </c>
      <c r="BA113" s="110">
        <f t="shared" si="10"/>
        <v>1405305.31</v>
      </c>
      <c r="BC113" s="119">
        <f t="shared" si="11"/>
        <v>0</v>
      </c>
    </row>
    <row r="114" spans="1:56">
      <c r="B114" s="110" t="s">
        <v>74</v>
      </c>
      <c r="C114" s="110">
        <v>119044.95</v>
      </c>
      <c r="D114" s="110">
        <v>712819.72</v>
      </c>
      <c r="E114" s="110">
        <v>0</v>
      </c>
      <c r="F114" s="123">
        <f t="shared" si="6"/>
        <v>831864.66999999993</v>
      </c>
      <c r="G114" s="110">
        <v>0</v>
      </c>
      <c r="H114" s="110">
        <v>0</v>
      </c>
      <c r="I114" s="110">
        <v>5042</v>
      </c>
      <c r="J114" s="110">
        <v>0</v>
      </c>
      <c r="K114" s="110">
        <v>0</v>
      </c>
      <c r="L114" s="110">
        <v>0</v>
      </c>
      <c r="M114" s="110">
        <v>0</v>
      </c>
      <c r="N114" s="110">
        <v>0</v>
      </c>
      <c r="O114" s="110">
        <v>704.7</v>
      </c>
      <c r="P114" s="110">
        <v>0</v>
      </c>
      <c r="Q114" s="110">
        <v>0</v>
      </c>
      <c r="R114" s="110">
        <v>0</v>
      </c>
      <c r="S114" s="698">
        <v>0</v>
      </c>
      <c r="T114" s="110">
        <v>0</v>
      </c>
      <c r="U114" s="110">
        <v>1002</v>
      </c>
      <c r="V114" s="110">
        <v>0</v>
      </c>
      <c r="W114" s="110">
        <v>0</v>
      </c>
      <c r="X114" s="698">
        <v>0</v>
      </c>
      <c r="Y114" s="703">
        <v>14812.13</v>
      </c>
      <c r="Z114" s="703">
        <v>0</v>
      </c>
      <c r="AA114" s="703">
        <v>3332639.5</v>
      </c>
      <c r="AB114" s="123">
        <f t="shared" si="7"/>
        <v>3354200.33</v>
      </c>
      <c r="AC114" s="123">
        <v>3446939.29</v>
      </c>
      <c r="AD114" s="110">
        <v>0</v>
      </c>
      <c r="AE114" s="110">
        <v>0</v>
      </c>
      <c r="AF114" s="110">
        <v>178438.45</v>
      </c>
      <c r="AG114" s="110">
        <v>0</v>
      </c>
      <c r="AH114" s="110">
        <v>0</v>
      </c>
      <c r="AI114" s="110">
        <v>0</v>
      </c>
      <c r="AJ114" s="110">
        <v>0</v>
      </c>
      <c r="AK114" s="110">
        <v>0</v>
      </c>
      <c r="AL114" s="110">
        <v>0</v>
      </c>
      <c r="AM114" s="703">
        <v>0</v>
      </c>
      <c r="AN114" s="707">
        <v>0</v>
      </c>
      <c r="AO114" s="707">
        <v>0</v>
      </c>
      <c r="AP114" s="707">
        <v>0</v>
      </c>
      <c r="AQ114" s="707">
        <v>0</v>
      </c>
      <c r="AR114" s="707">
        <v>129288</v>
      </c>
      <c r="AS114" s="123">
        <f t="shared" si="8"/>
        <v>307726.45</v>
      </c>
      <c r="AT114" s="110">
        <v>0</v>
      </c>
      <c r="AU114" s="110">
        <v>0</v>
      </c>
      <c r="AV114" s="110">
        <v>0</v>
      </c>
      <c r="AW114" s="110">
        <v>0</v>
      </c>
      <c r="AX114" s="110">
        <v>0</v>
      </c>
      <c r="AY114" s="123">
        <f t="shared" si="9"/>
        <v>0</v>
      </c>
      <c r="AZ114" s="123">
        <v>0</v>
      </c>
      <c r="BA114" s="110">
        <f t="shared" si="10"/>
        <v>7940730.7400000002</v>
      </c>
      <c r="BB114" s="156">
        <f>BA114-'1718 revenues orig'!BO59</f>
        <v>3476739.63</v>
      </c>
      <c r="BC114" s="119">
        <f t="shared" si="11"/>
        <v>0</v>
      </c>
    </row>
    <row r="115" spans="1:56">
      <c r="B115" s="110" t="s">
        <v>10</v>
      </c>
      <c r="C115" s="110">
        <v>37807.39</v>
      </c>
      <c r="D115" s="110">
        <v>69352.03</v>
      </c>
      <c r="E115" s="110">
        <v>0</v>
      </c>
      <c r="F115" s="123">
        <f t="shared" si="6"/>
        <v>107159.42</v>
      </c>
      <c r="G115" s="110">
        <v>0</v>
      </c>
      <c r="H115" s="110">
        <v>85.64</v>
      </c>
      <c r="I115" s="110">
        <v>563.73</v>
      </c>
      <c r="J115" s="110">
        <v>0</v>
      </c>
      <c r="K115" s="110">
        <v>0</v>
      </c>
      <c r="L115" s="110">
        <v>0</v>
      </c>
      <c r="M115" s="110">
        <v>3258.9</v>
      </c>
      <c r="N115" s="110">
        <v>0</v>
      </c>
      <c r="O115" s="110">
        <v>0</v>
      </c>
      <c r="P115" s="110">
        <v>0</v>
      </c>
      <c r="Q115" s="110">
        <v>0</v>
      </c>
      <c r="R115" s="110">
        <v>0</v>
      </c>
      <c r="S115" s="698">
        <v>0</v>
      </c>
      <c r="T115" s="110">
        <v>0</v>
      </c>
      <c r="U115" s="110">
        <v>1646.22</v>
      </c>
      <c r="V115" s="110">
        <v>397</v>
      </c>
      <c r="W115" s="110">
        <v>0</v>
      </c>
      <c r="X115" s="698">
        <v>76880</v>
      </c>
      <c r="Y115" s="703">
        <v>6447.12</v>
      </c>
      <c r="Z115" s="703">
        <v>0</v>
      </c>
      <c r="AA115" s="703">
        <v>453381.93</v>
      </c>
      <c r="AB115" s="123">
        <f t="shared" si="7"/>
        <v>465780.54000000004</v>
      </c>
      <c r="AC115" s="123">
        <v>2440761.48</v>
      </c>
      <c r="AD115" s="110">
        <v>0</v>
      </c>
      <c r="AE115" s="110">
        <v>5330.96</v>
      </c>
      <c r="AF115" s="110">
        <v>0</v>
      </c>
      <c r="AG115" s="110">
        <v>0</v>
      </c>
      <c r="AH115" s="110">
        <v>0</v>
      </c>
      <c r="AI115" s="110">
        <v>0</v>
      </c>
      <c r="AJ115" s="110">
        <v>0</v>
      </c>
      <c r="AK115" s="110">
        <v>0</v>
      </c>
      <c r="AL115" s="110">
        <v>0</v>
      </c>
      <c r="AM115" s="703">
        <v>0</v>
      </c>
      <c r="AN115" s="707">
        <v>0</v>
      </c>
      <c r="AO115" s="707">
        <v>0</v>
      </c>
      <c r="AP115" s="707">
        <v>0</v>
      </c>
      <c r="AQ115" s="707">
        <v>4334.41</v>
      </c>
      <c r="AR115" s="707">
        <v>413141.54</v>
      </c>
      <c r="AS115" s="123">
        <f t="shared" si="8"/>
        <v>422806.91</v>
      </c>
      <c r="AT115" s="110">
        <v>0</v>
      </c>
      <c r="AU115" s="110">
        <v>0</v>
      </c>
      <c r="AV115" s="110">
        <v>33838.160000000003</v>
      </c>
      <c r="AW115" s="110">
        <v>0</v>
      </c>
      <c r="AX115" s="110">
        <v>0</v>
      </c>
      <c r="AY115" s="123">
        <f t="shared" si="9"/>
        <v>33838.160000000003</v>
      </c>
      <c r="AZ115" s="123">
        <v>243187.91</v>
      </c>
      <c r="BA115" s="110">
        <f t="shared" si="10"/>
        <v>3713534.42</v>
      </c>
      <c r="BC115" s="119">
        <f t="shared" si="11"/>
        <v>0</v>
      </c>
    </row>
    <row r="116" spans="1:56">
      <c r="A116" s="110" t="s">
        <v>760</v>
      </c>
      <c r="B116" s="110" t="s">
        <v>181</v>
      </c>
      <c r="C116" s="110">
        <v>0</v>
      </c>
      <c r="D116" s="110">
        <v>0</v>
      </c>
      <c r="E116" s="110">
        <v>0</v>
      </c>
      <c r="F116" s="123">
        <f t="shared" si="6"/>
        <v>0</v>
      </c>
      <c r="G116" s="110">
        <v>0</v>
      </c>
      <c r="H116" s="110">
        <v>0</v>
      </c>
      <c r="I116" s="110">
        <v>909</v>
      </c>
      <c r="J116" s="110">
        <v>0</v>
      </c>
      <c r="K116" s="110">
        <v>0</v>
      </c>
      <c r="L116" s="110">
        <v>0</v>
      </c>
      <c r="M116" s="110">
        <v>0</v>
      </c>
      <c r="N116" s="110">
        <v>0</v>
      </c>
      <c r="O116" s="110">
        <v>3586.19</v>
      </c>
      <c r="P116" s="110">
        <v>0</v>
      </c>
      <c r="Q116" s="110">
        <v>0</v>
      </c>
      <c r="R116" s="110">
        <v>0</v>
      </c>
      <c r="S116" s="698">
        <v>0</v>
      </c>
      <c r="T116" s="110">
        <v>0</v>
      </c>
      <c r="U116" s="110">
        <v>0</v>
      </c>
      <c r="V116" s="110">
        <v>0</v>
      </c>
      <c r="W116" s="110">
        <v>0</v>
      </c>
      <c r="X116" s="698">
        <v>0</v>
      </c>
      <c r="Y116" s="703">
        <v>1081.8499999999999</v>
      </c>
      <c r="Z116" s="703">
        <v>0</v>
      </c>
      <c r="AA116" s="703">
        <v>0</v>
      </c>
      <c r="AB116" s="123">
        <f t="shared" si="7"/>
        <v>5577.0400000000009</v>
      </c>
      <c r="AC116" s="123">
        <v>229861.92</v>
      </c>
      <c r="AD116" s="110">
        <v>0</v>
      </c>
      <c r="AE116" s="110">
        <v>0</v>
      </c>
      <c r="AF116" s="110">
        <v>0</v>
      </c>
      <c r="AG116" s="110">
        <v>0</v>
      </c>
      <c r="AH116" s="110">
        <v>0</v>
      </c>
      <c r="AI116" s="110">
        <v>0</v>
      </c>
      <c r="AJ116" s="110">
        <v>0</v>
      </c>
      <c r="AK116" s="110">
        <v>0</v>
      </c>
      <c r="AL116" s="110">
        <v>0</v>
      </c>
      <c r="AM116" s="703">
        <v>25212.13</v>
      </c>
      <c r="AN116" s="707">
        <v>25212.13</v>
      </c>
      <c r="AO116" s="707">
        <v>0</v>
      </c>
      <c r="AP116" s="707">
        <v>0</v>
      </c>
      <c r="AQ116" s="707">
        <v>0</v>
      </c>
      <c r="AR116" s="707">
        <v>0</v>
      </c>
      <c r="AS116" s="123">
        <f t="shared" si="8"/>
        <v>50424.26</v>
      </c>
      <c r="AT116" s="110">
        <v>0</v>
      </c>
      <c r="AU116" s="110">
        <v>0</v>
      </c>
      <c r="AV116" s="110">
        <v>0</v>
      </c>
      <c r="AW116" s="110">
        <v>0</v>
      </c>
      <c r="AX116" s="110">
        <v>0</v>
      </c>
      <c r="AY116" s="123">
        <f t="shared" si="9"/>
        <v>0</v>
      </c>
      <c r="AZ116" s="123">
        <v>0</v>
      </c>
      <c r="BA116" s="110">
        <f t="shared" si="10"/>
        <v>285863.22000000003</v>
      </c>
      <c r="BC116" s="119">
        <f t="shared" si="11"/>
        <v>0</v>
      </c>
    </row>
    <row r="117" spans="1:56">
      <c r="B117" s="110" t="s">
        <v>812</v>
      </c>
      <c r="C117" s="110">
        <v>37807.39</v>
      </c>
      <c r="D117" s="110">
        <v>69352.03</v>
      </c>
      <c r="E117" s="110">
        <v>0</v>
      </c>
      <c r="F117" s="123">
        <f t="shared" si="6"/>
        <v>107159.42</v>
      </c>
      <c r="G117" s="110">
        <v>0</v>
      </c>
      <c r="H117" s="110">
        <v>85.64</v>
      </c>
      <c r="I117" s="110">
        <v>1472.73</v>
      </c>
      <c r="J117" s="110">
        <v>0</v>
      </c>
      <c r="K117" s="110">
        <v>0</v>
      </c>
      <c r="L117" s="110">
        <v>0</v>
      </c>
      <c r="M117" s="110">
        <v>3258.9</v>
      </c>
      <c r="N117" s="110">
        <v>0</v>
      </c>
      <c r="O117" s="110">
        <v>3586.19</v>
      </c>
      <c r="P117" s="110">
        <v>0</v>
      </c>
      <c r="Q117" s="110">
        <v>0</v>
      </c>
      <c r="R117" s="110">
        <v>0</v>
      </c>
      <c r="S117" s="698">
        <v>0</v>
      </c>
      <c r="T117" s="110">
        <v>0</v>
      </c>
      <c r="U117" s="110">
        <v>1646.22</v>
      </c>
      <c r="V117" s="110">
        <v>397</v>
      </c>
      <c r="W117" s="110">
        <v>0</v>
      </c>
      <c r="X117" s="698">
        <v>76880</v>
      </c>
      <c r="Y117" s="703">
        <v>7528.9699999999993</v>
      </c>
      <c r="Z117" s="703">
        <v>0</v>
      </c>
      <c r="AA117" s="703">
        <v>453381.93</v>
      </c>
      <c r="AB117" s="123">
        <f t="shared" si="7"/>
        <v>471357.57999999996</v>
      </c>
      <c r="AC117" s="123">
        <v>2670623.4</v>
      </c>
      <c r="AD117" s="110">
        <v>0</v>
      </c>
      <c r="AE117" s="110">
        <v>5330.96</v>
      </c>
      <c r="AF117" s="110">
        <v>0</v>
      </c>
      <c r="AG117" s="110">
        <v>0</v>
      </c>
      <c r="AH117" s="110">
        <v>0</v>
      </c>
      <c r="AI117" s="110">
        <v>0</v>
      </c>
      <c r="AJ117" s="110">
        <v>0</v>
      </c>
      <c r="AK117" s="110">
        <v>0</v>
      </c>
      <c r="AL117" s="110">
        <v>0</v>
      </c>
      <c r="AM117" s="703">
        <v>25212.13</v>
      </c>
      <c r="AN117" s="707">
        <v>25212.13</v>
      </c>
      <c r="AO117" s="707">
        <v>0</v>
      </c>
      <c r="AP117" s="707">
        <v>0</v>
      </c>
      <c r="AQ117" s="707">
        <v>4334.41</v>
      </c>
      <c r="AR117" s="707">
        <v>413141.54</v>
      </c>
      <c r="AS117" s="123">
        <f t="shared" si="8"/>
        <v>473231.17</v>
      </c>
      <c r="AT117" s="110">
        <v>0</v>
      </c>
      <c r="AU117" s="110">
        <v>0</v>
      </c>
      <c r="AV117" s="110">
        <v>33838.160000000003</v>
      </c>
      <c r="AW117" s="110">
        <v>0</v>
      </c>
      <c r="AX117" s="110">
        <v>0</v>
      </c>
      <c r="AY117" s="123">
        <f t="shared" si="9"/>
        <v>33838.160000000003</v>
      </c>
      <c r="AZ117" s="123">
        <v>243187.91</v>
      </c>
      <c r="BA117" s="110">
        <f t="shared" si="10"/>
        <v>3999397.6399999997</v>
      </c>
      <c r="BC117" s="119">
        <f t="shared" si="11"/>
        <v>0</v>
      </c>
    </row>
    <row r="118" spans="1:56">
      <c r="B118" s="110" t="s">
        <v>11</v>
      </c>
      <c r="C118" s="110">
        <v>31012.59</v>
      </c>
      <c r="D118" s="110">
        <v>0</v>
      </c>
      <c r="E118" s="110">
        <v>0</v>
      </c>
      <c r="F118" s="123">
        <f t="shared" si="6"/>
        <v>31012.59</v>
      </c>
      <c r="G118" s="110">
        <v>0</v>
      </c>
      <c r="H118" s="110">
        <v>0</v>
      </c>
      <c r="I118" s="110">
        <v>0</v>
      </c>
      <c r="J118" s="110">
        <v>0</v>
      </c>
      <c r="K118" s="110">
        <v>29253.37</v>
      </c>
      <c r="L118" s="110">
        <v>0</v>
      </c>
      <c r="M118" s="110">
        <v>225</v>
      </c>
      <c r="N118" s="110">
        <v>0</v>
      </c>
      <c r="O118" s="110">
        <v>0</v>
      </c>
      <c r="P118" s="110">
        <v>777.71</v>
      </c>
      <c r="Q118" s="110">
        <v>185.14</v>
      </c>
      <c r="R118" s="110">
        <v>0</v>
      </c>
      <c r="S118" s="698">
        <v>275000</v>
      </c>
      <c r="T118" s="110">
        <v>0</v>
      </c>
      <c r="U118" s="110">
        <v>0</v>
      </c>
      <c r="V118" s="110">
        <v>0</v>
      </c>
      <c r="W118" s="110">
        <v>0</v>
      </c>
      <c r="X118" s="698">
        <v>0</v>
      </c>
      <c r="Y118" s="703">
        <v>8893.61</v>
      </c>
      <c r="Z118" s="703">
        <v>0</v>
      </c>
      <c r="AA118" s="703">
        <v>191563.5</v>
      </c>
      <c r="AB118" s="123">
        <f t="shared" si="7"/>
        <v>230898.32999999996</v>
      </c>
      <c r="AC118" s="123">
        <v>2416607.9900000002</v>
      </c>
      <c r="AD118" s="110">
        <v>0</v>
      </c>
      <c r="AE118" s="110">
        <v>18406.41</v>
      </c>
      <c r="AF118" s="110">
        <v>0</v>
      </c>
      <c r="AG118" s="110">
        <v>0</v>
      </c>
      <c r="AH118" s="110">
        <v>0</v>
      </c>
      <c r="AI118" s="110">
        <v>0</v>
      </c>
      <c r="AJ118" s="110">
        <v>0</v>
      </c>
      <c r="AK118" s="110">
        <v>0</v>
      </c>
      <c r="AL118" s="110">
        <v>0</v>
      </c>
      <c r="AM118" s="703">
        <v>67890.67</v>
      </c>
      <c r="AN118" s="707">
        <v>67890.67</v>
      </c>
      <c r="AO118" s="707">
        <v>0</v>
      </c>
      <c r="AP118" s="707">
        <v>0</v>
      </c>
      <c r="AQ118" s="707">
        <v>0</v>
      </c>
      <c r="AR118" s="707">
        <v>360793</v>
      </c>
      <c r="AS118" s="123">
        <f t="shared" si="8"/>
        <v>514980.75</v>
      </c>
      <c r="AT118" s="110">
        <v>11147.37</v>
      </c>
      <c r="AU118" s="110">
        <v>0</v>
      </c>
      <c r="AV118" s="110">
        <v>2561.42</v>
      </c>
      <c r="AW118" s="110">
        <v>9522.98</v>
      </c>
      <c r="AX118" s="110">
        <v>0</v>
      </c>
      <c r="AY118" s="123">
        <f t="shared" si="9"/>
        <v>23231.77</v>
      </c>
      <c r="AZ118" s="123">
        <v>1060984.93</v>
      </c>
      <c r="BA118" s="110">
        <f t="shared" si="10"/>
        <v>4277716.3600000003</v>
      </c>
      <c r="BC118" s="119">
        <f t="shared" si="11"/>
        <v>0</v>
      </c>
    </row>
    <row r="119" spans="1:56">
      <c r="A119" s="110" t="s">
        <v>761</v>
      </c>
      <c r="B119" s="110" t="s">
        <v>182</v>
      </c>
      <c r="C119" s="110">
        <v>0</v>
      </c>
      <c r="D119" s="110">
        <v>0</v>
      </c>
      <c r="E119" s="110">
        <v>0</v>
      </c>
      <c r="F119" s="123">
        <f t="shared" si="6"/>
        <v>0</v>
      </c>
      <c r="G119" s="110">
        <v>0</v>
      </c>
      <c r="H119" s="110">
        <v>0</v>
      </c>
      <c r="I119" s="110">
        <v>0</v>
      </c>
      <c r="J119" s="110">
        <v>0</v>
      </c>
      <c r="K119" s="110">
        <v>0</v>
      </c>
      <c r="L119" s="110">
        <v>0</v>
      </c>
      <c r="M119" s="110">
        <v>50</v>
      </c>
      <c r="N119" s="110">
        <v>0</v>
      </c>
      <c r="O119" s="110">
        <v>38211.440000000002</v>
      </c>
      <c r="P119" s="110">
        <v>0</v>
      </c>
      <c r="Q119" s="110">
        <v>0</v>
      </c>
      <c r="R119" s="110">
        <v>0</v>
      </c>
      <c r="S119" s="698">
        <v>0</v>
      </c>
      <c r="T119" s="110">
        <v>0</v>
      </c>
      <c r="U119" s="110">
        <v>0</v>
      </c>
      <c r="V119" s="110">
        <v>0</v>
      </c>
      <c r="W119" s="110">
        <v>0</v>
      </c>
      <c r="X119" s="698">
        <v>0</v>
      </c>
      <c r="Y119" s="703">
        <v>2880.14</v>
      </c>
      <c r="Z119" s="703">
        <v>0</v>
      </c>
      <c r="AA119" s="703">
        <v>0</v>
      </c>
      <c r="AB119" s="123">
        <f t="shared" si="7"/>
        <v>41141.58</v>
      </c>
      <c r="AC119" s="123">
        <v>901913.91</v>
      </c>
      <c r="AD119" s="110">
        <v>0</v>
      </c>
      <c r="AE119" s="110">
        <v>0</v>
      </c>
      <c r="AF119" s="110">
        <v>0</v>
      </c>
      <c r="AG119" s="110">
        <v>0</v>
      </c>
      <c r="AH119" s="110">
        <v>0</v>
      </c>
      <c r="AI119" s="110">
        <v>0</v>
      </c>
      <c r="AJ119" s="110">
        <v>0</v>
      </c>
      <c r="AK119" s="110">
        <v>0</v>
      </c>
      <c r="AL119" s="110">
        <v>0</v>
      </c>
      <c r="AM119" s="703">
        <v>0</v>
      </c>
      <c r="AN119" s="707">
        <v>0</v>
      </c>
      <c r="AO119" s="707">
        <v>0</v>
      </c>
      <c r="AP119" s="707">
        <v>0</v>
      </c>
      <c r="AQ119" s="707">
        <v>8601.65</v>
      </c>
      <c r="AR119" s="707">
        <v>0</v>
      </c>
      <c r="AS119" s="123">
        <f t="shared" si="8"/>
        <v>8601.65</v>
      </c>
      <c r="AT119" s="110">
        <v>0</v>
      </c>
      <c r="AU119" s="110">
        <v>0</v>
      </c>
      <c r="AV119" s="110">
        <v>0</v>
      </c>
      <c r="AW119" s="110">
        <v>0</v>
      </c>
      <c r="AX119" s="110">
        <v>0</v>
      </c>
      <c r="AY119" s="123">
        <f t="shared" si="9"/>
        <v>0</v>
      </c>
      <c r="AZ119" s="123">
        <v>0</v>
      </c>
      <c r="BA119" s="110">
        <f t="shared" si="10"/>
        <v>951657.14</v>
      </c>
      <c r="BC119" s="119">
        <f t="shared" si="11"/>
        <v>0</v>
      </c>
    </row>
    <row r="120" spans="1:56">
      <c r="B120" s="110" t="s">
        <v>813</v>
      </c>
      <c r="C120" s="110">
        <v>31012.59</v>
      </c>
      <c r="D120" s="110">
        <v>0</v>
      </c>
      <c r="E120" s="110">
        <v>0</v>
      </c>
      <c r="F120" s="123">
        <f t="shared" si="6"/>
        <v>31012.59</v>
      </c>
      <c r="G120" s="110">
        <v>0</v>
      </c>
      <c r="H120" s="110">
        <v>0</v>
      </c>
      <c r="I120" s="110">
        <v>0</v>
      </c>
      <c r="J120" s="110">
        <v>0</v>
      </c>
      <c r="K120" s="110">
        <v>29253.37</v>
      </c>
      <c r="L120" s="110">
        <v>0</v>
      </c>
      <c r="M120" s="110">
        <v>275</v>
      </c>
      <c r="N120" s="110">
        <v>0</v>
      </c>
      <c r="O120" s="110">
        <v>38211.440000000002</v>
      </c>
      <c r="P120" s="110">
        <v>777.71</v>
      </c>
      <c r="Q120" s="110">
        <v>185.14</v>
      </c>
      <c r="R120" s="110">
        <v>0</v>
      </c>
      <c r="S120" s="698">
        <v>275000</v>
      </c>
      <c r="T120" s="110">
        <v>0</v>
      </c>
      <c r="U120" s="110">
        <v>0</v>
      </c>
      <c r="V120" s="110">
        <v>0</v>
      </c>
      <c r="W120" s="110">
        <v>0</v>
      </c>
      <c r="X120" s="698">
        <v>0</v>
      </c>
      <c r="Y120" s="703">
        <v>11773.75</v>
      </c>
      <c r="Z120" s="703">
        <v>0</v>
      </c>
      <c r="AA120" s="703">
        <v>191563.5</v>
      </c>
      <c r="AB120" s="123">
        <f t="shared" si="7"/>
        <v>272039.91000000003</v>
      </c>
      <c r="AC120" s="123">
        <v>3318521.9000000004</v>
      </c>
      <c r="AD120" s="110">
        <v>0</v>
      </c>
      <c r="AE120" s="110">
        <v>18406.41</v>
      </c>
      <c r="AF120" s="110">
        <v>0</v>
      </c>
      <c r="AG120" s="110">
        <v>0</v>
      </c>
      <c r="AH120" s="110">
        <v>0</v>
      </c>
      <c r="AI120" s="110">
        <v>0</v>
      </c>
      <c r="AJ120" s="110">
        <v>0</v>
      </c>
      <c r="AK120" s="110">
        <v>0</v>
      </c>
      <c r="AL120" s="110">
        <v>0</v>
      </c>
      <c r="AM120" s="703">
        <v>67890.67</v>
      </c>
      <c r="AN120" s="707">
        <v>67890.67</v>
      </c>
      <c r="AO120" s="707">
        <v>0</v>
      </c>
      <c r="AP120" s="707">
        <v>0</v>
      </c>
      <c r="AQ120" s="707">
        <v>8601.65</v>
      </c>
      <c r="AR120" s="707">
        <v>360793</v>
      </c>
      <c r="AS120" s="123">
        <f t="shared" si="8"/>
        <v>523582.4</v>
      </c>
      <c r="AT120" s="110">
        <v>11147.37</v>
      </c>
      <c r="AU120" s="110">
        <v>0</v>
      </c>
      <c r="AV120" s="110">
        <v>2561.42</v>
      </c>
      <c r="AW120" s="110">
        <v>9522.98</v>
      </c>
      <c r="AX120" s="110">
        <v>0</v>
      </c>
      <c r="AY120" s="123">
        <f t="shared" si="9"/>
        <v>23231.77</v>
      </c>
      <c r="AZ120" s="123">
        <v>1060984.93</v>
      </c>
      <c r="BA120" s="110">
        <f t="shared" si="10"/>
        <v>5229373.5</v>
      </c>
      <c r="BC120" s="119">
        <f t="shared" si="11"/>
        <v>0</v>
      </c>
    </row>
    <row r="121" spans="1:56">
      <c r="B121" s="110" t="s">
        <v>75</v>
      </c>
      <c r="C121" s="110">
        <v>0</v>
      </c>
      <c r="D121" s="110">
        <v>0</v>
      </c>
      <c r="E121" s="110">
        <v>0</v>
      </c>
      <c r="F121" s="123">
        <f t="shared" si="6"/>
        <v>0</v>
      </c>
      <c r="G121" s="110">
        <v>0</v>
      </c>
      <c r="H121" s="110">
        <v>0</v>
      </c>
      <c r="I121" s="110">
        <v>0</v>
      </c>
      <c r="J121" s="110">
        <v>0</v>
      </c>
      <c r="K121" s="110">
        <v>0</v>
      </c>
      <c r="L121" s="110">
        <v>0</v>
      </c>
      <c r="M121" s="110">
        <v>0</v>
      </c>
      <c r="N121" s="110">
        <v>0</v>
      </c>
      <c r="O121" s="110">
        <v>610</v>
      </c>
      <c r="P121" s="110">
        <v>0</v>
      </c>
      <c r="Q121" s="110">
        <v>0</v>
      </c>
      <c r="R121" s="110">
        <v>0</v>
      </c>
      <c r="S121" s="698">
        <v>0</v>
      </c>
      <c r="T121" s="110">
        <v>0</v>
      </c>
      <c r="U121" s="110">
        <v>0</v>
      </c>
      <c r="V121" s="110">
        <v>0</v>
      </c>
      <c r="W121" s="110">
        <v>0</v>
      </c>
      <c r="X121" s="698">
        <v>0</v>
      </c>
      <c r="Y121" s="703">
        <v>5412.12</v>
      </c>
      <c r="Z121" s="703">
        <v>11104.7</v>
      </c>
      <c r="AA121" s="703">
        <v>44521.11</v>
      </c>
      <c r="AB121" s="123">
        <f t="shared" si="7"/>
        <v>61647.93</v>
      </c>
      <c r="AC121" s="123">
        <v>1360326.23</v>
      </c>
      <c r="AD121" s="110">
        <v>0</v>
      </c>
      <c r="AE121" s="110">
        <v>0</v>
      </c>
      <c r="AF121" s="110">
        <v>0</v>
      </c>
      <c r="AG121" s="110">
        <v>0</v>
      </c>
      <c r="AH121" s="110">
        <v>0</v>
      </c>
      <c r="AI121" s="110">
        <v>0</v>
      </c>
      <c r="AJ121" s="110">
        <v>0</v>
      </c>
      <c r="AK121" s="110">
        <v>0</v>
      </c>
      <c r="AL121" s="110">
        <v>191.78</v>
      </c>
      <c r="AM121" s="703">
        <v>0</v>
      </c>
      <c r="AN121" s="707">
        <v>0</v>
      </c>
      <c r="AO121" s="707">
        <v>0</v>
      </c>
      <c r="AP121" s="707">
        <v>0</v>
      </c>
      <c r="AQ121" s="707">
        <v>8504</v>
      </c>
      <c r="AR121" s="707">
        <v>0</v>
      </c>
      <c r="AS121" s="123">
        <f t="shared" si="8"/>
        <v>8695.7800000000007</v>
      </c>
      <c r="AT121" s="110">
        <v>0</v>
      </c>
      <c r="AU121" s="110">
        <v>0</v>
      </c>
      <c r="AV121" s="110">
        <v>0</v>
      </c>
      <c r="AW121" s="110">
        <v>0</v>
      </c>
      <c r="AX121" s="110">
        <v>0</v>
      </c>
      <c r="AY121" s="123">
        <f t="shared" si="9"/>
        <v>0</v>
      </c>
      <c r="AZ121" s="123">
        <v>0</v>
      </c>
      <c r="BA121" s="110">
        <f t="shared" si="10"/>
        <v>1430669.94</v>
      </c>
      <c r="BC121" s="119">
        <f t="shared" si="11"/>
        <v>0</v>
      </c>
    </row>
    <row r="122" spans="1:56">
      <c r="B122" s="110" t="s">
        <v>76</v>
      </c>
      <c r="C122" s="110">
        <v>0</v>
      </c>
      <c r="D122" s="110">
        <v>0</v>
      </c>
      <c r="E122" s="110">
        <v>0</v>
      </c>
      <c r="F122" s="123">
        <f t="shared" si="6"/>
        <v>0</v>
      </c>
      <c r="G122" s="110">
        <v>0</v>
      </c>
      <c r="H122" s="110">
        <v>0</v>
      </c>
      <c r="I122" s="110">
        <v>0</v>
      </c>
      <c r="J122" s="110">
        <v>0</v>
      </c>
      <c r="K122" s="110">
        <v>11315</v>
      </c>
      <c r="L122" s="110">
        <v>0</v>
      </c>
      <c r="M122" s="110">
        <v>0</v>
      </c>
      <c r="N122" s="110">
        <v>0</v>
      </c>
      <c r="O122" s="110">
        <v>280</v>
      </c>
      <c r="P122" s="110">
        <v>0</v>
      </c>
      <c r="Q122" s="110">
        <v>0</v>
      </c>
      <c r="R122" s="110">
        <v>0</v>
      </c>
      <c r="S122" s="698">
        <v>651572.9</v>
      </c>
      <c r="T122" s="110">
        <v>0</v>
      </c>
      <c r="U122" s="110">
        <v>43704.17</v>
      </c>
      <c r="V122" s="110">
        <v>0</v>
      </c>
      <c r="W122" s="110">
        <v>0</v>
      </c>
      <c r="X122" s="698">
        <v>0</v>
      </c>
      <c r="Y122" s="703">
        <v>11077.45</v>
      </c>
      <c r="Z122" s="703">
        <v>0</v>
      </c>
      <c r="AA122" s="703">
        <v>125541.6</v>
      </c>
      <c r="AB122" s="123">
        <f t="shared" si="7"/>
        <v>191918.21999999997</v>
      </c>
      <c r="AC122" s="123">
        <v>2986019.98</v>
      </c>
      <c r="AD122" s="110">
        <v>0</v>
      </c>
      <c r="AE122" s="110">
        <v>0</v>
      </c>
      <c r="AF122" s="110">
        <v>0</v>
      </c>
      <c r="AG122" s="110">
        <v>0</v>
      </c>
      <c r="AH122" s="110">
        <v>0</v>
      </c>
      <c r="AI122" s="110">
        <v>0</v>
      </c>
      <c r="AJ122" s="110">
        <v>0</v>
      </c>
      <c r="AK122" s="110">
        <v>0</v>
      </c>
      <c r="AL122" s="110">
        <v>0</v>
      </c>
      <c r="AM122" s="703">
        <v>0</v>
      </c>
      <c r="AN122" s="707">
        <v>0</v>
      </c>
      <c r="AO122" s="707">
        <v>0</v>
      </c>
      <c r="AP122" s="707">
        <v>0</v>
      </c>
      <c r="AQ122" s="707">
        <v>0</v>
      </c>
      <c r="AR122" s="707">
        <v>99686</v>
      </c>
      <c r="AS122" s="123">
        <f t="shared" si="8"/>
        <v>99686</v>
      </c>
      <c r="AT122" s="110">
        <v>0</v>
      </c>
      <c r="AU122" s="110">
        <v>0</v>
      </c>
      <c r="AV122" s="110">
        <v>0</v>
      </c>
      <c r="AW122" s="110">
        <v>0</v>
      </c>
      <c r="AX122" s="110">
        <v>0</v>
      </c>
      <c r="AY122" s="123">
        <f t="shared" si="9"/>
        <v>0</v>
      </c>
      <c r="AZ122" s="123">
        <v>0</v>
      </c>
      <c r="BA122" s="110">
        <f t="shared" si="10"/>
        <v>3277624.2</v>
      </c>
      <c r="BC122" s="119">
        <f t="shared" si="11"/>
        <v>0</v>
      </c>
    </row>
    <row r="123" spans="1:56">
      <c r="A123" s="110" t="s">
        <v>749</v>
      </c>
      <c r="B123" s="455" t="s">
        <v>161</v>
      </c>
      <c r="C123" s="455">
        <v>0</v>
      </c>
      <c r="D123" s="455">
        <v>0</v>
      </c>
      <c r="E123" s="455">
        <v>0</v>
      </c>
      <c r="F123" s="456">
        <f t="shared" si="6"/>
        <v>0</v>
      </c>
      <c r="G123" s="455">
        <v>0</v>
      </c>
      <c r="H123" s="455">
        <v>0</v>
      </c>
      <c r="I123" s="455">
        <v>0</v>
      </c>
      <c r="J123" s="455">
        <v>0</v>
      </c>
      <c r="K123" s="455">
        <v>0</v>
      </c>
      <c r="L123" s="455">
        <v>0</v>
      </c>
      <c r="M123" s="455">
        <v>0</v>
      </c>
      <c r="N123" s="455">
        <v>0</v>
      </c>
      <c r="O123" s="455">
        <v>0</v>
      </c>
      <c r="P123" s="455">
        <v>0</v>
      </c>
      <c r="Q123" s="455">
        <v>0</v>
      </c>
      <c r="R123" s="455">
        <v>0</v>
      </c>
      <c r="S123" s="698">
        <v>0</v>
      </c>
      <c r="T123" s="455">
        <v>0</v>
      </c>
      <c r="U123" s="455">
        <v>0</v>
      </c>
      <c r="V123" s="455">
        <v>0</v>
      </c>
      <c r="W123" s="455">
        <v>0</v>
      </c>
      <c r="X123" s="698">
        <v>0</v>
      </c>
      <c r="Z123" s="703">
        <v>0</v>
      </c>
      <c r="AB123" s="123">
        <f t="shared" si="7"/>
        <v>0</v>
      </c>
      <c r="AC123" s="456">
        <v>0</v>
      </c>
      <c r="AD123" s="455">
        <v>0</v>
      </c>
      <c r="AE123" s="455">
        <v>0</v>
      </c>
      <c r="AF123" s="455">
        <v>0</v>
      </c>
      <c r="AG123" s="455">
        <v>0</v>
      </c>
      <c r="AH123" s="455">
        <v>0</v>
      </c>
      <c r="AI123" s="455">
        <v>0</v>
      </c>
      <c r="AJ123" s="455">
        <v>0</v>
      </c>
      <c r="AK123" s="455">
        <v>0</v>
      </c>
      <c r="AL123" s="455">
        <v>0</v>
      </c>
      <c r="AM123" s="703">
        <v>0</v>
      </c>
      <c r="AN123" s="707">
        <v>0</v>
      </c>
      <c r="AO123" s="707">
        <v>0</v>
      </c>
      <c r="AP123" s="707">
        <v>0</v>
      </c>
      <c r="AQ123" s="707"/>
      <c r="AR123" s="707"/>
      <c r="AS123" s="123">
        <f t="shared" si="8"/>
        <v>0</v>
      </c>
      <c r="AT123" s="455">
        <v>0</v>
      </c>
      <c r="AU123" s="455">
        <v>0</v>
      </c>
      <c r="AV123" s="455">
        <v>0</v>
      </c>
      <c r="AW123" s="455">
        <v>0</v>
      </c>
      <c r="AX123" s="455">
        <v>0</v>
      </c>
      <c r="AY123" s="456">
        <f t="shared" si="9"/>
        <v>0</v>
      </c>
      <c r="AZ123" s="456">
        <v>0</v>
      </c>
      <c r="BA123" s="455">
        <f t="shared" si="10"/>
        <v>0</v>
      </c>
      <c r="BB123" s="457"/>
      <c r="BC123" s="119">
        <f t="shared" si="11"/>
        <v>0</v>
      </c>
      <c r="BD123" s="461" t="s">
        <v>1214</v>
      </c>
    </row>
    <row r="124" spans="1:56">
      <c r="B124" s="110" t="s">
        <v>77</v>
      </c>
      <c r="C124" s="110">
        <v>0</v>
      </c>
      <c r="D124" s="110">
        <v>0</v>
      </c>
      <c r="E124" s="110">
        <v>0</v>
      </c>
      <c r="F124" s="123">
        <f t="shared" si="6"/>
        <v>0</v>
      </c>
      <c r="G124" s="110">
        <v>0</v>
      </c>
      <c r="H124" s="110">
        <v>40.46</v>
      </c>
      <c r="I124" s="110">
        <v>0</v>
      </c>
      <c r="J124" s="110">
        <v>0</v>
      </c>
      <c r="K124" s="110">
        <v>5000</v>
      </c>
      <c r="L124" s="110">
        <v>0</v>
      </c>
      <c r="M124" s="110">
        <v>0</v>
      </c>
      <c r="N124" s="110">
        <v>0</v>
      </c>
      <c r="O124" s="110">
        <v>37.64</v>
      </c>
      <c r="P124" s="110">
        <v>0</v>
      </c>
      <c r="Q124" s="110">
        <v>0</v>
      </c>
      <c r="R124" s="110">
        <v>0</v>
      </c>
      <c r="S124" s="698">
        <v>0</v>
      </c>
      <c r="T124" s="110">
        <v>0</v>
      </c>
      <c r="U124" s="110">
        <v>0</v>
      </c>
      <c r="V124" s="110">
        <v>0</v>
      </c>
      <c r="W124" s="110">
        <v>0</v>
      </c>
      <c r="X124" s="698">
        <v>0</v>
      </c>
      <c r="Y124" s="703">
        <v>3196.63</v>
      </c>
      <c r="Z124" s="703">
        <v>0</v>
      </c>
      <c r="AA124" s="703">
        <v>30361.45</v>
      </c>
      <c r="AB124" s="123">
        <f t="shared" si="7"/>
        <v>38636.18</v>
      </c>
      <c r="AC124" s="123">
        <v>1081802.8999999999</v>
      </c>
      <c r="AD124" s="110">
        <v>0</v>
      </c>
      <c r="AE124" s="110">
        <v>0</v>
      </c>
      <c r="AF124" s="110">
        <v>0</v>
      </c>
      <c r="AG124" s="110">
        <v>0</v>
      </c>
      <c r="AH124" s="110">
        <v>0</v>
      </c>
      <c r="AI124" s="110">
        <v>0</v>
      </c>
      <c r="AJ124" s="110">
        <v>0</v>
      </c>
      <c r="AK124" s="110">
        <v>0</v>
      </c>
      <c r="AL124" s="110">
        <v>0</v>
      </c>
      <c r="AM124" s="703">
        <v>43964.43</v>
      </c>
      <c r="AN124" s="707">
        <v>43964.43</v>
      </c>
      <c r="AO124" s="707">
        <v>0</v>
      </c>
      <c r="AP124" s="707">
        <v>0</v>
      </c>
      <c r="AQ124" s="707">
        <v>0</v>
      </c>
      <c r="AR124" s="707">
        <v>55704</v>
      </c>
      <c r="AS124" s="123">
        <f t="shared" si="8"/>
        <v>143632.85999999999</v>
      </c>
      <c r="AT124" s="110">
        <v>0</v>
      </c>
      <c r="AU124" s="110">
        <v>0</v>
      </c>
      <c r="AV124" s="110">
        <v>0</v>
      </c>
      <c r="AW124" s="110">
        <v>0</v>
      </c>
      <c r="AX124" s="110">
        <v>0</v>
      </c>
      <c r="AY124" s="123">
        <f t="shared" si="9"/>
        <v>0</v>
      </c>
      <c r="AZ124" s="123">
        <v>0</v>
      </c>
      <c r="BA124" s="110">
        <f t="shared" si="10"/>
        <v>1264071.94</v>
      </c>
      <c r="BC124" s="119">
        <f t="shared" si="11"/>
        <v>0</v>
      </c>
    </row>
    <row r="125" spans="1:56">
      <c r="B125" s="110" t="s">
        <v>78</v>
      </c>
      <c r="C125" s="110">
        <v>11743.83</v>
      </c>
      <c r="D125" s="110">
        <v>11642.27</v>
      </c>
      <c r="E125" s="110">
        <v>0</v>
      </c>
      <c r="F125" s="123">
        <f t="shared" si="6"/>
        <v>23386.1</v>
      </c>
      <c r="G125" s="110">
        <v>0</v>
      </c>
      <c r="H125" s="110">
        <v>876.58</v>
      </c>
      <c r="I125" s="110">
        <v>0</v>
      </c>
      <c r="J125" s="110">
        <v>0</v>
      </c>
      <c r="K125" s="110">
        <v>0</v>
      </c>
      <c r="L125" s="110">
        <v>0</v>
      </c>
      <c r="M125" s="110">
        <v>0</v>
      </c>
      <c r="N125" s="110">
        <v>0</v>
      </c>
      <c r="O125" s="110">
        <v>0</v>
      </c>
      <c r="P125" s="110">
        <v>0</v>
      </c>
      <c r="Q125" s="110">
        <v>0</v>
      </c>
      <c r="R125" s="110">
        <v>0</v>
      </c>
      <c r="S125" s="698">
        <v>0</v>
      </c>
      <c r="T125" s="110">
        <v>0</v>
      </c>
      <c r="U125" s="110">
        <v>10603.5</v>
      </c>
      <c r="V125" s="110">
        <v>0</v>
      </c>
      <c r="W125" s="110">
        <v>0</v>
      </c>
      <c r="X125" s="698">
        <v>2307.11</v>
      </c>
      <c r="Y125" s="703">
        <v>2911.79</v>
      </c>
      <c r="Z125" s="703">
        <v>0</v>
      </c>
      <c r="AA125" s="703">
        <v>98172.15</v>
      </c>
      <c r="AB125" s="123">
        <f t="shared" si="7"/>
        <v>112564.01999999999</v>
      </c>
      <c r="AC125" s="123">
        <v>1692264.53</v>
      </c>
      <c r="AD125" s="110">
        <v>0</v>
      </c>
      <c r="AE125" s="110">
        <v>0</v>
      </c>
      <c r="AF125" s="110">
        <v>0</v>
      </c>
      <c r="AG125" s="110">
        <v>0</v>
      </c>
      <c r="AH125" s="110">
        <v>0</v>
      </c>
      <c r="AI125" s="110">
        <v>0</v>
      </c>
      <c r="AJ125" s="110">
        <v>0</v>
      </c>
      <c r="AK125" s="110">
        <v>0</v>
      </c>
      <c r="AL125" s="110">
        <v>0</v>
      </c>
      <c r="AM125" s="703">
        <v>0</v>
      </c>
      <c r="AN125" s="707">
        <v>0</v>
      </c>
      <c r="AO125" s="707">
        <v>25000</v>
      </c>
      <c r="AP125" s="707">
        <v>0</v>
      </c>
      <c r="AQ125" s="707">
        <v>0</v>
      </c>
      <c r="AR125" s="707">
        <v>99349</v>
      </c>
      <c r="AS125" s="123">
        <f t="shared" si="8"/>
        <v>124349</v>
      </c>
      <c r="AT125" s="110">
        <v>0</v>
      </c>
      <c r="AU125" s="110">
        <v>0</v>
      </c>
      <c r="AV125" s="110">
        <v>157.26</v>
      </c>
      <c r="AW125" s="110">
        <v>0</v>
      </c>
      <c r="AX125" s="110">
        <v>0</v>
      </c>
      <c r="AY125" s="123">
        <f t="shared" si="9"/>
        <v>157.26</v>
      </c>
      <c r="AZ125" s="123">
        <v>0</v>
      </c>
      <c r="BA125" s="110">
        <f t="shared" si="10"/>
        <v>1952720.9100000001</v>
      </c>
      <c r="BC125" s="119">
        <f t="shared" si="11"/>
        <v>0</v>
      </c>
    </row>
    <row r="126" spans="1:56">
      <c r="B126" s="110" t="s">
        <v>79</v>
      </c>
      <c r="C126" s="110">
        <v>1286408.17</v>
      </c>
      <c r="D126" s="110">
        <v>0</v>
      </c>
      <c r="E126" s="110">
        <v>0</v>
      </c>
      <c r="F126" s="123">
        <f t="shared" si="6"/>
        <v>1286408.17</v>
      </c>
      <c r="G126" s="110">
        <v>10944</v>
      </c>
      <c r="H126" s="110">
        <v>304994.3</v>
      </c>
      <c r="I126" s="110">
        <v>0</v>
      </c>
      <c r="J126" s="110">
        <v>5472</v>
      </c>
      <c r="K126" s="110">
        <v>78438.350000000006</v>
      </c>
      <c r="L126" s="110">
        <v>0</v>
      </c>
      <c r="M126" s="110">
        <v>0</v>
      </c>
      <c r="N126" s="110">
        <v>0</v>
      </c>
      <c r="O126" s="110">
        <v>0</v>
      </c>
      <c r="P126" s="110">
        <v>151175.70000000001</v>
      </c>
      <c r="Q126" s="110">
        <v>0</v>
      </c>
      <c r="R126" s="110">
        <v>0</v>
      </c>
      <c r="S126" s="698">
        <v>2253.79</v>
      </c>
      <c r="T126" s="110">
        <v>0</v>
      </c>
      <c r="U126" s="110">
        <v>116420.34</v>
      </c>
      <c r="V126" s="110">
        <v>0</v>
      </c>
      <c r="W126" s="110">
        <v>12064.48</v>
      </c>
      <c r="X126" s="698">
        <v>869826.83</v>
      </c>
      <c r="Y126" s="703">
        <v>774612.29</v>
      </c>
      <c r="Z126" s="703">
        <v>1384246.2300000002</v>
      </c>
      <c r="AA126" s="703">
        <v>6616569.8399999999</v>
      </c>
      <c r="AB126" s="123">
        <f t="shared" si="7"/>
        <v>9454937.5300000012</v>
      </c>
      <c r="AC126" s="123">
        <v>180662016.25999999</v>
      </c>
      <c r="AD126" s="110">
        <v>0</v>
      </c>
      <c r="AE126" s="110">
        <v>0</v>
      </c>
      <c r="AF126" s="110">
        <v>0</v>
      </c>
      <c r="AG126" s="110">
        <v>0</v>
      </c>
      <c r="AH126" s="110">
        <v>0</v>
      </c>
      <c r="AI126" s="110">
        <v>45470.34</v>
      </c>
      <c r="AJ126" s="110">
        <v>0</v>
      </c>
      <c r="AK126" s="110">
        <v>0</v>
      </c>
      <c r="AL126" s="110">
        <v>179.15</v>
      </c>
      <c r="AM126" s="703">
        <v>0</v>
      </c>
      <c r="AN126" s="707">
        <v>0</v>
      </c>
      <c r="AO126" s="707">
        <v>0</v>
      </c>
      <c r="AP126" s="707">
        <v>0</v>
      </c>
      <c r="AQ126" s="707">
        <v>1969299.04</v>
      </c>
      <c r="AR126" s="707">
        <v>3981163</v>
      </c>
      <c r="AS126" s="123">
        <f t="shared" si="8"/>
        <v>5996111.5300000003</v>
      </c>
      <c r="AT126" s="110">
        <v>68749.59</v>
      </c>
      <c r="AU126" s="110">
        <v>0</v>
      </c>
      <c r="AV126" s="110">
        <v>0</v>
      </c>
      <c r="AW126" s="110">
        <v>695905.81</v>
      </c>
      <c r="AX126" s="110">
        <v>0</v>
      </c>
      <c r="AY126" s="123">
        <f t="shared" si="9"/>
        <v>764655.4</v>
      </c>
      <c r="AZ126" s="123">
        <v>0</v>
      </c>
      <c r="BA126" s="110">
        <f t="shared" si="10"/>
        <v>198164128.88999999</v>
      </c>
      <c r="BB126" s="156">
        <f>BA126-'1718 revenues orig'!BV59</f>
        <v>13853809.779999971</v>
      </c>
      <c r="BC126" s="119">
        <f t="shared" si="11"/>
        <v>0</v>
      </c>
    </row>
    <row r="127" spans="1:56">
      <c r="B127" s="110" t="s">
        <v>80</v>
      </c>
      <c r="C127" s="110">
        <v>0</v>
      </c>
      <c r="D127" s="110">
        <v>0</v>
      </c>
      <c r="E127" s="110">
        <v>0</v>
      </c>
      <c r="F127" s="123">
        <f t="shared" si="6"/>
        <v>0</v>
      </c>
      <c r="G127" s="110">
        <v>0</v>
      </c>
      <c r="H127" s="110">
        <v>0</v>
      </c>
      <c r="I127" s="110">
        <v>0</v>
      </c>
      <c r="J127" s="110">
        <v>0</v>
      </c>
      <c r="K127" s="110">
        <v>0</v>
      </c>
      <c r="L127" s="110">
        <v>0</v>
      </c>
      <c r="M127" s="110">
        <v>0</v>
      </c>
      <c r="N127" s="110">
        <v>0</v>
      </c>
      <c r="O127" s="110">
        <v>0</v>
      </c>
      <c r="P127" s="110">
        <v>0</v>
      </c>
      <c r="Q127" s="110">
        <v>1700</v>
      </c>
      <c r="R127" s="110">
        <v>0</v>
      </c>
      <c r="S127" s="698">
        <v>500</v>
      </c>
      <c r="T127" s="110">
        <v>0</v>
      </c>
      <c r="U127" s="110">
        <v>0</v>
      </c>
      <c r="V127" s="110">
        <v>0</v>
      </c>
      <c r="W127" s="110">
        <v>0</v>
      </c>
      <c r="X127" s="698">
        <v>0</v>
      </c>
      <c r="Y127" s="703">
        <v>4969.03</v>
      </c>
      <c r="Z127" s="703">
        <v>10338.86</v>
      </c>
      <c r="AA127" s="703">
        <v>0</v>
      </c>
      <c r="AB127" s="123">
        <f t="shared" si="7"/>
        <v>17007.89</v>
      </c>
      <c r="AC127" s="123">
        <v>1748574.18</v>
      </c>
      <c r="AD127" s="110">
        <v>0</v>
      </c>
      <c r="AE127" s="110">
        <v>0</v>
      </c>
      <c r="AF127" s="110">
        <v>0</v>
      </c>
      <c r="AG127" s="110">
        <v>0</v>
      </c>
      <c r="AH127" s="110">
        <v>0</v>
      </c>
      <c r="AI127" s="110">
        <v>0</v>
      </c>
      <c r="AJ127" s="110">
        <v>0</v>
      </c>
      <c r="AK127" s="110">
        <v>0</v>
      </c>
      <c r="AL127" s="110">
        <v>0</v>
      </c>
      <c r="AM127" s="703">
        <v>0</v>
      </c>
      <c r="AN127" s="707">
        <v>0</v>
      </c>
      <c r="AO127" s="707">
        <v>0</v>
      </c>
      <c r="AP127" s="707">
        <v>0</v>
      </c>
      <c r="AQ127" s="707">
        <v>17922.73</v>
      </c>
      <c r="AR127" s="707">
        <v>0</v>
      </c>
      <c r="AS127" s="123">
        <f t="shared" si="8"/>
        <v>17922.73</v>
      </c>
      <c r="AT127" s="110">
        <v>0</v>
      </c>
      <c r="AU127" s="110">
        <v>0</v>
      </c>
      <c r="AV127" s="110">
        <v>0</v>
      </c>
      <c r="AW127" s="110">
        <v>0</v>
      </c>
      <c r="AX127" s="110">
        <v>0</v>
      </c>
      <c r="AY127" s="123">
        <f t="shared" si="9"/>
        <v>0</v>
      </c>
      <c r="AZ127" s="123">
        <v>0</v>
      </c>
      <c r="BA127" s="110">
        <f t="shared" si="10"/>
        <v>1783504.7999999998</v>
      </c>
      <c r="BC127" s="119">
        <f t="shared" si="11"/>
        <v>0</v>
      </c>
    </row>
    <row r="128" spans="1:56">
      <c r="B128" s="110" t="s">
        <v>81</v>
      </c>
      <c r="C128" s="110">
        <v>84408.86</v>
      </c>
      <c r="D128" s="110">
        <v>0</v>
      </c>
      <c r="E128" s="110">
        <v>0</v>
      </c>
      <c r="F128" s="123">
        <f t="shared" si="6"/>
        <v>84408.86</v>
      </c>
      <c r="G128" s="110">
        <v>0</v>
      </c>
      <c r="H128" s="110">
        <v>9388.4500000000007</v>
      </c>
      <c r="I128" s="110">
        <v>0</v>
      </c>
      <c r="J128" s="110">
        <v>0</v>
      </c>
      <c r="K128" s="110">
        <v>0</v>
      </c>
      <c r="L128" s="110">
        <v>0</v>
      </c>
      <c r="M128" s="110">
        <v>0</v>
      </c>
      <c r="N128" s="110">
        <v>0</v>
      </c>
      <c r="O128" s="110">
        <v>0</v>
      </c>
      <c r="P128" s="110">
        <v>0</v>
      </c>
      <c r="Q128" s="110">
        <v>0</v>
      </c>
      <c r="R128" s="110">
        <v>0</v>
      </c>
      <c r="S128" s="698">
        <v>3096.38</v>
      </c>
      <c r="T128" s="110">
        <v>0</v>
      </c>
      <c r="U128" s="110">
        <v>3481.09</v>
      </c>
      <c r="V128" s="110">
        <v>0</v>
      </c>
      <c r="W128" s="110">
        <v>0</v>
      </c>
      <c r="X128" s="698">
        <v>74217.91</v>
      </c>
      <c r="Y128" s="703">
        <v>48677.47</v>
      </c>
      <c r="Z128" s="703">
        <v>0</v>
      </c>
      <c r="AA128" s="703">
        <v>555267.48</v>
      </c>
      <c r="AB128" s="123">
        <f t="shared" si="7"/>
        <v>616814.49</v>
      </c>
      <c r="AC128" s="123">
        <v>13813074.4</v>
      </c>
      <c r="AD128" s="110">
        <v>0</v>
      </c>
      <c r="AE128" s="110">
        <v>0</v>
      </c>
      <c r="AF128" s="110">
        <v>0</v>
      </c>
      <c r="AG128" s="110">
        <v>0</v>
      </c>
      <c r="AH128" s="110">
        <v>0</v>
      </c>
      <c r="AI128" s="110">
        <v>0</v>
      </c>
      <c r="AJ128" s="110">
        <v>0</v>
      </c>
      <c r="AK128" s="110">
        <v>0</v>
      </c>
      <c r="AL128" s="110">
        <v>0</v>
      </c>
      <c r="AM128" s="703">
        <v>0</v>
      </c>
      <c r="AN128" s="707">
        <v>0</v>
      </c>
      <c r="AO128" s="707">
        <v>0</v>
      </c>
      <c r="AP128" s="707">
        <v>0</v>
      </c>
      <c r="AQ128" s="707">
        <v>43076</v>
      </c>
      <c r="AR128" s="707">
        <v>706101</v>
      </c>
      <c r="AS128" s="123">
        <f t="shared" si="8"/>
        <v>749177</v>
      </c>
      <c r="AT128" s="110">
        <v>92399.6</v>
      </c>
      <c r="AU128" s="110">
        <v>0</v>
      </c>
      <c r="AV128" s="110">
        <v>74128.87</v>
      </c>
      <c r="AW128" s="110">
        <v>0</v>
      </c>
      <c r="AX128" s="110">
        <v>6894.16</v>
      </c>
      <c r="AY128" s="123">
        <f t="shared" si="9"/>
        <v>173422.63</v>
      </c>
      <c r="AZ128" s="123">
        <v>0</v>
      </c>
      <c r="BA128" s="110">
        <f t="shared" si="10"/>
        <v>15436897.380000001</v>
      </c>
      <c r="BC128" s="119">
        <f t="shared" si="11"/>
        <v>0</v>
      </c>
    </row>
    <row r="129" spans="2:55">
      <c r="B129" s="110" t="s">
        <v>82</v>
      </c>
      <c r="C129" s="110">
        <v>31404.13</v>
      </c>
      <c r="D129" s="110">
        <v>661.62</v>
      </c>
      <c r="E129" s="110">
        <v>0</v>
      </c>
      <c r="F129" s="123">
        <f t="shared" si="6"/>
        <v>32065.75</v>
      </c>
      <c r="G129" s="110">
        <v>0</v>
      </c>
      <c r="H129" s="110">
        <v>5056.18</v>
      </c>
      <c r="I129" s="110">
        <v>0</v>
      </c>
      <c r="J129" s="110">
        <v>199</v>
      </c>
      <c r="K129" s="110">
        <v>2400</v>
      </c>
      <c r="L129" s="110">
        <v>0</v>
      </c>
      <c r="M129" s="110">
        <v>960</v>
      </c>
      <c r="N129" s="110">
        <v>0</v>
      </c>
      <c r="O129" s="110">
        <v>2000</v>
      </c>
      <c r="P129" s="110">
        <v>0</v>
      </c>
      <c r="Q129" s="110">
        <v>0</v>
      </c>
      <c r="R129" s="110">
        <v>0</v>
      </c>
      <c r="S129" s="698">
        <v>8040.15</v>
      </c>
      <c r="T129" s="110">
        <v>0</v>
      </c>
      <c r="U129" s="110">
        <v>97.81</v>
      </c>
      <c r="V129" s="110">
        <v>0</v>
      </c>
      <c r="W129" s="110">
        <v>555</v>
      </c>
      <c r="X129" s="698">
        <v>2142.2600000000002</v>
      </c>
      <c r="Y129" s="703">
        <v>9558.25</v>
      </c>
      <c r="Z129" s="703">
        <v>0</v>
      </c>
      <c r="AA129" s="703">
        <v>128705.01</v>
      </c>
      <c r="AB129" s="123">
        <f t="shared" si="7"/>
        <v>149531.25</v>
      </c>
      <c r="AC129" s="123">
        <v>3324655.58</v>
      </c>
      <c r="AD129" s="110">
        <v>0</v>
      </c>
      <c r="AE129" s="110">
        <v>0</v>
      </c>
      <c r="AF129" s="110">
        <v>0</v>
      </c>
      <c r="AG129" s="110">
        <v>0</v>
      </c>
      <c r="AH129" s="110">
        <v>0</v>
      </c>
      <c r="AI129" s="110">
        <v>0</v>
      </c>
      <c r="AJ129" s="110">
        <v>0</v>
      </c>
      <c r="AK129" s="110">
        <v>0</v>
      </c>
      <c r="AL129" s="110">
        <v>0</v>
      </c>
      <c r="AM129" s="703">
        <v>62429.59</v>
      </c>
      <c r="AN129" s="707">
        <v>62429.59</v>
      </c>
      <c r="AO129" s="707">
        <v>0</v>
      </c>
      <c r="AP129" s="707">
        <v>0</v>
      </c>
      <c r="AQ129" s="707">
        <v>10321</v>
      </c>
      <c r="AR129" s="707">
        <v>221571</v>
      </c>
      <c r="AS129" s="123">
        <f t="shared" si="8"/>
        <v>356751.18</v>
      </c>
      <c r="AT129" s="110">
        <v>0</v>
      </c>
      <c r="AU129" s="110">
        <v>0</v>
      </c>
      <c r="AV129" s="110">
        <v>0</v>
      </c>
      <c r="AW129" s="110">
        <v>0</v>
      </c>
      <c r="AX129" s="110">
        <v>0</v>
      </c>
      <c r="AY129" s="123">
        <f t="shared" si="9"/>
        <v>0</v>
      </c>
      <c r="AZ129" s="123">
        <v>0</v>
      </c>
      <c r="BA129" s="110">
        <f t="shared" si="10"/>
        <v>3863003.76</v>
      </c>
      <c r="BC129" s="119">
        <f t="shared" si="11"/>
        <v>0</v>
      </c>
    </row>
    <row r="130" spans="2:55">
      <c r="B130" s="110" t="s">
        <v>83</v>
      </c>
      <c r="C130" s="110">
        <v>67462.37</v>
      </c>
      <c r="D130" s="110">
        <v>0</v>
      </c>
      <c r="E130" s="110">
        <v>0</v>
      </c>
      <c r="F130" s="123">
        <f t="shared" si="6"/>
        <v>67462.37</v>
      </c>
      <c r="G130" s="110">
        <v>0</v>
      </c>
      <c r="H130" s="110">
        <v>654.35</v>
      </c>
      <c r="I130" s="110">
        <v>0</v>
      </c>
      <c r="J130" s="110">
        <v>1065.71</v>
      </c>
      <c r="K130" s="110">
        <v>0</v>
      </c>
      <c r="L130" s="110">
        <v>0</v>
      </c>
      <c r="M130" s="110">
        <v>11293.42</v>
      </c>
      <c r="N130" s="110">
        <v>0</v>
      </c>
      <c r="O130" s="110">
        <v>8245.39</v>
      </c>
      <c r="P130" s="110">
        <v>0</v>
      </c>
      <c r="Q130" s="110">
        <v>0</v>
      </c>
      <c r="R130" s="110">
        <v>20000</v>
      </c>
      <c r="S130" s="698">
        <v>0</v>
      </c>
      <c r="T130" s="110">
        <v>0</v>
      </c>
      <c r="U130" s="110">
        <v>2421.88</v>
      </c>
      <c r="V130" s="110">
        <v>0</v>
      </c>
      <c r="W130" s="110">
        <v>0</v>
      </c>
      <c r="X130" s="698">
        <v>0</v>
      </c>
      <c r="Y130" s="703">
        <v>14812.13</v>
      </c>
      <c r="Z130" s="703">
        <v>0</v>
      </c>
      <c r="AA130" s="703">
        <v>281927.46000000002</v>
      </c>
      <c r="AB130" s="123">
        <f t="shared" si="7"/>
        <v>340420.34</v>
      </c>
      <c r="AC130" s="123">
        <v>4648644.29</v>
      </c>
      <c r="AD130" s="110">
        <v>0</v>
      </c>
      <c r="AE130" s="110">
        <v>0</v>
      </c>
      <c r="AF130" s="110">
        <v>0</v>
      </c>
      <c r="AG130" s="110">
        <v>265936.17</v>
      </c>
      <c r="AH130" s="110">
        <v>0</v>
      </c>
      <c r="AI130" s="110">
        <v>0</v>
      </c>
      <c r="AJ130" s="110">
        <v>0</v>
      </c>
      <c r="AK130" s="110">
        <v>0</v>
      </c>
      <c r="AL130" s="110">
        <v>0</v>
      </c>
      <c r="AM130" s="703">
        <v>0</v>
      </c>
      <c r="AN130" s="707">
        <v>0</v>
      </c>
      <c r="AO130" s="707">
        <v>0</v>
      </c>
      <c r="AP130" s="707">
        <v>0</v>
      </c>
      <c r="AQ130" s="707">
        <v>0</v>
      </c>
      <c r="AR130" s="707">
        <v>457180</v>
      </c>
      <c r="AS130" s="123">
        <f t="shared" si="8"/>
        <v>723116.16999999993</v>
      </c>
      <c r="AT130" s="110">
        <v>0</v>
      </c>
      <c r="AU130" s="110">
        <v>0</v>
      </c>
      <c r="AV130" s="110">
        <v>28047.89</v>
      </c>
      <c r="AW130" s="110">
        <v>0</v>
      </c>
      <c r="AX130" s="110">
        <v>0</v>
      </c>
      <c r="AY130" s="123">
        <f t="shared" si="9"/>
        <v>28047.89</v>
      </c>
      <c r="AZ130" s="123">
        <v>0</v>
      </c>
      <c r="BA130" s="110">
        <f t="shared" si="10"/>
        <v>5807691.0599999996</v>
      </c>
      <c r="BC130" s="119">
        <f t="shared" si="11"/>
        <v>0</v>
      </c>
    </row>
    <row r="131" spans="2:55">
      <c r="B131" s="110" t="s">
        <v>84</v>
      </c>
      <c r="C131" s="110">
        <v>256794</v>
      </c>
      <c r="D131" s="110">
        <v>0</v>
      </c>
      <c r="E131" s="110">
        <v>0</v>
      </c>
      <c r="F131" s="123">
        <f t="shared" si="6"/>
        <v>256794</v>
      </c>
      <c r="G131" s="110">
        <v>0</v>
      </c>
      <c r="H131" s="110">
        <v>45956.66</v>
      </c>
      <c r="I131" s="110">
        <v>0</v>
      </c>
      <c r="J131" s="110">
        <v>39556</v>
      </c>
      <c r="K131" s="110">
        <v>100</v>
      </c>
      <c r="L131" s="110">
        <v>11010</v>
      </c>
      <c r="M131" s="110">
        <v>59587.21</v>
      </c>
      <c r="N131" s="110">
        <v>0</v>
      </c>
      <c r="O131" s="110">
        <v>0</v>
      </c>
      <c r="P131" s="110">
        <v>0</v>
      </c>
      <c r="Q131" s="110">
        <v>0</v>
      </c>
      <c r="R131" s="110">
        <v>973543.5</v>
      </c>
      <c r="S131" s="698">
        <v>0</v>
      </c>
      <c r="T131" s="110">
        <v>0</v>
      </c>
      <c r="U131" s="110">
        <v>53362.83</v>
      </c>
      <c r="V131" s="110">
        <v>0</v>
      </c>
      <c r="W131" s="110">
        <v>0</v>
      </c>
      <c r="X131" s="698">
        <v>41097.78</v>
      </c>
      <c r="Y131" s="703">
        <v>121211.17</v>
      </c>
      <c r="Z131" s="703">
        <v>0</v>
      </c>
      <c r="AA131" s="703">
        <v>0</v>
      </c>
      <c r="AB131" s="123">
        <f t="shared" si="7"/>
        <v>1304327.3700000001</v>
      </c>
      <c r="AC131" s="123">
        <v>27661950.960000001</v>
      </c>
      <c r="AD131" s="110">
        <v>0</v>
      </c>
      <c r="AE131" s="110">
        <v>0</v>
      </c>
      <c r="AF131" s="110">
        <v>0</v>
      </c>
      <c r="AG131" s="110">
        <v>0</v>
      </c>
      <c r="AH131" s="110">
        <v>0</v>
      </c>
      <c r="AI131" s="110">
        <v>0</v>
      </c>
      <c r="AJ131" s="110">
        <v>0</v>
      </c>
      <c r="AK131" s="110">
        <v>0</v>
      </c>
      <c r="AL131" s="110">
        <v>0</v>
      </c>
      <c r="AM131" s="703">
        <v>222815.06</v>
      </c>
      <c r="AN131" s="707">
        <v>222815.06</v>
      </c>
      <c r="AO131" s="707">
        <v>0</v>
      </c>
      <c r="AP131" s="707">
        <v>0</v>
      </c>
      <c r="AQ131" s="707">
        <v>0</v>
      </c>
      <c r="AR131" s="707">
        <v>674256</v>
      </c>
      <c r="AS131" s="123">
        <f t="shared" si="8"/>
        <v>1119886.1200000001</v>
      </c>
      <c r="AT131" s="110">
        <v>0</v>
      </c>
      <c r="AU131" s="110">
        <v>8000000</v>
      </c>
      <c r="AV131" s="110">
        <v>4505.88</v>
      </c>
      <c r="AW131" s="110">
        <v>0</v>
      </c>
      <c r="AX131" s="110">
        <v>0</v>
      </c>
      <c r="AY131" s="123">
        <f t="shared" si="9"/>
        <v>8004505.8799999999</v>
      </c>
      <c r="AZ131" s="123">
        <v>397159.76</v>
      </c>
      <c r="BA131" s="110">
        <f t="shared" si="10"/>
        <v>38744624.090000004</v>
      </c>
      <c r="BC131" s="119">
        <f t="shared" si="11"/>
        <v>0</v>
      </c>
    </row>
    <row r="132" spans="2:55">
      <c r="B132" s="110" t="s">
        <v>85</v>
      </c>
      <c r="C132" s="110">
        <v>216989.96</v>
      </c>
      <c r="D132" s="110">
        <v>0</v>
      </c>
      <c r="E132" s="110">
        <v>0</v>
      </c>
      <c r="F132" s="123">
        <f t="shared" si="6"/>
        <v>216989.96</v>
      </c>
      <c r="G132" s="110">
        <v>0</v>
      </c>
      <c r="H132" s="110">
        <v>8576.07</v>
      </c>
      <c r="I132" s="110">
        <v>9178.5</v>
      </c>
      <c r="J132" s="110">
        <v>0</v>
      </c>
      <c r="K132" s="110">
        <v>38103</v>
      </c>
      <c r="L132" s="110">
        <v>5145</v>
      </c>
      <c r="M132" s="110">
        <v>5756</v>
      </c>
      <c r="N132" s="110">
        <v>0</v>
      </c>
      <c r="O132" s="110">
        <v>17048.560000000001</v>
      </c>
      <c r="P132" s="110">
        <v>0</v>
      </c>
      <c r="Q132" s="110">
        <v>0</v>
      </c>
      <c r="R132" s="110">
        <v>0</v>
      </c>
      <c r="S132" s="698">
        <v>11284.93</v>
      </c>
      <c r="T132" s="110">
        <v>0</v>
      </c>
      <c r="U132" s="110">
        <v>0</v>
      </c>
      <c r="V132" s="110">
        <v>0</v>
      </c>
      <c r="W132" s="110">
        <v>27039.58</v>
      </c>
      <c r="X132" s="698">
        <v>0</v>
      </c>
      <c r="Y132" s="703">
        <v>263801.49</v>
      </c>
      <c r="Z132" s="703">
        <v>0</v>
      </c>
      <c r="AA132" s="703">
        <v>1571950.85</v>
      </c>
      <c r="AB132" s="123">
        <f t="shared" si="7"/>
        <v>1946599.05</v>
      </c>
      <c r="AC132" s="123">
        <v>56388197.030000001</v>
      </c>
      <c r="AD132" s="110">
        <v>0</v>
      </c>
      <c r="AE132" s="110">
        <v>0</v>
      </c>
      <c r="AF132" s="110">
        <v>0</v>
      </c>
      <c r="AG132" s="110">
        <v>0</v>
      </c>
      <c r="AH132" s="110">
        <v>0</v>
      </c>
      <c r="AI132" s="110">
        <v>0</v>
      </c>
      <c r="AJ132" s="110">
        <v>0</v>
      </c>
      <c r="AK132" s="110">
        <v>0</v>
      </c>
      <c r="AL132" s="110">
        <v>11.25</v>
      </c>
      <c r="AM132" s="703">
        <v>147185.35</v>
      </c>
      <c r="AN132" s="707">
        <v>147185.35</v>
      </c>
      <c r="AO132" s="707">
        <v>0</v>
      </c>
      <c r="AP132" s="707">
        <v>0</v>
      </c>
      <c r="AQ132" s="707">
        <v>730373.07</v>
      </c>
      <c r="AR132" s="707">
        <v>2300958</v>
      </c>
      <c r="AS132" s="123">
        <f t="shared" si="8"/>
        <v>3325713.02</v>
      </c>
      <c r="AT132" s="110">
        <v>11986.06</v>
      </c>
      <c r="AU132" s="110">
        <v>0</v>
      </c>
      <c r="AV132" s="110">
        <v>6995.48</v>
      </c>
      <c r="AW132" s="110">
        <v>173434.58</v>
      </c>
      <c r="AX132" s="110">
        <v>0</v>
      </c>
      <c r="AY132" s="123">
        <f t="shared" si="9"/>
        <v>192416.12</v>
      </c>
      <c r="AZ132" s="123">
        <v>223224.03</v>
      </c>
      <c r="BA132" s="110">
        <f t="shared" si="10"/>
        <v>62293139.210000001</v>
      </c>
      <c r="BC132" s="119">
        <f t="shared" si="11"/>
        <v>0</v>
      </c>
    </row>
    <row r="133" spans="2:55">
      <c r="B133" s="110" t="s">
        <v>86</v>
      </c>
      <c r="C133" s="110">
        <v>29733</v>
      </c>
      <c r="D133" s="110">
        <v>78994.649999999994</v>
      </c>
      <c r="E133" s="110">
        <v>0</v>
      </c>
      <c r="F133" s="123">
        <f t="shared" si="6"/>
        <v>108727.65</v>
      </c>
      <c r="G133" s="110">
        <v>0</v>
      </c>
      <c r="H133" s="110">
        <v>3620.6</v>
      </c>
      <c r="I133" s="110">
        <v>0</v>
      </c>
      <c r="J133" s="110">
        <v>0</v>
      </c>
      <c r="K133" s="110">
        <v>0</v>
      </c>
      <c r="L133" s="110">
        <v>4785</v>
      </c>
      <c r="M133" s="110">
        <v>1200</v>
      </c>
      <c r="N133" s="110">
        <v>0</v>
      </c>
      <c r="O133" s="110">
        <v>9</v>
      </c>
      <c r="P133" s="110">
        <v>0</v>
      </c>
      <c r="Q133" s="110">
        <v>0</v>
      </c>
      <c r="R133" s="110">
        <v>0</v>
      </c>
      <c r="S133" s="698">
        <v>47854.29</v>
      </c>
      <c r="T133" s="110">
        <v>0</v>
      </c>
      <c r="U133" s="110">
        <v>6275</v>
      </c>
      <c r="V133" s="110">
        <v>0</v>
      </c>
      <c r="W133" s="110">
        <v>0</v>
      </c>
      <c r="X133" s="698">
        <v>0</v>
      </c>
      <c r="Y133" s="703">
        <v>16774.419999999998</v>
      </c>
      <c r="Z133" s="703">
        <v>0</v>
      </c>
      <c r="AA133" s="703">
        <v>486260.99</v>
      </c>
      <c r="AB133" s="123">
        <f t="shared" si="7"/>
        <v>518925.01000000007</v>
      </c>
      <c r="AC133" s="123">
        <v>5207800.34</v>
      </c>
      <c r="AD133" s="110">
        <v>0</v>
      </c>
      <c r="AE133" s="110">
        <v>0</v>
      </c>
      <c r="AF133" s="110">
        <v>0</v>
      </c>
      <c r="AG133" s="110">
        <v>0</v>
      </c>
      <c r="AH133" s="110">
        <v>0</v>
      </c>
      <c r="AI133" s="110">
        <v>0</v>
      </c>
      <c r="AJ133" s="110">
        <v>0</v>
      </c>
      <c r="AK133" s="110">
        <v>0</v>
      </c>
      <c r="AL133" s="110">
        <v>0</v>
      </c>
      <c r="AM133" s="703">
        <v>0</v>
      </c>
      <c r="AN133" s="707">
        <v>0</v>
      </c>
      <c r="AO133" s="707">
        <v>0</v>
      </c>
      <c r="AP133" s="707">
        <v>0</v>
      </c>
      <c r="AQ133" s="707">
        <v>16645</v>
      </c>
      <c r="AR133" s="707">
        <v>112636</v>
      </c>
      <c r="AS133" s="123">
        <f t="shared" si="8"/>
        <v>129281</v>
      </c>
      <c r="AT133" s="110">
        <v>0</v>
      </c>
      <c r="AU133" s="110">
        <v>0</v>
      </c>
      <c r="AV133" s="110">
        <v>1698.6</v>
      </c>
      <c r="AW133" s="110">
        <v>0</v>
      </c>
      <c r="AX133" s="110">
        <v>0</v>
      </c>
      <c r="AY133" s="123">
        <f t="shared" si="9"/>
        <v>1698.6</v>
      </c>
      <c r="AZ133" s="123">
        <v>0</v>
      </c>
      <c r="BA133" s="110">
        <f t="shared" si="10"/>
        <v>5966432.5999999996</v>
      </c>
      <c r="BC133" s="119">
        <f t="shared" si="11"/>
        <v>0</v>
      </c>
    </row>
    <row r="134" spans="2:55">
      <c r="B134" s="110" t="s">
        <v>87</v>
      </c>
      <c r="C134" s="110">
        <v>161930.09</v>
      </c>
      <c r="D134" s="110">
        <v>140375.85</v>
      </c>
      <c r="E134" s="110">
        <v>0</v>
      </c>
      <c r="F134" s="123">
        <f t="shared" si="6"/>
        <v>302305.94</v>
      </c>
      <c r="G134" s="110">
        <v>0</v>
      </c>
      <c r="H134" s="110">
        <v>6167.51</v>
      </c>
      <c r="I134" s="110">
        <v>200</v>
      </c>
      <c r="J134" s="110">
        <v>0</v>
      </c>
      <c r="K134" s="110">
        <v>7860</v>
      </c>
      <c r="L134" s="110">
        <v>0</v>
      </c>
      <c r="M134" s="110">
        <v>2375</v>
      </c>
      <c r="N134" s="110">
        <v>0</v>
      </c>
      <c r="O134" s="110">
        <v>0</v>
      </c>
      <c r="P134" s="110">
        <v>0</v>
      </c>
      <c r="Q134" s="110">
        <v>0</v>
      </c>
      <c r="R134" s="110">
        <v>0</v>
      </c>
      <c r="S134" s="698">
        <v>0</v>
      </c>
      <c r="T134" s="110">
        <v>0</v>
      </c>
      <c r="U134" s="110">
        <v>665</v>
      </c>
      <c r="V134" s="110">
        <v>0</v>
      </c>
      <c r="W134" s="110">
        <v>2062.4</v>
      </c>
      <c r="X134" s="698">
        <v>0</v>
      </c>
      <c r="Y134" s="703">
        <v>108084.23</v>
      </c>
      <c r="Z134" s="703">
        <v>0</v>
      </c>
      <c r="AA134" s="703">
        <v>1356672.97</v>
      </c>
      <c r="AB134" s="123">
        <f t="shared" si="7"/>
        <v>1484087.1099999999</v>
      </c>
      <c r="AC134" s="123">
        <v>28977036.149999999</v>
      </c>
      <c r="AD134" s="110">
        <v>0</v>
      </c>
      <c r="AE134" s="110">
        <v>0</v>
      </c>
      <c r="AF134" s="110">
        <v>0</v>
      </c>
      <c r="AG134" s="110">
        <v>0</v>
      </c>
      <c r="AH134" s="110">
        <v>0</v>
      </c>
      <c r="AI134" s="110">
        <v>0</v>
      </c>
      <c r="AJ134" s="110">
        <v>0</v>
      </c>
      <c r="AK134" s="110">
        <v>0</v>
      </c>
      <c r="AL134" s="110">
        <v>521.59</v>
      </c>
      <c r="AM134" s="703">
        <v>208947</v>
      </c>
      <c r="AN134" s="707">
        <v>208947</v>
      </c>
      <c r="AO134" s="707">
        <v>0</v>
      </c>
      <c r="AP134" s="707">
        <v>0</v>
      </c>
      <c r="AQ134" s="707">
        <v>0</v>
      </c>
      <c r="AR134" s="707">
        <v>1130858</v>
      </c>
      <c r="AS134" s="123">
        <f t="shared" si="8"/>
        <v>1549273.5899999999</v>
      </c>
      <c r="AT134" s="110">
        <v>53466.89</v>
      </c>
      <c r="AU134" s="110">
        <v>0</v>
      </c>
      <c r="AV134" s="110">
        <v>0</v>
      </c>
      <c r="AW134" s="110">
        <v>0</v>
      </c>
      <c r="AX134" s="110">
        <v>0</v>
      </c>
      <c r="AY134" s="123">
        <f t="shared" si="9"/>
        <v>53466.89</v>
      </c>
      <c r="AZ134" s="123">
        <v>0</v>
      </c>
      <c r="BA134" s="110">
        <f t="shared" si="10"/>
        <v>32366169.68</v>
      </c>
      <c r="BC134" s="119">
        <f t="shared" si="11"/>
        <v>0</v>
      </c>
    </row>
    <row r="135" spans="2:55">
      <c r="B135" s="110" t="s">
        <v>88</v>
      </c>
      <c r="C135" s="110">
        <v>11149.74</v>
      </c>
      <c r="D135" s="110">
        <v>0</v>
      </c>
      <c r="E135" s="110">
        <v>0</v>
      </c>
      <c r="F135" s="123">
        <f t="shared" si="6"/>
        <v>11149.74</v>
      </c>
      <c r="G135" s="110">
        <v>0</v>
      </c>
      <c r="H135" s="110">
        <v>0</v>
      </c>
      <c r="I135" s="110">
        <v>0</v>
      </c>
      <c r="J135" s="110">
        <v>0</v>
      </c>
      <c r="K135" s="110">
        <v>0</v>
      </c>
      <c r="L135" s="110">
        <v>0</v>
      </c>
      <c r="M135" s="110">
        <v>0</v>
      </c>
      <c r="N135" s="110">
        <v>0</v>
      </c>
      <c r="O135" s="110">
        <v>2128.79</v>
      </c>
      <c r="P135" s="110">
        <v>0</v>
      </c>
      <c r="Q135" s="110">
        <v>0</v>
      </c>
      <c r="R135" s="110">
        <v>0</v>
      </c>
      <c r="S135" s="698">
        <v>0</v>
      </c>
      <c r="T135" s="110">
        <v>0</v>
      </c>
      <c r="U135" s="110">
        <v>5933.23</v>
      </c>
      <c r="V135" s="110">
        <v>0</v>
      </c>
      <c r="W135" s="110">
        <v>0</v>
      </c>
      <c r="X135" s="698">
        <v>0</v>
      </c>
      <c r="Y135" s="703">
        <v>9969.7000000000007</v>
      </c>
      <c r="Z135" s="703">
        <v>0</v>
      </c>
      <c r="AA135" s="703">
        <v>61609.66</v>
      </c>
      <c r="AB135" s="123">
        <f t="shared" si="7"/>
        <v>79641.38</v>
      </c>
      <c r="AC135" s="123">
        <v>3396445.24</v>
      </c>
      <c r="AD135" s="110">
        <v>0</v>
      </c>
      <c r="AE135" s="110">
        <v>0</v>
      </c>
      <c r="AF135" s="110">
        <v>0</v>
      </c>
      <c r="AG135" s="110">
        <v>0</v>
      </c>
      <c r="AH135" s="110">
        <v>0</v>
      </c>
      <c r="AI135" s="110">
        <v>0</v>
      </c>
      <c r="AJ135" s="110">
        <v>0</v>
      </c>
      <c r="AK135" s="110">
        <v>0</v>
      </c>
      <c r="AL135" s="110">
        <v>0</v>
      </c>
      <c r="AM135" s="703">
        <v>10908.23</v>
      </c>
      <c r="AN135" s="707">
        <v>10908.23</v>
      </c>
      <c r="AO135" s="707">
        <v>0</v>
      </c>
      <c r="AP135" s="707">
        <v>0</v>
      </c>
      <c r="AQ135" s="707">
        <v>71802.59</v>
      </c>
      <c r="AR135" s="707">
        <v>304976</v>
      </c>
      <c r="AS135" s="123">
        <f t="shared" si="8"/>
        <v>398595.05</v>
      </c>
      <c r="AT135" s="110">
        <v>8021.05</v>
      </c>
      <c r="AU135" s="110">
        <v>0</v>
      </c>
      <c r="AV135" s="110">
        <v>50169.54</v>
      </c>
      <c r="AW135" s="110">
        <v>622.30999999999995</v>
      </c>
      <c r="AX135" s="110">
        <v>0</v>
      </c>
      <c r="AY135" s="123">
        <f t="shared" si="9"/>
        <v>58812.9</v>
      </c>
      <c r="AZ135" s="123">
        <v>463725.19</v>
      </c>
      <c r="BA135" s="110">
        <f t="shared" si="10"/>
        <v>4408369.5</v>
      </c>
      <c r="BC135" s="119">
        <f t="shared" si="11"/>
        <v>0</v>
      </c>
    </row>
    <row r="136" spans="2:55">
      <c r="B136" s="110" t="s">
        <v>89</v>
      </c>
      <c r="C136" s="110">
        <v>0</v>
      </c>
      <c r="D136" s="110">
        <v>0</v>
      </c>
      <c r="E136" s="110">
        <v>0</v>
      </c>
      <c r="F136" s="123">
        <f t="shared" si="6"/>
        <v>0</v>
      </c>
      <c r="G136" s="110">
        <v>0</v>
      </c>
      <c r="H136" s="110">
        <v>0</v>
      </c>
      <c r="I136" s="110">
        <v>0</v>
      </c>
      <c r="J136" s="110">
        <v>0</v>
      </c>
      <c r="K136" s="110">
        <v>0</v>
      </c>
      <c r="L136" s="110">
        <v>0</v>
      </c>
      <c r="M136" s="110">
        <v>0</v>
      </c>
      <c r="N136" s="110">
        <v>0</v>
      </c>
      <c r="O136" s="110">
        <v>0</v>
      </c>
      <c r="P136" s="110">
        <v>0</v>
      </c>
      <c r="Q136" s="110">
        <v>0</v>
      </c>
      <c r="R136" s="110">
        <v>0</v>
      </c>
      <c r="S136" s="698">
        <v>0</v>
      </c>
      <c r="T136" s="110">
        <v>0</v>
      </c>
      <c r="U136" s="110">
        <v>1465.11</v>
      </c>
      <c r="V136" s="110">
        <v>0</v>
      </c>
      <c r="W136" s="110">
        <v>0</v>
      </c>
      <c r="X136" s="698">
        <v>0</v>
      </c>
      <c r="Y136" s="703">
        <v>6488.22</v>
      </c>
      <c r="Z136" s="703">
        <v>0</v>
      </c>
      <c r="AA136" s="703">
        <v>0</v>
      </c>
      <c r="AB136" s="123">
        <f t="shared" si="7"/>
        <v>7953.33</v>
      </c>
      <c r="AC136" s="123">
        <v>1941094.53</v>
      </c>
      <c r="AD136" s="110">
        <v>0</v>
      </c>
      <c r="AE136" s="110">
        <v>0</v>
      </c>
      <c r="AF136" s="110">
        <v>0</v>
      </c>
      <c r="AG136" s="110">
        <v>0</v>
      </c>
      <c r="AH136" s="110">
        <v>0</v>
      </c>
      <c r="AI136" s="110">
        <v>0</v>
      </c>
      <c r="AJ136" s="110">
        <v>0</v>
      </c>
      <c r="AK136" s="110">
        <v>0</v>
      </c>
      <c r="AL136" s="110">
        <v>0</v>
      </c>
      <c r="AM136" s="703">
        <v>0</v>
      </c>
      <c r="AN136" s="707">
        <v>0</v>
      </c>
      <c r="AO136" s="707">
        <v>0</v>
      </c>
      <c r="AP136" s="707">
        <v>0</v>
      </c>
      <c r="AQ136" s="707">
        <v>0</v>
      </c>
      <c r="AR136" s="707">
        <v>0</v>
      </c>
      <c r="AS136" s="123">
        <f t="shared" si="8"/>
        <v>0</v>
      </c>
      <c r="AT136" s="110">
        <v>0</v>
      </c>
      <c r="AU136" s="110">
        <v>0</v>
      </c>
      <c r="AV136" s="110">
        <v>0</v>
      </c>
      <c r="AW136" s="110">
        <v>0</v>
      </c>
      <c r="AX136" s="110">
        <v>0</v>
      </c>
      <c r="AY136" s="123">
        <f t="shared" si="9"/>
        <v>0</v>
      </c>
      <c r="AZ136" s="123">
        <v>0</v>
      </c>
      <c r="BA136" s="110">
        <f t="shared" si="10"/>
        <v>1949047.86</v>
      </c>
      <c r="BC136" s="119">
        <f t="shared" si="11"/>
        <v>0</v>
      </c>
    </row>
    <row r="137" spans="2:55">
      <c r="B137" s="110" t="s">
        <v>90</v>
      </c>
      <c r="C137" s="110">
        <v>9047.4</v>
      </c>
      <c r="D137" s="110">
        <v>0</v>
      </c>
      <c r="E137" s="110">
        <v>0</v>
      </c>
      <c r="F137" s="123">
        <f t="shared" si="6"/>
        <v>9047.4</v>
      </c>
      <c r="G137" s="110">
        <v>0</v>
      </c>
      <c r="H137" s="110">
        <v>26.96</v>
      </c>
      <c r="I137" s="110">
        <v>0</v>
      </c>
      <c r="J137" s="110">
        <v>2511.86</v>
      </c>
      <c r="K137" s="110">
        <v>0</v>
      </c>
      <c r="L137" s="110">
        <v>0</v>
      </c>
      <c r="M137" s="110">
        <v>0</v>
      </c>
      <c r="N137" s="110">
        <v>0</v>
      </c>
      <c r="O137" s="110">
        <v>0</v>
      </c>
      <c r="P137" s="110">
        <v>424.25</v>
      </c>
      <c r="Q137" s="110">
        <v>0</v>
      </c>
      <c r="R137" s="110">
        <v>0</v>
      </c>
      <c r="S137" s="698">
        <v>0</v>
      </c>
      <c r="T137" s="110">
        <v>0</v>
      </c>
      <c r="U137" s="110">
        <v>321.77</v>
      </c>
      <c r="V137" s="110">
        <v>0</v>
      </c>
      <c r="W137" s="110">
        <v>0</v>
      </c>
      <c r="X137" s="698">
        <v>0</v>
      </c>
      <c r="Y137" s="703">
        <v>3576.4300000000003</v>
      </c>
      <c r="Z137" s="703">
        <v>0</v>
      </c>
      <c r="AA137" s="703">
        <v>40529.35</v>
      </c>
      <c r="AB137" s="123">
        <f t="shared" si="7"/>
        <v>47390.619999999995</v>
      </c>
      <c r="AC137" s="123">
        <v>1673041.12</v>
      </c>
      <c r="AD137" s="110">
        <v>343000</v>
      </c>
      <c r="AE137" s="110">
        <v>0</v>
      </c>
      <c r="AF137" s="110">
        <v>0</v>
      </c>
      <c r="AG137" s="110">
        <v>0</v>
      </c>
      <c r="AH137" s="110">
        <v>0</v>
      </c>
      <c r="AI137" s="110">
        <v>0</v>
      </c>
      <c r="AJ137" s="110">
        <v>0</v>
      </c>
      <c r="AK137" s="110">
        <v>0</v>
      </c>
      <c r="AL137" s="110">
        <v>0</v>
      </c>
      <c r="AM137" s="703">
        <v>98198.43</v>
      </c>
      <c r="AN137" s="707">
        <v>98198.43</v>
      </c>
      <c r="AO137" s="707">
        <v>0</v>
      </c>
      <c r="AP137" s="707">
        <v>0</v>
      </c>
      <c r="AQ137" s="707">
        <v>29118.38</v>
      </c>
      <c r="AR137" s="707">
        <v>55536</v>
      </c>
      <c r="AS137" s="123">
        <f t="shared" si="8"/>
        <v>624051.24</v>
      </c>
      <c r="AT137" s="110">
        <v>546</v>
      </c>
      <c r="AU137" s="110">
        <v>0</v>
      </c>
      <c r="AV137" s="110">
        <v>2409.65</v>
      </c>
      <c r="AW137" s="110">
        <v>1278.23</v>
      </c>
      <c r="AX137" s="110">
        <v>0</v>
      </c>
      <c r="AY137" s="123">
        <f t="shared" si="9"/>
        <v>4233.88</v>
      </c>
      <c r="AZ137" s="123">
        <v>519.97</v>
      </c>
      <c r="BA137" s="110">
        <f t="shared" si="10"/>
        <v>2358284.23</v>
      </c>
      <c r="BC137" s="119">
        <f t="shared" si="11"/>
        <v>0</v>
      </c>
    </row>
    <row r="138" spans="2:55">
      <c r="B138" s="110" t="s">
        <v>91</v>
      </c>
      <c r="C138" s="110">
        <v>0</v>
      </c>
      <c r="D138" s="110">
        <v>0</v>
      </c>
      <c r="E138" s="110">
        <v>0</v>
      </c>
      <c r="F138" s="123">
        <f t="shared" si="6"/>
        <v>0</v>
      </c>
      <c r="G138" s="110">
        <v>0</v>
      </c>
      <c r="H138" s="110">
        <v>4520.62</v>
      </c>
      <c r="I138" s="110">
        <v>835.77</v>
      </c>
      <c r="J138" s="110">
        <v>0</v>
      </c>
      <c r="K138" s="110">
        <v>0</v>
      </c>
      <c r="L138" s="110">
        <v>0</v>
      </c>
      <c r="M138" s="110">
        <v>0</v>
      </c>
      <c r="N138" s="110">
        <v>0</v>
      </c>
      <c r="O138" s="110">
        <v>363</v>
      </c>
      <c r="P138" s="110">
        <v>0</v>
      </c>
      <c r="Q138" s="110">
        <v>0</v>
      </c>
      <c r="R138" s="110">
        <v>0</v>
      </c>
      <c r="S138" s="698">
        <v>0</v>
      </c>
      <c r="T138" s="110">
        <v>0</v>
      </c>
      <c r="U138" s="110">
        <v>40264.53</v>
      </c>
      <c r="V138" s="110">
        <v>0</v>
      </c>
      <c r="W138" s="110">
        <v>0</v>
      </c>
      <c r="X138" s="698">
        <v>0</v>
      </c>
      <c r="Y138" s="703">
        <v>17217.52</v>
      </c>
      <c r="Z138" s="703">
        <v>0</v>
      </c>
      <c r="AA138" s="703">
        <v>134716.35999999999</v>
      </c>
      <c r="AB138" s="123">
        <f t="shared" si="7"/>
        <v>197917.8</v>
      </c>
      <c r="AC138" s="123">
        <v>3348048.69</v>
      </c>
      <c r="AD138" s="110">
        <v>0</v>
      </c>
      <c r="AE138" s="110">
        <v>0</v>
      </c>
      <c r="AF138" s="110">
        <v>0</v>
      </c>
      <c r="AG138" s="110">
        <v>0</v>
      </c>
      <c r="AH138" s="110">
        <v>0</v>
      </c>
      <c r="AI138" s="110">
        <v>0</v>
      </c>
      <c r="AJ138" s="110">
        <v>0</v>
      </c>
      <c r="AK138" s="110">
        <v>0</v>
      </c>
      <c r="AL138" s="110">
        <v>0</v>
      </c>
      <c r="AM138" s="703">
        <v>0</v>
      </c>
      <c r="AN138" s="707">
        <v>0</v>
      </c>
      <c r="AO138" s="707">
        <v>0</v>
      </c>
      <c r="AP138" s="707">
        <v>0</v>
      </c>
      <c r="AQ138" s="707">
        <v>0</v>
      </c>
      <c r="AR138" s="707">
        <v>0</v>
      </c>
      <c r="AS138" s="123">
        <f t="shared" si="8"/>
        <v>0</v>
      </c>
      <c r="AT138" s="110">
        <v>0</v>
      </c>
      <c r="AU138" s="110">
        <v>0</v>
      </c>
      <c r="AV138" s="110">
        <v>0</v>
      </c>
      <c r="AW138" s="110">
        <v>0</v>
      </c>
      <c r="AX138" s="110">
        <v>0</v>
      </c>
      <c r="AY138" s="123">
        <f t="shared" si="9"/>
        <v>0</v>
      </c>
      <c r="AZ138" s="123">
        <v>82202.740000000005</v>
      </c>
      <c r="BA138" s="110">
        <f t="shared" si="10"/>
        <v>3628169.23</v>
      </c>
      <c r="BC138" s="119">
        <f t="shared" si="11"/>
        <v>0</v>
      </c>
    </row>
    <row r="139" spans="2:55">
      <c r="B139" s="110" t="s">
        <v>92</v>
      </c>
      <c r="C139" s="110">
        <v>0</v>
      </c>
      <c r="D139" s="110">
        <v>0</v>
      </c>
      <c r="E139" s="110">
        <v>0</v>
      </c>
      <c r="F139" s="123">
        <f t="shared" si="6"/>
        <v>0</v>
      </c>
      <c r="G139" s="110">
        <v>0</v>
      </c>
      <c r="H139" s="110">
        <v>164.36</v>
      </c>
      <c r="I139" s="110">
        <v>9337.1299999999992</v>
      </c>
      <c r="J139" s="110">
        <v>6700</v>
      </c>
      <c r="K139" s="110">
        <v>260</v>
      </c>
      <c r="L139" s="110">
        <v>0</v>
      </c>
      <c r="M139" s="110">
        <v>0</v>
      </c>
      <c r="N139" s="110">
        <v>0</v>
      </c>
      <c r="O139" s="110">
        <v>22856.98</v>
      </c>
      <c r="P139" s="110">
        <v>0</v>
      </c>
      <c r="Q139" s="110">
        <v>0</v>
      </c>
      <c r="R139" s="110">
        <v>0</v>
      </c>
      <c r="S139" s="698">
        <v>0</v>
      </c>
      <c r="T139" s="110">
        <v>0</v>
      </c>
      <c r="U139" s="110">
        <v>25</v>
      </c>
      <c r="V139" s="110">
        <v>0</v>
      </c>
      <c r="W139" s="110">
        <v>0</v>
      </c>
      <c r="X139" s="698">
        <v>0</v>
      </c>
      <c r="Y139" s="703">
        <v>7817.51</v>
      </c>
      <c r="Z139" s="703">
        <v>0</v>
      </c>
      <c r="AA139" s="703">
        <v>79988.87</v>
      </c>
      <c r="AB139" s="123">
        <f t="shared" si="7"/>
        <v>127149.85</v>
      </c>
      <c r="AC139" s="123">
        <v>2239510.96</v>
      </c>
      <c r="AD139" s="110">
        <v>0</v>
      </c>
      <c r="AE139" s="110">
        <v>0</v>
      </c>
      <c r="AF139" s="110">
        <v>0</v>
      </c>
      <c r="AG139" s="110">
        <v>0</v>
      </c>
      <c r="AH139" s="110">
        <v>0</v>
      </c>
      <c r="AI139" s="110">
        <v>0</v>
      </c>
      <c r="AJ139" s="110">
        <v>0</v>
      </c>
      <c r="AK139" s="110">
        <v>0</v>
      </c>
      <c r="AL139" s="110">
        <v>0</v>
      </c>
      <c r="AM139" s="703">
        <v>0</v>
      </c>
      <c r="AN139" s="707">
        <v>0</v>
      </c>
      <c r="AO139" s="707">
        <v>0</v>
      </c>
      <c r="AP139" s="707">
        <v>0</v>
      </c>
      <c r="AQ139" s="707">
        <v>0</v>
      </c>
      <c r="AR139" s="707">
        <v>0</v>
      </c>
      <c r="AS139" s="123">
        <f t="shared" si="8"/>
        <v>0</v>
      </c>
      <c r="AT139" s="110">
        <v>0</v>
      </c>
      <c r="AU139" s="110">
        <v>0</v>
      </c>
      <c r="AV139" s="110">
        <v>0</v>
      </c>
      <c r="AW139" s="110">
        <v>0</v>
      </c>
      <c r="AX139" s="110">
        <v>0</v>
      </c>
      <c r="AY139" s="123">
        <f t="shared" si="9"/>
        <v>0</v>
      </c>
      <c r="AZ139" s="123">
        <v>0</v>
      </c>
      <c r="BA139" s="110">
        <f t="shared" si="10"/>
        <v>2366660.81</v>
      </c>
      <c r="BC139" s="119">
        <f t="shared" si="11"/>
        <v>0</v>
      </c>
    </row>
    <row r="140" spans="2:55">
      <c r="B140" s="110" t="s">
        <v>93</v>
      </c>
      <c r="C140" s="110">
        <v>15551.9</v>
      </c>
      <c r="D140" s="110">
        <v>0</v>
      </c>
      <c r="E140" s="110">
        <v>0</v>
      </c>
      <c r="F140" s="123">
        <f t="shared" si="6"/>
        <v>15551.9</v>
      </c>
      <c r="G140" s="110">
        <v>0</v>
      </c>
      <c r="H140" s="110">
        <v>2719.03</v>
      </c>
      <c r="I140" s="110">
        <v>0</v>
      </c>
      <c r="J140" s="110">
        <v>0</v>
      </c>
      <c r="K140" s="110">
        <v>0</v>
      </c>
      <c r="L140" s="110">
        <v>0</v>
      </c>
      <c r="M140" s="110">
        <v>0</v>
      </c>
      <c r="N140" s="110">
        <v>0</v>
      </c>
      <c r="O140" s="110">
        <v>0</v>
      </c>
      <c r="P140" s="110">
        <v>0</v>
      </c>
      <c r="Q140" s="110">
        <v>0</v>
      </c>
      <c r="R140" s="110">
        <v>0</v>
      </c>
      <c r="S140" s="698">
        <v>0</v>
      </c>
      <c r="T140" s="110">
        <v>0</v>
      </c>
      <c r="U140" s="110">
        <v>9705.56</v>
      </c>
      <c r="V140" s="110">
        <v>0</v>
      </c>
      <c r="W140" s="110">
        <v>2896.61</v>
      </c>
      <c r="X140" s="698">
        <v>20470.13</v>
      </c>
      <c r="Y140" s="703">
        <v>6962.9699999999993</v>
      </c>
      <c r="Z140" s="703">
        <v>0</v>
      </c>
      <c r="AA140" s="703">
        <v>64690.46</v>
      </c>
      <c r="AB140" s="123">
        <f t="shared" si="7"/>
        <v>86974.63</v>
      </c>
      <c r="AC140" s="123">
        <v>2256814.58</v>
      </c>
      <c r="AD140" s="110">
        <v>304000</v>
      </c>
      <c r="AE140" s="110">
        <v>0</v>
      </c>
      <c r="AF140" s="110">
        <v>0</v>
      </c>
      <c r="AG140" s="110">
        <v>0</v>
      </c>
      <c r="AH140" s="110">
        <v>0</v>
      </c>
      <c r="AI140" s="110">
        <v>0</v>
      </c>
      <c r="AJ140" s="110">
        <v>0</v>
      </c>
      <c r="AK140" s="110">
        <v>0</v>
      </c>
      <c r="AL140" s="110">
        <v>0</v>
      </c>
      <c r="AM140" s="703">
        <v>0</v>
      </c>
      <c r="AN140" s="707">
        <v>0</v>
      </c>
      <c r="AO140" s="707">
        <v>0</v>
      </c>
      <c r="AP140" s="707">
        <v>0</v>
      </c>
      <c r="AQ140" s="707">
        <v>0</v>
      </c>
      <c r="AR140" s="707">
        <v>204889</v>
      </c>
      <c r="AS140" s="123">
        <f t="shared" si="8"/>
        <v>508889</v>
      </c>
      <c r="AT140" s="110">
        <v>0</v>
      </c>
      <c r="AU140" s="110">
        <v>0</v>
      </c>
      <c r="AV140" s="110">
        <v>0</v>
      </c>
      <c r="AW140" s="110">
        <v>0</v>
      </c>
      <c r="AX140" s="110">
        <v>0</v>
      </c>
      <c r="AY140" s="123">
        <f t="shared" si="9"/>
        <v>0</v>
      </c>
      <c r="AZ140" s="123">
        <v>0</v>
      </c>
      <c r="BA140" s="110">
        <f t="shared" si="10"/>
        <v>2868230.1100000003</v>
      </c>
      <c r="BC140" s="119">
        <f t="shared" si="11"/>
        <v>0</v>
      </c>
    </row>
    <row r="141" spans="2:55">
      <c r="B141" s="110" t="s">
        <v>94</v>
      </c>
      <c r="C141" s="110">
        <v>68992.41</v>
      </c>
      <c r="D141" s="110">
        <v>0</v>
      </c>
      <c r="E141" s="110">
        <v>0</v>
      </c>
      <c r="F141" s="123">
        <f t="shared" ref="F141:F204" si="12">SUM(C141:E141)</f>
        <v>68992.41</v>
      </c>
      <c r="G141" s="110">
        <v>0</v>
      </c>
      <c r="H141" s="110">
        <v>0.57999999999999996</v>
      </c>
      <c r="I141" s="110">
        <v>0</v>
      </c>
      <c r="J141" s="110">
        <v>37</v>
      </c>
      <c r="K141" s="110">
        <v>64</v>
      </c>
      <c r="L141" s="110">
        <v>0</v>
      </c>
      <c r="M141" s="110">
        <v>13958.75</v>
      </c>
      <c r="N141" s="110">
        <v>0</v>
      </c>
      <c r="O141" s="110">
        <v>2733.01</v>
      </c>
      <c r="P141" s="110">
        <v>1539.18</v>
      </c>
      <c r="Q141" s="110">
        <v>0</v>
      </c>
      <c r="R141" s="110">
        <v>51.2</v>
      </c>
      <c r="S141" s="698">
        <v>1326.34</v>
      </c>
      <c r="T141" s="110">
        <v>0</v>
      </c>
      <c r="U141" s="110">
        <v>140.66999999999999</v>
      </c>
      <c r="V141" s="110">
        <v>2040</v>
      </c>
      <c r="W141" s="110">
        <v>0</v>
      </c>
      <c r="X141" s="698">
        <v>0</v>
      </c>
      <c r="Y141" s="703">
        <v>7690.91</v>
      </c>
      <c r="Z141" s="703">
        <v>0</v>
      </c>
      <c r="AA141" s="703">
        <v>133024.59</v>
      </c>
      <c r="AB141" s="123">
        <f t="shared" ref="AB141:AB204" si="13">SUM(G141:AA141)-S141-X141</f>
        <v>161279.88999999998</v>
      </c>
      <c r="AC141" s="123">
        <v>2804845.85</v>
      </c>
      <c r="AD141" s="110">
        <f>215822</f>
        <v>215822</v>
      </c>
      <c r="AE141" s="110">
        <v>0</v>
      </c>
      <c r="AF141" s="110">
        <v>0</v>
      </c>
      <c r="AG141" s="110">
        <v>0</v>
      </c>
      <c r="AH141" s="110">
        <v>23006</v>
      </c>
      <c r="AI141" s="110">
        <v>0</v>
      </c>
      <c r="AJ141" s="110">
        <v>0</v>
      </c>
      <c r="AK141" s="110">
        <v>0</v>
      </c>
      <c r="AL141" s="110">
        <v>0</v>
      </c>
      <c r="AM141" s="703">
        <v>92393.82</v>
      </c>
      <c r="AN141" s="707">
        <v>92393.82</v>
      </c>
      <c r="AO141" s="707">
        <v>0</v>
      </c>
      <c r="AP141" s="707">
        <v>0</v>
      </c>
      <c r="AQ141" s="707">
        <v>0</v>
      </c>
      <c r="AR141" s="707">
        <v>240999</v>
      </c>
      <c r="AS141" s="123">
        <f t="shared" ref="AS141:AS204" si="14">SUM(AD141:AR141)</f>
        <v>664614.64</v>
      </c>
      <c r="AT141" s="110">
        <v>0</v>
      </c>
      <c r="AU141" s="110">
        <v>0</v>
      </c>
      <c r="AV141" s="110">
        <v>15651.44</v>
      </c>
      <c r="AW141" s="110">
        <v>0</v>
      </c>
      <c r="AX141" s="110">
        <v>0</v>
      </c>
      <c r="AY141" s="123">
        <f t="shared" ref="AY141:AY204" si="15">SUM(AT141:AX141)</f>
        <v>15651.44</v>
      </c>
      <c r="AZ141" s="123">
        <v>0</v>
      </c>
      <c r="BA141" s="110">
        <f t="shared" ref="BA141:BA204" si="16">F141+AB141+AS141+AY141+AZ141+AC141</f>
        <v>3715384.23</v>
      </c>
      <c r="BC141" s="119">
        <f t="shared" ref="BC141:BC204" si="17">AZ141+AY141+AS141+AC141+AB141+F141-BA141</f>
        <v>0</v>
      </c>
    </row>
    <row r="142" spans="2:55">
      <c r="B142" s="110" t="s">
        <v>95</v>
      </c>
      <c r="C142" s="110">
        <v>0</v>
      </c>
      <c r="D142" s="110">
        <v>0</v>
      </c>
      <c r="E142" s="110">
        <v>0</v>
      </c>
      <c r="F142" s="123">
        <f t="shared" si="12"/>
        <v>0</v>
      </c>
      <c r="G142" s="110">
        <v>0</v>
      </c>
      <c r="H142" s="110">
        <v>0</v>
      </c>
      <c r="I142" s="110">
        <v>0</v>
      </c>
      <c r="J142" s="110">
        <v>0</v>
      </c>
      <c r="K142" s="110">
        <v>0</v>
      </c>
      <c r="L142" s="110">
        <v>0</v>
      </c>
      <c r="M142" s="110">
        <v>0</v>
      </c>
      <c r="N142" s="110">
        <v>0</v>
      </c>
      <c r="O142" s="110">
        <v>5264.03</v>
      </c>
      <c r="P142" s="110">
        <v>0</v>
      </c>
      <c r="Q142" s="110">
        <v>0</v>
      </c>
      <c r="R142" s="110">
        <v>0</v>
      </c>
      <c r="S142" s="698">
        <v>6886.54</v>
      </c>
      <c r="T142" s="110">
        <v>0</v>
      </c>
      <c r="U142" s="110">
        <v>264.3</v>
      </c>
      <c r="V142" s="110">
        <v>0</v>
      </c>
      <c r="W142" s="110">
        <v>676.05</v>
      </c>
      <c r="X142" s="698">
        <v>0</v>
      </c>
      <c r="Y142" s="703">
        <v>27725.27</v>
      </c>
      <c r="Z142" s="703">
        <v>0</v>
      </c>
      <c r="AA142" s="703">
        <v>0</v>
      </c>
      <c r="AB142" s="123">
        <f t="shared" si="13"/>
        <v>33929.65</v>
      </c>
      <c r="AC142" s="123">
        <v>5623711.3200000003</v>
      </c>
      <c r="AD142" s="110">
        <v>0</v>
      </c>
      <c r="AE142" s="110">
        <v>0</v>
      </c>
      <c r="AF142" s="110">
        <v>0</v>
      </c>
      <c r="AG142" s="110">
        <v>0</v>
      </c>
      <c r="AH142" s="110">
        <v>0</v>
      </c>
      <c r="AI142" s="110">
        <v>0</v>
      </c>
      <c r="AJ142" s="110">
        <v>0</v>
      </c>
      <c r="AK142" s="110">
        <v>0</v>
      </c>
      <c r="AL142" s="110">
        <v>0</v>
      </c>
      <c r="AM142" s="703">
        <v>214540.49</v>
      </c>
      <c r="AN142" s="707">
        <v>214540.49</v>
      </c>
      <c r="AO142" s="707">
        <v>0</v>
      </c>
      <c r="AP142" s="707">
        <v>0</v>
      </c>
      <c r="AQ142" s="707">
        <v>0</v>
      </c>
      <c r="AR142" s="707">
        <v>192707</v>
      </c>
      <c r="AS142" s="123">
        <f t="shared" si="14"/>
        <v>621787.98</v>
      </c>
      <c r="AT142" s="110">
        <v>0</v>
      </c>
      <c r="AU142" s="110">
        <v>0</v>
      </c>
      <c r="AV142" s="110">
        <v>0</v>
      </c>
      <c r="AW142" s="110">
        <v>0</v>
      </c>
      <c r="AX142" s="110">
        <v>0</v>
      </c>
      <c r="AY142" s="123">
        <f t="shared" si="15"/>
        <v>0</v>
      </c>
      <c r="AZ142" s="123">
        <v>0</v>
      </c>
      <c r="BA142" s="110">
        <f t="shared" si="16"/>
        <v>6279428.9500000002</v>
      </c>
      <c r="BC142" s="119">
        <f t="shared" si="17"/>
        <v>0</v>
      </c>
    </row>
    <row r="143" spans="2:55">
      <c r="B143" s="110" t="s">
        <v>96</v>
      </c>
      <c r="C143" s="110">
        <v>0</v>
      </c>
      <c r="D143" s="110">
        <v>0</v>
      </c>
      <c r="E143" s="110">
        <v>0</v>
      </c>
      <c r="F143" s="123">
        <f t="shared" si="12"/>
        <v>0</v>
      </c>
      <c r="G143" s="110">
        <v>0</v>
      </c>
      <c r="H143" s="110">
        <v>2297.5700000000002</v>
      </c>
      <c r="I143" s="110">
        <v>1466.1</v>
      </c>
      <c r="J143" s="110">
        <v>5968.25</v>
      </c>
      <c r="K143" s="110">
        <v>0</v>
      </c>
      <c r="L143" s="110">
        <v>0</v>
      </c>
      <c r="M143" s="110">
        <v>0</v>
      </c>
      <c r="N143" s="110">
        <v>0</v>
      </c>
      <c r="O143" s="110">
        <v>92378.77</v>
      </c>
      <c r="P143" s="110">
        <v>0</v>
      </c>
      <c r="Q143" s="110">
        <v>0</v>
      </c>
      <c r="R143" s="110">
        <v>0</v>
      </c>
      <c r="S143" s="698">
        <v>0</v>
      </c>
      <c r="T143" s="110">
        <v>0</v>
      </c>
      <c r="U143" s="110">
        <v>0</v>
      </c>
      <c r="V143" s="110">
        <v>0</v>
      </c>
      <c r="W143" s="110">
        <v>0</v>
      </c>
      <c r="X143" s="698">
        <v>0</v>
      </c>
      <c r="Y143" s="703">
        <v>9940.31</v>
      </c>
      <c r="Z143" s="703">
        <v>0</v>
      </c>
      <c r="AA143" s="703">
        <v>274266.92</v>
      </c>
      <c r="AB143" s="123">
        <f t="shared" si="13"/>
        <v>386317.92</v>
      </c>
      <c r="AC143" s="123">
        <v>2912353.84</v>
      </c>
      <c r="AD143" s="110">
        <v>0</v>
      </c>
      <c r="AE143" s="110">
        <v>0</v>
      </c>
      <c r="AF143" s="110">
        <v>0</v>
      </c>
      <c r="AG143" s="110">
        <v>0</v>
      </c>
      <c r="AH143" s="110">
        <v>0</v>
      </c>
      <c r="AI143" s="110">
        <v>0</v>
      </c>
      <c r="AJ143" s="110">
        <v>7468.4</v>
      </c>
      <c r="AK143" s="110">
        <v>0</v>
      </c>
      <c r="AL143" s="110">
        <v>0</v>
      </c>
      <c r="AM143" s="703">
        <v>0</v>
      </c>
      <c r="AN143" s="707">
        <v>0</v>
      </c>
      <c r="AO143" s="707">
        <v>0</v>
      </c>
      <c r="AP143" s="707">
        <v>0</v>
      </c>
      <c r="AQ143" s="707">
        <v>0</v>
      </c>
      <c r="AR143" s="707">
        <v>220256</v>
      </c>
      <c r="AS143" s="123">
        <f t="shared" si="14"/>
        <v>227724.4</v>
      </c>
      <c r="AT143" s="110">
        <v>0</v>
      </c>
      <c r="AU143" s="110">
        <v>0</v>
      </c>
      <c r="AV143" s="110">
        <v>0</v>
      </c>
      <c r="AW143" s="110">
        <v>0</v>
      </c>
      <c r="AX143" s="110">
        <v>0</v>
      </c>
      <c r="AY143" s="123">
        <f t="shared" si="15"/>
        <v>0</v>
      </c>
      <c r="AZ143" s="123">
        <v>0</v>
      </c>
      <c r="BA143" s="110">
        <f t="shared" si="16"/>
        <v>3526396.1599999997</v>
      </c>
      <c r="BC143" s="119">
        <f t="shared" si="17"/>
        <v>0</v>
      </c>
    </row>
    <row r="144" spans="2:55">
      <c r="B144" s="110" t="s">
        <v>97</v>
      </c>
      <c r="C144" s="110">
        <v>0</v>
      </c>
      <c r="D144" s="110">
        <v>0</v>
      </c>
      <c r="E144" s="110">
        <v>0</v>
      </c>
      <c r="F144" s="123">
        <f t="shared" si="12"/>
        <v>0</v>
      </c>
      <c r="G144" s="110">
        <v>0</v>
      </c>
      <c r="H144" s="110">
        <v>0</v>
      </c>
      <c r="I144" s="110">
        <v>336000</v>
      </c>
      <c r="J144" s="110">
        <v>0</v>
      </c>
      <c r="K144" s="110">
        <v>0</v>
      </c>
      <c r="L144" s="110">
        <v>0</v>
      </c>
      <c r="M144" s="110">
        <v>0</v>
      </c>
      <c r="N144" s="110">
        <v>0</v>
      </c>
      <c r="O144" s="110">
        <v>0</v>
      </c>
      <c r="P144" s="110">
        <v>0</v>
      </c>
      <c r="Q144" s="110">
        <v>0</v>
      </c>
      <c r="R144" s="110">
        <v>0</v>
      </c>
      <c r="S144" s="698">
        <v>0</v>
      </c>
      <c r="T144" s="110">
        <v>0</v>
      </c>
      <c r="U144" s="110">
        <v>0</v>
      </c>
      <c r="V144" s="110">
        <v>0</v>
      </c>
      <c r="W144" s="110">
        <v>0</v>
      </c>
      <c r="X144" s="698">
        <v>0</v>
      </c>
      <c r="Y144" s="703">
        <v>13356.24</v>
      </c>
      <c r="Z144" s="703">
        <v>0</v>
      </c>
      <c r="AA144" s="703">
        <v>134237.35999999999</v>
      </c>
      <c r="AB144" s="123">
        <f t="shared" si="13"/>
        <v>483593.6</v>
      </c>
      <c r="AC144" s="123">
        <v>2386952.14</v>
      </c>
      <c r="AD144" s="110">
        <v>0</v>
      </c>
      <c r="AE144" s="110">
        <v>0</v>
      </c>
      <c r="AF144" s="110">
        <v>0</v>
      </c>
      <c r="AG144" s="110">
        <v>0</v>
      </c>
      <c r="AH144" s="110">
        <v>0</v>
      </c>
      <c r="AI144" s="110">
        <v>0</v>
      </c>
      <c r="AJ144" s="110">
        <v>0</v>
      </c>
      <c r="AK144" s="110">
        <v>0</v>
      </c>
      <c r="AL144" s="110">
        <v>0</v>
      </c>
      <c r="AM144" s="703">
        <v>0</v>
      </c>
      <c r="AN144" s="707">
        <v>0</v>
      </c>
      <c r="AO144" s="707">
        <v>0</v>
      </c>
      <c r="AP144" s="707">
        <v>0</v>
      </c>
      <c r="AQ144" s="707">
        <v>0</v>
      </c>
      <c r="AR144" s="707">
        <v>0</v>
      </c>
      <c r="AS144" s="123">
        <f t="shared" si="14"/>
        <v>0</v>
      </c>
      <c r="AT144" s="110">
        <v>0</v>
      </c>
      <c r="AU144" s="110">
        <v>0</v>
      </c>
      <c r="AV144" s="110">
        <v>0</v>
      </c>
      <c r="AW144" s="110">
        <v>0</v>
      </c>
      <c r="AX144" s="110">
        <v>0</v>
      </c>
      <c r="AY144" s="123">
        <f t="shared" si="15"/>
        <v>0</v>
      </c>
      <c r="AZ144" s="123">
        <v>0</v>
      </c>
      <c r="BA144" s="110">
        <f t="shared" si="16"/>
        <v>2870545.74</v>
      </c>
      <c r="BC144" s="119">
        <f t="shared" si="17"/>
        <v>0</v>
      </c>
    </row>
    <row r="145" spans="2:55">
      <c r="B145" s="110" t="s">
        <v>98</v>
      </c>
      <c r="C145" s="110">
        <v>27740.05</v>
      </c>
      <c r="D145" s="110">
        <v>0</v>
      </c>
      <c r="E145" s="110">
        <v>0</v>
      </c>
      <c r="F145" s="123">
        <f t="shared" si="12"/>
        <v>27740.05</v>
      </c>
      <c r="G145" s="110">
        <v>0</v>
      </c>
      <c r="H145" s="110">
        <v>2813.09</v>
      </c>
      <c r="I145" s="110">
        <v>0</v>
      </c>
      <c r="J145" s="110">
        <v>0</v>
      </c>
      <c r="K145" s="110">
        <v>0</v>
      </c>
      <c r="L145" s="110">
        <v>0</v>
      </c>
      <c r="M145" s="110">
        <v>22120.01</v>
      </c>
      <c r="N145" s="110">
        <v>0</v>
      </c>
      <c r="O145" s="110">
        <v>0</v>
      </c>
      <c r="P145" s="110">
        <v>0</v>
      </c>
      <c r="Q145" s="110">
        <v>0</v>
      </c>
      <c r="R145" s="110">
        <v>0</v>
      </c>
      <c r="S145" s="698">
        <v>0</v>
      </c>
      <c r="T145" s="110">
        <v>0</v>
      </c>
      <c r="U145" s="110">
        <v>10570.81</v>
      </c>
      <c r="V145" s="110">
        <v>0</v>
      </c>
      <c r="W145" s="110">
        <v>0</v>
      </c>
      <c r="X145" s="698">
        <v>52600.23</v>
      </c>
      <c r="Y145" s="703">
        <v>13292.939999999999</v>
      </c>
      <c r="Z145" s="703">
        <v>0</v>
      </c>
      <c r="AA145" s="703">
        <v>211712.72</v>
      </c>
      <c r="AB145" s="123">
        <f t="shared" si="13"/>
        <v>260509.56999999998</v>
      </c>
      <c r="AC145" s="123">
        <v>4404407.72</v>
      </c>
      <c r="AD145" s="110">
        <v>0</v>
      </c>
      <c r="AE145" s="110">
        <v>0</v>
      </c>
      <c r="AF145" s="110">
        <v>0</v>
      </c>
      <c r="AG145" s="110">
        <v>0</v>
      </c>
      <c r="AH145" s="110">
        <v>0</v>
      </c>
      <c r="AI145" s="110">
        <v>0</v>
      </c>
      <c r="AJ145" s="110">
        <v>0</v>
      </c>
      <c r="AK145" s="110">
        <v>0</v>
      </c>
      <c r="AL145" s="110">
        <v>0</v>
      </c>
      <c r="AM145" s="703">
        <v>0</v>
      </c>
      <c r="AN145" s="707">
        <v>0</v>
      </c>
      <c r="AO145" s="707">
        <v>0</v>
      </c>
      <c r="AP145" s="707">
        <v>0</v>
      </c>
      <c r="AQ145" s="707">
        <v>34197.410000000003</v>
      </c>
      <c r="AR145" s="707">
        <v>377467</v>
      </c>
      <c r="AS145" s="123">
        <f t="shared" si="14"/>
        <v>411664.41000000003</v>
      </c>
      <c r="AT145" s="110">
        <v>56931.35</v>
      </c>
      <c r="AU145" s="110">
        <v>0</v>
      </c>
      <c r="AV145" s="110">
        <v>30530.95</v>
      </c>
      <c r="AW145" s="110">
        <v>2226</v>
      </c>
      <c r="AX145" s="110">
        <v>0</v>
      </c>
      <c r="AY145" s="123">
        <f t="shared" si="15"/>
        <v>89688.3</v>
      </c>
      <c r="AZ145" s="123">
        <v>0</v>
      </c>
      <c r="BA145" s="110">
        <f t="shared" si="16"/>
        <v>5194010.05</v>
      </c>
      <c r="BC145" s="119">
        <f t="shared" si="17"/>
        <v>0</v>
      </c>
    </row>
    <row r="146" spans="2:55">
      <c r="B146" s="110" t="s">
        <v>99</v>
      </c>
      <c r="C146" s="110">
        <v>235086.52</v>
      </c>
      <c r="D146" s="110">
        <v>0</v>
      </c>
      <c r="E146" s="110">
        <v>0</v>
      </c>
      <c r="F146" s="123">
        <f t="shared" si="12"/>
        <v>235086.52</v>
      </c>
      <c r="G146" s="110">
        <v>0</v>
      </c>
      <c r="H146" s="110">
        <v>0</v>
      </c>
      <c r="I146" s="110">
        <v>2733</v>
      </c>
      <c r="J146" s="110">
        <v>0</v>
      </c>
      <c r="K146" s="110">
        <v>49050.239999999998</v>
      </c>
      <c r="L146" s="110">
        <v>0</v>
      </c>
      <c r="M146" s="110">
        <v>0</v>
      </c>
      <c r="N146" s="110">
        <v>0</v>
      </c>
      <c r="O146" s="110">
        <v>0</v>
      </c>
      <c r="P146" s="110">
        <v>0</v>
      </c>
      <c r="Q146" s="110">
        <v>0</v>
      </c>
      <c r="R146" s="110">
        <v>0</v>
      </c>
      <c r="S146" s="698">
        <v>347.09</v>
      </c>
      <c r="T146" s="110">
        <v>0</v>
      </c>
      <c r="U146" s="110">
        <v>21081.61</v>
      </c>
      <c r="V146" s="110">
        <v>0</v>
      </c>
      <c r="W146" s="110">
        <v>57.75</v>
      </c>
      <c r="X146" s="698">
        <v>112739.84</v>
      </c>
      <c r="Y146" s="703">
        <v>75864.69</v>
      </c>
      <c r="Z146" s="703">
        <v>0</v>
      </c>
      <c r="AA146" s="703">
        <v>932708.93</v>
      </c>
      <c r="AB146" s="123">
        <f t="shared" si="13"/>
        <v>1081496.22</v>
      </c>
      <c r="AC146" s="123">
        <v>17966949.289999999</v>
      </c>
      <c r="AD146" s="110">
        <v>293000</v>
      </c>
      <c r="AE146" s="110">
        <v>0</v>
      </c>
      <c r="AF146" s="110">
        <v>0</v>
      </c>
      <c r="AG146" s="110">
        <v>0</v>
      </c>
      <c r="AH146" s="110">
        <v>7465.77</v>
      </c>
      <c r="AI146" s="110">
        <v>0</v>
      </c>
      <c r="AJ146" s="110">
        <v>0</v>
      </c>
      <c r="AK146" s="110">
        <v>0</v>
      </c>
      <c r="AL146" s="110">
        <v>0</v>
      </c>
      <c r="AM146" s="703">
        <v>200445.28</v>
      </c>
      <c r="AN146" s="707">
        <v>200445.28</v>
      </c>
      <c r="AO146" s="707">
        <v>0</v>
      </c>
      <c r="AP146" s="707">
        <v>0</v>
      </c>
      <c r="AQ146" s="707">
        <v>54965</v>
      </c>
      <c r="AR146" s="707">
        <v>1135868</v>
      </c>
      <c r="AS146" s="123">
        <f t="shared" si="14"/>
        <v>1892189.33</v>
      </c>
      <c r="AT146" s="110">
        <v>0</v>
      </c>
      <c r="AU146" s="110">
        <v>36091.24</v>
      </c>
      <c r="AV146" s="110">
        <v>73198.759999999995</v>
      </c>
      <c r="AW146" s="110">
        <v>41661.25</v>
      </c>
      <c r="AX146" s="110">
        <v>0</v>
      </c>
      <c r="AY146" s="123">
        <f t="shared" si="15"/>
        <v>150951.25</v>
      </c>
      <c r="AZ146" s="123">
        <v>0</v>
      </c>
      <c r="BA146" s="110">
        <f t="shared" si="16"/>
        <v>21326672.609999999</v>
      </c>
      <c r="BB146" s="156">
        <f>BA146-'1718 revenues orig'!CP59</f>
        <v>2487210.25</v>
      </c>
      <c r="BC146" s="119">
        <f t="shared" si="17"/>
        <v>0</v>
      </c>
    </row>
    <row r="147" spans="2:55">
      <c r="B147" s="110" t="s">
        <v>100</v>
      </c>
      <c r="C147" s="110">
        <v>51278.51</v>
      </c>
      <c r="D147" s="110">
        <v>7430.06</v>
      </c>
      <c r="E147" s="110">
        <v>0</v>
      </c>
      <c r="F147" s="123">
        <f t="shared" si="12"/>
        <v>58708.57</v>
      </c>
      <c r="G147" s="110">
        <v>0</v>
      </c>
      <c r="H147" s="110">
        <v>2015.12</v>
      </c>
      <c r="I147" s="110">
        <v>0</v>
      </c>
      <c r="J147" s="110">
        <v>0</v>
      </c>
      <c r="K147" s="110">
        <v>0</v>
      </c>
      <c r="L147" s="110">
        <v>0</v>
      </c>
      <c r="M147" s="110">
        <v>0</v>
      </c>
      <c r="N147" s="110">
        <v>7.86</v>
      </c>
      <c r="O147" s="110">
        <v>0</v>
      </c>
      <c r="P147" s="110">
        <v>0</v>
      </c>
      <c r="Q147" s="110">
        <v>0</v>
      </c>
      <c r="R147" s="110">
        <v>0</v>
      </c>
      <c r="S147" s="698">
        <v>0</v>
      </c>
      <c r="T147" s="110">
        <v>0</v>
      </c>
      <c r="U147" s="110">
        <v>0</v>
      </c>
      <c r="V147" s="110">
        <v>0</v>
      </c>
      <c r="W147" s="110">
        <v>0</v>
      </c>
      <c r="X147" s="698">
        <v>0</v>
      </c>
      <c r="Y147" s="703">
        <v>1171.04</v>
      </c>
      <c r="Z147" s="703">
        <v>0</v>
      </c>
      <c r="AA147" s="703">
        <v>241646.46</v>
      </c>
      <c r="AB147" s="123">
        <f t="shared" si="13"/>
        <v>244840.47999999998</v>
      </c>
      <c r="AC147" s="123">
        <v>1185004.51</v>
      </c>
      <c r="AD147" s="110">
        <v>0</v>
      </c>
      <c r="AE147" s="110">
        <v>0</v>
      </c>
      <c r="AF147" s="110">
        <v>1000</v>
      </c>
      <c r="AG147" s="110">
        <v>0</v>
      </c>
      <c r="AH147" s="110">
        <v>0</v>
      </c>
      <c r="AI147" s="110">
        <v>0</v>
      </c>
      <c r="AJ147" s="110">
        <v>0</v>
      </c>
      <c r="AK147" s="110">
        <v>0</v>
      </c>
      <c r="AL147" s="110">
        <v>0</v>
      </c>
      <c r="AM147" s="703">
        <v>91959.16</v>
      </c>
      <c r="AN147" s="707">
        <v>91959.16</v>
      </c>
      <c r="AO147" s="707">
        <v>0</v>
      </c>
      <c r="AP147" s="707">
        <v>0</v>
      </c>
      <c r="AQ147" s="707">
        <v>0</v>
      </c>
      <c r="AR147" s="707">
        <v>162605</v>
      </c>
      <c r="AS147" s="123">
        <f t="shared" si="14"/>
        <v>347523.32</v>
      </c>
      <c r="AT147" s="110">
        <v>0</v>
      </c>
      <c r="AU147" s="110">
        <v>0</v>
      </c>
      <c r="AV147" s="110">
        <v>0</v>
      </c>
      <c r="AW147" s="110">
        <v>0</v>
      </c>
      <c r="AX147" s="110">
        <v>0</v>
      </c>
      <c r="AY147" s="123">
        <f t="shared" si="15"/>
        <v>0</v>
      </c>
      <c r="AZ147" s="123">
        <v>0</v>
      </c>
      <c r="BA147" s="110">
        <f t="shared" si="16"/>
        <v>1836076.88</v>
      </c>
      <c r="BC147" s="119">
        <f t="shared" si="17"/>
        <v>0</v>
      </c>
    </row>
    <row r="148" spans="2:55">
      <c r="B148" s="110" t="s">
        <v>101</v>
      </c>
      <c r="C148" s="110">
        <v>31696.38</v>
      </c>
      <c r="D148" s="110">
        <v>0</v>
      </c>
      <c r="E148" s="110">
        <v>0</v>
      </c>
      <c r="F148" s="123">
        <f t="shared" si="12"/>
        <v>31696.38</v>
      </c>
      <c r="G148" s="110">
        <v>0</v>
      </c>
      <c r="H148" s="110">
        <v>911.51</v>
      </c>
      <c r="I148" s="110">
        <v>0</v>
      </c>
      <c r="J148" s="110">
        <v>0</v>
      </c>
      <c r="K148" s="110">
        <v>0</v>
      </c>
      <c r="L148" s="110">
        <v>0</v>
      </c>
      <c r="M148" s="110">
        <v>0</v>
      </c>
      <c r="N148" s="110">
        <v>0</v>
      </c>
      <c r="O148" s="110">
        <v>0</v>
      </c>
      <c r="P148" s="110">
        <v>0</v>
      </c>
      <c r="Q148" s="110">
        <v>0</v>
      </c>
      <c r="R148" s="110">
        <v>0</v>
      </c>
      <c r="S148" s="698">
        <v>0</v>
      </c>
      <c r="T148" s="110">
        <v>0</v>
      </c>
      <c r="U148" s="110">
        <v>15382.25</v>
      </c>
      <c r="V148" s="110">
        <v>0</v>
      </c>
      <c r="W148" s="110">
        <v>0</v>
      </c>
      <c r="X148" s="698">
        <v>0</v>
      </c>
      <c r="Y148" s="703">
        <v>7152.87</v>
      </c>
      <c r="Z148" s="703">
        <v>0</v>
      </c>
      <c r="AA148" s="703">
        <v>137398.49</v>
      </c>
      <c r="AB148" s="123">
        <f t="shared" si="13"/>
        <v>160845.12</v>
      </c>
      <c r="AC148" s="123">
        <v>2769977.79</v>
      </c>
      <c r="AD148" s="110">
        <v>0</v>
      </c>
      <c r="AE148" s="110">
        <v>0</v>
      </c>
      <c r="AF148" s="110">
        <v>0</v>
      </c>
      <c r="AG148" s="110">
        <v>0</v>
      </c>
      <c r="AH148" s="110">
        <v>0</v>
      </c>
      <c r="AI148" s="110">
        <v>0</v>
      </c>
      <c r="AJ148" s="110">
        <v>0</v>
      </c>
      <c r="AK148" s="110">
        <v>0</v>
      </c>
      <c r="AL148" s="110">
        <v>0</v>
      </c>
      <c r="AM148" s="703">
        <v>62837.69</v>
      </c>
      <c r="AN148" s="707">
        <v>62837.69</v>
      </c>
      <c r="AO148" s="707">
        <v>0</v>
      </c>
      <c r="AP148" s="707">
        <v>0</v>
      </c>
      <c r="AQ148" s="707">
        <v>0</v>
      </c>
      <c r="AR148" s="707">
        <v>197333</v>
      </c>
      <c r="AS148" s="123">
        <f t="shared" si="14"/>
        <v>323008.38</v>
      </c>
      <c r="AT148" s="110">
        <v>0</v>
      </c>
      <c r="AU148" s="110">
        <v>0</v>
      </c>
      <c r="AV148" s="110">
        <v>6900.39</v>
      </c>
      <c r="AW148" s="110">
        <v>0</v>
      </c>
      <c r="AX148" s="110">
        <v>0</v>
      </c>
      <c r="AY148" s="123">
        <f t="shared" si="15"/>
        <v>6900.39</v>
      </c>
      <c r="AZ148" s="123">
        <v>0</v>
      </c>
      <c r="BA148" s="110">
        <f t="shared" si="16"/>
        <v>3292428.06</v>
      </c>
      <c r="BC148" s="119">
        <f t="shared" si="17"/>
        <v>0</v>
      </c>
    </row>
    <row r="149" spans="2:55">
      <c r="B149" s="110" t="s">
        <v>102</v>
      </c>
      <c r="C149" s="110">
        <v>0</v>
      </c>
      <c r="D149" s="110">
        <v>0</v>
      </c>
      <c r="E149" s="110">
        <v>0</v>
      </c>
      <c r="F149" s="123">
        <f t="shared" si="12"/>
        <v>0</v>
      </c>
      <c r="G149" s="110">
        <v>0</v>
      </c>
      <c r="H149" s="110">
        <v>0</v>
      </c>
      <c r="I149" s="110">
        <v>0</v>
      </c>
      <c r="J149" s="110">
        <v>0</v>
      </c>
      <c r="K149" s="110">
        <v>0</v>
      </c>
      <c r="L149" s="110">
        <v>0</v>
      </c>
      <c r="M149" s="110">
        <v>0</v>
      </c>
      <c r="N149" s="110">
        <v>0</v>
      </c>
      <c r="O149" s="110">
        <v>0</v>
      </c>
      <c r="P149" s="110">
        <v>0</v>
      </c>
      <c r="Q149" s="110">
        <v>0</v>
      </c>
      <c r="R149" s="110">
        <v>0</v>
      </c>
      <c r="S149" s="698">
        <v>4769.04</v>
      </c>
      <c r="T149" s="110">
        <v>0</v>
      </c>
      <c r="U149" s="110">
        <v>6365.15</v>
      </c>
      <c r="V149" s="110">
        <v>0</v>
      </c>
      <c r="W149" s="110">
        <v>0</v>
      </c>
      <c r="X149" s="698">
        <v>0</v>
      </c>
      <c r="Y149" s="703">
        <v>11109.1</v>
      </c>
      <c r="Z149" s="703">
        <v>0</v>
      </c>
      <c r="AA149" s="703">
        <v>104574.26</v>
      </c>
      <c r="AB149" s="123">
        <f t="shared" si="13"/>
        <v>122048.51</v>
      </c>
      <c r="AC149" s="123">
        <v>2424571.9</v>
      </c>
      <c r="AD149" s="110">
        <v>0</v>
      </c>
      <c r="AE149" s="110">
        <v>0</v>
      </c>
      <c r="AF149" s="110">
        <v>0</v>
      </c>
      <c r="AG149" s="110">
        <v>0</v>
      </c>
      <c r="AH149" s="110">
        <v>0</v>
      </c>
      <c r="AI149" s="110">
        <v>0</v>
      </c>
      <c r="AJ149" s="110">
        <v>0</v>
      </c>
      <c r="AK149" s="110">
        <v>0</v>
      </c>
      <c r="AL149" s="110">
        <v>0</v>
      </c>
      <c r="AM149" s="703">
        <v>0</v>
      </c>
      <c r="AN149" s="707">
        <v>0</v>
      </c>
      <c r="AO149" s="707">
        <v>0</v>
      </c>
      <c r="AP149" s="707">
        <v>0</v>
      </c>
      <c r="AQ149" s="707">
        <v>9756.7999999999993</v>
      </c>
      <c r="AR149" s="707">
        <v>0</v>
      </c>
      <c r="AS149" s="123">
        <f t="shared" si="14"/>
        <v>9756.7999999999993</v>
      </c>
      <c r="AT149" s="110">
        <v>0</v>
      </c>
      <c r="AU149" s="110">
        <v>0</v>
      </c>
      <c r="AV149" s="110">
        <v>0</v>
      </c>
      <c r="AW149" s="110">
        <v>0</v>
      </c>
      <c r="AX149" s="110">
        <v>0</v>
      </c>
      <c r="AY149" s="123">
        <f t="shared" si="15"/>
        <v>0</v>
      </c>
      <c r="AZ149" s="123">
        <v>0</v>
      </c>
      <c r="BA149" s="110">
        <f t="shared" si="16"/>
        <v>2556377.21</v>
      </c>
      <c r="BB149" s="156">
        <f>BA149-'1718 revenues orig'!CS59</f>
        <v>120671.12000000011</v>
      </c>
      <c r="BC149" s="119">
        <f t="shared" si="17"/>
        <v>0</v>
      </c>
    </row>
    <row r="150" spans="2:55">
      <c r="B150" s="110" t="s">
        <v>103</v>
      </c>
      <c r="C150" s="110">
        <v>0</v>
      </c>
      <c r="D150" s="110">
        <v>0</v>
      </c>
      <c r="E150" s="110">
        <v>0</v>
      </c>
      <c r="F150" s="123">
        <f t="shared" si="12"/>
        <v>0</v>
      </c>
      <c r="G150" s="110">
        <v>0</v>
      </c>
      <c r="H150" s="110">
        <v>0</v>
      </c>
      <c r="I150" s="110">
        <v>0</v>
      </c>
      <c r="J150" s="110">
        <v>0</v>
      </c>
      <c r="K150" s="110">
        <v>0</v>
      </c>
      <c r="L150" s="110">
        <v>0</v>
      </c>
      <c r="M150" s="110">
        <v>0</v>
      </c>
      <c r="N150" s="110">
        <v>0</v>
      </c>
      <c r="O150" s="110">
        <v>242.85</v>
      </c>
      <c r="P150" s="110">
        <v>0</v>
      </c>
      <c r="Q150" s="110">
        <v>0</v>
      </c>
      <c r="R150" s="110">
        <v>0</v>
      </c>
      <c r="S150" s="698">
        <v>0</v>
      </c>
      <c r="T150" s="110">
        <v>0</v>
      </c>
      <c r="U150" s="110">
        <v>2325.6799999999998</v>
      </c>
      <c r="V150" s="110">
        <v>0</v>
      </c>
      <c r="W150" s="110">
        <v>3454.29</v>
      </c>
      <c r="X150" s="698">
        <v>40689.42</v>
      </c>
      <c r="Y150" s="703">
        <v>9463.2999999999993</v>
      </c>
      <c r="Z150" s="703">
        <v>20039.509999999998</v>
      </c>
      <c r="AA150" s="703">
        <v>81456.31</v>
      </c>
      <c r="AB150" s="123">
        <f t="shared" si="13"/>
        <v>116981.93999999999</v>
      </c>
      <c r="AC150" s="123">
        <v>2149558.39</v>
      </c>
      <c r="AD150" s="110">
        <v>0</v>
      </c>
      <c r="AE150" s="110">
        <v>0</v>
      </c>
      <c r="AF150" s="110">
        <v>0</v>
      </c>
      <c r="AG150" s="110">
        <v>0</v>
      </c>
      <c r="AH150" s="110">
        <v>0</v>
      </c>
      <c r="AI150" s="110">
        <v>0</v>
      </c>
      <c r="AJ150" s="110">
        <v>0</v>
      </c>
      <c r="AK150" s="110">
        <v>0</v>
      </c>
      <c r="AL150" s="110">
        <v>0</v>
      </c>
      <c r="AM150" s="703">
        <v>0</v>
      </c>
      <c r="AN150" s="707">
        <v>0</v>
      </c>
      <c r="AO150" s="707">
        <v>0</v>
      </c>
      <c r="AP150" s="707">
        <v>0</v>
      </c>
      <c r="AQ150" s="707">
        <v>0</v>
      </c>
      <c r="AR150" s="707">
        <v>0</v>
      </c>
      <c r="AS150" s="123">
        <f t="shared" si="14"/>
        <v>0</v>
      </c>
      <c r="AT150" s="110">
        <v>0</v>
      </c>
      <c r="AU150" s="110">
        <v>0</v>
      </c>
      <c r="AV150" s="110">
        <v>0</v>
      </c>
      <c r="AW150" s="110">
        <v>0</v>
      </c>
      <c r="AX150" s="110">
        <v>0</v>
      </c>
      <c r="AY150" s="123">
        <f t="shared" si="15"/>
        <v>0</v>
      </c>
      <c r="AZ150" s="123">
        <v>0</v>
      </c>
      <c r="BA150" s="110">
        <f t="shared" si="16"/>
        <v>2266540.33</v>
      </c>
      <c r="BC150" s="119">
        <f t="shared" si="17"/>
        <v>0</v>
      </c>
    </row>
    <row r="151" spans="2:55">
      <c r="B151" s="110" t="s">
        <v>104</v>
      </c>
      <c r="C151" s="110">
        <v>0</v>
      </c>
      <c r="D151" s="110">
        <v>0</v>
      </c>
      <c r="E151" s="110">
        <v>0</v>
      </c>
      <c r="F151" s="123">
        <f t="shared" si="12"/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  <c r="L151" s="110">
        <v>0</v>
      </c>
      <c r="M151" s="110">
        <v>0</v>
      </c>
      <c r="N151" s="110">
        <v>0</v>
      </c>
      <c r="O151" s="110">
        <v>0</v>
      </c>
      <c r="P151" s="110">
        <v>0</v>
      </c>
      <c r="Q151" s="110">
        <v>0</v>
      </c>
      <c r="R151" s="110">
        <v>0</v>
      </c>
      <c r="S151" s="698">
        <v>0</v>
      </c>
      <c r="T151" s="110">
        <v>0</v>
      </c>
      <c r="U151" s="110">
        <v>4710</v>
      </c>
      <c r="V151" s="110">
        <v>0</v>
      </c>
      <c r="W151" s="110">
        <v>0</v>
      </c>
      <c r="X151" s="698">
        <v>0</v>
      </c>
      <c r="Y151" s="703">
        <v>54636.29</v>
      </c>
      <c r="Z151" s="703">
        <v>0</v>
      </c>
      <c r="AA151" s="703">
        <v>0</v>
      </c>
      <c r="AB151" s="123">
        <f t="shared" si="13"/>
        <v>59346.29</v>
      </c>
      <c r="AC151" s="123">
        <v>12218742.470000001</v>
      </c>
      <c r="AD151" s="110">
        <v>0</v>
      </c>
      <c r="AE151" s="110">
        <v>0</v>
      </c>
      <c r="AF151" s="110">
        <v>0</v>
      </c>
      <c r="AG151" s="110">
        <v>0</v>
      </c>
      <c r="AH151" s="110">
        <v>0</v>
      </c>
      <c r="AI151" s="110">
        <v>0</v>
      </c>
      <c r="AJ151" s="110">
        <v>0</v>
      </c>
      <c r="AK151" s="110">
        <v>0</v>
      </c>
      <c r="AL151" s="110">
        <v>0</v>
      </c>
      <c r="AM151" s="703">
        <v>0</v>
      </c>
      <c r="AN151" s="707">
        <v>0</v>
      </c>
      <c r="AO151" s="707">
        <v>0</v>
      </c>
      <c r="AP151" s="707">
        <v>0</v>
      </c>
      <c r="AQ151" s="707">
        <v>70196</v>
      </c>
      <c r="AR151" s="707">
        <v>0</v>
      </c>
      <c r="AS151" s="123">
        <f t="shared" si="14"/>
        <v>70196</v>
      </c>
      <c r="AT151" s="110">
        <v>0</v>
      </c>
      <c r="AU151" s="110">
        <v>0</v>
      </c>
      <c r="AV151" s="110">
        <v>0</v>
      </c>
      <c r="AW151" s="110">
        <v>0</v>
      </c>
      <c r="AX151" s="110">
        <v>0</v>
      </c>
      <c r="AY151" s="123">
        <f t="shared" si="15"/>
        <v>0</v>
      </c>
      <c r="AZ151" s="123">
        <v>0</v>
      </c>
      <c r="BA151" s="110">
        <f t="shared" si="16"/>
        <v>12348284.76</v>
      </c>
      <c r="BC151" s="119">
        <f t="shared" si="17"/>
        <v>0</v>
      </c>
    </row>
    <row r="152" spans="2:55">
      <c r="B152" s="110" t="s">
        <v>105</v>
      </c>
      <c r="C152" s="110">
        <v>0</v>
      </c>
      <c r="D152" s="110">
        <v>0</v>
      </c>
      <c r="E152" s="110">
        <v>0</v>
      </c>
      <c r="F152" s="123">
        <f t="shared" si="12"/>
        <v>0</v>
      </c>
      <c r="G152" s="110">
        <v>0</v>
      </c>
      <c r="H152" s="110">
        <v>0</v>
      </c>
      <c r="I152" s="110">
        <v>0</v>
      </c>
      <c r="J152" s="110">
        <v>15366.68</v>
      </c>
      <c r="K152" s="110">
        <v>0</v>
      </c>
      <c r="L152" s="110">
        <v>0</v>
      </c>
      <c r="M152" s="110">
        <v>1875</v>
      </c>
      <c r="N152" s="110">
        <v>0</v>
      </c>
      <c r="O152" s="110">
        <v>1453.11</v>
      </c>
      <c r="P152" s="110">
        <v>0</v>
      </c>
      <c r="Q152" s="110">
        <v>0</v>
      </c>
      <c r="R152" s="110">
        <v>0</v>
      </c>
      <c r="S152" s="698">
        <v>0</v>
      </c>
      <c r="T152" s="110">
        <v>0</v>
      </c>
      <c r="U152" s="110">
        <v>98.22</v>
      </c>
      <c r="V152" s="110">
        <v>0</v>
      </c>
      <c r="W152" s="110">
        <v>0</v>
      </c>
      <c r="X152" s="698">
        <v>4185.09</v>
      </c>
      <c r="Y152" s="703">
        <v>7026.27</v>
      </c>
      <c r="Z152" s="703">
        <v>0</v>
      </c>
      <c r="AA152" s="703">
        <v>171199.16</v>
      </c>
      <c r="AB152" s="123">
        <f t="shared" si="13"/>
        <v>197018.44</v>
      </c>
      <c r="AC152" s="123">
        <v>2151535.19</v>
      </c>
      <c r="AD152" s="110">
        <v>0</v>
      </c>
      <c r="AE152" s="110">
        <v>0</v>
      </c>
      <c r="AF152" s="110">
        <v>0</v>
      </c>
      <c r="AG152" s="110">
        <v>0</v>
      </c>
      <c r="AH152" s="110">
        <v>0</v>
      </c>
      <c r="AI152" s="110">
        <v>0</v>
      </c>
      <c r="AJ152" s="110">
        <v>0</v>
      </c>
      <c r="AK152" s="110">
        <v>0</v>
      </c>
      <c r="AL152" s="110">
        <v>0</v>
      </c>
      <c r="AM152" s="703">
        <v>0</v>
      </c>
      <c r="AN152" s="707">
        <v>0</v>
      </c>
      <c r="AO152" s="707">
        <v>0</v>
      </c>
      <c r="AP152" s="707">
        <v>0</v>
      </c>
      <c r="AQ152" s="707">
        <v>0</v>
      </c>
      <c r="AR152" s="707">
        <v>0</v>
      </c>
      <c r="AS152" s="123">
        <f t="shared" si="14"/>
        <v>0</v>
      </c>
      <c r="AT152" s="110">
        <v>0</v>
      </c>
      <c r="AU152" s="110">
        <v>0</v>
      </c>
      <c r="AV152" s="110">
        <v>0</v>
      </c>
      <c r="AW152" s="110">
        <v>0</v>
      </c>
      <c r="AX152" s="110">
        <v>0</v>
      </c>
      <c r="AY152" s="123">
        <f t="shared" si="15"/>
        <v>0</v>
      </c>
      <c r="AZ152" s="123">
        <v>0</v>
      </c>
      <c r="BA152" s="110">
        <f t="shared" si="16"/>
        <v>2348553.63</v>
      </c>
      <c r="BB152" s="156">
        <f>BA152-'1718 revenues orig'!CV59</f>
        <v>174040.34000000032</v>
      </c>
      <c r="BC152" s="119">
        <f t="shared" si="17"/>
        <v>0</v>
      </c>
    </row>
    <row r="153" spans="2:55">
      <c r="B153" s="110" t="s">
        <v>106</v>
      </c>
      <c r="C153" s="110">
        <v>0</v>
      </c>
      <c r="D153" s="110">
        <v>0</v>
      </c>
      <c r="E153" s="110">
        <v>0</v>
      </c>
      <c r="F153" s="123">
        <f t="shared" si="12"/>
        <v>0</v>
      </c>
      <c r="G153" s="110">
        <v>0</v>
      </c>
      <c r="H153" s="110">
        <v>0</v>
      </c>
      <c r="I153" s="110">
        <v>300</v>
      </c>
      <c r="J153" s="110">
        <v>238.6</v>
      </c>
      <c r="K153" s="110">
        <v>0</v>
      </c>
      <c r="L153" s="110">
        <v>0</v>
      </c>
      <c r="M153" s="110">
        <v>148</v>
      </c>
      <c r="N153" s="110">
        <v>0</v>
      </c>
      <c r="O153" s="110">
        <v>1646.7</v>
      </c>
      <c r="P153" s="110">
        <v>0</v>
      </c>
      <c r="Q153" s="110">
        <v>0</v>
      </c>
      <c r="R153" s="110">
        <v>0</v>
      </c>
      <c r="S153" s="698">
        <v>12242.31</v>
      </c>
      <c r="T153" s="110">
        <v>0</v>
      </c>
      <c r="U153" s="110">
        <v>0</v>
      </c>
      <c r="V153" s="110">
        <v>0</v>
      </c>
      <c r="W153" s="110">
        <v>0</v>
      </c>
      <c r="X153" s="698">
        <v>0</v>
      </c>
      <c r="Y153" s="703">
        <v>15033.68</v>
      </c>
      <c r="Z153" s="703">
        <v>0</v>
      </c>
      <c r="AA153" s="703">
        <v>0</v>
      </c>
      <c r="AB153" s="123">
        <f t="shared" si="13"/>
        <v>17366.980000000003</v>
      </c>
      <c r="AC153" s="123">
        <v>3180553.44</v>
      </c>
      <c r="AD153" s="110">
        <v>0</v>
      </c>
      <c r="AE153" s="110">
        <v>0</v>
      </c>
      <c r="AF153" s="110">
        <v>0</v>
      </c>
      <c r="AG153" s="110">
        <v>0</v>
      </c>
      <c r="AH153" s="110">
        <v>0</v>
      </c>
      <c r="AI153" s="110">
        <v>0</v>
      </c>
      <c r="AJ153" s="110">
        <v>0</v>
      </c>
      <c r="AK153" s="110">
        <v>0</v>
      </c>
      <c r="AL153" s="110">
        <v>0</v>
      </c>
      <c r="AM153" s="703">
        <v>0</v>
      </c>
      <c r="AN153" s="707">
        <v>0</v>
      </c>
      <c r="AO153" s="707">
        <v>0</v>
      </c>
      <c r="AP153" s="707">
        <v>0</v>
      </c>
      <c r="AQ153" s="707">
        <v>8391.02</v>
      </c>
      <c r="AR153" s="707">
        <v>0</v>
      </c>
      <c r="AS153" s="123">
        <f t="shared" si="14"/>
        <v>8391.02</v>
      </c>
      <c r="AT153" s="110">
        <v>0</v>
      </c>
      <c r="AU153" s="110">
        <v>0</v>
      </c>
      <c r="AV153" s="110">
        <v>0</v>
      </c>
      <c r="AW153" s="110">
        <v>0</v>
      </c>
      <c r="AX153" s="110">
        <v>0</v>
      </c>
      <c r="AY153" s="123">
        <f t="shared" si="15"/>
        <v>0</v>
      </c>
      <c r="AZ153" s="123">
        <v>0</v>
      </c>
      <c r="BA153" s="110">
        <f t="shared" si="16"/>
        <v>3206311.44</v>
      </c>
      <c r="BC153" s="119">
        <f t="shared" si="17"/>
        <v>0</v>
      </c>
    </row>
    <row r="154" spans="2:55">
      <c r="B154" s="110" t="s">
        <v>107</v>
      </c>
      <c r="C154" s="110">
        <v>16332.61</v>
      </c>
      <c r="D154" s="110">
        <v>0</v>
      </c>
      <c r="E154" s="110">
        <v>0</v>
      </c>
      <c r="F154" s="123">
        <f t="shared" si="12"/>
        <v>16332.61</v>
      </c>
      <c r="G154" s="110">
        <v>0</v>
      </c>
      <c r="H154" s="110">
        <v>2050.9899999999998</v>
      </c>
      <c r="I154" s="110">
        <v>295</v>
      </c>
      <c r="J154" s="110">
        <v>0</v>
      </c>
      <c r="K154" s="110">
        <v>90</v>
      </c>
      <c r="L154" s="110">
        <v>0</v>
      </c>
      <c r="M154" s="110">
        <v>0</v>
      </c>
      <c r="N154" s="110">
        <v>0</v>
      </c>
      <c r="O154" s="110">
        <v>0</v>
      </c>
      <c r="P154" s="110">
        <v>0</v>
      </c>
      <c r="Q154" s="110">
        <v>0</v>
      </c>
      <c r="R154" s="110">
        <v>0</v>
      </c>
      <c r="S154" s="698">
        <v>9396.39</v>
      </c>
      <c r="T154" s="110">
        <v>0</v>
      </c>
      <c r="U154" s="110">
        <v>1007.43</v>
      </c>
      <c r="V154" s="110">
        <v>0</v>
      </c>
      <c r="W154" s="110">
        <v>0</v>
      </c>
      <c r="X154" s="698">
        <v>31285.53</v>
      </c>
      <c r="Y154" s="703">
        <v>18894.96</v>
      </c>
      <c r="Z154" s="703">
        <v>0</v>
      </c>
      <c r="AA154" s="703">
        <v>277641</v>
      </c>
      <c r="AB154" s="123">
        <f t="shared" si="13"/>
        <v>299979.38</v>
      </c>
      <c r="AC154" s="123">
        <v>5645566.1200000001</v>
      </c>
      <c r="AD154" s="110">
        <v>0</v>
      </c>
      <c r="AE154" s="110">
        <v>0</v>
      </c>
      <c r="AF154" s="110">
        <v>0</v>
      </c>
      <c r="AG154" s="110">
        <v>0</v>
      </c>
      <c r="AH154" s="110">
        <v>0</v>
      </c>
      <c r="AI154" s="110">
        <v>0</v>
      </c>
      <c r="AJ154" s="110">
        <v>0</v>
      </c>
      <c r="AK154" s="110">
        <v>0</v>
      </c>
      <c r="AL154" s="110">
        <v>0</v>
      </c>
      <c r="AM154" s="703">
        <v>32303.54</v>
      </c>
      <c r="AN154" s="707">
        <v>32303.54</v>
      </c>
      <c r="AO154" s="707">
        <v>0</v>
      </c>
      <c r="AP154" s="707">
        <v>0</v>
      </c>
      <c r="AQ154" s="707">
        <v>35166</v>
      </c>
      <c r="AR154" s="707">
        <v>382271</v>
      </c>
      <c r="AS154" s="123">
        <f t="shared" si="14"/>
        <v>482044.08</v>
      </c>
      <c r="AT154" s="110">
        <v>0</v>
      </c>
      <c r="AU154" s="110">
        <v>0</v>
      </c>
      <c r="AV154" s="110">
        <v>28916.04</v>
      </c>
      <c r="AW154" s="110">
        <v>19917.54</v>
      </c>
      <c r="AX154" s="110">
        <v>0</v>
      </c>
      <c r="AY154" s="123">
        <f t="shared" si="15"/>
        <v>48833.58</v>
      </c>
      <c r="AZ154" s="123">
        <v>0</v>
      </c>
      <c r="BA154" s="110">
        <f t="shared" si="16"/>
        <v>6492755.7700000005</v>
      </c>
      <c r="BC154" s="119">
        <f t="shared" si="17"/>
        <v>0</v>
      </c>
    </row>
    <row r="155" spans="2:55">
      <c r="B155" s="110" t="s">
        <v>108</v>
      </c>
      <c r="C155" s="110">
        <v>12224.38</v>
      </c>
      <c r="D155" s="110">
        <v>0</v>
      </c>
      <c r="E155" s="110">
        <v>0</v>
      </c>
      <c r="F155" s="123">
        <f t="shared" si="12"/>
        <v>12224.38</v>
      </c>
      <c r="G155" s="110">
        <v>0</v>
      </c>
      <c r="H155" s="110">
        <v>341</v>
      </c>
      <c r="I155" s="110">
        <v>0</v>
      </c>
      <c r="J155" s="110">
        <v>2932.73</v>
      </c>
      <c r="K155" s="110">
        <v>325.52</v>
      </c>
      <c r="L155" s="110">
        <v>0</v>
      </c>
      <c r="M155" s="110">
        <v>227</v>
      </c>
      <c r="N155" s="110">
        <v>0</v>
      </c>
      <c r="O155" s="110">
        <v>10000</v>
      </c>
      <c r="P155" s="110">
        <v>2646</v>
      </c>
      <c r="Q155" s="110">
        <v>0</v>
      </c>
      <c r="R155" s="110">
        <v>6.47</v>
      </c>
      <c r="S155" s="698">
        <v>0</v>
      </c>
      <c r="T155" s="110">
        <v>0</v>
      </c>
      <c r="U155" s="110">
        <v>431.82</v>
      </c>
      <c r="V155" s="110">
        <v>6501</v>
      </c>
      <c r="W155" s="110">
        <v>5050</v>
      </c>
      <c r="X155" s="698">
        <v>22232.28</v>
      </c>
      <c r="Y155" s="703">
        <v>11096.74</v>
      </c>
      <c r="Z155" s="703">
        <v>0</v>
      </c>
      <c r="AA155" s="703">
        <v>106278.24</v>
      </c>
      <c r="AB155" s="123">
        <f t="shared" si="13"/>
        <v>145836.51999999999</v>
      </c>
      <c r="AC155" s="123">
        <v>3517742.04</v>
      </c>
      <c r="AD155" s="110">
        <v>0</v>
      </c>
      <c r="AE155" s="110">
        <v>0</v>
      </c>
      <c r="AF155" s="110">
        <v>0</v>
      </c>
      <c r="AG155" s="110">
        <v>0</v>
      </c>
      <c r="AH155" s="110">
        <v>15587.71</v>
      </c>
      <c r="AI155" s="110">
        <v>0</v>
      </c>
      <c r="AJ155" s="110">
        <v>0</v>
      </c>
      <c r="AK155" s="110">
        <v>0</v>
      </c>
      <c r="AL155" s="110">
        <v>0</v>
      </c>
      <c r="AM155" s="703">
        <v>46185.07</v>
      </c>
      <c r="AN155" s="707">
        <v>46185.07</v>
      </c>
      <c r="AO155" s="707">
        <v>0</v>
      </c>
      <c r="AP155" s="707">
        <v>0</v>
      </c>
      <c r="AQ155" s="707">
        <v>0</v>
      </c>
      <c r="AR155" s="707">
        <v>270425</v>
      </c>
      <c r="AS155" s="123">
        <f t="shared" si="14"/>
        <v>378382.85</v>
      </c>
      <c r="AT155" s="110">
        <v>0</v>
      </c>
      <c r="AU155" s="110">
        <v>0</v>
      </c>
      <c r="AV155" s="110">
        <v>21834.71</v>
      </c>
      <c r="AW155" s="110">
        <v>15987.69</v>
      </c>
      <c r="AX155" s="110">
        <v>0</v>
      </c>
      <c r="AY155" s="123">
        <f t="shared" si="15"/>
        <v>37822.400000000001</v>
      </c>
      <c r="AZ155" s="123">
        <v>29661.33</v>
      </c>
      <c r="BA155" s="110">
        <f t="shared" si="16"/>
        <v>4121669.52</v>
      </c>
      <c r="BC155" s="119">
        <f t="shared" si="17"/>
        <v>0</v>
      </c>
    </row>
    <row r="156" spans="2:55">
      <c r="B156" s="110" t="s">
        <v>109</v>
      </c>
      <c r="C156" s="110">
        <v>49375.99</v>
      </c>
      <c r="D156" s="110">
        <v>0</v>
      </c>
      <c r="E156" s="110">
        <v>0</v>
      </c>
      <c r="F156" s="123">
        <f t="shared" si="12"/>
        <v>49375.99</v>
      </c>
      <c r="G156" s="110">
        <v>0</v>
      </c>
      <c r="H156" s="110">
        <v>1715.32</v>
      </c>
      <c r="I156" s="110">
        <v>0</v>
      </c>
      <c r="J156" s="110">
        <v>4710</v>
      </c>
      <c r="K156" s="110">
        <v>84078.79</v>
      </c>
      <c r="L156" s="110">
        <v>0</v>
      </c>
      <c r="M156" s="110">
        <v>22784</v>
      </c>
      <c r="N156" s="110">
        <v>0</v>
      </c>
      <c r="O156" s="110">
        <v>3600.02</v>
      </c>
      <c r="P156" s="110">
        <v>0</v>
      </c>
      <c r="Q156" s="110">
        <v>0</v>
      </c>
      <c r="R156" s="110">
        <v>13278.4</v>
      </c>
      <c r="S156" s="698">
        <v>0</v>
      </c>
      <c r="T156" s="110">
        <v>0</v>
      </c>
      <c r="U156" s="110">
        <v>4544.93</v>
      </c>
      <c r="V156" s="110">
        <v>0</v>
      </c>
      <c r="W156" s="110">
        <v>0</v>
      </c>
      <c r="X156" s="698">
        <v>58918.080000000002</v>
      </c>
      <c r="Y156" s="703">
        <v>62413.5</v>
      </c>
      <c r="Z156" s="703">
        <v>0</v>
      </c>
      <c r="AA156" s="703">
        <v>361375.26</v>
      </c>
      <c r="AB156" s="123">
        <f t="shared" si="13"/>
        <v>558500.22000000009</v>
      </c>
      <c r="AC156" s="123">
        <v>13115676.710000001</v>
      </c>
      <c r="AD156" s="110">
        <v>0</v>
      </c>
      <c r="AE156" s="110">
        <v>0</v>
      </c>
      <c r="AF156" s="110">
        <v>0</v>
      </c>
      <c r="AG156" s="110">
        <v>0</v>
      </c>
      <c r="AH156" s="110">
        <v>0</v>
      </c>
      <c r="AI156" s="110">
        <v>0</v>
      </c>
      <c r="AJ156" s="110">
        <v>0</v>
      </c>
      <c r="AK156" s="110">
        <v>0</v>
      </c>
      <c r="AL156" s="110">
        <v>0</v>
      </c>
      <c r="AM156" s="703">
        <v>0</v>
      </c>
      <c r="AN156" s="707">
        <v>0</v>
      </c>
      <c r="AO156" s="707">
        <v>0</v>
      </c>
      <c r="AP156" s="707">
        <v>0</v>
      </c>
      <c r="AQ156" s="707">
        <v>205065.26</v>
      </c>
      <c r="AR156" s="707">
        <v>1073434</v>
      </c>
      <c r="AS156" s="123">
        <f t="shared" si="14"/>
        <v>1278499.26</v>
      </c>
      <c r="AT156" s="110">
        <v>2819</v>
      </c>
      <c r="AU156" s="110">
        <v>0</v>
      </c>
      <c r="AV156" s="110">
        <v>6698.87</v>
      </c>
      <c r="AW156" s="110">
        <v>27960.81</v>
      </c>
      <c r="AX156" s="110">
        <v>0</v>
      </c>
      <c r="AY156" s="123">
        <f t="shared" si="15"/>
        <v>37478.68</v>
      </c>
      <c r="AZ156" s="123">
        <v>1157448.99</v>
      </c>
      <c r="BA156" s="110">
        <f t="shared" si="16"/>
        <v>16196979.850000001</v>
      </c>
      <c r="BC156" s="119">
        <f t="shared" si="17"/>
        <v>0</v>
      </c>
    </row>
    <row r="157" spans="2:55">
      <c r="B157" s="110" t="s">
        <v>110</v>
      </c>
      <c r="C157" s="110">
        <v>128284.01</v>
      </c>
      <c r="D157" s="110">
        <v>0</v>
      </c>
      <c r="E157" s="110">
        <v>0</v>
      </c>
      <c r="F157" s="123">
        <f t="shared" si="12"/>
        <v>128284.01</v>
      </c>
      <c r="G157" s="110">
        <v>0</v>
      </c>
      <c r="H157" s="110">
        <v>9268.74</v>
      </c>
      <c r="I157" s="110">
        <v>0</v>
      </c>
      <c r="J157" s="110">
        <v>0</v>
      </c>
      <c r="K157" s="110">
        <v>26706.84</v>
      </c>
      <c r="L157" s="110">
        <v>0</v>
      </c>
      <c r="M157" s="110">
        <v>150</v>
      </c>
      <c r="N157" s="110">
        <v>0</v>
      </c>
      <c r="O157" s="110">
        <v>250</v>
      </c>
      <c r="P157" s="110">
        <v>0</v>
      </c>
      <c r="Q157" s="110">
        <v>0</v>
      </c>
      <c r="R157" s="110">
        <v>0</v>
      </c>
      <c r="S157" s="698">
        <v>0</v>
      </c>
      <c r="T157" s="110">
        <v>0</v>
      </c>
      <c r="U157" s="110">
        <v>565</v>
      </c>
      <c r="V157" s="110">
        <v>0</v>
      </c>
      <c r="W157" s="110">
        <v>14879.11</v>
      </c>
      <c r="X157" s="698">
        <v>61901.45</v>
      </c>
      <c r="Y157" s="703">
        <v>85139.709999999992</v>
      </c>
      <c r="Z157" s="703">
        <v>0</v>
      </c>
      <c r="AA157" s="703">
        <v>560832</v>
      </c>
      <c r="AB157" s="123">
        <f t="shared" si="13"/>
        <v>697791.4</v>
      </c>
      <c r="AC157" s="123">
        <v>21128950.170000002</v>
      </c>
      <c r="AD157" s="110">
        <v>0</v>
      </c>
      <c r="AE157" s="110">
        <v>0</v>
      </c>
      <c r="AF157" s="110">
        <v>0</v>
      </c>
      <c r="AG157" s="110">
        <v>0</v>
      </c>
      <c r="AH157" s="110">
        <v>0</v>
      </c>
      <c r="AI157" s="110">
        <v>0</v>
      </c>
      <c r="AJ157" s="110">
        <v>0</v>
      </c>
      <c r="AK157" s="110">
        <v>0</v>
      </c>
      <c r="AL157" s="110">
        <v>0</v>
      </c>
      <c r="AM157" s="703">
        <v>242541.82</v>
      </c>
      <c r="AN157" s="707">
        <v>242541.82</v>
      </c>
      <c r="AO157" s="707">
        <v>0</v>
      </c>
      <c r="AP157" s="707">
        <v>0</v>
      </c>
      <c r="AQ157" s="707">
        <v>98955.44</v>
      </c>
      <c r="AR157" s="707">
        <v>1037355</v>
      </c>
      <c r="AS157" s="123">
        <f t="shared" si="14"/>
        <v>1621394.08</v>
      </c>
      <c r="AT157" s="110">
        <v>0</v>
      </c>
      <c r="AU157" s="110">
        <v>0</v>
      </c>
      <c r="AV157" s="110">
        <v>0</v>
      </c>
      <c r="AW157" s="110">
        <v>103773.75</v>
      </c>
      <c r="AX157" s="110">
        <v>0</v>
      </c>
      <c r="AY157" s="123">
        <f t="shared" si="15"/>
        <v>103773.75</v>
      </c>
      <c r="AZ157" s="123">
        <v>6638.42</v>
      </c>
      <c r="BA157" s="110">
        <f t="shared" si="16"/>
        <v>23686831.830000002</v>
      </c>
      <c r="BB157" s="156">
        <f>BA157-'1718 revenues orig'!DA59</f>
        <v>2205464.34</v>
      </c>
      <c r="BC157" s="119">
        <f t="shared" si="17"/>
        <v>0</v>
      </c>
    </row>
    <row r="158" spans="2:55">
      <c r="B158" s="110" t="s">
        <v>111</v>
      </c>
      <c r="C158" s="110">
        <v>37926.57</v>
      </c>
      <c r="D158" s="110">
        <v>0</v>
      </c>
      <c r="E158" s="110">
        <v>0</v>
      </c>
      <c r="F158" s="123">
        <f t="shared" si="12"/>
        <v>37926.57</v>
      </c>
      <c r="G158" s="110">
        <v>0</v>
      </c>
      <c r="H158" s="110">
        <v>185.22</v>
      </c>
      <c r="I158" s="110">
        <v>42</v>
      </c>
      <c r="J158" s="110">
        <v>492</v>
      </c>
      <c r="K158" s="110">
        <v>310.64999999999998</v>
      </c>
      <c r="L158" s="110">
        <v>0</v>
      </c>
      <c r="M158" s="110">
        <v>7990</v>
      </c>
      <c r="N158" s="110">
        <v>0</v>
      </c>
      <c r="O158" s="110">
        <v>0</v>
      </c>
      <c r="P158" s="110">
        <v>0</v>
      </c>
      <c r="Q158" s="110">
        <v>0</v>
      </c>
      <c r="R158" s="110">
        <v>0</v>
      </c>
      <c r="S158" s="698">
        <v>54</v>
      </c>
      <c r="T158" s="110">
        <v>0</v>
      </c>
      <c r="U158" s="110">
        <v>1718.23</v>
      </c>
      <c r="V158" s="110">
        <v>0</v>
      </c>
      <c r="W158" s="110">
        <v>1365</v>
      </c>
      <c r="X158" s="698">
        <v>34244.21</v>
      </c>
      <c r="Y158" s="703">
        <v>4657.8</v>
      </c>
      <c r="Z158" s="703">
        <v>0</v>
      </c>
      <c r="AA158" s="703">
        <v>177285.13</v>
      </c>
      <c r="AB158" s="123">
        <f t="shared" si="13"/>
        <v>194046.03</v>
      </c>
      <c r="AC158" s="123">
        <v>1612427.68</v>
      </c>
      <c r="AD158" s="110">
        <v>329000</v>
      </c>
      <c r="AE158" s="110">
        <v>0</v>
      </c>
      <c r="AF158" s="110">
        <v>0</v>
      </c>
      <c r="AG158" s="110">
        <v>0</v>
      </c>
      <c r="AH158" s="110">
        <v>0</v>
      </c>
      <c r="AI158" s="110">
        <v>0</v>
      </c>
      <c r="AJ158" s="110">
        <v>0</v>
      </c>
      <c r="AK158" s="110">
        <v>0</v>
      </c>
      <c r="AL158" s="110">
        <v>0</v>
      </c>
      <c r="AM158" s="703">
        <v>117388.98</v>
      </c>
      <c r="AN158" s="707">
        <v>117388.98</v>
      </c>
      <c r="AO158" s="707">
        <v>0</v>
      </c>
      <c r="AP158" s="707">
        <v>0</v>
      </c>
      <c r="AQ158" s="707">
        <v>12012</v>
      </c>
      <c r="AR158" s="707">
        <v>363771</v>
      </c>
      <c r="AS158" s="123">
        <f t="shared" si="14"/>
        <v>939560.95999999996</v>
      </c>
      <c r="AT158" s="110">
        <v>0</v>
      </c>
      <c r="AU158" s="110">
        <v>0</v>
      </c>
      <c r="AV158" s="110">
        <v>623444.26</v>
      </c>
      <c r="AW158" s="110">
        <v>0</v>
      </c>
      <c r="AX158" s="110">
        <v>0</v>
      </c>
      <c r="AY158" s="123">
        <f t="shared" si="15"/>
        <v>623444.26</v>
      </c>
      <c r="AZ158" s="123">
        <v>0</v>
      </c>
      <c r="BA158" s="110">
        <f t="shared" si="16"/>
        <v>3407405.5</v>
      </c>
      <c r="BC158" s="119">
        <f t="shared" si="17"/>
        <v>0</v>
      </c>
    </row>
    <row r="159" spans="2:55">
      <c r="B159" s="110" t="s">
        <v>2</v>
      </c>
      <c r="C159" s="110">
        <v>82475.31</v>
      </c>
      <c r="D159" s="110">
        <v>0</v>
      </c>
      <c r="E159" s="110">
        <v>0</v>
      </c>
      <c r="F159" s="123">
        <f t="shared" si="12"/>
        <v>82475.31</v>
      </c>
      <c r="G159" s="110">
        <v>0</v>
      </c>
      <c r="H159" s="110">
        <v>326.17</v>
      </c>
      <c r="I159" s="110">
        <v>0</v>
      </c>
      <c r="J159" s="110">
        <v>0</v>
      </c>
      <c r="K159" s="110">
        <v>0</v>
      </c>
      <c r="L159" s="110">
        <v>0</v>
      </c>
      <c r="M159" s="110">
        <v>56673</v>
      </c>
      <c r="N159" s="110">
        <v>0</v>
      </c>
      <c r="O159" s="110">
        <v>29.05</v>
      </c>
      <c r="P159" s="110">
        <v>0</v>
      </c>
      <c r="Q159" s="110">
        <v>0</v>
      </c>
      <c r="R159" s="110">
        <v>0</v>
      </c>
      <c r="S159" s="698">
        <v>0</v>
      </c>
      <c r="T159" s="110">
        <v>0</v>
      </c>
      <c r="U159" s="110">
        <v>1005.93</v>
      </c>
      <c r="V159" s="110">
        <v>0</v>
      </c>
      <c r="W159" s="110">
        <v>0</v>
      </c>
      <c r="X159" s="698">
        <v>0</v>
      </c>
      <c r="Y159" s="703">
        <v>11299</v>
      </c>
      <c r="Z159" s="703">
        <v>0</v>
      </c>
      <c r="AA159" s="703">
        <v>385883.38</v>
      </c>
      <c r="AB159" s="123">
        <f t="shared" si="13"/>
        <v>455216.53</v>
      </c>
      <c r="AC159" s="123">
        <v>4157797.53</v>
      </c>
      <c r="AD159" s="110">
        <v>51000</v>
      </c>
      <c r="AE159" s="110">
        <v>0</v>
      </c>
      <c r="AF159" s="110">
        <v>0</v>
      </c>
      <c r="AG159" s="110">
        <v>0</v>
      </c>
      <c r="AH159" s="110">
        <v>16819.310000000001</v>
      </c>
      <c r="AI159" s="110">
        <v>0</v>
      </c>
      <c r="AJ159" s="110">
        <v>0</v>
      </c>
      <c r="AK159" s="110">
        <v>0</v>
      </c>
      <c r="AL159" s="110">
        <v>0</v>
      </c>
      <c r="AM159" s="703">
        <v>11206.98</v>
      </c>
      <c r="AN159" s="707">
        <v>11206.98</v>
      </c>
      <c r="AO159" s="707">
        <v>0</v>
      </c>
      <c r="AP159" s="707">
        <v>0</v>
      </c>
      <c r="AQ159" s="707">
        <v>12883</v>
      </c>
      <c r="AR159" s="707">
        <v>294258</v>
      </c>
      <c r="AS159" s="123">
        <f t="shared" si="14"/>
        <v>397374.27</v>
      </c>
      <c r="AT159" s="110">
        <v>1074.03</v>
      </c>
      <c r="AU159" s="110">
        <v>0</v>
      </c>
      <c r="AV159" s="110">
        <v>23122.89</v>
      </c>
      <c r="AW159" s="110">
        <v>8948.85</v>
      </c>
      <c r="AX159" s="110">
        <v>0</v>
      </c>
      <c r="AY159" s="123">
        <f t="shared" si="15"/>
        <v>33145.769999999997</v>
      </c>
      <c r="AZ159" s="123">
        <v>0</v>
      </c>
      <c r="BA159" s="110">
        <f t="shared" si="16"/>
        <v>5126009.41</v>
      </c>
      <c r="BB159" s="156">
        <f>BA159-'1718 revenues orig'!DC59</f>
        <v>726737.34000000078</v>
      </c>
      <c r="BC159" s="119">
        <f t="shared" si="17"/>
        <v>0</v>
      </c>
    </row>
    <row r="160" spans="2:55">
      <c r="B160" s="110" t="s">
        <v>112</v>
      </c>
      <c r="C160" s="110">
        <v>60477.29</v>
      </c>
      <c r="D160" s="110">
        <v>1473.88</v>
      </c>
      <c r="E160" s="110">
        <v>0</v>
      </c>
      <c r="F160" s="123">
        <f t="shared" si="12"/>
        <v>61951.17</v>
      </c>
      <c r="G160" s="110">
        <v>0</v>
      </c>
      <c r="H160" s="110">
        <v>15872.78</v>
      </c>
      <c r="I160" s="110">
        <v>0</v>
      </c>
      <c r="J160" s="110">
        <v>2</v>
      </c>
      <c r="K160" s="110">
        <v>7704.02</v>
      </c>
      <c r="L160" s="110">
        <v>3450</v>
      </c>
      <c r="M160" s="110">
        <v>1650</v>
      </c>
      <c r="N160" s="110">
        <v>0</v>
      </c>
      <c r="O160" s="110">
        <v>3.13</v>
      </c>
      <c r="P160" s="110">
        <v>0</v>
      </c>
      <c r="Q160" s="110">
        <v>0</v>
      </c>
      <c r="R160" s="110">
        <v>0</v>
      </c>
      <c r="S160" s="698">
        <v>2242.5</v>
      </c>
      <c r="T160" s="110">
        <v>0</v>
      </c>
      <c r="U160" s="110">
        <v>5337.35</v>
      </c>
      <c r="V160" s="110">
        <v>0</v>
      </c>
      <c r="W160" s="110">
        <v>0</v>
      </c>
      <c r="X160" s="698">
        <v>235.84</v>
      </c>
      <c r="Y160" s="703">
        <v>28853.3</v>
      </c>
      <c r="Z160" s="703">
        <v>0</v>
      </c>
      <c r="AA160" s="703">
        <v>319624.96000000002</v>
      </c>
      <c r="AB160" s="123">
        <f t="shared" si="13"/>
        <v>382497.54</v>
      </c>
      <c r="AC160" s="123">
        <v>7340011.4800000004</v>
      </c>
      <c r="AD160" s="110">
        <v>0</v>
      </c>
      <c r="AE160" s="110">
        <v>0</v>
      </c>
      <c r="AF160" s="110">
        <v>0</v>
      </c>
      <c r="AG160" s="110">
        <v>0</v>
      </c>
      <c r="AH160" s="110">
        <v>0</v>
      </c>
      <c r="AI160" s="110">
        <v>0</v>
      </c>
      <c r="AJ160" s="110">
        <v>0</v>
      </c>
      <c r="AK160" s="110">
        <v>0</v>
      </c>
      <c r="AL160" s="110">
        <v>0</v>
      </c>
      <c r="AM160" s="703">
        <v>252052.5</v>
      </c>
      <c r="AN160" s="707">
        <v>252052.5</v>
      </c>
      <c r="AO160" s="707">
        <v>0</v>
      </c>
      <c r="AP160" s="707">
        <v>0</v>
      </c>
      <c r="AQ160" s="707">
        <v>50757.770000000004</v>
      </c>
      <c r="AR160" s="707">
        <v>395825.73</v>
      </c>
      <c r="AS160" s="123">
        <f t="shared" si="14"/>
        <v>950688.5</v>
      </c>
      <c r="AT160" s="110">
        <v>0</v>
      </c>
      <c r="AU160" s="110">
        <v>0</v>
      </c>
      <c r="AV160" s="110">
        <v>19266.59</v>
      </c>
      <c r="AW160" s="110">
        <v>0</v>
      </c>
      <c r="AX160" s="110">
        <v>0</v>
      </c>
      <c r="AY160" s="123">
        <f t="shared" si="15"/>
        <v>19266.59</v>
      </c>
      <c r="AZ160" s="123">
        <v>13551.85</v>
      </c>
      <c r="BA160" s="110">
        <f t="shared" si="16"/>
        <v>8767967.1300000008</v>
      </c>
      <c r="BC160" s="119">
        <f t="shared" si="17"/>
        <v>0</v>
      </c>
    </row>
    <row r="161" spans="1:55">
      <c r="B161" s="110" t="s">
        <v>113</v>
      </c>
      <c r="C161" s="110">
        <v>0</v>
      </c>
      <c r="D161" s="110">
        <v>0</v>
      </c>
      <c r="E161" s="110">
        <v>0</v>
      </c>
      <c r="F161" s="123">
        <f t="shared" si="12"/>
        <v>0</v>
      </c>
      <c r="G161" s="110">
        <v>0</v>
      </c>
      <c r="H161" s="110">
        <v>433.69</v>
      </c>
      <c r="I161" s="110">
        <v>0</v>
      </c>
      <c r="J161" s="110">
        <v>0</v>
      </c>
      <c r="K161" s="110">
        <v>0</v>
      </c>
      <c r="L161" s="110">
        <v>0</v>
      </c>
      <c r="M161" s="110">
        <v>0</v>
      </c>
      <c r="N161" s="110">
        <v>0</v>
      </c>
      <c r="O161" s="110">
        <v>0</v>
      </c>
      <c r="P161" s="110">
        <v>0</v>
      </c>
      <c r="Q161" s="110">
        <v>0</v>
      </c>
      <c r="R161" s="110">
        <v>0</v>
      </c>
      <c r="S161" s="698">
        <v>0</v>
      </c>
      <c r="T161" s="110">
        <v>0</v>
      </c>
      <c r="U161" s="110">
        <v>222.5</v>
      </c>
      <c r="V161" s="110">
        <v>0</v>
      </c>
      <c r="W161" s="110">
        <v>0</v>
      </c>
      <c r="X161" s="698">
        <v>0</v>
      </c>
      <c r="Y161" s="703">
        <v>2531.9899999999998</v>
      </c>
      <c r="Z161" s="703">
        <v>0</v>
      </c>
      <c r="AA161" s="703">
        <v>0</v>
      </c>
      <c r="AB161" s="123">
        <f t="shared" si="13"/>
        <v>3188.18</v>
      </c>
      <c r="AC161" s="123">
        <v>757764.7</v>
      </c>
      <c r="AD161" s="110">
        <v>0</v>
      </c>
      <c r="AE161" s="110">
        <v>0</v>
      </c>
      <c r="AF161" s="110">
        <v>0</v>
      </c>
      <c r="AG161" s="110">
        <v>0</v>
      </c>
      <c r="AH161" s="110">
        <v>0</v>
      </c>
      <c r="AI161" s="110">
        <v>0</v>
      </c>
      <c r="AJ161" s="110">
        <v>0</v>
      </c>
      <c r="AK161" s="110">
        <v>0</v>
      </c>
      <c r="AL161" s="110">
        <v>0</v>
      </c>
      <c r="AM161" s="703">
        <v>661.36</v>
      </c>
      <c r="AN161" s="707">
        <v>661.36</v>
      </c>
      <c r="AO161" s="707">
        <v>0</v>
      </c>
      <c r="AP161" s="707">
        <v>0</v>
      </c>
      <c r="AQ161" s="707">
        <v>3335</v>
      </c>
      <c r="AR161" s="707">
        <v>58927</v>
      </c>
      <c r="AS161" s="123">
        <f t="shared" si="14"/>
        <v>63584.72</v>
      </c>
      <c r="AT161" s="110">
        <v>0</v>
      </c>
      <c r="AU161" s="110">
        <v>0</v>
      </c>
      <c r="AV161" s="110">
        <v>0</v>
      </c>
      <c r="AW161" s="110">
        <v>0</v>
      </c>
      <c r="AX161" s="110">
        <v>0</v>
      </c>
      <c r="AY161" s="123">
        <f t="shared" si="15"/>
        <v>0</v>
      </c>
      <c r="AZ161" s="123">
        <v>0</v>
      </c>
      <c r="BA161" s="110">
        <f t="shared" si="16"/>
        <v>824537.59999999998</v>
      </c>
      <c r="BB161" s="156">
        <f>BA161-'1718 revenues orig'!DE59</f>
        <v>66116.710000000079</v>
      </c>
      <c r="BC161" s="119">
        <f t="shared" si="17"/>
        <v>0</v>
      </c>
    </row>
    <row r="162" spans="1:55">
      <c r="B162" s="110" t="s">
        <v>114</v>
      </c>
      <c r="C162" s="110">
        <v>21392.75</v>
      </c>
      <c r="D162" s="110">
        <v>0</v>
      </c>
      <c r="E162" s="110">
        <v>0</v>
      </c>
      <c r="F162" s="123">
        <f t="shared" si="12"/>
        <v>21392.75</v>
      </c>
      <c r="G162" s="110">
        <v>0</v>
      </c>
      <c r="H162" s="110">
        <v>168.16</v>
      </c>
      <c r="I162" s="110">
        <v>0</v>
      </c>
      <c r="J162" s="110">
        <v>0</v>
      </c>
      <c r="K162" s="110">
        <v>191.04</v>
      </c>
      <c r="L162" s="110">
        <v>0</v>
      </c>
      <c r="M162" s="110">
        <v>0</v>
      </c>
      <c r="N162" s="110">
        <v>0</v>
      </c>
      <c r="O162" s="110">
        <v>0</v>
      </c>
      <c r="P162" s="110">
        <v>0</v>
      </c>
      <c r="Q162" s="110">
        <v>0</v>
      </c>
      <c r="R162" s="110">
        <v>0</v>
      </c>
      <c r="S162" s="698">
        <v>742</v>
      </c>
      <c r="T162" s="110">
        <v>0</v>
      </c>
      <c r="U162" s="110">
        <v>0</v>
      </c>
      <c r="V162" s="110">
        <v>0</v>
      </c>
      <c r="W162" s="110">
        <v>6770</v>
      </c>
      <c r="X162" s="698">
        <v>46703.199999999997</v>
      </c>
      <c r="Y162" s="703">
        <v>3988.5</v>
      </c>
      <c r="Z162" s="703">
        <v>0</v>
      </c>
      <c r="AA162" s="703">
        <v>89868.39</v>
      </c>
      <c r="AB162" s="123">
        <f t="shared" si="13"/>
        <v>100986.08999999998</v>
      </c>
      <c r="AC162" s="123">
        <v>1594173.19</v>
      </c>
      <c r="AD162" s="110">
        <v>250000</v>
      </c>
      <c r="AE162" s="110">
        <v>0</v>
      </c>
      <c r="AF162" s="110">
        <v>0</v>
      </c>
      <c r="AG162" s="110">
        <v>0</v>
      </c>
      <c r="AH162" s="110">
        <v>0</v>
      </c>
      <c r="AI162" s="110">
        <v>0</v>
      </c>
      <c r="AJ162" s="110">
        <v>416.36</v>
      </c>
      <c r="AK162" s="110">
        <v>0</v>
      </c>
      <c r="AL162" s="110">
        <v>0</v>
      </c>
      <c r="AM162" s="703">
        <v>11786.3</v>
      </c>
      <c r="AN162" s="707">
        <v>11786.3</v>
      </c>
      <c r="AO162" s="707">
        <v>0</v>
      </c>
      <c r="AP162" s="707">
        <v>0</v>
      </c>
      <c r="AQ162" s="707">
        <v>0</v>
      </c>
      <c r="AR162" s="707">
        <v>177696.73</v>
      </c>
      <c r="AS162" s="123">
        <f t="shared" si="14"/>
        <v>451685.68999999994</v>
      </c>
      <c r="AT162" s="110">
        <v>0</v>
      </c>
      <c r="AU162" s="110">
        <v>0</v>
      </c>
      <c r="AV162" s="110">
        <v>540742.46</v>
      </c>
      <c r="AW162" s="110">
        <v>0</v>
      </c>
      <c r="AX162" s="110">
        <v>0</v>
      </c>
      <c r="AY162" s="123">
        <f t="shared" si="15"/>
        <v>540742.46</v>
      </c>
      <c r="AZ162" s="123">
        <v>0</v>
      </c>
      <c r="BA162" s="110">
        <f t="shared" si="16"/>
        <v>2708980.1799999997</v>
      </c>
      <c r="BC162" s="119">
        <f t="shared" si="17"/>
        <v>0</v>
      </c>
    </row>
    <row r="163" spans="1:55">
      <c r="B163" s="110" t="s">
        <v>115</v>
      </c>
      <c r="C163" s="110">
        <v>698791.92</v>
      </c>
      <c r="D163" s="110">
        <v>0</v>
      </c>
      <c r="E163" s="110">
        <v>0</v>
      </c>
      <c r="F163" s="123">
        <f t="shared" si="12"/>
        <v>698791.92</v>
      </c>
      <c r="G163" s="110">
        <v>0</v>
      </c>
      <c r="H163" s="110">
        <v>62995.45</v>
      </c>
      <c r="I163" s="110">
        <v>0</v>
      </c>
      <c r="J163" s="110">
        <v>314160.87</v>
      </c>
      <c r="K163" s="110">
        <v>0</v>
      </c>
      <c r="L163" s="110">
        <v>13842.63</v>
      </c>
      <c r="M163" s="110">
        <v>218982.09</v>
      </c>
      <c r="N163" s="110">
        <v>0</v>
      </c>
      <c r="O163" s="110">
        <v>188461.25</v>
      </c>
      <c r="P163" s="110">
        <v>0</v>
      </c>
      <c r="Q163" s="110">
        <v>0</v>
      </c>
      <c r="R163" s="110">
        <v>18608.169999999998</v>
      </c>
      <c r="S163" s="698">
        <v>2045.51</v>
      </c>
      <c r="T163" s="110">
        <v>0</v>
      </c>
      <c r="U163" s="110">
        <v>314567.18</v>
      </c>
      <c r="V163" s="110">
        <v>0</v>
      </c>
      <c r="W163" s="110">
        <v>15406.59</v>
      </c>
      <c r="X163" s="698">
        <v>106186.2</v>
      </c>
      <c r="Y163" s="703">
        <v>546249.93999999994</v>
      </c>
      <c r="Z163" s="703">
        <v>0</v>
      </c>
      <c r="AA163" s="703">
        <v>4321180.9799999995</v>
      </c>
      <c r="AB163" s="123">
        <f t="shared" si="13"/>
        <v>6014455.1499999994</v>
      </c>
      <c r="AC163" s="123">
        <v>126939620.8</v>
      </c>
      <c r="AD163" s="110">
        <v>0</v>
      </c>
      <c r="AE163" s="110">
        <v>0</v>
      </c>
      <c r="AF163" s="110">
        <v>0</v>
      </c>
      <c r="AG163" s="110">
        <v>0</v>
      </c>
      <c r="AH163" s="110">
        <v>0</v>
      </c>
      <c r="AI163" s="110">
        <v>0</v>
      </c>
      <c r="AJ163" s="110">
        <v>0</v>
      </c>
      <c r="AK163" s="110">
        <v>0</v>
      </c>
      <c r="AL163" s="110">
        <v>0</v>
      </c>
      <c r="AM163" s="703">
        <v>254133.49</v>
      </c>
      <c r="AN163" s="707">
        <v>254133.49</v>
      </c>
      <c r="AO163" s="707">
        <v>0</v>
      </c>
      <c r="AP163" s="707">
        <v>0</v>
      </c>
      <c r="AQ163" s="707">
        <v>0</v>
      </c>
      <c r="AR163" s="707">
        <v>3204235</v>
      </c>
      <c r="AS163" s="123">
        <f t="shared" si="14"/>
        <v>3712501.98</v>
      </c>
      <c r="AT163" s="110">
        <v>0</v>
      </c>
      <c r="AU163" s="110">
        <v>0</v>
      </c>
      <c r="AV163" s="110">
        <v>117326.67</v>
      </c>
      <c r="AW163" s="110">
        <v>306656.92</v>
      </c>
      <c r="AX163" s="110">
        <v>0</v>
      </c>
      <c r="AY163" s="123">
        <f t="shared" si="15"/>
        <v>423983.58999999997</v>
      </c>
      <c r="AZ163" s="123">
        <v>0</v>
      </c>
      <c r="BA163" s="110">
        <f t="shared" si="16"/>
        <v>137789353.44</v>
      </c>
      <c r="BB163" s="156">
        <f>BA163-'1718 revenues orig'!DG59</f>
        <v>8471701.1899999976</v>
      </c>
      <c r="BC163" s="119">
        <f t="shared" si="17"/>
        <v>0</v>
      </c>
    </row>
    <row r="164" spans="1:55">
      <c r="B164" s="110" t="s">
        <v>148</v>
      </c>
      <c r="C164" s="110">
        <v>0</v>
      </c>
      <c r="D164" s="110">
        <v>0</v>
      </c>
      <c r="E164" s="110">
        <v>0</v>
      </c>
      <c r="F164" s="123">
        <f t="shared" si="12"/>
        <v>0</v>
      </c>
      <c r="G164" s="110">
        <v>0</v>
      </c>
      <c r="H164" s="110">
        <v>124.13</v>
      </c>
      <c r="I164" s="110">
        <v>7225.28</v>
      </c>
      <c r="J164" s="110">
        <v>2531.54</v>
      </c>
      <c r="K164" s="110">
        <v>0</v>
      </c>
      <c r="L164" s="110">
        <v>0</v>
      </c>
      <c r="M164" s="110">
        <v>0</v>
      </c>
      <c r="N164" s="110">
        <v>0</v>
      </c>
      <c r="O164" s="110">
        <v>29533.55</v>
      </c>
      <c r="P164" s="110">
        <v>0</v>
      </c>
      <c r="Q164" s="110">
        <v>0</v>
      </c>
      <c r="R164" s="110">
        <v>0</v>
      </c>
      <c r="S164" s="698">
        <v>0</v>
      </c>
      <c r="T164" s="110">
        <v>0</v>
      </c>
      <c r="U164" s="110">
        <v>320.87</v>
      </c>
      <c r="V164" s="110">
        <v>0</v>
      </c>
      <c r="W164" s="110">
        <v>0</v>
      </c>
      <c r="X164" s="698">
        <v>0</v>
      </c>
      <c r="Y164" s="703">
        <v>1582.49</v>
      </c>
      <c r="Z164" s="703">
        <v>0</v>
      </c>
      <c r="AA164" s="703">
        <v>0</v>
      </c>
      <c r="AB164" s="123">
        <f t="shared" si="13"/>
        <v>41317.86</v>
      </c>
      <c r="AC164" s="123">
        <v>457427.95</v>
      </c>
      <c r="AD164" s="110">
        <v>0</v>
      </c>
      <c r="AE164" s="110">
        <v>0</v>
      </c>
      <c r="AF164" s="110">
        <v>0</v>
      </c>
      <c r="AG164" s="110">
        <v>0</v>
      </c>
      <c r="AH164" s="110">
        <v>0</v>
      </c>
      <c r="AI164" s="110">
        <v>0</v>
      </c>
      <c r="AJ164" s="110">
        <v>0</v>
      </c>
      <c r="AK164" s="110">
        <v>0</v>
      </c>
      <c r="AL164" s="110">
        <v>0</v>
      </c>
      <c r="AM164" s="703">
        <v>0</v>
      </c>
      <c r="AN164" s="707">
        <v>0</v>
      </c>
      <c r="AO164" s="707">
        <v>0</v>
      </c>
      <c r="AP164" s="707">
        <v>0</v>
      </c>
      <c r="AQ164" s="707">
        <v>4776</v>
      </c>
      <c r="AR164" s="707">
        <v>0</v>
      </c>
      <c r="AS164" s="123">
        <f t="shared" si="14"/>
        <v>4776</v>
      </c>
      <c r="AT164" s="110">
        <v>0</v>
      </c>
      <c r="AU164" s="110">
        <v>0</v>
      </c>
      <c r="AV164" s="110">
        <v>0</v>
      </c>
      <c r="AW164" s="110">
        <v>0</v>
      </c>
      <c r="AX164" s="110">
        <v>0</v>
      </c>
      <c r="AY164" s="123">
        <f t="shared" si="15"/>
        <v>0</v>
      </c>
      <c r="AZ164" s="123">
        <v>0</v>
      </c>
      <c r="BA164" s="110">
        <f t="shared" si="16"/>
        <v>503521.81</v>
      </c>
      <c r="BB164" s="156">
        <f>BA164-'1718 revenues orig'!ES59</f>
        <v>6358.4899999999907</v>
      </c>
      <c r="BC164" s="119">
        <f t="shared" si="17"/>
        <v>0</v>
      </c>
    </row>
    <row r="165" spans="1:55">
      <c r="B165" s="110" t="s">
        <v>12</v>
      </c>
      <c r="C165" s="110">
        <v>377557.22</v>
      </c>
      <c r="D165" s="110">
        <v>6077.16</v>
      </c>
      <c r="E165" s="110">
        <v>0</v>
      </c>
      <c r="F165" s="123">
        <f t="shared" si="12"/>
        <v>383634.37999999995</v>
      </c>
      <c r="G165" s="110">
        <v>0</v>
      </c>
      <c r="H165" s="110">
        <v>190248.75</v>
      </c>
      <c r="I165" s="110">
        <v>0</v>
      </c>
      <c r="J165" s="110">
        <v>0</v>
      </c>
      <c r="K165" s="110">
        <v>0</v>
      </c>
      <c r="L165" s="110">
        <v>29812.68</v>
      </c>
      <c r="M165" s="110">
        <v>10412.42</v>
      </c>
      <c r="N165" s="110">
        <v>0</v>
      </c>
      <c r="O165" s="110">
        <v>0</v>
      </c>
      <c r="P165" s="110">
        <v>1500</v>
      </c>
      <c r="Q165" s="110">
        <v>331193.82</v>
      </c>
      <c r="R165" s="110">
        <v>0</v>
      </c>
      <c r="S165" s="698">
        <v>420186.27</v>
      </c>
      <c r="T165" s="110">
        <v>0</v>
      </c>
      <c r="U165" s="110">
        <v>37257.879999999997</v>
      </c>
      <c r="V165" s="110">
        <v>155.80000000000001</v>
      </c>
      <c r="W165" s="110">
        <v>15374.53</v>
      </c>
      <c r="X165" s="698">
        <v>257993.78</v>
      </c>
      <c r="Y165" s="703">
        <v>318298.06000000006</v>
      </c>
      <c r="Z165" s="703">
        <v>0</v>
      </c>
      <c r="AA165" s="703">
        <v>2059355.1</v>
      </c>
      <c r="AB165" s="123">
        <f t="shared" si="13"/>
        <v>2993609.0400000005</v>
      </c>
      <c r="AC165" s="123">
        <v>70860703.340000004</v>
      </c>
      <c r="AD165" s="110">
        <v>0</v>
      </c>
      <c r="AE165" s="110">
        <v>13699.51</v>
      </c>
      <c r="AF165" s="110">
        <v>0</v>
      </c>
      <c r="AG165" s="110">
        <v>0</v>
      </c>
      <c r="AH165" s="110">
        <v>0</v>
      </c>
      <c r="AI165" s="110">
        <v>0</v>
      </c>
      <c r="AJ165" s="110">
        <v>0</v>
      </c>
      <c r="AK165" s="110">
        <v>9166.66</v>
      </c>
      <c r="AL165" s="110">
        <v>0</v>
      </c>
      <c r="AM165" s="703">
        <v>0</v>
      </c>
      <c r="AN165" s="707">
        <v>0</v>
      </c>
      <c r="AO165" s="707">
        <v>0</v>
      </c>
      <c r="AP165" s="707">
        <v>281056.76</v>
      </c>
      <c r="AQ165" s="707">
        <v>805276.63</v>
      </c>
      <c r="AR165" s="707">
        <v>2701805.08</v>
      </c>
      <c r="AS165" s="123">
        <f t="shared" si="14"/>
        <v>3811004.64</v>
      </c>
      <c r="AT165" s="110">
        <v>0</v>
      </c>
      <c r="AU165" s="110">
        <v>0</v>
      </c>
      <c r="AV165" s="110">
        <v>17207.689999999999</v>
      </c>
      <c r="AW165" s="110">
        <v>471221.51</v>
      </c>
      <c r="AX165" s="110">
        <v>0</v>
      </c>
      <c r="AY165" s="123">
        <f t="shared" si="15"/>
        <v>488429.2</v>
      </c>
      <c r="AZ165" s="123">
        <v>0</v>
      </c>
      <c r="BA165" s="110">
        <f t="shared" si="16"/>
        <v>78537380.600000009</v>
      </c>
      <c r="BC165" s="119">
        <f t="shared" si="17"/>
        <v>0</v>
      </c>
    </row>
    <row r="166" spans="1:55">
      <c r="A166" s="110" t="s">
        <v>801</v>
      </c>
      <c r="B166" s="110" t="s">
        <v>183</v>
      </c>
      <c r="C166" s="110">
        <v>0</v>
      </c>
      <c r="D166" s="110">
        <v>0</v>
      </c>
      <c r="E166" s="110">
        <v>0</v>
      </c>
      <c r="F166" s="123">
        <f t="shared" si="12"/>
        <v>0</v>
      </c>
      <c r="G166" s="110">
        <v>0</v>
      </c>
      <c r="H166" s="110">
        <v>3588.1</v>
      </c>
      <c r="I166" s="110">
        <v>0</v>
      </c>
      <c r="J166" s="110">
        <v>0</v>
      </c>
      <c r="K166" s="110">
        <v>0</v>
      </c>
      <c r="L166" s="110">
        <v>0</v>
      </c>
      <c r="M166" s="110">
        <v>0</v>
      </c>
      <c r="N166" s="110">
        <v>0</v>
      </c>
      <c r="O166" s="110">
        <v>0</v>
      </c>
      <c r="P166" s="110">
        <v>0</v>
      </c>
      <c r="Q166" s="110">
        <v>0</v>
      </c>
      <c r="R166" s="110">
        <v>0</v>
      </c>
      <c r="S166" s="698">
        <v>0</v>
      </c>
      <c r="T166" s="110">
        <v>0</v>
      </c>
      <c r="U166" s="110">
        <v>0</v>
      </c>
      <c r="V166" s="110">
        <v>0</v>
      </c>
      <c r="W166" s="110">
        <v>0</v>
      </c>
      <c r="X166" s="698">
        <v>0</v>
      </c>
      <c r="Y166" s="703">
        <v>2165.8799999999997</v>
      </c>
      <c r="Z166" s="703">
        <v>0</v>
      </c>
      <c r="AA166" s="703">
        <v>13457.800000000001</v>
      </c>
      <c r="AB166" s="123">
        <f t="shared" si="13"/>
        <v>19211.78</v>
      </c>
      <c r="AC166" s="123">
        <v>676703.33</v>
      </c>
      <c r="AD166" s="110">
        <v>0</v>
      </c>
      <c r="AE166" s="110">
        <v>0</v>
      </c>
      <c r="AF166" s="110">
        <v>0</v>
      </c>
      <c r="AG166" s="110">
        <v>0</v>
      </c>
      <c r="AH166" s="110">
        <v>0</v>
      </c>
      <c r="AI166" s="110">
        <v>0</v>
      </c>
      <c r="AJ166" s="110">
        <v>0</v>
      </c>
      <c r="AK166" s="110">
        <v>0</v>
      </c>
      <c r="AL166" s="110">
        <v>0</v>
      </c>
      <c r="AM166" s="703">
        <v>0</v>
      </c>
      <c r="AN166" s="707">
        <v>0</v>
      </c>
      <c r="AO166" s="707">
        <v>0</v>
      </c>
      <c r="AP166" s="707">
        <v>0</v>
      </c>
      <c r="AQ166" s="707">
        <v>5699</v>
      </c>
      <c r="AR166" s="707">
        <v>0</v>
      </c>
      <c r="AS166" s="123">
        <f t="shared" si="14"/>
        <v>5699</v>
      </c>
      <c r="AT166" s="110">
        <v>0</v>
      </c>
      <c r="AU166" s="110">
        <v>0</v>
      </c>
      <c r="AV166" s="110">
        <v>0</v>
      </c>
      <c r="AW166" s="110">
        <v>0</v>
      </c>
      <c r="AX166" s="110">
        <v>0</v>
      </c>
      <c r="AY166" s="123">
        <f t="shared" si="15"/>
        <v>0</v>
      </c>
      <c r="AZ166" s="123">
        <v>0</v>
      </c>
      <c r="BA166" s="110">
        <f t="shared" si="16"/>
        <v>701614.11</v>
      </c>
      <c r="BB166" s="156">
        <f>BA166-'1718 revenues orig'!GB59</f>
        <v>21322.680000000051</v>
      </c>
      <c r="BC166" s="119">
        <f t="shared" si="17"/>
        <v>0</v>
      </c>
    </row>
    <row r="167" spans="1:55">
      <c r="B167" s="110" t="s">
        <v>817</v>
      </c>
      <c r="C167" s="110">
        <v>377557.22</v>
      </c>
      <c r="D167" s="110">
        <v>6077.16</v>
      </c>
      <c r="E167" s="110">
        <v>0</v>
      </c>
      <c r="F167" s="123">
        <f t="shared" si="12"/>
        <v>383634.37999999995</v>
      </c>
      <c r="G167" s="110">
        <v>0</v>
      </c>
      <c r="H167" s="110">
        <v>193836.85</v>
      </c>
      <c r="I167" s="110">
        <v>0</v>
      </c>
      <c r="J167" s="110">
        <v>0</v>
      </c>
      <c r="K167" s="110">
        <v>0</v>
      </c>
      <c r="L167" s="110">
        <v>29812.68</v>
      </c>
      <c r="M167" s="110">
        <v>10412.42</v>
      </c>
      <c r="N167" s="110">
        <v>0</v>
      </c>
      <c r="O167" s="110">
        <v>0</v>
      </c>
      <c r="P167" s="110">
        <v>1500</v>
      </c>
      <c r="Q167" s="110">
        <v>331193.82</v>
      </c>
      <c r="R167" s="110">
        <v>0</v>
      </c>
      <c r="S167" s="698">
        <v>420186.27</v>
      </c>
      <c r="T167" s="110">
        <v>0</v>
      </c>
      <c r="U167" s="110">
        <v>37257.879999999997</v>
      </c>
      <c r="V167" s="110">
        <v>155.80000000000001</v>
      </c>
      <c r="W167" s="110">
        <v>15374.53</v>
      </c>
      <c r="X167" s="698">
        <v>257993.78</v>
      </c>
      <c r="Y167" s="703">
        <v>320463.94000000006</v>
      </c>
      <c r="Z167" s="703">
        <v>0</v>
      </c>
      <c r="AA167" s="703">
        <v>2072812.9000000001</v>
      </c>
      <c r="AB167" s="123">
        <f t="shared" si="13"/>
        <v>3012820.8200000003</v>
      </c>
      <c r="AC167" s="123">
        <v>71537406.670000002</v>
      </c>
      <c r="AD167" s="110">
        <v>0</v>
      </c>
      <c r="AE167" s="110">
        <v>13699.51</v>
      </c>
      <c r="AF167" s="110">
        <v>0</v>
      </c>
      <c r="AG167" s="110">
        <v>0</v>
      </c>
      <c r="AH167" s="110">
        <v>0</v>
      </c>
      <c r="AI167" s="110">
        <v>0</v>
      </c>
      <c r="AJ167" s="110">
        <v>0</v>
      </c>
      <c r="AK167" s="110">
        <v>9166.66</v>
      </c>
      <c r="AL167" s="110">
        <v>0</v>
      </c>
      <c r="AM167" s="703">
        <v>0</v>
      </c>
      <c r="AN167" s="707">
        <v>0</v>
      </c>
      <c r="AO167" s="707">
        <v>0</v>
      </c>
      <c r="AP167" s="707">
        <v>281056.76</v>
      </c>
      <c r="AQ167" s="707">
        <v>810975.63</v>
      </c>
      <c r="AR167" s="707">
        <v>2701805.08</v>
      </c>
      <c r="AS167" s="123">
        <f t="shared" si="14"/>
        <v>3816703.64</v>
      </c>
      <c r="AT167" s="110">
        <v>0</v>
      </c>
      <c r="AU167" s="110">
        <v>0</v>
      </c>
      <c r="AV167" s="110">
        <v>17207.689999999999</v>
      </c>
      <c r="AW167" s="110">
        <v>471221.51</v>
      </c>
      <c r="AX167" s="110">
        <v>0</v>
      </c>
      <c r="AY167" s="123">
        <f t="shared" si="15"/>
        <v>488429.2</v>
      </c>
      <c r="AZ167" s="123">
        <v>0</v>
      </c>
      <c r="BA167" s="110">
        <f t="shared" si="16"/>
        <v>79238994.710000008</v>
      </c>
      <c r="BB167" s="156">
        <f>BA167-'1718 revenues orig'!GB59-'1718 revenues orig'!DH59</f>
        <v>5508934.2599999905</v>
      </c>
      <c r="BC167" s="119">
        <f t="shared" si="17"/>
        <v>0</v>
      </c>
    </row>
    <row r="168" spans="1:55">
      <c r="B168" s="110" t="s">
        <v>116</v>
      </c>
      <c r="C168" s="110">
        <v>3573.61</v>
      </c>
      <c r="D168" s="110">
        <v>210.09</v>
      </c>
      <c r="E168" s="110">
        <v>40.67</v>
      </c>
      <c r="F168" s="123">
        <f t="shared" si="12"/>
        <v>3824.3700000000003</v>
      </c>
      <c r="G168" s="110">
        <v>0</v>
      </c>
      <c r="H168" s="110">
        <v>2051.4499999999998</v>
      </c>
      <c r="I168" s="110">
        <v>5360.95</v>
      </c>
      <c r="J168" s="110">
        <v>0</v>
      </c>
      <c r="K168" s="110">
        <v>0</v>
      </c>
      <c r="L168" s="110">
        <v>0</v>
      </c>
      <c r="M168" s="110">
        <v>0</v>
      </c>
      <c r="N168" s="110">
        <v>0</v>
      </c>
      <c r="O168" s="110">
        <v>0</v>
      </c>
      <c r="P168" s="110">
        <v>0</v>
      </c>
      <c r="Q168" s="110">
        <v>0</v>
      </c>
      <c r="R168" s="110">
        <v>0</v>
      </c>
      <c r="S168" s="698">
        <v>0</v>
      </c>
      <c r="T168" s="110">
        <v>0</v>
      </c>
      <c r="U168" s="110">
        <v>0</v>
      </c>
      <c r="V168" s="110">
        <v>0</v>
      </c>
      <c r="W168" s="110">
        <v>0</v>
      </c>
      <c r="X168" s="698">
        <v>11672.62</v>
      </c>
      <c r="Y168" s="703">
        <v>1550.84</v>
      </c>
      <c r="Z168" s="703">
        <v>0</v>
      </c>
      <c r="AA168" s="703">
        <v>16446.800000000003</v>
      </c>
      <c r="AB168" s="123">
        <f t="shared" si="13"/>
        <v>25410.04</v>
      </c>
      <c r="AC168" s="123">
        <v>1219082.58</v>
      </c>
      <c r="AD168" s="110">
        <v>188400</v>
      </c>
      <c r="AE168" s="110">
        <v>0</v>
      </c>
      <c r="AF168" s="110">
        <v>0</v>
      </c>
      <c r="AG168" s="110">
        <v>0</v>
      </c>
      <c r="AH168" s="110">
        <v>0</v>
      </c>
      <c r="AI168" s="110">
        <v>0</v>
      </c>
      <c r="AJ168" s="110">
        <v>0</v>
      </c>
      <c r="AK168" s="110">
        <v>0</v>
      </c>
      <c r="AL168" s="110">
        <v>0</v>
      </c>
      <c r="AM168" s="703">
        <v>68590.67</v>
      </c>
      <c r="AN168" s="707">
        <v>68590.67</v>
      </c>
      <c r="AO168" s="707">
        <v>0</v>
      </c>
      <c r="AP168" s="707">
        <v>0</v>
      </c>
      <c r="AQ168" s="707">
        <v>13457.83</v>
      </c>
      <c r="AR168" s="707">
        <v>131305</v>
      </c>
      <c r="AS168" s="123">
        <f t="shared" si="14"/>
        <v>470344.17</v>
      </c>
      <c r="AT168" s="110">
        <v>0</v>
      </c>
      <c r="AU168" s="110">
        <v>0</v>
      </c>
      <c r="AV168" s="110">
        <v>0</v>
      </c>
      <c r="AW168" s="110">
        <v>0</v>
      </c>
      <c r="AX168" s="110">
        <v>0</v>
      </c>
      <c r="AY168" s="123">
        <f t="shared" si="15"/>
        <v>0</v>
      </c>
      <c r="AZ168" s="123">
        <v>0</v>
      </c>
      <c r="BA168" s="110">
        <f t="shared" si="16"/>
        <v>1718661.1600000001</v>
      </c>
      <c r="BC168" s="119">
        <f t="shared" si="17"/>
        <v>0</v>
      </c>
    </row>
    <row r="169" spans="1:55">
      <c r="B169" s="110" t="s">
        <v>117</v>
      </c>
      <c r="C169" s="110">
        <v>238730.13</v>
      </c>
      <c r="D169" s="110">
        <v>0</v>
      </c>
      <c r="E169" s="110">
        <v>0</v>
      </c>
      <c r="F169" s="123">
        <f t="shared" si="12"/>
        <v>238730.13</v>
      </c>
      <c r="G169" s="110">
        <v>0</v>
      </c>
      <c r="H169" s="110">
        <v>35134.300000000003</v>
      </c>
      <c r="I169" s="110">
        <v>12361.1</v>
      </c>
      <c r="J169" s="110">
        <v>0</v>
      </c>
      <c r="K169" s="110">
        <v>30526.45</v>
      </c>
      <c r="L169" s="110">
        <v>0</v>
      </c>
      <c r="M169" s="110">
        <v>16050</v>
      </c>
      <c r="N169" s="110">
        <v>0</v>
      </c>
      <c r="O169" s="110">
        <v>15000</v>
      </c>
      <c r="P169" s="110">
        <v>0</v>
      </c>
      <c r="Q169" s="110">
        <v>0</v>
      </c>
      <c r="R169" s="110">
        <v>0</v>
      </c>
      <c r="S169" s="698">
        <v>435.07</v>
      </c>
      <c r="T169" s="110">
        <v>0</v>
      </c>
      <c r="U169" s="110">
        <v>1188.72</v>
      </c>
      <c r="V169" s="110">
        <v>1000</v>
      </c>
      <c r="W169" s="110">
        <v>0</v>
      </c>
      <c r="X169" s="698">
        <v>64490.16</v>
      </c>
      <c r="Y169" s="703">
        <v>62476.800000000003</v>
      </c>
      <c r="Z169" s="703">
        <v>0</v>
      </c>
      <c r="AA169" s="703">
        <v>1366501.7</v>
      </c>
      <c r="AB169" s="123">
        <f t="shared" si="13"/>
        <v>1540239.07</v>
      </c>
      <c r="AC169" s="123">
        <v>14181673.720000001</v>
      </c>
      <c r="AD169" s="110">
        <v>0</v>
      </c>
      <c r="AE169" s="110">
        <v>0</v>
      </c>
      <c r="AF169" s="110">
        <v>0</v>
      </c>
      <c r="AG169" s="110">
        <v>0</v>
      </c>
      <c r="AH169" s="110">
        <v>1200</v>
      </c>
      <c r="AI169" s="110">
        <v>0</v>
      </c>
      <c r="AJ169" s="110">
        <v>0</v>
      </c>
      <c r="AK169" s="110">
        <v>0</v>
      </c>
      <c r="AL169" s="110">
        <v>0</v>
      </c>
      <c r="AM169" s="703">
        <v>0</v>
      </c>
      <c r="AN169" s="707">
        <v>0</v>
      </c>
      <c r="AO169" s="707">
        <v>0</v>
      </c>
      <c r="AP169" s="707">
        <v>0</v>
      </c>
      <c r="AQ169" s="707">
        <v>46740</v>
      </c>
      <c r="AR169" s="707">
        <v>883461</v>
      </c>
      <c r="AS169" s="123">
        <f t="shared" si="14"/>
        <v>931401</v>
      </c>
      <c r="AT169" s="110">
        <v>0</v>
      </c>
      <c r="AU169" s="110">
        <v>0</v>
      </c>
      <c r="AV169" s="110">
        <v>87224.58</v>
      </c>
      <c r="AW169" s="110">
        <v>75981.820000000007</v>
      </c>
      <c r="AX169" s="110">
        <v>0</v>
      </c>
      <c r="AY169" s="123">
        <f t="shared" si="15"/>
        <v>163206.40000000002</v>
      </c>
      <c r="AZ169" s="123">
        <v>305053.83</v>
      </c>
      <c r="BA169" s="110">
        <f t="shared" si="16"/>
        <v>17360304.150000002</v>
      </c>
      <c r="BC169" s="119">
        <f t="shared" si="17"/>
        <v>0</v>
      </c>
    </row>
    <row r="170" spans="1:55">
      <c r="B170" s="110" t="s">
        <v>118</v>
      </c>
      <c r="C170" s="110">
        <v>7612.77</v>
      </c>
      <c r="D170" s="110">
        <v>0</v>
      </c>
      <c r="E170" s="110">
        <v>0</v>
      </c>
      <c r="F170" s="123">
        <f t="shared" si="12"/>
        <v>7612.77</v>
      </c>
      <c r="G170" s="110">
        <v>0</v>
      </c>
      <c r="H170" s="110">
        <v>0</v>
      </c>
      <c r="I170" s="110">
        <v>320</v>
      </c>
      <c r="J170" s="110">
        <v>0</v>
      </c>
      <c r="K170" s="110">
        <v>0</v>
      </c>
      <c r="L170" s="110">
        <v>0</v>
      </c>
      <c r="M170" s="110">
        <v>0</v>
      </c>
      <c r="N170" s="110">
        <v>5468.89</v>
      </c>
      <c r="O170" s="110">
        <v>193.09</v>
      </c>
      <c r="P170" s="110">
        <v>0</v>
      </c>
      <c r="Q170" s="110">
        <v>0</v>
      </c>
      <c r="R170" s="110">
        <v>0</v>
      </c>
      <c r="S170" s="698">
        <v>0</v>
      </c>
      <c r="T170" s="110">
        <v>0</v>
      </c>
      <c r="U170" s="110">
        <v>2489.84</v>
      </c>
      <c r="V170" s="110">
        <v>0</v>
      </c>
      <c r="W170" s="110">
        <v>0</v>
      </c>
      <c r="X170" s="698">
        <v>1729.39</v>
      </c>
      <c r="Y170" s="703">
        <v>4494.2800000000007</v>
      </c>
      <c r="Z170" s="703">
        <v>0</v>
      </c>
      <c r="AA170" s="703">
        <v>29093.58</v>
      </c>
      <c r="AB170" s="123">
        <f t="shared" si="13"/>
        <v>42059.68</v>
      </c>
      <c r="AC170" s="123">
        <v>1898774.32</v>
      </c>
      <c r="AD170" s="110">
        <v>0</v>
      </c>
      <c r="AE170" s="110">
        <v>0</v>
      </c>
      <c r="AF170" s="110">
        <v>0</v>
      </c>
      <c r="AG170" s="110">
        <v>0</v>
      </c>
      <c r="AH170" s="110">
        <v>0</v>
      </c>
      <c r="AI170" s="110">
        <v>0</v>
      </c>
      <c r="AJ170" s="110">
        <v>0</v>
      </c>
      <c r="AK170" s="110">
        <v>0</v>
      </c>
      <c r="AL170" s="110">
        <v>0</v>
      </c>
      <c r="AM170" s="703">
        <v>49252.56</v>
      </c>
      <c r="AN170" s="707">
        <v>49252.56</v>
      </c>
      <c r="AO170" s="707">
        <v>86000</v>
      </c>
      <c r="AP170" s="707">
        <v>0</v>
      </c>
      <c r="AQ170" s="707">
        <v>45600</v>
      </c>
      <c r="AR170" s="707">
        <v>173678</v>
      </c>
      <c r="AS170" s="123">
        <f t="shared" si="14"/>
        <v>403783.12</v>
      </c>
      <c r="AT170" s="110">
        <v>0</v>
      </c>
      <c r="AU170" s="110">
        <v>0</v>
      </c>
      <c r="AV170" s="110">
        <v>0</v>
      </c>
      <c r="AW170" s="110">
        <v>0</v>
      </c>
      <c r="AX170" s="110">
        <v>0</v>
      </c>
      <c r="AY170" s="123">
        <f t="shared" si="15"/>
        <v>0</v>
      </c>
      <c r="AZ170" s="123">
        <v>0</v>
      </c>
      <c r="BA170" s="110">
        <f t="shared" si="16"/>
        <v>2352229.89</v>
      </c>
      <c r="BC170" s="119">
        <f t="shared" si="17"/>
        <v>0</v>
      </c>
    </row>
    <row r="171" spans="1:55">
      <c r="B171" s="110" t="s">
        <v>119</v>
      </c>
      <c r="C171" s="110">
        <v>0</v>
      </c>
      <c r="D171" s="110">
        <v>0</v>
      </c>
      <c r="E171" s="110">
        <v>0</v>
      </c>
      <c r="F171" s="123">
        <f t="shared" si="12"/>
        <v>0</v>
      </c>
      <c r="G171" s="110">
        <v>0</v>
      </c>
      <c r="H171" s="110">
        <v>0</v>
      </c>
      <c r="I171" s="110">
        <v>3048.4</v>
      </c>
      <c r="J171" s="110">
        <v>16600.060000000001</v>
      </c>
      <c r="K171" s="110">
        <v>0</v>
      </c>
      <c r="L171" s="110">
        <v>0</v>
      </c>
      <c r="M171" s="110">
        <v>0</v>
      </c>
      <c r="N171" s="110">
        <v>0</v>
      </c>
      <c r="O171" s="110">
        <v>95</v>
      </c>
      <c r="P171" s="110">
        <v>0</v>
      </c>
      <c r="Q171" s="110">
        <v>0</v>
      </c>
      <c r="R171" s="110">
        <v>0</v>
      </c>
      <c r="S171" s="698">
        <v>0</v>
      </c>
      <c r="T171" s="110">
        <v>0</v>
      </c>
      <c r="U171" s="110">
        <v>1102.67</v>
      </c>
      <c r="V171" s="110">
        <v>0</v>
      </c>
      <c r="W171" s="110">
        <v>0</v>
      </c>
      <c r="X171" s="698">
        <v>0</v>
      </c>
      <c r="Y171" s="703">
        <v>2975.09</v>
      </c>
      <c r="Z171" s="703">
        <v>0</v>
      </c>
      <c r="AA171" s="703">
        <v>0</v>
      </c>
      <c r="AB171" s="123">
        <f t="shared" si="13"/>
        <v>23821.220000000005</v>
      </c>
      <c r="AC171" s="123">
        <v>786335.54</v>
      </c>
      <c r="AD171" s="110">
        <v>0</v>
      </c>
      <c r="AE171" s="110">
        <v>0</v>
      </c>
      <c r="AF171" s="110">
        <v>0</v>
      </c>
      <c r="AG171" s="110">
        <v>0</v>
      </c>
      <c r="AH171" s="110">
        <v>0</v>
      </c>
      <c r="AI171" s="110">
        <v>0</v>
      </c>
      <c r="AJ171" s="110">
        <v>0</v>
      </c>
      <c r="AK171" s="110">
        <v>0</v>
      </c>
      <c r="AL171" s="110">
        <v>0</v>
      </c>
      <c r="AM171" s="703">
        <v>0</v>
      </c>
      <c r="AN171" s="707">
        <v>0</v>
      </c>
      <c r="AO171" s="707">
        <v>0</v>
      </c>
      <c r="AP171" s="707">
        <v>0</v>
      </c>
      <c r="AQ171" s="707">
        <v>1447</v>
      </c>
      <c r="AR171" s="707">
        <v>0</v>
      </c>
      <c r="AS171" s="123">
        <f t="shared" si="14"/>
        <v>1447</v>
      </c>
      <c r="AT171" s="110">
        <v>0</v>
      </c>
      <c r="AU171" s="110">
        <v>0</v>
      </c>
      <c r="AV171" s="110">
        <v>0</v>
      </c>
      <c r="AW171" s="110">
        <v>0</v>
      </c>
      <c r="AX171" s="110">
        <v>0</v>
      </c>
      <c r="AY171" s="123">
        <f t="shared" si="15"/>
        <v>0</v>
      </c>
      <c r="AZ171" s="123">
        <v>0</v>
      </c>
      <c r="BA171" s="110">
        <f t="shared" si="16"/>
        <v>811603.76</v>
      </c>
      <c r="BB171" s="156">
        <f>BA171-'1718 revenues orig'!DL59</f>
        <v>4422.0899999999674</v>
      </c>
      <c r="BC171" s="119">
        <f t="shared" si="17"/>
        <v>0</v>
      </c>
    </row>
    <row r="172" spans="1:55">
      <c r="B172" s="110" t="s">
        <v>13</v>
      </c>
      <c r="C172" s="110">
        <v>1488465.05</v>
      </c>
      <c r="D172" s="110">
        <v>0</v>
      </c>
      <c r="E172" s="110">
        <v>0</v>
      </c>
      <c r="F172" s="123">
        <f t="shared" si="12"/>
        <v>1488465.05</v>
      </c>
      <c r="G172" s="110">
        <v>0</v>
      </c>
      <c r="H172" s="110">
        <v>96110.67</v>
      </c>
      <c r="I172" s="110">
        <v>14450.8</v>
      </c>
      <c r="J172" s="110">
        <v>18.75</v>
      </c>
      <c r="K172" s="110">
        <v>77.5</v>
      </c>
      <c r="L172" s="110">
        <v>0</v>
      </c>
      <c r="M172" s="110">
        <v>688684.57</v>
      </c>
      <c r="N172" s="110">
        <v>0</v>
      </c>
      <c r="O172" s="110">
        <v>26191.68</v>
      </c>
      <c r="P172" s="110">
        <v>6000</v>
      </c>
      <c r="Q172" s="110">
        <v>50000</v>
      </c>
      <c r="R172" s="110">
        <v>0</v>
      </c>
      <c r="S172" s="698">
        <v>5520.17</v>
      </c>
      <c r="T172" s="110">
        <v>0</v>
      </c>
      <c r="U172" s="110">
        <v>15146.38</v>
      </c>
      <c r="V172" s="110">
        <v>1080797.5</v>
      </c>
      <c r="W172" s="110">
        <v>11137.5</v>
      </c>
      <c r="X172" s="698">
        <v>1945280.2</v>
      </c>
      <c r="Y172" s="703">
        <v>398250.04</v>
      </c>
      <c r="Z172" s="703">
        <v>0</v>
      </c>
      <c r="AA172" s="703">
        <v>11176710.800000001</v>
      </c>
      <c r="AB172" s="123">
        <f t="shared" si="13"/>
        <v>13563576.190000001</v>
      </c>
      <c r="AC172" s="123">
        <v>97618977.780000001</v>
      </c>
      <c r="AD172" s="110">
        <v>0</v>
      </c>
      <c r="AE172" s="110">
        <v>58265.93</v>
      </c>
      <c r="AF172" s="110">
        <v>0</v>
      </c>
      <c r="AG172" s="110">
        <v>0</v>
      </c>
      <c r="AH172" s="110">
        <v>16453.439999999999</v>
      </c>
      <c r="AI172" s="110">
        <v>50314.39</v>
      </c>
      <c r="AJ172" s="110">
        <v>0</v>
      </c>
      <c r="AK172" s="110">
        <v>166108.51999999999</v>
      </c>
      <c r="AL172" s="110">
        <v>0</v>
      </c>
      <c r="AM172" s="703">
        <v>0</v>
      </c>
      <c r="AN172" s="707">
        <v>0</v>
      </c>
      <c r="AO172" s="707">
        <v>0</v>
      </c>
      <c r="AP172" s="707">
        <v>0</v>
      </c>
      <c r="AQ172" s="707">
        <v>305548.46000000002</v>
      </c>
      <c r="AR172" s="707">
        <v>3244778</v>
      </c>
      <c r="AS172" s="123">
        <f t="shared" si="14"/>
        <v>3841468.74</v>
      </c>
      <c r="AT172" s="110">
        <v>11951.19</v>
      </c>
      <c r="AU172" s="110">
        <v>0</v>
      </c>
      <c r="AV172" s="110">
        <v>43948.81</v>
      </c>
      <c r="AW172" s="110">
        <v>172822.79</v>
      </c>
      <c r="AX172" s="110">
        <v>0</v>
      </c>
      <c r="AY172" s="123">
        <f t="shared" si="15"/>
        <v>228722.79</v>
      </c>
      <c r="AZ172" s="123">
        <v>0</v>
      </c>
      <c r="BA172" s="110">
        <f t="shared" si="16"/>
        <v>116741210.55000001</v>
      </c>
      <c r="BB172" s="156">
        <f>BA172-'1718 revenues orig'!DM59</f>
        <v>13174486.930000007</v>
      </c>
      <c r="BC172" s="119">
        <f t="shared" si="17"/>
        <v>0</v>
      </c>
    </row>
    <row r="173" spans="1:55">
      <c r="A173" s="110" t="s">
        <v>802</v>
      </c>
      <c r="B173" s="110" t="s">
        <v>184</v>
      </c>
      <c r="C173" s="110">
        <v>0</v>
      </c>
      <c r="D173" s="110">
        <v>0</v>
      </c>
      <c r="E173" s="110">
        <v>0</v>
      </c>
      <c r="F173" s="123">
        <f t="shared" si="12"/>
        <v>0</v>
      </c>
      <c r="G173" s="110">
        <v>0</v>
      </c>
      <c r="H173" s="110">
        <v>1138.5899999999999</v>
      </c>
      <c r="I173" s="110">
        <v>0</v>
      </c>
      <c r="J173" s="110">
        <v>0</v>
      </c>
      <c r="K173" s="110">
        <v>0</v>
      </c>
      <c r="L173" s="110">
        <v>0</v>
      </c>
      <c r="M173" s="110">
        <v>0</v>
      </c>
      <c r="N173" s="110">
        <v>0</v>
      </c>
      <c r="O173" s="110">
        <v>0</v>
      </c>
      <c r="P173" s="110">
        <v>0</v>
      </c>
      <c r="Q173" s="110">
        <v>0</v>
      </c>
      <c r="R173" s="110">
        <v>0</v>
      </c>
      <c r="S173" s="698">
        <v>0</v>
      </c>
      <c r="T173" s="110">
        <v>0</v>
      </c>
      <c r="U173" s="110">
        <v>2420.65</v>
      </c>
      <c r="V173" s="110">
        <v>0</v>
      </c>
      <c r="W173" s="110">
        <v>0</v>
      </c>
      <c r="X173" s="698">
        <v>1638</v>
      </c>
      <c r="Y173" s="703">
        <v>12406.74</v>
      </c>
      <c r="Z173" s="703">
        <v>0</v>
      </c>
      <c r="AA173" s="703">
        <v>56418.52</v>
      </c>
      <c r="AB173" s="123">
        <f t="shared" si="13"/>
        <v>72384.5</v>
      </c>
      <c r="AC173" s="123">
        <v>3081381.07</v>
      </c>
      <c r="AD173" s="110">
        <v>0</v>
      </c>
      <c r="AE173" s="110">
        <v>0</v>
      </c>
      <c r="AF173" s="110">
        <v>68155.38</v>
      </c>
      <c r="AG173" s="110">
        <v>0</v>
      </c>
      <c r="AH173" s="110">
        <v>0</v>
      </c>
      <c r="AI173" s="110">
        <v>0</v>
      </c>
      <c r="AJ173" s="110">
        <v>0</v>
      </c>
      <c r="AK173" s="110">
        <v>0</v>
      </c>
      <c r="AL173" s="110">
        <v>0</v>
      </c>
      <c r="AM173" s="703">
        <v>0</v>
      </c>
      <c r="AN173" s="707">
        <v>0</v>
      </c>
      <c r="AO173" s="707">
        <v>0</v>
      </c>
      <c r="AP173" s="707">
        <v>0</v>
      </c>
      <c r="AQ173" s="707">
        <v>232727.43</v>
      </c>
      <c r="AR173" s="707">
        <v>0</v>
      </c>
      <c r="AS173" s="123">
        <f t="shared" si="14"/>
        <v>300882.81</v>
      </c>
      <c r="AT173" s="110">
        <v>0</v>
      </c>
      <c r="AU173" s="110">
        <v>0</v>
      </c>
      <c r="AV173" s="110">
        <v>0</v>
      </c>
      <c r="AW173" s="110">
        <v>0</v>
      </c>
      <c r="AX173" s="110">
        <v>0</v>
      </c>
      <c r="AY173" s="123">
        <f t="shared" si="15"/>
        <v>0</v>
      </c>
      <c r="AZ173" s="123">
        <v>0</v>
      </c>
      <c r="BA173" s="110">
        <f t="shared" si="16"/>
        <v>3454648.38</v>
      </c>
      <c r="BC173" s="119">
        <f t="shared" si="17"/>
        <v>0</v>
      </c>
    </row>
    <row r="174" spans="1:55">
      <c r="B174" s="110" t="s">
        <v>818</v>
      </c>
      <c r="C174" s="110">
        <v>1488465.05</v>
      </c>
      <c r="D174" s="110">
        <v>0</v>
      </c>
      <c r="E174" s="110">
        <v>0</v>
      </c>
      <c r="F174" s="123">
        <f t="shared" si="12"/>
        <v>1488465.05</v>
      </c>
      <c r="G174" s="110">
        <v>0</v>
      </c>
      <c r="H174" s="110">
        <v>97249.26</v>
      </c>
      <c r="I174" s="110">
        <v>14450.8</v>
      </c>
      <c r="J174" s="110">
        <v>18.75</v>
      </c>
      <c r="K174" s="110">
        <v>77.5</v>
      </c>
      <c r="L174" s="110">
        <v>0</v>
      </c>
      <c r="M174" s="110">
        <v>688684.57</v>
      </c>
      <c r="N174" s="110">
        <v>0</v>
      </c>
      <c r="O174" s="110">
        <v>26191.68</v>
      </c>
      <c r="P174" s="110">
        <v>6000</v>
      </c>
      <c r="Q174" s="110">
        <v>50000</v>
      </c>
      <c r="R174" s="110">
        <v>0</v>
      </c>
      <c r="S174" s="698">
        <v>5520.17</v>
      </c>
      <c r="T174" s="110">
        <v>0</v>
      </c>
      <c r="U174" s="110">
        <v>17567.03</v>
      </c>
      <c r="V174" s="110">
        <v>1080797.5</v>
      </c>
      <c r="W174" s="110">
        <v>11137.5</v>
      </c>
      <c r="X174" s="698">
        <v>1946918.2</v>
      </c>
      <c r="Y174" s="703">
        <v>410656.77999999997</v>
      </c>
      <c r="Z174" s="703">
        <v>0</v>
      </c>
      <c r="AA174" s="703">
        <v>11233129.32</v>
      </c>
      <c r="AB174" s="123">
        <f t="shared" si="13"/>
        <v>13635960.690000001</v>
      </c>
      <c r="AC174" s="123">
        <v>100700358.84999999</v>
      </c>
      <c r="AD174" s="110">
        <v>0</v>
      </c>
      <c r="AE174" s="110">
        <v>58265.93</v>
      </c>
      <c r="AF174" s="110">
        <v>68155.38</v>
      </c>
      <c r="AG174" s="110">
        <v>0</v>
      </c>
      <c r="AH174" s="110">
        <v>16453.439999999999</v>
      </c>
      <c r="AI174" s="110">
        <v>50314.39</v>
      </c>
      <c r="AJ174" s="110">
        <v>0</v>
      </c>
      <c r="AK174" s="110">
        <v>166108.51999999999</v>
      </c>
      <c r="AL174" s="110">
        <v>0</v>
      </c>
      <c r="AM174" s="703">
        <v>0</v>
      </c>
      <c r="AN174" s="707">
        <v>0</v>
      </c>
      <c r="AO174" s="707">
        <v>0</v>
      </c>
      <c r="AP174" s="707">
        <v>0</v>
      </c>
      <c r="AQ174" s="707">
        <v>538275.89</v>
      </c>
      <c r="AR174" s="707">
        <v>3244778</v>
      </c>
      <c r="AS174" s="123">
        <f t="shared" si="14"/>
        <v>4142351.55</v>
      </c>
      <c r="AT174" s="110">
        <v>11951.19</v>
      </c>
      <c r="AU174" s="110">
        <v>0</v>
      </c>
      <c r="AV174" s="110">
        <v>43948.81</v>
      </c>
      <c r="AW174" s="110">
        <v>172822.79</v>
      </c>
      <c r="AX174" s="110">
        <v>0</v>
      </c>
      <c r="AY174" s="123">
        <f t="shared" si="15"/>
        <v>228722.79</v>
      </c>
      <c r="AZ174" s="123">
        <v>0</v>
      </c>
      <c r="BA174" s="110">
        <f t="shared" si="16"/>
        <v>120195858.92999999</v>
      </c>
      <c r="BC174" s="119">
        <f t="shared" si="17"/>
        <v>0</v>
      </c>
    </row>
    <row r="175" spans="1:55">
      <c r="B175" s="110" t="s">
        <v>120</v>
      </c>
      <c r="C175" s="110">
        <v>49458.97</v>
      </c>
      <c r="D175" s="110">
        <v>0</v>
      </c>
      <c r="E175" s="110">
        <v>0</v>
      </c>
      <c r="F175" s="123">
        <f t="shared" si="12"/>
        <v>49458.97</v>
      </c>
      <c r="G175" s="110">
        <v>0</v>
      </c>
      <c r="H175" s="110">
        <v>13349.96</v>
      </c>
      <c r="I175" s="110">
        <v>0</v>
      </c>
      <c r="J175" s="110">
        <v>0</v>
      </c>
      <c r="K175" s="110">
        <v>0</v>
      </c>
      <c r="L175" s="110">
        <v>0</v>
      </c>
      <c r="M175" s="110">
        <v>0</v>
      </c>
      <c r="N175" s="110">
        <v>9540.3700000000008</v>
      </c>
      <c r="O175" s="110">
        <v>1892.68</v>
      </c>
      <c r="P175" s="110">
        <v>0</v>
      </c>
      <c r="Q175" s="110">
        <v>0</v>
      </c>
      <c r="R175" s="110">
        <v>0</v>
      </c>
      <c r="S175" s="698">
        <v>5011</v>
      </c>
      <c r="T175" s="110">
        <v>0</v>
      </c>
      <c r="U175" s="110">
        <v>3587.43</v>
      </c>
      <c r="V175" s="110">
        <v>0</v>
      </c>
      <c r="W175" s="110">
        <v>0</v>
      </c>
      <c r="X175" s="698">
        <v>21660.28</v>
      </c>
      <c r="Y175" s="703">
        <v>20414.150000000001</v>
      </c>
      <c r="Z175" s="703">
        <v>0</v>
      </c>
      <c r="AA175" s="703">
        <v>219427.75</v>
      </c>
      <c r="AB175" s="123">
        <f t="shared" si="13"/>
        <v>268212.33999999997</v>
      </c>
      <c r="AC175" s="123">
        <v>6079909.7400000002</v>
      </c>
      <c r="AD175" s="110">
        <v>0</v>
      </c>
      <c r="AE175" s="110">
        <v>0</v>
      </c>
      <c r="AF175" s="110">
        <v>0</v>
      </c>
      <c r="AG175" s="110">
        <v>0</v>
      </c>
      <c r="AH175" s="110">
        <v>0</v>
      </c>
      <c r="AI175" s="110">
        <v>0</v>
      </c>
      <c r="AJ175" s="110">
        <v>0</v>
      </c>
      <c r="AK175" s="110">
        <v>0</v>
      </c>
      <c r="AL175" s="110">
        <v>0</v>
      </c>
      <c r="AM175" s="703">
        <v>65807.33</v>
      </c>
      <c r="AN175" s="707">
        <v>65807.33</v>
      </c>
      <c r="AO175" s="707">
        <v>65993.3</v>
      </c>
      <c r="AP175" s="707">
        <v>0</v>
      </c>
      <c r="AQ175" s="707">
        <v>35332.47</v>
      </c>
      <c r="AR175" s="707">
        <v>433981</v>
      </c>
      <c r="AS175" s="123">
        <f t="shared" si="14"/>
        <v>666921.43000000005</v>
      </c>
      <c r="AT175" s="110">
        <v>0</v>
      </c>
      <c r="AU175" s="110">
        <v>0</v>
      </c>
      <c r="AV175" s="110">
        <v>0</v>
      </c>
      <c r="AW175" s="110">
        <v>11859.12</v>
      </c>
      <c r="AX175" s="110">
        <v>0</v>
      </c>
      <c r="AY175" s="123">
        <f t="shared" si="15"/>
        <v>11859.12</v>
      </c>
      <c r="AZ175" s="123">
        <v>0</v>
      </c>
      <c r="BA175" s="110">
        <f t="shared" si="16"/>
        <v>7076361.6000000006</v>
      </c>
      <c r="BC175" s="119">
        <f t="shared" si="17"/>
        <v>0</v>
      </c>
    </row>
    <row r="176" spans="1:55">
      <c r="B176" s="110" t="s">
        <v>121</v>
      </c>
      <c r="C176" s="110">
        <v>0</v>
      </c>
      <c r="D176" s="110">
        <v>0</v>
      </c>
      <c r="E176" s="110">
        <v>0</v>
      </c>
      <c r="F176" s="123">
        <f t="shared" si="12"/>
        <v>0</v>
      </c>
      <c r="G176" s="110">
        <v>0</v>
      </c>
      <c r="H176" s="110">
        <v>0</v>
      </c>
      <c r="I176" s="110">
        <v>13299.45</v>
      </c>
      <c r="J176" s="110">
        <v>0</v>
      </c>
      <c r="K176" s="110">
        <v>0</v>
      </c>
      <c r="L176" s="110">
        <v>0</v>
      </c>
      <c r="M176" s="110">
        <v>0</v>
      </c>
      <c r="N176" s="110">
        <v>0</v>
      </c>
      <c r="O176" s="110">
        <v>0</v>
      </c>
      <c r="P176" s="110">
        <v>0</v>
      </c>
      <c r="Q176" s="110">
        <v>0</v>
      </c>
      <c r="R176" s="110">
        <v>0</v>
      </c>
      <c r="S176" s="698">
        <v>1911.71</v>
      </c>
      <c r="T176" s="110">
        <v>0</v>
      </c>
      <c r="U176" s="110">
        <v>0</v>
      </c>
      <c r="V176" s="110">
        <v>0</v>
      </c>
      <c r="W176" s="110">
        <v>0</v>
      </c>
      <c r="X176" s="698">
        <v>0</v>
      </c>
      <c r="Y176" s="703">
        <v>14868.42</v>
      </c>
      <c r="Z176" s="703">
        <v>0</v>
      </c>
      <c r="AA176" s="703">
        <v>69613.39</v>
      </c>
      <c r="AB176" s="123">
        <f t="shared" si="13"/>
        <v>97781.26</v>
      </c>
      <c r="AC176" s="123">
        <v>3692169.98</v>
      </c>
      <c r="AD176" s="110">
        <v>0</v>
      </c>
      <c r="AE176" s="110">
        <v>0</v>
      </c>
      <c r="AF176" s="110">
        <v>0</v>
      </c>
      <c r="AG176" s="110">
        <v>0</v>
      </c>
      <c r="AH176" s="110">
        <v>0</v>
      </c>
      <c r="AI176" s="110">
        <v>0</v>
      </c>
      <c r="AJ176" s="110">
        <v>0</v>
      </c>
      <c r="AK176" s="110">
        <v>0</v>
      </c>
      <c r="AL176" s="110">
        <v>0</v>
      </c>
      <c r="AM176" s="703">
        <v>0</v>
      </c>
      <c r="AN176" s="707">
        <v>0</v>
      </c>
      <c r="AO176" s="707">
        <v>0</v>
      </c>
      <c r="AP176" s="707">
        <v>0</v>
      </c>
      <c r="AQ176" s="707">
        <v>54458.720000000001</v>
      </c>
      <c r="AR176" s="707">
        <v>192029</v>
      </c>
      <c r="AS176" s="123">
        <f t="shared" si="14"/>
        <v>246487.72</v>
      </c>
      <c r="AT176" s="110">
        <v>0</v>
      </c>
      <c r="AU176" s="110">
        <v>0</v>
      </c>
      <c r="AV176" s="110">
        <v>0</v>
      </c>
      <c r="AW176" s="110">
        <v>0</v>
      </c>
      <c r="AX176" s="110">
        <v>0</v>
      </c>
      <c r="AY176" s="123">
        <f t="shared" si="15"/>
        <v>0</v>
      </c>
      <c r="AZ176" s="123">
        <v>0</v>
      </c>
      <c r="BA176" s="110">
        <f t="shared" si="16"/>
        <v>4036438.96</v>
      </c>
      <c r="BC176" s="119">
        <f t="shared" si="17"/>
        <v>0</v>
      </c>
    </row>
    <row r="177" spans="1:55">
      <c r="B177" s="110" t="s">
        <v>122</v>
      </c>
      <c r="C177" s="110">
        <v>162997.85</v>
      </c>
      <c r="D177" s="110">
        <v>0</v>
      </c>
      <c r="E177" s="110">
        <v>20551.96</v>
      </c>
      <c r="F177" s="123">
        <f t="shared" si="12"/>
        <v>183549.81</v>
      </c>
      <c r="G177" s="110">
        <v>0</v>
      </c>
      <c r="H177" s="110">
        <v>4324.49</v>
      </c>
      <c r="I177" s="110">
        <v>0</v>
      </c>
      <c r="J177" s="110">
        <v>0</v>
      </c>
      <c r="K177" s="110">
        <v>0</v>
      </c>
      <c r="L177" s="110">
        <v>0</v>
      </c>
      <c r="M177" s="110">
        <v>25396</v>
      </c>
      <c r="N177" s="110">
        <v>0</v>
      </c>
      <c r="O177" s="110">
        <v>0</v>
      </c>
      <c r="P177" s="110">
        <v>0</v>
      </c>
      <c r="Q177" s="110">
        <v>0</v>
      </c>
      <c r="R177" s="110">
        <v>0</v>
      </c>
      <c r="S177" s="698">
        <v>10554.39</v>
      </c>
      <c r="T177" s="110">
        <v>0</v>
      </c>
      <c r="U177" s="110">
        <v>5946.75</v>
      </c>
      <c r="V177" s="110">
        <v>0</v>
      </c>
      <c r="W177" s="110">
        <v>0</v>
      </c>
      <c r="X177" s="698">
        <v>196255.34</v>
      </c>
      <c r="Y177" s="703">
        <v>83323.920000000013</v>
      </c>
      <c r="Z177" s="703">
        <v>0</v>
      </c>
      <c r="AA177" s="703">
        <v>1083891.31</v>
      </c>
      <c r="AB177" s="123">
        <f t="shared" si="13"/>
        <v>1202882.4700000002</v>
      </c>
      <c r="AC177" s="123">
        <v>22030379.52</v>
      </c>
      <c r="AD177" s="110">
        <v>0</v>
      </c>
      <c r="AE177" s="110">
        <v>0</v>
      </c>
      <c r="AF177" s="110">
        <v>0</v>
      </c>
      <c r="AG177" s="110">
        <v>0</v>
      </c>
      <c r="AH177" s="110">
        <v>0</v>
      </c>
      <c r="AI177" s="110">
        <v>0</v>
      </c>
      <c r="AJ177" s="110">
        <v>0</v>
      </c>
      <c r="AK177" s="110">
        <v>0</v>
      </c>
      <c r="AL177" s="110">
        <v>0</v>
      </c>
      <c r="AM177" s="703">
        <v>153659.26</v>
      </c>
      <c r="AN177" s="707">
        <v>153659.26</v>
      </c>
      <c r="AO177" s="707">
        <v>0</v>
      </c>
      <c r="AP177" s="707">
        <v>0</v>
      </c>
      <c r="AQ177" s="707">
        <v>71360</v>
      </c>
      <c r="AR177" s="707">
        <v>1069394</v>
      </c>
      <c r="AS177" s="123">
        <f t="shared" si="14"/>
        <v>1448072.52</v>
      </c>
      <c r="AT177" s="110">
        <v>44420.05</v>
      </c>
      <c r="AU177" s="110">
        <v>0</v>
      </c>
      <c r="AV177" s="110">
        <v>243621.6</v>
      </c>
      <c r="AW177" s="110">
        <v>0</v>
      </c>
      <c r="AX177" s="110">
        <v>0</v>
      </c>
      <c r="AY177" s="123">
        <f t="shared" si="15"/>
        <v>288041.65000000002</v>
      </c>
      <c r="AZ177" s="123">
        <v>0</v>
      </c>
      <c r="BA177" s="110">
        <f t="shared" si="16"/>
        <v>25152925.969999999</v>
      </c>
      <c r="BB177" s="156">
        <f>BA177-'1718 revenues orig'!DP59</f>
        <v>2408478.0199999958</v>
      </c>
      <c r="BC177" s="119">
        <f t="shared" si="17"/>
        <v>0</v>
      </c>
    </row>
    <row r="178" spans="1:55">
      <c r="B178" s="110" t="s">
        <v>123</v>
      </c>
      <c r="C178" s="110">
        <v>0</v>
      </c>
      <c r="D178" s="110">
        <v>0</v>
      </c>
      <c r="E178" s="110">
        <v>0</v>
      </c>
      <c r="F178" s="123">
        <f t="shared" si="12"/>
        <v>0</v>
      </c>
      <c r="G178" s="110">
        <v>0</v>
      </c>
      <c r="H178" s="110">
        <v>0</v>
      </c>
      <c r="I178" s="110">
        <v>0</v>
      </c>
      <c r="J178" s="110">
        <v>0</v>
      </c>
      <c r="K178" s="110">
        <v>0</v>
      </c>
      <c r="L178" s="110">
        <v>0</v>
      </c>
      <c r="M178" s="110">
        <v>0</v>
      </c>
      <c r="N178" s="110">
        <v>0</v>
      </c>
      <c r="O178" s="110">
        <v>1000</v>
      </c>
      <c r="P178" s="110">
        <v>0</v>
      </c>
      <c r="Q178" s="110">
        <v>0</v>
      </c>
      <c r="R178" s="110">
        <v>0</v>
      </c>
      <c r="S178" s="698">
        <v>0</v>
      </c>
      <c r="T178" s="110">
        <v>0</v>
      </c>
      <c r="U178" s="110">
        <v>35935.15</v>
      </c>
      <c r="V178" s="110">
        <v>0</v>
      </c>
      <c r="W178" s="110">
        <v>0</v>
      </c>
      <c r="X178" s="698">
        <v>0</v>
      </c>
      <c r="Y178" s="703">
        <v>2310.44</v>
      </c>
      <c r="Z178" s="703">
        <v>0</v>
      </c>
      <c r="AA178" s="703">
        <v>0</v>
      </c>
      <c r="AB178" s="123">
        <f t="shared" si="13"/>
        <v>39245.590000000004</v>
      </c>
      <c r="AC178" s="123">
        <v>821708.19</v>
      </c>
      <c r="AD178" s="110">
        <v>0</v>
      </c>
      <c r="AE178" s="110">
        <v>0</v>
      </c>
      <c r="AF178" s="110">
        <v>0</v>
      </c>
      <c r="AG178" s="110">
        <v>0</v>
      </c>
      <c r="AH178" s="110">
        <v>0</v>
      </c>
      <c r="AI178" s="110">
        <v>0</v>
      </c>
      <c r="AJ178" s="110">
        <v>0</v>
      </c>
      <c r="AK178" s="110">
        <v>0</v>
      </c>
      <c r="AL178" s="110">
        <v>0</v>
      </c>
      <c r="AM178" s="703">
        <v>0</v>
      </c>
      <c r="AN178" s="707">
        <v>0</v>
      </c>
      <c r="AO178" s="707">
        <v>0</v>
      </c>
      <c r="AP178" s="707">
        <v>0</v>
      </c>
      <c r="AQ178" s="707">
        <v>0</v>
      </c>
      <c r="AR178" s="707">
        <v>0</v>
      </c>
      <c r="AS178" s="123">
        <f t="shared" si="14"/>
        <v>0</v>
      </c>
      <c r="AT178" s="110">
        <v>0</v>
      </c>
      <c r="AU178" s="110">
        <v>0</v>
      </c>
      <c r="AV178" s="110">
        <v>0</v>
      </c>
      <c r="AW178" s="110">
        <v>0</v>
      </c>
      <c r="AX178" s="110">
        <v>0</v>
      </c>
      <c r="AY178" s="123">
        <f t="shared" si="15"/>
        <v>0</v>
      </c>
      <c r="AZ178" s="123">
        <v>0</v>
      </c>
      <c r="BA178" s="110">
        <f t="shared" si="16"/>
        <v>860953.77999999991</v>
      </c>
      <c r="BB178" s="156">
        <f>BA178-'1718 revenues orig'!DQ59</f>
        <v>2310.4399999999441</v>
      </c>
      <c r="BC178" s="119">
        <f t="shared" si="17"/>
        <v>0</v>
      </c>
    </row>
    <row r="179" spans="1:55">
      <c r="B179" s="110" t="s">
        <v>14</v>
      </c>
      <c r="C179" s="110">
        <v>68298.98</v>
      </c>
      <c r="D179" s="110">
        <v>0</v>
      </c>
      <c r="E179" s="110">
        <v>0</v>
      </c>
      <c r="F179" s="123">
        <f t="shared" si="12"/>
        <v>68298.98</v>
      </c>
      <c r="G179" s="110">
        <v>0</v>
      </c>
      <c r="H179" s="110">
        <v>963.84</v>
      </c>
      <c r="I179" s="110">
        <v>0</v>
      </c>
      <c r="J179" s="110">
        <v>0</v>
      </c>
      <c r="K179" s="110">
        <v>36532.15</v>
      </c>
      <c r="L179" s="110">
        <v>0</v>
      </c>
      <c r="M179" s="110">
        <v>0</v>
      </c>
      <c r="N179" s="110">
        <v>0</v>
      </c>
      <c r="O179" s="110">
        <v>20482.38</v>
      </c>
      <c r="P179" s="110">
        <v>0</v>
      </c>
      <c r="Q179" s="110">
        <v>0</v>
      </c>
      <c r="R179" s="110">
        <v>0</v>
      </c>
      <c r="S179" s="698">
        <v>46363.91</v>
      </c>
      <c r="T179" s="110">
        <v>0</v>
      </c>
      <c r="U179" s="110">
        <v>0</v>
      </c>
      <c r="V179" s="110">
        <v>0</v>
      </c>
      <c r="W179" s="110">
        <v>0</v>
      </c>
      <c r="X179" s="698">
        <v>100299.98</v>
      </c>
      <c r="Y179" s="703">
        <v>47158.270000000004</v>
      </c>
      <c r="Z179" s="703">
        <v>0</v>
      </c>
      <c r="AA179" s="703">
        <v>358479.73</v>
      </c>
      <c r="AB179" s="123">
        <f t="shared" si="13"/>
        <v>463616.37</v>
      </c>
      <c r="AC179" s="123">
        <v>11804806.1</v>
      </c>
      <c r="AD179" s="110">
        <v>0</v>
      </c>
      <c r="AE179" s="110">
        <v>26408.55</v>
      </c>
      <c r="AF179" s="110">
        <v>0</v>
      </c>
      <c r="AG179" s="110">
        <v>0</v>
      </c>
      <c r="AH179" s="110">
        <v>13282.5</v>
      </c>
      <c r="AI179" s="110">
        <v>0</v>
      </c>
      <c r="AJ179" s="110">
        <v>0</v>
      </c>
      <c r="AK179" s="110">
        <v>0</v>
      </c>
      <c r="AL179" s="110">
        <v>0</v>
      </c>
      <c r="AM179" s="703">
        <v>49319.79</v>
      </c>
      <c r="AN179" s="707">
        <v>49319.79</v>
      </c>
      <c r="AO179" s="707">
        <v>0</v>
      </c>
      <c r="AP179" s="707">
        <v>0</v>
      </c>
      <c r="AQ179" s="707">
        <v>0</v>
      </c>
      <c r="AR179" s="707">
        <v>669296</v>
      </c>
      <c r="AS179" s="123">
        <f t="shared" si="14"/>
        <v>807626.63</v>
      </c>
      <c r="AT179" s="110">
        <v>37928.67</v>
      </c>
      <c r="AU179" s="110">
        <v>0</v>
      </c>
      <c r="AV179" s="110">
        <v>262285.74</v>
      </c>
      <c r="AW179" s="110">
        <v>0</v>
      </c>
      <c r="AX179" s="110">
        <v>0</v>
      </c>
      <c r="AY179" s="123">
        <f t="shared" si="15"/>
        <v>300214.40999999997</v>
      </c>
      <c r="AZ179" s="123">
        <v>0</v>
      </c>
      <c r="BA179" s="110">
        <f t="shared" si="16"/>
        <v>13444562.49</v>
      </c>
      <c r="BC179" s="119">
        <f t="shared" si="17"/>
        <v>0</v>
      </c>
    </row>
    <row r="180" spans="1:55">
      <c r="A180" s="110" t="s">
        <v>803</v>
      </c>
      <c r="B180" s="110" t="s">
        <v>185</v>
      </c>
      <c r="C180" s="110">
        <v>0</v>
      </c>
      <c r="D180" s="110">
        <v>0</v>
      </c>
      <c r="E180" s="110">
        <v>0</v>
      </c>
      <c r="F180" s="123">
        <f t="shared" si="12"/>
        <v>0</v>
      </c>
      <c r="G180" s="110">
        <v>0</v>
      </c>
      <c r="H180" s="110">
        <v>0</v>
      </c>
      <c r="I180" s="110">
        <v>0</v>
      </c>
      <c r="J180" s="110">
        <v>0</v>
      </c>
      <c r="K180" s="110">
        <v>0</v>
      </c>
      <c r="L180" s="110">
        <v>0</v>
      </c>
      <c r="M180" s="110">
        <v>100</v>
      </c>
      <c r="N180" s="110">
        <v>0</v>
      </c>
      <c r="O180" s="110">
        <v>72562.789999999994</v>
      </c>
      <c r="P180" s="110">
        <v>0</v>
      </c>
      <c r="Q180" s="110">
        <v>0</v>
      </c>
      <c r="R180" s="110">
        <v>0</v>
      </c>
      <c r="S180" s="698">
        <v>0</v>
      </c>
      <c r="T180" s="110">
        <v>0</v>
      </c>
      <c r="U180" s="110">
        <v>0</v>
      </c>
      <c r="V180" s="110">
        <v>0</v>
      </c>
      <c r="W180" s="110">
        <v>0</v>
      </c>
      <c r="X180" s="698">
        <v>0</v>
      </c>
      <c r="Y180" s="703">
        <v>5380.47</v>
      </c>
      <c r="Z180" s="703">
        <v>0</v>
      </c>
      <c r="AA180" s="703">
        <v>0</v>
      </c>
      <c r="AB180" s="123">
        <f t="shared" si="13"/>
        <v>78043.259999999995</v>
      </c>
      <c r="AC180" s="123">
        <v>1294018.6399999999</v>
      </c>
      <c r="AD180" s="110">
        <v>0</v>
      </c>
      <c r="AE180" s="110">
        <v>0</v>
      </c>
      <c r="AF180" s="110">
        <v>0</v>
      </c>
      <c r="AG180" s="110">
        <v>0</v>
      </c>
      <c r="AH180" s="110">
        <v>0</v>
      </c>
      <c r="AI180" s="110">
        <v>0</v>
      </c>
      <c r="AJ180" s="110">
        <v>0</v>
      </c>
      <c r="AK180" s="110">
        <v>0</v>
      </c>
      <c r="AL180" s="110">
        <v>0</v>
      </c>
      <c r="AM180" s="703">
        <v>37273.339999999997</v>
      </c>
      <c r="AN180" s="707">
        <v>37273.339999999997</v>
      </c>
      <c r="AO180" s="707">
        <v>0</v>
      </c>
      <c r="AP180" s="707">
        <v>0</v>
      </c>
      <c r="AQ180" s="707">
        <v>0</v>
      </c>
      <c r="AR180" s="707">
        <v>0</v>
      </c>
      <c r="AS180" s="123">
        <f t="shared" si="14"/>
        <v>74546.679999999993</v>
      </c>
      <c r="AT180" s="110">
        <v>0</v>
      </c>
      <c r="AU180" s="110">
        <v>0</v>
      </c>
      <c r="AV180" s="110">
        <v>0</v>
      </c>
      <c r="AW180" s="110">
        <v>0</v>
      </c>
      <c r="AX180" s="110">
        <v>0</v>
      </c>
      <c r="AY180" s="123">
        <f t="shared" si="15"/>
        <v>0</v>
      </c>
      <c r="AZ180" s="123">
        <v>0</v>
      </c>
      <c r="BA180" s="110">
        <f t="shared" si="16"/>
        <v>1446608.5799999998</v>
      </c>
      <c r="BC180" s="119">
        <f t="shared" si="17"/>
        <v>0</v>
      </c>
    </row>
    <row r="181" spans="1:55">
      <c r="B181" s="110" t="s">
        <v>814</v>
      </c>
      <c r="C181" s="110">
        <v>68298.98</v>
      </c>
      <c r="D181" s="110">
        <v>0</v>
      </c>
      <c r="E181" s="110">
        <v>0</v>
      </c>
      <c r="F181" s="123">
        <f t="shared" si="12"/>
        <v>68298.98</v>
      </c>
      <c r="G181" s="110">
        <v>0</v>
      </c>
      <c r="H181" s="110">
        <v>963.84</v>
      </c>
      <c r="I181" s="110">
        <v>0</v>
      </c>
      <c r="J181" s="110">
        <v>0</v>
      </c>
      <c r="K181" s="110">
        <v>36532.15</v>
      </c>
      <c r="L181" s="110">
        <v>0</v>
      </c>
      <c r="M181" s="110">
        <v>100</v>
      </c>
      <c r="N181" s="110">
        <v>0</v>
      </c>
      <c r="O181" s="110">
        <v>93045.17</v>
      </c>
      <c r="P181" s="110">
        <v>0</v>
      </c>
      <c r="Q181" s="110">
        <v>0</v>
      </c>
      <c r="R181" s="110">
        <v>0</v>
      </c>
      <c r="S181" s="698">
        <v>46363.91</v>
      </c>
      <c r="T181" s="110">
        <v>0</v>
      </c>
      <c r="U181" s="110">
        <v>0</v>
      </c>
      <c r="V181" s="110">
        <v>0</v>
      </c>
      <c r="W181" s="110">
        <v>0</v>
      </c>
      <c r="X181" s="698">
        <v>100299.98</v>
      </c>
      <c r="Y181" s="703">
        <v>52538.740000000005</v>
      </c>
      <c r="Z181" s="703">
        <v>0</v>
      </c>
      <c r="AA181" s="703">
        <v>358479.73</v>
      </c>
      <c r="AB181" s="123">
        <f t="shared" si="13"/>
        <v>541659.63</v>
      </c>
      <c r="AC181" s="123">
        <v>13098824.74</v>
      </c>
      <c r="AD181" s="110">
        <v>0</v>
      </c>
      <c r="AE181" s="110">
        <v>26408.55</v>
      </c>
      <c r="AF181" s="110">
        <v>0</v>
      </c>
      <c r="AG181" s="110">
        <v>0</v>
      </c>
      <c r="AH181" s="110">
        <v>13282.5</v>
      </c>
      <c r="AI181" s="110">
        <v>0</v>
      </c>
      <c r="AJ181" s="110">
        <v>0</v>
      </c>
      <c r="AK181" s="110">
        <v>0</v>
      </c>
      <c r="AL181" s="110">
        <v>0</v>
      </c>
      <c r="AM181" s="703">
        <v>86593.13</v>
      </c>
      <c r="AN181" s="707">
        <v>86593.13</v>
      </c>
      <c r="AO181" s="707">
        <v>0</v>
      </c>
      <c r="AP181" s="707">
        <v>0</v>
      </c>
      <c r="AQ181" s="707">
        <v>0</v>
      </c>
      <c r="AR181" s="707"/>
      <c r="AS181" s="123">
        <f t="shared" si="14"/>
        <v>212877.31</v>
      </c>
      <c r="AT181" s="110">
        <v>37928.67</v>
      </c>
      <c r="AU181" s="110">
        <v>0</v>
      </c>
      <c r="AV181" s="110">
        <v>262285.74</v>
      </c>
      <c r="AW181" s="110">
        <v>0</v>
      </c>
      <c r="AX181" s="110">
        <v>0</v>
      </c>
      <c r="AY181" s="123">
        <f t="shared" si="15"/>
        <v>300214.40999999997</v>
      </c>
      <c r="AZ181" s="123">
        <v>0</v>
      </c>
      <c r="BA181" s="110">
        <f t="shared" si="16"/>
        <v>14221875.07</v>
      </c>
      <c r="BC181" s="119">
        <f t="shared" si="17"/>
        <v>0</v>
      </c>
    </row>
    <row r="182" spans="1:55">
      <c r="B182" s="110" t="s">
        <v>124</v>
      </c>
      <c r="C182" s="110">
        <v>0</v>
      </c>
      <c r="D182" s="110">
        <v>0</v>
      </c>
      <c r="E182" s="110">
        <v>0</v>
      </c>
      <c r="F182" s="123">
        <f t="shared" si="12"/>
        <v>0</v>
      </c>
      <c r="G182" s="110">
        <v>0</v>
      </c>
      <c r="H182" s="110">
        <v>0</v>
      </c>
      <c r="I182" s="110">
        <v>0</v>
      </c>
      <c r="J182" s="110">
        <v>0</v>
      </c>
      <c r="K182" s="110">
        <v>0</v>
      </c>
      <c r="L182" s="110">
        <v>0</v>
      </c>
      <c r="M182" s="110">
        <v>500</v>
      </c>
      <c r="N182" s="110">
        <v>0</v>
      </c>
      <c r="O182" s="110">
        <v>425.32</v>
      </c>
      <c r="P182" s="110">
        <v>0</v>
      </c>
      <c r="Q182" s="110">
        <v>0</v>
      </c>
      <c r="R182" s="110">
        <v>0</v>
      </c>
      <c r="S182" s="698">
        <v>0</v>
      </c>
      <c r="T182" s="110">
        <v>0</v>
      </c>
      <c r="U182" s="110">
        <v>170</v>
      </c>
      <c r="V182" s="110">
        <v>0</v>
      </c>
      <c r="W182" s="110">
        <v>0</v>
      </c>
      <c r="X182" s="698">
        <v>0</v>
      </c>
      <c r="Y182" s="703">
        <v>4874.08</v>
      </c>
      <c r="Z182" s="703">
        <v>0</v>
      </c>
      <c r="AA182" s="703">
        <v>50352.79</v>
      </c>
      <c r="AB182" s="123">
        <f t="shared" si="13"/>
        <v>56322.19</v>
      </c>
      <c r="AC182" s="123">
        <v>1188784.19</v>
      </c>
      <c r="AD182" s="110">
        <v>0</v>
      </c>
      <c r="AE182" s="110">
        <v>0</v>
      </c>
      <c r="AF182" s="110">
        <v>0</v>
      </c>
      <c r="AG182" s="110">
        <v>0</v>
      </c>
      <c r="AH182" s="110">
        <v>0</v>
      </c>
      <c r="AI182" s="110">
        <v>0</v>
      </c>
      <c r="AJ182" s="110">
        <v>0</v>
      </c>
      <c r="AK182" s="110">
        <v>0</v>
      </c>
      <c r="AL182" s="110">
        <v>0</v>
      </c>
      <c r="AM182" s="703">
        <v>0</v>
      </c>
      <c r="AN182" s="707">
        <v>0</v>
      </c>
      <c r="AO182" s="707">
        <v>0</v>
      </c>
      <c r="AP182" s="707">
        <v>0</v>
      </c>
      <c r="AQ182" s="707">
        <v>0</v>
      </c>
      <c r="AR182" s="707">
        <v>0</v>
      </c>
      <c r="AS182" s="123">
        <f t="shared" si="14"/>
        <v>0</v>
      </c>
      <c r="AT182" s="110">
        <v>0</v>
      </c>
      <c r="AU182" s="110">
        <v>0</v>
      </c>
      <c r="AV182" s="110">
        <v>0</v>
      </c>
      <c r="AW182" s="110">
        <v>0</v>
      </c>
      <c r="AX182" s="110">
        <v>0</v>
      </c>
      <c r="AY182" s="123">
        <f t="shared" si="15"/>
        <v>0</v>
      </c>
      <c r="AZ182" s="123">
        <v>0</v>
      </c>
      <c r="BA182" s="110">
        <f t="shared" si="16"/>
        <v>1245106.3799999999</v>
      </c>
      <c r="BB182" s="156">
        <f>BA182-'1718 revenues orig'!DS59</f>
        <v>55226.869999999879</v>
      </c>
      <c r="BC182" s="119">
        <f t="shared" si="17"/>
        <v>0</v>
      </c>
    </row>
    <row r="183" spans="1:55">
      <c r="B183" s="110" t="s">
        <v>125</v>
      </c>
      <c r="C183" s="110">
        <v>0</v>
      </c>
      <c r="D183" s="110">
        <v>0</v>
      </c>
      <c r="E183" s="110">
        <v>0</v>
      </c>
      <c r="F183" s="123">
        <f t="shared" si="12"/>
        <v>0</v>
      </c>
      <c r="G183" s="110">
        <v>0</v>
      </c>
      <c r="H183" s="110">
        <v>3850.43</v>
      </c>
      <c r="I183" s="110">
        <v>0</v>
      </c>
      <c r="J183" s="110">
        <v>85</v>
      </c>
      <c r="K183" s="110">
        <v>6578</v>
      </c>
      <c r="L183" s="110">
        <v>125</v>
      </c>
      <c r="M183" s="110">
        <v>0</v>
      </c>
      <c r="N183" s="110">
        <v>0</v>
      </c>
      <c r="O183" s="110">
        <v>0</v>
      </c>
      <c r="P183" s="110">
        <v>0</v>
      </c>
      <c r="Q183" s="110">
        <v>0</v>
      </c>
      <c r="R183" s="110">
        <v>0</v>
      </c>
      <c r="S183" s="698">
        <v>0</v>
      </c>
      <c r="T183" s="110">
        <v>0</v>
      </c>
      <c r="U183" s="110">
        <v>120</v>
      </c>
      <c r="V183" s="110">
        <v>0</v>
      </c>
      <c r="W183" s="110">
        <v>0</v>
      </c>
      <c r="X183" s="698">
        <v>20432.89</v>
      </c>
      <c r="Y183" s="703">
        <v>6108.42</v>
      </c>
      <c r="Z183" s="703">
        <v>0</v>
      </c>
      <c r="AA183" s="703">
        <v>34248.839999999997</v>
      </c>
      <c r="AB183" s="123">
        <f t="shared" si="13"/>
        <v>51115.689999999988</v>
      </c>
      <c r="AC183" s="123">
        <v>1554947.05</v>
      </c>
      <c r="AD183" s="110">
        <v>0</v>
      </c>
      <c r="AE183" s="110">
        <v>0</v>
      </c>
      <c r="AF183" s="110">
        <v>0</v>
      </c>
      <c r="AG183" s="110">
        <v>0</v>
      </c>
      <c r="AH183" s="110">
        <v>0</v>
      </c>
      <c r="AI183" s="110">
        <v>0</v>
      </c>
      <c r="AJ183" s="110">
        <v>0</v>
      </c>
      <c r="AK183" s="110">
        <v>0</v>
      </c>
      <c r="AL183" s="110">
        <v>0</v>
      </c>
      <c r="AM183" s="703">
        <v>0</v>
      </c>
      <c r="AN183" s="707">
        <v>0</v>
      </c>
      <c r="AO183" s="707">
        <v>0</v>
      </c>
      <c r="AP183" s="707">
        <v>0</v>
      </c>
      <c r="AQ183" s="707">
        <v>0</v>
      </c>
      <c r="AR183" s="707">
        <v>0</v>
      </c>
      <c r="AS183" s="123">
        <f t="shared" si="14"/>
        <v>0</v>
      </c>
      <c r="AT183" s="110">
        <v>0</v>
      </c>
      <c r="AU183" s="110">
        <v>0</v>
      </c>
      <c r="AV183" s="110">
        <v>0</v>
      </c>
      <c r="AW183" s="110">
        <v>0</v>
      </c>
      <c r="AX183" s="110">
        <v>0</v>
      </c>
      <c r="AY183" s="123">
        <f t="shared" si="15"/>
        <v>0</v>
      </c>
      <c r="AZ183" s="123">
        <f>7251.56+'1718 revenues disparity1'!FT60</f>
        <v>6789.6500000000005</v>
      </c>
      <c r="BA183" s="110">
        <f t="shared" si="16"/>
        <v>1612852.3900000001</v>
      </c>
      <c r="BC183" s="119">
        <f t="shared" si="17"/>
        <v>0</v>
      </c>
    </row>
    <row r="184" spans="1:55">
      <c r="B184" s="110" t="s">
        <v>126</v>
      </c>
      <c r="C184" s="110">
        <v>0</v>
      </c>
      <c r="D184" s="110">
        <v>0</v>
      </c>
      <c r="E184" s="110">
        <v>0</v>
      </c>
      <c r="F184" s="123">
        <f t="shared" si="12"/>
        <v>0</v>
      </c>
      <c r="G184" s="110">
        <v>0</v>
      </c>
      <c r="H184" s="110">
        <v>14770.78</v>
      </c>
      <c r="I184" s="110">
        <v>17315</v>
      </c>
      <c r="J184" s="110">
        <v>21871.69</v>
      </c>
      <c r="K184" s="110">
        <v>22140.66</v>
      </c>
      <c r="L184" s="110">
        <v>0</v>
      </c>
      <c r="M184" s="110">
        <v>0</v>
      </c>
      <c r="N184" s="110">
        <v>0</v>
      </c>
      <c r="O184" s="110">
        <v>0</v>
      </c>
      <c r="P184" s="110">
        <v>0</v>
      </c>
      <c r="Q184" s="110">
        <v>0</v>
      </c>
      <c r="R184" s="110">
        <v>14952</v>
      </c>
      <c r="S184" s="698">
        <v>0</v>
      </c>
      <c r="T184" s="110">
        <v>0</v>
      </c>
      <c r="U184" s="110">
        <v>2560.37</v>
      </c>
      <c r="V184" s="110">
        <v>0</v>
      </c>
      <c r="W184" s="110">
        <v>0</v>
      </c>
      <c r="X184" s="698">
        <v>28216.85</v>
      </c>
      <c r="Y184" s="703">
        <v>8228.9599999999991</v>
      </c>
      <c r="Z184" s="703">
        <v>0</v>
      </c>
      <c r="AA184" s="703">
        <v>91440.47</v>
      </c>
      <c r="AB184" s="123">
        <f t="shared" si="13"/>
        <v>193279.93</v>
      </c>
      <c r="AC184" s="123">
        <v>2462125.6</v>
      </c>
      <c r="AD184" s="110">
        <v>0</v>
      </c>
      <c r="AE184" s="110">
        <v>0</v>
      </c>
      <c r="AF184" s="110">
        <v>0</v>
      </c>
      <c r="AG184" s="110">
        <v>0</v>
      </c>
      <c r="AH184" s="110">
        <v>0</v>
      </c>
      <c r="AI184" s="110">
        <v>0</v>
      </c>
      <c r="AJ184" s="110">
        <v>0</v>
      </c>
      <c r="AK184" s="110">
        <v>0</v>
      </c>
      <c r="AL184" s="110">
        <v>0</v>
      </c>
      <c r="AM184" s="703">
        <v>0</v>
      </c>
      <c r="AN184" s="707">
        <v>0</v>
      </c>
      <c r="AO184" s="707">
        <v>0</v>
      </c>
      <c r="AP184" s="707">
        <v>0</v>
      </c>
      <c r="AQ184" s="707">
        <v>0</v>
      </c>
      <c r="AR184" s="707">
        <v>43455</v>
      </c>
      <c r="AS184" s="123">
        <f t="shared" si="14"/>
        <v>43455</v>
      </c>
      <c r="AT184" s="110">
        <v>0</v>
      </c>
      <c r="AU184" s="110">
        <v>0</v>
      </c>
      <c r="AV184" s="110">
        <v>0</v>
      </c>
      <c r="AW184" s="110">
        <v>0</v>
      </c>
      <c r="AX184" s="110">
        <v>0</v>
      </c>
      <c r="AY184" s="123">
        <f t="shared" si="15"/>
        <v>0</v>
      </c>
      <c r="AZ184" s="123">
        <f>5336.36+'1718 revenues disparity1'!FU60</f>
        <v>5798.2699999999995</v>
      </c>
      <c r="BA184" s="110">
        <f t="shared" si="16"/>
        <v>2704658.8000000003</v>
      </c>
      <c r="BC184" s="119">
        <f t="shared" si="17"/>
        <v>0</v>
      </c>
    </row>
    <row r="185" spans="1:55">
      <c r="B185" s="110" t="s">
        <v>127</v>
      </c>
      <c r="C185" s="110">
        <v>14560.44</v>
      </c>
      <c r="D185" s="110">
        <v>0</v>
      </c>
      <c r="E185" s="110">
        <v>0</v>
      </c>
      <c r="F185" s="123">
        <f t="shared" si="12"/>
        <v>14560.44</v>
      </c>
      <c r="G185" s="110">
        <v>0</v>
      </c>
      <c r="H185" s="110">
        <v>0</v>
      </c>
      <c r="I185" s="110">
        <v>0</v>
      </c>
      <c r="J185" s="110">
        <v>225</v>
      </c>
      <c r="K185" s="110">
        <v>0</v>
      </c>
      <c r="L185" s="110">
        <v>0</v>
      </c>
      <c r="M185" s="110">
        <v>5000</v>
      </c>
      <c r="N185" s="110">
        <v>0</v>
      </c>
      <c r="O185" s="110">
        <v>0</v>
      </c>
      <c r="P185" s="110">
        <v>0</v>
      </c>
      <c r="Q185" s="110">
        <v>0</v>
      </c>
      <c r="R185" s="110">
        <v>0</v>
      </c>
      <c r="S185" s="698">
        <v>0</v>
      </c>
      <c r="T185" s="110">
        <v>0</v>
      </c>
      <c r="U185" s="110">
        <v>0</v>
      </c>
      <c r="V185" s="110">
        <v>0</v>
      </c>
      <c r="W185" s="110">
        <v>0</v>
      </c>
      <c r="X185" s="698">
        <v>6648.04</v>
      </c>
      <c r="Y185" s="703">
        <v>4272.7299999999996</v>
      </c>
      <c r="Z185" s="703">
        <v>0</v>
      </c>
      <c r="AA185" s="703">
        <v>80846.399999999994</v>
      </c>
      <c r="AB185" s="123">
        <f t="shared" si="13"/>
        <v>90344.13</v>
      </c>
      <c r="AC185" s="123">
        <v>2027180.22</v>
      </c>
      <c r="AD185" s="110">
        <v>0</v>
      </c>
      <c r="AE185" s="110">
        <v>0</v>
      </c>
      <c r="AF185" s="110">
        <v>0</v>
      </c>
      <c r="AG185" s="110">
        <v>0</v>
      </c>
      <c r="AH185" s="110">
        <v>0</v>
      </c>
      <c r="AI185" s="110">
        <v>0</v>
      </c>
      <c r="AJ185" s="110">
        <v>0</v>
      </c>
      <c r="AK185" s="110">
        <v>0</v>
      </c>
      <c r="AL185" s="110">
        <v>0</v>
      </c>
      <c r="AM185" s="703">
        <v>45910</v>
      </c>
      <c r="AN185" s="707">
        <v>45910</v>
      </c>
      <c r="AO185" s="707">
        <v>112194</v>
      </c>
      <c r="AP185" s="707">
        <v>0</v>
      </c>
      <c r="AQ185" s="707">
        <v>0</v>
      </c>
      <c r="AR185" s="707">
        <v>98038</v>
      </c>
      <c r="AS185" s="123">
        <f t="shared" si="14"/>
        <v>302052</v>
      </c>
      <c r="AT185" s="110">
        <v>0</v>
      </c>
      <c r="AU185" s="110">
        <v>0</v>
      </c>
      <c r="AV185" s="110">
        <v>2900.12</v>
      </c>
      <c r="AW185" s="110">
        <v>4955.18</v>
      </c>
      <c r="AX185" s="110">
        <v>0</v>
      </c>
      <c r="AY185" s="123">
        <f t="shared" si="15"/>
        <v>7855.3</v>
      </c>
      <c r="AZ185" s="123">
        <v>0</v>
      </c>
      <c r="BA185" s="110">
        <f t="shared" si="16"/>
        <v>2441992.09</v>
      </c>
      <c r="BC185" s="119">
        <f t="shared" si="17"/>
        <v>0</v>
      </c>
    </row>
    <row r="186" spans="1:55">
      <c r="B186" s="110" t="s">
        <v>128</v>
      </c>
      <c r="C186" s="110">
        <v>0</v>
      </c>
      <c r="D186" s="110">
        <v>0</v>
      </c>
      <c r="E186" s="110">
        <v>0</v>
      </c>
      <c r="F186" s="123">
        <f t="shared" si="12"/>
        <v>0</v>
      </c>
      <c r="G186" s="110">
        <v>0</v>
      </c>
      <c r="H186" s="110">
        <v>0</v>
      </c>
      <c r="I186" s="110">
        <v>0</v>
      </c>
      <c r="J186" s="110">
        <v>0</v>
      </c>
      <c r="K186" s="110">
        <v>0</v>
      </c>
      <c r="L186" s="110">
        <v>0</v>
      </c>
      <c r="M186" s="110">
        <v>0</v>
      </c>
      <c r="N186" s="110">
        <v>0</v>
      </c>
      <c r="O186" s="110">
        <v>600</v>
      </c>
      <c r="P186" s="110">
        <v>0</v>
      </c>
      <c r="Q186" s="110">
        <v>0</v>
      </c>
      <c r="R186" s="110">
        <v>0</v>
      </c>
      <c r="S186" s="698">
        <v>0</v>
      </c>
      <c r="T186" s="110">
        <v>0</v>
      </c>
      <c r="U186" s="110">
        <v>0</v>
      </c>
      <c r="V186" s="110">
        <v>0</v>
      </c>
      <c r="W186" s="110">
        <v>0</v>
      </c>
      <c r="X186" s="698">
        <v>0</v>
      </c>
      <c r="Y186" s="703">
        <v>2563.64</v>
      </c>
      <c r="Z186" s="703">
        <v>0</v>
      </c>
      <c r="AA186" s="703">
        <v>0</v>
      </c>
      <c r="AB186" s="123">
        <f t="shared" si="13"/>
        <v>3163.64</v>
      </c>
      <c r="AC186" s="123">
        <v>877764.65</v>
      </c>
      <c r="AD186" s="110">
        <v>0</v>
      </c>
      <c r="AE186" s="110">
        <v>0</v>
      </c>
      <c r="AF186" s="110">
        <v>0</v>
      </c>
      <c r="AG186" s="110">
        <v>0</v>
      </c>
      <c r="AH186" s="110">
        <v>0</v>
      </c>
      <c r="AI186" s="110">
        <v>0</v>
      </c>
      <c r="AJ186" s="110">
        <v>0</v>
      </c>
      <c r="AK186" s="110">
        <v>0</v>
      </c>
      <c r="AL186" s="110">
        <v>0</v>
      </c>
      <c r="AM186" s="703">
        <v>0</v>
      </c>
      <c r="AN186" s="707">
        <v>0</v>
      </c>
      <c r="AO186" s="707">
        <v>0</v>
      </c>
      <c r="AP186" s="707">
        <v>0</v>
      </c>
      <c r="AQ186" s="707">
        <v>0</v>
      </c>
      <c r="AR186" s="707">
        <v>0</v>
      </c>
      <c r="AS186" s="123">
        <f t="shared" si="14"/>
        <v>0</v>
      </c>
      <c r="AT186" s="110">
        <v>0</v>
      </c>
      <c r="AU186" s="110">
        <v>0</v>
      </c>
      <c r="AV186" s="110">
        <v>0</v>
      </c>
      <c r="AW186" s="110">
        <v>0</v>
      </c>
      <c r="AX186" s="110">
        <v>0</v>
      </c>
      <c r="AY186" s="123">
        <f t="shared" si="15"/>
        <v>0</v>
      </c>
      <c r="AZ186" s="123">
        <v>0</v>
      </c>
      <c r="BA186" s="110">
        <f t="shared" si="16"/>
        <v>880928.29</v>
      </c>
      <c r="BB186" s="156">
        <f>BA186-'1718 revenues orig'!DW59</f>
        <v>2563.640000000014</v>
      </c>
      <c r="BC186" s="119">
        <f t="shared" si="17"/>
        <v>0</v>
      </c>
    </row>
    <row r="187" spans="1:55">
      <c r="B187" s="110" t="s">
        <v>129</v>
      </c>
      <c r="C187" s="110">
        <v>0</v>
      </c>
      <c r="D187" s="110">
        <v>0</v>
      </c>
      <c r="E187" s="110">
        <v>0</v>
      </c>
      <c r="F187" s="123">
        <f t="shared" si="12"/>
        <v>0</v>
      </c>
      <c r="G187" s="110">
        <v>0</v>
      </c>
      <c r="H187" s="110">
        <v>4068.17</v>
      </c>
      <c r="I187" s="110">
        <v>0</v>
      </c>
      <c r="J187" s="110">
        <v>2925</v>
      </c>
      <c r="K187" s="110">
        <v>0</v>
      </c>
      <c r="L187" s="110">
        <v>0</v>
      </c>
      <c r="M187" s="110">
        <v>0</v>
      </c>
      <c r="N187" s="110">
        <v>0</v>
      </c>
      <c r="O187" s="110">
        <v>50</v>
      </c>
      <c r="P187" s="110">
        <v>0</v>
      </c>
      <c r="Q187" s="110">
        <v>0</v>
      </c>
      <c r="R187" s="110">
        <v>0</v>
      </c>
      <c r="S187" s="698">
        <v>0</v>
      </c>
      <c r="T187" s="110">
        <v>0</v>
      </c>
      <c r="U187" s="110">
        <v>142.05000000000001</v>
      </c>
      <c r="V187" s="110">
        <v>0</v>
      </c>
      <c r="W187" s="110">
        <v>0</v>
      </c>
      <c r="X187" s="698">
        <v>10120.74</v>
      </c>
      <c r="Y187" s="703">
        <v>8323.91</v>
      </c>
      <c r="Z187" s="703">
        <v>0</v>
      </c>
      <c r="AA187" s="703">
        <v>81530.3</v>
      </c>
      <c r="AB187" s="123">
        <f t="shared" si="13"/>
        <v>97039.43</v>
      </c>
      <c r="AC187" s="123">
        <v>2175220.41</v>
      </c>
      <c r="AD187" s="110">
        <v>0</v>
      </c>
      <c r="AE187" s="110">
        <v>0</v>
      </c>
      <c r="AF187" s="110">
        <v>0</v>
      </c>
      <c r="AG187" s="110">
        <v>0</v>
      </c>
      <c r="AH187" s="110">
        <v>0</v>
      </c>
      <c r="AI187" s="110">
        <v>0</v>
      </c>
      <c r="AJ187" s="110">
        <v>0</v>
      </c>
      <c r="AK187" s="110">
        <v>0</v>
      </c>
      <c r="AL187" s="110">
        <v>0</v>
      </c>
      <c r="AM187" s="703">
        <v>0</v>
      </c>
      <c r="AN187" s="707">
        <v>0</v>
      </c>
      <c r="AO187" s="707">
        <v>0</v>
      </c>
      <c r="AP187" s="707">
        <v>0</v>
      </c>
      <c r="AQ187" s="707">
        <v>25724.53</v>
      </c>
      <c r="AR187" s="707">
        <v>193349</v>
      </c>
      <c r="AS187" s="123">
        <f t="shared" si="14"/>
        <v>219073.53</v>
      </c>
      <c r="AT187" s="110">
        <v>0</v>
      </c>
      <c r="AU187" s="110">
        <v>0</v>
      </c>
      <c r="AV187" s="110">
        <v>0</v>
      </c>
      <c r="AW187" s="110">
        <v>0</v>
      </c>
      <c r="AX187" s="110">
        <v>0</v>
      </c>
      <c r="AY187" s="123">
        <f t="shared" si="15"/>
        <v>0</v>
      </c>
      <c r="AZ187" s="123">
        <v>5182.13</v>
      </c>
      <c r="BA187" s="110">
        <f t="shared" si="16"/>
        <v>2496515.5</v>
      </c>
      <c r="BC187" s="119">
        <f t="shared" si="17"/>
        <v>0</v>
      </c>
    </row>
    <row r="188" spans="1:55">
      <c r="B188" s="110" t="s">
        <v>15</v>
      </c>
      <c r="C188" s="110">
        <v>203631.52</v>
      </c>
      <c r="D188" s="110">
        <v>0</v>
      </c>
      <c r="E188" s="110">
        <v>0</v>
      </c>
      <c r="F188" s="123">
        <f t="shared" si="12"/>
        <v>203631.52</v>
      </c>
      <c r="G188" s="110">
        <v>0</v>
      </c>
      <c r="H188" s="110">
        <v>2434.27</v>
      </c>
      <c r="I188" s="110">
        <v>307.7</v>
      </c>
      <c r="J188" s="110">
        <v>0</v>
      </c>
      <c r="K188" s="110">
        <v>113276.62</v>
      </c>
      <c r="L188" s="110">
        <v>0</v>
      </c>
      <c r="M188" s="110">
        <v>76338.960000000006</v>
      </c>
      <c r="N188" s="110">
        <v>0</v>
      </c>
      <c r="O188" s="110">
        <v>2009.5</v>
      </c>
      <c r="P188" s="110">
        <v>23424</v>
      </c>
      <c r="Q188" s="110">
        <v>1000</v>
      </c>
      <c r="R188" s="110">
        <v>0</v>
      </c>
      <c r="S188" s="698">
        <v>290</v>
      </c>
      <c r="T188" s="110">
        <v>0</v>
      </c>
      <c r="U188" s="110">
        <v>9348.68</v>
      </c>
      <c r="V188" s="110">
        <v>0</v>
      </c>
      <c r="W188" s="110">
        <v>0</v>
      </c>
      <c r="X188" s="698">
        <v>231002.39</v>
      </c>
      <c r="Y188" s="703">
        <v>70705.759999999995</v>
      </c>
      <c r="Z188" s="703">
        <v>0</v>
      </c>
      <c r="AA188" s="703">
        <v>2320200.58</v>
      </c>
      <c r="AB188" s="123">
        <f t="shared" si="13"/>
        <v>2619046.0699999998</v>
      </c>
      <c r="AC188" s="123">
        <v>17784010.66</v>
      </c>
      <c r="AD188" s="110">
        <v>0</v>
      </c>
      <c r="AE188" s="110">
        <v>82539.759999999995</v>
      </c>
      <c r="AF188" s="110">
        <v>0</v>
      </c>
      <c r="AG188" s="110">
        <v>0</v>
      </c>
      <c r="AH188" s="110">
        <v>2850.07</v>
      </c>
      <c r="AI188" s="110">
        <v>0</v>
      </c>
      <c r="AJ188" s="110">
        <v>0</v>
      </c>
      <c r="AK188" s="110">
        <v>0</v>
      </c>
      <c r="AL188" s="110">
        <v>0</v>
      </c>
      <c r="AM188" s="703">
        <v>0</v>
      </c>
      <c r="AN188" s="707">
        <v>0</v>
      </c>
      <c r="AO188" s="707">
        <v>0</v>
      </c>
      <c r="AP188" s="707">
        <v>0</v>
      </c>
      <c r="AQ188" s="707">
        <v>0</v>
      </c>
      <c r="AR188" s="707">
        <v>915842</v>
      </c>
      <c r="AS188" s="123">
        <f t="shared" si="14"/>
        <v>1001231.83</v>
      </c>
      <c r="AT188" s="110">
        <v>2136.9899999999998</v>
      </c>
      <c r="AU188" s="110">
        <v>0</v>
      </c>
      <c r="AV188" s="110">
        <v>176448.97</v>
      </c>
      <c r="AW188" s="110">
        <v>57752.23</v>
      </c>
      <c r="AX188" s="110">
        <v>0</v>
      </c>
      <c r="AY188" s="123">
        <f t="shared" si="15"/>
        <v>236338.19</v>
      </c>
      <c r="AZ188" s="123">
        <v>42372.55</v>
      </c>
      <c r="BA188" s="110">
        <f t="shared" si="16"/>
        <v>21886630.82</v>
      </c>
      <c r="BC188" s="119">
        <f t="shared" si="17"/>
        <v>0</v>
      </c>
    </row>
    <row r="189" spans="1:55">
      <c r="A189" s="110" t="s">
        <v>775</v>
      </c>
      <c r="B189" s="110" t="s">
        <v>186</v>
      </c>
      <c r="C189" s="110">
        <v>0</v>
      </c>
      <c r="D189" s="110">
        <v>0</v>
      </c>
      <c r="E189" s="110">
        <v>0</v>
      </c>
      <c r="F189" s="123">
        <f t="shared" si="12"/>
        <v>0</v>
      </c>
      <c r="G189" s="110">
        <v>0</v>
      </c>
      <c r="H189" s="110">
        <v>50.21</v>
      </c>
      <c r="I189" s="110">
        <v>0</v>
      </c>
      <c r="J189" s="110">
        <v>0</v>
      </c>
      <c r="K189" s="110">
        <v>23339.73</v>
      </c>
      <c r="L189" s="110">
        <v>0</v>
      </c>
      <c r="M189" s="110">
        <v>26016</v>
      </c>
      <c r="N189" s="110">
        <v>0</v>
      </c>
      <c r="O189" s="110">
        <v>1000</v>
      </c>
      <c r="P189" s="110">
        <v>0</v>
      </c>
      <c r="Q189" s="110">
        <v>0</v>
      </c>
      <c r="R189" s="110">
        <v>0</v>
      </c>
      <c r="S189" s="698">
        <v>0</v>
      </c>
      <c r="T189" s="110">
        <v>0</v>
      </c>
      <c r="U189" s="110">
        <v>176.51</v>
      </c>
      <c r="V189" s="110">
        <v>0</v>
      </c>
      <c r="W189" s="110">
        <v>0</v>
      </c>
      <c r="X189" s="698">
        <v>0</v>
      </c>
      <c r="Y189" s="703">
        <v>6140.07</v>
      </c>
      <c r="Z189" s="703">
        <v>0</v>
      </c>
      <c r="AA189" s="703">
        <v>131059.96</v>
      </c>
      <c r="AB189" s="123">
        <f t="shared" si="13"/>
        <v>187782.48</v>
      </c>
      <c r="AC189" s="123">
        <v>1481379.13</v>
      </c>
      <c r="AD189" s="110">
        <v>0</v>
      </c>
      <c r="AE189" s="110">
        <v>0</v>
      </c>
      <c r="AF189" s="110">
        <v>0</v>
      </c>
      <c r="AG189" s="110">
        <v>0</v>
      </c>
      <c r="AH189" s="110">
        <v>0</v>
      </c>
      <c r="AI189" s="110">
        <v>0</v>
      </c>
      <c r="AJ189" s="110">
        <v>0</v>
      </c>
      <c r="AK189" s="110">
        <v>0</v>
      </c>
      <c r="AL189" s="110">
        <v>0</v>
      </c>
      <c r="AM189" s="703">
        <v>94085.290000000008</v>
      </c>
      <c r="AN189" s="707">
        <v>94085.290000000008</v>
      </c>
      <c r="AO189" s="707">
        <v>0</v>
      </c>
      <c r="AP189" s="707">
        <v>0</v>
      </c>
      <c r="AQ189" s="707">
        <v>6272.24</v>
      </c>
      <c r="AR189" s="707">
        <v>0</v>
      </c>
      <c r="AS189" s="123">
        <f t="shared" si="14"/>
        <v>194442.82</v>
      </c>
      <c r="AT189" s="110">
        <v>0</v>
      </c>
      <c r="AU189" s="110">
        <v>0</v>
      </c>
      <c r="AV189" s="110">
        <v>0</v>
      </c>
      <c r="AW189" s="110">
        <v>0</v>
      </c>
      <c r="AX189" s="110">
        <v>0</v>
      </c>
      <c r="AY189" s="123">
        <f t="shared" si="15"/>
        <v>0</v>
      </c>
      <c r="AZ189" s="123">
        <v>0</v>
      </c>
      <c r="BA189" s="110">
        <f t="shared" si="16"/>
        <v>1863604.43</v>
      </c>
      <c r="BC189" s="119">
        <f t="shared" si="17"/>
        <v>0</v>
      </c>
    </row>
    <row r="190" spans="1:55">
      <c r="A190" s="110" t="s">
        <v>775</v>
      </c>
      <c r="B190" s="110" t="s">
        <v>187</v>
      </c>
      <c r="C190" s="110">
        <v>0</v>
      </c>
      <c r="D190" s="110">
        <v>0</v>
      </c>
      <c r="E190" s="110">
        <v>0</v>
      </c>
      <c r="F190" s="123">
        <f t="shared" si="12"/>
        <v>0</v>
      </c>
      <c r="G190" s="110">
        <v>0</v>
      </c>
      <c r="H190" s="110">
        <v>0</v>
      </c>
      <c r="I190" s="110">
        <v>4259</v>
      </c>
      <c r="J190" s="110">
        <v>120</v>
      </c>
      <c r="K190" s="110">
        <v>2305</v>
      </c>
      <c r="L190" s="110">
        <v>0</v>
      </c>
      <c r="M190" s="110">
        <v>1500</v>
      </c>
      <c r="N190" s="110">
        <v>0</v>
      </c>
      <c r="O190" s="110">
        <v>65100</v>
      </c>
      <c r="P190" s="110">
        <v>0</v>
      </c>
      <c r="Q190" s="110">
        <v>0</v>
      </c>
      <c r="R190" s="110">
        <v>0</v>
      </c>
      <c r="S190" s="698">
        <v>0</v>
      </c>
      <c r="T190" s="110">
        <v>0</v>
      </c>
      <c r="U190" s="110">
        <v>0</v>
      </c>
      <c r="V190" s="110">
        <v>0</v>
      </c>
      <c r="W190" s="110">
        <v>0</v>
      </c>
      <c r="X190" s="698">
        <v>6750.91</v>
      </c>
      <c r="Y190" s="703">
        <v>6709.77</v>
      </c>
      <c r="Z190" s="703">
        <v>0</v>
      </c>
      <c r="AA190" s="703">
        <v>163242.45000000001</v>
      </c>
      <c r="AB190" s="123">
        <f t="shared" si="13"/>
        <v>243236.22</v>
      </c>
      <c r="AC190" s="123">
        <v>1517155.55</v>
      </c>
      <c r="AD190" s="110">
        <v>0</v>
      </c>
      <c r="AE190" s="110">
        <v>0</v>
      </c>
      <c r="AF190" s="110">
        <v>0</v>
      </c>
      <c r="AG190" s="110">
        <v>0</v>
      </c>
      <c r="AH190" s="110">
        <v>0</v>
      </c>
      <c r="AI190" s="110">
        <v>0</v>
      </c>
      <c r="AJ190" s="110">
        <v>0</v>
      </c>
      <c r="AK190" s="110">
        <v>0</v>
      </c>
      <c r="AL190" s="110">
        <v>0</v>
      </c>
      <c r="AM190" s="703">
        <v>117872.32999999999</v>
      </c>
      <c r="AN190" s="707">
        <v>117872.32999999999</v>
      </c>
      <c r="AO190" s="707">
        <v>0</v>
      </c>
      <c r="AP190" s="707">
        <v>0</v>
      </c>
      <c r="AQ190" s="707">
        <v>0</v>
      </c>
      <c r="AR190" s="707">
        <v>0</v>
      </c>
      <c r="AS190" s="123">
        <f t="shared" si="14"/>
        <v>235744.65999999997</v>
      </c>
      <c r="AT190" s="110">
        <v>0</v>
      </c>
      <c r="AU190" s="110">
        <v>0</v>
      </c>
      <c r="AV190" s="110">
        <v>0</v>
      </c>
      <c r="AW190" s="110">
        <v>0</v>
      </c>
      <c r="AX190" s="110">
        <v>0</v>
      </c>
      <c r="AY190" s="123">
        <f t="shared" si="15"/>
        <v>0</v>
      </c>
      <c r="AZ190" s="123">
        <v>0</v>
      </c>
      <c r="BA190" s="110">
        <f t="shared" si="16"/>
        <v>1996136.4300000002</v>
      </c>
      <c r="BC190" s="119">
        <f t="shared" si="17"/>
        <v>0</v>
      </c>
    </row>
    <row r="191" spans="1:55">
      <c r="A191" s="110" t="s">
        <v>775</v>
      </c>
      <c r="B191" s="110" t="s">
        <v>188</v>
      </c>
      <c r="C191" s="110">
        <v>0</v>
      </c>
      <c r="D191" s="110">
        <v>0</v>
      </c>
      <c r="E191" s="110">
        <v>0</v>
      </c>
      <c r="F191" s="123">
        <f t="shared" si="12"/>
        <v>0</v>
      </c>
      <c r="G191" s="110">
        <v>0</v>
      </c>
      <c r="H191" s="110">
        <v>0</v>
      </c>
      <c r="I191" s="110">
        <v>2370</v>
      </c>
      <c r="J191" s="110">
        <v>0</v>
      </c>
      <c r="K191" s="110">
        <v>0</v>
      </c>
      <c r="L191" s="110">
        <v>0</v>
      </c>
      <c r="M191" s="110">
        <v>0</v>
      </c>
      <c r="N191" s="110">
        <v>0</v>
      </c>
      <c r="O191" s="110">
        <v>116.26</v>
      </c>
      <c r="P191" s="110">
        <v>0</v>
      </c>
      <c r="Q191" s="110">
        <v>0</v>
      </c>
      <c r="R191" s="110">
        <v>0</v>
      </c>
      <c r="S191" s="698">
        <v>0</v>
      </c>
      <c r="T191" s="110">
        <v>0</v>
      </c>
      <c r="U191" s="110">
        <v>2233.96</v>
      </c>
      <c r="V191" s="110">
        <v>0</v>
      </c>
      <c r="W191" s="110">
        <v>0</v>
      </c>
      <c r="X191" s="698">
        <v>0</v>
      </c>
      <c r="Y191" s="703">
        <v>2848.49</v>
      </c>
      <c r="Z191" s="703">
        <v>0</v>
      </c>
      <c r="AA191" s="703">
        <v>0</v>
      </c>
      <c r="AB191" s="123">
        <f t="shared" si="13"/>
        <v>7568.71</v>
      </c>
      <c r="AC191" s="123">
        <v>1045929.99</v>
      </c>
      <c r="AD191" s="110">
        <v>0</v>
      </c>
      <c r="AE191" s="110">
        <v>0</v>
      </c>
      <c r="AF191" s="110">
        <v>0</v>
      </c>
      <c r="AG191" s="110">
        <v>0</v>
      </c>
      <c r="AH191" s="110">
        <v>0</v>
      </c>
      <c r="AI191" s="110">
        <v>0</v>
      </c>
      <c r="AJ191" s="110">
        <v>0</v>
      </c>
      <c r="AK191" s="110">
        <v>0</v>
      </c>
      <c r="AL191" s="110">
        <v>0</v>
      </c>
      <c r="AM191" s="703">
        <v>0</v>
      </c>
      <c r="AN191" s="707">
        <v>0</v>
      </c>
      <c r="AO191" s="707">
        <v>0</v>
      </c>
      <c r="AP191" s="707">
        <v>0</v>
      </c>
      <c r="AQ191" s="707">
        <v>0</v>
      </c>
      <c r="AR191" s="707">
        <v>0</v>
      </c>
      <c r="AS191" s="123">
        <f t="shared" si="14"/>
        <v>0</v>
      </c>
      <c r="AT191" s="110">
        <v>0</v>
      </c>
      <c r="AU191" s="110">
        <v>0</v>
      </c>
      <c r="AV191" s="110">
        <v>0</v>
      </c>
      <c r="AW191" s="110">
        <v>0</v>
      </c>
      <c r="AX191" s="110">
        <v>0</v>
      </c>
      <c r="AY191" s="123">
        <f t="shared" si="15"/>
        <v>0</v>
      </c>
      <c r="AZ191" s="123">
        <v>0</v>
      </c>
      <c r="BA191" s="110">
        <f t="shared" si="16"/>
        <v>1053498.7</v>
      </c>
      <c r="BC191" s="119">
        <f t="shared" si="17"/>
        <v>0</v>
      </c>
    </row>
    <row r="192" spans="1:55">
      <c r="B192" s="110" t="s">
        <v>815</v>
      </c>
      <c r="C192" s="110">
        <v>203631.52</v>
      </c>
      <c r="D192" s="110">
        <v>0</v>
      </c>
      <c r="E192" s="110">
        <v>0</v>
      </c>
      <c r="F192" s="123">
        <f t="shared" si="12"/>
        <v>203631.52</v>
      </c>
      <c r="G192" s="110">
        <v>0</v>
      </c>
      <c r="H192" s="110">
        <v>2484.48</v>
      </c>
      <c r="I192" s="110">
        <v>6936.7</v>
      </c>
      <c r="J192" s="110">
        <v>120</v>
      </c>
      <c r="K192" s="110">
        <v>138921.35</v>
      </c>
      <c r="L192" s="110">
        <v>0</v>
      </c>
      <c r="M192" s="110">
        <v>103854.96</v>
      </c>
      <c r="N192" s="110">
        <v>0</v>
      </c>
      <c r="O192" s="110">
        <v>68225.759999999995</v>
      </c>
      <c r="P192" s="110">
        <v>23424</v>
      </c>
      <c r="Q192" s="110">
        <v>1000</v>
      </c>
      <c r="R192" s="110">
        <v>0</v>
      </c>
      <c r="S192" s="698">
        <v>290</v>
      </c>
      <c r="T192" s="110">
        <v>0</v>
      </c>
      <c r="U192" s="110">
        <v>11759.150000000001</v>
      </c>
      <c r="V192" s="110">
        <v>0</v>
      </c>
      <c r="W192" s="110">
        <v>0</v>
      </c>
      <c r="X192" s="698">
        <v>237753.30000000002</v>
      </c>
      <c r="Y192" s="703">
        <v>86404.09</v>
      </c>
      <c r="Z192" s="703">
        <v>0</v>
      </c>
      <c r="AA192" s="703">
        <v>2614502.9900000002</v>
      </c>
      <c r="AB192" s="123">
        <f t="shared" si="13"/>
        <v>3057633.4800000004</v>
      </c>
      <c r="AC192" s="123">
        <v>21828475.329999998</v>
      </c>
      <c r="AD192" s="110">
        <v>0</v>
      </c>
      <c r="AE192" s="110">
        <v>82539.759999999995</v>
      </c>
      <c r="AF192" s="110">
        <v>0</v>
      </c>
      <c r="AG192" s="110">
        <v>0</v>
      </c>
      <c r="AH192" s="110">
        <v>2850.07</v>
      </c>
      <c r="AI192" s="110">
        <v>0</v>
      </c>
      <c r="AJ192" s="110">
        <v>0</v>
      </c>
      <c r="AK192" s="110">
        <v>0</v>
      </c>
      <c r="AL192" s="110">
        <v>0</v>
      </c>
      <c r="AM192" s="703">
        <v>211957.62</v>
      </c>
      <c r="AN192" s="707">
        <v>211957.62</v>
      </c>
      <c r="AO192" s="707">
        <v>0</v>
      </c>
      <c r="AP192" s="707">
        <v>0</v>
      </c>
      <c r="AQ192" s="707">
        <v>6272.24</v>
      </c>
      <c r="AR192" s="707">
        <v>915842</v>
      </c>
      <c r="AS192" s="123">
        <f t="shared" si="14"/>
        <v>1431419.31</v>
      </c>
      <c r="AT192" s="110">
        <v>2136.9899999999998</v>
      </c>
      <c r="AU192" s="110">
        <v>0</v>
      </c>
      <c r="AV192" s="110">
        <v>176448.97</v>
      </c>
      <c r="AW192" s="110">
        <v>57752.23</v>
      </c>
      <c r="AX192" s="110">
        <v>0</v>
      </c>
      <c r="AY192" s="123">
        <f t="shared" si="15"/>
        <v>236338.19</v>
      </c>
      <c r="AZ192" s="123">
        <v>42373</v>
      </c>
      <c r="BA192" s="110">
        <f>F192+AB192+AS192+AY192+AZ192+AC192</f>
        <v>26799870.829999998</v>
      </c>
      <c r="BB192" s="156">
        <f>BA192-'1718 revenues orig'!DY59-'1718 revenues orig'!GE59-'1718 revenues orig'!GF59-'1718 revenues orig'!GG59</f>
        <v>3808893.7099999972</v>
      </c>
      <c r="BC192" s="119">
        <f t="shared" si="17"/>
        <v>0</v>
      </c>
    </row>
    <row r="193" spans="2:55">
      <c r="B193" s="110" t="s">
        <v>130</v>
      </c>
      <c r="C193" s="110">
        <v>0</v>
      </c>
      <c r="D193" s="110">
        <v>0</v>
      </c>
      <c r="E193" s="110">
        <v>0</v>
      </c>
      <c r="F193" s="123">
        <f t="shared" si="12"/>
        <v>0</v>
      </c>
      <c r="G193" s="110">
        <v>0</v>
      </c>
      <c r="H193" s="110">
        <v>0</v>
      </c>
      <c r="I193" s="110">
        <v>7738.25</v>
      </c>
      <c r="J193" s="110">
        <v>0</v>
      </c>
      <c r="K193" s="110">
        <v>0</v>
      </c>
      <c r="L193" s="110">
        <v>0</v>
      </c>
      <c r="M193" s="110">
        <v>0</v>
      </c>
      <c r="N193" s="110">
        <v>0</v>
      </c>
      <c r="O193" s="110">
        <v>199.03</v>
      </c>
      <c r="P193" s="110">
        <v>0</v>
      </c>
      <c r="Q193" s="110">
        <v>0</v>
      </c>
      <c r="R193" s="110">
        <v>0</v>
      </c>
      <c r="S193" s="698">
        <v>0</v>
      </c>
      <c r="T193" s="110">
        <v>0</v>
      </c>
      <c r="U193" s="110">
        <v>25326.17</v>
      </c>
      <c r="V193" s="110">
        <v>0</v>
      </c>
      <c r="W193" s="110">
        <v>0</v>
      </c>
      <c r="X193" s="698">
        <v>0</v>
      </c>
      <c r="Y193" s="703">
        <v>6741.42</v>
      </c>
      <c r="Z193" s="703">
        <v>0</v>
      </c>
      <c r="AA193" s="703">
        <v>167715.21</v>
      </c>
      <c r="AB193" s="123">
        <f t="shared" si="13"/>
        <v>207720.08</v>
      </c>
      <c r="AC193" s="123">
        <v>2100582.13</v>
      </c>
      <c r="AD193" s="110">
        <v>0</v>
      </c>
      <c r="AE193" s="110">
        <v>0</v>
      </c>
      <c r="AF193" s="110">
        <v>0</v>
      </c>
      <c r="AG193" s="110">
        <v>0</v>
      </c>
      <c r="AH193" s="110">
        <v>0</v>
      </c>
      <c r="AI193" s="110">
        <v>0</v>
      </c>
      <c r="AJ193" s="110">
        <v>0</v>
      </c>
      <c r="AK193" s="110">
        <v>0</v>
      </c>
      <c r="AL193" s="110">
        <v>0</v>
      </c>
      <c r="AM193" s="703">
        <v>0</v>
      </c>
      <c r="AN193" s="707">
        <v>0</v>
      </c>
      <c r="AO193" s="707">
        <v>0</v>
      </c>
      <c r="AP193" s="707">
        <v>0</v>
      </c>
      <c r="AQ193" s="707">
        <v>0</v>
      </c>
      <c r="AR193" s="707">
        <v>0</v>
      </c>
      <c r="AS193" s="123">
        <f t="shared" si="14"/>
        <v>0</v>
      </c>
      <c r="AT193" s="110">
        <v>0</v>
      </c>
      <c r="AU193" s="110">
        <v>0</v>
      </c>
      <c r="AV193" s="110">
        <v>0</v>
      </c>
      <c r="AW193" s="110">
        <v>0</v>
      </c>
      <c r="AX193" s="110">
        <v>0</v>
      </c>
      <c r="AY193" s="123">
        <f t="shared" si="15"/>
        <v>0</v>
      </c>
      <c r="AZ193" s="123">
        <v>0</v>
      </c>
      <c r="BA193" s="110">
        <f t="shared" si="16"/>
        <v>2308302.21</v>
      </c>
      <c r="BC193" s="119">
        <f t="shared" si="17"/>
        <v>0</v>
      </c>
    </row>
    <row r="194" spans="2:55">
      <c r="B194" s="110" t="s">
        <v>131</v>
      </c>
      <c r="C194" s="110">
        <v>0</v>
      </c>
      <c r="D194" s="110">
        <v>0</v>
      </c>
      <c r="E194" s="110">
        <v>0</v>
      </c>
      <c r="F194" s="123">
        <f t="shared" si="12"/>
        <v>0</v>
      </c>
      <c r="G194" s="110">
        <v>0</v>
      </c>
      <c r="H194" s="110">
        <v>0</v>
      </c>
      <c r="I194" s="110">
        <v>0</v>
      </c>
      <c r="J194" s="110">
        <v>0</v>
      </c>
      <c r="K194" s="110">
        <v>0</v>
      </c>
      <c r="L194" s="110">
        <v>0</v>
      </c>
      <c r="M194" s="110">
        <v>0</v>
      </c>
      <c r="N194" s="110">
        <v>0</v>
      </c>
      <c r="O194" s="110">
        <v>23557.919999999998</v>
      </c>
      <c r="P194" s="110">
        <v>0</v>
      </c>
      <c r="Q194" s="110">
        <v>0</v>
      </c>
      <c r="R194" s="110">
        <v>0</v>
      </c>
      <c r="S194" s="698">
        <v>0</v>
      </c>
      <c r="T194" s="110">
        <v>0</v>
      </c>
      <c r="U194" s="110">
        <v>26191.63</v>
      </c>
      <c r="V194" s="110">
        <v>0</v>
      </c>
      <c r="W194" s="110">
        <v>0</v>
      </c>
      <c r="X194" s="698">
        <v>0</v>
      </c>
      <c r="Y194" s="703">
        <v>4969.03</v>
      </c>
      <c r="Z194" s="703">
        <v>0</v>
      </c>
      <c r="AA194" s="703">
        <v>114634.29</v>
      </c>
      <c r="AB194" s="123">
        <f t="shared" si="13"/>
        <v>169352.87</v>
      </c>
      <c r="AC194" s="123">
        <v>1210508.8500000001</v>
      </c>
      <c r="AD194" s="110">
        <v>0</v>
      </c>
      <c r="AE194" s="110">
        <v>0</v>
      </c>
      <c r="AF194" s="110">
        <v>0</v>
      </c>
      <c r="AG194" s="110">
        <v>0</v>
      </c>
      <c r="AH194" s="110">
        <v>0</v>
      </c>
      <c r="AI194" s="110">
        <v>0</v>
      </c>
      <c r="AJ194" s="110">
        <v>0</v>
      </c>
      <c r="AK194" s="110">
        <v>0</v>
      </c>
      <c r="AL194" s="110">
        <v>0</v>
      </c>
      <c r="AM194" s="703">
        <v>0</v>
      </c>
      <c r="AN194" s="707">
        <v>0</v>
      </c>
      <c r="AO194" s="707">
        <v>0</v>
      </c>
      <c r="AP194" s="707">
        <v>0</v>
      </c>
      <c r="AQ194" s="707">
        <v>0</v>
      </c>
      <c r="AR194" s="707">
        <v>0</v>
      </c>
      <c r="AS194" s="123">
        <f t="shared" si="14"/>
        <v>0</v>
      </c>
      <c r="AT194" s="110">
        <v>0</v>
      </c>
      <c r="AU194" s="110">
        <v>0</v>
      </c>
      <c r="AV194" s="110">
        <v>0</v>
      </c>
      <c r="AW194" s="110">
        <v>0</v>
      </c>
      <c r="AX194" s="110">
        <v>0</v>
      </c>
      <c r="AY194" s="123">
        <f t="shared" si="15"/>
        <v>0</v>
      </c>
      <c r="AZ194" s="123">
        <v>0</v>
      </c>
      <c r="BA194" s="110">
        <f t="shared" si="16"/>
        <v>1379861.7200000002</v>
      </c>
      <c r="BC194" s="119">
        <f t="shared" si="17"/>
        <v>0</v>
      </c>
    </row>
    <row r="195" spans="2:55">
      <c r="B195" s="110" t="s">
        <v>132</v>
      </c>
      <c r="C195" s="110">
        <v>0</v>
      </c>
      <c r="D195" s="110">
        <v>0</v>
      </c>
      <c r="E195" s="110">
        <v>0</v>
      </c>
      <c r="F195" s="123">
        <f t="shared" si="12"/>
        <v>0</v>
      </c>
      <c r="G195" s="110">
        <v>0</v>
      </c>
      <c r="H195" s="110">
        <v>656.17</v>
      </c>
      <c r="I195" s="110">
        <v>0</v>
      </c>
      <c r="J195" s="110">
        <v>700</v>
      </c>
      <c r="K195" s="110">
        <v>0</v>
      </c>
      <c r="L195" s="110">
        <v>0</v>
      </c>
      <c r="M195" s="110">
        <v>0</v>
      </c>
      <c r="N195" s="110">
        <v>0</v>
      </c>
      <c r="O195" s="110">
        <v>500</v>
      </c>
      <c r="P195" s="110">
        <v>0</v>
      </c>
      <c r="Q195" s="110">
        <v>0</v>
      </c>
      <c r="R195" s="110">
        <v>0</v>
      </c>
      <c r="S195" s="698">
        <v>0</v>
      </c>
      <c r="T195" s="110">
        <v>0</v>
      </c>
      <c r="U195" s="110">
        <v>7153.85</v>
      </c>
      <c r="V195" s="110">
        <v>0</v>
      </c>
      <c r="W195" s="110">
        <v>0</v>
      </c>
      <c r="X195" s="698">
        <v>0</v>
      </c>
      <c r="Y195" s="703">
        <v>6551.52</v>
      </c>
      <c r="Z195" s="703">
        <v>0</v>
      </c>
      <c r="AA195" s="703">
        <v>0</v>
      </c>
      <c r="AB195" s="123">
        <f t="shared" si="13"/>
        <v>15561.54</v>
      </c>
      <c r="AC195" s="123">
        <v>1696435.03</v>
      </c>
      <c r="AD195" s="110">
        <v>0</v>
      </c>
      <c r="AE195" s="110">
        <v>0</v>
      </c>
      <c r="AF195" s="110">
        <v>0</v>
      </c>
      <c r="AG195" s="110">
        <v>0</v>
      </c>
      <c r="AH195" s="110">
        <v>0</v>
      </c>
      <c r="AI195" s="110">
        <v>0</v>
      </c>
      <c r="AJ195" s="110">
        <v>0</v>
      </c>
      <c r="AK195" s="110">
        <v>0</v>
      </c>
      <c r="AL195" s="110">
        <v>0</v>
      </c>
      <c r="AM195" s="703">
        <v>0</v>
      </c>
      <c r="AN195" s="707">
        <v>0</v>
      </c>
      <c r="AO195" s="707">
        <v>0</v>
      </c>
      <c r="AP195" s="707">
        <v>0</v>
      </c>
      <c r="AQ195" s="707">
        <v>6861</v>
      </c>
      <c r="AR195" s="707">
        <v>0</v>
      </c>
      <c r="AS195" s="123">
        <f t="shared" si="14"/>
        <v>6861</v>
      </c>
      <c r="AT195" s="110">
        <v>0</v>
      </c>
      <c r="AU195" s="110">
        <v>0</v>
      </c>
      <c r="AV195" s="110">
        <v>0</v>
      </c>
      <c r="AW195" s="110">
        <v>0</v>
      </c>
      <c r="AX195" s="110">
        <v>0</v>
      </c>
      <c r="AY195" s="123">
        <f t="shared" si="15"/>
        <v>0</v>
      </c>
      <c r="AZ195" s="123">
        <v>0</v>
      </c>
      <c r="BA195" s="110">
        <f t="shared" si="16"/>
        <v>1718857.57</v>
      </c>
      <c r="BB195" s="156">
        <f>BA195-'1718 revenues orig'!EB59</f>
        <v>13412.520000000019</v>
      </c>
      <c r="BC195" s="119">
        <f t="shared" si="17"/>
        <v>0</v>
      </c>
    </row>
    <row r="196" spans="2:55">
      <c r="B196" s="110" t="s">
        <v>133</v>
      </c>
      <c r="C196" s="110">
        <v>36719.58</v>
      </c>
      <c r="D196" s="110">
        <v>15618.53</v>
      </c>
      <c r="E196" s="110">
        <v>0</v>
      </c>
      <c r="F196" s="123">
        <f t="shared" si="12"/>
        <v>52338.11</v>
      </c>
      <c r="G196" s="110">
        <v>0</v>
      </c>
      <c r="H196" s="110">
        <v>2642.17</v>
      </c>
      <c r="I196" s="110">
        <v>0</v>
      </c>
      <c r="J196" s="110">
        <v>0</v>
      </c>
      <c r="K196" s="110">
        <v>0</v>
      </c>
      <c r="L196" s="110">
        <v>0</v>
      </c>
      <c r="M196" s="110">
        <v>0</v>
      </c>
      <c r="N196" s="110">
        <v>0</v>
      </c>
      <c r="O196" s="110">
        <v>1188.43</v>
      </c>
      <c r="P196" s="110">
        <v>0</v>
      </c>
      <c r="Q196" s="110">
        <v>0</v>
      </c>
      <c r="R196" s="110">
        <v>0</v>
      </c>
      <c r="S196" s="698">
        <v>3623.13</v>
      </c>
      <c r="T196" s="110">
        <v>0</v>
      </c>
      <c r="U196" s="110">
        <v>0</v>
      </c>
      <c r="V196" s="110">
        <v>0</v>
      </c>
      <c r="W196" s="110">
        <v>0</v>
      </c>
      <c r="X196" s="698">
        <v>0</v>
      </c>
      <c r="Y196" s="703">
        <v>9843.1</v>
      </c>
      <c r="Z196" s="703">
        <v>0</v>
      </c>
      <c r="AA196" s="703">
        <v>219471.86</v>
      </c>
      <c r="AB196" s="123">
        <f t="shared" si="13"/>
        <v>233145.56</v>
      </c>
      <c r="AC196" s="123">
        <v>3486507.33</v>
      </c>
      <c r="AD196" s="110">
        <v>0</v>
      </c>
      <c r="AE196" s="110">
        <v>0</v>
      </c>
      <c r="AF196" s="110">
        <v>0</v>
      </c>
      <c r="AG196" s="110">
        <v>0</v>
      </c>
      <c r="AH196" s="110">
        <v>0</v>
      </c>
      <c r="AI196" s="110">
        <v>0</v>
      </c>
      <c r="AJ196" s="110">
        <v>86947.91</v>
      </c>
      <c r="AK196" s="110">
        <v>0</v>
      </c>
      <c r="AL196" s="110">
        <v>0</v>
      </c>
      <c r="AM196" s="703">
        <v>0</v>
      </c>
      <c r="AN196" s="707">
        <v>0</v>
      </c>
      <c r="AO196" s="707">
        <v>0</v>
      </c>
      <c r="AP196" s="707">
        <v>0</v>
      </c>
      <c r="AQ196" s="707">
        <v>27754.65</v>
      </c>
      <c r="AR196" s="707">
        <v>249182</v>
      </c>
      <c r="AS196" s="123">
        <f t="shared" si="14"/>
        <v>363884.56</v>
      </c>
      <c r="AT196" s="110">
        <v>0</v>
      </c>
      <c r="AU196" s="110">
        <v>0</v>
      </c>
      <c r="AV196" s="110">
        <v>0</v>
      </c>
      <c r="AW196" s="110">
        <v>0</v>
      </c>
      <c r="AX196" s="110">
        <v>0</v>
      </c>
      <c r="AY196" s="123">
        <f t="shared" si="15"/>
        <v>0</v>
      </c>
      <c r="AZ196" s="123">
        <v>0</v>
      </c>
      <c r="BA196" s="110">
        <f t="shared" si="16"/>
        <v>4135875.56</v>
      </c>
      <c r="BC196" s="119">
        <f t="shared" si="17"/>
        <v>0</v>
      </c>
    </row>
    <row r="197" spans="2:55">
      <c r="B197" s="110" t="s">
        <v>134</v>
      </c>
      <c r="C197" s="110">
        <v>0</v>
      </c>
      <c r="D197" s="110">
        <v>0</v>
      </c>
      <c r="E197" s="110">
        <v>0</v>
      </c>
      <c r="F197" s="123">
        <f t="shared" si="12"/>
        <v>0</v>
      </c>
      <c r="G197" s="110">
        <v>0</v>
      </c>
      <c r="H197" s="110">
        <v>0</v>
      </c>
      <c r="I197" s="110">
        <v>0</v>
      </c>
      <c r="J197" s="110">
        <v>0</v>
      </c>
      <c r="K197" s="110">
        <v>8900</v>
      </c>
      <c r="L197" s="110">
        <v>0</v>
      </c>
      <c r="M197" s="110">
        <v>0</v>
      </c>
      <c r="N197" s="110">
        <v>0</v>
      </c>
      <c r="O197" s="110">
        <v>0</v>
      </c>
      <c r="P197" s="110">
        <v>0</v>
      </c>
      <c r="Q197" s="110">
        <v>0</v>
      </c>
      <c r="R197" s="110">
        <v>0</v>
      </c>
      <c r="S197" s="698">
        <v>0</v>
      </c>
      <c r="T197" s="110">
        <v>0</v>
      </c>
      <c r="U197" s="110">
        <v>0</v>
      </c>
      <c r="V197" s="110">
        <v>0</v>
      </c>
      <c r="W197" s="110">
        <v>0</v>
      </c>
      <c r="X197" s="698">
        <v>0</v>
      </c>
      <c r="Y197" s="703">
        <v>5633.67</v>
      </c>
      <c r="Z197" s="703">
        <v>0</v>
      </c>
      <c r="AA197" s="703">
        <v>0</v>
      </c>
      <c r="AB197" s="123">
        <f t="shared" si="13"/>
        <v>14533.67</v>
      </c>
      <c r="AC197" s="123">
        <v>1867238.79</v>
      </c>
      <c r="AD197" s="110">
        <v>0</v>
      </c>
      <c r="AE197" s="110">
        <v>0</v>
      </c>
      <c r="AF197" s="110">
        <v>0</v>
      </c>
      <c r="AG197" s="110">
        <v>0</v>
      </c>
      <c r="AH197" s="110">
        <v>0</v>
      </c>
      <c r="AI197" s="110">
        <v>0</v>
      </c>
      <c r="AJ197" s="110">
        <v>0</v>
      </c>
      <c r="AK197" s="110">
        <v>0</v>
      </c>
      <c r="AL197" s="110">
        <v>0</v>
      </c>
      <c r="AM197" s="703">
        <v>0</v>
      </c>
      <c r="AN197" s="707">
        <v>0</v>
      </c>
      <c r="AO197" s="707">
        <v>0</v>
      </c>
      <c r="AP197" s="707">
        <v>0</v>
      </c>
      <c r="AQ197" s="707">
        <v>0</v>
      </c>
      <c r="AR197" s="707">
        <v>0</v>
      </c>
      <c r="AS197" s="123">
        <f t="shared" si="14"/>
        <v>0</v>
      </c>
      <c r="AT197" s="110">
        <v>0</v>
      </c>
      <c r="AU197" s="110">
        <v>0</v>
      </c>
      <c r="AV197" s="110">
        <v>0</v>
      </c>
      <c r="AW197" s="110">
        <v>0</v>
      </c>
      <c r="AX197" s="110">
        <v>0</v>
      </c>
      <c r="AY197" s="123">
        <f t="shared" si="15"/>
        <v>0</v>
      </c>
      <c r="AZ197" s="123">
        <v>0</v>
      </c>
      <c r="BA197" s="110">
        <f t="shared" si="16"/>
        <v>1881772.46</v>
      </c>
      <c r="BC197" s="119">
        <f t="shared" si="17"/>
        <v>0</v>
      </c>
    </row>
    <row r="198" spans="2:55">
      <c r="B198" s="110" t="s">
        <v>135</v>
      </c>
      <c r="C198" s="110">
        <v>39269.620000000003</v>
      </c>
      <c r="D198" s="110">
        <v>0</v>
      </c>
      <c r="E198" s="110">
        <v>0</v>
      </c>
      <c r="F198" s="123">
        <f t="shared" si="12"/>
        <v>39269.620000000003</v>
      </c>
      <c r="G198" s="110">
        <v>0</v>
      </c>
      <c r="H198" s="110">
        <v>418.82</v>
      </c>
      <c r="I198" s="110">
        <v>0</v>
      </c>
      <c r="J198" s="110">
        <v>0</v>
      </c>
      <c r="K198" s="110">
        <v>800</v>
      </c>
      <c r="L198" s="110">
        <v>0</v>
      </c>
      <c r="M198" s="110">
        <v>0</v>
      </c>
      <c r="N198" s="110">
        <v>83.71</v>
      </c>
      <c r="O198" s="110">
        <v>0</v>
      </c>
      <c r="P198" s="110">
        <v>0</v>
      </c>
      <c r="Q198" s="110">
        <v>0</v>
      </c>
      <c r="R198" s="110">
        <v>0</v>
      </c>
      <c r="S198" s="698">
        <v>10810.79</v>
      </c>
      <c r="T198" s="110">
        <v>0</v>
      </c>
      <c r="U198" s="110">
        <v>3535.86</v>
      </c>
      <c r="V198" s="110">
        <v>0</v>
      </c>
      <c r="W198" s="110">
        <v>3023.15</v>
      </c>
      <c r="X198" s="698">
        <v>11638.2</v>
      </c>
      <c r="Y198" s="703">
        <v>17344.12</v>
      </c>
      <c r="Z198" s="703">
        <v>0</v>
      </c>
      <c r="AA198" s="703">
        <v>161217.25</v>
      </c>
      <c r="AB198" s="123">
        <f t="shared" si="13"/>
        <v>186422.90999999997</v>
      </c>
      <c r="AC198" s="123">
        <v>5227419.6399999997</v>
      </c>
      <c r="AD198" s="110">
        <v>0</v>
      </c>
      <c r="AE198" s="110">
        <v>0</v>
      </c>
      <c r="AF198" s="110">
        <v>0</v>
      </c>
      <c r="AG198" s="110">
        <v>0</v>
      </c>
      <c r="AH198" s="110">
        <v>0</v>
      </c>
      <c r="AI198" s="110">
        <v>0</v>
      </c>
      <c r="AJ198" s="110">
        <v>0</v>
      </c>
      <c r="AK198" s="110">
        <v>0</v>
      </c>
      <c r="AL198" s="110">
        <v>0</v>
      </c>
      <c r="AM198" s="703">
        <v>31181.119999999999</v>
      </c>
      <c r="AN198" s="707">
        <v>31181.119999999999</v>
      </c>
      <c r="AO198" s="707">
        <v>119521.55</v>
      </c>
      <c r="AP198" s="707">
        <v>0</v>
      </c>
      <c r="AQ198" s="707">
        <v>59843</v>
      </c>
      <c r="AR198" s="707">
        <v>258144</v>
      </c>
      <c r="AS198" s="123">
        <f t="shared" si="14"/>
        <v>499870.79000000004</v>
      </c>
      <c r="AT198" s="110">
        <v>0</v>
      </c>
      <c r="AU198" s="110">
        <v>0</v>
      </c>
      <c r="AV198" s="110">
        <v>0</v>
      </c>
      <c r="AW198" s="110">
        <v>0</v>
      </c>
      <c r="AX198" s="110">
        <v>0</v>
      </c>
      <c r="AY198" s="123">
        <f t="shared" si="15"/>
        <v>0</v>
      </c>
      <c r="AZ198" s="123">
        <v>0</v>
      </c>
      <c r="BA198" s="110">
        <f t="shared" si="16"/>
        <v>5952982.96</v>
      </c>
      <c r="BB198" s="156">
        <f>BA198-'1718 revenues disparity1'!GI58</f>
        <v>655983.16999999993</v>
      </c>
      <c r="BC198" s="119">
        <f t="shared" si="17"/>
        <v>0</v>
      </c>
    </row>
    <row r="199" spans="2:55">
      <c r="B199" s="110" t="s">
        <v>136</v>
      </c>
      <c r="C199" s="110">
        <v>0</v>
      </c>
      <c r="D199" s="110">
        <v>0</v>
      </c>
      <c r="E199" s="110">
        <v>0</v>
      </c>
      <c r="F199" s="123">
        <f t="shared" si="12"/>
        <v>0</v>
      </c>
      <c r="G199" s="110">
        <v>0</v>
      </c>
      <c r="H199" s="110">
        <v>0</v>
      </c>
      <c r="I199" s="110">
        <v>7225</v>
      </c>
      <c r="J199" s="110">
        <v>0</v>
      </c>
      <c r="K199" s="110">
        <v>0</v>
      </c>
      <c r="L199" s="110">
        <v>0</v>
      </c>
      <c r="M199" s="110">
        <v>0</v>
      </c>
      <c r="N199" s="110">
        <v>0</v>
      </c>
      <c r="O199" s="110">
        <v>0</v>
      </c>
      <c r="P199" s="110">
        <v>2500</v>
      </c>
      <c r="Q199" s="110">
        <v>0</v>
      </c>
      <c r="R199" s="110">
        <v>0</v>
      </c>
      <c r="S199" s="698">
        <v>0</v>
      </c>
      <c r="T199" s="110">
        <v>0</v>
      </c>
      <c r="U199" s="110">
        <v>0</v>
      </c>
      <c r="V199" s="110">
        <v>0</v>
      </c>
      <c r="W199" s="110">
        <v>0</v>
      </c>
      <c r="X199" s="698">
        <v>0</v>
      </c>
      <c r="Y199" s="703">
        <v>5285.52</v>
      </c>
      <c r="Z199" s="703">
        <v>0</v>
      </c>
      <c r="AA199" s="703">
        <v>0</v>
      </c>
      <c r="AB199" s="123">
        <f t="shared" si="13"/>
        <v>15010.52</v>
      </c>
      <c r="AC199" s="123">
        <v>1603053.31</v>
      </c>
      <c r="AD199" s="110">
        <v>0</v>
      </c>
      <c r="AE199" s="110">
        <v>0</v>
      </c>
      <c r="AF199" s="110">
        <v>0</v>
      </c>
      <c r="AG199" s="110">
        <v>0</v>
      </c>
      <c r="AH199" s="110">
        <v>0</v>
      </c>
      <c r="AI199" s="110">
        <v>0</v>
      </c>
      <c r="AJ199" s="110">
        <v>0</v>
      </c>
      <c r="AK199" s="110">
        <v>0</v>
      </c>
      <c r="AL199" s="110">
        <v>0</v>
      </c>
      <c r="AM199" s="703">
        <v>0</v>
      </c>
      <c r="AN199" s="707">
        <v>0</v>
      </c>
      <c r="AO199" s="707">
        <v>0</v>
      </c>
      <c r="AP199" s="707">
        <v>0</v>
      </c>
      <c r="AQ199" s="707">
        <v>0</v>
      </c>
      <c r="AR199" s="707">
        <v>0</v>
      </c>
      <c r="AS199" s="123">
        <f t="shared" si="14"/>
        <v>0</v>
      </c>
      <c r="AT199" s="110">
        <v>0</v>
      </c>
      <c r="AU199" s="110">
        <v>0</v>
      </c>
      <c r="AV199" s="110">
        <v>0</v>
      </c>
      <c r="AW199" s="110">
        <v>0</v>
      </c>
      <c r="AX199" s="110">
        <v>0</v>
      </c>
      <c r="AY199" s="123">
        <f t="shared" si="15"/>
        <v>0</v>
      </c>
      <c r="AZ199" s="123">
        <v>0</v>
      </c>
      <c r="BA199" s="110">
        <f t="shared" si="16"/>
        <v>1618063.83</v>
      </c>
      <c r="BC199" s="119">
        <f t="shared" si="17"/>
        <v>0</v>
      </c>
    </row>
    <row r="200" spans="2:55">
      <c r="B200" s="110" t="s">
        <v>137</v>
      </c>
      <c r="C200" s="110">
        <v>0</v>
      </c>
      <c r="D200" s="110">
        <v>0</v>
      </c>
      <c r="E200" s="110">
        <v>0</v>
      </c>
      <c r="F200" s="123">
        <f t="shared" si="12"/>
        <v>0</v>
      </c>
      <c r="G200" s="110">
        <v>0</v>
      </c>
      <c r="H200" s="110">
        <v>0</v>
      </c>
      <c r="I200" s="110">
        <v>0</v>
      </c>
      <c r="J200" s="110">
        <v>0</v>
      </c>
      <c r="K200" s="110">
        <v>0</v>
      </c>
      <c r="L200" s="110">
        <v>0</v>
      </c>
      <c r="M200" s="110">
        <v>0</v>
      </c>
      <c r="N200" s="110">
        <v>0</v>
      </c>
      <c r="O200" s="110">
        <v>5424</v>
      </c>
      <c r="P200" s="110">
        <v>0</v>
      </c>
      <c r="Q200" s="110">
        <v>0</v>
      </c>
      <c r="R200" s="110">
        <v>0</v>
      </c>
      <c r="S200" s="698">
        <v>0</v>
      </c>
      <c r="T200" s="110">
        <v>0</v>
      </c>
      <c r="U200" s="110">
        <v>6273.2</v>
      </c>
      <c r="V200" s="110">
        <v>0</v>
      </c>
      <c r="W200" s="110">
        <v>0</v>
      </c>
      <c r="X200" s="698">
        <v>0</v>
      </c>
      <c r="Y200" s="703">
        <v>8830.31</v>
      </c>
      <c r="Z200" s="703">
        <v>0</v>
      </c>
      <c r="AA200" s="703">
        <v>0</v>
      </c>
      <c r="AB200" s="123">
        <f t="shared" si="13"/>
        <v>20527.510000000002</v>
      </c>
      <c r="AC200" s="123">
        <v>2704870.32</v>
      </c>
      <c r="AD200" s="110">
        <v>0</v>
      </c>
      <c r="AE200" s="110">
        <v>0</v>
      </c>
      <c r="AF200" s="110">
        <v>0</v>
      </c>
      <c r="AG200" s="110">
        <v>0</v>
      </c>
      <c r="AH200" s="110">
        <v>0</v>
      </c>
      <c r="AI200" s="110">
        <v>0</v>
      </c>
      <c r="AJ200" s="110">
        <v>0</v>
      </c>
      <c r="AK200" s="110">
        <v>0</v>
      </c>
      <c r="AL200" s="110">
        <v>0</v>
      </c>
      <c r="AM200" s="703">
        <v>0</v>
      </c>
      <c r="AN200" s="707">
        <v>0</v>
      </c>
      <c r="AO200" s="707">
        <v>0</v>
      </c>
      <c r="AP200" s="707">
        <v>0</v>
      </c>
      <c r="AQ200" s="707">
        <v>10169.06</v>
      </c>
      <c r="AR200" s="707">
        <v>0</v>
      </c>
      <c r="AS200" s="123">
        <f t="shared" si="14"/>
        <v>10169.06</v>
      </c>
      <c r="AT200" s="110">
        <v>0</v>
      </c>
      <c r="AU200" s="110">
        <v>0</v>
      </c>
      <c r="AV200" s="110">
        <v>0</v>
      </c>
      <c r="AW200" s="110">
        <v>0</v>
      </c>
      <c r="AX200" s="110">
        <v>0</v>
      </c>
      <c r="AY200" s="123">
        <f t="shared" si="15"/>
        <v>0</v>
      </c>
      <c r="AZ200" s="123">
        <v>0</v>
      </c>
      <c r="BA200" s="110">
        <f t="shared" si="16"/>
        <v>2735566.8899999997</v>
      </c>
      <c r="BC200" s="119">
        <f t="shared" si="17"/>
        <v>0</v>
      </c>
    </row>
    <row r="201" spans="2:55">
      <c r="B201" s="110" t="s">
        <v>138</v>
      </c>
      <c r="C201" s="110">
        <v>0</v>
      </c>
      <c r="D201" s="110">
        <v>0</v>
      </c>
      <c r="E201" s="110">
        <v>0</v>
      </c>
      <c r="F201" s="123">
        <f t="shared" si="12"/>
        <v>0</v>
      </c>
      <c r="G201" s="110">
        <v>0</v>
      </c>
      <c r="H201" s="110">
        <v>10.25</v>
      </c>
      <c r="I201" s="110">
        <v>0</v>
      </c>
      <c r="J201" s="110">
        <v>0</v>
      </c>
      <c r="K201" s="110">
        <v>0</v>
      </c>
      <c r="L201" s="110">
        <v>0</v>
      </c>
      <c r="M201" s="110">
        <v>0</v>
      </c>
      <c r="N201" s="110">
        <v>0</v>
      </c>
      <c r="O201" s="110">
        <v>0</v>
      </c>
      <c r="P201" s="110">
        <v>560.19000000000005</v>
      </c>
      <c r="Q201" s="110">
        <v>0</v>
      </c>
      <c r="R201" s="110">
        <v>0</v>
      </c>
      <c r="S201" s="698">
        <v>4103.12</v>
      </c>
      <c r="T201" s="110">
        <v>0</v>
      </c>
      <c r="U201" s="110">
        <v>1500</v>
      </c>
      <c r="V201" s="110">
        <v>0</v>
      </c>
      <c r="W201" s="110">
        <v>0</v>
      </c>
      <c r="X201" s="698">
        <v>43371.38</v>
      </c>
      <c r="Y201" s="703">
        <v>9779.7999999999993</v>
      </c>
      <c r="Z201" s="703">
        <v>0</v>
      </c>
      <c r="AA201" s="703">
        <v>223694.74</v>
      </c>
      <c r="AB201" s="123">
        <f t="shared" si="13"/>
        <v>235544.97999999998</v>
      </c>
      <c r="AC201" s="123">
        <v>2511571.36</v>
      </c>
      <c r="AD201" s="110">
        <v>0</v>
      </c>
      <c r="AE201" s="110">
        <v>0</v>
      </c>
      <c r="AF201" s="110">
        <v>0</v>
      </c>
      <c r="AG201" s="110">
        <v>0</v>
      </c>
      <c r="AH201" s="110">
        <v>0</v>
      </c>
      <c r="AI201" s="110">
        <v>0</v>
      </c>
      <c r="AJ201" s="110">
        <v>0</v>
      </c>
      <c r="AK201" s="110">
        <v>0</v>
      </c>
      <c r="AL201" s="110">
        <v>0</v>
      </c>
      <c r="AM201" s="703">
        <v>0</v>
      </c>
      <c r="AN201" s="707">
        <v>0</v>
      </c>
      <c r="AO201" s="707">
        <v>0</v>
      </c>
      <c r="AP201" s="707">
        <v>0</v>
      </c>
      <c r="AQ201" s="707">
        <v>0</v>
      </c>
      <c r="AR201" s="707">
        <v>55434</v>
      </c>
      <c r="AS201" s="123">
        <f t="shared" si="14"/>
        <v>55434</v>
      </c>
      <c r="AT201" s="110">
        <v>0</v>
      </c>
      <c r="AU201" s="110">
        <v>0</v>
      </c>
      <c r="AV201" s="110">
        <v>0</v>
      </c>
      <c r="AW201" s="110">
        <v>0</v>
      </c>
      <c r="AX201" s="110">
        <v>0</v>
      </c>
      <c r="AY201" s="123">
        <f t="shared" si="15"/>
        <v>0</v>
      </c>
      <c r="AZ201" s="123">
        <v>0</v>
      </c>
      <c r="BA201" s="110">
        <f t="shared" si="16"/>
        <v>2802550.34</v>
      </c>
      <c r="BC201" s="119">
        <f t="shared" si="17"/>
        <v>0</v>
      </c>
    </row>
    <row r="202" spans="2:55">
      <c r="B202" s="110" t="s">
        <v>139</v>
      </c>
      <c r="C202" s="110">
        <v>159957.41</v>
      </c>
      <c r="D202" s="110">
        <v>0</v>
      </c>
      <c r="E202" s="110">
        <v>0</v>
      </c>
      <c r="F202" s="123">
        <f t="shared" si="12"/>
        <v>159957.41</v>
      </c>
      <c r="G202" s="110">
        <v>0</v>
      </c>
      <c r="H202" s="110">
        <v>1181.1400000000001</v>
      </c>
      <c r="I202" s="110">
        <v>2981.32</v>
      </c>
      <c r="J202" s="110">
        <v>0</v>
      </c>
      <c r="K202" s="110">
        <v>0</v>
      </c>
      <c r="L202" s="110">
        <v>0</v>
      </c>
      <c r="M202" s="110">
        <v>0</v>
      </c>
      <c r="N202" s="110">
        <v>0</v>
      </c>
      <c r="O202" s="110">
        <v>0</v>
      </c>
      <c r="P202" s="110">
        <v>0</v>
      </c>
      <c r="Q202" s="110">
        <v>0</v>
      </c>
      <c r="R202" s="110">
        <v>0</v>
      </c>
      <c r="S202" s="698">
        <v>0</v>
      </c>
      <c r="T202" s="110">
        <v>0</v>
      </c>
      <c r="U202" s="110">
        <v>575.94000000000005</v>
      </c>
      <c r="V202" s="110">
        <v>0</v>
      </c>
      <c r="W202" s="110">
        <v>0</v>
      </c>
      <c r="X202" s="698">
        <v>31821.01</v>
      </c>
      <c r="Y202" s="703">
        <v>39657.26</v>
      </c>
      <c r="Z202" s="703">
        <v>97156.58</v>
      </c>
      <c r="AA202" s="703">
        <v>603312.92999999993</v>
      </c>
      <c r="AB202" s="123">
        <f t="shared" si="13"/>
        <v>744865.16999999993</v>
      </c>
      <c r="AC202" s="123">
        <v>10237538.689999999</v>
      </c>
      <c r="AD202" s="110">
        <v>0</v>
      </c>
      <c r="AE202" s="110">
        <v>0</v>
      </c>
      <c r="AF202" s="110">
        <v>0</v>
      </c>
      <c r="AG202" s="110">
        <v>0</v>
      </c>
      <c r="AH202" s="110">
        <v>3534</v>
      </c>
      <c r="AI202" s="110">
        <v>0</v>
      </c>
      <c r="AJ202" s="110">
        <v>0</v>
      </c>
      <c r="AK202" s="110">
        <v>0</v>
      </c>
      <c r="AL202" s="110">
        <v>0</v>
      </c>
      <c r="AM202" s="703">
        <v>0</v>
      </c>
      <c r="AN202" s="707">
        <v>0</v>
      </c>
      <c r="AO202" s="707">
        <v>0</v>
      </c>
      <c r="AP202" s="707">
        <v>0</v>
      </c>
      <c r="AQ202" s="707">
        <v>0</v>
      </c>
      <c r="AR202" s="707">
        <v>889947</v>
      </c>
      <c r="AS202" s="123">
        <f t="shared" si="14"/>
        <v>893481</v>
      </c>
      <c r="AT202" s="110">
        <v>0</v>
      </c>
      <c r="AU202" s="110">
        <v>0</v>
      </c>
      <c r="AV202" s="110">
        <v>146276.53</v>
      </c>
      <c r="AW202" s="110">
        <v>47498.559999999998</v>
      </c>
      <c r="AX202" s="110">
        <v>0</v>
      </c>
      <c r="AY202" s="123">
        <f t="shared" si="15"/>
        <v>193775.09</v>
      </c>
      <c r="AZ202" s="123">
        <v>0</v>
      </c>
      <c r="BA202" s="110">
        <f t="shared" si="16"/>
        <v>12229617.359999999</v>
      </c>
      <c r="BB202" s="156">
        <f>BA202-'1718 revenues orig'!EI59</f>
        <v>1598252.7599999998</v>
      </c>
      <c r="BC202" s="119">
        <f t="shared" si="17"/>
        <v>0</v>
      </c>
    </row>
    <row r="203" spans="2:55">
      <c r="B203" s="110" t="s">
        <v>140</v>
      </c>
      <c r="C203" s="110">
        <v>47031.53</v>
      </c>
      <c r="D203" s="110">
        <v>0</v>
      </c>
      <c r="E203" s="110">
        <v>0</v>
      </c>
      <c r="F203" s="123">
        <f t="shared" si="12"/>
        <v>47031.53</v>
      </c>
      <c r="G203" s="110">
        <v>0</v>
      </c>
      <c r="H203" s="110">
        <v>1149.99</v>
      </c>
      <c r="I203" s="110">
        <v>0</v>
      </c>
      <c r="J203" s="110">
        <v>0</v>
      </c>
      <c r="K203" s="110">
        <v>16723.61</v>
      </c>
      <c r="L203" s="110">
        <v>0</v>
      </c>
      <c r="M203" s="110">
        <v>9602</v>
      </c>
      <c r="N203" s="110">
        <v>0</v>
      </c>
      <c r="O203" s="110">
        <v>5503.15</v>
      </c>
      <c r="P203" s="110">
        <v>0</v>
      </c>
      <c r="Q203" s="110">
        <v>0</v>
      </c>
      <c r="R203" s="110">
        <v>0</v>
      </c>
      <c r="S203" s="698">
        <v>0</v>
      </c>
      <c r="T203" s="110">
        <v>0</v>
      </c>
      <c r="U203" s="110">
        <v>452.75</v>
      </c>
      <c r="V203" s="110">
        <v>0</v>
      </c>
      <c r="W203" s="110">
        <v>285</v>
      </c>
      <c r="X203" s="698">
        <v>20978.45</v>
      </c>
      <c r="Y203" s="703">
        <v>29687.56</v>
      </c>
      <c r="Z203" s="703">
        <v>0</v>
      </c>
      <c r="AA203" s="703">
        <v>244983.55</v>
      </c>
      <c r="AB203" s="123">
        <f t="shared" si="13"/>
        <v>308387.61</v>
      </c>
      <c r="AC203" s="123">
        <v>8522270.7799999993</v>
      </c>
      <c r="AD203" s="110">
        <v>0</v>
      </c>
      <c r="AE203" s="110">
        <v>0</v>
      </c>
      <c r="AF203" s="110">
        <v>0</v>
      </c>
      <c r="AG203" s="110">
        <v>0</v>
      </c>
      <c r="AH203" s="110">
        <v>449</v>
      </c>
      <c r="AI203" s="110">
        <v>0</v>
      </c>
      <c r="AJ203" s="110">
        <v>0</v>
      </c>
      <c r="AK203" s="110">
        <v>0</v>
      </c>
      <c r="AL203" s="110">
        <v>0</v>
      </c>
      <c r="AM203" s="703">
        <v>0</v>
      </c>
      <c r="AN203" s="707">
        <v>0</v>
      </c>
      <c r="AO203" s="707">
        <v>30250</v>
      </c>
      <c r="AP203" s="707">
        <v>0</v>
      </c>
      <c r="AQ203" s="707">
        <v>124875</v>
      </c>
      <c r="AR203" s="707">
        <v>282370</v>
      </c>
      <c r="AS203" s="123">
        <f t="shared" si="14"/>
        <v>437944</v>
      </c>
      <c r="AT203" s="110">
        <v>0</v>
      </c>
      <c r="AU203" s="110">
        <v>0</v>
      </c>
      <c r="AV203" s="110">
        <v>0</v>
      </c>
      <c r="AW203" s="110">
        <v>40975.85</v>
      </c>
      <c r="AX203" s="110">
        <v>0</v>
      </c>
      <c r="AY203" s="123">
        <f t="shared" si="15"/>
        <v>40975.85</v>
      </c>
      <c r="AZ203" s="123">
        <v>0</v>
      </c>
      <c r="BA203" s="110">
        <f t="shared" si="16"/>
        <v>9356609.7699999996</v>
      </c>
      <c r="BC203" s="119">
        <f t="shared" si="17"/>
        <v>0</v>
      </c>
    </row>
    <row r="204" spans="2:55">
      <c r="B204" s="110" t="s">
        <v>141</v>
      </c>
      <c r="C204" s="110">
        <v>38432.81</v>
      </c>
      <c r="D204" s="110">
        <v>0</v>
      </c>
      <c r="E204" s="110">
        <v>0</v>
      </c>
      <c r="F204" s="123">
        <f t="shared" si="12"/>
        <v>38432.81</v>
      </c>
      <c r="G204" s="110">
        <v>0</v>
      </c>
      <c r="H204" s="110">
        <v>6077.48</v>
      </c>
      <c r="I204" s="110">
        <v>159.09</v>
      </c>
      <c r="J204" s="110">
        <v>0</v>
      </c>
      <c r="K204" s="110">
        <v>8061.92</v>
      </c>
      <c r="L204" s="110">
        <v>0</v>
      </c>
      <c r="M204" s="110">
        <v>0</v>
      </c>
      <c r="N204" s="110">
        <v>44.36</v>
      </c>
      <c r="O204" s="110">
        <v>0</v>
      </c>
      <c r="P204" s="110">
        <v>0</v>
      </c>
      <c r="Q204" s="110">
        <v>0</v>
      </c>
      <c r="R204" s="110">
        <v>1793.97</v>
      </c>
      <c r="S204" s="698">
        <v>8119.18</v>
      </c>
      <c r="T204" s="110">
        <v>0</v>
      </c>
      <c r="U204" s="110">
        <v>0</v>
      </c>
      <c r="V204" s="110">
        <v>0</v>
      </c>
      <c r="W204" s="110">
        <v>0</v>
      </c>
      <c r="X204" s="698">
        <v>0</v>
      </c>
      <c r="Y204" s="703">
        <v>26364.32</v>
      </c>
      <c r="Z204" s="703">
        <v>0</v>
      </c>
      <c r="AA204" s="703">
        <v>194128.01</v>
      </c>
      <c r="AB204" s="123">
        <f t="shared" si="13"/>
        <v>236629.15000000002</v>
      </c>
      <c r="AC204" s="123">
        <v>7440067.8499999996</v>
      </c>
      <c r="AD204" s="110">
        <v>0</v>
      </c>
      <c r="AE204" s="110">
        <v>0</v>
      </c>
      <c r="AF204" s="110">
        <v>0</v>
      </c>
      <c r="AG204" s="110">
        <v>0</v>
      </c>
      <c r="AH204" s="110">
        <v>0</v>
      </c>
      <c r="AI204" s="110">
        <v>0</v>
      </c>
      <c r="AJ204" s="110">
        <v>0</v>
      </c>
      <c r="AK204" s="110">
        <v>0</v>
      </c>
      <c r="AL204" s="110">
        <v>0</v>
      </c>
      <c r="AM204" s="703">
        <v>0</v>
      </c>
      <c r="AN204" s="707">
        <v>0</v>
      </c>
      <c r="AO204" s="707">
        <v>0</v>
      </c>
      <c r="AP204" s="707">
        <v>0</v>
      </c>
      <c r="AQ204" s="707">
        <v>117937</v>
      </c>
      <c r="AR204" s="707">
        <v>597907.68999999994</v>
      </c>
      <c r="AS204" s="123">
        <f t="shared" si="14"/>
        <v>715844.69</v>
      </c>
      <c r="AT204" s="110">
        <v>0</v>
      </c>
      <c r="AU204" s="110">
        <v>0</v>
      </c>
      <c r="AV204" s="110">
        <v>29660.05</v>
      </c>
      <c r="AW204" s="110">
        <v>21701</v>
      </c>
      <c r="AX204" s="110">
        <v>0</v>
      </c>
      <c r="AY204" s="123">
        <f t="shared" si="15"/>
        <v>51361.05</v>
      </c>
      <c r="AZ204" s="123">
        <v>354215.87</v>
      </c>
      <c r="BA204" s="110">
        <f t="shared" si="16"/>
        <v>8836551.4199999999</v>
      </c>
      <c r="BC204" s="119">
        <f t="shared" si="17"/>
        <v>0</v>
      </c>
    </row>
    <row r="205" spans="2:55">
      <c r="B205" s="110" t="s">
        <v>142</v>
      </c>
      <c r="C205" s="110">
        <v>0</v>
      </c>
      <c r="D205" s="110">
        <v>0</v>
      </c>
      <c r="E205" s="110">
        <v>0</v>
      </c>
      <c r="F205" s="123">
        <f t="shared" ref="F205:F214" si="18">SUM(C205:E205)</f>
        <v>0</v>
      </c>
      <c r="G205" s="110">
        <v>0</v>
      </c>
      <c r="H205" s="110">
        <v>0</v>
      </c>
      <c r="I205" s="110">
        <v>0</v>
      </c>
      <c r="J205" s="110">
        <v>0</v>
      </c>
      <c r="K205" s="110">
        <v>0</v>
      </c>
      <c r="L205" s="110">
        <v>0</v>
      </c>
      <c r="M205" s="110">
        <v>540</v>
      </c>
      <c r="N205" s="110">
        <v>0</v>
      </c>
      <c r="O205" s="110">
        <v>17446</v>
      </c>
      <c r="P205" s="110">
        <v>0</v>
      </c>
      <c r="Q205" s="110">
        <v>0</v>
      </c>
      <c r="R205" s="110">
        <v>0</v>
      </c>
      <c r="S205" s="698">
        <v>0</v>
      </c>
      <c r="T205" s="110">
        <v>0</v>
      </c>
      <c r="U205" s="110">
        <v>0</v>
      </c>
      <c r="V205" s="110">
        <v>0</v>
      </c>
      <c r="W205" s="110">
        <v>0</v>
      </c>
      <c r="X205" s="698">
        <v>0</v>
      </c>
      <c r="Y205" s="703">
        <v>14432.33</v>
      </c>
      <c r="Z205" s="703">
        <v>0</v>
      </c>
      <c r="AA205" s="703">
        <v>360796.32</v>
      </c>
      <c r="AB205" s="123">
        <f t="shared" ref="AB205:AB215" si="19">SUM(G205:AA205)-S205-X205</f>
        <v>393214.65</v>
      </c>
      <c r="AC205" s="123">
        <v>3286889.24</v>
      </c>
      <c r="AD205" s="110">
        <v>0</v>
      </c>
      <c r="AE205" s="110">
        <v>0</v>
      </c>
      <c r="AF205" s="110">
        <v>0</v>
      </c>
      <c r="AG205" s="110">
        <v>0</v>
      </c>
      <c r="AH205" s="110">
        <v>0</v>
      </c>
      <c r="AI205" s="110">
        <v>0</v>
      </c>
      <c r="AJ205" s="110">
        <v>0</v>
      </c>
      <c r="AK205" s="110">
        <v>0</v>
      </c>
      <c r="AL205" s="110">
        <v>0</v>
      </c>
      <c r="AM205" s="703">
        <v>0</v>
      </c>
      <c r="AN205" s="707">
        <v>0</v>
      </c>
      <c r="AO205" s="707">
        <v>0</v>
      </c>
      <c r="AP205" s="707">
        <v>0</v>
      </c>
      <c r="AQ205" s="707">
        <v>0</v>
      </c>
      <c r="AR205" s="707">
        <v>189861</v>
      </c>
      <c r="AS205" s="123">
        <f t="shared" ref="AS205:AS215" si="20">SUM(AD205:AR205)</f>
        <v>189861</v>
      </c>
      <c r="AT205" s="110">
        <v>0</v>
      </c>
      <c r="AU205" s="110">
        <v>0</v>
      </c>
      <c r="AV205" s="110">
        <v>0</v>
      </c>
      <c r="AW205" s="110">
        <v>0</v>
      </c>
      <c r="AX205" s="110">
        <v>0</v>
      </c>
      <c r="AY205" s="123">
        <f t="shared" ref="AY205:AY214" si="21">SUM(AT205:AX205)</f>
        <v>0</v>
      </c>
      <c r="AZ205" s="123">
        <v>0</v>
      </c>
      <c r="BA205" s="110">
        <f t="shared" ref="BA205:BA213" si="22">F205+AB205+AS205+AY205+AZ205+AC205</f>
        <v>3869964.89</v>
      </c>
      <c r="BC205" s="119">
        <f t="shared" ref="BC205:BC215" si="23">AZ205+AY205+AS205+AC205+AB205+F205-BA205</f>
        <v>0</v>
      </c>
    </row>
    <row r="206" spans="2:55">
      <c r="B206" s="110" t="s">
        <v>143</v>
      </c>
      <c r="C206" s="110">
        <v>41233.269999999997</v>
      </c>
      <c r="D206" s="110">
        <v>0</v>
      </c>
      <c r="E206" s="110">
        <v>0</v>
      </c>
      <c r="F206" s="123">
        <f t="shared" si="18"/>
        <v>41233.269999999997</v>
      </c>
      <c r="G206" s="110">
        <v>0</v>
      </c>
      <c r="H206" s="110">
        <v>0</v>
      </c>
      <c r="I206" s="110">
        <v>0</v>
      </c>
      <c r="J206" s="110">
        <v>0</v>
      </c>
      <c r="K206" s="110">
        <v>0</v>
      </c>
      <c r="L206" s="110">
        <v>0</v>
      </c>
      <c r="M206" s="110">
        <v>0</v>
      </c>
      <c r="N206" s="110">
        <v>0</v>
      </c>
      <c r="O206" s="110">
        <v>0</v>
      </c>
      <c r="P206" s="110">
        <v>0</v>
      </c>
      <c r="Q206" s="110">
        <v>0</v>
      </c>
      <c r="R206" s="110">
        <v>0</v>
      </c>
      <c r="S206" s="698">
        <v>0</v>
      </c>
      <c r="T206" s="110">
        <v>0</v>
      </c>
      <c r="U206" s="110">
        <v>0</v>
      </c>
      <c r="V206" s="110">
        <v>0</v>
      </c>
      <c r="W206" s="110">
        <v>15000</v>
      </c>
      <c r="X206" s="698">
        <v>10603.36</v>
      </c>
      <c r="Y206" s="703">
        <v>1993.9399999999998</v>
      </c>
      <c r="Z206" s="703">
        <v>0</v>
      </c>
      <c r="AA206" s="703">
        <v>164536.47</v>
      </c>
      <c r="AB206" s="123">
        <f t="shared" si="19"/>
        <v>181530.40999999997</v>
      </c>
      <c r="AC206" s="123">
        <v>1635257.49</v>
      </c>
      <c r="AD206" s="110">
        <v>0</v>
      </c>
      <c r="AE206" s="110">
        <v>0</v>
      </c>
      <c r="AF206" s="110">
        <v>0</v>
      </c>
      <c r="AG206" s="110">
        <v>0</v>
      </c>
      <c r="AH206" s="110">
        <v>0</v>
      </c>
      <c r="AI206" s="110">
        <v>0</v>
      </c>
      <c r="AJ206" s="110">
        <v>0</v>
      </c>
      <c r="AK206" s="110">
        <v>0</v>
      </c>
      <c r="AL206" s="110">
        <v>0</v>
      </c>
      <c r="AM206" s="703">
        <v>0</v>
      </c>
      <c r="AN206" s="707">
        <v>0</v>
      </c>
      <c r="AO206" s="707">
        <v>268200</v>
      </c>
      <c r="AP206" s="707">
        <v>0</v>
      </c>
      <c r="AQ206" s="707">
        <v>0</v>
      </c>
      <c r="AR206" s="707">
        <v>63506</v>
      </c>
      <c r="AS206" s="123">
        <f t="shared" si="20"/>
        <v>331706</v>
      </c>
      <c r="AT206" s="110">
        <v>0</v>
      </c>
      <c r="AU206" s="110">
        <v>0</v>
      </c>
      <c r="AV206" s="110">
        <v>0</v>
      </c>
      <c r="AW206" s="110">
        <v>0</v>
      </c>
      <c r="AX206" s="110">
        <v>0</v>
      </c>
      <c r="AY206" s="123">
        <f t="shared" si="21"/>
        <v>0</v>
      </c>
      <c r="AZ206" s="123">
        <v>0</v>
      </c>
      <c r="BA206" s="110">
        <f t="shared" si="22"/>
        <v>2189727.17</v>
      </c>
      <c r="BC206" s="119">
        <f t="shared" si="23"/>
        <v>0</v>
      </c>
    </row>
    <row r="207" spans="2:55">
      <c r="B207" s="110" t="s">
        <v>144</v>
      </c>
      <c r="C207" s="110">
        <v>14456.98</v>
      </c>
      <c r="D207" s="110">
        <v>0</v>
      </c>
      <c r="E207" s="110">
        <v>0</v>
      </c>
      <c r="F207" s="123">
        <f t="shared" si="18"/>
        <v>14456.98</v>
      </c>
      <c r="G207" s="110">
        <v>0</v>
      </c>
      <c r="H207" s="110">
        <v>0</v>
      </c>
      <c r="I207" s="110">
        <v>0</v>
      </c>
      <c r="J207" s="110">
        <v>0</v>
      </c>
      <c r="K207" s="110">
        <v>0</v>
      </c>
      <c r="L207" s="110">
        <v>0</v>
      </c>
      <c r="M207" s="110">
        <v>0</v>
      </c>
      <c r="N207" s="110">
        <v>0</v>
      </c>
      <c r="O207" s="110">
        <v>360</v>
      </c>
      <c r="P207" s="110">
        <v>0</v>
      </c>
      <c r="Q207" s="110">
        <v>0</v>
      </c>
      <c r="R207" s="110">
        <v>0</v>
      </c>
      <c r="S207" s="698">
        <v>0</v>
      </c>
      <c r="T207" s="110">
        <v>0</v>
      </c>
      <c r="U207" s="110">
        <v>5941.16</v>
      </c>
      <c r="V207" s="110">
        <v>0</v>
      </c>
      <c r="W207" s="110">
        <v>41</v>
      </c>
      <c r="X207" s="698">
        <v>0</v>
      </c>
      <c r="Y207" s="703">
        <v>2120.54</v>
      </c>
      <c r="Z207" s="703">
        <v>0</v>
      </c>
      <c r="AA207" s="703">
        <v>63982.7</v>
      </c>
      <c r="AB207" s="123">
        <f t="shared" si="19"/>
        <v>72445.399999999994</v>
      </c>
      <c r="AC207" s="123">
        <v>1475391.98</v>
      </c>
      <c r="AD207" s="110">
        <v>550000</v>
      </c>
      <c r="AE207" s="110">
        <v>0</v>
      </c>
      <c r="AF207" s="110">
        <v>0</v>
      </c>
      <c r="AG207" s="110">
        <v>0</v>
      </c>
      <c r="AH207" s="110">
        <v>0</v>
      </c>
      <c r="AI207" s="110">
        <v>57.31</v>
      </c>
      <c r="AJ207" s="110">
        <v>0</v>
      </c>
      <c r="AK207" s="110">
        <v>0</v>
      </c>
      <c r="AL207" s="110">
        <v>0</v>
      </c>
      <c r="AM207" s="703">
        <v>48091.01</v>
      </c>
      <c r="AN207" s="707">
        <v>48091.01</v>
      </c>
      <c r="AO207" s="707">
        <v>0</v>
      </c>
      <c r="AP207" s="707">
        <v>0</v>
      </c>
      <c r="AQ207" s="707">
        <v>0</v>
      </c>
      <c r="AR207" s="707">
        <v>116191</v>
      </c>
      <c r="AS207" s="123">
        <f t="shared" si="20"/>
        <v>762430.33000000007</v>
      </c>
      <c r="AT207" s="110">
        <v>0</v>
      </c>
      <c r="AU207" s="110">
        <v>0</v>
      </c>
      <c r="AV207" s="110">
        <v>4883.51</v>
      </c>
      <c r="AW207" s="110">
        <v>4932.72</v>
      </c>
      <c r="AX207" s="110">
        <v>0</v>
      </c>
      <c r="AY207" s="123">
        <f t="shared" si="21"/>
        <v>9816.23</v>
      </c>
      <c r="AZ207" s="123">
        <v>0</v>
      </c>
      <c r="BA207" s="110">
        <f t="shared" si="22"/>
        <v>2334540.92</v>
      </c>
      <c r="BC207" s="119">
        <f t="shared" si="23"/>
        <v>0</v>
      </c>
    </row>
    <row r="208" spans="2:55">
      <c r="B208" s="110" t="s">
        <v>145</v>
      </c>
      <c r="C208" s="110">
        <v>0</v>
      </c>
      <c r="D208" s="110">
        <v>0</v>
      </c>
      <c r="E208" s="110">
        <v>0</v>
      </c>
      <c r="F208" s="123">
        <f t="shared" si="18"/>
        <v>0</v>
      </c>
      <c r="G208" s="110">
        <v>0</v>
      </c>
      <c r="H208" s="110">
        <v>0</v>
      </c>
      <c r="I208" s="110">
        <v>0</v>
      </c>
      <c r="J208" s="110">
        <v>0</v>
      </c>
      <c r="K208" s="110">
        <v>0</v>
      </c>
      <c r="L208" s="110">
        <v>0</v>
      </c>
      <c r="M208" s="110">
        <v>0</v>
      </c>
      <c r="N208" s="110">
        <v>0</v>
      </c>
      <c r="O208" s="110">
        <v>0</v>
      </c>
      <c r="P208" s="110">
        <v>0</v>
      </c>
      <c r="Q208" s="110">
        <v>0</v>
      </c>
      <c r="R208" s="110">
        <v>0</v>
      </c>
      <c r="S208" s="698">
        <v>0</v>
      </c>
      <c r="T208" s="110">
        <v>0</v>
      </c>
      <c r="U208" s="110">
        <v>0</v>
      </c>
      <c r="V208" s="110">
        <v>0</v>
      </c>
      <c r="W208" s="110">
        <v>0</v>
      </c>
      <c r="X208" s="698">
        <v>4116.22</v>
      </c>
      <c r="Y208" s="703">
        <v>1613</v>
      </c>
      <c r="Z208" s="703">
        <v>0</v>
      </c>
      <c r="AA208" s="703">
        <v>0</v>
      </c>
      <c r="AB208" s="123">
        <f t="shared" si="19"/>
        <v>1613</v>
      </c>
      <c r="AC208" s="123">
        <v>542442.39</v>
      </c>
      <c r="AD208" s="110">
        <v>0</v>
      </c>
      <c r="AE208" s="110">
        <v>0</v>
      </c>
      <c r="AF208" s="110">
        <v>0</v>
      </c>
      <c r="AG208" s="110">
        <v>0</v>
      </c>
      <c r="AH208" s="110">
        <v>0</v>
      </c>
      <c r="AI208" s="110">
        <v>0</v>
      </c>
      <c r="AJ208" s="110">
        <v>0</v>
      </c>
      <c r="AK208" s="110">
        <v>0</v>
      </c>
      <c r="AL208" s="110">
        <v>0</v>
      </c>
      <c r="AM208" s="703">
        <v>0</v>
      </c>
      <c r="AN208" s="707">
        <v>0</v>
      </c>
      <c r="AO208" s="707">
        <v>0</v>
      </c>
      <c r="AP208" s="707">
        <v>0</v>
      </c>
      <c r="AQ208" s="707">
        <v>5242.72</v>
      </c>
      <c r="AR208" s="707">
        <v>0</v>
      </c>
      <c r="AS208" s="123">
        <f t="shared" si="20"/>
        <v>5242.72</v>
      </c>
      <c r="AT208" s="110">
        <v>0</v>
      </c>
      <c r="AU208" s="110">
        <v>0</v>
      </c>
      <c r="AV208" s="110">
        <v>0</v>
      </c>
      <c r="AW208" s="110">
        <v>0</v>
      </c>
      <c r="AX208" s="110">
        <v>0</v>
      </c>
      <c r="AY208" s="123">
        <f t="shared" si="21"/>
        <v>0</v>
      </c>
      <c r="AZ208" s="123">
        <f>229009.41+'1718 revenues disparity1'!GS60</f>
        <v>228660.41</v>
      </c>
      <c r="BA208" s="110">
        <f t="shared" si="22"/>
        <v>777958.52</v>
      </c>
      <c r="BB208" s="156">
        <f>BA208-'1718 revenues orig'!EO59</f>
        <v>2390.5</v>
      </c>
      <c r="BC208" s="119">
        <f t="shared" si="23"/>
        <v>0</v>
      </c>
    </row>
    <row r="209" spans="1:56">
      <c r="B209" s="110" t="s">
        <v>16</v>
      </c>
      <c r="C209" s="110">
        <v>58457.7</v>
      </c>
      <c r="D209" s="110">
        <v>0</v>
      </c>
      <c r="E209" s="110">
        <v>0</v>
      </c>
      <c r="F209" s="123">
        <f t="shared" si="18"/>
        <v>58457.7</v>
      </c>
      <c r="G209" s="110">
        <v>0</v>
      </c>
      <c r="H209" s="110">
        <v>4240.3</v>
      </c>
      <c r="I209" s="110">
        <v>5946.29</v>
      </c>
      <c r="J209" s="110">
        <v>0</v>
      </c>
      <c r="K209" s="110">
        <v>0</v>
      </c>
      <c r="L209" s="110">
        <v>0</v>
      </c>
      <c r="M209" s="110">
        <v>66753.429999999993</v>
      </c>
      <c r="N209" s="110">
        <v>0</v>
      </c>
      <c r="O209" s="110">
        <v>0</v>
      </c>
      <c r="P209" s="110">
        <v>0</v>
      </c>
      <c r="Q209" s="110">
        <v>0</v>
      </c>
      <c r="R209" s="110">
        <v>0</v>
      </c>
      <c r="S209" s="698">
        <v>23299.51</v>
      </c>
      <c r="T209" s="110">
        <v>0</v>
      </c>
      <c r="U209" s="110">
        <v>5840.6</v>
      </c>
      <c r="V209" s="110">
        <v>0</v>
      </c>
      <c r="W209" s="110">
        <v>0</v>
      </c>
      <c r="X209" s="698">
        <v>36879.040000000001</v>
      </c>
      <c r="Y209" s="703">
        <v>41175.270000000004</v>
      </c>
      <c r="Z209" s="703">
        <v>0</v>
      </c>
      <c r="AA209" s="703">
        <v>372846.79</v>
      </c>
      <c r="AB209" s="123">
        <f t="shared" si="19"/>
        <v>496802.68</v>
      </c>
      <c r="AC209" s="123">
        <v>12519121.4</v>
      </c>
      <c r="AD209" s="110">
        <v>0</v>
      </c>
      <c r="AE209" s="110">
        <v>16259.51</v>
      </c>
      <c r="AF209" s="110">
        <v>0</v>
      </c>
      <c r="AG209" s="110">
        <v>0</v>
      </c>
      <c r="AH209" s="110">
        <v>0</v>
      </c>
      <c r="AI209" s="110">
        <v>0</v>
      </c>
      <c r="AJ209" s="110">
        <v>0</v>
      </c>
      <c r="AK209" s="110">
        <v>80.87</v>
      </c>
      <c r="AL209" s="110">
        <v>0</v>
      </c>
      <c r="AM209" s="703">
        <v>0</v>
      </c>
      <c r="AN209" s="707">
        <v>0</v>
      </c>
      <c r="AO209" s="707">
        <v>0</v>
      </c>
      <c r="AP209" s="707">
        <v>0</v>
      </c>
      <c r="AQ209" s="707">
        <v>386087.86</v>
      </c>
      <c r="AR209" s="707">
        <v>803089</v>
      </c>
      <c r="AS209" s="123">
        <f t="shared" si="20"/>
        <v>1205517.24</v>
      </c>
      <c r="AT209" s="110">
        <v>0</v>
      </c>
      <c r="AU209" s="110">
        <v>0</v>
      </c>
      <c r="AV209" s="110">
        <v>72590.53</v>
      </c>
      <c r="AW209" s="110">
        <v>43952.28</v>
      </c>
      <c r="AX209" s="110">
        <v>0</v>
      </c>
      <c r="AY209" s="123">
        <f t="shared" si="21"/>
        <v>116542.81</v>
      </c>
      <c r="AZ209" s="123">
        <v>0</v>
      </c>
      <c r="BA209" s="110">
        <f t="shared" si="22"/>
        <v>14396441.83</v>
      </c>
      <c r="BC209" s="119">
        <f t="shared" si="23"/>
        <v>0</v>
      </c>
    </row>
    <row r="210" spans="1:56">
      <c r="A210" s="110" t="s">
        <v>804</v>
      </c>
      <c r="B210" s="110" t="s">
        <v>189</v>
      </c>
      <c r="C210" s="110">
        <v>0</v>
      </c>
      <c r="D210" s="110">
        <v>0</v>
      </c>
      <c r="E210" s="110">
        <v>0</v>
      </c>
      <c r="F210" s="123">
        <f t="shared" si="18"/>
        <v>0</v>
      </c>
      <c r="G210" s="110">
        <v>0</v>
      </c>
      <c r="H210" s="110">
        <v>0</v>
      </c>
      <c r="I210" s="110">
        <v>0</v>
      </c>
      <c r="J210" s="110">
        <v>0</v>
      </c>
      <c r="K210" s="110">
        <v>0</v>
      </c>
      <c r="L210" s="110">
        <v>0</v>
      </c>
      <c r="M210" s="110">
        <v>0</v>
      </c>
      <c r="N210" s="110">
        <v>0</v>
      </c>
      <c r="O210" s="110">
        <v>0</v>
      </c>
      <c r="P210" s="110">
        <v>0</v>
      </c>
      <c r="Q210" s="110">
        <v>0</v>
      </c>
      <c r="R210" s="110">
        <v>0</v>
      </c>
      <c r="S210" s="698">
        <v>0</v>
      </c>
      <c r="T210" s="110">
        <v>0</v>
      </c>
      <c r="U210" s="110">
        <v>1788.45</v>
      </c>
      <c r="V210" s="110">
        <v>0</v>
      </c>
      <c r="W210" s="110">
        <v>0</v>
      </c>
      <c r="X210" s="698">
        <v>1019.54</v>
      </c>
      <c r="Y210" s="703">
        <v>911.77</v>
      </c>
      <c r="Z210" s="703">
        <v>0</v>
      </c>
      <c r="AA210" s="703">
        <v>0</v>
      </c>
      <c r="AB210" s="123">
        <f t="shared" si="19"/>
        <v>2700.22</v>
      </c>
      <c r="AC210" s="123">
        <v>712324.76</v>
      </c>
      <c r="AD210" s="110">
        <v>0</v>
      </c>
      <c r="AE210" s="110">
        <v>0</v>
      </c>
      <c r="AF210" s="110">
        <v>0</v>
      </c>
      <c r="AG210" s="110">
        <v>0</v>
      </c>
      <c r="AH210" s="110">
        <v>0</v>
      </c>
      <c r="AI210" s="110">
        <v>0</v>
      </c>
      <c r="AJ210" s="110">
        <v>0</v>
      </c>
      <c r="AK210" s="110">
        <v>0</v>
      </c>
      <c r="AL210" s="110">
        <v>0</v>
      </c>
      <c r="AM210" s="703">
        <v>0</v>
      </c>
      <c r="AN210" s="707">
        <v>0</v>
      </c>
      <c r="AO210" s="707">
        <v>0</v>
      </c>
      <c r="AP210" s="707">
        <v>0</v>
      </c>
      <c r="AQ210" s="707">
        <v>8089.45</v>
      </c>
      <c r="AR210" s="707">
        <v>0</v>
      </c>
      <c r="AS210" s="123">
        <f t="shared" si="20"/>
        <v>8089.45</v>
      </c>
      <c r="AT210" s="110">
        <v>0</v>
      </c>
      <c r="AU210" s="110">
        <v>0</v>
      </c>
      <c r="AV210" s="110">
        <v>0</v>
      </c>
      <c r="AW210" s="110">
        <v>0</v>
      </c>
      <c r="AX210" s="110">
        <v>0</v>
      </c>
      <c r="AY210" s="123">
        <f t="shared" si="21"/>
        <v>0</v>
      </c>
      <c r="AZ210" s="123">
        <v>0</v>
      </c>
      <c r="BA210" s="110">
        <f t="shared" si="22"/>
        <v>723114.43</v>
      </c>
      <c r="BB210" s="156">
        <f>BA210-'1718 revenues orig'!GH59</f>
        <v>7981.6800000000512</v>
      </c>
      <c r="BC210" s="119">
        <f t="shared" si="23"/>
        <v>0</v>
      </c>
    </row>
    <row r="211" spans="1:56">
      <c r="B211" s="110" t="s">
        <v>819</v>
      </c>
      <c r="C211" s="110">
        <v>58457.7</v>
      </c>
      <c r="D211" s="110">
        <v>0</v>
      </c>
      <c r="E211" s="110">
        <v>0</v>
      </c>
      <c r="F211" s="123">
        <f t="shared" si="18"/>
        <v>58457.7</v>
      </c>
      <c r="G211" s="110">
        <v>0</v>
      </c>
      <c r="H211" s="110">
        <v>4240.3</v>
      </c>
      <c r="I211" s="110">
        <v>5946.29</v>
      </c>
      <c r="J211" s="110">
        <v>0</v>
      </c>
      <c r="K211" s="110">
        <v>0</v>
      </c>
      <c r="L211" s="110">
        <v>0</v>
      </c>
      <c r="M211" s="110">
        <v>66753.429999999993</v>
      </c>
      <c r="N211" s="110">
        <v>0</v>
      </c>
      <c r="O211" s="110">
        <v>0</v>
      </c>
      <c r="P211" s="110">
        <v>0</v>
      </c>
      <c r="Q211" s="110">
        <v>0</v>
      </c>
      <c r="R211" s="110">
        <v>0</v>
      </c>
      <c r="S211" s="698">
        <v>23299.51</v>
      </c>
      <c r="T211" s="110">
        <v>0</v>
      </c>
      <c r="U211" s="110">
        <v>7629.05</v>
      </c>
      <c r="V211" s="110">
        <v>0</v>
      </c>
      <c r="W211" s="110">
        <v>0</v>
      </c>
      <c r="X211" s="698">
        <v>37898.58</v>
      </c>
      <c r="Y211" s="703">
        <v>42087.040000000001</v>
      </c>
      <c r="Z211" s="703">
        <v>0</v>
      </c>
      <c r="AA211" s="703">
        <v>372846.79</v>
      </c>
      <c r="AB211" s="123">
        <f t="shared" si="19"/>
        <v>499502.89999999997</v>
      </c>
      <c r="AC211" s="123">
        <v>13231446.16</v>
      </c>
      <c r="AD211" s="110">
        <v>0</v>
      </c>
      <c r="AE211" s="110">
        <v>16259.51</v>
      </c>
      <c r="AF211" s="110">
        <v>0</v>
      </c>
      <c r="AG211" s="110">
        <v>0</v>
      </c>
      <c r="AH211" s="110">
        <v>0</v>
      </c>
      <c r="AI211" s="110">
        <v>0</v>
      </c>
      <c r="AJ211" s="110">
        <v>0</v>
      </c>
      <c r="AK211" s="110">
        <v>80.87</v>
      </c>
      <c r="AL211" s="110">
        <v>0</v>
      </c>
      <c r="AM211" s="703">
        <v>0</v>
      </c>
      <c r="AN211" s="707">
        <v>0</v>
      </c>
      <c r="AO211" s="707">
        <v>0</v>
      </c>
      <c r="AP211" s="707">
        <v>0</v>
      </c>
      <c r="AQ211" s="707">
        <v>394177.31</v>
      </c>
      <c r="AR211" s="707">
        <v>803089</v>
      </c>
      <c r="AS211" s="123">
        <f t="shared" si="20"/>
        <v>1213606.69</v>
      </c>
      <c r="AT211" s="110">
        <v>0</v>
      </c>
      <c r="AU211" s="110">
        <v>0</v>
      </c>
      <c r="AV211" s="110">
        <v>72590.53</v>
      </c>
      <c r="AW211" s="110">
        <v>43952.28</v>
      </c>
      <c r="AX211" s="110">
        <v>0</v>
      </c>
      <c r="AY211" s="123">
        <f t="shared" si="21"/>
        <v>116542.81</v>
      </c>
      <c r="AZ211" s="123">
        <v>0</v>
      </c>
      <c r="BA211" s="110">
        <f t="shared" si="22"/>
        <v>15119556.26</v>
      </c>
      <c r="BB211" s="156">
        <f>BA211-'1718 revenues orig'!GH59-'1718 revenues orig'!EP59</f>
        <v>1551002.0500000026</v>
      </c>
      <c r="BC211" s="119">
        <f t="shared" si="23"/>
        <v>0</v>
      </c>
    </row>
    <row r="212" spans="1:56">
      <c r="A212" s="110" t="s">
        <v>749</v>
      </c>
      <c r="B212" s="455" t="s">
        <v>173</v>
      </c>
      <c r="C212" s="455">
        <v>0</v>
      </c>
      <c r="D212" s="455">
        <v>0</v>
      </c>
      <c r="E212" s="455">
        <v>0</v>
      </c>
      <c r="F212" s="456">
        <f t="shared" si="18"/>
        <v>0</v>
      </c>
      <c r="G212" s="455">
        <v>0</v>
      </c>
      <c r="H212" s="455">
        <v>0</v>
      </c>
      <c r="I212" s="455">
        <v>0</v>
      </c>
      <c r="J212" s="455">
        <v>0</v>
      </c>
      <c r="K212" s="455">
        <v>0</v>
      </c>
      <c r="L212" s="455">
        <v>0</v>
      </c>
      <c r="M212" s="455">
        <v>0</v>
      </c>
      <c r="N212" s="455">
        <v>0</v>
      </c>
      <c r="O212" s="455">
        <v>0</v>
      </c>
      <c r="P212" s="455">
        <v>0</v>
      </c>
      <c r="Q212" s="455">
        <v>0</v>
      </c>
      <c r="R212" s="455">
        <v>0</v>
      </c>
      <c r="S212" s="698">
        <v>0</v>
      </c>
      <c r="T212" s="455">
        <v>0</v>
      </c>
      <c r="U212" s="455">
        <v>0</v>
      </c>
      <c r="V212" s="455">
        <v>0</v>
      </c>
      <c r="W212" s="455">
        <v>0</v>
      </c>
      <c r="X212" s="698">
        <v>0</v>
      </c>
      <c r="Z212" s="703">
        <v>0</v>
      </c>
      <c r="AB212" s="123">
        <f t="shared" si="19"/>
        <v>0</v>
      </c>
      <c r="AC212" s="456">
        <v>0</v>
      </c>
      <c r="AD212" s="455">
        <v>0</v>
      </c>
      <c r="AE212" s="455">
        <v>0</v>
      </c>
      <c r="AF212" s="455">
        <v>0</v>
      </c>
      <c r="AG212" s="455">
        <v>0</v>
      </c>
      <c r="AH212" s="455">
        <v>0</v>
      </c>
      <c r="AI212" s="455">
        <v>0</v>
      </c>
      <c r="AJ212" s="455">
        <v>0</v>
      </c>
      <c r="AK212" s="455">
        <v>0</v>
      </c>
      <c r="AL212" s="455">
        <v>0</v>
      </c>
      <c r="AM212" s="703">
        <v>0</v>
      </c>
      <c r="AN212" s="707">
        <v>0</v>
      </c>
      <c r="AO212" s="707">
        <v>0</v>
      </c>
      <c r="AP212" s="707">
        <v>0</v>
      </c>
      <c r="AQ212" s="707"/>
      <c r="AR212" s="707"/>
      <c r="AS212" s="123">
        <f t="shared" si="20"/>
        <v>0</v>
      </c>
      <c r="AT212" s="455">
        <v>0</v>
      </c>
      <c r="AU212" s="455">
        <v>0</v>
      </c>
      <c r="AV212" s="455">
        <v>0</v>
      </c>
      <c r="AW212" s="455">
        <v>0</v>
      </c>
      <c r="AX212" s="455">
        <v>0</v>
      </c>
      <c r="AY212" s="456">
        <f t="shared" si="21"/>
        <v>0</v>
      </c>
      <c r="AZ212" s="456">
        <v>0</v>
      </c>
      <c r="BA212" s="455">
        <f t="shared" si="22"/>
        <v>0</v>
      </c>
      <c r="BB212" s="457"/>
      <c r="BC212" s="119">
        <f t="shared" si="23"/>
        <v>0</v>
      </c>
      <c r="BD212" s="461" t="s">
        <v>1213</v>
      </c>
    </row>
    <row r="213" spans="1:56">
      <c r="B213" s="110" t="s">
        <v>146</v>
      </c>
      <c r="C213" s="110">
        <v>1206</v>
      </c>
      <c r="D213" s="110">
        <v>0</v>
      </c>
      <c r="E213" s="110">
        <v>0</v>
      </c>
      <c r="F213" s="123">
        <f t="shared" si="18"/>
        <v>1206</v>
      </c>
      <c r="G213" s="110">
        <v>0</v>
      </c>
      <c r="H213" s="110">
        <v>7.86</v>
      </c>
      <c r="I213" s="110">
        <v>789.93</v>
      </c>
      <c r="J213" s="110">
        <v>0</v>
      </c>
      <c r="K213" s="110">
        <v>2915.2</v>
      </c>
      <c r="L213" s="110">
        <v>0</v>
      </c>
      <c r="M213" s="110">
        <v>0</v>
      </c>
      <c r="N213" s="110">
        <v>0</v>
      </c>
      <c r="O213" s="110">
        <v>0</v>
      </c>
      <c r="P213" s="110">
        <v>0</v>
      </c>
      <c r="Q213" s="110">
        <v>0</v>
      </c>
      <c r="R213" s="110">
        <v>0</v>
      </c>
      <c r="S213" s="698">
        <v>1550</v>
      </c>
      <c r="T213" s="110">
        <v>0</v>
      </c>
      <c r="U213" s="110">
        <v>174570.71</v>
      </c>
      <c r="V213" s="110">
        <v>1300</v>
      </c>
      <c r="W213" s="110">
        <v>4</v>
      </c>
      <c r="X213" s="698">
        <v>159674.32</v>
      </c>
      <c r="Y213" s="703">
        <v>42259.229999999996</v>
      </c>
      <c r="Z213" s="703">
        <v>0</v>
      </c>
      <c r="AA213" s="703">
        <v>4823.93</v>
      </c>
      <c r="AB213" s="123">
        <f t="shared" si="19"/>
        <v>226670.86</v>
      </c>
      <c r="AC213" s="123">
        <v>5802122.8700000001</v>
      </c>
      <c r="AD213" s="110">
        <v>0</v>
      </c>
      <c r="AE213" s="110">
        <v>0</v>
      </c>
      <c r="AF213" s="110">
        <v>0</v>
      </c>
      <c r="AG213" s="110">
        <v>0</v>
      </c>
      <c r="AH213" s="110">
        <v>743.72</v>
      </c>
      <c r="AI213" s="110">
        <v>0</v>
      </c>
      <c r="AJ213" s="110">
        <v>0</v>
      </c>
      <c r="AK213" s="110">
        <v>0</v>
      </c>
      <c r="AL213" s="110">
        <v>29885.77</v>
      </c>
      <c r="AM213" s="703">
        <v>0</v>
      </c>
      <c r="AN213" s="707">
        <v>0</v>
      </c>
      <c r="AO213" s="707">
        <v>0</v>
      </c>
      <c r="AP213" s="707">
        <v>0</v>
      </c>
      <c r="AQ213" s="707">
        <v>660362.05000000005</v>
      </c>
      <c r="AR213" s="707">
        <v>612175</v>
      </c>
      <c r="AS213" s="123">
        <f t="shared" si="20"/>
        <v>1303166.54</v>
      </c>
      <c r="AT213" s="110">
        <v>12876.65</v>
      </c>
      <c r="AU213" s="110">
        <v>0</v>
      </c>
      <c r="AV213" s="110">
        <v>15257.03</v>
      </c>
      <c r="AW213" s="110">
        <v>51704.59</v>
      </c>
      <c r="AX213" s="110">
        <v>0</v>
      </c>
      <c r="AY213" s="123">
        <f t="shared" si="21"/>
        <v>79838.26999999999</v>
      </c>
      <c r="AZ213" s="123">
        <v>7308837.2699999996</v>
      </c>
      <c r="BA213" s="110">
        <f t="shared" si="22"/>
        <v>14721841.809999999</v>
      </c>
      <c r="BB213" s="156">
        <f>BA213-'1718 revenues orig'!EQ59</f>
        <v>1158395.8900000006</v>
      </c>
      <c r="BC213" s="119">
        <f t="shared" si="23"/>
        <v>0</v>
      </c>
    </row>
    <row r="214" spans="1:56">
      <c r="B214" s="110" t="s">
        <v>190</v>
      </c>
      <c r="C214" s="452">
        <v>18197913.469999999</v>
      </c>
      <c r="D214" s="452">
        <v>3083419.0199999996</v>
      </c>
      <c r="E214" s="452">
        <v>82037.76999999999</v>
      </c>
      <c r="F214" s="453">
        <f t="shared" si="18"/>
        <v>21363370.259999998</v>
      </c>
      <c r="G214" s="452">
        <v>10944</v>
      </c>
      <c r="H214" s="452">
        <v>2562206.6199999996</v>
      </c>
      <c r="I214" s="452">
        <v>1460624.13</v>
      </c>
      <c r="J214" s="452">
        <v>1678548.77</v>
      </c>
      <c r="K214" s="452">
        <v>848369.28</v>
      </c>
      <c r="L214" s="452">
        <v>511674.85</v>
      </c>
      <c r="M214" s="452">
        <v>2172406.4900000002</v>
      </c>
      <c r="N214" s="452">
        <v>294289.09000000003</v>
      </c>
      <c r="O214" s="452">
        <v>2419435.4</v>
      </c>
      <c r="P214" s="452">
        <v>234178.55</v>
      </c>
      <c r="Q214" s="452">
        <v>588737.19000000006</v>
      </c>
      <c r="R214" s="452">
        <v>1363419.59</v>
      </c>
      <c r="S214" s="700">
        <v>2127044.0300000003</v>
      </c>
      <c r="T214" s="452">
        <v>130102.98000000001</v>
      </c>
      <c r="U214" s="452">
        <v>5929235.1500000004</v>
      </c>
      <c r="V214" s="452">
        <v>1153768.3999999999</v>
      </c>
      <c r="W214" s="452">
        <v>275022.09000000003</v>
      </c>
      <c r="X214" s="700">
        <v>11218493.76</v>
      </c>
      <c r="Y214" s="705">
        <v>10410006.789999999</v>
      </c>
      <c r="Z214" s="705">
        <v>2325225.91</v>
      </c>
      <c r="AA214" s="705">
        <v>117711276.39000005</v>
      </c>
      <c r="AB214" s="123">
        <f t="shared" si="19"/>
        <v>152079471.67000005</v>
      </c>
      <c r="AC214" s="453">
        <v>2491584923.0100002</v>
      </c>
      <c r="AD214" s="452">
        <v>3873222</v>
      </c>
      <c r="AE214" s="452">
        <v>1719782.61</v>
      </c>
      <c r="AF214" s="452">
        <v>247593.83000000002</v>
      </c>
      <c r="AG214" s="452">
        <v>300000</v>
      </c>
      <c r="AH214" s="452">
        <v>631193.75999999989</v>
      </c>
      <c r="AI214" s="452">
        <v>177706.94</v>
      </c>
      <c r="AJ214" s="452">
        <v>282419.84999999998</v>
      </c>
      <c r="AK214" s="452">
        <v>437640.64999999991</v>
      </c>
      <c r="AL214" s="452">
        <v>343472.65000000008</v>
      </c>
      <c r="AM214" s="705">
        <v>7340062.1300000008</v>
      </c>
      <c r="AN214" s="707">
        <v>7340062.1300000008</v>
      </c>
      <c r="AO214" s="707">
        <v>2002715.01</v>
      </c>
      <c r="AP214" s="707">
        <v>3909774.3</v>
      </c>
      <c r="AQ214" s="707">
        <v>12972112.280000001</v>
      </c>
      <c r="AR214" s="707">
        <v>97572653.579999998</v>
      </c>
      <c r="AS214" s="123">
        <f t="shared" si="20"/>
        <v>139150411.72</v>
      </c>
      <c r="AT214" s="452">
        <v>1252245.9699999997</v>
      </c>
      <c r="AU214" s="452">
        <v>8064016.9100000001</v>
      </c>
      <c r="AV214" s="452">
        <v>4181903.4299999997</v>
      </c>
      <c r="AW214" s="452">
        <v>5109513.6800000006</v>
      </c>
      <c r="AX214" s="452">
        <v>6894.16</v>
      </c>
      <c r="AY214" s="453">
        <f t="shared" si="21"/>
        <v>18614574.149999999</v>
      </c>
      <c r="AZ214" s="453">
        <v>78245838.959999993</v>
      </c>
      <c r="BA214" s="452">
        <f>F214+AB214+AS214+AY214+AZ214+AC214</f>
        <v>2901038589.7700005</v>
      </c>
      <c r="BC214" s="119">
        <f t="shared" si="23"/>
        <v>0</v>
      </c>
    </row>
    <row r="215" spans="1:56" s="156" customFormat="1">
      <c r="B215" s="156" t="s">
        <v>1070</v>
      </c>
      <c r="C215" s="156">
        <f>C214-'1718 revenues orig'!GI7</f>
        <v>0</v>
      </c>
      <c r="D215" s="156">
        <f>D214-'1718 revenues orig'!GI8</f>
        <v>0</v>
      </c>
      <c r="E215" s="156">
        <f>E214-'1718 revenues orig'!GI9</f>
        <v>0</v>
      </c>
      <c r="F215" s="232">
        <f>F214-'1718 revenues orig'!GI7-'1718 revenues orig'!GI8-'1718 revenues orig'!GI9</f>
        <v>-4.1618477553129196E-9</v>
      </c>
      <c r="G215" s="156">
        <f>G214-'1718 revenues orig'!GI11</f>
        <v>0</v>
      </c>
      <c r="H215" s="156">
        <f>H214-'1718 revenues orig'!GI12</f>
        <v>0</v>
      </c>
      <c r="I215" s="156">
        <f>I214-'1718 revenues orig'!GI13</f>
        <v>0</v>
      </c>
      <c r="J215" s="156">
        <f>J214-'1718 revenues orig'!GI14</f>
        <v>0</v>
      </c>
      <c r="K215" s="156">
        <f>K214-'1718 revenues orig'!GI15</f>
        <v>0</v>
      </c>
      <c r="L215" s="156">
        <f>L214-'1718 revenues orig'!GI16</f>
        <v>0</v>
      </c>
      <c r="M215" s="156">
        <f>M214-'1718 revenues orig'!GI17</f>
        <v>0</v>
      </c>
      <c r="N215" s="156">
        <f>N214-'1718 revenues orig'!GI18</f>
        <v>0</v>
      </c>
      <c r="O215" s="156">
        <f>O214-'1718 revenues orig'!GI19</f>
        <v>0</v>
      </c>
      <c r="P215" s="156">
        <f>P214-'1718 revenues orig'!GI20</f>
        <v>0</v>
      </c>
      <c r="Q215" s="156">
        <f>Q214-'1718 revenues orig'!GI21</f>
        <v>0</v>
      </c>
      <c r="R215" s="156">
        <f>R214-'1718 revenues orig'!GI22</f>
        <v>0</v>
      </c>
      <c r="S215" s="701">
        <f>S214-'1718 revenues orig'!GI23</f>
        <v>0</v>
      </c>
      <c r="T215" s="156">
        <f>T214-'1718 revenues orig'!GI24</f>
        <v>0</v>
      </c>
      <c r="U215" s="156">
        <f>U214-'1718 revenues orig'!GI25</f>
        <v>0</v>
      </c>
      <c r="V215" s="156">
        <f>V214-'1718 revenues orig'!GI51</f>
        <v>0</v>
      </c>
      <c r="W215" s="156">
        <f>W214-'1718 revenues orig'!GI52</f>
        <v>0</v>
      </c>
      <c r="X215" s="701">
        <f>X214-'1718 revenues orig'!GI56</f>
        <v>0</v>
      </c>
      <c r="Y215" s="706"/>
      <c r="Z215" s="706"/>
      <c r="AA215" s="706"/>
      <c r="AB215" s="123">
        <f t="shared" si="19"/>
        <v>0</v>
      </c>
      <c r="AC215" s="232">
        <f>AC214-'1718 revenues orig'!GI29</f>
        <v>0</v>
      </c>
      <c r="AD215" s="156">
        <f>AD214-'1718 revenues orig'!GI30</f>
        <v>0</v>
      </c>
      <c r="AE215" s="156">
        <f>AE214-'1718 revenues orig'!GI31</f>
        <v>0</v>
      </c>
      <c r="AF215" s="156">
        <f>AF214-'1718 revenues orig'!GI32</f>
        <v>0</v>
      </c>
      <c r="AG215" s="156">
        <f>AG214-'1718 revenues orig'!GI33</f>
        <v>0</v>
      </c>
      <c r="AH215" s="156">
        <f>AH214-'1718 revenues orig'!GI34</f>
        <v>0</v>
      </c>
      <c r="AI215" s="156">
        <f>AI214-'1718 revenues orig'!GI35</f>
        <v>0</v>
      </c>
      <c r="AJ215" s="156">
        <f>AJ214-'1718 revenues orig'!GI36</f>
        <v>0</v>
      </c>
      <c r="AK215" s="156">
        <f>AK214-'1718 revenues orig'!GI37</f>
        <v>0</v>
      </c>
      <c r="AL215" s="156">
        <f>AL214-'1718 revenues orig'!GI38</f>
        <v>0</v>
      </c>
      <c r="AM215" s="706"/>
      <c r="AN215" s="706"/>
      <c r="AO215" s="706"/>
      <c r="AP215" s="706"/>
      <c r="AQ215" s="706"/>
      <c r="AR215" s="706"/>
      <c r="AS215" s="123">
        <f t="shared" si="20"/>
        <v>0</v>
      </c>
      <c r="AT215" s="156">
        <f>AT214-'1718 revenues orig'!GI43</f>
        <v>0</v>
      </c>
      <c r="AU215" s="156">
        <f>AU214-'1718 revenues orig'!GI44</f>
        <v>0</v>
      </c>
      <c r="AV215" s="156">
        <f>AV214-'1718 revenues orig'!GI45</f>
        <v>0</v>
      </c>
      <c r="AW215" s="156">
        <f>AW214-'1718 revenues orig'!GI46</f>
        <v>0</v>
      </c>
      <c r="AX215" s="156">
        <f>AX214-'1718 revenues orig'!GI47</f>
        <v>0</v>
      </c>
      <c r="AY215" s="232">
        <f>AY214-SUM('1718 revenues orig'!GI43:GI47)</f>
        <v>0</v>
      </c>
      <c r="AZ215" s="232">
        <f>AZ214-'1718 revenues orig'!GI42</f>
        <v>0</v>
      </c>
      <c r="BA215" s="156">
        <f>BA214-'1718 revenues orig'!GI7-'1718 revenues orig'!GI8-'1718 revenues orig'!GI9-SUM('1718 revenues orig'!GI11:GI25)-'1718 revenues orig'!GI39-'1718 revenues orig'!GI48-'1718 revenues orig'!GI53-'1718 revenues orig'!GI57</f>
        <v>248238350.73000115</v>
      </c>
      <c r="BC215" s="119">
        <f t="shared" si="23"/>
        <v>-248238350.73000115</v>
      </c>
    </row>
  </sheetData>
  <printOptions headings="1"/>
  <pageMargins left="0.25" right="0.25" top="0.75" bottom="0.75" header="0.3" footer="0.3"/>
  <pageSetup paperSize="17" scale="29" fitToHeight="1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236"/>
  <sheetViews>
    <sheetView workbookViewId="0">
      <selection activeCell="F29" sqref="F29"/>
    </sheetView>
  </sheetViews>
  <sheetFormatPr defaultRowHeight="10"/>
  <cols>
    <col min="1" max="1" width="52.44140625" style="177" bestFit="1" customWidth="1"/>
    <col min="2" max="2" width="12.6640625" style="177" customWidth="1"/>
    <col min="3" max="3" width="11.6640625" style="177" customWidth="1"/>
    <col min="6" max="6" width="52.44140625" style="177" bestFit="1" customWidth="1"/>
    <col min="7" max="7" width="12.6640625" style="177" customWidth="1"/>
    <col min="8" max="8" width="11.6640625" style="177" customWidth="1"/>
    <col min="9" max="9" width="9.33203125" style="626"/>
  </cols>
  <sheetData>
    <row r="1" spans="1:9">
      <c r="A1" s="248"/>
      <c r="B1" s="248" t="s">
        <v>732</v>
      </c>
      <c r="C1" s="252" t="s">
        <v>826</v>
      </c>
      <c r="F1" s="248"/>
      <c r="G1" s="248" t="s">
        <v>732</v>
      </c>
      <c r="H1" s="252" t="s">
        <v>826</v>
      </c>
      <c r="I1" s="484" t="s">
        <v>1444</v>
      </c>
    </row>
    <row r="2" spans="1:9">
      <c r="A2" s="261" t="s">
        <v>868</v>
      </c>
      <c r="B2" s="265" t="s">
        <v>1177</v>
      </c>
      <c r="C2" s="268">
        <v>1.44</v>
      </c>
      <c r="F2" s="261" t="s">
        <v>868</v>
      </c>
      <c r="G2" s="265" t="s">
        <v>1177</v>
      </c>
      <c r="H2" s="268">
        <v>1.44</v>
      </c>
    </row>
    <row r="3" spans="1:9" ht="12">
      <c r="A3" s="167" t="s">
        <v>897</v>
      </c>
      <c r="B3" s="171">
        <v>6289.72</v>
      </c>
      <c r="C3" s="170">
        <v>864.72</v>
      </c>
      <c r="D3" s="170">
        <f>SUM(B3:C3)</f>
        <v>7154.4400000000005</v>
      </c>
      <c r="F3" s="167" t="s">
        <v>897</v>
      </c>
      <c r="G3" s="171">
        <v>6289.72</v>
      </c>
      <c r="H3" s="170">
        <v>864.72</v>
      </c>
      <c r="I3" s="170">
        <v>7154.4400000000005</v>
      </c>
    </row>
    <row r="4" spans="1:9" ht="13.5">
      <c r="A4" s="180" t="s">
        <v>898</v>
      </c>
      <c r="B4" s="171">
        <v>89691.03</v>
      </c>
      <c r="C4" s="170">
        <v>9890.2800000000007</v>
      </c>
      <c r="D4" s="170">
        <f t="shared" ref="D4:D67" si="0">SUM(B4:C4)</f>
        <v>99581.31</v>
      </c>
      <c r="F4" s="182" t="s">
        <v>911</v>
      </c>
      <c r="G4" s="183">
        <v>97613.716000000015</v>
      </c>
      <c r="H4" s="183">
        <v>10363.320000000002</v>
      </c>
      <c r="I4" s="183">
        <v>107977.03600000001</v>
      </c>
    </row>
    <row r="5" spans="1:9">
      <c r="A5" s="180" t="s">
        <v>899</v>
      </c>
      <c r="B5" s="171">
        <v>357.5</v>
      </c>
      <c r="C5" s="170">
        <v>0</v>
      </c>
      <c r="D5" s="170">
        <f t="shared" si="0"/>
        <v>357.5</v>
      </c>
      <c r="F5" s="167" t="s">
        <v>912</v>
      </c>
      <c r="G5" s="171">
        <v>181.93299999999999</v>
      </c>
      <c r="H5" s="170">
        <v>26.28</v>
      </c>
      <c r="I5" s="170">
        <v>208.21299999999999</v>
      </c>
    </row>
    <row r="6" spans="1:9" ht="12">
      <c r="A6" s="180" t="s">
        <v>900</v>
      </c>
      <c r="B6" s="171">
        <v>215</v>
      </c>
      <c r="C6" s="170">
        <v>0</v>
      </c>
      <c r="D6" s="170">
        <f t="shared" si="0"/>
        <v>215</v>
      </c>
      <c r="F6" s="180" t="s">
        <v>913</v>
      </c>
      <c r="G6" s="171">
        <v>4192.2749999999996</v>
      </c>
      <c r="H6" s="170">
        <v>452.88</v>
      </c>
      <c r="I6" s="170">
        <v>4645.1549999999997</v>
      </c>
    </row>
    <row r="7" spans="1:9" ht="12.5">
      <c r="A7" s="180" t="s">
        <v>1101</v>
      </c>
      <c r="B7" s="171">
        <v>394.61</v>
      </c>
      <c r="C7" s="170">
        <v>73.44</v>
      </c>
      <c r="D7" s="170">
        <f t="shared" si="0"/>
        <v>468.05</v>
      </c>
      <c r="F7" s="184" t="s">
        <v>916</v>
      </c>
      <c r="G7" s="183">
        <v>3465.0729999999999</v>
      </c>
      <c r="H7" s="183">
        <v>328.32</v>
      </c>
      <c r="I7" s="183">
        <v>3793.3929999999996</v>
      </c>
    </row>
    <row r="8" spans="1:9" ht="12.5">
      <c r="A8" s="180" t="s">
        <v>1102</v>
      </c>
      <c r="B8" s="171">
        <v>277.35300000000001</v>
      </c>
      <c r="C8" s="170">
        <v>44.64</v>
      </c>
      <c r="D8" s="170">
        <f t="shared" si="0"/>
        <v>321.99299999999999</v>
      </c>
      <c r="F8" s="180" t="s">
        <v>917</v>
      </c>
      <c r="G8" s="171">
        <v>4217.1849999999995</v>
      </c>
      <c r="H8" s="170">
        <v>506.52</v>
      </c>
      <c r="I8" s="170">
        <v>4723.7049999999999</v>
      </c>
    </row>
    <row r="9" spans="1:9">
      <c r="A9" s="180" t="s">
        <v>1103</v>
      </c>
      <c r="B9" s="170">
        <v>402.25799999999998</v>
      </c>
      <c r="C9" s="170">
        <v>60.48</v>
      </c>
      <c r="D9" s="170">
        <f t="shared" si="0"/>
        <v>462.738</v>
      </c>
      <c r="F9" s="180" t="s">
        <v>750</v>
      </c>
      <c r="G9" s="171">
        <v>3213.1530000000002</v>
      </c>
      <c r="H9" s="170">
        <v>367.2</v>
      </c>
      <c r="I9" s="170">
        <v>3580.3530000000001</v>
      </c>
    </row>
    <row r="10" spans="1:9" ht="12.5">
      <c r="A10" s="180" t="s">
        <v>1104</v>
      </c>
      <c r="B10" s="171">
        <v>281.52800000000002</v>
      </c>
      <c r="C10" s="170">
        <v>28.8</v>
      </c>
      <c r="D10" s="170">
        <f t="shared" si="0"/>
        <v>310.32800000000003</v>
      </c>
      <c r="F10" s="180" t="s">
        <v>751</v>
      </c>
      <c r="G10" s="171">
        <v>3201.38</v>
      </c>
      <c r="H10" s="170">
        <v>319.32</v>
      </c>
      <c r="I10" s="170">
        <v>3520.7000000000003</v>
      </c>
    </row>
    <row r="11" spans="1:9">
      <c r="A11" s="180" t="s">
        <v>901</v>
      </c>
      <c r="B11" s="171">
        <v>387.5</v>
      </c>
      <c r="C11" s="170">
        <v>0</v>
      </c>
      <c r="D11" s="170">
        <f t="shared" si="0"/>
        <v>387.5</v>
      </c>
      <c r="F11" s="180" t="s">
        <v>918</v>
      </c>
      <c r="G11" s="171">
        <v>538.178</v>
      </c>
      <c r="H11" s="170">
        <v>48.6</v>
      </c>
      <c r="I11" s="170">
        <v>586.77800000000002</v>
      </c>
    </row>
    <row r="12" spans="1:9" ht="12.5">
      <c r="A12" s="180" t="s">
        <v>1105</v>
      </c>
      <c r="B12" s="170">
        <v>452.5</v>
      </c>
      <c r="C12" s="170">
        <v>0</v>
      </c>
      <c r="D12" s="170">
        <f t="shared" si="0"/>
        <v>452.5</v>
      </c>
      <c r="F12" s="182" t="s">
        <v>921</v>
      </c>
      <c r="G12" s="183">
        <v>7213.2079999999996</v>
      </c>
      <c r="H12" s="183">
        <v>1032.1199999999999</v>
      </c>
      <c r="I12" s="183">
        <v>8245.3279999999995</v>
      </c>
    </row>
    <row r="13" spans="1:9">
      <c r="A13" s="180" t="s">
        <v>902</v>
      </c>
      <c r="B13" s="171">
        <v>316.83500000000004</v>
      </c>
      <c r="C13" s="170">
        <v>37.44</v>
      </c>
      <c r="D13" s="170">
        <f t="shared" si="0"/>
        <v>354.27500000000003</v>
      </c>
      <c r="F13" s="180" t="s">
        <v>922</v>
      </c>
      <c r="G13" s="171">
        <v>164.84</v>
      </c>
      <c r="H13" s="170">
        <v>10.08</v>
      </c>
      <c r="I13" s="170">
        <v>174.92000000000002</v>
      </c>
    </row>
    <row r="14" spans="1:9">
      <c r="A14" s="180" t="s">
        <v>903</v>
      </c>
      <c r="B14" s="171">
        <v>531.25</v>
      </c>
      <c r="C14" s="170">
        <v>0</v>
      </c>
      <c r="D14" s="170">
        <f t="shared" si="0"/>
        <v>531.25</v>
      </c>
      <c r="F14" s="180" t="s">
        <v>923</v>
      </c>
      <c r="G14" s="171">
        <v>6446.4480000000003</v>
      </c>
      <c r="H14" s="170">
        <v>657</v>
      </c>
      <c r="I14" s="170">
        <v>7103.4480000000003</v>
      </c>
    </row>
    <row r="15" spans="1:9">
      <c r="A15" s="180" t="s">
        <v>904</v>
      </c>
      <c r="B15" s="170">
        <v>302.95299999999997</v>
      </c>
      <c r="C15" s="170">
        <v>48.24</v>
      </c>
      <c r="D15" s="170">
        <f t="shared" si="0"/>
        <v>351.19299999999998</v>
      </c>
      <c r="F15" s="180" t="s">
        <v>924</v>
      </c>
      <c r="G15" s="171">
        <v>415.48</v>
      </c>
      <c r="H15" s="170">
        <v>41.04</v>
      </c>
      <c r="I15" s="170">
        <v>456.52000000000004</v>
      </c>
    </row>
    <row r="16" spans="1:9" ht="12.5">
      <c r="A16" s="180" t="s">
        <v>1106</v>
      </c>
      <c r="B16" s="171">
        <v>448.79</v>
      </c>
      <c r="C16" s="170">
        <v>0</v>
      </c>
      <c r="D16" s="170">
        <f t="shared" si="0"/>
        <v>448.79</v>
      </c>
      <c r="F16" s="182" t="s">
        <v>926</v>
      </c>
      <c r="G16" s="183">
        <v>478.02300000000002</v>
      </c>
      <c r="H16" s="183">
        <v>37.799999999999997</v>
      </c>
      <c r="I16" s="183">
        <v>515.82300000000009</v>
      </c>
    </row>
    <row r="17" spans="1:9">
      <c r="A17" s="180" t="s">
        <v>1107</v>
      </c>
      <c r="B17" s="170">
        <v>73.912999999999997</v>
      </c>
      <c r="C17" s="170">
        <v>0</v>
      </c>
      <c r="D17" s="170">
        <f t="shared" si="0"/>
        <v>73.912999999999997</v>
      </c>
      <c r="F17" s="180" t="s">
        <v>927</v>
      </c>
      <c r="G17" s="171">
        <v>505.11799999999999</v>
      </c>
      <c r="H17" s="170">
        <v>63</v>
      </c>
      <c r="I17" s="170">
        <v>568.11799999999994</v>
      </c>
    </row>
    <row r="18" spans="1:9" ht="12.5">
      <c r="A18" s="180" t="s">
        <v>1108</v>
      </c>
      <c r="B18" s="171">
        <v>250</v>
      </c>
      <c r="C18" s="170">
        <v>0</v>
      </c>
      <c r="D18" s="170">
        <f t="shared" si="0"/>
        <v>250</v>
      </c>
      <c r="F18" s="180" t="s">
        <v>928</v>
      </c>
      <c r="G18" s="171">
        <v>360.685</v>
      </c>
      <c r="H18" s="170">
        <v>30.24</v>
      </c>
      <c r="I18" s="170">
        <v>390.92500000000001</v>
      </c>
    </row>
    <row r="19" spans="1:9">
      <c r="A19" s="180" t="s">
        <v>905</v>
      </c>
      <c r="B19" s="171">
        <v>203.45999999999998</v>
      </c>
      <c r="C19" s="170">
        <v>51.12</v>
      </c>
      <c r="D19" s="170">
        <f t="shared" si="0"/>
        <v>254.57999999999998</v>
      </c>
      <c r="F19" s="180" t="s">
        <v>753</v>
      </c>
      <c r="G19" s="171">
        <v>8709.7029999999995</v>
      </c>
      <c r="H19" s="170">
        <v>1147.68</v>
      </c>
      <c r="I19" s="170">
        <v>9857.3829999999998</v>
      </c>
    </row>
    <row r="20" spans="1:9">
      <c r="A20" s="180" t="s">
        <v>906</v>
      </c>
      <c r="B20" s="171">
        <v>211.33499999999998</v>
      </c>
      <c r="C20" s="170">
        <v>26.64</v>
      </c>
      <c r="D20" s="170">
        <f t="shared" si="0"/>
        <v>237.97499999999997</v>
      </c>
      <c r="F20" s="180" t="s">
        <v>1114</v>
      </c>
      <c r="G20" s="171">
        <v>1287.1680000000001</v>
      </c>
      <c r="H20" s="170">
        <v>170.28</v>
      </c>
      <c r="I20" s="170">
        <v>1457.4480000000001</v>
      </c>
    </row>
    <row r="21" spans="1:9" ht="12.5">
      <c r="A21" s="180" t="s">
        <v>1109</v>
      </c>
      <c r="B21" s="171">
        <v>466.15499999999997</v>
      </c>
      <c r="C21" s="170">
        <v>23.04</v>
      </c>
      <c r="D21" s="170">
        <f t="shared" si="0"/>
        <v>489.19499999999999</v>
      </c>
      <c r="F21" s="180" t="s">
        <v>929</v>
      </c>
      <c r="G21" s="171">
        <v>87.465000000000003</v>
      </c>
      <c r="H21" s="170">
        <v>1.44</v>
      </c>
      <c r="I21" s="170">
        <v>88.905000000000001</v>
      </c>
    </row>
    <row r="22" spans="1:9" ht="12.5">
      <c r="A22" s="180" t="s">
        <v>1110</v>
      </c>
      <c r="B22" s="171">
        <v>197.35499999999999</v>
      </c>
      <c r="C22" s="170">
        <v>69.12</v>
      </c>
      <c r="D22" s="170">
        <f t="shared" si="0"/>
        <v>266.47500000000002</v>
      </c>
      <c r="F22" s="180" t="s">
        <v>754</v>
      </c>
      <c r="G22" s="171">
        <v>602.37</v>
      </c>
      <c r="H22" s="170">
        <v>49.32</v>
      </c>
      <c r="I22" s="170">
        <v>651.69000000000005</v>
      </c>
    </row>
    <row r="23" spans="1:9" ht="10.5">
      <c r="A23" s="180" t="s">
        <v>907</v>
      </c>
      <c r="B23" s="171">
        <v>176.25</v>
      </c>
      <c r="C23" s="170">
        <v>0</v>
      </c>
      <c r="D23" s="170">
        <f t="shared" si="0"/>
        <v>176.25</v>
      </c>
      <c r="F23" s="184" t="s">
        <v>930</v>
      </c>
      <c r="G23" s="183">
        <v>5795.7150000000001</v>
      </c>
      <c r="H23" s="183">
        <v>585</v>
      </c>
      <c r="I23" s="183">
        <v>6380.7150000000001</v>
      </c>
    </row>
    <row r="24" spans="1:9">
      <c r="A24" s="180" t="s">
        <v>908</v>
      </c>
      <c r="B24" s="171">
        <v>461.89</v>
      </c>
      <c r="C24" s="170">
        <v>0</v>
      </c>
      <c r="D24" s="170">
        <f t="shared" si="0"/>
        <v>461.89</v>
      </c>
      <c r="F24" s="180" t="s">
        <v>931</v>
      </c>
      <c r="G24" s="171">
        <v>110.21000000000001</v>
      </c>
      <c r="H24" s="170">
        <v>5.76</v>
      </c>
      <c r="I24" s="170">
        <v>115.97000000000001</v>
      </c>
    </row>
    <row r="25" spans="1:9" ht="12.5">
      <c r="A25" s="180" t="s">
        <v>1111</v>
      </c>
      <c r="B25" s="171">
        <v>383.8</v>
      </c>
      <c r="C25" s="170">
        <v>0</v>
      </c>
      <c r="D25" s="170">
        <f t="shared" si="0"/>
        <v>383.8</v>
      </c>
      <c r="F25" s="180" t="s">
        <v>932</v>
      </c>
      <c r="G25" s="171">
        <v>1068.473</v>
      </c>
      <c r="H25" s="170">
        <v>109.08</v>
      </c>
      <c r="I25" s="170">
        <v>1177.5529999999999</v>
      </c>
    </row>
    <row r="26" spans="1:9">
      <c r="A26" s="180" t="s">
        <v>909</v>
      </c>
      <c r="B26" s="171">
        <v>54.375</v>
      </c>
      <c r="C26" s="170">
        <v>0</v>
      </c>
      <c r="D26" s="170">
        <f t="shared" si="0"/>
        <v>54.375</v>
      </c>
      <c r="F26" s="180" t="s">
        <v>933</v>
      </c>
      <c r="G26" s="171">
        <v>256.435</v>
      </c>
      <c r="H26" s="170">
        <v>39.24</v>
      </c>
      <c r="I26" s="170">
        <v>295.67500000000001</v>
      </c>
    </row>
    <row r="27" spans="1:9" ht="12.5">
      <c r="A27" s="180" t="s">
        <v>1112</v>
      </c>
      <c r="B27" s="171">
        <v>740.423</v>
      </c>
      <c r="C27" s="170">
        <v>0</v>
      </c>
      <c r="D27" s="170">
        <f t="shared" si="0"/>
        <v>740.423</v>
      </c>
      <c r="F27" s="180" t="s">
        <v>755</v>
      </c>
      <c r="G27" s="171">
        <v>737.67</v>
      </c>
      <c r="H27" s="170">
        <v>80.64</v>
      </c>
      <c r="I27" s="170">
        <v>818.31</v>
      </c>
    </row>
    <row r="28" spans="1:9" ht="12.5">
      <c r="A28" s="180" t="s">
        <v>1113</v>
      </c>
      <c r="B28" s="171">
        <v>291.97000000000003</v>
      </c>
      <c r="C28" s="170">
        <v>0</v>
      </c>
      <c r="D28" s="170">
        <f t="shared" si="0"/>
        <v>291.97000000000003</v>
      </c>
      <c r="F28" s="180" t="s">
        <v>934</v>
      </c>
      <c r="G28" s="171">
        <v>138.00299999999999</v>
      </c>
      <c r="H28" s="170">
        <v>9</v>
      </c>
      <c r="I28" s="170">
        <v>147.00299999999999</v>
      </c>
    </row>
    <row r="29" spans="1:9">
      <c r="A29" s="180" t="s">
        <v>910</v>
      </c>
      <c r="B29" s="170">
        <v>43.683</v>
      </c>
      <c r="C29" s="170">
        <v>10.08</v>
      </c>
      <c r="D29" s="170">
        <f t="shared" si="0"/>
        <v>53.762999999999998</v>
      </c>
      <c r="F29" s="186" t="s">
        <v>935</v>
      </c>
      <c r="G29" s="171">
        <v>3865.7330000000002</v>
      </c>
      <c r="H29" s="170">
        <v>482.04</v>
      </c>
      <c r="I29" s="170">
        <v>4347.7730000000001</v>
      </c>
    </row>
    <row r="30" spans="1:9" ht="10.5">
      <c r="A30" s="182" t="s">
        <v>911</v>
      </c>
      <c r="B30" s="183">
        <f t="shared" ref="B30:D30" si="1">SUBTOTAL(9,B4:B29)</f>
        <v>97613.716000000015</v>
      </c>
      <c r="C30" s="183">
        <f t="shared" si="1"/>
        <v>10363.320000000002</v>
      </c>
      <c r="D30" s="183">
        <f t="shared" si="1"/>
        <v>107977.03600000001</v>
      </c>
      <c r="F30" s="180" t="s">
        <v>936</v>
      </c>
      <c r="G30" s="171">
        <v>675.625</v>
      </c>
      <c r="H30" s="170">
        <v>75.239999999999995</v>
      </c>
      <c r="I30" s="170">
        <v>750.86500000000001</v>
      </c>
    </row>
    <row r="31" spans="1:9">
      <c r="A31" s="167" t="s">
        <v>912</v>
      </c>
      <c r="B31" s="171">
        <v>181.93299999999999</v>
      </c>
      <c r="C31" s="170">
        <v>26.28</v>
      </c>
      <c r="D31" s="170">
        <f t="shared" si="0"/>
        <v>208.21299999999999</v>
      </c>
      <c r="F31" s="180" t="s">
        <v>937</v>
      </c>
      <c r="G31" s="171">
        <v>809.70299999999997</v>
      </c>
      <c r="H31" s="170">
        <v>102.96</v>
      </c>
      <c r="I31" s="170">
        <v>912.66300000000001</v>
      </c>
    </row>
    <row r="32" spans="1:9" ht="12.5">
      <c r="A32" s="180" t="s">
        <v>913</v>
      </c>
      <c r="B32" s="171">
        <v>4192.2749999999996</v>
      </c>
      <c r="C32" s="170">
        <v>452.88</v>
      </c>
      <c r="D32" s="170">
        <f t="shared" si="0"/>
        <v>4645.1549999999997</v>
      </c>
      <c r="F32" s="182" t="s">
        <v>939</v>
      </c>
      <c r="G32" s="183">
        <v>12292.727999999999</v>
      </c>
      <c r="H32" s="183">
        <v>1346.04</v>
      </c>
      <c r="I32" s="183">
        <v>13638.768</v>
      </c>
    </row>
    <row r="33" spans="1:9">
      <c r="A33" s="180" t="s">
        <v>914</v>
      </c>
      <c r="B33" s="171">
        <v>3273.6979999999999</v>
      </c>
      <c r="C33" s="170">
        <v>311.76</v>
      </c>
      <c r="D33" s="170">
        <f t="shared" si="0"/>
        <v>3585.4579999999996</v>
      </c>
      <c r="F33" s="180" t="s">
        <v>940</v>
      </c>
      <c r="G33" s="171">
        <v>222.52800000000002</v>
      </c>
      <c r="H33" s="170">
        <v>29.52</v>
      </c>
      <c r="I33" s="170">
        <v>252.04800000000003</v>
      </c>
    </row>
    <row r="34" spans="1:9">
      <c r="A34" s="180" t="s">
        <v>915</v>
      </c>
      <c r="B34" s="171">
        <v>191.375</v>
      </c>
      <c r="C34" s="170">
        <v>16.559999999999999</v>
      </c>
      <c r="D34" s="170">
        <f t="shared" si="0"/>
        <v>207.935</v>
      </c>
      <c r="F34" s="180" t="s">
        <v>941</v>
      </c>
      <c r="G34" s="171">
        <v>306.928</v>
      </c>
      <c r="H34" s="170">
        <v>49.32</v>
      </c>
      <c r="I34" s="170">
        <v>356.24799999999999</v>
      </c>
    </row>
    <row r="35" spans="1:9" ht="10.5">
      <c r="A35" s="184" t="s">
        <v>916</v>
      </c>
      <c r="B35" s="183">
        <f t="shared" ref="B35:D35" si="2">SUBTOTAL(9,B33:B34)</f>
        <v>3465.0729999999999</v>
      </c>
      <c r="C35" s="183">
        <f t="shared" si="2"/>
        <v>328.32</v>
      </c>
      <c r="D35" s="183">
        <f t="shared" si="2"/>
        <v>3793.3929999999996</v>
      </c>
      <c r="F35" s="180" t="s">
        <v>942</v>
      </c>
      <c r="G35" s="171">
        <v>14382.525</v>
      </c>
      <c r="H35" s="170">
        <v>1643.76</v>
      </c>
      <c r="I35" s="170">
        <v>16026.285</v>
      </c>
    </row>
    <row r="36" spans="1:9" ht="10.5">
      <c r="A36" s="180" t="s">
        <v>917</v>
      </c>
      <c r="B36" s="171">
        <v>4217.1849999999995</v>
      </c>
      <c r="C36" s="170">
        <v>506.52</v>
      </c>
      <c r="D36" s="170">
        <f t="shared" si="0"/>
        <v>4723.7049999999999</v>
      </c>
      <c r="F36" s="182" t="s">
        <v>944</v>
      </c>
      <c r="G36" s="183">
        <v>12105.823</v>
      </c>
      <c r="H36" s="183">
        <v>1264.32</v>
      </c>
      <c r="I36" s="183">
        <v>13370.143</v>
      </c>
    </row>
    <row r="37" spans="1:9" ht="12">
      <c r="A37" s="180" t="s">
        <v>750</v>
      </c>
      <c r="B37" s="171">
        <v>3213.1530000000002</v>
      </c>
      <c r="C37" s="170">
        <v>367.2</v>
      </c>
      <c r="D37" s="170">
        <f t="shared" si="0"/>
        <v>3580.3530000000001</v>
      </c>
      <c r="F37" s="180" t="s">
        <v>945</v>
      </c>
      <c r="G37" s="171">
        <v>135.898</v>
      </c>
      <c r="H37" s="170">
        <v>21.96</v>
      </c>
      <c r="I37" s="170">
        <v>157.858</v>
      </c>
    </row>
    <row r="38" spans="1:9" ht="12">
      <c r="A38" s="180" t="s">
        <v>751</v>
      </c>
      <c r="B38" s="171">
        <v>3201.38</v>
      </c>
      <c r="C38" s="170">
        <v>319.32</v>
      </c>
      <c r="D38" s="170">
        <f t="shared" si="0"/>
        <v>3520.7000000000003</v>
      </c>
      <c r="F38" s="180" t="s">
        <v>946</v>
      </c>
      <c r="G38" s="171">
        <v>3909.71</v>
      </c>
      <c r="H38" s="170">
        <v>496.08</v>
      </c>
      <c r="I38" s="170">
        <v>4405.79</v>
      </c>
    </row>
    <row r="39" spans="1:9" ht="12">
      <c r="A39" s="180" t="s">
        <v>918</v>
      </c>
      <c r="B39" s="171">
        <v>538.178</v>
      </c>
      <c r="C39" s="170">
        <v>48.6</v>
      </c>
      <c r="D39" s="170">
        <f t="shared" si="0"/>
        <v>586.77800000000002</v>
      </c>
      <c r="F39" s="180" t="s">
        <v>947</v>
      </c>
      <c r="G39" s="171">
        <v>465.26</v>
      </c>
      <c r="H39" s="170">
        <v>32.4</v>
      </c>
      <c r="I39" s="170">
        <v>497.65999999999997</v>
      </c>
    </row>
    <row r="40" spans="1:9" ht="12">
      <c r="A40" s="180" t="s">
        <v>797</v>
      </c>
      <c r="B40" s="171">
        <v>6716.1229999999996</v>
      </c>
      <c r="C40" s="170">
        <v>934.92</v>
      </c>
      <c r="D40" s="170">
        <f t="shared" si="0"/>
        <v>7651.0429999999997</v>
      </c>
      <c r="F40" s="180" t="s">
        <v>948</v>
      </c>
      <c r="G40" s="171">
        <v>1371.2849999999999</v>
      </c>
      <c r="H40" s="170">
        <v>147.6</v>
      </c>
      <c r="I40" s="170">
        <v>1518.8849999999998</v>
      </c>
    </row>
    <row r="41" spans="1:9">
      <c r="A41" s="180" t="s">
        <v>919</v>
      </c>
      <c r="B41" s="171">
        <v>174.76</v>
      </c>
      <c r="C41" s="170">
        <v>27.36</v>
      </c>
      <c r="D41" s="170">
        <f t="shared" si="0"/>
        <v>202.12</v>
      </c>
      <c r="F41" s="180" t="s">
        <v>949</v>
      </c>
      <c r="G41" s="171">
        <v>10329.155000000001</v>
      </c>
      <c r="H41" s="170">
        <v>1146.24</v>
      </c>
      <c r="I41" s="170">
        <v>11475.395</v>
      </c>
    </row>
    <row r="42" spans="1:9">
      <c r="A42" s="185" t="s">
        <v>920</v>
      </c>
      <c r="B42" s="171">
        <v>322.32500000000005</v>
      </c>
      <c r="C42" s="170">
        <v>69.84</v>
      </c>
      <c r="D42" s="170">
        <f t="shared" si="0"/>
        <v>392.16500000000008</v>
      </c>
      <c r="F42" s="180" t="s">
        <v>950</v>
      </c>
      <c r="G42" s="171">
        <v>151.86799999999999</v>
      </c>
      <c r="H42" s="170">
        <v>7.92</v>
      </c>
      <c r="I42" s="170">
        <v>159.78799999999998</v>
      </c>
    </row>
    <row r="43" spans="1:9" ht="10.5">
      <c r="A43" s="182" t="s">
        <v>921</v>
      </c>
      <c r="B43" s="183">
        <f t="shared" ref="B43:D43" si="3">SUBTOTAL(9,B40:B42)</f>
        <v>7213.2079999999996</v>
      </c>
      <c r="C43" s="183">
        <f t="shared" si="3"/>
        <v>1032.1199999999999</v>
      </c>
      <c r="D43" s="183">
        <f t="shared" si="3"/>
        <v>8245.3279999999995</v>
      </c>
      <c r="F43" s="180" t="s">
        <v>951</v>
      </c>
      <c r="G43" s="171">
        <v>76.427999999999997</v>
      </c>
      <c r="H43" s="170">
        <v>7.92</v>
      </c>
      <c r="I43" s="170">
        <v>84.347999999999999</v>
      </c>
    </row>
    <row r="44" spans="1:9">
      <c r="A44" s="180" t="s">
        <v>922</v>
      </c>
      <c r="B44" s="171">
        <v>164.84</v>
      </c>
      <c r="C44" s="170">
        <v>10.08</v>
      </c>
      <c r="D44" s="170">
        <f t="shared" si="0"/>
        <v>174.92000000000002</v>
      </c>
      <c r="F44" s="180" t="s">
        <v>952</v>
      </c>
      <c r="G44" s="171">
        <v>466.40300000000002</v>
      </c>
      <c r="H44" s="170">
        <v>68.400000000000006</v>
      </c>
      <c r="I44" s="170">
        <v>534.803</v>
      </c>
    </row>
    <row r="45" spans="1:9" ht="10.5">
      <c r="A45" s="180" t="s">
        <v>923</v>
      </c>
      <c r="B45" s="171">
        <v>6446.4480000000003</v>
      </c>
      <c r="C45" s="170">
        <v>657</v>
      </c>
      <c r="D45" s="170">
        <f t="shared" si="0"/>
        <v>7103.4480000000003</v>
      </c>
      <c r="F45" s="184" t="s">
        <v>954</v>
      </c>
      <c r="G45" s="183">
        <v>262.94499999999999</v>
      </c>
      <c r="H45" s="183">
        <v>37.44</v>
      </c>
      <c r="I45" s="183">
        <v>300.38499999999999</v>
      </c>
    </row>
    <row r="46" spans="1:9" ht="10.5">
      <c r="A46" s="180" t="s">
        <v>924</v>
      </c>
      <c r="B46" s="171">
        <v>415.48</v>
      </c>
      <c r="C46" s="170">
        <v>41.04</v>
      </c>
      <c r="D46" s="170">
        <f t="shared" si="0"/>
        <v>456.52000000000004</v>
      </c>
      <c r="F46" s="182" t="s">
        <v>956</v>
      </c>
      <c r="G46" s="183">
        <v>414.65100000000001</v>
      </c>
      <c r="H46" s="183">
        <v>42.84</v>
      </c>
      <c r="I46" s="183">
        <v>457.49099999999999</v>
      </c>
    </row>
    <row r="47" spans="1:9" ht="12">
      <c r="A47" s="180" t="s">
        <v>800</v>
      </c>
      <c r="B47" s="171">
        <v>411.14800000000002</v>
      </c>
      <c r="C47" s="170">
        <v>37.799999999999997</v>
      </c>
      <c r="D47" s="170">
        <f t="shared" si="0"/>
        <v>448.94800000000004</v>
      </c>
      <c r="F47" s="180" t="s">
        <v>957</v>
      </c>
      <c r="G47" s="171">
        <v>104.443</v>
      </c>
      <c r="H47" s="170">
        <v>6.48</v>
      </c>
      <c r="I47" s="170">
        <v>110.923</v>
      </c>
    </row>
    <row r="48" spans="1:9">
      <c r="A48" s="180" t="s">
        <v>925</v>
      </c>
      <c r="B48" s="171">
        <v>66.875</v>
      </c>
      <c r="C48" s="170">
        <v>0</v>
      </c>
      <c r="D48" s="170">
        <f t="shared" si="0"/>
        <v>66.875</v>
      </c>
      <c r="F48" s="180" t="s">
        <v>958</v>
      </c>
      <c r="G48" s="171">
        <v>26143.834999999999</v>
      </c>
      <c r="H48" s="170">
        <v>3012.84</v>
      </c>
      <c r="I48" s="170">
        <v>29156.674999999999</v>
      </c>
    </row>
    <row r="49" spans="1:9" ht="10.5">
      <c r="A49" s="182" t="s">
        <v>926</v>
      </c>
      <c r="B49" s="183">
        <f>SUBTOTAL(9,B47:B48)</f>
        <v>478.02300000000002</v>
      </c>
      <c r="C49" s="183">
        <f t="shared" ref="C49:D49" si="4">SUBTOTAL(9,C47:C48)</f>
        <v>37.799999999999997</v>
      </c>
      <c r="D49" s="183">
        <f t="shared" si="4"/>
        <v>515.82300000000009</v>
      </c>
      <c r="F49" s="180" t="s">
        <v>959</v>
      </c>
      <c r="G49" s="171">
        <v>1711.31</v>
      </c>
      <c r="H49" s="170">
        <v>192.24</v>
      </c>
      <c r="I49" s="170">
        <v>1903.55</v>
      </c>
    </row>
    <row r="50" spans="1:9" ht="12">
      <c r="A50" s="180" t="s">
        <v>927</v>
      </c>
      <c r="B50" s="171">
        <v>505.11799999999999</v>
      </c>
      <c r="C50" s="170">
        <v>63</v>
      </c>
      <c r="D50" s="170">
        <f t="shared" si="0"/>
        <v>568.11799999999994</v>
      </c>
      <c r="F50" s="180" t="s">
        <v>960</v>
      </c>
      <c r="G50" s="171">
        <v>362.47300000000001</v>
      </c>
      <c r="H50" s="170">
        <v>21.6</v>
      </c>
      <c r="I50" s="170">
        <v>384.07300000000004</v>
      </c>
    </row>
    <row r="51" spans="1:9">
      <c r="A51" s="180" t="s">
        <v>928</v>
      </c>
      <c r="B51" s="171">
        <v>360.685</v>
      </c>
      <c r="C51" s="170">
        <v>30.24</v>
      </c>
      <c r="D51" s="170">
        <f t="shared" si="0"/>
        <v>390.92500000000001</v>
      </c>
      <c r="F51" s="180" t="s">
        <v>961</v>
      </c>
      <c r="G51" s="171">
        <v>506.08499999999998</v>
      </c>
      <c r="H51" s="170">
        <v>77.400000000000006</v>
      </c>
      <c r="I51" s="170">
        <v>583.48500000000001</v>
      </c>
    </row>
    <row r="52" spans="1:9" ht="12">
      <c r="A52" s="180" t="s">
        <v>753</v>
      </c>
      <c r="B52" s="171">
        <v>8709.7029999999995</v>
      </c>
      <c r="C52" s="170">
        <v>1147.68</v>
      </c>
      <c r="D52" s="170">
        <f t="shared" si="0"/>
        <v>9857.3829999999998</v>
      </c>
      <c r="F52" s="180" t="s">
        <v>962</v>
      </c>
      <c r="G52" s="171">
        <v>3993.4</v>
      </c>
      <c r="H52" s="170">
        <v>389.88</v>
      </c>
      <c r="I52" s="170">
        <v>4383.28</v>
      </c>
    </row>
    <row r="53" spans="1:9">
      <c r="A53" s="180" t="s">
        <v>1114</v>
      </c>
      <c r="B53" s="171">
        <v>1287.1680000000001</v>
      </c>
      <c r="C53" s="170">
        <v>170.28</v>
      </c>
      <c r="D53" s="170">
        <f t="shared" si="0"/>
        <v>1457.4480000000001</v>
      </c>
      <c r="F53" s="180" t="s">
        <v>763</v>
      </c>
      <c r="G53" s="171">
        <v>8986.9930000000004</v>
      </c>
      <c r="H53" s="170">
        <v>924.84</v>
      </c>
      <c r="I53" s="170">
        <v>9911.8330000000005</v>
      </c>
    </row>
    <row r="54" spans="1:9">
      <c r="A54" s="180" t="s">
        <v>929</v>
      </c>
      <c r="B54" s="171">
        <v>87.465000000000003</v>
      </c>
      <c r="C54" s="170">
        <v>1.44</v>
      </c>
      <c r="D54" s="170">
        <f t="shared" si="0"/>
        <v>88.905000000000001</v>
      </c>
      <c r="F54" s="180" t="s">
        <v>963</v>
      </c>
      <c r="G54" s="171">
        <v>592.45500000000004</v>
      </c>
      <c r="H54" s="170">
        <v>48.6</v>
      </c>
      <c r="I54" s="170">
        <v>641.05500000000006</v>
      </c>
    </row>
    <row r="55" spans="1:9" ht="12">
      <c r="A55" s="180" t="s">
        <v>754</v>
      </c>
      <c r="B55" s="171">
        <v>602.37</v>
      </c>
      <c r="C55" s="170">
        <v>49.32</v>
      </c>
      <c r="D55" s="170">
        <f t="shared" si="0"/>
        <v>651.69000000000005</v>
      </c>
      <c r="F55" s="180" t="s">
        <v>964</v>
      </c>
      <c r="G55" s="171">
        <v>3817.7829999999999</v>
      </c>
      <c r="H55" s="170">
        <v>509.4</v>
      </c>
      <c r="I55" s="170">
        <v>4327.183</v>
      </c>
    </row>
    <row r="56" spans="1:9" ht="12">
      <c r="A56" s="299" t="s">
        <v>1115</v>
      </c>
      <c r="B56" s="171">
        <v>5616.9650000000001</v>
      </c>
      <c r="C56" s="170">
        <v>585</v>
      </c>
      <c r="D56" s="170">
        <f t="shared" si="0"/>
        <v>6201.9650000000001</v>
      </c>
      <c r="F56" s="180" t="s">
        <v>764</v>
      </c>
      <c r="G56" s="171">
        <v>350.53800000000001</v>
      </c>
      <c r="H56" s="170">
        <v>44.64</v>
      </c>
      <c r="I56" s="170">
        <v>395.178</v>
      </c>
    </row>
    <row r="57" spans="1:9" ht="12">
      <c r="A57" s="180" t="s">
        <v>1116</v>
      </c>
      <c r="B57" s="171">
        <v>178.75</v>
      </c>
      <c r="C57" s="170">
        <v>0</v>
      </c>
      <c r="D57" s="170">
        <f t="shared" si="0"/>
        <v>178.75</v>
      </c>
      <c r="F57" s="180" t="s">
        <v>765</v>
      </c>
      <c r="G57" s="171">
        <v>129.4</v>
      </c>
      <c r="H57" s="170">
        <v>7.2</v>
      </c>
      <c r="I57" s="170">
        <v>136.6</v>
      </c>
    </row>
    <row r="58" spans="1:9" ht="10.5">
      <c r="A58" s="184" t="s">
        <v>930</v>
      </c>
      <c r="B58" s="183">
        <f t="shared" ref="B58:D58" si="5">SUBTOTAL(9,B56:B57)</f>
        <v>5795.7150000000001</v>
      </c>
      <c r="C58" s="183">
        <f t="shared" si="5"/>
        <v>585</v>
      </c>
      <c r="D58" s="183">
        <f t="shared" si="5"/>
        <v>6380.7150000000001</v>
      </c>
      <c r="F58" s="180" t="s">
        <v>965</v>
      </c>
      <c r="G58" s="171">
        <v>218.51999999999998</v>
      </c>
      <c r="H58" s="170">
        <v>35.64</v>
      </c>
      <c r="I58" s="170">
        <v>254.15999999999997</v>
      </c>
    </row>
    <row r="59" spans="1:9" ht="12">
      <c r="A59" s="180" t="s">
        <v>931</v>
      </c>
      <c r="B59" s="171">
        <v>110.21000000000001</v>
      </c>
      <c r="C59" s="170">
        <v>5.76</v>
      </c>
      <c r="D59" s="170">
        <f t="shared" si="0"/>
        <v>115.97000000000001</v>
      </c>
      <c r="F59" s="180" t="s">
        <v>1117</v>
      </c>
      <c r="G59" s="171">
        <v>280.863</v>
      </c>
      <c r="H59" s="170">
        <v>12.96</v>
      </c>
      <c r="I59" s="170">
        <v>293.82299999999998</v>
      </c>
    </row>
    <row r="60" spans="1:9" ht="12">
      <c r="A60" s="180" t="s">
        <v>932</v>
      </c>
      <c r="B60" s="171">
        <v>1068.473</v>
      </c>
      <c r="C60" s="170">
        <v>109.08</v>
      </c>
      <c r="D60" s="170">
        <f t="shared" si="0"/>
        <v>1177.5529999999999</v>
      </c>
      <c r="F60" s="180" t="s">
        <v>966</v>
      </c>
      <c r="G60" s="171">
        <v>444.46500000000003</v>
      </c>
      <c r="H60" s="170">
        <v>52.56</v>
      </c>
      <c r="I60" s="170">
        <v>497.02500000000003</v>
      </c>
    </row>
    <row r="61" spans="1:9">
      <c r="A61" s="180" t="s">
        <v>933</v>
      </c>
      <c r="B61" s="171">
        <v>256.435</v>
      </c>
      <c r="C61" s="170">
        <v>39.24</v>
      </c>
      <c r="D61" s="170">
        <f t="shared" si="0"/>
        <v>295.67500000000001</v>
      </c>
      <c r="F61" s="180" t="s">
        <v>967</v>
      </c>
      <c r="G61" s="171">
        <v>2729.5349999999999</v>
      </c>
      <c r="H61" s="170">
        <v>248.4</v>
      </c>
      <c r="I61" s="170">
        <v>2977.9349999999999</v>
      </c>
    </row>
    <row r="62" spans="1:9" ht="12">
      <c r="A62" s="180" t="s">
        <v>755</v>
      </c>
      <c r="B62" s="171">
        <v>737.67</v>
      </c>
      <c r="C62" s="170">
        <v>80.64</v>
      </c>
      <c r="D62" s="170">
        <f t="shared" si="0"/>
        <v>818.31</v>
      </c>
      <c r="F62" s="180" t="s">
        <v>968</v>
      </c>
      <c r="G62" s="171">
        <v>48.72</v>
      </c>
      <c r="H62" s="170">
        <v>4.32</v>
      </c>
      <c r="I62" s="170">
        <v>53.04</v>
      </c>
    </row>
    <row r="63" spans="1:9">
      <c r="A63" s="180" t="s">
        <v>934</v>
      </c>
      <c r="B63" s="171">
        <v>138.00299999999999</v>
      </c>
      <c r="C63" s="170">
        <v>9</v>
      </c>
      <c r="D63" s="170">
        <f t="shared" si="0"/>
        <v>147.00299999999999</v>
      </c>
      <c r="F63" s="180" t="s">
        <v>969</v>
      </c>
      <c r="G63" s="171">
        <v>242.495</v>
      </c>
      <c r="H63" s="170">
        <v>25.2</v>
      </c>
      <c r="I63" s="170">
        <v>267.69499999999999</v>
      </c>
    </row>
    <row r="64" spans="1:9">
      <c r="A64" s="186" t="s">
        <v>935</v>
      </c>
      <c r="B64" s="171">
        <v>3865.7330000000002</v>
      </c>
      <c r="C64" s="170">
        <v>482.04</v>
      </c>
      <c r="D64" s="170">
        <f t="shared" si="0"/>
        <v>4347.7730000000001</v>
      </c>
      <c r="F64" s="180" t="s">
        <v>970</v>
      </c>
      <c r="G64" s="171">
        <v>639.28</v>
      </c>
      <c r="H64" s="170">
        <v>74.52</v>
      </c>
      <c r="I64" s="170">
        <v>713.8</v>
      </c>
    </row>
    <row r="65" spans="1:9">
      <c r="A65" s="180" t="s">
        <v>936</v>
      </c>
      <c r="B65" s="171">
        <v>675.625</v>
      </c>
      <c r="C65" s="170">
        <v>75.239999999999995</v>
      </c>
      <c r="D65" s="170">
        <f t="shared" si="0"/>
        <v>750.86500000000001</v>
      </c>
      <c r="F65" s="180" t="s">
        <v>971</v>
      </c>
      <c r="G65" s="171">
        <v>368.65300000000002</v>
      </c>
      <c r="H65" s="170">
        <v>34.200000000000003</v>
      </c>
      <c r="I65" s="170">
        <v>402.85300000000001</v>
      </c>
    </row>
    <row r="66" spans="1:9" ht="12">
      <c r="A66" s="180" t="s">
        <v>937</v>
      </c>
      <c r="B66" s="171">
        <v>809.70299999999997</v>
      </c>
      <c r="C66" s="170">
        <v>102.96</v>
      </c>
      <c r="D66" s="170">
        <f t="shared" si="0"/>
        <v>912.66300000000001</v>
      </c>
      <c r="F66" s="186" t="s">
        <v>972</v>
      </c>
      <c r="G66" s="171">
        <v>2118.3050000000003</v>
      </c>
      <c r="H66" s="170">
        <v>182.88</v>
      </c>
      <c r="I66" s="170">
        <v>2301.1850000000004</v>
      </c>
    </row>
    <row r="67" spans="1:9">
      <c r="A67" s="180" t="s">
        <v>799</v>
      </c>
      <c r="B67" s="171">
        <v>11680.928</v>
      </c>
      <c r="C67" s="170">
        <v>1346.04</v>
      </c>
      <c r="D67" s="170">
        <f t="shared" si="0"/>
        <v>13026.968000000001</v>
      </c>
      <c r="F67" s="180" t="s">
        <v>973</v>
      </c>
      <c r="G67" s="171">
        <v>2949.223</v>
      </c>
      <c r="H67" s="170">
        <v>308.52</v>
      </c>
      <c r="I67" s="170">
        <v>3257.7429999999999</v>
      </c>
    </row>
    <row r="68" spans="1:9">
      <c r="A68" s="185" t="s">
        <v>938</v>
      </c>
      <c r="B68" s="171">
        <v>611.79999999999995</v>
      </c>
      <c r="C68" s="170">
        <v>0</v>
      </c>
      <c r="D68" s="170">
        <f t="shared" ref="D68:D131" si="6">SUM(B68:C68)</f>
        <v>611.79999999999995</v>
      </c>
      <c r="F68" s="180" t="s">
        <v>974</v>
      </c>
      <c r="G68" s="171">
        <v>152.27800000000002</v>
      </c>
      <c r="H68" s="170">
        <v>12.24</v>
      </c>
      <c r="I68" s="170">
        <v>164.51800000000003</v>
      </c>
    </row>
    <row r="69" spans="1:9" ht="10.5">
      <c r="A69" s="182" t="s">
        <v>939</v>
      </c>
      <c r="B69" s="183">
        <f t="shared" ref="B69:D69" si="7">SUBTOTAL(9,B67:B68)</f>
        <v>12292.727999999999</v>
      </c>
      <c r="C69" s="183">
        <f t="shared" si="7"/>
        <v>1346.04</v>
      </c>
      <c r="D69" s="183">
        <f t="shared" si="7"/>
        <v>13638.768</v>
      </c>
      <c r="F69" s="180" t="s">
        <v>975</v>
      </c>
      <c r="G69" s="171">
        <v>393.38800000000003</v>
      </c>
      <c r="H69" s="170">
        <v>43.92</v>
      </c>
      <c r="I69" s="170">
        <v>437.30800000000005</v>
      </c>
    </row>
    <row r="70" spans="1:9">
      <c r="A70" s="180" t="s">
        <v>940</v>
      </c>
      <c r="B70" s="171">
        <v>222.52800000000002</v>
      </c>
      <c r="C70" s="170">
        <v>29.52</v>
      </c>
      <c r="D70" s="170">
        <f t="shared" si="6"/>
        <v>252.04800000000003</v>
      </c>
      <c r="F70" s="180" t="s">
        <v>770</v>
      </c>
      <c r="G70" s="171">
        <v>1018.1229999999999</v>
      </c>
      <c r="H70" s="170">
        <v>111.24</v>
      </c>
      <c r="I70" s="170">
        <v>1129.3629999999998</v>
      </c>
    </row>
    <row r="71" spans="1:9" ht="12">
      <c r="A71" s="180" t="s">
        <v>941</v>
      </c>
      <c r="B71" s="171">
        <v>306.928</v>
      </c>
      <c r="C71" s="170">
        <v>49.32</v>
      </c>
      <c r="D71" s="170">
        <f t="shared" si="6"/>
        <v>356.24799999999999</v>
      </c>
      <c r="F71" s="180" t="s">
        <v>976</v>
      </c>
      <c r="G71" s="171">
        <v>147.828</v>
      </c>
      <c r="H71" s="170">
        <v>9.7200000000000006</v>
      </c>
      <c r="I71" s="170">
        <v>157.548</v>
      </c>
    </row>
    <row r="72" spans="1:9" ht="12">
      <c r="A72" s="180" t="s">
        <v>942</v>
      </c>
      <c r="B72" s="171">
        <v>14382.525</v>
      </c>
      <c r="C72" s="170">
        <v>1643.76</v>
      </c>
      <c r="D72" s="170">
        <f t="shared" si="6"/>
        <v>16026.285</v>
      </c>
      <c r="F72" s="180" t="s">
        <v>977</v>
      </c>
      <c r="G72" s="171">
        <v>18480.718000000001</v>
      </c>
      <c r="H72" s="170">
        <v>1837.8</v>
      </c>
      <c r="I72" s="170">
        <v>20318.518</v>
      </c>
    </row>
    <row r="73" spans="1:9" ht="10.5">
      <c r="A73" s="180" t="s">
        <v>758</v>
      </c>
      <c r="B73" s="171">
        <v>11983.323</v>
      </c>
      <c r="C73" s="170">
        <v>1264.32</v>
      </c>
      <c r="D73" s="170">
        <f t="shared" si="6"/>
        <v>13247.643</v>
      </c>
      <c r="F73" s="182" t="s">
        <v>979</v>
      </c>
      <c r="G73" s="183">
        <v>10914.195</v>
      </c>
      <c r="H73" s="183">
        <v>1361.52</v>
      </c>
      <c r="I73" s="183">
        <v>12275.715</v>
      </c>
    </row>
    <row r="74" spans="1:9">
      <c r="A74" s="180" t="s">
        <v>943</v>
      </c>
      <c r="B74" s="171">
        <v>122.5</v>
      </c>
      <c r="C74" s="170">
        <v>0</v>
      </c>
      <c r="D74" s="170">
        <f t="shared" si="6"/>
        <v>122.5</v>
      </c>
      <c r="F74" s="180" t="s">
        <v>980</v>
      </c>
      <c r="G74" s="171">
        <v>44.998000000000005</v>
      </c>
      <c r="H74" s="170">
        <v>10.8</v>
      </c>
      <c r="I74" s="170">
        <v>55.798000000000002</v>
      </c>
    </row>
    <row r="75" spans="1:9" ht="10.5">
      <c r="A75" s="182" t="s">
        <v>944</v>
      </c>
      <c r="B75" s="183">
        <f t="shared" ref="B75:D75" si="8">SUBTOTAL(9,B73:B74)</f>
        <v>12105.823</v>
      </c>
      <c r="C75" s="183">
        <f t="shared" si="8"/>
        <v>1264.32</v>
      </c>
      <c r="D75" s="183">
        <f t="shared" si="8"/>
        <v>13370.143</v>
      </c>
      <c r="F75" s="180" t="s">
        <v>981</v>
      </c>
      <c r="G75" s="171">
        <v>2112.998</v>
      </c>
      <c r="H75" s="170">
        <v>232.56</v>
      </c>
      <c r="I75" s="170">
        <v>2345.558</v>
      </c>
    </row>
    <row r="76" spans="1:9" ht="12">
      <c r="A76" s="180" t="s">
        <v>945</v>
      </c>
      <c r="B76" s="171">
        <v>135.898</v>
      </c>
      <c r="C76" s="170">
        <v>21.96</v>
      </c>
      <c r="D76" s="170">
        <f t="shared" si="6"/>
        <v>157.858</v>
      </c>
      <c r="F76" s="180" t="s">
        <v>982</v>
      </c>
      <c r="G76" s="171">
        <v>150.30799999999999</v>
      </c>
      <c r="H76" s="170">
        <v>19.8</v>
      </c>
      <c r="I76" s="170">
        <v>170.108</v>
      </c>
    </row>
    <row r="77" spans="1:9" ht="12.5">
      <c r="A77" s="180" t="s">
        <v>946</v>
      </c>
      <c r="B77" s="171">
        <v>3909.71</v>
      </c>
      <c r="C77" s="170">
        <v>496.08</v>
      </c>
      <c r="D77" s="170">
        <f t="shared" si="6"/>
        <v>4405.79</v>
      </c>
      <c r="F77" s="182" t="s">
        <v>984</v>
      </c>
      <c r="G77" s="183">
        <v>14078.084999999999</v>
      </c>
      <c r="H77" s="183">
        <v>1582.92</v>
      </c>
      <c r="I77" s="183">
        <v>15661.004999999999</v>
      </c>
    </row>
    <row r="78" spans="1:9" ht="12">
      <c r="A78" s="180" t="s">
        <v>947</v>
      </c>
      <c r="B78" s="171">
        <v>465.26</v>
      </c>
      <c r="C78" s="170">
        <v>32.4</v>
      </c>
      <c r="D78" s="170">
        <f t="shared" si="6"/>
        <v>497.65999999999997</v>
      </c>
      <c r="F78" s="180" t="s">
        <v>985</v>
      </c>
      <c r="G78" s="171">
        <v>693.06999999999994</v>
      </c>
      <c r="H78" s="170">
        <v>72</v>
      </c>
      <c r="I78" s="170">
        <v>765.06999999999994</v>
      </c>
    </row>
    <row r="79" spans="1:9" ht="12">
      <c r="A79" s="180" t="s">
        <v>948</v>
      </c>
      <c r="B79" s="171">
        <v>1371.2849999999999</v>
      </c>
      <c r="C79" s="170">
        <v>147.6</v>
      </c>
      <c r="D79" s="170">
        <f t="shared" si="6"/>
        <v>1518.8849999999998</v>
      </c>
      <c r="F79" s="180" t="s">
        <v>986</v>
      </c>
      <c r="G79" s="171">
        <v>2962.6680000000001</v>
      </c>
      <c r="H79" s="170">
        <v>293.76</v>
      </c>
      <c r="I79" s="170">
        <v>3256.4279999999999</v>
      </c>
    </row>
    <row r="80" spans="1:9" ht="10.5">
      <c r="A80" s="180" t="s">
        <v>949</v>
      </c>
      <c r="B80" s="171">
        <v>10329.155000000001</v>
      </c>
      <c r="C80" s="170">
        <v>1146.24</v>
      </c>
      <c r="D80" s="170">
        <f t="shared" si="6"/>
        <v>11475.395</v>
      </c>
      <c r="F80" s="190" t="s">
        <v>987</v>
      </c>
      <c r="G80" s="183">
        <v>1841.1309999999999</v>
      </c>
      <c r="H80" s="183">
        <v>186.84</v>
      </c>
      <c r="I80" s="183">
        <v>2027.971</v>
      </c>
    </row>
    <row r="81" spans="1:9" ht="12">
      <c r="A81" s="180" t="s">
        <v>950</v>
      </c>
      <c r="B81" s="171">
        <v>151.86799999999999</v>
      </c>
      <c r="C81" s="170">
        <v>7.92</v>
      </c>
      <c r="D81" s="170">
        <f t="shared" si="6"/>
        <v>159.78799999999998</v>
      </c>
      <c r="F81" s="180" t="s">
        <v>988</v>
      </c>
      <c r="G81" s="171">
        <v>161.06799999999998</v>
      </c>
      <c r="H81" s="170">
        <v>11.16</v>
      </c>
      <c r="I81" s="170">
        <v>172.22799999999998</v>
      </c>
    </row>
    <row r="82" spans="1:9" ht="10.5">
      <c r="A82" s="180" t="s">
        <v>951</v>
      </c>
      <c r="B82" s="171">
        <v>76.427999999999997</v>
      </c>
      <c r="C82" s="170">
        <v>7.92</v>
      </c>
      <c r="D82" s="170">
        <f t="shared" si="6"/>
        <v>84.347999999999999</v>
      </c>
      <c r="F82" s="182" t="s">
        <v>993</v>
      </c>
      <c r="G82" s="183">
        <v>3076.895</v>
      </c>
      <c r="H82" s="183">
        <v>310.32000000000005</v>
      </c>
      <c r="I82" s="183">
        <v>3387.2150000000001</v>
      </c>
    </row>
    <row r="83" spans="1:9">
      <c r="A83" s="180" t="s">
        <v>952</v>
      </c>
      <c r="B83" s="171">
        <v>466.40300000000002</v>
      </c>
      <c r="C83" s="170">
        <v>68.400000000000006</v>
      </c>
      <c r="D83" s="170">
        <f t="shared" si="6"/>
        <v>534.803</v>
      </c>
      <c r="F83" s="180" t="s">
        <v>994</v>
      </c>
      <c r="G83" s="171">
        <v>358.19499999999999</v>
      </c>
      <c r="H83" s="170">
        <v>42.84</v>
      </c>
      <c r="I83" s="170">
        <v>401.03499999999997</v>
      </c>
    </row>
    <row r="84" spans="1:9">
      <c r="A84" s="180" t="s">
        <v>760</v>
      </c>
      <c r="B84" s="171">
        <v>243.13</v>
      </c>
      <c r="C84" s="170">
        <v>33.119999999999997</v>
      </c>
      <c r="D84" s="170">
        <f t="shared" si="6"/>
        <v>276.25</v>
      </c>
      <c r="F84" s="180" t="s">
        <v>995</v>
      </c>
      <c r="G84" s="171">
        <v>598.58299999999997</v>
      </c>
      <c r="H84" s="170">
        <v>70.56</v>
      </c>
      <c r="I84" s="170">
        <v>669.14300000000003</v>
      </c>
    </row>
    <row r="85" spans="1:9">
      <c r="A85" s="180" t="s">
        <v>953</v>
      </c>
      <c r="B85" s="171">
        <v>19.814999999999998</v>
      </c>
      <c r="C85" s="170">
        <v>4.32</v>
      </c>
      <c r="D85" s="170">
        <f t="shared" si="6"/>
        <v>24.134999999999998</v>
      </c>
      <c r="F85" s="180" t="s">
        <v>996</v>
      </c>
      <c r="G85" s="171">
        <v>1367.7550000000001</v>
      </c>
      <c r="H85" s="170">
        <v>150.84</v>
      </c>
      <c r="I85" s="170">
        <v>1518.595</v>
      </c>
    </row>
    <row r="86" spans="1:9" ht="10.5">
      <c r="A86" s="184" t="s">
        <v>954</v>
      </c>
      <c r="B86" s="183">
        <f t="shared" ref="B86:D86" si="9">SUBTOTAL(9,B84:B85)</f>
        <v>262.94499999999999</v>
      </c>
      <c r="C86" s="183">
        <f t="shared" si="9"/>
        <v>37.44</v>
      </c>
      <c r="D86" s="183">
        <f t="shared" si="9"/>
        <v>300.38499999999999</v>
      </c>
      <c r="F86" s="180" t="s">
        <v>997</v>
      </c>
      <c r="G86" s="171">
        <v>1009.605</v>
      </c>
      <c r="H86" s="170">
        <v>142.19999999999999</v>
      </c>
      <c r="I86" s="170">
        <v>1151.8050000000001</v>
      </c>
    </row>
    <row r="87" spans="1:9">
      <c r="A87" s="180" t="s">
        <v>761</v>
      </c>
      <c r="B87" s="171">
        <v>319.59800000000001</v>
      </c>
      <c r="C87" s="170">
        <v>29.88</v>
      </c>
      <c r="D87" s="170">
        <f t="shared" si="6"/>
        <v>349.47800000000001</v>
      </c>
      <c r="F87" s="180" t="s">
        <v>776</v>
      </c>
      <c r="G87" s="171">
        <v>937.23299999999995</v>
      </c>
      <c r="H87" s="170">
        <v>81.36</v>
      </c>
      <c r="I87" s="170">
        <v>1018.593</v>
      </c>
    </row>
    <row r="88" spans="1:9">
      <c r="A88" s="180" t="s">
        <v>955</v>
      </c>
      <c r="B88" s="171">
        <v>95.052999999999997</v>
      </c>
      <c r="C88" s="170">
        <v>12.96</v>
      </c>
      <c r="D88" s="170">
        <f t="shared" si="6"/>
        <v>108.01300000000001</v>
      </c>
      <c r="F88" s="180" t="s">
        <v>998</v>
      </c>
      <c r="G88" s="171">
        <v>79.534999999999997</v>
      </c>
      <c r="H88" s="170">
        <v>7.56</v>
      </c>
      <c r="I88" s="170">
        <v>87.094999999999999</v>
      </c>
    </row>
    <row r="89" spans="1:9" ht="10.5">
      <c r="A89" s="182" t="s">
        <v>956</v>
      </c>
      <c r="B89" s="183">
        <f>SUBTOTAL(9,B87:B88)</f>
        <v>414.65100000000001</v>
      </c>
      <c r="C89" s="183">
        <f t="shared" ref="C89:D89" si="10">SUBTOTAL(9,C87:C88)</f>
        <v>42.84</v>
      </c>
      <c r="D89" s="183">
        <f t="shared" si="10"/>
        <v>457.49099999999999</v>
      </c>
      <c r="F89" s="180" t="s">
        <v>999</v>
      </c>
      <c r="G89" s="171">
        <v>64.930000000000007</v>
      </c>
      <c r="H89" s="170">
        <v>5.04</v>
      </c>
      <c r="I89" s="170">
        <v>69.970000000000013</v>
      </c>
    </row>
    <row r="90" spans="1:9" ht="12.5">
      <c r="A90" s="180" t="s">
        <v>957</v>
      </c>
      <c r="B90" s="171">
        <v>104.443</v>
      </c>
      <c r="C90" s="170">
        <v>6.48</v>
      </c>
      <c r="D90" s="170">
        <f t="shared" si="6"/>
        <v>110.923</v>
      </c>
      <c r="F90" s="182" t="s">
        <v>1001</v>
      </c>
      <c r="G90" s="183">
        <v>1621.6880000000001</v>
      </c>
      <c r="H90" s="183">
        <v>144.72</v>
      </c>
      <c r="I90" s="183">
        <v>1766.4080000000001</v>
      </c>
    </row>
    <row r="91" spans="1:9" ht="12">
      <c r="A91" s="180" t="s">
        <v>958</v>
      </c>
      <c r="B91" s="171">
        <v>26143.834999999999</v>
      </c>
      <c r="C91" s="170">
        <v>3012.84</v>
      </c>
      <c r="D91" s="170">
        <f t="shared" si="6"/>
        <v>29156.674999999999</v>
      </c>
      <c r="F91" s="180" t="s">
        <v>1002</v>
      </c>
      <c r="G91" s="171">
        <v>1415.018</v>
      </c>
      <c r="H91" s="170">
        <v>174.6</v>
      </c>
      <c r="I91" s="170">
        <v>1589.6179999999999</v>
      </c>
    </row>
    <row r="92" spans="1:9">
      <c r="A92" s="180" t="s">
        <v>959</v>
      </c>
      <c r="B92" s="171">
        <v>1711.31</v>
      </c>
      <c r="C92" s="170">
        <v>192.24</v>
      </c>
      <c r="D92" s="170">
        <f t="shared" si="6"/>
        <v>1903.55</v>
      </c>
      <c r="F92" s="319" t="s">
        <v>1121</v>
      </c>
      <c r="G92" s="306">
        <v>148.125</v>
      </c>
      <c r="H92" s="306">
        <v>0</v>
      </c>
      <c r="I92" s="170">
        <v>148.125</v>
      </c>
    </row>
    <row r="93" spans="1:9" ht="12">
      <c r="A93" s="180" t="s">
        <v>960</v>
      </c>
      <c r="B93" s="171">
        <v>362.47300000000001</v>
      </c>
      <c r="C93" s="170">
        <v>21.6</v>
      </c>
      <c r="D93" s="170">
        <f t="shared" si="6"/>
        <v>384.07300000000004</v>
      </c>
      <c r="F93" s="413" t="s">
        <v>1180</v>
      </c>
      <c r="G93" s="306">
        <v>482.5</v>
      </c>
      <c r="H93" s="306">
        <v>0</v>
      </c>
      <c r="I93" s="170">
        <v>482.5</v>
      </c>
    </row>
    <row r="94" spans="1:9">
      <c r="A94" s="180" t="s">
        <v>961</v>
      </c>
      <c r="B94" s="171">
        <v>506.08499999999998</v>
      </c>
      <c r="C94" s="170">
        <v>77.400000000000006</v>
      </c>
      <c r="D94" s="170">
        <f t="shared" si="6"/>
        <v>583.48500000000001</v>
      </c>
      <c r="F94" s="319" t="s">
        <v>1004</v>
      </c>
      <c r="G94" s="306">
        <v>430.72300000000001</v>
      </c>
      <c r="H94" s="306">
        <v>0</v>
      </c>
      <c r="I94" s="170">
        <v>430.72300000000001</v>
      </c>
    </row>
    <row r="95" spans="1:9" ht="12">
      <c r="A95" s="180" t="s">
        <v>962</v>
      </c>
      <c r="B95" s="171">
        <v>3993.4</v>
      </c>
      <c r="C95" s="170">
        <v>389.88</v>
      </c>
      <c r="D95" s="170">
        <f t="shared" si="6"/>
        <v>4383.28</v>
      </c>
      <c r="F95" s="319" t="s">
        <v>1005</v>
      </c>
      <c r="G95" s="306">
        <v>464.19299999999998</v>
      </c>
      <c r="H95" s="306">
        <v>0</v>
      </c>
      <c r="I95" s="170">
        <v>464.19299999999998</v>
      </c>
    </row>
    <row r="96" spans="1:9">
      <c r="A96" s="180" t="s">
        <v>763</v>
      </c>
      <c r="B96" s="171">
        <v>8986.9930000000004</v>
      </c>
      <c r="C96" s="170">
        <v>924.84</v>
      </c>
      <c r="D96" s="170">
        <f t="shared" si="6"/>
        <v>9911.8330000000005</v>
      </c>
      <c r="F96" s="414" t="s">
        <v>1181</v>
      </c>
      <c r="G96" s="306">
        <v>99.45</v>
      </c>
      <c r="H96" s="306">
        <v>13.68</v>
      </c>
      <c r="I96" s="170">
        <v>113.13</v>
      </c>
    </row>
    <row r="97" spans="1:9">
      <c r="A97" s="180" t="s">
        <v>963</v>
      </c>
      <c r="B97" s="171">
        <v>592.45500000000004</v>
      </c>
      <c r="C97" s="170">
        <v>48.6</v>
      </c>
      <c r="D97" s="170">
        <f t="shared" si="6"/>
        <v>641.05500000000006</v>
      </c>
      <c r="F97" s="319" t="s">
        <v>1006</v>
      </c>
      <c r="G97" s="306">
        <v>190.1</v>
      </c>
      <c r="H97" s="306">
        <v>0</v>
      </c>
      <c r="I97" s="170">
        <v>190.1</v>
      </c>
    </row>
    <row r="98" spans="1:9" ht="12">
      <c r="A98" s="180" t="s">
        <v>964</v>
      </c>
      <c r="B98" s="171">
        <v>3817.7829999999999</v>
      </c>
      <c r="C98" s="170">
        <v>509.4</v>
      </c>
      <c r="D98" s="170">
        <f t="shared" si="6"/>
        <v>4327.183</v>
      </c>
      <c r="F98" s="192" t="s">
        <v>1182</v>
      </c>
      <c r="G98" s="306">
        <v>226.25</v>
      </c>
      <c r="H98" s="306">
        <v>0</v>
      </c>
      <c r="I98" s="170">
        <v>226.25</v>
      </c>
    </row>
    <row r="99" spans="1:9">
      <c r="A99" s="180" t="s">
        <v>764</v>
      </c>
      <c r="B99" s="171">
        <v>350.53800000000001</v>
      </c>
      <c r="C99" s="170">
        <v>44.64</v>
      </c>
      <c r="D99" s="170">
        <f t="shared" si="6"/>
        <v>395.178</v>
      </c>
      <c r="F99" s="414" t="s">
        <v>1183</v>
      </c>
      <c r="G99" s="306">
        <v>373.75</v>
      </c>
      <c r="H99" s="306">
        <v>0</v>
      </c>
      <c r="I99" s="170">
        <v>373.75</v>
      </c>
    </row>
    <row r="100" spans="1:9">
      <c r="A100" s="180" t="s">
        <v>765</v>
      </c>
      <c r="B100" s="171">
        <v>129.4</v>
      </c>
      <c r="C100" s="170">
        <v>7.2</v>
      </c>
      <c r="D100" s="170">
        <f t="shared" si="6"/>
        <v>136.6</v>
      </c>
      <c r="F100" s="324" t="s">
        <v>1126</v>
      </c>
      <c r="G100" s="306">
        <v>136.25</v>
      </c>
      <c r="H100" s="306">
        <v>0</v>
      </c>
      <c r="I100" s="170">
        <v>136.25</v>
      </c>
    </row>
    <row r="101" spans="1:9">
      <c r="A101" s="180" t="s">
        <v>965</v>
      </c>
      <c r="B101" s="171">
        <v>218.51999999999998</v>
      </c>
      <c r="C101" s="170">
        <v>35.64</v>
      </c>
      <c r="D101" s="170">
        <f t="shared" si="6"/>
        <v>254.15999999999997</v>
      </c>
      <c r="F101" s="414" t="s">
        <v>1184</v>
      </c>
      <c r="G101" s="306">
        <v>557.95500000000004</v>
      </c>
      <c r="H101" s="306">
        <v>0</v>
      </c>
      <c r="I101" s="170">
        <v>557.95500000000004</v>
      </c>
    </row>
    <row r="102" spans="1:9" ht="12">
      <c r="A102" s="180" t="s">
        <v>1117</v>
      </c>
      <c r="B102" s="171">
        <v>280.863</v>
      </c>
      <c r="C102" s="170">
        <v>12.96</v>
      </c>
      <c r="D102" s="170">
        <f t="shared" si="6"/>
        <v>293.82299999999998</v>
      </c>
      <c r="F102" s="414" t="s">
        <v>1185</v>
      </c>
      <c r="G102" s="306">
        <v>105.733</v>
      </c>
      <c r="H102" s="306">
        <v>20.16</v>
      </c>
      <c r="I102" s="170">
        <v>125.893</v>
      </c>
    </row>
    <row r="103" spans="1:9">
      <c r="A103" s="180" t="s">
        <v>966</v>
      </c>
      <c r="B103" s="171">
        <v>444.46500000000003</v>
      </c>
      <c r="C103" s="170">
        <v>52.56</v>
      </c>
      <c r="D103" s="170">
        <f t="shared" si="6"/>
        <v>497.02500000000003</v>
      </c>
      <c r="F103" s="192" t="s">
        <v>1186</v>
      </c>
      <c r="G103" s="306">
        <v>253.125</v>
      </c>
      <c r="H103" s="306">
        <v>0</v>
      </c>
      <c r="I103" s="170">
        <v>253.125</v>
      </c>
    </row>
    <row r="104" spans="1:9">
      <c r="A104" s="180" t="s">
        <v>967</v>
      </c>
      <c r="B104" s="171">
        <v>2729.5349999999999</v>
      </c>
      <c r="C104" s="170">
        <v>248.4</v>
      </c>
      <c r="D104" s="170">
        <f t="shared" si="6"/>
        <v>2977.9349999999999</v>
      </c>
      <c r="F104" s="319" t="s">
        <v>1007</v>
      </c>
      <c r="G104" s="306">
        <v>198.94300000000001</v>
      </c>
      <c r="H104" s="306">
        <v>37.799999999999997</v>
      </c>
      <c r="I104" s="170">
        <v>236.74299999999999</v>
      </c>
    </row>
    <row r="105" spans="1:9" ht="12">
      <c r="A105" s="180" t="s">
        <v>968</v>
      </c>
      <c r="B105" s="171">
        <v>48.72</v>
      </c>
      <c r="C105" s="170">
        <v>4.32</v>
      </c>
      <c r="D105" s="170">
        <f t="shared" si="6"/>
        <v>53.04</v>
      </c>
      <c r="F105" s="192" t="s">
        <v>1130</v>
      </c>
      <c r="G105" s="306">
        <v>849.44799999999998</v>
      </c>
      <c r="H105" s="306">
        <v>0</v>
      </c>
      <c r="I105" s="170">
        <v>849.44799999999998</v>
      </c>
    </row>
    <row r="106" spans="1:9">
      <c r="A106" s="180" t="s">
        <v>969</v>
      </c>
      <c r="B106" s="171">
        <v>242.495</v>
      </c>
      <c r="C106" s="170">
        <v>25.2</v>
      </c>
      <c r="D106" s="170">
        <f t="shared" si="6"/>
        <v>267.69499999999999</v>
      </c>
      <c r="F106" s="319" t="s">
        <v>1008</v>
      </c>
      <c r="G106" s="306">
        <v>23.15</v>
      </c>
      <c r="H106" s="306">
        <v>5.76</v>
      </c>
      <c r="I106" s="170">
        <v>28.909999999999997</v>
      </c>
    </row>
    <row r="107" spans="1:9">
      <c r="A107" s="180" t="s">
        <v>970</v>
      </c>
      <c r="B107" s="171">
        <v>639.28</v>
      </c>
      <c r="C107" s="170">
        <v>74.52</v>
      </c>
      <c r="D107" s="170">
        <f t="shared" si="6"/>
        <v>713.8</v>
      </c>
      <c r="F107" s="319" t="s">
        <v>1009</v>
      </c>
      <c r="G107" s="306">
        <v>27.725000000000001</v>
      </c>
      <c r="H107" s="306">
        <v>0</v>
      </c>
      <c r="I107" s="170">
        <v>27.725000000000001</v>
      </c>
    </row>
    <row r="108" spans="1:9">
      <c r="A108" s="180" t="s">
        <v>971</v>
      </c>
      <c r="B108" s="171">
        <v>368.65300000000002</v>
      </c>
      <c r="C108" s="170">
        <v>34.200000000000003</v>
      </c>
      <c r="D108" s="170">
        <f t="shared" si="6"/>
        <v>402.85300000000001</v>
      </c>
      <c r="F108" s="197" t="s">
        <v>1010</v>
      </c>
      <c r="G108" s="306">
        <v>479.358</v>
      </c>
      <c r="H108" s="306">
        <v>57.6</v>
      </c>
      <c r="I108" s="170">
        <v>536.95799999999997</v>
      </c>
    </row>
    <row r="109" spans="1:9" ht="12">
      <c r="A109" s="186" t="s">
        <v>972</v>
      </c>
      <c r="B109" s="171">
        <v>2118.3050000000003</v>
      </c>
      <c r="C109" s="170">
        <v>182.88</v>
      </c>
      <c r="D109" s="170">
        <f t="shared" si="6"/>
        <v>2301.1850000000004</v>
      </c>
      <c r="F109" s="415" t="s">
        <v>1187</v>
      </c>
      <c r="G109" s="306">
        <v>227.5</v>
      </c>
      <c r="H109" s="306">
        <v>0</v>
      </c>
      <c r="I109" s="170">
        <v>227.5</v>
      </c>
    </row>
    <row r="110" spans="1:9">
      <c r="A110" s="180" t="s">
        <v>973</v>
      </c>
      <c r="B110" s="171">
        <v>2949.223</v>
      </c>
      <c r="C110" s="170">
        <v>308.52</v>
      </c>
      <c r="D110" s="170">
        <f t="shared" si="6"/>
        <v>3257.7429999999999</v>
      </c>
      <c r="F110" s="324" t="s">
        <v>1011</v>
      </c>
      <c r="G110" s="306">
        <v>208.75</v>
      </c>
      <c r="H110" s="306">
        <v>0</v>
      </c>
      <c r="I110" s="170">
        <v>208.75</v>
      </c>
    </row>
    <row r="111" spans="1:9">
      <c r="A111" s="180" t="s">
        <v>974</v>
      </c>
      <c r="B111" s="171">
        <v>152.27800000000002</v>
      </c>
      <c r="C111" s="170">
        <v>12.24</v>
      </c>
      <c r="D111" s="170">
        <f t="shared" si="6"/>
        <v>164.51800000000003</v>
      </c>
      <c r="F111" s="414" t="s">
        <v>1188</v>
      </c>
      <c r="G111" s="306">
        <v>244.375</v>
      </c>
      <c r="H111" s="306">
        <v>0</v>
      </c>
      <c r="I111" s="170">
        <v>244.375</v>
      </c>
    </row>
    <row r="112" spans="1:9">
      <c r="A112" s="180" t="s">
        <v>975</v>
      </c>
      <c r="B112" s="171">
        <v>393.38800000000003</v>
      </c>
      <c r="C112" s="170">
        <v>43.92</v>
      </c>
      <c r="D112" s="170">
        <f t="shared" si="6"/>
        <v>437.30800000000005</v>
      </c>
      <c r="F112" s="192" t="s">
        <v>1189</v>
      </c>
      <c r="G112" s="306">
        <v>419.14799999999997</v>
      </c>
      <c r="H112" s="306">
        <v>114.48</v>
      </c>
      <c r="I112" s="170">
        <v>533.62799999999993</v>
      </c>
    </row>
    <row r="113" spans="1:9">
      <c r="A113" s="180" t="s">
        <v>770</v>
      </c>
      <c r="B113" s="171">
        <v>1018.1229999999999</v>
      </c>
      <c r="C113" s="170">
        <v>111.24</v>
      </c>
      <c r="D113" s="170">
        <f t="shared" si="6"/>
        <v>1129.3629999999998</v>
      </c>
      <c r="F113" s="414" t="s">
        <v>1190</v>
      </c>
      <c r="G113" s="306">
        <v>205.078</v>
      </c>
      <c r="H113" s="306">
        <v>30.24</v>
      </c>
      <c r="I113" s="170">
        <v>235.31800000000001</v>
      </c>
    </row>
    <row r="114" spans="1:9" ht="12">
      <c r="A114" s="180" t="s">
        <v>976</v>
      </c>
      <c r="B114" s="171">
        <v>147.828</v>
      </c>
      <c r="C114" s="170">
        <v>9.7200000000000006</v>
      </c>
      <c r="D114" s="170">
        <f t="shared" si="6"/>
        <v>157.548</v>
      </c>
      <c r="F114" s="319" t="s">
        <v>1012</v>
      </c>
      <c r="G114" s="306">
        <v>199.453</v>
      </c>
      <c r="H114" s="306">
        <v>0</v>
      </c>
      <c r="I114" s="170">
        <v>199.453</v>
      </c>
    </row>
    <row r="115" spans="1:9" ht="12">
      <c r="A115" s="180" t="s">
        <v>977</v>
      </c>
      <c r="B115" s="171">
        <v>18480.718000000001</v>
      </c>
      <c r="C115" s="170">
        <v>1837.8</v>
      </c>
      <c r="D115" s="170">
        <f t="shared" si="6"/>
        <v>20318.518</v>
      </c>
      <c r="F115" s="200" t="s">
        <v>1013</v>
      </c>
      <c r="G115" s="306">
        <v>351.93799999999999</v>
      </c>
      <c r="H115" s="306">
        <v>101.52</v>
      </c>
      <c r="I115" s="170">
        <v>453.45799999999997</v>
      </c>
    </row>
    <row r="116" spans="1:9">
      <c r="A116" s="188" t="s">
        <v>801</v>
      </c>
      <c r="B116" s="171">
        <v>10836.41</v>
      </c>
      <c r="C116" s="170">
        <v>1361.52</v>
      </c>
      <c r="D116" s="170">
        <f t="shared" si="6"/>
        <v>12197.93</v>
      </c>
      <c r="F116" s="192" t="s">
        <v>1014</v>
      </c>
      <c r="G116" s="306">
        <v>197.5</v>
      </c>
      <c r="H116" s="306">
        <v>0</v>
      </c>
      <c r="I116" s="170">
        <v>197.5</v>
      </c>
    </row>
    <row r="117" spans="1:9">
      <c r="A117" s="189" t="s">
        <v>978</v>
      </c>
      <c r="B117" s="171">
        <v>77.784999999999997</v>
      </c>
      <c r="C117" s="170">
        <v>0</v>
      </c>
      <c r="D117" s="170">
        <f t="shared" si="6"/>
        <v>77.784999999999997</v>
      </c>
      <c r="F117" s="319" t="s">
        <v>1015</v>
      </c>
      <c r="G117" s="306">
        <v>116.13499999999999</v>
      </c>
      <c r="H117" s="306">
        <v>21.6</v>
      </c>
      <c r="I117" s="170">
        <v>137.73499999999999</v>
      </c>
    </row>
    <row r="118" spans="1:9" ht="10.5">
      <c r="A118" s="182" t="s">
        <v>979</v>
      </c>
      <c r="B118" s="183">
        <f t="shared" ref="B118:D118" si="11">SUBTOTAL(9,B116:B117)</f>
        <v>10914.195</v>
      </c>
      <c r="C118" s="183">
        <f t="shared" si="11"/>
        <v>1361.52</v>
      </c>
      <c r="D118" s="183">
        <f t="shared" si="11"/>
        <v>12275.715</v>
      </c>
      <c r="F118" s="324" t="s">
        <v>1016</v>
      </c>
      <c r="G118" s="306">
        <v>255</v>
      </c>
      <c r="H118" s="306">
        <v>0</v>
      </c>
      <c r="I118" s="170">
        <v>255</v>
      </c>
    </row>
    <row r="119" spans="1:9">
      <c r="A119" s="180" t="s">
        <v>980</v>
      </c>
      <c r="B119" s="171">
        <v>44.998000000000005</v>
      </c>
      <c r="C119" s="170">
        <v>10.8</v>
      </c>
      <c r="D119" s="170">
        <f t="shared" si="6"/>
        <v>55.798000000000002</v>
      </c>
      <c r="F119" s="319" t="s">
        <v>1017</v>
      </c>
      <c r="G119" s="306">
        <v>578.73500000000001</v>
      </c>
      <c r="H119" s="306">
        <v>54.72</v>
      </c>
      <c r="I119" s="170">
        <v>633.45500000000004</v>
      </c>
    </row>
    <row r="120" spans="1:9">
      <c r="A120" s="180" t="s">
        <v>981</v>
      </c>
      <c r="B120" s="171">
        <v>2112.998</v>
      </c>
      <c r="C120" s="170">
        <v>232.56</v>
      </c>
      <c r="D120" s="170">
        <f t="shared" si="6"/>
        <v>2345.558</v>
      </c>
      <c r="F120" s="192" t="s">
        <v>1018</v>
      </c>
      <c r="G120" s="306">
        <v>296.98500000000001</v>
      </c>
      <c r="H120" s="306">
        <v>0</v>
      </c>
      <c r="I120" s="170">
        <v>296.98500000000001</v>
      </c>
    </row>
    <row r="121" spans="1:9">
      <c r="A121" s="180" t="s">
        <v>982</v>
      </c>
      <c r="B121" s="171">
        <v>150.30799999999999</v>
      </c>
      <c r="C121" s="170">
        <v>19.8</v>
      </c>
      <c r="D121" s="170">
        <f t="shared" si="6"/>
        <v>170.108</v>
      </c>
      <c r="F121" s="197" t="s">
        <v>1135</v>
      </c>
      <c r="G121" s="331">
        <v>840.96299999999997</v>
      </c>
      <c r="H121" s="331">
        <v>85.68</v>
      </c>
      <c r="I121" s="170">
        <v>926.64300000000003</v>
      </c>
    </row>
    <row r="122" spans="1:9" ht="12">
      <c r="A122" s="299" t="s">
        <v>1118</v>
      </c>
      <c r="B122" s="171">
        <v>13609.96</v>
      </c>
      <c r="C122" s="170">
        <v>1582.92</v>
      </c>
      <c r="D122" s="170">
        <f t="shared" si="6"/>
        <v>15192.88</v>
      </c>
      <c r="F122" s="202" t="s">
        <v>1019</v>
      </c>
      <c r="G122" s="333">
        <v>432.5</v>
      </c>
      <c r="H122" s="331">
        <v>0</v>
      </c>
      <c r="I122" s="170">
        <v>432.5</v>
      </c>
    </row>
    <row r="123" spans="1:9">
      <c r="A123" s="181" t="s">
        <v>983</v>
      </c>
      <c r="B123" s="171">
        <v>468.125</v>
      </c>
      <c r="C123" s="170">
        <v>0</v>
      </c>
      <c r="D123" s="170">
        <f t="shared" si="6"/>
        <v>468.125</v>
      </c>
      <c r="F123" s="192" t="s">
        <v>1020</v>
      </c>
      <c r="G123" s="306">
        <v>416.12299999999999</v>
      </c>
      <c r="H123" s="306">
        <v>82.08</v>
      </c>
      <c r="I123" s="170">
        <v>498.20299999999997</v>
      </c>
    </row>
    <row r="124" spans="1:9" ht="10.5">
      <c r="A124" s="182" t="s">
        <v>984</v>
      </c>
      <c r="B124" s="183">
        <f t="shared" ref="B124:D124" si="12">SUBTOTAL(9,B122:B123)</f>
        <v>14078.084999999999</v>
      </c>
      <c r="C124" s="183">
        <f t="shared" si="12"/>
        <v>1582.92</v>
      </c>
      <c r="D124" s="183">
        <f t="shared" si="12"/>
        <v>15661.004999999999</v>
      </c>
      <c r="F124" s="192" t="s">
        <v>1021</v>
      </c>
      <c r="G124" s="306">
        <v>370</v>
      </c>
      <c r="H124" s="306">
        <v>0</v>
      </c>
      <c r="I124" s="170">
        <v>370</v>
      </c>
    </row>
    <row r="125" spans="1:9" ht="12">
      <c r="A125" s="180" t="s">
        <v>985</v>
      </c>
      <c r="B125" s="171">
        <v>693.06999999999994</v>
      </c>
      <c r="C125" s="170">
        <v>72</v>
      </c>
      <c r="D125" s="170">
        <f t="shared" si="6"/>
        <v>765.06999999999994</v>
      </c>
      <c r="F125" s="319" t="s">
        <v>1022</v>
      </c>
      <c r="G125" s="306">
        <v>314.375</v>
      </c>
      <c r="H125" s="306">
        <v>0</v>
      </c>
      <c r="I125" s="170">
        <v>314.375</v>
      </c>
    </row>
    <row r="126" spans="1:9" ht="12">
      <c r="A126" s="180" t="s">
        <v>986</v>
      </c>
      <c r="B126" s="171">
        <v>2962.6680000000001</v>
      </c>
      <c r="C126" s="170">
        <v>293.76</v>
      </c>
      <c r="D126" s="170">
        <f t="shared" si="6"/>
        <v>3256.4279999999999</v>
      </c>
      <c r="F126" s="324" t="s">
        <v>1023</v>
      </c>
      <c r="G126" s="306">
        <v>1768.2380000000001</v>
      </c>
      <c r="H126" s="306">
        <v>0</v>
      </c>
      <c r="I126" s="170">
        <v>1768.2380000000001</v>
      </c>
    </row>
    <row r="127" spans="1:9">
      <c r="A127" s="180" t="s">
        <v>803</v>
      </c>
      <c r="B127" s="171">
        <v>1669.578</v>
      </c>
      <c r="C127" s="170">
        <v>158.04</v>
      </c>
      <c r="D127" s="170">
        <f t="shared" si="6"/>
        <v>1827.6179999999999</v>
      </c>
      <c r="F127" s="319" t="s">
        <v>1024</v>
      </c>
      <c r="G127" s="306">
        <v>273.125</v>
      </c>
      <c r="H127" s="306">
        <v>0</v>
      </c>
      <c r="I127" s="170">
        <v>273.125</v>
      </c>
    </row>
    <row r="128" spans="1:9">
      <c r="A128" s="181" t="s">
        <v>1119</v>
      </c>
      <c r="B128" s="171">
        <v>171.553</v>
      </c>
      <c r="C128" s="170">
        <v>28.8</v>
      </c>
      <c r="D128" s="170">
        <f t="shared" si="6"/>
        <v>200.35300000000001</v>
      </c>
      <c r="F128" s="192" t="s">
        <v>1025</v>
      </c>
      <c r="G128" s="306">
        <v>453.65</v>
      </c>
      <c r="H128" s="306">
        <v>81.36</v>
      </c>
      <c r="I128" s="170">
        <v>535.01</v>
      </c>
    </row>
    <row r="129" spans="1:9" ht="10.5">
      <c r="A129" s="190" t="s">
        <v>987</v>
      </c>
      <c r="B129" s="183">
        <f t="shared" ref="B129:D129" si="13">SUBTOTAL(9,B127:B128)</f>
        <v>1841.1309999999999</v>
      </c>
      <c r="C129" s="183">
        <f t="shared" si="13"/>
        <v>186.84</v>
      </c>
      <c r="D129" s="183">
        <f t="shared" si="13"/>
        <v>2027.971</v>
      </c>
      <c r="F129" s="324" t="s">
        <v>1026</v>
      </c>
      <c r="G129" s="306">
        <v>75.12</v>
      </c>
      <c r="H129" s="306">
        <v>15.12</v>
      </c>
      <c r="I129" s="170">
        <v>90.240000000000009</v>
      </c>
    </row>
    <row r="130" spans="1:9" ht="12">
      <c r="A130" s="180" t="s">
        <v>988</v>
      </c>
      <c r="B130" s="171">
        <v>161.06799999999998</v>
      </c>
      <c r="C130" s="170">
        <v>11.16</v>
      </c>
      <c r="D130" s="170">
        <f t="shared" si="6"/>
        <v>172.22799999999998</v>
      </c>
      <c r="F130" s="324" t="s">
        <v>1027</v>
      </c>
      <c r="G130" s="306">
        <v>50.99</v>
      </c>
      <c r="H130" s="306">
        <v>7.92</v>
      </c>
      <c r="I130" s="170">
        <v>58.910000000000004</v>
      </c>
    </row>
    <row r="131" spans="1:9" ht="12">
      <c r="A131" s="180" t="s">
        <v>989</v>
      </c>
      <c r="B131" s="171">
        <v>2545.0749999999998</v>
      </c>
      <c r="C131" s="170">
        <v>259.92</v>
      </c>
      <c r="D131" s="170">
        <f t="shared" si="6"/>
        <v>2804.9949999999999</v>
      </c>
      <c r="F131" s="319" t="s">
        <v>1028</v>
      </c>
      <c r="G131" s="306">
        <v>60.283000000000001</v>
      </c>
      <c r="H131" s="306">
        <v>40.32</v>
      </c>
      <c r="I131" s="170">
        <v>100.60300000000001</v>
      </c>
    </row>
    <row r="132" spans="1:9">
      <c r="A132" s="181" t="s">
        <v>990</v>
      </c>
      <c r="B132" s="171">
        <v>187.17000000000002</v>
      </c>
      <c r="C132" s="170">
        <v>28.8</v>
      </c>
      <c r="D132" s="170">
        <f t="shared" ref="D132:D195" si="14">SUM(B132:C132)</f>
        <v>215.97000000000003</v>
      </c>
      <c r="F132" s="319" t="s">
        <v>1136</v>
      </c>
      <c r="G132" s="306">
        <v>559.34</v>
      </c>
      <c r="H132" s="306">
        <v>63.72</v>
      </c>
      <c r="I132" s="170">
        <v>623.06000000000006</v>
      </c>
    </row>
    <row r="133" spans="1:9" ht="12">
      <c r="A133" s="181" t="s">
        <v>991</v>
      </c>
      <c r="B133" s="171">
        <v>227.77500000000001</v>
      </c>
      <c r="C133" s="170">
        <v>21.6</v>
      </c>
      <c r="D133" s="170">
        <f t="shared" si="14"/>
        <v>249.375</v>
      </c>
      <c r="F133" s="319" t="s">
        <v>1029</v>
      </c>
      <c r="G133" s="306">
        <v>57.784999999999997</v>
      </c>
      <c r="H133" s="306">
        <v>0</v>
      </c>
      <c r="I133" s="170">
        <v>57.784999999999997</v>
      </c>
    </row>
    <row r="134" spans="1:9">
      <c r="A134" s="181" t="s">
        <v>992</v>
      </c>
      <c r="B134" s="171">
        <v>116.875</v>
      </c>
      <c r="C134" s="170">
        <v>0</v>
      </c>
      <c r="D134" s="170">
        <f t="shared" si="14"/>
        <v>116.875</v>
      </c>
      <c r="F134" s="319" t="s">
        <v>1030</v>
      </c>
      <c r="G134" s="306">
        <v>182.78300000000002</v>
      </c>
      <c r="H134" s="306">
        <v>0</v>
      </c>
      <c r="I134" s="170">
        <v>182.78300000000002</v>
      </c>
    </row>
    <row r="135" spans="1:9" ht="10.5">
      <c r="A135" s="182" t="s">
        <v>993</v>
      </c>
      <c r="B135" s="183">
        <f t="shared" ref="B135:D135" si="15">SUBTOTAL(9,B131:B134)</f>
        <v>3076.895</v>
      </c>
      <c r="C135" s="183">
        <f t="shared" si="15"/>
        <v>310.32000000000005</v>
      </c>
      <c r="D135" s="183">
        <f t="shared" si="15"/>
        <v>3387.2150000000001</v>
      </c>
      <c r="F135" s="319" t="s">
        <v>1031</v>
      </c>
      <c r="G135" s="306">
        <v>331.25</v>
      </c>
      <c r="H135" s="306">
        <v>0</v>
      </c>
      <c r="I135" s="170">
        <v>331.25</v>
      </c>
    </row>
    <row r="136" spans="1:9">
      <c r="A136" s="180" t="s">
        <v>994</v>
      </c>
      <c r="B136" s="171">
        <v>358.19499999999999</v>
      </c>
      <c r="C136" s="170">
        <v>42.84</v>
      </c>
      <c r="D136" s="170">
        <f t="shared" si="14"/>
        <v>401.03499999999997</v>
      </c>
      <c r="F136" s="319" t="s">
        <v>1137</v>
      </c>
      <c r="G136" s="306">
        <v>106.59</v>
      </c>
      <c r="H136" s="196">
        <v>0</v>
      </c>
      <c r="I136" s="170">
        <v>106.59</v>
      </c>
    </row>
    <row r="137" spans="1:9">
      <c r="A137" s="180" t="s">
        <v>995</v>
      </c>
      <c r="B137" s="171">
        <v>598.58299999999997</v>
      </c>
      <c r="C137" s="170">
        <v>70.56</v>
      </c>
      <c r="D137" s="170">
        <f t="shared" si="14"/>
        <v>669.14300000000003</v>
      </c>
      <c r="F137" s="319" t="s">
        <v>1032</v>
      </c>
      <c r="G137" s="306">
        <v>345</v>
      </c>
      <c r="H137" s="196">
        <v>0</v>
      </c>
      <c r="I137" s="170">
        <v>345</v>
      </c>
    </row>
    <row r="138" spans="1:9" ht="10.5">
      <c r="A138" s="180" t="s">
        <v>996</v>
      </c>
      <c r="B138" s="171">
        <v>1367.7550000000001</v>
      </c>
      <c r="C138" s="170">
        <v>150.84</v>
      </c>
      <c r="D138" s="170">
        <f t="shared" si="14"/>
        <v>1518.595</v>
      </c>
      <c r="F138" s="343" t="s">
        <v>1033</v>
      </c>
      <c r="G138" s="346">
        <v>101.25</v>
      </c>
      <c r="H138" s="345">
        <v>0</v>
      </c>
      <c r="I138" s="170">
        <v>101.25</v>
      </c>
    </row>
    <row r="139" spans="1:9">
      <c r="A139" s="180" t="s">
        <v>997</v>
      </c>
      <c r="B139" s="171">
        <v>1009.605</v>
      </c>
      <c r="C139" s="170">
        <v>142.19999999999999</v>
      </c>
      <c r="D139" s="170">
        <f t="shared" si="14"/>
        <v>1151.8050000000001</v>
      </c>
      <c r="F139" s="416" t="s">
        <v>1191</v>
      </c>
      <c r="G139" s="306">
        <v>246.16499999999999</v>
      </c>
      <c r="H139" s="306">
        <v>0</v>
      </c>
      <c r="I139" s="170">
        <v>246.16499999999999</v>
      </c>
    </row>
    <row r="140" spans="1:9">
      <c r="A140" s="180" t="s">
        <v>776</v>
      </c>
      <c r="B140" s="171">
        <v>937.23299999999995</v>
      </c>
      <c r="C140" s="170">
        <v>81.36</v>
      </c>
      <c r="D140" s="170">
        <f t="shared" si="14"/>
        <v>1018.593</v>
      </c>
      <c r="F140" s="319" t="s">
        <v>1034</v>
      </c>
      <c r="G140" s="306">
        <v>148.78300000000002</v>
      </c>
      <c r="H140" s="306">
        <v>20.16</v>
      </c>
      <c r="I140" s="170">
        <v>168.94300000000001</v>
      </c>
    </row>
    <row r="141" spans="1:9">
      <c r="A141" s="180" t="s">
        <v>998</v>
      </c>
      <c r="B141" s="171">
        <v>79.534999999999997</v>
      </c>
      <c r="C141" s="170">
        <v>7.56</v>
      </c>
      <c r="D141" s="170">
        <f t="shared" si="14"/>
        <v>87.094999999999999</v>
      </c>
      <c r="F141" s="319" t="s">
        <v>1035</v>
      </c>
      <c r="G141" s="306">
        <v>159.333</v>
      </c>
      <c r="H141" s="306">
        <v>40.32</v>
      </c>
      <c r="I141" s="170">
        <v>199.65299999999999</v>
      </c>
    </row>
    <row r="142" spans="1:9">
      <c r="A142" s="180" t="s">
        <v>999</v>
      </c>
      <c r="B142" s="171">
        <v>64.930000000000007</v>
      </c>
      <c r="C142" s="170">
        <v>5.04</v>
      </c>
      <c r="D142" s="170">
        <f t="shared" si="14"/>
        <v>69.970000000000013</v>
      </c>
      <c r="F142" s="324" t="s">
        <v>1036</v>
      </c>
      <c r="G142" s="306">
        <v>201.71</v>
      </c>
      <c r="H142" s="306">
        <v>0</v>
      </c>
      <c r="I142" s="170">
        <v>201.71</v>
      </c>
    </row>
    <row r="143" spans="1:9" ht="12">
      <c r="A143" s="299" t="s">
        <v>1120</v>
      </c>
      <c r="B143" s="171">
        <v>1542.9780000000001</v>
      </c>
      <c r="C143" s="170">
        <v>136.80000000000001</v>
      </c>
      <c r="D143" s="170">
        <f t="shared" si="14"/>
        <v>1679.778</v>
      </c>
      <c r="F143" s="197" t="s">
        <v>1139</v>
      </c>
      <c r="G143" s="331">
        <v>143.125</v>
      </c>
      <c r="H143" s="331">
        <v>0</v>
      </c>
      <c r="I143" s="170">
        <v>143.125</v>
      </c>
    </row>
    <row r="144" spans="1:9">
      <c r="A144" s="180" t="s">
        <v>1000</v>
      </c>
      <c r="B144" s="171">
        <v>78.710000000000008</v>
      </c>
      <c r="C144" s="170">
        <v>7.92</v>
      </c>
      <c r="D144" s="170">
        <f t="shared" si="14"/>
        <v>86.63000000000001</v>
      </c>
      <c r="F144" s="319" t="s">
        <v>1037</v>
      </c>
      <c r="G144" s="306">
        <v>347.50799999999998</v>
      </c>
      <c r="H144" s="306">
        <v>0</v>
      </c>
      <c r="I144" s="170">
        <v>347.50799999999998</v>
      </c>
    </row>
    <row r="145" spans="1:9" ht="10.5">
      <c r="A145" s="182" t="s">
        <v>1001</v>
      </c>
      <c r="B145" s="183">
        <f t="shared" ref="B145:D145" si="16">SUBTOTAL(9,B143:B144)</f>
        <v>1621.6880000000001</v>
      </c>
      <c r="C145" s="183">
        <f t="shared" si="16"/>
        <v>144.72</v>
      </c>
      <c r="D145" s="183">
        <f t="shared" si="16"/>
        <v>1766.4080000000001</v>
      </c>
      <c r="F145" s="417" t="s">
        <v>1192</v>
      </c>
      <c r="G145" s="306">
        <v>353.75</v>
      </c>
      <c r="H145" s="331">
        <v>0</v>
      </c>
      <c r="I145" s="170">
        <v>353.75</v>
      </c>
    </row>
    <row r="146" spans="1:9" ht="12">
      <c r="A146" s="180" t="s">
        <v>1002</v>
      </c>
      <c r="B146" s="171">
        <v>1415.018</v>
      </c>
      <c r="C146" s="170">
        <v>174.6</v>
      </c>
      <c r="D146" s="170">
        <f t="shared" si="14"/>
        <v>1589.6179999999999</v>
      </c>
      <c r="F146" s="202" t="s">
        <v>1038</v>
      </c>
      <c r="G146" s="306">
        <v>445.89499999999998</v>
      </c>
      <c r="H146" s="331">
        <v>88.56</v>
      </c>
      <c r="I146" s="170">
        <v>534.45499999999993</v>
      </c>
    </row>
    <row r="147" spans="1:9">
      <c r="A147" s="192" t="s">
        <v>1003</v>
      </c>
      <c r="B147" s="307"/>
      <c r="C147" s="306"/>
      <c r="D147" s="170">
        <f t="shared" si="14"/>
        <v>0</v>
      </c>
      <c r="F147" s="192" t="s">
        <v>1039</v>
      </c>
      <c r="G147" s="306">
        <v>70.625</v>
      </c>
      <c r="H147" s="306">
        <v>0</v>
      </c>
      <c r="I147" s="170">
        <v>70.625</v>
      </c>
    </row>
    <row r="148" spans="1:9">
      <c r="A148" s="319" t="s">
        <v>1121</v>
      </c>
      <c r="B148" s="306">
        <v>148.125</v>
      </c>
      <c r="C148" s="306">
        <v>0</v>
      </c>
      <c r="D148" s="170">
        <f t="shared" si="14"/>
        <v>148.125</v>
      </c>
      <c r="F148" s="180" t="s">
        <v>190</v>
      </c>
      <c r="G148" s="203">
        <v>357157.52400000003</v>
      </c>
      <c r="H148" s="203">
        <v>38461.320000000014</v>
      </c>
      <c r="I148" s="203">
        <v>395618.84399999975</v>
      </c>
    </row>
    <row r="149" spans="1:9" ht="12.5">
      <c r="A149" s="322" t="s">
        <v>1122</v>
      </c>
      <c r="B149" s="306">
        <v>482.5</v>
      </c>
      <c r="C149" s="306">
        <v>0</v>
      </c>
      <c r="D149" s="170">
        <f t="shared" si="14"/>
        <v>482.5</v>
      </c>
    </row>
    <row r="150" spans="1:9" ht="11.5">
      <c r="A150" s="319" t="s">
        <v>1004</v>
      </c>
      <c r="B150" s="306">
        <v>430.72300000000001</v>
      </c>
      <c r="C150" s="306">
        <v>0</v>
      </c>
      <c r="D150" s="170">
        <f t="shared" si="14"/>
        <v>430.72300000000001</v>
      </c>
      <c r="F150" s="209" t="s">
        <v>1040</v>
      </c>
    </row>
    <row r="151" spans="1:9" ht="11.5">
      <c r="A151" s="319" t="s">
        <v>1005</v>
      </c>
      <c r="B151" s="306">
        <v>464.19299999999998</v>
      </c>
      <c r="C151" s="306">
        <v>0</v>
      </c>
      <c r="D151" s="170">
        <f t="shared" si="14"/>
        <v>464.19299999999998</v>
      </c>
      <c r="F151" s="209" t="s">
        <v>1041</v>
      </c>
    </row>
    <row r="152" spans="1:9" ht="12.5">
      <c r="A152" s="324" t="s">
        <v>1123</v>
      </c>
      <c r="B152" s="306">
        <v>99.45</v>
      </c>
      <c r="C152" s="306">
        <v>13.68</v>
      </c>
      <c r="D152" s="170">
        <f t="shared" si="14"/>
        <v>113.13</v>
      </c>
    </row>
    <row r="153" spans="1:9">
      <c r="A153" s="319" t="s">
        <v>1006</v>
      </c>
      <c r="B153" s="306">
        <v>190.1</v>
      </c>
      <c r="C153" s="306">
        <v>0</v>
      </c>
      <c r="D153" s="170">
        <f t="shared" si="14"/>
        <v>190.1</v>
      </c>
      <c r="F153" s="626"/>
    </row>
    <row r="154" spans="1:9" ht="12.5">
      <c r="A154" s="324" t="s">
        <v>1124</v>
      </c>
      <c r="B154" s="306">
        <v>226.25</v>
      </c>
      <c r="C154" s="306">
        <v>0</v>
      </c>
      <c r="D154" s="170">
        <f t="shared" si="14"/>
        <v>226.25</v>
      </c>
    </row>
    <row r="155" spans="1:9" ht="12.5">
      <c r="A155" s="324" t="s">
        <v>1125</v>
      </c>
      <c r="B155" s="306">
        <v>373.75</v>
      </c>
      <c r="C155" s="306">
        <v>0</v>
      </c>
      <c r="D155" s="170">
        <f t="shared" si="14"/>
        <v>373.75</v>
      </c>
    </row>
    <row r="156" spans="1:9">
      <c r="A156" s="324" t="s">
        <v>1126</v>
      </c>
      <c r="B156" s="306">
        <v>136.25</v>
      </c>
      <c r="C156" s="306">
        <v>0</v>
      </c>
      <c r="D156" s="170">
        <f t="shared" si="14"/>
        <v>136.25</v>
      </c>
    </row>
    <row r="157" spans="1:9" ht="12.5">
      <c r="A157" s="324" t="s">
        <v>1127</v>
      </c>
      <c r="B157" s="306">
        <v>557.95500000000004</v>
      </c>
      <c r="C157" s="306">
        <v>0</v>
      </c>
      <c r="D157" s="170">
        <f t="shared" si="14"/>
        <v>557.95500000000004</v>
      </c>
    </row>
    <row r="158" spans="1:9" ht="12.5">
      <c r="A158" s="324" t="s">
        <v>1128</v>
      </c>
      <c r="B158" s="306">
        <v>105.733</v>
      </c>
      <c r="C158" s="306">
        <v>20.16</v>
      </c>
      <c r="D158" s="170">
        <f t="shared" si="14"/>
        <v>125.893</v>
      </c>
    </row>
    <row r="159" spans="1:9" ht="12.5">
      <c r="A159" s="324" t="s">
        <v>1129</v>
      </c>
      <c r="B159" s="306">
        <v>253.125</v>
      </c>
      <c r="C159" s="306">
        <v>0</v>
      </c>
      <c r="D159" s="170">
        <f t="shared" si="14"/>
        <v>253.125</v>
      </c>
      <c r="F159" s="191"/>
      <c r="G159" s="213"/>
      <c r="H159" s="213"/>
    </row>
    <row r="160" spans="1:9">
      <c r="A160" s="319" t="s">
        <v>1007</v>
      </c>
      <c r="B160" s="306">
        <v>198.94300000000001</v>
      </c>
      <c r="C160" s="306">
        <v>37.799999999999997</v>
      </c>
      <c r="D160" s="170">
        <f t="shared" si="14"/>
        <v>236.74299999999999</v>
      </c>
      <c r="F160" s="191"/>
      <c r="G160" s="213"/>
      <c r="H160" s="213"/>
    </row>
    <row r="161" spans="1:8">
      <c r="A161" s="192" t="s">
        <v>1130</v>
      </c>
      <c r="B161" s="306">
        <v>849.44799999999998</v>
      </c>
      <c r="C161" s="306">
        <v>0</v>
      </c>
      <c r="D161" s="170">
        <f t="shared" si="14"/>
        <v>849.44799999999998</v>
      </c>
      <c r="F161" s="191"/>
      <c r="G161" s="213"/>
      <c r="H161" s="213"/>
    </row>
    <row r="162" spans="1:8">
      <c r="A162" s="319" t="s">
        <v>1008</v>
      </c>
      <c r="B162" s="306">
        <v>23.15</v>
      </c>
      <c r="C162" s="306">
        <v>5.76</v>
      </c>
      <c r="D162" s="170">
        <f t="shared" si="14"/>
        <v>28.909999999999997</v>
      </c>
      <c r="F162" s="215"/>
      <c r="G162" s="213"/>
      <c r="H162" s="213"/>
    </row>
    <row r="163" spans="1:8">
      <c r="A163" s="319" t="s">
        <v>1009</v>
      </c>
      <c r="B163" s="306">
        <v>27.725000000000001</v>
      </c>
      <c r="C163" s="306">
        <v>0</v>
      </c>
      <c r="D163" s="170">
        <f t="shared" si="14"/>
        <v>27.725000000000001</v>
      </c>
      <c r="F163" s="215"/>
      <c r="G163" s="213"/>
      <c r="H163" s="213"/>
    </row>
    <row r="164" spans="1:8">
      <c r="A164" s="197" t="s">
        <v>1010</v>
      </c>
      <c r="B164" s="306">
        <v>479.358</v>
      </c>
      <c r="C164" s="306">
        <v>57.6</v>
      </c>
      <c r="D164" s="170">
        <f t="shared" si="14"/>
        <v>536.95799999999997</v>
      </c>
      <c r="F164" s="215"/>
      <c r="G164" s="213"/>
      <c r="H164" s="213"/>
    </row>
    <row r="165" spans="1:8" ht="12.5">
      <c r="A165" s="201" t="s">
        <v>1131</v>
      </c>
      <c r="B165" s="306">
        <v>227.5</v>
      </c>
      <c r="C165" s="306">
        <v>0</v>
      </c>
      <c r="D165" s="170">
        <f t="shared" si="14"/>
        <v>227.5</v>
      </c>
      <c r="F165" s="215"/>
      <c r="G165" s="213"/>
      <c r="H165" s="213"/>
    </row>
    <row r="166" spans="1:8">
      <c r="A166" s="324" t="s">
        <v>1011</v>
      </c>
      <c r="B166" s="306">
        <v>208.75</v>
      </c>
      <c r="C166" s="306">
        <v>0</v>
      </c>
      <c r="D166" s="170">
        <f t="shared" si="14"/>
        <v>208.75</v>
      </c>
      <c r="F166" s="215"/>
      <c r="G166" s="213"/>
      <c r="H166" s="213"/>
    </row>
    <row r="167" spans="1:8" ht="12.5">
      <c r="A167" s="324" t="s">
        <v>1132</v>
      </c>
      <c r="B167" s="306">
        <v>244.375</v>
      </c>
      <c r="C167" s="306">
        <v>0</v>
      </c>
      <c r="D167" s="170">
        <f t="shared" si="14"/>
        <v>244.375</v>
      </c>
      <c r="F167" s="215" t="s">
        <v>1042</v>
      </c>
      <c r="G167" s="213"/>
      <c r="H167" s="213"/>
    </row>
    <row r="168" spans="1:8" ht="12.5">
      <c r="A168" s="324" t="s">
        <v>1133</v>
      </c>
      <c r="B168" s="306">
        <v>419.14799999999997</v>
      </c>
      <c r="C168" s="306">
        <v>114.48</v>
      </c>
      <c r="D168" s="170">
        <f t="shared" si="14"/>
        <v>533.62799999999993</v>
      </c>
      <c r="F168" s="220"/>
      <c r="G168" s="221"/>
      <c r="H168" s="221"/>
    </row>
    <row r="169" spans="1:8" ht="12.5">
      <c r="A169" s="324" t="s">
        <v>1134</v>
      </c>
      <c r="B169" s="306">
        <v>205.078</v>
      </c>
      <c r="C169" s="306">
        <v>30.24</v>
      </c>
      <c r="D169" s="170">
        <f t="shared" si="14"/>
        <v>235.31800000000001</v>
      </c>
      <c r="G169" s="221"/>
      <c r="H169" s="221"/>
    </row>
    <row r="170" spans="1:8">
      <c r="A170" s="319" t="s">
        <v>1012</v>
      </c>
      <c r="B170" s="306">
        <v>199.453</v>
      </c>
      <c r="C170" s="306">
        <v>0</v>
      </c>
      <c r="D170" s="170">
        <f t="shared" si="14"/>
        <v>199.453</v>
      </c>
      <c r="G170" s="221"/>
      <c r="H170" s="221"/>
    </row>
    <row r="171" spans="1:8">
      <c r="A171" s="200" t="s">
        <v>1013</v>
      </c>
      <c r="B171" s="306">
        <v>351.93799999999999</v>
      </c>
      <c r="C171" s="306">
        <v>101.52</v>
      </c>
      <c r="D171" s="170">
        <f t="shared" si="14"/>
        <v>453.45799999999997</v>
      </c>
      <c r="G171" s="221"/>
      <c r="H171" s="221"/>
    </row>
    <row r="172" spans="1:8">
      <c r="A172" s="192" t="s">
        <v>1014</v>
      </c>
      <c r="B172" s="306">
        <v>197.5</v>
      </c>
      <c r="C172" s="306">
        <v>0</v>
      </c>
      <c r="D172" s="170">
        <f t="shared" si="14"/>
        <v>197.5</v>
      </c>
      <c r="F172" s="177" t="s">
        <v>1042</v>
      </c>
      <c r="G172" s="221"/>
      <c r="H172" s="221"/>
    </row>
    <row r="173" spans="1:8">
      <c r="A173" s="319" t="s">
        <v>1015</v>
      </c>
      <c r="B173" s="306">
        <v>116.13499999999999</v>
      </c>
      <c r="C173" s="306">
        <v>21.6</v>
      </c>
      <c r="D173" s="170">
        <f t="shared" si="14"/>
        <v>137.73499999999999</v>
      </c>
      <c r="G173" s="221"/>
      <c r="H173" s="221"/>
    </row>
    <row r="174" spans="1:8">
      <c r="A174" s="324" t="s">
        <v>1016</v>
      </c>
      <c r="B174" s="306">
        <v>255</v>
      </c>
      <c r="C174" s="306">
        <v>0</v>
      </c>
      <c r="D174" s="170">
        <f t="shared" si="14"/>
        <v>255</v>
      </c>
      <c r="F174" s="221"/>
      <c r="G174" s="221"/>
      <c r="H174" s="221"/>
    </row>
    <row r="175" spans="1:8">
      <c r="A175" s="319" t="s">
        <v>1017</v>
      </c>
      <c r="B175" s="306">
        <v>578.73500000000001</v>
      </c>
      <c r="C175" s="306">
        <v>54.72</v>
      </c>
      <c r="D175" s="170">
        <f t="shared" si="14"/>
        <v>633.45500000000004</v>
      </c>
      <c r="F175" s="221" t="s">
        <v>1042</v>
      </c>
      <c r="G175" s="221"/>
      <c r="H175" s="221"/>
    </row>
    <row r="176" spans="1:8">
      <c r="A176" s="192" t="s">
        <v>1018</v>
      </c>
      <c r="B176" s="306">
        <v>296.98500000000001</v>
      </c>
      <c r="C176" s="306">
        <v>0</v>
      </c>
      <c r="D176" s="170">
        <f t="shared" si="14"/>
        <v>296.98500000000001</v>
      </c>
      <c r="F176" s="221"/>
      <c r="G176" s="221"/>
      <c r="H176" s="221"/>
    </row>
    <row r="177" spans="1:8">
      <c r="A177" s="197" t="s">
        <v>1135</v>
      </c>
      <c r="B177" s="331">
        <v>840.96299999999997</v>
      </c>
      <c r="C177" s="331">
        <v>85.68</v>
      </c>
      <c r="D177" s="170">
        <f t="shared" si="14"/>
        <v>926.64300000000003</v>
      </c>
      <c r="F177" s="221" t="s">
        <v>1042</v>
      </c>
      <c r="G177" s="221"/>
      <c r="H177" s="221"/>
    </row>
    <row r="178" spans="1:8">
      <c r="A178" s="202" t="s">
        <v>1019</v>
      </c>
      <c r="B178" s="333">
        <v>432.5</v>
      </c>
      <c r="C178" s="331">
        <v>0</v>
      </c>
      <c r="D178" s="170">
        <f t="shared" si="14"/>
        <v>432.5</v>
      </c>
      <c r="F178" s="221"/>
      <c r="G178" s="221"/>
      <c r="H178" s="221"/>
    </row>
    <row r="179" spans="1:8">
      <c r="A179" s="192" t="s">
        <v>1020</v>
      </c>
      <c r="B179" s="306">
        <v>416.12299999999999</v>
      </c>
      <c r="C179" s="306">
        <v>82.08</v>
      </c>
      <c r="D179" s="170">
        <f t="shared" si="14"/>
        <v>498.20299999999997</v>
      </c>
      <c r="F179" s="221"/>
      <c r="G179" s="221"/>
      <c r="H179" s="221"/>
    </row>
    <row r="180" spans="1:8">
      <c r="A180" s="192" t="s">
        <v>1021</v>
      </c>
      <c r="B180" s="306">
        <v>370</v>
      </c>
      <c r="C180" s="306">
        <v>0</v>
      </c>
      <c r="D180" s="170">
        <f t="shared" si="14"/>
        <v>370</v>
      </c>
      <c r="F180" s="221"/>
      <c r="G180" s="221"/>
      <c r="H180" s="221"/>
    </row>
    <row r="181" spans="1:8">
      <c r="A181" s="319" t="s">
        <v>1022</v>
      </c>
      <c r="B181" s="306">
        <v>314.375</v>
      </c>
      <c r="C181" s="306">
        <v>0</v>
      </c>
      <c r="D181" s="170">
        <f t="shared" si="14"/>
        <v>314.375</v>
      </c>
    </row>
    <row r="182" spans="1:8">
      <c r="A182" s="324" t="s">
        <v>1023</v>
      </c>
      <c r="B182" s="306">
        <v>1768.2380000000001</v>
      </c>
      <c r="C182" s="306">
        <v>0</v>
      </c>
      <c r="D182" s="170">
        <f t="shared" si="14"/>
        <v>1768.2380000000001</v>
      </c>
    </row>
    <row r="183" spans="1:8">
      <c r="A183" s="319" t="s">
        <v>1024</v>
      </c>
      <c r="B183" s="306">
        <v>273.125</v>
      </c>
      <c r="C183" s="306">
        <v>0</v>
      </c>
      <c r="D183" s="170">
        <f t="shared" si="14"/>
        <v>273.125</v>
      </c>
    </row>
    <row r="184" spans="1:8">
      <c r="A184" s="192" t="s">
        <v>1025</v>
      </c>
      <c r="B184" s="306">
        <v>453.65</v>
      </c>
      <c r="C184" s="306">
        <v>81.36</v>
      </c>
      <c r="D184" s="170">
        <f t="shared" si="14"/>
        <v>535.01</v>
      </c>
    </row>
    <row r="185" spans="1:8">
      <c r="A185" s="324" t="s">
        <v>1026</v>
      </c>
      <c r="B185" s="306">
        <v>75.12</v>
      </c>
      <c r="C185" s="306">
        <v>15.12</v>
      </c>
      <c r="D185" s="170">
        <f t="shared" si="14"/>
        <v>90.240000000000009</v>
      </c>
    </row>
    <row r="186" spans="1:8">
      <c r="A186" s="324" t="s">
        <v>1027</v>
      </c>
      <c r="B186" s="306">
        <v>50.99</v>
      </c>
      <c r="C186" s="306">
        <v>7.92</v>
      </c>
      <c r="D186" s="170">
        <f t="shared" si="14"/>
        <v>58.910000000000004</v>
      </c>
    </row>
    <row r="187" spans="1:8">
      <c r="A187" s="319" t="s">
        <v>1028</v>
      </c>
      <c r="B187" s="306">
        <v>60.283000000000001</v>
      </c>
      <c r="C187" s="306">
        <v>40.32</v>
      </c>
      <c r="D187" s="170">
        <f t="shared" si="14"/>
        <v>100.60300000000001</v>
      </c>
    </row>
    <row r="188" spans="1:8">
      <c r="A188" s="319" t="s">
        <v>1136</v>
      </c>
      <c r="B188" s="306">
        <v>559.34</v>
      </c>
      <c r="C188" s="306">
        <v>63.72</v>
      </c>
      <c r="D188" s="170">
        <f t="shared" si="14"/>
        <v>623.06000000000006</v>
      </c>
    </row>
    <row r="189" spans="1:8">
      <c r="A189" s="319" t="s">
        <v>1029</v>
      </c>
      <c r="B189" s="306">
        <v>57.784999999999997</v>
      </c>
      <c r="C189" s="306">
        <v>0</v>
      </c>
      <c r="D189" s="170">
        <f t="shared" si="14"/>
        <v>57.784999999999997</v>
      </c>
    </row>
    <row r="190" spans="1:8">
      <c r="A190" s="319" t="s">
        <v>1030</v>
      </c>
      <c r="B190" s="306">
        <v>182.78300000000002</v>
      </c>
      <c r="C190" s="306">
        <v>0</v>
      </c>
      <c r="D190" s="170">
        <f t="shared" si="14"/>
        <v>182.78300000000002</v>
      </c>
    </row>
    <row r="191" spans="1:8">
      <c r="A191" s="319" t="s">
        <v>1031</v>
      </c>
      <c r="B191" s="306">
        <v>331.25</v>
      </c>
      <c r="C191" s="306">
        <v>0</v>
      </c>
      <c r="D191" s="170">
        <f t="shared" si="14"/>
        <v>331.25</v>
      </c>
    </row>
    <row r="192" spans="1:8">
      <c r="A192" s="319" t="s">
        <v>1137</v>
      </c>
      <c r="B192" s="306">
        <v>106.59</v>
      </c>
      <c r="C192" s="196">
        <v>0</v>
      </c>
      <c r="D192" s="170">
        <f t="shared" si="14"/>
        <v>106.59</v>
      </c>
    </row>
    <row r="193" spans="1:4">
      <c r="A193" s="319" t="s">
        <v>1032</v>
      </c>
      <c r="B193" s="306">
        <v>345</v>
      </c>
      <c r="C193" s="196">
        <v>0</v>
      </c>
      <c r="D193" s="170">
        <f t="shared" si="14"/>
        <v>345</v>
      </c>
    </row>
    <row r="194" spans="1:4" ht="10.5">
      <c r="A194" s="343" t="s">
        <v>1033</v>
      </c>
      <c r="B194" s="346">
        <v>101.25</v>
      </c>
      <c r="C194" s="345">
        <v>0</v>
      </c>
      <c r="D194" s="170">
        <f t="shared" si="14"/>
        <v>101.25</v>
      </c>
    </row>
    <row r="195" spans="1:4" ht="12">
      <c r="A195" s="351" t="s">
        <v>1138</v>
      </c>
      <c r="B195" s="306">
        <v>246.16499999999999</v>
      </c>
      <c r="C195" s="306">
        <v>0</v>
      </c>
      <c r="D195" s="170">
        <f t="shared" si="14"/>
        <v>246.16499999999999</v>
      </c>
    </row>
    <row r="196" spans="1:4">
      <c r="A196" s="319" t="s">
        <v>1034</v>
      </c>
      <c r="B196" s="306">
        <v>148.78300000000002</v>
      </c>
      <c r="C196" s="306">
        <v>20.16</v>
      </c>
      <c r="D196" s="170">
        <f t="shared" ref="D196:D203" si="17">SUM(B196:C196)</f>
        <v>168.94300000000001</v>
      </c>
    </row>
    <row r="197" spans="1:4">
      <c r="A197" s="319" t="s">
        <v>1035</v>
      </c>
      <c r="B197" s="306">
        <v>159.333</v>
      </c>
      <c r="C197" s="306">
        <v>40.32</v>
      </c>
      <c r="D197" s="170">
        <f t="shared" si="17"/>
        <v>199.65299999999999</v>
      </c>
    </row>
    <row r="198" spans="1:4">
      <c r="A198" s="324" t="s">
        <v>1036</v>
      </c>
      <c r="B198" s="306">
        <v>201.71</v>
      </c>
      <c r="C198" s="306">
        <v>0</v>
      </c>
      <c r="D198" s="170">
        <f t="shared" si="17"/>
        <v>201.71</v>
      </c>
    </row>
    <row r="199" spans="1:4">
      <c r="A199" s="197" t="s">
        <v>1139</v>
      </c>
      <c r="B199" s="331">
        <v>143.125</v>
      </c>
      <c r="C199" s="331">
        <v>0</v>
      </c>
      <c r="D199" s="170">
        <f t="shared" si="17"/>
        <v>143.125</v>
      </c>
    </row>
    <row r="200" spans="1:4">
      <c r="A200" s="319" t="s">
        <v>1037</v>
      </c>
      <c r="B200" s="306">
        <v>347.50799999999998</v>
      </c>
      <c r="C200" s="306">
        <v>0</v>
      </c>
      <c r="D200" s="170">
        <f t="shared" si="17"/>
        <v>347.50799999999998</v>
      </c>
    </row>
    <row r="201" spans="1:4" ht="12">
      <c r="A201" s="354" t="s">
        <v>1140</v>
      </c>
      <c r="B201" s="306">
        <v>353.75</v>
      </c>
      <c r="C201" s="331">
        <v>0</v>
      </c>
      <c r="D201" s="170">
        <f t="shared" si="17"/>
        <v>353.75</v>
      </c>
    </row>
    <row r="202" spans="1:4">
      <c r="A202" s="202" t="s">
        <v>1038</v>
      </c>
      <c r="B202" s="306">
        <v>445.89499999999998</v>
      </c>
      <c r="C202" s="331">
        <v>88.56</v>
      </c>
      <c r="D202" s="170">
        <f t="shared" si="17"/>
        <v>534.45499999999993</v>
      </c>
    </row>
    <row r="203" spans="1:4">
      <c r="A203" s="192" t="s">
        <v>1039</v>
      </c>
      <c r="B203" s="306">
        <v>70.625</v>
      </c>
      <c r="C203" s="306">
        <v>0</v>
      </c>
      <c r="D203" s="170">
        <f t="shared" si="17"/>
        <v>70.625</v>
      </c>
    </row>
    <row r="204" spans="1:4">
      <c r="A204" s="180" t="s">
        <v>190</v>
      </c>
      <c r="B204" s="203">
        <f t="shared" ref="B204:D204" si="18">SUBTOTAL(9,B3:B203)</f>
        <v>357157.52400000003</v>
      </c>
      <c r="C204" s="203">
        <f t="shared" si="18"/>
        <v>38461.320000000014</v>
      </c>
      <c r="D204" s="203">
        <f t="shared" si="18"/>
        <v>395618.84399999975</v>
      </c>
    </row>
    <row r="206" spans="1:4" ht="11.5">
      <c r="A206" s="209" t="s">
        <v>1040</v>
      </c>
    </row>
    <row r="207" spans="1:4" ht="11.5">
      <c r="A207" s="209" t="s">
        <v>1041</v>
      </c>
    </row>
    <row r="209" spans="1:3">
      <c r="A209"/>
    </row>
    <row r="215" spans="1:3">
      <c r="A215" s="191"/>
      <c r="B215" s="213"/>
      <c r="C215" s="213"/>
    </row>
    <row r="216" spans="1:3">
      <c r="A216" s="191"/>
      <c r="B216" s="213"/>
      <c r="C216" s="213"/>
    </row>
    <row r="217" spans="1:3">
      <c r="A217" s="191"/>
      <c r="B217" s="213"/>
      <c r="C217" s="213"/>
    </row>
    <row r="218" spans="1:3">
      <c r="A218" s="215"/>
      <c r="B218" s="213"/>
      <c r="C218" s="213"/>
    </row>
    <row r="219" spans="1:3">
      <c r="A219" s="215"/>
      <c r="B219" s="213"/>
      <c r="C219" s="213"/>
    </row>
    <row r="220" spans="1:3">
      <c r="A220" s="215"/>
      <c r="B220" s="213"/>
      <c r="C220" s="213"/>
    </row>
    <row r="221" spans="1:3">
      <c r="A221" s="215"/>
      <c r="B221" s="213"/>
      <c r="C221" s="213"/>
    </row>
    <row r="222" spans="1:3">
      <c r="A222" s="215"/>
      <c r="B222" s="213"/>
      <c r="C222" s="213"/>
    </row>
    <row r="223" spans="1:3">
      <c r="A223" s="215" t="s">
        <v>1042</v>
      </c>
      <c r="B223" s="213"/>
      <c r="C223" s="213"/>
    </row>
    <row r="224" spans="1:3">
      <c r="A224" s="220"/>
      <c r="B224" s="221"/>
      <c r="C224" s="221"/>
    </row>
    <row r="225" spans="1:3">
      <c r="B225" s="221"/>
      <c r="C225" s="221"/>
    </row>
    <row r="226" spans="1:3">
      <c r="B226" s="221"/>
      <c r="C226" s="221"/>
    </row>
    <row r="227" spans="1:3">
      <c r="B227" s="221"/>
      <c r="C227" s="221"/>
    </row>
    <row r="228" spans="1:3">
      <c r="A228" s="177" t="s">
        <v>1042</v>
      </c>
      <c r="B228" s="221"/>
      <c r="C228" s="221"/>
    </row>
    <row r="229" spans="1:3">
      <c r="B229" s="221"/>
      <c r="C229" s="221"/>
    </row>
    <row r="230" spans="1:3">
      <c r="A230" s="221"/>
      <c r="B230" s="221"/>
      <c r="C230" s="221"/>
    </row>
    <row r="231" spans="1:3">
      <c r="A231" s="221" t="s">
        <v>1042</v>
      </c>
      <c r="B231" s="221"/>
      <c r="C231" s="221"/>
    </row>
    <row r="232" spans="1:3">
      <c r="A232" s="221"/>
      <c r="B232" s="221"/>
      <c r="C232" s="221"/>
    </row>
    <row r="233" spans="1:3">
      <c r="A233" s="221" t="s">
        <v>1042</v>
      </c>
      <c r="B233" s="221"/>
      <c r="C233" s="221"/>
    </row>
    <row r="234" spans="1:3">
      <c r="A234" s="221"/>
      <c r="B234" s="221"/>
      <c r="C234" s="221"/>
    </row>
    <row r="235" spans="1:3">
      <c r="A235" s="221"/>
      <c r="B235" s="221"/>
      <c r="C235" s="221"/>
    </row>
    <row r="236" spans="1:3">
      <c r="A236" s="221"/>
      <c r="B236" s="221"/>
      <c r="C236" s="221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</sheetPr>
  <dimension ref="A1:GZ61"/>
  <sheetViews>
    <sheetView workbookViewId="0">
      <pane xSplit="4" ySplit="4" topLeftCell="DO5" activePane="bottomRight" state="frozen"/>
      <selection pane="topRight" activeCell="E1" sqref="E1"/>
      <selection pane="bottomLeft" activeCell="A5" sqref="A5"/>
      <selection pane="bottomRight" activeCell="DW20" sqref="DW20"/>
    </sheetView>
  </sheetViews>
  <sheetFormatPr defaultColWidth="9.33203125" defaultRowHeight="14.5"/>
  <cols>
    <col min="1" max="1" width="9.33203125" style="110"/>
    <col min="2" max="2" width="20" style="110" customWidth="1"/>
    <col min="3" max="3" width="9.33203125" style="110"/>
    <col min="4" max="4" width="38" style="122" bestFit="1" customWidth="1"/>
    <col min="5" max="5" width="13" style="122" customWidth="1"/>
    <col min="6" max="7" width="11.88671875" style="122" bestFit="1" customWidth="1"/>
    <col min="8" max="8" width="13.33203125" style="122" bestFit="1" customWidth="1"/>
    <col min="9" max="9" width="15.33203125" style="122" bestFit="1" customWidth="1"/>
    <col min="10" max="10" width="12" style="122" bestFit="1" customWidth="1"/>
    <col min="11" max="12" width="11.88671875" style="122" bestFit="1" customWidth="1"/>
    <col min="13" max="13" width="12" style="122" bestFit="1" customWidth="1"/>
    <col min="14" max="17" width="11.88671875" style="122" bestFit="1" customWidth="1"/>
    <col min="18" max="18" width="12" style="122" bestFit="1" customWidth="1"/>
    <col min="19" max="21" width="11.88671875" style="122" bestFit="1" customWidth="1"/>
    <col min="22" max="22" width="10.88671875" customWidth="1"/>
    <col min="23" max="33" width="11.88671875" style="122" bestFit="1" customWidth="1"/>
    <col min="34" max="34" width="10" bestFit="1" customWidth="1"/>
    <col min="35" max="35" width="16.33203125" style="122" bestFit="1" customWidth="1"/>
    <col min="36" max="36" width="11.88671875" style="122" bestFit="1" customWidth="1"/>
    <col min="37" max="37" width="13.6640625" style="122" customWidth="1"/>
    <col min="38" max="39" width="14.33203125" style="122" customWidth="1"/>
    <col min="40" max="42" width="11.88671875" style="122" bestFit="1" customWidth="1"/>
    <col min="43" max="43" width="13" style="122" bestFit="1" customWidth="1"/>
    <col min="44" max="44" width="11.88671875" style="122" bestFit="1" customWidth="1"/>
    <col min="45" max="45" width="13" style="122" bestFit="1" customWidth="1"/>
    <col min="46" max="46" width="11.88671875" style="122" bestFit="1" customWidth="1"/>
    <col min="47" max="50" width="13" style="122" bestFit="1" customWidth="1"/>
    <col min="51" max="52" width="11.88671875" style="122" bestFit="1" customWidth="1"/>
    <col min="53" max="53" width="13" style="122" bestFit="1" customWidth="1"/>
    <col min="54" max="55" width="11.88671875" style="122" bestFit="1" customWidth="1"/>
    <col min="56" max="56" width="13" style="122" bestFit="1" customWidth="1"/>
    <col min="57" max="57" width="11.88671875" style="122" bestFit="1" customWidth="1"/>
    <col min="58" max="58" width="13" style="122" bestFit="1" customWidth="1"/>
    <col min="59" max="61" width="11.88671875" style="122" bestFit="1" customWidth="1"/>
    <col min="62" max="62" width="10" style="122" bestFit="1" customWidth="1"/>
    <col min="63" max="65" width="11.88671875" style="122" bestFit="1" customWidth="1"/>
    <col min="66" max="67" width="13" style="122" bestFit="1" customWidth="1"/>
    <col min="68" max="71" width="11.88671875" style="122" bestFit="1" customWidth="1"/>
    <col min="72" max="72" width="10" style="122" bestFit="1" customWidth="1"/>
    <col min="73" max="73" width="13" style="122" bestFit="1" customWidth="1"/>
    <col min="74" max="74" width="11.88671875" style="122" bestFit="1" customWidth="1"/>
    <col min="75" max="75" width="13" style="122" bestFit="1" customWidth="1"/>
    <col min="76" max="78" width="11.88671875" style="122" bestFit="1" customWidth="1"/>
    <col min="79" max="79" width="10" style="122" bestFit="1" customWidth="1"/>
    <col min="80" max="81" width="11.88671875" style="122" bestFit="1" customWidth="1"/>
    <col min="82" max="82" width="13" style="122" bestFit="1" customWidth="1"/>
    <col min="83" max="86" width="11.88671875" style="122" bestFit="1" customWidth="1"/>
    <col min="87" max="87" width="13" style="122" bestFit="1" customWidth="1"/>
    <col min="88" max="88" width="11.88671875" style="122" bestFit="1" customWidth="1"/>
    <col min="89" max="89" width="13" style="122" bestFit="1" customWidth="1"/>
    <col min="90" max="91" width="11.88671875" style="122" bestFit="1" customWidth="1"/>
    <col min="92" max="92" width="14.33203125" style="122" bestFit="1" customWidth="1"/>
    <col min="93" max="93" width="13" style="122" bestFit="1" customWidth="1"/>
    <col min="94" max="94" width="11.88671875" style="122" bestFit="1" customWidth="1"/>
    <col min="95" max="95" width="13" style="122" bestFit="1" customWidth="1"/>
    <col min="96" max="97" width="11.88671875" style="122" bestFit="1" customWidth="1"/>
    <col min="98" max="98" width="13" style="122" bestFit="1" customWidth="1"/>
    <col min="99" max="101" width="11.88671875" style="122" bestFit="1" customWidth="1"/>
    <col min="102" max="102" width="13" style="122" bestFit="1" customWidth="1"/>
    <col min="103" max="108" width="11.88671875" style="122" bestFit="1" customWidth="1"/>
    <col min="109" max="109" width="14.88671875" style="122" bestFit="1" customWidth="1"/>
    <col min="110" max="110" width="11.88671875" style="122" bestFit="1" customWidth="1"/>
    <col min="111" max="111" width="12.6640625" style="122" bestFit="1" customWidth="1"/>
    <col min="112" max="112" width="10" style="122" bestFit="1" customWidth="1"/>
    <col min="113" max="115" width="11.88671875" style="122" bestFit="1" customWidth="1"/>
    <col min="116" max="116" width="9.33203125" style="122" bestFit="1" customWidth="1"/>
    <col min="117" max="118" width="11.88671875" style="122" bestFit="1" customWidth="1"/>
    <col min="119" max="119" width="14.33203125" style="122" bestFit="1" customWidth="1"/>
    <col min="120" max="120" width="11.88671875" style="122" bestFit="1" customWidth="1"/>
    <col min="121" max="121" width="13" style="122" bestFit="1" customWidth="1"/>
    <col min="122" max="123" width="11.88671875" style="122" bestFit="1" customWidth="1"/>
    <col min="124" max="125" width="13" style="122" bestFit="1" customWidth="1"/>
    <col min="126" max="126" width="11.88671875" style="122" bestFit="1" customWidth="1"/>
    <col min="127" max="127" width="13" style="122" bestFit="1" customWidth="1"/>
    <col min="128" max="138" width="11.88671875" style="122" bestFit="1" customWidth="1"/>
    <col min="139" max="139" width="13" style="122" bestFit="1" customWidth="1"/>
    <col min="140" max="143" width="11.88671875" style="122" bestFit="1" customWidth="1"/>
    <col min="144" max="144" width="13" style="122" bestFit="1" customWidth="1"/>
    <col min="145" max="148" width="11.88671875" style="122" bestFit="1" customWidth="1"/>
    <col min="149" max="150" width="13" style="122" bestFit="1" customWidth="1"/>
    <col min="151" max="153" width="11.88671875" style="122" bestFit="1" customWidth="1"/>
    <col min="154" max="154" width="10" style="122" bestFit="1" customWidth="1"/>
    <col min="155" max="155" width="11.88671875" style="122" bestFit="1" customWidth="1"/>
    <col min="156" max="156" width="14.33203125" style="122" bestFit="1" customWidth="1"/>
    <col min="157" max="157" width="10" style="122" customWidth="1"/>
    <col min="158" max="158" width="13" style="122" bestFit="1" customWidth="1"/>
    <col min="159" max="159" width="10" style="122" bestFit="1" customWidth="1"/>
    <col min="160" max="160" width="13" style="122" bestFit="1" customWidth="1"/>
    <col min="161" max="161" width="11.88671875" style="122" bestFit="1" customWidth="1"/>
    <col min="162" max="162" width="13" style="122" bestFit="1" customWidth="1"/>
    <col min="163" max="163" width="11.88671875" style="122" bestFit="1" customWidth="1"/>
    <col min="164" max="164" width="10" style="122" bestFit="1" customWidth="1"/>
    <col min="165" max="165" width="14.33203125" style="122" bestFit="1" customWidth="1"/>
    <col min="166" max="166" width="11.88671875" style="122" bestFit="1" customWidth="1"/>
    <col min="167" max="167" width="14.33203125" style="122" bestFit="1" customWidth="1"/>
    <col min="168" max="169" width="11.88671875" style="122" bestFit="1" customWidth="1"/>
    <col min="170" max="170" width="13" style="122" bestFit="1" customWidth="1"/>
    <col min="171" max="171" width="10" style="122" bestFit="1" customWidth="1"/>
    <col min="172" max="172" width="13" style="122" bestFit="1" customWidth="1"/>
    <col min="173" max="173" width="11.88671875" style="122" bestFit="1" customWidth="1"/>
    <col min="174" max="174" width="13" style="122" bestFit="1" customWidth="1"/>
    <col min="175" max="178" width="11.88671875" style="122" bestFit="1" customWidth="1"/>
    <col min="179" max="179" width="10" style="122" bestFit="1" customWidth="1"/>
    <col min="180" max="180" width="11.88671875" style="122" bestFit="1" customWidth="1"/>
    <col min="181" max="181" width="13" style="122" bestFit="1" customWidth="1"/>
    <col min="182" max="184" width="11.88671875" style="122" bestFit="1" customWidth="1"/>
    <col min="185" max="185" width="13" style="122" bestFit="1" customWidth="1"/>
    <col min="186" max="194" width="11.88671875" style="122" bestFit="1" customWidth="1"/>
    <col min="195" max="195" width="13" style="122" bestFit="1" customWidth="1"/>
    <col min="196" max="200" width="11.88671875" style="122" bestFit="1" customWidth="1"/>
    <col min="201" max="201" width="10.44140625" style="122" bestFit="1" customWidth="1"/>
    <col min="202" max="202" width="13" style="122" bestFit="1" customWidth="1"/>
    <col min="203" max="203" width="10" style="122" bestFit="1" customWidth="1"/>
    <col min="204" max="204" width="13" style="122" bestFit="1" customWidth="1"/>
    <col min="205" max="205" width="9.33203125" style="122" bestFit="1" customWidth="1"/>
    <col min="206" max="206" width="13" style="122" bestFit="1" customWidth="1"/>
    <col min="207" max="207" width="16.109375" style="122" bestFit="1" customWidth="1"/>
    <col min="208" max="208" width="8.44140625" style="135" bestFit="1" customWidth="1"/>
    <col min="209" max="16384" width="9.33203125" style="122"/>
  </cols>
  <sheetData>
    <row r="1" spans="1:208" s="110" customFormat="1">
      <c r="GZ1" s="156"/>
    </row>
    <row r="2" spans="1:208" s="110" customFormat="1">
      <c r="GZ2" s="156"/>
    </row>
    <row r="3" spans="1:208" s="119" customFormat="1" ht="23">
      <c r="J3" s="120" t="str">
        <f>'1718 revenues orig'!ET1</f>
        <v>ALBUQUERQUE</v>
      </c>
      <c r="K3" s="120" t="str">
        <f>'1718 revenues orig'!EU1</f>
        <v>ALBUQUERQUE</v>
      </c>
      <c r="L3" s="120" t="str">
        <f>'1718 revenues orig'!EV1</f>
        <v>ALBUQUERQUE</v>
      </c>
      <c r="M3" s="120" t="str">
        <f>'1718 revenues orig'!EW1</f>
        <v>ALBUQUERQUE</v>
      </c>
      <c r="N3" s="120" t="str">
        <f>'1718 revenues orig'!EX1</f>
        <v>ALBUQUERQUE</v>
      </c>
      <c r="O3" s="120" t="str">
        <f>'1718 revenues orig'!EY1</f>
        <v>ALBUQUERQUE</v>
      </c>
      <c r="P3" s="120" t="str">
        <f>'1718 revenues orig'!EZ1</f>
        <v>ALBUQUERQUE</v>
      </c>
      <c r="Q3" s="120" t="str">
        <f>'1718 revenues orig'!FA1</f>
        <v>ALBUQUERQUE</v>
      </c>
      <c r="R3" s="120" t="str">
        <f>'1718 revenues orig'!FB1</f>
        <v>ALBUQUERQUE</v>
      </c>
      <c r="S3" s="120" t="str">
        <f>'1718 revenues orig'!FC1</f>
        <v>ALBUQUERQUE</v>
      </c>
      <c r="T3" s="120" t="str">
        <f>'1718 revenues orig'!FD1</f>
        <v>ALBUQUERQUE</v>
      </c>
      <c r="U3" s="120" t="str">
        <f>'1718 revenues orig'!FE1</f>
        <v>ALBUQUERQUE</v>
      </c>
      <c r="V3" s="120" t="str">
        <f>'1718 revenues orig'!FF1</f>
        <v>ALBUQUERQUE</v>
      </c>
      <c r="W3" s="120" t="str">
        <f>'1718 revenues orig'!FG1</f>
        <v>ALBUQUERQUE</v>
      </c>
      <c r="X3" s="120" t="str">
        <f>'1718 revenues orig'!FH1</f>
        <v>ALBUQUERQUE</v>
      </c>
      <c r="Y3" s="120" t="str">
        <f>'1718 revenues orig'!FI1</f>
        <v>ALBUQUERQUE</v>
      </c>
      <c r="Z3" s="120" t="str">
        <f>'1718 revenues orig'!FJ1</f>
        <v>ALBUQUERQUE</v>
      </c>
      <c r="AA3" s="120" t="str">
        <f>'1718 revenues orig'!FK1</f>
        <v>ALBUQUERQUE</v>
      </c>
      <c r="AB3" s="120" t="str">
        <f>'1718 revenues orig'!FL1</f>
        <v>ALBUQUERQUE</v>
      </c>
      <c r="AC3" s="120" t="str">
        <f>'1718 revenues orig'!FM1</f>
        <v>ALBUQUERQUE</v>
      </c>
      <c r="AD3" s="120" t="str">
        <f>'1718 revenues orig'!FN1</f>
        <v>ALBUQUERQUE</v>
      </c>
      <c r="AE3" s="120" t="str">
        <f>'1718 revenues orig'!FO1</f>
        <v>ALBUQUERQUE</v>
      </c>
      <c r="AF3" s="120" t="str">
        <f>'1718 revenues orig'!FP1</f>
        <v>ALBUQUERQUE</v>
      </c>
      <c r="AG3" s="120" t="str">
        <f>'1718 revenues orig'!FQ1</f>
        <v>ALBUQUERQUE</v>
      </c>
      <c r="AH3" s="120" t="str">
        <f>'1718 revenues orig'!FR1</f>
        <v>ALBUQUERQUE</v>
      </c>
      <c r="AT3" s="119" t="str">
        <f>'1718 revenues orig'!FS1</f>
        <v>AZTEC</v>
      </c>
      <c r="AY3" s="162" t="s">
        <v>823</v>
      </c>
      <c r="BA3" s="162" t="s">
        <v>822</v>
      </c>
      <c r="BB3" s="120" t="str">
        <f>'1718 revenues orig'!FT1</f>
        <v>CARLSBAD</v>
      </c>
      <c r="BC3" s="120" t="str">
        <f>'1718 revenues orig'!FU1</f>
        <v>CARLSBAD</v>
      </c>
      <c r="BE3" s="162" t="s">
        <v>821</v>
      </c>
      <c r="BJ3" s="119" t="str">
        <f>'1718 revenues orig'!FV1</f>
        <v>CIMARRON</v>
      </c>
      <c r="BV3" s="119" t="str">
        <f>'1718 revenues orig'!FW1</f>
        <v>DEMING</v>
      </c>
      <c r="CJ3" s="120" t="str">
        <f>'1718 revenues orig'!FX1</f>
        <v>FARMINGTON</v>
      </c>
      <c r="CP3" s="119" t="str">
        <f>'1718 revenues orig'!FY1</f>
        <v>GALLUP</v>
      </c>
      <c r="DE3" s="119" t="str">
        <f>'1718 revenues orig'!FZ1</f>
        <v>JEMEZ MOUNTAIN</v>
      </c>
      <c r="DH3" s="119" t="str">
        <f>'1718 revenues orig'!GA1</f>
        <v>JEMEZ VALLEY</v>
      </c>
      <c r="DL3" s="120"/>
      <c r="FC3" s="119" t="str">
        <f>'1718 revenues orig'!GB1</f>
        <v>ROSWELL</v>
      </c>
      <c r="FJ3" s="119" t="str">
        <f>'1718 revenues orig'!GC1</f>
        <v>SANTA FE</v>
      </c>
      <c r="FQ3" s="119" t="str">
        <f>'1718 revenues orig'!GD1</f>
        <v>SOCORRO</v>
      </c>
      <c r="FZ3" s="119" t="str">
        <f>'1718 revenues orig'!GE1</f>
        <v>TAOS</v>
      </c>
      <c r="GA3" s="119" t="str">
        <f>'1718 revenues orig'!GF1</f>
        <v>TAOS</v>
      </c>
      <c r="GB3" s="119" t="str">
        <f>'1718 revenues orig'!GG1</f>
        <v>TAOS</v>
      </c>
      <c r="GU3" s="120" t="str">
        <f>'1718 revenues orig'!GH1</f>
        <v>WEST LAS VEGAS</v>
      </c>
      <c r="GW3" s="120"/>
      <c r="GZ3" s="156"/>
    </row>
    <row r="4" spans="1:208" s="110" customFormat="1" ht="101.5">
      <c r="A4" s="110" t="str">
        <f>'1718 revenues orig'!A2</f>
        <v>FUND</v>
      </c>
      <c r="B4" s="110" t="s">
        <v>1053</v>
      </c>
      <c r="C4" s="110" t="str">
        <f>'1718 revenues orig'!C2</f>
        <v>OBJ</v>
      </c>
      <c r="D4" s="110" t="str">
        <f>'1718 revenues orig'!D2</f>
        <v>DESCRIPTION</v>
      </c>
      <c r="E4" s="121" t="str">
        <f>'1718 revenues orig'!E2</f>
        <v>Academy of Trades and Technology</v>
      </c>
      <c r="F4" s="121" t="str">
        <f>'1718 revenues orig'!F2</f>
        <v>ACE</v>
      </c>
      <c r="G4" s="121" t="str">
        <f>'1718 revenues orig'!G2</f>
        <v>AIMS @ UNM</v>
      </c>
      <c r="H4" s="121" t="str">
        <f>'1718 revenues orig'!H2</f>
        <v>Alamogordo</v>
      </c>
      <c r="I4" s="121" t="str">
        <f>'1718 revenues orig'!I2</f>
        <v>Albuquerque</v>
      </c>
      <c r="J4" s="121" t="str">
        <f>'1718 revenues orig'!ET2</f>
        <v>ABQ Charter  Academy</v>
      </c>
      <c r="K4" s="121" t="str">
        <f>'1718 revenues orig'!EU2</f>
        <v>Albuquerque Talent Development</v>
      </c>
      <c r="L4" s="121" t="str">
        <f>'1718 revenues orig'!EV2</f>
        <v>Alice King Community School</v>
      </c>
      <c r="M4" s="121" t="str">
        <f>'1718 revenues orig'!EW2</f>
        <v>Christine Duncan's Heritage Academy</v>
      </c>
      <c r="N4" s="121" t="str">
        <f>'1718 revenues orig'!EX2</f>
        <v>Cien Aguas International School</v>
      </c>
      <c r="O4" s="121" t="str">
        <f>'1718 revenues orig'!EY2</f>
        <v>Corrales International School</v>
      </c>
      <c r="P4" s="121" t="str">
        <f>'1718 revenues orig'!EZ2</f>
        <v>Digital Arts and Technology Academy</v>
      </c>
      <c r="Q4" s="121" t="str">
        <f>'1718 revenues orig'!FA2</f>
        <v>East Mountain High School</v>
      </c>
      <c r="R4" s="121" t="str">
        <f>'1718 revenues orig'!FB2</f>
        <v>El Camino Real Academy</v>
      </c>
      <c r="S4" s="121" t="str">
        <f>'1718 revenues orig'!FC2</f>
        <v>Gordon Bernell Charter School</v>
      </c>
      <c r="T4" s="121" t="str">
        <f>'1718 revenues orig'!FD2</f>
        <v>International School @ Mesa Del Sol</v>
      </c>
      <c r="U4" s="121" t="str">
        <f>'1718 revenues orig'!FE2</f>
        <v>La Academia de Esperanza</v>
      </c>
      <c r="V4" s="121" t="str">
        <f>'1718 revenues orig'!FF2</f>
        <v>La Resolana Leadership Academy</v>
      </c>
      <c r="W4" s="121" t="str">
        <f>'1718 revenues orig'!FG2</f>
        <v>Los Puentes Charter School</v>
      </c>
      <c r="X4" s="121" t="str">
        <f>'1718 revenues orig'!FH2</f>
        <v>Montessori of the Rio Grande</v>
      </c>
      <c r="Y4" s="121" t="str">
        <f>'1718 revenues orig'!FI2</f>
        <v>Mountain Mahogany Community School</v>
      </c>
      <c r="Z4" s="121" t="str">
        <f>'1718 revenues orig'!FJ2</f>
        <v>Native American Community Academy</v>
      </c>
      <c r="AA4" s="121" t="str">
        <f>'1718 revenues orig'!FK2</f>
        <v>New Mexico International School</v>
      </c>
      <c r="AB4" s="121" t="str">
        <f>'1718 revenues orig'!FL2</f>
        <v>Nuestros Valores Charter School</v>
      </c>
      <c r="AC4" s="121" t="str">
        <f>'1718 revenues orig'!FM2</f>
        <v>Public Academy for Performing Arts</v>
      </c>
      <c r="AD4" s="121" t="str">
        <f>'1718 revenues orig'!FN2</f>
        <v>Robert F. Kennedy Charter School</v>
      </c>
      <c r="AE4" s="121" t="str">
        <f>'1718 revenues orig'!FO2</f>
        <v>Siembra Leadership</v>
      </c>
      <c r="AF4" s="121" t="str">
        <f>'1718 revenues orig'!FP2</f>
        <v>South Valley Academy</v>
      </c>
      <c r="AG4" s="121" t="str">
        <f>'1718 revenues orig'!FQ2</f>
        <v>Twenty-First Century Charter</v>
      </c>
      <c r="AH4" s="121" t="str">
        <f>'1718 revenues orig'!FR2</f>
        <v>William W. &amp; Josephine Dorn Charter Comm School</v>
      </c>
      <c r="AI4" s="136" t="s">
        <v>809</v>
      </c>
      <c r="AJ4" s="121" t="str">
        <f>'1718 revenues orig'!J2</f>
        <v>Albuquerque School of Excellence</v>
      </c>
      <c r="AK4" s="121" t="str">
        <f>'1718 revenues orig'!K2</f>
        <v>Albuquerque Sign Language Academy</v>
      </c>
      <c r="AL4" s="121" t="str">
        <f>'1718 revenues orig'!L2</f>
        <v>Aldo Leopold Charter School</v>
      </c>
      <c r="AM4" s="121" t="str">
        <f>'1718 revenues orig'!M2</f>
        <v>Alma D' Arte Charter High School</v>
      </c>
      <c r="AN4" s="121" t="str">
        <f>'1718 revenues orig'!N2</f>
        <v>Amy Biehl Charter High School</v>
      </c>
      <c r="AO4" s="121" t="str">
        <f>'1718 revenues orig'!O2</f>
        <v>Animas</v>
      </c>
      <c r="AP4" s="121" t="str">
        <f>'1718 revenues orig'!P2</f>
        <v>Anthony Charter School</v>
      </c>
      <c r="AQ4" s="121" t="str">
        <f>'1718 revenues orig'!Q2</f>
        <v>Artesia</v>
      </c>
      <c r="AR4" s="121" t="str">
        <f>'1718 revenues orig'!R2</f>
        <v>ASK Academy</v>
      </c>
      <c r="AS4" s="121" t="str">
        <f>'1718 revenues orig'!S2</f>
        <v>Aztec</v>
      </c>
      <c r="AT4" s="121" t="str">
        <f>'1718 revenues orig'!FS2</f>
        <v>Mosaic Academy Charter</v>
      </c>
      <c r="AU4" s="136" t="s">
        <v>808</v>
      </c>
      <c r="AV4" s="121" t="str">
        <f>'1718 revenues orig'!T2</f>
        <v>Belen</v>
      </c>
      <c r="AW4" s="121" t="str">
        <f>'1718 revenues orig'!U2</f>
        <v>Bernalillo</v>
      </c>
      <c r="AX4" s="121" t="str">
        <f>'1718 revenues orig'!V2</f>
        <v>Bloomfield</v>
      </c>
      <c r="AY4" s="121" t="str">
        <f>'1718 revenues orig'!W2</f>
        <v>Capitan</v>
      </c>
      <c r="AZ4" s="160" t="str">
        <f>'1718 revenues orig'!ER2</f>
        <v>Carinos De Los Ninos</v>
      </c>
      <c r="BA4" s="121" t="str">
        <f>'1718 revenues orig'!X2</f>
        <v>Carlsbad</v>
      </c>
      <c r="BB4" s="121" t="str">
        <f>'1718 revenues orig'!FT2</f>
        <v>Jefferson Montessori Academy</v>
      </c>
      <c r="BC4" s="121" t="str">
        <f>'1718 revenues orig'!FU2</f>
        <v>Pecos Connections Academy</v>
      </c>
      <c r="BD4" s="136" t="s">
        <v>807</v>
      </c>
      <c r="BE4" s="121" t="str">
        <f>'1718 revenues orig'!Y2</f>
        <v>Carrizozo</v>
      </c>
      <c r="BF4" s="121" t="str">
        <f>'1718 revenues orig'!Z2</f>
        <v>Central</v>
      </c>
      <c r="BG4" s="121" t="str">
        <f>'1718 revenues orig'!AA2</f>
        <v>Cesar Chavez Community School</v>
      </c>
      <c r="BH4" s="121" t="str">
        <f>'1718 revenues orig'!AB2</f>
        <v>Chama Valley</v>
      </c>
      <c r="BI4" s="121" t="str">
        <f>'1718 revenues orig'!AC2</f>
        <v>Cimarron</v>
      </c>
      <c r="BJ4" s="121" t="str">
        <f>'1718 revenues orig'!FV2</f>
        <v>Moreno Valley High School</v>
      </c>
      <c r="BK4" s="136" t="s">
        <v>806</v>
      </c>
      <c r="BL4" s="121" t="str">
        <f>'1718 revenues orig'!AD2</f>
        <v>Clayton</v>
      </c>
      <c r="BM4" s="121" t="str">
        <f>'1718 revenues orig'!AE2</f>
        <v>Cloudcroft</v>
      </c>
      <c r="BN4" s="121" t="str">
        <f>'1718 revenues orig'!AF2</f>
        <v>Clovis</v>
      </c>
      <c r="BO4" s="121" t="str">
        <f>'1718 revenues orig'!AG2</f>
        <v>Cobre</v>
      </c>
      <c r="BP4" s="121" t="str">
        <f>'1718 revenues orig'!AH2</f>
        <v>Coral Community Charter</v>
      </c>
      <c r="BQ4" s="121" t="str">
        <f>'1718 revenues orig'!AI2</f>
        <v>Corona</v>
      </c>
      <c r="BR4" s="121" t="str">
        <f>'1718 revenues orig'!AJ2</f>
        <v>Cottonwood Classical Preparatory School</v>
      </c>
      <c r="BS4" s="121" t="str">
        <f>'1718 revenues orig'!AK2</f>
        <v>Cuba</v>
      </c>
      <c r="BT4" s="121" t="str">
        <f>'1718 revenues orig'!AL2</f>
        <v>DEAP</v>
      </c>
      <c r="BU4" s="121" t="str">
        <f>'1718 revenues orig'!AM2</f>
        <v>Deming</v>
      </c>
      <c r="BV4" s="121" t="str">
        <f>'1718 revenues orig'!FW2</f>
        <v>Deming Cesar Chavez Charter High School</v>
      </c>
      <c r="BW4" s="136" t="s">
        <v>805</v>
      </c>
      <c r="BX4" s="121" t="str">
        <f>'1718 revenues orig'!AN2</f>
        <v>Des Moines</v>
      </c>
      <c r="BY4" s="121" t="str">
        <f>'1718 revenues orig'!AO2</f>
        <v>Dexter</v>
      </c>
      <c r="BZ4" s="121" t="str">
        <f>'1718 revenues orig'!AP2</f>
        <v>Dora</v>
      </c>
      <c r="CA4" s="121" t="str">
        <f>'1718 revenues orig'!AQ2</f>
        <v>Dream Dine'</v>
      </c>
      <c r="CB4" s="121" t="str">
        <f>'1718 revenues orig'!AR2</f>
        <v>Dulce</v>
      </c>
      <c r="CC4" s="121" t="str">
        <f>'1718 revenues orig'!AS2</f>
        <v>Elida</v>
      </c>
      <c r="CD4" s="121" t="str">
        <f>'1718 revenues orig'!AT2</f>
        <v>Espanola</v>
      </c>
      <c r="CE4" s="121" t="str">
        <f>'1718 revenues orig'!AU2</f>
        <v>Estancia</v>
      </c>
      <c r="CF4" s="121" t="str">
        <f>'1718 revenues orig'!AV2</f>
        <v>Estancia Valley Classical Academy</v>
      </c>
      <c r="CG4" s="121" t="str">
        <f>'1718 revenues orig'!AW2</f>
        <v>Eunice</v>
      </c>
      <c r="CH4" s="121" t="str">
        <f>'1718 revenues orig'!AX2</f>
        <v>Explore Academy</v>
      </c>
      <c r="CI4" s="121" t="str">
        <f>'1718 revenues orig'!AY2</f>
        <v>Farmington</v>
      </c>
      <c r="CJ4" s="121" t="str">
        <f>'1718 revenues orig'!FX2</f>
        <v>New Mexico Virtual Academy</v>
      </c>
      <c r="CK4" s="136" t="s">
        <v>810</v>
      </c>
      <c r="CL4" s="121" t="str">
        <f>'1718 revenues orig'!AZ2</f>
        <v>Floyd</v>
      </c>
      <c r="CM4" s="121" t="str">
        <f>'1718 revenues orig'!BA2</f>
        <v>Fort Sumner</v>
      </c>
      <c r="CN4" s="121" t="str">
        <f>'1718 revenues orig'!BB2</f>
        <v>Gadsden</v>
      </c>
      <c r="CO4" s="121" t="str">
        <f>'1718 revenues orig'!BC2</f>
        <v>Gallup</v>
      </c>
      <c r="CP4" s="121" t="str">
        <f>'1718 revenues orig'!FY2</f>
        <v>Middle College High School</v>
      </c>
      <c r="CQ4" s="136" t="s">
        <v>816</v>
      </c>
      <c r="CR4" s="121" t="str">
        <f>'1718 revenues orig'!BD2</f>
        <v>Gilbert L. Sena Charter School</v>
      </c>
      <c r="CS4" s="121" t="str">
        <f>'1718 revenues orig'!BE2</f>
        <v>Grady</v>
      </c>
      <c r="CT4" s="121" t="str">
        <f>'1718 revenues orig'!BF2</f>
        <v>Grants/Cibola</v>
      </c>
      <c r="CU4" s="121" t="str">
        <f>'1718 revenues orig'!BG2</f>
        <v>Hagerman</v>
      </c>
      <c r="CV4" s="121" t="str">
        <f>'1718 revenues orig'!BH2</f>
        <v>Hatch</v>
      </c>
      <c r="CW4" s="121" t="str">
        <f>'1718 revenues orig'!BI2</f>
        <v>Health Leadership High School</v>
      </c>
      <c r="CX4" s="121" t="str">
        <f>'1718 revenues orig'!BJ2</f>
        <v>Hobbs</v>
      </c>
      <c r="CY4" s="121" t="str">
        <f>'1718 revenues orig'!BK2</f>
        <v>Hondo Valley</v>
      </c>
      <c r="CZ4" s="121" t="str">
        <f>'1718 revenues orig'!BL2</f>
        <v>Horizon Academy West</v>
      </c>
      <c r="DA4" s="121" t="str">
        <f>'1718 revenues orig'!BM2</f>
        <v>House</v>
      </c>
      <c r="DB4" s="121" t="str">
        <f>'1718 revenues orig'!BN2</f>
        <v>J. Paul Taylor</v>
      </c>
      <c r="DC4" s="121" t="str">
        <f>'1718 revenues orig'!BO2</f>
        <v>Jal</v>
      </c>
      <c r="DD4" s="121" t="str">
        <f>'1718 revenues orig'!BP2</f>
        <v>Jemez Mountain</v>
      </c>
      <c r="DE4" s="121" t="str">
        <f>'1718 revenues orig'!FZ2</f>
        <v>Lindrith Area Heritage Charter School</v>
      </c>
      <c r="DF4" s="136" t="s">
        <v>812</v>
      </c>
      <c r="DG4" s="121" t="str">
        <f>'1718 revenues orig'!BQ2</f>
        <v>Jemez Valley</v>
      </c>
      <c r="DH4" s="121" t="str">
        <f>'1718 revenues orig'!GA2</f>
        <v>San Diego Riverside Charter School</v>
      </c>
      <c r="DI4" s="136" t="s">
        <v>813</v>
      </c>
      <c r="DJ4" s="121" t="str">
        <f>'1718 revenues orig'!BR2</f>
        <v>La Academia Dolores Huerta</v>
      </c>
      <c r="DK4" s="121" t="str">
        <f>'1718 revenues orig'!BS2</f>
        <v>La Promesa Early Learning Center</v>
      </c>
      <c r="DL4" s="121" t="s">
        <v>1178</v>
      </c>
      <c r="DM4" s="121" t="str">
        <f>'1718 revenues orig'!BT2</f>
        <v>La Tierra Montessori School of the Arts &amp; Sciences</v>
      </c>
      <c r="DN4" s="121" t="str">
        <f>'1718 revenues orig'!BU2</f>
        <v>Lake Arthur</v>
      </c>
      <c r="DO4" s="121" t="str">
        <f>'1718 revenues orig'!BV2</f>
        <v>Las Cruces</v>
      </c>
      <c r="DP4" s="121" t="str">
        <f>'1718 revenues orig'!BW2</f>
        <v>Las Montañas Charter School</v>
      </c>
      <c r="DQ4" s="121" t="str">
        <f>'1718 revenues orig'!BX2</f>
        <v>Las Vegas City</v>
      </c>
      <c r="DR4" s="121" t="str">
        <f>'1718 revenues orig'!BY2</f>
        <v>Logan</v>
      </c>
      <c r="DS4" s="121" t="str">
        <f>'1718 revenues orig'!BZ2</f>
        <v>Lordsburg</v>
      </c>
      <c r="DT4" s="121" t="str">
        <f>'1718 revenues orig'!CA2</f>
        <v>Los Alamos</v>
      </c>
      <c r="DU4" s="121" t="str">
        <f>'1718 revenues orig'!CB2</f>
        <v>Los Lunas</v>
      </c>
      <c r="DV4" s="121" t="str">
        <f>'1718 revenues orig'!CC2</f>
        <v>Loving</v>
      </c>
      <c r="DW4" s="121" t="str">
        <f>'1718 revenues orig'!CD2</f>
        <v>Lovington</v>
      </c>
      <c r="DX4" s="121" t="str">
        <f>'1718 revenues orig'!CE2</f>
        <v>Magdalena</v>
      </c>
      <c r="DY4" s="121" t="str">
        <f>'1718 revenues orig'!CF2</f>
        <v>MASTERS Program</v>
      </c>
      <c r="DZ4" s="121" t="str">
        <f>'1718 revenues orig'!CG2</f>
        <v>Maxwell</v>
      </c>
      <c r="EA4" s="121" t="str">
        <f>'1718 revenues orig'!CH2</f>
        <v>McCurdy Charter School</v>
      </c>
      <c r="EB4" s="121" t="str">
        <f>'1718 revenues orig'!CI2</f>
        <v>Media Arts Collaborative Charter School</v>
      </c>
      <c r="EC4" s="121" t="str">
        <f>'1718 revenues orig'!CJ2</f>
        <v>Melrose</v>
      </c>
      <c r="ED4" s="121" t="str">
        <f>'1718 revenues orig'!CK2</f>
        <v>Mesa Vista</v>
      </c>
      <c r="EE4" s="121" t="str">
        <f>'1718 revenues orig'!CL2</f>
        <v>Mission Achievement and Success</v>
      </c>
      <c r="EF4" s="121" t="str">
        <f>'1718 revenues orig'!CM2</f>
        <v>Monte Del Sol Charter School</v>
      </c>
      <c r="EG4" s="121" t="str">
        <f>'1718 revenues orig'!CN2</f>
        <v>Montessori Elementary School</v>
      </c>
      <c r="EH4" s="121" t="str">
        <f>'1718 revenues orig'!CO2</f>
        <v>Mora</v>
      </c>
      <c r="EI4" s="121" t="str">
        <f>'1718 revenues orig'!CP2</f>
        <v>Moriarty</v>
      </c>
      <c r="EJ4" s="121" t="str">
        <f>'1718 revenues orig'!CQ2</f>
        <v>Mosquero</v>
      </c>
      <c r="EK4" s="121" t="str">
        <f>'1718 revenues orig'!CR2</f>
        <v>Mountainair</v>
      </c>
      <c r="EL4" s="121" t="str">
        <f>'1718 revenues orig'!CS2</f>
        <v>New America School</v>
      </c>
      <c r="EM4" s="121" t="str">
        <f>'1718 revenues orig'!CT2</f>
        <v>New America School - Las Cruces</v>
      </c>
      <c r="EN4" s="121" t="str">
        <f>'1718 revenues orig'!CU2</f>
        <v>New Mexico Connections Academy</v>
      </c>
      <c r="EO4" s="121" t="str">
        <f>'1718 revenues orig'!CV2</f>
        <v>New Mexico School for the Arts</v>
      </c>
      <c r="EP4" s="121" t="str">
        <f>'1718 revenues orig'!CW2</f>
        <v>North Valley Academy</v>
      </c>
      <c r="EQ4" s="121" t="str">
        <f>'1718 revenues orig'!CX2</f>
        <v>Pecos</v>
      </c>
      <c r="ER4" s="121" t="str">
        <f>'1718 revenues orig'!CY2</f>
        <v>Penasco</v>
      </c>
      <c r="ES4" s="121" t="str">
        <f>'1718 revenues orig'!CZ2</f>
        <v>Pojoaque Valley</v>
      </c>
      <c r="ET4" s="121" t="str">
        <f>'1718 revenues orig'!DA2</f>
        <v>Portales</v>
      </c>
      <c r="EU4" s="121" t="str">
        <f>'1718 revenues orig'!DB2</f>
        <v>Quemado</v>
      </c>
      <c r="EV4" s="121" t="str">
        <f>'1718 revenues orig'!DC2</f>
        <v>Questa</v>
      </c>
      <c r="EW4" s="121" t="str">
        <f>'1718 revenues orig'!DD2</f>
        <v>Raton</v>
      </c>
      <c r="EX4" s="121" t="str">
        <f>'1718 revenues orig'!DE2</f>
        <v>Red River Valley Charter School</v>
      </c>
      <c r="EY4" s="121" t="str">
        <f>'1718 revenues orig'!DF2</f>
        <v>Reserve</v>
      </c>
      <c r="EZ4" s="121" t="str">
        <f>'1718 revenues orig'!DG2</f>
        <v>Rio Rancho</v>
      </c>
      <c r="FA4" s="160" t="str">
        <f>'1718 revenues orig'!ES2</f>
        <v>Roots and Wings Community School</v>
      </c>
      <c r="FB4" s="121" t="str">
        <f>'1718 revenues orig'!DH2</f>
        <v>Roswell</v>
      </c>
      <c r="FC4" s="121" t="str">
        <f>'1718 revenues orig'!GB2</f>
        <v>Sidney Gutierrez Middle School</v>
      </c>
      <c r="FD4" s="136" t="s">
        <v>817</v>
      </c>
      <c r="FE4" s="121" t="str">
        <f>'1718 revenues orig'!DI2</f>
        <v>Roy</v>
      </c>
      <c r="FF4" s="121" t="str">
        <f>'1718 revenues orig'!DJ2</f>
        <v>Ruidoso</v>
      </c>
      <c r="FG4" s="121" t="str">
        <f>'1718 revenues orig'!DK2</f>
        <v>San Jon</v>
      </c>
      <c r="FH4" s="121" t="str">
        <f>'1718 revenues orig'!DL2</f>
        <v>Sandoval Academy (SABE)</v>
      </c>
      <c r="FI4" s="121" t="str">
        <f>'1718 revenues orig'!DM2</f>
        <v>Santa Fe</v>
      </c>
      <c r="FJ4" s="121" t="str">
        <f>'1718 revenues orig'!GC2</f>
        <v>Academy for Technology and the Classics</v>
      </c>
      <c r="FK4" s="136" t="s">
        <v>818</v>
      </c>
      <c r="FL4" s="121" t="str">
        <f>'1718 revenues orig'!DN2</f>
        <v>Santa Rosa</v>
      </c>
      <c r="FM4" s="121" t="str">
        <f>'1718 revenues orig'!DO2</f>
        <v>School of Dreams Academy</v>
      </c>
      <c r="FN4" s="121" t="str">
        <f>'1718 revenues orig'!DP2</f>
        <v>Silver City</v>
      </c>
      <c r="FO4" s="121" t="str">
        <f>'1718 revenues orig'!DQ2</f>
        <v>Six Directions Indigenous</v>
      </c>
      <c r="FP4" s="121" t="str">
        <f>'1718 revenues orig'!DR2</f>
        <v>Socorro</v>
      </c>
      <c r="FQ4" s="121" t="str">
        <f>'1718 revenues orig'!GD2</f>
        <v>Cottonwood Valley Charter School</v>
      </c>
      <c r="FR4" s="136" t="s">
        <v>814</v>
      </c>
      <c r="FS4" s="121" t="str">
        <f>'1718 revenues orig'!DS2</f>
        <v>South Valley Preparatory School</v>
      </c>
      <c r="FT4" s="121" t="str">
        <f>'1718 revenues orig'!DT2</f>
        <v>Southwest Primary</v>
      </c>
      <c r="FU4" s="121" t="str">
        <f>'1718 revenues orig'!DU2</f>
        <v>Southwest Secondary Learning Center</v>
      </c>
      <c r="FV4" s="121" t="str">
        <f>'1718 revenues orig'!DV2</f>
        <v>Springer</v>
      </c>
      <c r="FW4" s="121" t="str">
        <f>'1718 revenues orig'!DW2</f>
        <v>Student Athlete Headquarters (SAHQ)</v>
      </c>
      <c r="FX4" s="121" t="str">
        <f>'1718 revenues orig'!DX2</f>
        <v>SW Aeronautics, Mathematics and Science Academy</v>
      </c>
      <c r="FY4" s="121" t="str">
        <f>'1718 revenues orig'!DY2</f>
        <v>Taos</v>
      </c>
      <c r="FZ4" s="121" t="str">
        <f>'1718 revenues orig'!GE2</f>
        <v>Anansi Charter School</v>
      </c>
      <c r="GA4" s="121" t="str">
        <f>'1718 revenues orig'!GF2</f>
        <v>Taos Municipal Charter School</v>
      </c>
      <c r="GB4" s="121" t="str">
        <f>'1718 revenues orig'!GG2</f>
        <v>Vista Grande High School</v>
      </c>
      <c r="GC4" s="136" t="s">
        <v>815</v>
      </c>
      <c r="GD4" s="121" t="str">
        <f>'1718 revenues orig'!DZ2</f>
        <v>Taos Academy</v>
      </c>
      <c r="GE4" s="121" t="str">
        <f>'1718 revenues orig'!EA2</f>
        <v>Taos Integrated School of the Arts</v>
      </c>
      <c r="GF4" s="121" t="str">
        <f>'1718 revenues orig'!EB2</f>
        <v>Taos International School</v>
      </c>
      <c r="GG4" s="121" t="str">
        <f>'1718 revenues orig'!EC2</f>
        <v>Tatum</v>
      </c>
      <c r="GH4" s="121" t="str">
        <f>'1718 revenues orig'!ED2</f>
        <v>Technology Leadership</v>
      </c>
      <c r="GI4" s="121" t="str">
        <f>'1718 revenues orig'!EE2</f>
        <v>Texico</v>
      </c>
      <c r="GJ4" s="121" t="str">
        <f>'1718 revenues orig'!EF2</f>
        <v>The Great Academy</v>
      </c>
      <c r="GK4" s="121" t="str">
        <f>'1718 revenues orig'!EG2</f>
        <v>Tierra Adentro</v>
      </c>
      <c r="GL4" s="121" t="str">
        <f>'1718 revenues orig'!EH2</f>
        <v>Tierra Encantada Charter School</v>
      </c>
      <c r="GM4" s="121" t="str">
        <f>'1718 revenues orig'!EI2</f>
        <v>Truth or Consequences</v>
      </c>
      <c r="GN4" s="121" t="str">
        <f>'1718 revenues orig'!EJ2</f>
        <v>Tucumcari</v>
      </c>
      <c r="GO4" s="121" t="str">
        <f>'1718 revenues orig'!EK2</f>
        <v>Tularosa</v>
      </c>
      <c r="GP4" s="121" t="str">
        <f>'1718 revenues orig'!EL2</f>
        <v>Turquoise Trail Elementary</v>
      </c>
      <c r="GQ4" s="121" t="str">
        <f>'1718 revenues orig'!EM2</f>
        <v>Vaughn</v>
      </c>
      <c r="GR4" s="121" t="str">
        <f>'1718 revenues orig'!EN2</f>
        <v>Wagon Mound</v>
      </c>
      <c r="GS4" s="121" t="str">
        <f>'1718 revenues orig'!EO2</f>
        <v>Walatowa Charter High School</v>
      </c>
      <c r="GT4" s="121" t="str">
        <f>'1718 revenues orig'!EP2</f>
        <v>West Las Vegas</v>
      </c>
      <c r="GU4" s="121" t="str">
        <f>'1718 revenues orig'!GH2</f>
        <v>Rio Gallinas School</v>
      </c>
      <c r="GV4" s="136" t="s">
        <v>819</v>
      </c>
      <c r="GW4" s="121" t="s">
        <v>1179</v>
      </c>
      <c r="GX4" s="121" t="str">
        <f>'1718 revenues orig'!EQ2</f>
        <v>Zuni</v>
      </c>
      <c r="GY4" s="110" t="s">
        <v>190</v>
      </c>
      <c r="GZ4" s="156" t="s">
        <v>820</v>
      </c>
    </row>
    <row r="5" spans="1:208" s="142" customFormat="1">
      <c r="A5" s="141" t="str">
        <f>'1718 revenues orig'!A4</f>
        <v>10000</v>
      </c>
      <c r="B5" s="141" t="str">
        <f>'1718 revenues orig'!B4</f>
        <v>GENERAL FUNDS</v>
      </c>
      <c r="C5" s="141"/>
      <c r="AI5" s="143"/>
      <c r="AJ5" s="142" t="str">
        <f>'1718 revenues orig'!J3</f>
        <v/>
      </c>
      <c r="AK5" s="142" t="str">
        <f>'1718 revenues orig'!K3</f>
        <v/>
      </c>
      <c r="AL5" s="142" t="str">
        <f>'1718 revenues orig'!L3</f>
        <v/>
      </c>
      <c r="AM5" s="142" t="str">
        <f>'1718 revenues orig'!M3</f>
        <v/>
      </c>
      <c r="AN5" s="142" t="str">
        <f>'1718 revenues orig'!N3</f>
        <v/>
      </c>
      <c r="AO5" s="142" t="str">
        <f>'1718 revenues orig'!O3</f>
        <v/>
      </c>
      <c r="AP5" s="142" t="str">
        <f>'1718 revenues orig'!P3</f>
        <v/>
      </c>
      <c r="AQ5" s="142" t="str">
        <f>'1718 revenues orig'!Q3</f>
        <v/>
      </c>
      <c r="AR5" s="142" t="str">
        <f>'1718 revenues orig'!R3</f>
        <v/>
      </c>
      <c r="AS5" s="142" t="str">
        <f>'1718 revenues orig'!S3</f>
        <v/>
      </c>
      <c r="AU5" s="143"/>
      <c r="AV5" s="142" t="str">
        <f>'1718 revenues orig'!T3</f>
        <v/>
      </c>
      <c r="AW5" s="142" t="str">
        <f>'1718 revenues orig'!U3</f>
        <v/>
      </c>
      <c r="AX5" s="142" t="str">
        <f>'1718 revenues orig'!V3</f>
        <v/>
      </c>
      <c r="AY5" s="142" t="str">
        <f>'1718 revenues orig'!W3</f>
        <v/>
      </c>
      <c r="AZ5" s="142" t="str">
        <f>'1718 revenues orig'!ER3</f>
        <v/>
      </c>
      <c r="BA5" s="142" t="str">
        <f>'1718 revenues orig'!X3</f>
        <v/>
      </c>
      <c r="BD5" s="143"/>
      <c r="BE5" s="142" t="str">
        <f>'1718 revenues orig'!Y3</f>
        <v/>
      </c>
      <c r="BF5" s="142" t="str">
        <f>'1718 revenues orig'!Z3</f>
        <v/>
      </c>
      <c r="BG5" s="142" t="str">
        <f>'1718 revenues orig'!AA3</f>
        <v/>
      </c>
      <c r="BH5" s="142" t="str">
        <f>'1718 revenues orig'!AB3</f>
        <v/>
      </c>
      <c r="BI5" s="142" t="str">
        <f>'1718 revenues orig'!AC3</f>
        <v/>
      </c>
      <c r="BK5" s="143"/>
      <c r="BL5" s="142" t="str">
        <f>'1718 revenues orig'!AD3</f>
        <v/>
      </c>
      <c r="BM5" s="142" t="str">
        <f>'1718 revenues orig'!AE3</f>
        <v/>
      </c>
      <c r="BN5" s="142" t="str">
        <f>'1718 revenues orig'!AF3</f>
        <v/>
      </c>
      <c r="BO5" s="142" t="str">
        <f>'1718 revenues orig'!AG3</f>
        <v/>
      </c>
      <c r="BP5" s="142" t="str">
        <f>'1718 revenues orig'!AH3</f>
        <v/>
      </c>
      <c r="BQ5" s="142" t="str">
        <f>'1718 revenues orig'!AI3</f>
        <v/>
      </c>
      <c r="BR5" s="142" t="str">
        <f>'1718 revenues orig'!AJ3</f>
        <v/>
      </c>
      <c r="BS5" s="142" t="str">
        <f>'1718 revenues orig'!AK3</f>
        <v/>
      </c>
      <c r="BT5" s="142" t="str">
        <f>'1718 revenues orig'!AL3</f>
        <v/>
      </c>
      <c r="BU5" s="142" t="str">
        <f>'1718 revenues orig'!AM3</f>
        <v/>
      </c>
      <c r="BW5" s="143"/>
      <c r="BX5" s="142" t="str">
        <f>'1718 revenues orig'!AN3</f>
        <v/>
      </c>
      <c r="BY5" s="142" t="str">
        <f>'1718 revenues orig'!AO3</f>
        <v/>
      </c>
      <c r="BZ5" s="142" t="str">
        <f>'1718 revenues orig'!AP3</f>
        <v/>
      </c>
      <c r="CA5" s="142" t="str">
        <f>'1718 revenues orig'!AQ3</f>
        <v/>
      </c>
      <c r="CB5" s="142" t="str">
        <f>'1718 revenues orig'!AR3</f>
        <v/>
      </c>
      <c r="CC5" s="142" t="str">
        <f>'1718 revenues orig'!AS3</f>
        <v/>
      </c>
      <c r="CD5" s="142" t="str">
        <f>'1718 revenues orig'!AT3</f>
        <v/>
      </c>
      <c r="CE5" s="142" t="str">
        <f>'1718 revenues orig'!AU3</f>
        <v/>
      </c>
      <c r="CF5" s="142" t="str">
        <f>'1718 revenues orig'!AV3</f>
        <v/>
      </c>
      <c r="CG5" s="142" t="str">
        <f>'1718 revenues orig'!AW3</f>
        <v/>
      </c>
      <c r="CH5" s="142" t="str">
        <f>'1718 revenues orig'!AX3</f>
        <v/>
      </c>
      <c r="CI5" s="142" t="str">
        <f>'1718 revenues orig'!AY3</f>
        <v/>
      </c>
      <c r="CK5" s="143"/>
      <c r="CL5" s="142" t="str">
        <f>'1718 revenues orig'!AZ3</f>
        <v/>
      </c>
      <c r="CM5" s="142" t="str">
        <f>'1718 revenues orig'!BA3</f>
        <v/>
      </c>
      <c r="CN5" s="142" t="str">
        <f>'1718 revenues orig'!BB3</f>
        <v/>
      </c>
      <c r="CO5" s="142" t="str">
        <f>'1718 revenues orig'!BC3</f>
        <v/>
      </c>
      <c r="CQ5" s="143"/>
      <c r="CR5" s="142" t="str">
        <f>'1718 revenues orig'!BD3</f>
        <v/>
      </c>
      <c r="CS5" s="142" t="str">
        <f>'1718 revenues orig'!BE3</f>
        <v/>
      </c>
      <c r="CT5" s="142" t="str">
        <f>'1718 revenues orig'!BF3</f>
        <v/>
      </c>
      <c r="CU5" s="142" t="str">
        <f>'1718 revenues orig'!BG3</f>
        <v/>
      </c>
      <c r="CV5" s="142" t="str">
        <f>'1718 revenues orig'!BH3</f>
        <v/>
      </c>
      <c r="CW5" s="142" t="str">
        <f>'1718 revenues orig'!BI3</f>
        <v/>
      </c>
      <c r="CX5" s="142" t="str">
        <f>'1718 revenues orig'!BJ3</f>
        <v/>
      </c>
      <c r="CY5" s="142" t="str">
        <f>'1718 revenues orig'!BK3</f>
        <v/>
      </c>
      <c r="CZ5" s="142" t="str">
        <f>'1718 revenues orig'!BL3</f>
        <v/>
      </c>
      <c r="DA5" s="142" t="str">
        <f>'1718 revenues orig'!BM3</f>
        <v/>
      </c>
      <c r="DB5" s="142" t="str">
        <f>'1718 revenues orig'!BN3</f>
        <v/>
      </c>
      <c r="DC5" s="142" t="str">
        <f>'1718 revenues orig'!BO3</f>
        <v/>
      </c>
      <c r="DD5" s="142" t="str">
        <f>'1718 revenues orig'!BP3</f>
        <v/>
      </c>
      <c r="DF5" s="143"/>
      <c r="DG5" s="142" t="str">
        <f>'1718 revenues orig'!BQ3</f>
        <v/>
      </c>
      <c r="DI5" s="143"/>
      <c r="DJ5" s="142" t="str">
        <f>'1718 revenues orig'!BR3</f>
        <v/>
      </c>
      <c r="DK5" s="142" t="str">
        <f>'1718 revenues orig'!BS3</f>
        <v/>
      </c>
      <c r="DM5" s="142" t="str">
        <f>'1718 revenues orig'!BT3</f>
        <v/>
      </c>
      <c r="DN5" s="142" t="str">
        <f>'1718 revenues orig'!BU3</f>
        <v/>
      </c>
      <c r="DO5" s="142" t="str">
        <f>'1718 revenues orig'!BV3</f>
        <v/>
      </c>
      <c r="DP5" s="142" t="str">
        <f>'1718 revenues orig'!BW3</f>
        <v/>
      </c>
      <c r="DQ5" s="142" t="str">
        <f>'1718 revenues orig'!BX3</f>
        <v/>
      </c>
      <c r="DR5" s="142" t="str">
        <f>'1718 revenues orig'!BY3</f>
        <v/>
      </c>
      <c r="DS5" s="142" t="str">
        <f>'1718 revenues orig'!BZ3</f>
        <v/>
      </c>
      <c r="DT5" s="142" t="str">
        <f>'1718 revenues orig'!CA3</f>
        <v/>
      </c>
      <c r="DU5" s="142" t="str">
        <f>'1718 revenues orig'!CB3</f>
        <v/>
      </c>
      <c r="DV5" s="142" t="str">
        <f>'1718 revenues orig'!CC3</f>
        <v/>
      </c>
      <c r="DW5" s="142" t="str">
        <f>'1718 revenues orig'!CD3</f>
        <v/>
      </c>
      <c r="DX5" s="142" t="str">
        <f>'1718 revenues orig'!CE3</f>
        <v/>
      </c>
      <c r="DY5" s="142" t="str">
        <f>'1718 revenues orig'!CF3</f>
        <v/>
      </c>
      <c r="DZ5" s="142" t="str">
        <f>'1718 revenues orig'!CG3</f>
        <v/>
      </c>
      <c r="EA5" s="142" t="str">
        <f>'1718 revenues orig'!CH3</f>
        <v/>
      </c>
      <c r="EB5" s="142" t="str">
        <f>'1718 revenues orig'!CI3</f>
        <v/>
      </c>
      <c r="EC5" s="142" t="str">
        <f>'1718 revenues orig'!CJ3</f>
        <v/>
      </c>
      <c r="ED5" s="142" t="str">
        <f>'1718 revenues orig'!CK3</f>
        <v/>
      </c>
      <c r="EE5" s="142" t="str">
        <f>'1718 revenues orig'!CL3</f>
        <v/>
      </c>
      <c r="EF5" s="142" t="str">
        <f>'1718 revenues orig'!CM3</f>
        <v/>
      </c>
      <c r="EG5" s="142" t="str">
        <f>'1718 revenues orig'!CN3</f>
        <v/>
      </c>
      <c r="EH5" s="142" t="str">
        <f>'1718 revenues orig'!CO3</f>
        <v/>
      </c>
      <c r="EI5" s="142" t="str">
        <f>'1718 revenues orig'!CP3</f>
        <v/>
      </c>
      <c r="EJ5" s="142" t="str">
        <f>'1718 revenues orig'!CQ3</f>
        <v/>
      </c>
      <c r="EK5" s="142" t="str">
        <f>'1718 revenues orig'!CR3</f>
        <v/>
      </c>
      <c r="EL5" s="142" t="str">
        <f>'1718 revenues orig'!CS3</f>
        <v/>
      </c>
      <c r="EM5" s="142" t="str">
        <f>'1718 revenues orig'!CT3</f>
        <v/>
      </c>
      <c r="EN5" s="142" t="str">
        <f>'1718 revenues orig'!CU3</f>
        <v/>
      </c>
      <c r="EO5" s="142" t="str">
        <f>'1718 revenues orig'!CV3</f>
        <v/>
      </c>
      <c r="EP5" s="142" t="str">
        <f>'1718 revenues orig'!CW3</f>
        <v/>
      </c>
      <c r="EQ5" s="142" t="str">
        <f>'1718 revenues orig'!CX3</f>
        <v/>
      </c>
      <c r="ER5" s="142" t="str">
        <f>'1718 revenues orig'!CY3</f>
        <v/>
      </c>
      <c r="ES5" s="142" t="str">
        <f>'1718 revenues orig'!CZ3</f>
        <v/>
      </c>
      <c r="ET5" s="142" t="str">
        <f>'1718 revenues orig'!DA3</f>
        <v/>
      </c>
      <c r="EU5" s="142" t="str">
        <f>'1718 revenues orig'!DB3</f>
        <v/>
      </c>
      <c r="EV5" s="142" t="str">
        <f>'1718 revenues orig'!DC3</f>
        <v/>
      </c>
      <c r="EW5" s="142" t="str">
        <f>'1718 revenues orig'!DD3</f>
        <v/>
      </c>
      <c r="EX5" s="142" t="str">
        <f>'1718 revenues orig'!DE3</f>
        <v/>
      </c>
      <c r="EY5" s="142" t="str">
        <f>'1718 revenues orig'!DF3</f>
        <v/>
      </c>
      <c r="EZ5" s="142" t="str">
        <f>'1718 revenues orig'!DG3</f>
        <v/>
      </c>
      <c r="FB5" s="142" t="str">
        <f>'1718 revenues orig'!DH3</f>
        <v/>
      </c>
      <c r="FD5" s="143"/>
      <c r="FE5" s="142" t="str">
        <f>'1718 revenues orig'!DI3</f>
        <v/>
      </c>
      <c r="FF5" s="142" t="str">
        <f>'1718 revenues orig'!DJ3</f>
        <v/>
      </c>
      <c r="FG5" s="142" t="str">
        <f>'1718 revenues orig'!DK3</f>
        <v/>
      </c>
      <c r="FH5" s="142" t="str">
        <f>'1718 revenues orig'!DL3</f>
        <v/>
      </c>
      <c r="FI5" s="142" t="str">
        <f>'1718 revenues orig'!DM3</f>
        <v/>
      </c>
      <c r="FK5" s="143"/>
      <c r="FL5" s="142" t="str">
        <f>'1718 revenues orig'!DN3</f>
        <v/>
      </c>
      <c r="FM5" s="142" t="str">
        <f>'1718 revenues orig'!DO3</f>
        <v/>
      </c>
      <c r="FN5" s="142" t="str">
        <f>'1718 revenues orig'!DP3</f>
        <v/>
      </c>
      <c r="FO5" s="142" t="str">
        <f>'1718 revenues orig'!DQ3</f>
        <v/>
      </c>
      <c r="FP5" s="142" t="str">
        <f>'1718 revenues orig'!DR3</f>
        <v/>
      </c>
      <c r="FR5" s="143"/>
      <c r="FS5" s="142" t="str">
        <f>'1718 revenues orig'!DS3</f>
        <v/>
      </c>
      <c r="FT5" s="142" t="str">
        <f>'1718 revenues orig'!DT3</f>
        <v/>
      </c>
      <c r="FU5" s="142" t="str">
        <f>'1718 revenues orig'!DU3</f>
        <v/>
      </c>
      <c r="FV5" s="142" t="str">
        <f>'1718 revenues orig'!DV3</f>
        <v/>
      </c>
      <c r="FW5" s="142" t="str">
        <f>'1718 revenues orig'!DW3</f>
        <v/>
      </c>
      <c r="FX5" s="142" t="str">
        <f>'1718 revenues orig'!DX3</f>
        <v/>
      </c>
      <c r="FY5" s="142" t="str">
        <f>'1718 revenues orig'!DY3</f>
        <v/>
      </c>
      <c r="GC5" s="143"/>
      <c r="GD5" s="142" t="str">
        <f>'1718 revenues orig'!DZ3</f>
        <v/>
      </c>
      <c r="GE5" s="142" t="str">
        <f>'1718 revenues orig'!EA3</f>
        <v/>
      </c>
      <c r="GF5" s="142" t="str">
        <f>'1718 revenues orig'!EB3</f>
        <v/>
      </c>
      <c r="GG5" s="142" t="str">
        <f>'1718 revenues orig'!EC3</f>
        <v/>
      </c>
      <c r="GH5" s="142" t="str">
        <f>'1718 revenues orig'!ED3</f>
        <v/>
      </c>
      <c r="GI5" s="142" t="str">
        <f>'1718 revenues orig'!EE3</f>
        <v/>
      </c>
      <c r="GJ5" s="142" t="str">
        <f>'1718 revenues orig'!EF3</f>
        <v/>
      </c>
      <c r="GK5" s="142" t="str">
        <f>'1718 revenues orig'!EG3</f>
        <v/>
      </c>
      <c r="GL5" s="142" t="str">
        <f>'1718 revenues orig'!EH3</f>
        <v/>
      </c>
      <c r="GM5" s="142" t="str">
        <f>'1718 revenues orig'!EI3</f>
        <v/>
      </c>
      <c r="GN5" s="142" t="str">
        <f>'1718 revenues orig'!EJ3</f>
        <v/>
      </c>
      <c r="GO5" s="142" t="str">
        <f>'1718 revenues orig'!EK3</f>
        <v/>
      </c>
      <c r="GP5" s="142" t="str">
        <f>'1718 revenues orig'!EL3</f>
        <v/>
      </c>
      <c r="GQ5" s="142" t="str">
        <f>'1718 revenues orig'!EM3</f>
        <v/>
      </c>
      <c r="GR5" s="142" t="str">
        <f>'1718 revenues orig'!EN3</f>
        <v/>
      </c>
      <c r="GS5" s="142" t="str">
        <f>'1718 revenues orig'!EO3</f>
        <v/>
      </c>
      <c r="GT5" s="142" t="str">
        <f>'1718 revenues orig'!EP3</f>
        <v/>
      </c>
      <c r="GV5" s="143"/>
      <c r="GX5" s="142" t="str">
        <f>'1718 revenues orig'!EQ3</f>
        <v/>
      </c>
      <c r="GZ5" s="157"/>
    </row>
    <row r="6" spans="1:208" s="142" customFormat="1">
      <c r="A6" s="141" t="str">
        <f>'1718 revenues orig'!A5</f>
        <v>11000</v>
      </c>
      <c r="B6" s="141" t="str">
        <f>'1718 revenues orig'!B5</f>
        <v>OPERATIONAL</v>
      </c>
      <c r="C6" s="141"/>
      <c r="AI6" s="143"/>
      <c r="AU6" s="143"/>
      <c r="BD6" s="143"/>
      <c r="BK6" s="143"/>
      <c r="BW6" s="143"/>
      <c r="CK6" s="143"/>
      <c r="CQ6" s="143"/>
      <c r="DF6" s="143"/>
      <c r="DI6" s="143"/>
      <c r="FD6" s="143"/>
      <c r="FK6" s="143"/>
      <c r="FR6" s="143"/>
      <c r="GC6" s="143"/>
      <c r="GV6" s="143"/>
      <c r="GZ6" s="157"/>
    </row>
    <row r="7" spans="1:208" s="142" customFormat="1">
      <c r="A7" s="141"/>
      <c r="B7" s="141"/>
      <c r="C7" s="144" t="str">
        <f>'1718 revenues orig'!C6</f>
        <v>41000</v>
      </c>
      <c r="D7" s="150" t="str">
        <f>'1718 revenues orig'!D6</f>
        <v>REVENUE FROM LOCAL SOURCES</v>
      </c>
      <c r="AI7" s="143"/>
      <c r="AU7" s="143"/>
      <c r="BD7" s="143"/>
      <c r="BK7" s="143"/>
      <c r="BW7" s="143"/>
      <c r="CK7" s="143"/>
      <c r="CQ7" s="143"/>
      <c r="DF7" s="143"/>
      <c r="DI7" s="143"/>
      <c r="FD7" s="143"/>
      <c r="FK7" s="143"/>
      <c r="FR7" s="143"/>
      <c r="GC7" s="143"/>
      <c r="GV7" s="143"/>
      <c r="GZ7" s="157"/>
    </row>
    <row r="8" spans="1:208" s="142" customFormat="1">
      <c r="A8" s="141"/>
      <c r="B8" s="141"/>
      <c r="C8" s="141" t="str">
        <f>'1718 revenues orig'!C7</f>
        <v>41110</v>
      </c>
      <c r="D8" s="142" t="str">
        <f>'1718 revenues orig'!D7</f>
        <v xml:space="preserve"> Ad Valorem Taxes – School District</v>
      </c>
      <c r="E8" s="142">
        <f>'1718 revenues orig'!E7</f>
        <v>0</v>
      </c>
      <c r="F8" s="142">
        <f>'1718 revenues orig'!F7</f>
        <v>0</v>
      </c>
      <c r="G8" s="142">
        <f>'1718 revenues orig'!G7</f>
        <v>0</v>
      </c>
      <c r="H8" s="142">
        <f>'1718 revenues orig'!H7</f>
        <v>305967.3</v>
      </c>
      <c r="I8" s="142">
        <f>'1718 revenues orig'!I7</f>
        <v>5254525.3899999997</v>
      </c>
      <c r="J8" s="142">
        <f>'1718 revenues orig'!ET7</f>
        <v>0</v>
      </c>
      <c r="K8" s="142">
        <f>'1718 revenues orig'!EU7</f>
        <v>0</v>
      </c>
      <c r="L8" s="142">
        <f>'1718 revenues orig'!EV7</f>
        <v>0</v>
      </c>
      <c r="M8" s="142">
        <f>'1718 revenues orig'!EW7</f>
        <v>0</v>
      </c>
      <c r="N8" s="142">
        <f>'1718 revenues orig'!EX7</f>
        <v>0</v>
      </c>
      <c r="O8" s="142">
        <f>'1718 revenues orig'!EY7</f>
        <v>0</v>
      </c>
      <c r="P8" s="142">
        <f>'1718 revenues orig'!EZ7</f>
        <v>0</v>
      </c>
      <c r="Q8" s="142">
        <f>'1718 revenues orig'!FA7</f>
        <v>0</v>
      </c>
      <c r="R8" s="142">
        <f>'1718 revenues orig'!FB7</f>
        <v>0</v>
      </c>
      <c r="S8" s="142">
        <f>'1718 revenues orig'!FC7</f>
        <v>0</v>
      </c>
      <c r="T8" s="142">
        <f>'1718 revenues orig'!FD7</f>
        <v>0</v>
      </c>
      <c r="U8" s="142">
        <f>'1718 revenues orig'!FE7</f>
        <v>0</v>
      </c>
      <c r="V8" s="142">
        <f>'1718 revenues orig'!FF7</f>
        <v>0</v>
      </c>
      <c r="W8" s="142">
        <f>'1718 revenues orig'!FG7</f>
        <v>0</v>
      </c>
      <c r="X8" s="142">
        <f>'1718 revenues orig'!FH7</f>
        <v>0</v>
      </c>
      <c r="Y8" s="142">
        <f>'1718 revenues orig'!FI7</f>
        <v>0</v>
      </c>
      <c r="Z8" s="142">
        <f>'1718 revenues orig'!FJ7</f>
        <v>0</v>
      </c>
      <c r="AA8" s="142">
        <f>'1718 revenues orig'!FK7</f>
        <v>0</v>
      </c>
      <c r="AB8" s="142">
        <f>'1718 revenues orig'!FL7</f>
        <v>0</v>
      </c>
      <c r="AC8" s="142">
        <f>'1718 revenues orig'!FM7</f>
        <v>0</v>
      </c>
      <c r="AD8" s="142">
        <f>'1718 revenues orig'!FN7</f>
        <v>0</v>
      </c>
      <c r="AE8" s="142">
        <f>'1718 revenues orig'!FO7</f>
        <v>0</v>
      </c>
      <c r="AF8" s="142">
        <f>'1718 revenues orig'!FP7</f>
        <v>0</v>
      </c>
      <c r="AG8" s="142">
        <f>'1718 revenues orig'!FQ7</f>
        <v>0</v>
      </c>
      <c r="AH8" s="142">
        <f>'1718 revenues orig'!FR7</f>
        <v>0</v>
      </c>
      <c r="AI8" s="145">
        <f>SUM(I8:AH8)</f>
        <v>5254525.3899999997</v>
      </c>
      <c r="AJ8" s="142">
        <f>'1718 revenues orig'!J7</f>
        <v>0</v>
      </c>
      <c r="AK8" s="142">
        <f>'1718 revenues orig'!K7</f>
        <v>0</v>
      </c>
      <c r="AL8" s="142">
        <f>'1718 revenues orig'!L7</f>
        <v>0</v>
      </c>
      <c r="AM8" s="142">
        <f>'1718 revenues orig'!M7</f>
        <v>0</v>
      </c>
      <c r="AN8" s="142">
        <f>'1718 revenues orig'!N7</f>
        <v>0</v>
      </c>
      <c r="AO8" s="142">
        <f>'1718 revenues orig'!O7</f>
        <v>15402.35</v>
      </c>
      <c r="AP8" s="142">
        <f>'1718 revenues orig'!P7</f>
        <v>0</v>
      </c>
      <c r="AQ8" s="142">
        <f>'1718 revenues orig'!Q7</f>
        <v>388458.85</v>
      </c>
      <c r="AR8" s="142">
        <f>'1718 revenues orig'!R7</f>
        <v>0</v>
      </c>
      <c r="AS8" s="142">
        <f>'1718 revenues orig'!S7</f>
        <v>138318.65</v>
      </c>
      <c r="AT8" s="142">
        <f>'1718 revenues orig'!FS7</f>
        <v>0</v>
      </c>
      <c r="AU8" s="143">
        <f>SUM(AS8:AT8)</f>
        <v>138318.65</v>
      </c>
      <c r="AV8" s="142">
        <f>'1718 revenues orig'!T7</f>
        <v>215648.43</v>
      </c>
      <c r="AW8" s="142">
        <f>'1718 revenues orig'!U7</f>
        <v>164187.60999999999</v>
      </c>
      <c r="AX8" s="142">
        <f>'1718 revenues orig'!V7</f>
        <v>214821.41</v>
      </c>
      <c r="AY8" s="142">
        <f>'1718 revenues orig'!W7</f>
        <v>108113.41</v>
      </c>
      <c r="AZ8" s="142">
        <f>'1718 revenues orig'!ER7</f>
        <v>0</v>
      </c>
      <c r="BA8" s="142">
        <f>'1718 revenues orig'!X7</f>
        <v>610577.14</v>
      </c>
      <c r="BB8" s="142">
        <f>'1718 revenues orig'!FT7</f>
        <v>0</v>
      </c>
      <c r="BC8" s="142">
        <f>'1718 revenues orig'!FU7</f>
        <v>0</v>
      </c>
      <c r="BD8" s="143">
        <f>SUM(BA8:BC8)</f>
        <v>610577.14</v>
      </c>
      <c r="BE8" s="155">
        <f>'1718 revenues orig'!Y7</f>
        <v>26517</v>
      </c>
      <c r="BF8" s="155">
        <f>'1718 revenues orig'!Z7</f>
        <v>410556.39</v>
      </c>
      <c r="BG8" s="155">
        <f>'1718 revenues orig'!AA7</f>
        <v>0</v>
      </c>
      <c r="BH8" s="155">
        <f>'1718 revenues orig'!AB7</f>
        <v>46943.09</v>
      </c>
      <c r="BI8" s="155">
        <f>'1718 revenues orig'!AC7</f>
        <v>163945.60000000001</v>
      </c>
      <c r="BJ8" s="155">
        <f>'1718 revenues orig'!FV7</f>
        <v>0</v>
      </c>
      <c r="BK8" s="143">
        <f>SUM(BI8:BJ8)</f>
        <v>163945.60000000001</v>
      </c>
      <c r="BL8" s="142">
        <f>'1718 revenues orig'!AD7</f>
        <v>67944.78</v>
      </c>
      <c r="BM8" s="142">
        <f>'1718 revenues orig'!AE7</f>
        <v>51833.66</v>
      </c>
      <c r="BN8" s="142">
        <f>'1718 revenues orig'!AF7</f>
        <v>392916.56</v>
      </c>
      <c r="BO8" s="142">
        <f>'1718 revenues orig'!AG7</f>
        <v>34546.39</v>
      </c>
      <c r="BP8" s="142">
        <f>'1718 revenues orig'!AH7</f>
        <v>0</v>
      </c>
      <c r="BQ8" s="142">
        <f>'1718 revenues orig'!AI7</f>
        <v>31511.279999999999</v>
      </c>
      <c r="BR8" s="142">
        <f>'1718 revenues orig'!AJ7</f>
        <v>0</v>
      </c>
      <c r="BS8" s="142">
        <f>'1718 revenues orig'!AK7</f>
        <v>41307.42</v>
      </c>
      <c r="BT8" s="142">
        <f>'1718 revenues orig'!AL7</f>
        <v>0</v>
      </c>
      <c r="BU8" s="142">
        <f>'1718 revenues orig'!AM7</f>
        <v>289772.32</v>
      </c>
      <c r="BV8" s="142">
        <f>'1718 revenues orig'!FW7</f>
        <v>0</v>
      </c>
      <c r="BW8" s="143">
        <f>SUM(BU8:BV8)</f>
        <v>289772.32</v>
      </c>
      <c r="BX8" s="142">
        <f>'1718 revenues orig'!AN7</f>
        <v>15962.36</v>
      </c>
      <c r="BY8" s="142">
        <f>'1718 revenues orig'!AO7</f>
        <v>27836.37</v>
      </c>
      <c r="BZ8" s="142">
        <f>'1718 revenues orig'!AP7</f>
        <v>10507.34</v>
      </c>
      <c r="CA8" s="142">
        <f>'1718 revenues orig'!AQ7</f>
        <v>0</v>
      </c>
      <c r="CB8" s="142">
        <f>'1718 revenues orig'!AR7</f>
        <v>37342.94</v>
      </c>
      <c r="CC8" s="142">
        <f>'1718 revenues orig'!AS7</f>
        <v>11551.99</v>
      </c>
      <c r="CD8" s="142">
        <f>'1718 revenues orig'!AT7</f>
        <v>111704.47</v>
      </c>
      <c r="CE8" s="142">
        <f>'1718 revenues orig'!AU7</f>
        <v>41221.08</v>
      </c>
      <c r="CF8" s="142">
        <f>'1718 revenues orig'!AV7</f>
        <v>0</v>
      </c>
      <c r="CG8" s="142">
        <f>'1718 revenues orig'!AW7</f>
        <v>73480.12</v>
      </c>
      <c r="CH8" s="142">
        <f>'1718 revenues orig'!AX7</f>
        <v>0</v>
      </c>
      <c r="CI8" s="142">
        <f>'1718 revenues orig'!AY7</f>
        <v>559174.82999999996</v>
      </c>
      <c r="CJ8" s="142">
        <f>'1718 revenues orig'!FX7</f>
        <v>0</v>
      </c>
      <c r="CK8" s="143">
        <f>SUM(CI8:CJ8)</f>
        <v>559174.82999999996</v>
      </c>
      <c r="CL8" s="142">
        <f>'1718 revenues orig'!AZ7</f>
        <v>8035.63</v>
      </c>
      <c r="CM8" s="142">
        <f>'1718 revenues orig'!BA7</f>
        <v>32714.83</v>
      </c>
      <c r="CN8" s="142">
        <f>'1718 revenues orig'!BB7</f>
        <v>394057.57</v>
      </c>
      <c r="CO8" s="142">
        <f>'1718 revenues orig'!BC7</f>
        <v>369638.98</v>
      </c>
      <c r="CP8" s="142">
        <f>'1718 revenues orig'!FY7</f>
        <v>0</v>
      </c>
      <c r="CQ8" s="143">
        <f>SUM(CO8:CP8)</f>
        <v>369638.98</v>
      </c>
      <c r="CR8" s="142">
        <f>'1718 revenues orig'!BD7</f>
        <v>0</v>
      </c>
      <c r="CS8" s="142">
        <f>'1718 revenues orig'!BE7</f>
        <v>4622.67</v>
      </c>
      <c r="CT8" s="142">
        <f>'1718 revenues orig'!BF7</f>
        <v>138697.42000000001</v>
      </c>
      <c r="CU8" s="142">
        <f>'1718 revenues orig'!BG7</f>
        <v>16478.32</v>
      </c>
      <c r="CV8" s="142">
        <f>'1718 revenues orig'!BH7</f>
        <v>33999.49</v>
      </c>
      <c r="CW8" s="142">
        <f>'1718 revenues orig'!BI7</f>
        <v>0</v>
      </c>
      <c r="CX8" s="142">
        <f>'1718 revenues orig'!BJ7</f>
        <v>369126.14</v>
      </c>
      <c r="CY8" s="142">
        <f>'1718 revenues orig'!BK7</f>
        <v>17863.830000000002</v>
      </c>
      <c r="CZ8" s="142">
        <f>'1718 revenues orig'!BL7</f>
        <v>0</v>
      </c>
      <c r="DA8" s="142">
        <f>'1718 revenues orig'!BM7</f>
        <v>5867.54</v>
      </c>
      <c r="DB8" s="142">
        <f>'1718 revenues orig'!BN7</f>
        <v>0</v>
      </c>
      <c r="DC8" s="142">
        <f>'1718 revenues orig'!BO7</f>
        <v>119044.95</v>
      </c>
      <c r="DD8" s="142">
        <f>'1718 revenues orig'!BP7</f>
        <v>37807.39</v>
      </c>
      <c r="DE8" s="142">
        <f>'1718 revenues orig'!FZ7</f>
        <v>0</v>
      </c>
      <c r="DF8" s="143">
        <f>SUM(DD8:DE8)</f>
        <v>37807.39</v>
      </c>
      <c r="DG8" s="142">
        <f>'1718 revenues orig'!BQ7</f>
        <v>31012.59</v>
      </c>
      <c r="DH8" s="142">
        <f>'1718 revenues orig'!BR7</f>
        <v>0</v>
      </c>
      <c r="DI8" s="143">
        <f>SUM(DG8:DH8)</f>
        <v>31012.59</v>
      </c>
      <c r="DJ8" s="142">
        <f>'1718 revenues orig'!BR7</f>
        <v>0</v>
      </c>
      <c r="DK8" s="142">
        <f>'1718 revenues orig'!BS7</f>
        <v>0</v>
      </c>
      <c r="DM8" s="142">
        <f>'1718 revenues orig'!BT7</f>
        <v>0</v>
      </c>
      <c r="DN8" s="142">
        <f>'1718 revenues orig'!BU7</f>
        <v>11743.83</v>
      </c>
      <c r="DO8" s="142">
        <f>'1718 revenues orig'!BV7</f>
        <v>1286408.17</v>
      </c>
      <c r="DP8" s="142">
        <f>'1718 revenues orig'!BW7</f>
        <v>0</v>
      </c>
      <c r="DQ8" s="142">
        <f>'1718 revenues orig'!BX7</f>
        <v>84408.86</v>
      </c>
      <c r="DR8" s="142">
        <f>'1718 revenues orig'!BY7</f>
        <v>31404.13</v>
      </c>
      <c r="DS8" s="142">
        <f>'1718 revenues orig'!BZ7</f>
        <v>67462.37</v>
      </c>
      <c r="DT8" s="142">
        <f>'1718 revenues orig'!CA7</f>
        <v>256794</v>
      </c>
      <c r="DU8" s="142">
        <f>'1718 revenues orig'!CB7</f>
        <v>216989.96</v>
      </c>
      <c r="DV8" s="142">
        <f>'1718 revenues orig'!CC7</f>
        <v>29733</v>
      </c>
      <c r="DW8" s="142">
        <f>'1718 revenues orig'!CD7</f>
        <v>161930.09</v>
      </c>
      <c r="DX8" s="142">
        <f>'1718 revenues orig'!CE7</f>
        <v>11149.74</v>
      </c>
      <c r="DY8" s="142">
        <f>'1718 revenues orig'!CF7</f>
        <v>0</v>
      </c>
      <c r="DZ8" s="142">
        <f>'1718 revenues orig'!CG7</f>
        <v>9047.4</v>
      </c>
      <c r="EA8" s="142">
        <f>'1718 revenues orig'!CH7</f>
        <v>0</v>
      </c>
      <c r="EB8" s="142">
        <f>'1718 revenues orig'!CI7</f>
        <v>0</v>
      </c>
      <c r="EC8" s="142">
        <f>'1718 revenues orig'!CJ7</f>
        <v>15551.9</v>
      </c>
      <c r="ED8" s="142">
        <f>'1718 revenues orig'!CK7</f>
        <v>68992.41</v>
      </c>
      <c r="EE8" s="142">
        <f>'1718 revenues orig'!CL7</f>
        <v>0</v>
      </c>
      <c r="EF8" s="142">
        <f>'1718 revenues orig'!CM7</f>
        <v>0</v>
      </c>
      <c r="EG8" s="142">
        <f>'1718 revenues orig'!CN7</f>
        <v>0</v>
      </c>
      <c r="EH8" s="142">
        <f>'1718 revenues orig'!CO7</f>
        <v>27740.05</v>
      </c>
      <c r="EI8" s="142">
        <f>'1718 revenues orig'!CP7</f>
        <v>235086.52</v>
      </c>
      <c r="EJ8" s="142">
        <f>'1718 revenues orig'!CQ7</f>
        <v>51278.51</v>
      </c>
      <c r="EK8" s="142">
        <f>'1718 revenues orig'!CR7</f>
        <v>31696.38</v>
      </c>
      <c r="EL8" s="142">
        <f>'1718 revenues orig'!CS7</f>
        <v>0</v>
      </c>
      <c r="EM8" s="142">
        <f>'1718 revenues orig'!CT7</f>
        <v>0</v>
      </c>
      <c r="EN8" s="142">
        <f>'1718 revenues orig'!CU7</f>
        <v>0</v>
      </c>
      <c r="EO8" s="142">
        <f>'1718 revenues orig'!CV7</f>
        <v>0</v>
      </c>
      <c r="EP8" s="142">
        <f>'1718 revenues orig'!CW7</f>
        <v>0</v>
      </c>
      <c r="EQ8" s="142">
        <f>'1718 revenues orig'!CX7</f>
        <v>16332.61</v>
      </c>
      <c r="ER8" s="142">
        <f>'1718 revenues orig'!CY7</f>
        <v>12224.38</v>
      </c>
      <c r="ES8" s="142">
        <f>'1718 revenues orig'!CZ7</f>
        <v>49375.99</v>
      </c>
      <c r="ET8" s="142">
        <f>'1718 revenues orig'!DA7</f>
        <v>128284.01</v>
      </c>
      <c r="EU8" s="142">
        <f>'1718 revenues orig'!DB7</f>
        <v>37926.57</v>
      </c>
      <c r="EV8" s="142">
        <f>'1718 revenues orig'!DC7</f>
        <v>82475.31</v>
      </c>
      <c r="EW8" s="142">
        <f>'1718 revenues orig'!DD7</f>
        <v>60477.29</v>
      </c>
      <c r="EX8" s="142">
        <f>'1718 revenues orig'!DE7</f>
        <v>0</v>
      </c>
      <c r="EY8" s="142">
        <f>'1718 revenues orig'!DF7</f>
        <v>21392.75</v>
      </c>
      <c r="EZ8" s="142">
        <f>'1718 revenues orig'!DG7</f>
        <v>698791.92</v>
      </c>
      <c r="FA8" s="142">
        <f>'1718 revenues orig'!ES7</f>
        <v>0</v>
      </c>
      <c r="FB8" s="142">
        <f>'1718 revenues orig'!DH7</f>
        <v>377557.22</v>
      </c>
      <c r="FC8" s="155">
        <f>'1718 revenues orig'!GB7</f>
        <v>0</v>
      </c>
      <c r="FD8" s="143">
        <f>SUM(FB8:FC8)</f>
        <v>377557.22</v>
      </c>
      <c r="FE8" s="142">
        <f>'1718 revenues orig'!DI7</f>
        <v>3573.61</v>
      </c>
      <c r="FF8" s="142">
        <f>'1718 revenues orig'!DJ7</f>
        <v>238730.13</v>
      </c>
      <c r="FG8" s="142">
        <f>'1718 revenues orig'!DK7</f>
        <v>7612.77</v>
      </c>
      <c r="FH8" s="142">
        <f>'1718 revenues orig'!DL7</f>
        <v>0</v>
      </c>
      <c r="FI8" s="142">
        <f>'1718 revenues orig'!DM7</f>
        <v>1488465.05</v>
      </c>
      <c r="FJ8" s="155">
        <f>'1718 revenues orig'!GC7</f>
        <v>0</v>
      </c>
      <c r="FK8" s="143">
        <f>SUM(FI8:FJ8)</f>
        <v>1488465.05</v>
      </c>
      <c r="FL8" s="142">
        <f>'1718 revenues orig'!DN7</f>
        <v>49458.97</v>
      </c>
      <c r="FM8" s="142">
        <f>'1718 revenues orig'!DO7</f>
        <v>0</v>
      </c>
      <c r="FN8" s="142">
        <f>'1718 revenues orig'!DP7</f>
        <v>162997.85</v>
      </c>
      <c r="FO8" s="142">
        <f>'1718 revenues orig'!DQ7</f>
        <v>0</v>
      </c>
      <c r="FP8" s="142">
        <f>'1718 revenues orig'!DR7</f>
        <v>68298.98</v>
      </c>
      <c r="FQ8" s="142">
        <f>'1718 revenues orig'!GD7</f>
        <v>0</v>
      </c>
      <c r="FR8" s="143">
        <f>SUM(FP8:FQ8)</f>
        <v>68298.98</v>
      </c>
      <c r="FS8" s="142">
        <f>'1718 revenues orig'!DS7</f>
        <v>0</v>
      </c>
      <c r="FT8" s="142">
        <f>'1718 revenues orig'!DT7</f>
        <v>0</v>
      </c>
      <c r="FU8" s="142">
        <f>'1718 revenues orig'!DU7</f>
        <v>0</v>
      </c>
      <c r="FV8" s="142">
        <f>'1718 revenues orig'!DV7</f>
        <v>14560.44</v>
      </c>
      <c r="FW8" s="142">
        <f>'1718 revenues orig'!DW7</f>
        <v>0</v>
      </c>
      <c r="FX8" s="142">
        <f>'1718 revenues orig'!DX7</f>
        <v>0</v>
      </c>
      <c r="FY8" s="142">
        <f>'1718 revenues orig'!DY7</f>
        <v>203631.52</v>
      </c>
      <c r="FZ8" s="142">
        <f>'1718 revenues orig'!GE7</f>
        <v>0</v>
      </c>
      <c r="GA8" s="142">
        <f>'1718 revenues orig'!GF7</f>
        <v>0</v>
      </c>
      <c r="GB8" s="142">
        <f>'1718 revenues orig'!GG7</f>
        <v>0</v>
      </c>
      <c r="GC8" s="143">
        <f>SUM(FY8:GB8)</f>
        <v>203631.52</v>
      </c>
      <c r="GD8" s="155">
        <f>'1718 revenues orig'!DZ7</f>
        <v>0</v>
      </c>
      <c r="GE8" s="155">
        <f>'1718 revenues orig'!EA7</f>
        <v>0</v>
      </c>
      <c r="GF8" s="155">
        <f>'1718 revenues orig'!EB7</f>
        <v>0</v>
      </c>
      <c r="GG8" s="155">
        <f>'1718 revenues orig'!EC7</f>
        <v>36719.58</v>
      </c>
      <c r="GH8" s="155">
        <f>'1718 revenues orig'!ED7</f>
        <v>0</v>
      </c>
      <c r="GI8" s="155">
        <f>'1718 revenues orig'!EE7</f>
        <v>39269.620000000003</v>
      </c>
      <c r="GJ8" s="155">
        <f>'1718 revenues orig'!EF7</f>
        <v>0</v>
      </c>
      <c r="GK8" s="155">
        <f>'1718 revenues orig'!EG7</f>
        <v>0</v>
      </c>
      <c r="GL8" s="155">
        <f>'1718 revenues orig'!EH7</f>
        <v>0</v>
      </c>
      <c r="GM8" s="155">
        <f>'1718 revenues orig'!EI7</f>
        <v>159957.41</v>
      </c>
      <c r="GN8" s="155">
        <f>'1718 revenues orig'!EJ7</f>
        <v>47031.53</v>
      </c>
      <c r="GO8" s="155">
        <f>'1718 revenues orig'!EK7</f>
        <v>38432.81</v>
      </c>
      <c r="GP8" s="155">
        <f>'1718 revenues orig'!EL7</f>
        <v>0</v>
      </c>
      <c r="GQ8" s="155">
        <f>'1718 revenues orig'!EM7</f>
        <v>41233.269999999997</v>
      </c>
      <c r="GR8" s="155">
        <f>'1718 revenues orig'!EN7</f>
        <v>14456.98</v>
      </c>
      <c r="GS8" s="155">
        <f>'1718 revenues orig'!EO7</f>
        <v>0</v>
      </c>
      <c r="GT8" s="155">
        <f>'1718 revenues orig'!EP7</f>
        <v>58457.7</v>
      </c>
      <c r="GU8" s="155">
        <f>'1718 revenues orig'!GH7</f>
        <v>0</v>
      </c>
      <c r="GV8" s="143">
        <f>SUM(GT8:GU8)</f>
        <v>58457.7</v>
      </c>
      <c r="GX8" s="155">
        <f>'1718 revenues orig'!EQ7</f>
        <v>1206</v>
      </c>
      <c r="GY8" s="155">
        <f>SUM(E8:AH8)+SUM(AJ8:AT8)+SUM(AV8:BC8)+SUM(BE8:BJ8)+SUM(BL8:BV8)+SUM(BX8:CJ8)+SUM(CL8:CP8)+SUM(CR8:DE8)+SUM(DG8:DH8)+SUM(DJ8:FC8)+SUM(FE8:FJ8)+SUM(FL8:FQ8)+SUM(FS8:GB8)+SUM(GD8:GU8)+GX8+GW8</f>
        <v>18197913.469999999</v>
      </c>
      <c r="GZ8" s="157">
        <f>GY8-'1718 revenues orig'!GI7</f>
        <v>0</v>
      </c>
    </row>
    <row r="9" spans="1:208" s="142" customFormat="1">
      <c r="A9" s="141"/>
      <c r="B9" s="141"/>
      <c r="C9" s="141" t="str">
        <f>'1718 revenues orig'!C8</f>
        <v>41113</v>
      </c>
      <c r="D9" s="142" t="str">
        <f>'1718 revenues orig'!D8</f>
        <v xml:space="preserve"> Oil and Gas Taxes</v>
      </c>
      <c r="E9" s="142">
        <f>'1718 revenues orig'!E8</f>
        <v>0</v>
      </c>
      <c r="F9" s="142">
        <f>'1718 revenues orig'!F8</f>
        <v>0</v>
      </c>
      <c r="G9" s="142">
        <f>'1718 revenues orig'!G8</f>
        <v>0</v>
      </c>
      <c r="H9" s="142">
        <f>'1718 revenues orig'!H8</f>
        <v>0</v>
      </c>
      <c r="I9" s="142">
        <f>'1718 revenues orig'!I8</f>
        <v>0</v>
      </c>
      <c r="J9" s="142">
        <f>'1718 revenues orig'!ET8</f>
        <v>0</v>
      </c>
      <c r="K9" s="142">
        <f>'1718 revenues orig'!EU8</f>
        <v>0</v>
      </c>
      <c r="L9" s="142">
        <f>'1718 revenues orig'!EV8</f>
        <v>0</v>
      </c>
      <c r="M9" s="142">
        <f>'1718 revenues orig'!EW8</f>
        <v>0</v>
      </c>
      <c r="N9" s="142">
        <f>'1718 revenues orig'!EX8</f>
        <v>0</v>
      </c>
      <c r="O9" s="142">
        <f>'1718 revenues orig'!EY8</f>
        <v>0</v>
      </c>
      <c r="P9" s="142">
        <f>'1718 revenues orig'!EZ8</f>
        <v>0</v>
      </c>
      <c r="Q9" s="142">
        <f>'1718 revenues orig'!FA8</f>
        <v>0</v>
      </c>
      <c r="R9" s="142">
        <f>'1718 revenues orig'!FB8</f>
        <v>0</v>
      </c>
      <c r="S9" s="142">
        <f>'1718 revenues orig'!FC8</f>
        <v>0</v>
      </c>
      <c r="T9" s="142">
        <f>'1718 revenues orig'!FD8</f>
        <v>0</v>
      </c>
      <c r="U9" s="142">
        <f>'1718 revenues orig'!FE8</f>
        <v>0</v>
      </c>
      <c r="V9" s="142">
        <f>'1718 revenues orig'!FF8</f>
        <v>0</v>
      </c>
      <c r="W9" s="142">
        <f>'1718 revenues orig'!FG8</f>
        <v>0</v>
      </c>
      <c r="X9" s="142">
        <f>'1718 revenues orig'!FH8</f>
        <v>0</v>
      </c>
      <c r="Y9" s="142">
        <f>'1718 revenues orig'!FI8</f>
        <v>0</v>
      </c>
      <c r="Z9" s="142">
        <f>'1718 revenues orig'!FJ8</f>
        <v>0</v>
      </c>
      <c r="AA9" s="142">
        <f>'1718 revenues orig'!FK8</f>
        <v>0</v>
      </c>
      <c r="AB9" s="142">
        <f>'1718 revenues orig'!FL8</f>
        <v>0</v>
      </c>
      <c r="AC9" s="142">
        <f>'1718 revenues orig'!FM8</f>
        <v>0</v>
      </c>
      <c r="AD9" s="142">
        <f>'1718 revenues orig'!FN8</f>
        <v>0</v>
      </c>
      <c r="AE9" s="142">
        <f>'1718 revenues orig'!FO8</f>
        <v>0</v>
      </c>
      <c r="AF9" s="142">
        <f>'1718 revenues orig'!FP8</f>
        <v>0</v>
      </c>
      <c r="AG9" s="142">
        <f>'1718 revenues orig'!FQ8</f>
        <v>0</v>
      </c>
      <c r="AH9" s="142">
        <f>'1718 revenues orig'!FR8</f>
        <v>0</v>
      </c>
      <c r="AI9" s="145">
        <f>SUM(I9:AH9)</f>
        <v>0</v>
      </c>
      <c r="AJ9" s="142">
        <f>'1718 revenues orig'!J8</f>
        <v>0</v>
      </c>
      <c r="AK9" s="142">
        <f>'1718 revenues orig'!K8</f>
        <v>0</v>
      </c>
      <c r="AL9" s="142">
        <f>'1718 revenues orig'!L8</f>
        <v>0</v>
      </c>
      <c r="AM9" s="142">
        <f>'1718 revenues orig'!M8</f>
        <v>0</v>
      </c>
      <c r="AN9" s="142">
        <f>'1718 revenues orig'!N8</f>
        <v>0</v>
      </c>
      <c r="AO9" s="142">
        <f>'1718 revenues orig'!O8</f>
        <v>0</v>
      </c>
      <c r="AP9" s="142">
        <f>'1718 revenues orig'!P8</f>
        <v>0</v>
      </c>
      <c r="AQ9" s="142">
        <f>'1718 revenues orig'!Q8</f>
        <v>359922.21</v>
      </c>
      <c r="AR9" s="142">
        <f>'1718 revenues orig'!R8</f>
        <v>0</v>
      </c>
      <c r="AS9" s="142">
        <f>'1718 revenues orig'!S8</f>
        <v>99129.99</v>
      </c>
      <c r="AT9" s="142">
        <f>'1718 revenues orig'!FS8</f>
        <v>0</v>
      </c>
      <c r="AU9" s="143">
        <f t="shared" ref="AU9:AU10" si="0">SUM(AS9:AT9)</f>
        <v>99129.99</v>
      </c>
      <c r="AV9" s="142">
        <f>'1718 revenues orig'!T8</f>
        <v>0</v>
      </c>
      <c r="AW9" s="142">
        <f>'1718 revenues orig'!U8</f>
        <v>0</v>
      </c>
      <c r="AX9" s="142">
        <f>'1718 revenues orig'!V8</f>
        <v>140674.54999999999</v>
      </c>
      <c r="AY9" s="142">
        <f>'1718 revenues orig'!W8</f>
        <v>0</v>
      </c>
      <c r="AZ9" s="142">
        <f>'1718 revenues orig'!ER8</f>
        <v>0</v>
      </c>
      <c r="BA9" s="142">
        <f>'1718 revenues orig'!X8</f>
        <v>689421.15</v>
      </c>
      <c r="BB9" s="155">
        <f>'1718 revenues orig'!FT8</f>
        <v>0</v>
      </c>
      <c r="BC9" s="155">
        <f>'1718 revenues orig'!FU8</f>
        <v>0</v>
      </c>
      <c r="BD9" s="143">
        <f>SUM(BA9:BC9)</f>
        <v>689421.15</v>
      </c>
      <c r="BE9" s="155">
        <f>'1718 revenues orig'!Y8</f>
        <v>0</v>
      </c>
      <c r="BF9" s="155">
        <f>'1718 revenues orig'!Z8</f>
        <v>1090.3699999999999</v>
      </c>
      <c r="BG9" s="155">
        <f>'1718 revenues orig'!AA8</f>
        <v>0</v>
      </c>
      <c r="BH9" s="155">
        <f>'1718 revenues orig'!AB8</f>
        <v>0</v>
      </c>
      <c r="BI9" s="155">
        <f>'1718 revenues orig'!AC8</f>
        <v>12524.78</v>
      </c>
      <c r="BJ9" s="155">
        <f>'1718 revenues orig'!FV8</f>
        <v>0</v>
      </c>
      <c r="BK9" s="143">
        <f t="shared" ref="BK9:BK10" si="1">SUM(BI9:BJ9)</f>
        <v>12524.78</v>
      </c>
      <c r="BL9" s="142">
        <f>'1718 revenues orig'!AD8</f>
        <v>4298.72</v>
      </c>
      <c r="BM9" s="142">
        <f>'1718 revenues orig'!AE8</f>
        <v>0</v>
      </c>
      <c r="BN9" s="142">
        <f>'1718 revenues orig'!AF8</f>
        <v>0</v>
      </c>
      <c r="BO9" s="142">
        <f>'1718 revenues orig'!AG8</f>
        <v>0</v>
      </c>
      <c r="BP9" s="142">
        <f>'1718 revenues orig'!AH8</f>
        <v>0</v>
      </c>
      <c r="BQ9" s="142">
        <f>'1718 revenues orig'!AI8</f>
        <v>0</v>
      </c>
      <c r="BR9" s="142">
        <f>'1718 revenues orig'!AJ8</f>
        <v>0</v>
      </c>
      <c r="BS9" s="142">
        <f>'1718 revenues orig'!AK8</f>
        <v>20564.939999999999</v>
      </c>
      <c r="BT9" s="142">
        <f>'1718 revenues orig'!AL8</f>
        <v>0</v>
      </c>
      <c r="BU9" s="142">
        <f>'1718 revenues orig'!AM8</f>
        <v>0</v>
      </c>
      <c r="BV9" s="142">
        <f>'1718 revenues orig'!FW8</f>
        <v>0</v>
      </c>
      <c r="BW9" s="143">
        <f t="shared" ref="BW9:BW10" si="2">SUM(BU9:BV9)</f>
        <v>0</v>
      </c>
      <c r="BX9" s="142">
        <f>'1718 revenues orig'!AN8</f>
        <v>0</v>
      </c>
      <c r="BY9" s="142">
        <f>'1718 revenues orig'!AO8</f>
        <v>1770.42</v>
      </c>
      <c r="BZ9" s="142">
        <f>'1718 revenues orig'!AP8</f>
        <v>3680.88</v>
      </c>
      <c r="CA9" s="142">
        <f>'1718 revenues orig'!AQ8</f>
        <v>0</v>
      </c>
      <c r="CB9" s="142">
        <f>'1718 revenues orig'!AR8</f>
        <v>119415.93</v>
      </c>
      <c r="CC9" s="142">
        <f>'1718 revenues orig'!AS8</f>
        <v>75.510000000000005</v>
      </c>
      <c r="CD9" s="142">
        <f>'1718 revenues orig'!AT8</f>
        <v>0</v>
      </c>
      <c r="CE9" s="142">
        <f>'1718 revenues orig'!AU8</f>
        <v>0</v>
      </c>
      <c r="CF9" s="142">
        <f>'1718 revenues orig'!AV8</f>
        <v>0</v>
      </c>
      <c r="CG9" s="142">
        <f>'1718 revenues orig'!AW8</f>
        <v>269885.28999999998</v>
      </c>
      <c r="CH9" s="142">
        <f>'1718 revenues orig'!AX8</f>
        <v>0</v>
      </c>
      <c r="CI9" s="142">
        <f>'1718 revenues orig'!AY8</f>
        <v>26210.5</v>
      </c>
      <c r="CJ9" s="142">
        <f>'1718 revenues orig'!FX8</f>
        <v>0</v>
      </c>
      <c r="CK9" s="143">
        <f t="shared" ref="CK9:CK10" si="3">SUM(CI9:CJ9)</f>
        <v>26210.5</v>
      </c>
      <c r="CL9" s="142">
        <f>'1718 revenues orig'!AZ8</f>
        <v>0</v>
      </c>
      <c r="CM9" s="142">
        <f>'1718 revenues orig'!BA8</f>
        <v>0</v>
      </c>
      <c r="CN9" s="142">
        <f>'1718 revenues orig'!BB8</f>
        <v>0</v>
      </c>
      <c r="CO9" s="142">
        <f>'1718 revenues orig'!BC8</f>
        <v>162.38999999999999</v>
      </c>
      <c r="CP9" s="142">
        <f>'1718 revenues orig'!FY8</f>
        <v>0</v>
      </c>
      <c r="CQ9" s="143">
        <f>SUM(CO9:CP9)</f>
        <v>162.38999999999999</v>
      </c>
      <c r="CR9" s="142">
        <f>'1718 revenues orig'!BD8</f>
        <v>0</v>
      </c>
      <c r="CS9" s="142">
        <f>'1718 revenues orig'!BE8</f>
        <v>0</v>
      </c>
      <c r="CT9" s="142">
        <f>'1718 revenues orig'!BF8</f>
        <v>0</v>
      </c>
      <c r="CU9" s="142">
        <f>'1718 revenues orig'!BG8</f>
        <v>512.25</v>
      </c>
      <c r="CV9" s="142">
        <f>'1718 revenues orig'!BH8</f>
        <v>0</v>
      </c>
      <c r="CW9" s="142">
        <f>'1718 revenues orig'!BI8</f>
        <v>0</v>
      </c>
      <c r="CX9" s="142">
        <f>'1718 revenues orig'!BJ8</f>
        <v>289423.28000000003</v>
      </c>
      <c r="CY9" s="142">
        <f>'1718 revenues orig'!BK8</f>
        <v>0</v>
      </c>
      <c r="CZ9" s="142">
        <f>'1718 revenues orig'!BL8</f>
        <v>0</v>
      </c>
      <c r="DA9" s="142">
        <f>'1718 revenues orig'!BM8</f>
        <v>0</v>
      </c>
      <c r="DB9" s="142">
        <f>'1718 revenues orig'!BN8</f>
        <v>0</v>
      </c>
      <c r="DC9" s="142">
        <f>'1718 revenues orig'!BO8</f>
        <v>712819.72</v>
      </c>
      <c r="DD9" s="142">
        <f>'1718 revenues orig'!BP8</f>
        <v>69352.03</v>
      </c>
      <c r="DE9" s="142">
        <f>'1718 revenues orig'!FZ8</f>
        <v>0</v>
      </c>
      <c r="DF9" s="143">
        <f t="shared" ref="DF9:DF10" si="4">SUM(DD9:DE9)</f>
        <v>69352.03</v>
      </c>
      <c r="DG9" s="142">
        <f>'1718 revenues orig'!BQ8</f>
        <v>0</v>
      </c>
      <c r="DH9" s="142">
        <f>'1718 revenues orig'!GA8</f>
        <v>0</v>
      </c>
      <c r="DI9" s="143">
        <f t="shared" ref="DI9:DI10" si="5">SUM(DG9:DH9)</f>
        <v>0</v>
      </c>
      <c r="DJ9" s="142">
        <f>'1718 revenues orig'!BR8</f>
        <v>0</v>
      </c>
      <c r="DK9" s="142">
        <f>'1718 revenues orig'!BS8</f>
        <v>0</v>
      </c>
      <c r="DM9" s="142">
        <f>'1718 revenues orig'!BT8</f>
        <v>0</v>
      </c>
      <c r="DN9" s="142">
        <f>'1718 revenues orig'!BU8</f>
        <v>11642.27</v>
      </c>
      <c r="DO9" s="142">
        <f>'1718 revenues orig'!BV8</f>
        <v>0</v>
      </c>
      <c r="DP9" s="142">
        <f>'1718 revenues orig'!BW8</f>
        <v>0</v>
      </c>
      <c r="DQ9" s="142">
        <f>'1718 revenues orig'!BX8</f>
        <v>0</v>
      </c>
      <c r="DR9" s="142">
        <f>'1718 revenues orig'!BY8</f>
        <v>661.62</v>
      </c>
      <c r="DS9" s="142">
        <f>'1718 revenues orig'!BZ8</f>
        <v>0</v>
      </c>
      <c r="DT9" s="142">
        <f>'1718 revenues orig'!CA8</f>
        <v>0</v>
      </c>
      <c r="DU9" s="142">
        <f>'1718 revenues orig'!CB8</f>
        <v>0</v>
      </c>
      <c r="DV9" s="142">
        <f>'1718 revenues orig'!CC8</f>
        <v>78994.649999999994</v>
      </c>
      <c r="DW9" s="142">
        <f>'1718 revenues orig'!CD8</f>
        <v>140375.85</v>
      </c>
      <c r="DX9" s="142">
        <f>'1718 revenues orig'!CE8</f>
        <v>0</v>
      </c>
      <c r="DY9" s="142">
        <f>'1718 revenues orig'!CF8</f>
        <v>0</v>
      </c>
      <c r="DZ9" s="142">
        <f>'1718 revenues orig'!CG8</f>
        <v>0</v>
      </c>
      <c r="EA9" s="142">
        <f>'1718 revenues orig'!CH8</f>
        <v>0</v>
      </c>
      <c r="EB9" s="142">
        <f>'1718 revenues orig'!CI8</f>
        <v>0</v>
      </c>
      <c r="EC9" s="142">
        <f>'1718 revenues orig'!CJ8</f>
        <v>0</v>
      </c>
      <c r="ED9" s="142">
        <f>'1718 revenues orig'!CK8</f>
        <v>0</v>
      </c>
      <c r="EE9" s="142">
        <f>'1718 revenues orig'!CL8</f>
        <v>0</v>
      </c>
      <c r="EF9" s="142">
        <f>'1718 revenues orig'!CM8</f>
        <v>0</v>
      </c>
      <c r="EG9" s="142">
        <f>'1718 revenues orig'!CN8</f>
        <v>0</v>
      </c>
      <c r="EH9" s="142">
        <f>'1718 revenues orig'!CO8</f>
        <v>0</v>
      </c>
      <c r="EI9" s="142">
        <f>'1718 revenues orig'!CP8</f>
        <v>0</v>
      </c>
      <c r="EJ9" s="142">
        <f>'1718 revenues orig'!CQ8</f>
        <v>7430.06</v>
      </c>
      <c r="EK9" s="142">
        <f>'1718 revenues orig'!CR8</f>
        <v>0</v>
      </c>
      <c r="EL9" s="142">
        <f>'1718 revenues orig'!CS8</f>
        <v>0</v>
      </c>
      <c r="EM9" s="142">
        <f>'1718 revenues orig'!CT8</f>
        <v>0</v>
      </c>
      <c r="EN9" s="142">
        <f>'1718 revenues orig'!CU8</f>
        <v>0</v>
      </c>
      <c r="EO9" s="142">
        <f>'1718 revenues orig'!CV8</f>
        <v>0</v>
      </c>
      <c r="EP9" s="142">
        <f>'1718 revenues orig'!CW8</f>
        <v>0</v>
      </c>
      <c r="EQ9" s="142">
        <f>'1718 revenues orig'!CX8</f>
        <v>0</v>
      </c>
      <c r="ER9" s="142">
        <f>'1718 revenues orig'!CY8</f>
        <v>0</v>
      </c>
      <c r="ES9" s="142">
        <f>'1718 revenues orig'!CZ8</f>
        <v>0</v>
      </c>
      <c r="ET9" s="142">
        <f>'1718 revenues orig'!DA8</f>
        <v>0</v>
      </c>
      <c r="EU9" s="142">
        <f>'1718 revenues orig'!DB8</f>
        <v>0</v>
      </c>
      <c r="EV9" s="142">
        <f>'1718 revenues orig'!DC8</f>
        <v>0</v>
      </c>
      <c r="EW9" s="142">
        <f>'1718 revenues orig'!DD8</f>
        <v>1473.88</v>
      </c>
      <c r="EX9" s="142">
        <f>'1718 revenues orig'!DE8</f>
        <v>0</v>
      </c>
      <c r="EY9" s="142">
        <f>'1718 revenues orig'!DF8</f>
        <v>0</v>
      </c>
      <c r="EZ9" s="142">
        <f>'1718 revenues orig'!DG8</f>
        <v>0</v>
      </c>
      <c r="FA9" s="142">
        <f>'1718 revenues orig'!ES8</f>
        <v>0</v>
      </c>
      <c r="FB9" s="142">
        <f>'1718 revenues orig'!DH8</f>
        <v>6077.16</v>
      </c>
      <c r="FC9" s="155">
        <f>'1718 revenues orig'!GB8</f>
        <v>0</v>
      </c>
      <c r="FD9" s="143">
        <f t="shared" ref="FD9:FD10" si="6">SUM(FB9:FC9)</f>
        <v>6077.16</v>
      </c>
      <c r="FE9" s="142">
        <f>'1718 revenues orig'!DI8</f>
        <v>210.09</v>
      </c>
      <c r="FF9" s="142">
        <f>'1718 revenues orig'!DJ8</f>
        <v>0</v>
      </c>
      <c r="FG9" s="142">
        <f>'1718 revenues orig'!DK8</f>
        <v>0</v>
      </c>
      <c r="FH9" s="142">
        <f>'1718 revenues orig'!DL8</f>
        <v>0</v>
      </c>
      <c r="FI9" s="142">
        <f>'1718 revenues orig'!DM8</f>
        <v>0</v>
      </c>
      <c r="FJ9" s="155">
        <f>'1718 revenues orig'!GC8</f>
        <v>0</v>
      </c>
      <c r="FK9" s="143">
        <f>SUM(FI9:FJ9)</f>
        <v>0</v>
      </c>
      <c r="FL9" s="142">
        <f>'1718 revenues orig'!DN8</f>
        <v>0</v>
      </c>
      <c r="FM9" s="142">
        <f>'1718 revenues orig'!DO8</f>
        <v>0</v>
      </c>
      <c r="FN9" s="142">
        <f>'1718 revenues orig'!DP8</f>
        <v>0</v>
      </c>
      <c r="FO9" s="142">
        <f>'1718 revenues orig'!DQ8</f>
        <v>0</v>
      </c>
      <c r="FP9" s="142">
        <f>'1718 revenues orig'!DR8</f>
        <v>0</v>
      </c>
      <c r="FQ9" s="142">
        <f>'1718 revenues orig'!GD8</f>
        <v>0</v>
      </c>
      <c r="FR9" s="143">
        <f>SUM(FP9:FQ9)</f>
        <v>0</v>
      </c>
      <c r="FS9" s="142">
        <f>'1718 revenues orig'!DS8</f>
        <v>0</v>
      </c>
      <c r="FT9" s="142">
        <f>'1718 revenues orig'!DT8</f>
        <v>0</v>
      </c>
      <c r="FU9" s="142">
        <f>'1718 revenues orig'!DU8</f>
        <v>0</v>
      </c>
      <c r="FV9" s="142">
        <f>'1718 revenues orig'!DV8</f>
        <v>0</v>
      </c>
      <c r="FW9" s="142">
        <f>'1718 revenues orig'!DW8</f>
        <v>0</v>
      </c>
      <c r="FX9" s="142">
        <f>'1718 revenues orig'!DX8</f>
        <v>0</v>
      </c>
      <c r="FY9" s="142">
        <f>'1718 revenues orig'!DY8</f>
        <v>0</v>
      </c>
      <c r="FZ9" s="142">
        <f>'1718 revenues orig'!GE8</f>
        <v>0</v>
      </c>
      <c r="GA9" s="142">
        <f>'1718 revenues orig'!GF8</f>
        <v>0</v>
      </c>
      <c r="GB9" s="142">
        <f>'1718 revenues orig'!GG8</f>
        <v>0</v>
      </c>
      <c r="GC9" s="143">
        <f>SUM(FY9:GB9)</f>
        <v>0</v>
      </c>
      <c r="GD9" s="155">
        <f>'1718 revenues orig'!DZ8</f>
        <v>0</v>
      </c>
      <c r="GE9" s="155">
        <f>'1718 revenues orig'!EA8</f>
        <v>0</v>
      </c>
      <c r="GF9" s="155">
        <f>'1718 revenues orig'!EB8</f>
        <v>0</v>
      </c>
      <c r="GG9" s="155">
        <f>'1718 revenues orig'!EC8</f>
        <v>15618.53</v>
      </c>
      <c r="GH9" s="155">
        <f>'1718 revenues orig'!ED8</f>
        <v>0</v>
      </c>
      <c r="GI9" s="155">
        <f>'1718 revenues orig'!EE8</f>
        <v>0</v>
      </c>
      <c r="GJ9" s="155">
        <f>'1718 revenues orig'!EF8</f>
        <v>0</v>
      </c>
      <c r="GK9" s="155">
        <f>'1718 revenues orig'!EG8</f>
        <v>0</v>
      </c>
      <c r="GL9" s="155">
        <f>'1718 revenues orig'!EH8</f>
        <v>0</v>
      </c>
      <c r="GM9" s="155">
        <f>'1718 revenues orig'!EI8</f>
        <v>0</v>
      </c>
      <c r="GN9" s="155">
        <f>'1718 revenues orig'!EJ8</f>
        <v>0</v>
      </c>
      <c r="GO9" s="155">
        <f>'1718 revenues orig'!EK8</f>
        <v>0</v>
      </c>
      <c r="GP9" s="155">
        <f>'1718 revenues orig'!EL8</f>
        <v>0</v>
      </c>
      <c r="GQ9" s="155">
        <f>'1718 revenues orig'!EM8</f>
        <v>0</v>
      </c>
      <c r="GR9" s="155">
        <f>'1718 revenues orig'!EN8</f>
        <v>0</v>
      </c>
      <c r="GS9" s="155">
        <f>'1718 revenues orig'!EO8</f>
        <v>0</v>
      </c>
      <c r="GT9" s="155">
        <f>'1718 revenues orig'!EP8</f>
        <v>0</v>
      </c>
      <c r="GU9" s="155">
        <f>'1718 revenues orig'!GH8</f>
        <v>0</v>
      </c>
      <c r="GV9" s="143">
        <f>SUM(GT9:GU9)</f>
        <v>0</v>
      </c>
      <c r="GX9" s="155">
        <f>'1718 revenues orig'!EQ8</f>
        <v>0</v>
      </c>
      <c r="GY9" s="155">
        <f t="shared" ref="GY9:GY10" si="7">SUM(E9:AH9)+SUM(AJ9:AT9)+SUM(AV9:BC9)+SUM(BE9:BJ9)+SUM(BL9:BV9)+SUM(BX9:CJ9)+SUM(CL9:CP9)+SUM(CR9:DE9)+SUM(DG9:DH9)+SUM(DJ9:FC9)+SUM(FE9:FJ9)+SUM(FL9:FQ9)+SUM(FS9:GB9)+SUM(GD9:GU9)+GX9+GW9</f>
        <v>3083419.0199999996</v>
      </c>
      <c r="GZ9" s="157">
        <f>GY9-'1718 revenues orig'!GI8</f>
        <v>0</v>
      </c>
    </row>
    <row r="10" spans="1:208" s="142" customFormat="1">
      <c r="A10" s="141"/>
      <c r="B10" s="141"/>
      <c r="C10" s="146" t="str">
        <f>'1718 revenues orig'!C9</f>
        <v>41114</v>
      </c>
      <c r="D10" s="147" t="str">
        <f>'1718 revenues orig'!D9</f>
        <v xml:space="preserve"> Copper Production</v>
      </c>
      <c r="E10" s="147">
        <f>'1718 revenues orig'!E9</f>
        <v>0</v>
      </c>
      <c r="F10" s="147">
        <f>'1718 revenues orig'!F9</f>
        <v>0</v>
      </c>
      <c r="G10" s="147">
        <f>'1718 revenues orig'!G9</f>
        <v>0</v>
      </c>
      <c r="H10" s="147">
        <f>'1718 revenues orig'!H9</f>
        <v>0</v>
      </c>
      <c r="I10" s="147">
        <f>'1718 revenues orig'!I9</f>
        <v>0</v>
      </c>
      <c r="J10" s="147">
        <f>'1718 revenues orig'!ET9</f>
        <v>0</v>
      </c>
      <c r="K10" s="147">
        <f>'1718 revenues orig'!EU9</f>
        <v>0</v>
      </c>
      <c r="L10" s="147">
        <f>'1718 revenues orig'!EV9</f>
        <v>0</v>
      </c>
      <c r="M10" s="147">
        <f>'1718 revenues orig'!EW9</f>
        <v>0</v>
      </c>
      <c r="N10" s="147">
        <f>'1718 revenues orig'!EX9</f>
        <v>0</v>
      </c>
      <c r="O10" s="147">
        <f>'1718 revenues orig'!EY9</f>
        <v>0</v>
      </c>
      <c r="P10" s="147">
        <f>'1718 revenues orig'!EZ9</f>
        <v>0</v>
      </c>
      <c r="Q10" s="147">
        <f>'1718 revenues orig'!FA9</f>
        <v>0</v>
      </c>
      <c r="R10" s="147">
        <f>'1718 revenues orig'!FB9</f>
        <v>0</v>
      </c>
      <c r="S10" s="147">
        <f>'1718 revenues orig'!FC9</f>
        <v>0</v>
      </c>
      <c r="T10" s="147">
        <f>'1718 revenues orig'!FD9</f>
        <v>0</v>
      </c>
      <c r="U10" s="147">
        <f>'1718 revenues orig'!FE9</f>
        <v>0</v>
      </c>
      <c r="V10" s="147">
        <f>'1718 revenues orig'!FF9</f>
        <v>0</v>
      </c>
      <c r="W10" s="147">
        <f>'1718 revenues orig'!FG9</f>
        <v>0</v>
      </c>
      <c r="X10" s="147">
        <f>'1718 revenues orig'!FH9</f>
        <v>0</v>
      </c>
      <c r="Y10" s="147">
        <f>'1718 revenues orig'!FI9</f>
        <v>0</v>
      </c>
      <c r="Z10" s="147">
        <f>'1718 revenues orig'!FJ9</f>
        <v>0</v>
      </c>
      <c r="AA10" s="147">
        <f>'1718 revenues orig'!FK9</f>
        <v>0</v>
      </c>
      <c r="AB10" s="147">
        <f>'1718 revenues orig'!FL9</f>
        <v>0</v>
      </c>
      <c r="AC10" s="147">
        <f>'1718 revenues orig'!FM9</f>
        <v>0</v>
      </c>
      <c r="AD10" s="147">
        <f>'1718 revenues orig'!FN9</f>
        <v>0</v>
      </c>
      <c r="AE10" s="147">
        <f>'1718 revenues orig'!FO9</f>
        <v>0</v>
      </c>
      <c r="AF10" s="147">
        <f>'1718 revenues orig'!FP9</f>
        <v>0</v>
      </c>
      <c r="AG10" s="147">
        <f>'1718 revenues orig'!FQ9</f>
        <v>0</v>
      </c>
      <c r="AH10" s="147">
        <f>'1718 revenues orig'!FR9</f>
        <v>0</v>
      </c>
      <c r="AI10" s="148">
        <f>SUM(I10:AH10)</f>
        <v>0</v>
      </c>
      <c r="AJ10" s="147">
        <f>'1718 revenues orig'!J9</f>
        <v>0</v>
      </c>
      <c r="AK10" s="147">
        <f>'1718 revenues orig'!K9</f>
        <v>0</v>
      </c>
      <c r="AL10" s="147">
        <f>'1718 revenues orig'!L9</f>
        <v>0</v>
      </c>
      <c r="AM10" s="147">
        <f>'1718 revenues orig'!M9</f>
        <v>0</v>
      </c>
      <c r="AN10" s="147">
        <f>'1718 revenues orig'!N9</f>
        <v>0</v>
      </c>
      <c r="AO10" s="147">
        <f>'1718 revenues orig'!O9</f>
        <v>0</v>
      </c>
      <c r="AP10" s="147">
        <f>'1718 revenues orig'!P9</f>
        <v>0</v>
      </c>
      <c r="AQ10" s="147">
        <f>'1718 revenues orig'!Q9</f>
        <v>0</v>
      </c>
      <c r="AR10" s="147">
        <f>'1718 revenues orig'!R9</f>
        <v>0</v>
      </c>
      <c r="AS10" s="147">
        <f>'1718 revenues orig'!S9</f>
        <v>0</v>
      </c>
      <c r="AT10" s="147">
        <f>'1718 revenues orig'!FS9</f>
        <v>0</v>
      </c>
      <c r="AU10" s="148">
        <f t="shared" si="0"/>
        <v>0</v>
      </c>
      <c r="AV10" s="147">
        <f>'1718 revenues orig'!T9</f>
        <v>0</v>
      </c>
      <c r="AW10" s="147">
        <f>'1718 revenues orig'!U9</f>
        <v>0</v>
      </c>
      <c r="AX10" s="147">
        <f>'1718 revenues orig'!V9</f>
        <v>0</v>
      </c>
      <c r="AY10" s="147">
        <f>'1718 revenues orig'!W9</f>
        <v>0</v>
      </c>
      <c r="AZ10" s="147">
        <f>'1718 revenues orig'!ER9</f>
        <v>0</v>
      </c>
      <c r="BA10" s="147">
        <f>'1718 revenues orig'!ES9</f>
        <v>0</v>
      </c>
      <c r="BB10" s="147">
        <f>'1718 revenues orig'!FT9</f>
        <v>0</v>
      </c>
      <c r="BC10" s="147">
        <f>'1718 revenues orig'!FU9</f>
        <v>0</v>
      </c>
      <c r="BD10" s="148">
        <f>SUM(BA10:BC10)</f>
        <v>0</v>
      </c>
      <c r="BE10" s="147">
        <f>'1718 revenues orig'!Y9</f>
        <v>0</v>
      </c>
      <c r="BF10" s="147">
        <f>'1718 revenues orig'!Z9</f>
        <v>0</v>
      </c>
      <c r="BG10" s="147">
        <f>'1718 revenues orig'!AA9</f>
        <v>0</v>
      </c>
      <c r="BH10" s="147">
        <f>'1718 revenues orig'!AB9</f>
        <v>0</v>
      </c>
      <c r="BI10" s="147">
        <f>'1718 revenues orig'!AC9</f>
        <v>0</v>
      </c>
      <c r="BJ10" s="147">
        <f>'1718 revenues orig'!FV9</f>
        <v>0</v>
      </c>
      <c r="BK10" s="148">
        <f t="shared" si="1"/>
        <v>0</v>
      </c>
      <c r="BL10" s="147">
        <f>'1718 revenues orig'!AD9</f>
        <v>0</v>
      </c>
      <c r="BM10" s="147">
        <f>'1718 revenues orig'!AE9</f>
        <v>0</v>
      </c>
      <c r="BN10" s="147">
        <f>'1718 revenues orig'!AF9</f>
        <v>0</v>
      </c>
      <c r="BO10" s="147">
        <f>'1718 revenues orig'!AG9</f>
        <v>61445.14</v>
      </c>
      <c r="BP10" s="147">
        <f>'1718 revenues orig'!AH9</f>
        <v>0</v>
      </c>
      <c r="BQ10" s="147">
        <f>'1718 revenues orig'!AI9</f>
        <v>0</v>
      </c>
      <c r="BR10" s="147">
        <f>'1718 revenues orig'!AJ9</f>
        <v>0</v>
      </c>
      <c r="BS10" s="147">
        <f>'1718 revenues orig'!AK9</f>
        <v>0</v>
      </c>
      <c r="BT10" s="147">
        <f>'1718 revenues orig'!AL9</f>
        <v>0</v>
      </c>
      <c r="BU10" s="147">
        <f>'1718 revenues orig'!AM9</f>
        <v>0</v>
      </c>
      <c r="BV10" s="147">
        <f>'1718 revenues orig'!FW9</f>
        <v>0</v>
      </c>
      <c r="BW10" s="148">
        <f t="shared" si="2"/>
        <v>0</v>
      </c>
      <c r="BX10" s="147">
        <f>'1718 revenues orig'!AN9</f>
        <v>0</v>
      </c>
      <c r="BY10" s="147">
        <f>'1718 revenues orig'!AO9</f>
        <v>0</v>
      </c>
      <c r="BZ10" s="147">
        <f>'1718 revenues orig'!AP9</f>
        <v>0</v>
      </c>
      <c r="CA10" s="147">
        <f>'1718 revenues orig'!AQ9</f>
        <v>0</v>
      </c>
      <c r="CB10" s="147">
        <f>'1718 revenues orig'!AR9</f>
        <v>0</v>
      </c>
      <c r="CC10" s="147">
        <f>'1718 revenues orig'!AS9</f>
        <v>0</v>
      </c>
      <c r="CD10" s="147">
        <f>'1718 revenues orig'!AT9</f>
        <v>0</v>
      </c>
      <c r="CE10" s="147">
        <f>'1718 revenues orig'!AU9</f>
        <v>0</v>
      </c>
      <c r="CF10" s="147">
        <f>'1718 revenues orig'!AV9</f>
        <v>0</v>
      </c>
      <c r="CG10" s="147">
        <f>'1718 revenues orig'!AW9</f>
        <v>0</v>
      </c>
      <c r="CH10" s="147">
        <f>'1718 revenues orig'!AX9</f>
        <v>0</v>
      </c>
      <c r="CI10" s="147">
        <f>'1718 revenues orig'!AY9</f>
        <v>0</v>
      </c>
      <c r="CJ10" s="147">
        <f>'1718 revenues orig'!FX9</f>
        <v>0</v>
      </c>
      <c r="CK10" s="148">
        <f t="shared" si="3"/>
        <v>0</v>
      </c>
      <c r="CL10" s="147">
        <f>'1718 revenues orig'!AZ9</f>
        <v>0</v>
      </c>
      <c r="CM10" s="147">
        <f>'1718 revenues orig'!BA9</f>
        <v>0</v>
      </c>
      <c r="CN10" s="147">
        <f>'1718 revenues orig'!BB9</f>
        <v>0</v>
      </c>
      <c r="CO10" s="147">
        <f>'1718 revenues orig'!BC9</f>
        <v>0</v>
      </c>
      <c r="CP10" s="147">
        <f>'1718 revenues orig'!FY9</f>
        <v>0</v>
      </c>
      <c r="CQ10" s="148">
        <f t="shared" ref="CQ10" si="8">SUM(CO10:CP10)</f>
        <v>0</v>
      </c>
      <c r="CR10" s="147">
        <f>'1718 revenues orig'!BD9</f>
        <v>0</v>
      </c>
      <c r="CS10" s="147">
        <f>'1718 revenues orig'!BE9</f>
        <v>0</v>
      </c>
      <c r="CT10" s="147">
        <f>'1718 revenues orig'!BF9</f>
        <v>0</v>
      </c>
      <c r="CU10" s="147">
        <f>'1718 revenues orig'!BG9</f>
        <v>0</v>
      </c>
      <c r="CV10" s="147">
        <f>'1718 revenues orig'!BH9</f>
        <v>0</v>
      </c>
      <c r="CW10" s="147">
        <f>'1718 revenues orig'!BI9</f>
        <v>0</v>
      </c>
      <c r="CX10" s="147">
        <f>'1718 revenues orig'!BJ9</f>
        <v>0</v>
      </c>
      <c r="CY10" s="147">
        <f>'1718 revenues orig'!BK9</f>
        <v>0</v>
      </c>
      <c r="CZ10" s="147">
        <f>'1718 revenues orig'!BL9</f>
        <v>0</v>
      </c>
      <c r="DA10" s="147">
        <f>'1718 revenues orig'!BM9</f>
        <v>0</v>
      </c>
      <c r="DB10" s="147">
        <f>'1718 revenues orig'!BN9</f>
        <v>0</v>
      </c>
      <c r="DC10" s="147">
        <f>'1718 revenues orig'!BO9</f>
        <v>0</v>
      </c>
      <c r="DD10" s="147">
        <f>'1718 revenues orig'!BP9</f>
        <v>0</v>
      </c>
      <c r="DE10" s="147">
        <f>'1718 revenues orig'!FZ9</f>
        <v>0</v>
      </c>
      <c r="DF10" s="148">
        <f t="shared" si="4"/>
        <v>0</v>
      </c>
      <c r="DG10" s="147">
        <f>'1718 revenues orig'!BQ9</f>
        <v>0</v>
      </c>
      <c r="DH10" s="147">
        <f>'1718 revenues orig'!GA9</f>
        <v>0</v>
      </c>
      <c r="DI10" s="148">
        <f t="shared" si="5"/>
        <v>0</v>
      </c>
      <c r="DJ10" s="147">
        <f>'1718 revenues orig'!BR9</f>
        <v>0</v>
      </c>
      <c r="DK10" s="147">
        <f>'1718 revenues orig'!BS9</f>
        <v>0</v>
      </c>
      <c r="DL10" s="147"/>
      <c r="DM10" s="147">
        <f>'1718 revenues orig'!BT9</f>
        <v>0</v>
      </c>
      <c r="DN10" s="147">
        <f>'1718 revenues orig'!BU9</f>
        <v>0</v>
      </c>
      <c r="DO10" s="147">
        <f>'1718 revenues orig'!BV9</f>
        <v>0</v>
      </c>
      <c r="DP10" s="147">
        <f>'1718 revenues orig'!BW9</f>
        <v>0</v>
      </c>
      <c r="DQ10" s="147">
        <f>'1718 revenues orig'!BX9</f>
        <v>0</v>
      </c>
      <c r="DR10" s="147">
        <f>'1718 revenues orig'!BY9</f>
        <v>0</v>
      </c>
      <c r="DS10" s="147">
        <f>'1718 revenues orig'!BZ9</f>
        <v>0</v>
      </c>
      <c r="DT10" s="147">
        <f>'1718 revenues orig'!CA9</f>
        <v>0</v>
      </c>
      <c r="DU10" s="147">
        <f>'1718 revenues orig'!CB9</f>
        <v>0</v>
      </c>
      <c r="DV10" s="147">
        <f>'1718 revenues orig'!CC9</f>
        <v>0</v>
      </c>
      <c r="DW10" s="147">
        <f>'1718 revenues orig'!CD9</f>
        <v>0</v>
      </c>
      <c r="DX10" s="147">
        <f>'1718 revenues orig'!CE9</f>
        <v>0</v>
      </c>
      <c r="DY10" s="147">
        <f>'1718 revenues orig'!CF9</f>
        <v>0</v>
      </c>
      <c r="DZ10" s="147">
        <f>'1718 revenues orig'!CG9</f>
        <v>0</v>
      </c>
      <c r="EA10" s="147">
        <f>'1718 revenues orig'!CH9</f>
        <v>0</v>
      </c>
      <c r="EB10" s="147">
        <f>'1718 revenues orig'!CI9</f>
        <v>0</v>
      </c>
      <c r="EC10" s="147">
        <f>'1718 revenues orig'!CJ9</f>
        <v>0</v>
      </c>
      <c r="ED10" s="147">
        <f>'1718 revenues orig'!CK9</f>
        <v>0</v>
      </c>
      <c r="EE10" s="147">
        <f>'1718 revenues orig'!CL9</f>
        <v>0</v>
      </c>
      <c r="EF10" s="147">
        <f>'1718 revenues orig'!CM9</f>
        <v>0</v>
      </c>
      <c r="EG10" s="147">
        <f>'1718 revenues orig'!CN9</f>
        <v>0</v>
      </c>
      <c r="EH10" s="147">
        <f>'1718 revenues orig'!CO9</f>
        <v>0</v>
      </c>
      <c r="EI10" s="147">
        <f>'1718 revenues orig'!CP9</f>
        <v>0</v>
      </c>
      <c r="EJ10" s="147">
        <f>'1718 revenues orig'!CQ9</f>
        <v>0</v>
      </c>
      <c r="EK10" s="147">
        <f>'1718 revenues orig'!CR9</f>
        <v>0</v>
      </c>
      <c r="EL10" s="147">
        <f>'1718 revenues orig'!CS9</f>
        <v>0</v>
      </c>
      <c r="EM10" s="147">
        <f>'1718 revenues orig'!CT9</f>
        <v>0</v>
      </c>
      <c r="EN10" s="147">
        <f>'1718 revenues orig'!CU9</f>
        <v>0</v>
      </c>
      <c r="EO10" s="147">
        <f>'1718 revenues orig'!CV9</f>
        <v>0</v>
      </c>
      <c r="EP10" s="147">
        <f>'1718 revenues orig'!CW9</f>
        <v>0</v>
      </c>
      <c r="EQ10" s="147">
        <f>'1718 revenues orig'!CX9</f>
        <v>0</v>
      </c>
      <c r="ER10" s="147">
        <f>'1718 revenues orig'!CY9</f>
        <v>0</v>
      </c>
      <c r="ES10" s="147">
        <f>'1718 revenues orig'!CZ9</f>
        <v>0</v>
      </c>
      <c r="ET10" s="147">
        <f>'1718 revenues orig'!DA9</f>
        <v>0</v>
      </c>
      <c r="EU10" s="147">
        <f>'1718 revenues orig'!DB9</f>
        <v>0</v>
      </c>
      <c r="EV10" s="147">
        <f>'1718 revenues orig'!DC9</f>
        <v>0</v>
      </c>
      <c r="EW10" s="147">
        <f>'1718 revenues orig'!DD9</f>
        <v>0</v>
      </c>
      <c r="EX10" s="147">
        <f>'1718 revenues orig'!DE9</f>
        <v>0</v>
      </c>
      <c r="EY10" s="147">
        <f>'1718 revenues orig'!DF9</f>
        <v>0</v>
      </c>
      <c r="EZ10" s="147">
        <f>'1718 revenues orig'!DG9</f>
        <v>0</v>
      </c>
      <c r="FA10" s="147">
        <f>'1718 revenues orig'!ES9</f>
        <v>0</v>
      </c>
      <c r="FB10" s="147">
        <f>'1718 revenues orig'!DH9</f>
        <v>0</v>
      </c>
      <c r="FC10" s="147">
        <f>'1718 revenues orig'!GB9</f>
        <v>0</v>
      </c>
      <c r="FD10" s="148">
        <f t="shared" si="6"/>
        <v>0</v>
      </c>
      <c r="FE10" s="147">
        <f>'1718 revenues orig'!DI9</f>
        <v>40.67</v>
      </c>
      <c r="FF10" s="147">
        <f>'1718 revenues orig'!DJ9</f>
        <v>0</v>
      </c>
      <c r="FG10" s="147">
        <f>'1718 revenues orig'!DK9</f>
        <v>0</v>
      </c>
      <c r="FH10" s="147">
        <f>'1718 revenues orig'!DL9</f>
        <v>0</v>
      </c>
      <c r="FI10" s="147">
        <f>'1718 revenues orig'!DM9</f>
        <v>0</v>
      </c>
      <c r="FJ10" s="147">
        <f>'1718 revenues orig'!GC9</f>
        <v>0</v>
      </c>
      <c r="FK10" s="148">
        <f>SUM(FI10:FJ10)</f>
        <v>0</v>
      </c>
      <c r="FL10" s="147">
        <f>'1718 revenues orig'!DN9</f>
        <v>0</v>
      </c>
      <c r="FM10" s="147">
        <f>'1718 revenues orig'!DO9</f>
        <v>0</v>
      </c>
      <c r="FN10" s="147">
        <f>'1718 revenues orig'!DP9</f>
        <v>20551.96</v>
      </c>
      <c r="FO10" s="147">
        <f>'1718 revenues orig'!DQ9</f>
        <v>0</v>
      </c>
      <c r="FP10" s="147">
        <f>'1718 revenues orig'!DR9</f>
        <v>0</v>
      </c>
      <c r="FQ10" s="147">
        <f>'1718 revenues orig'!DS9</f>
        <v>0</v>
      </c>
      <c r="FR10" s="148">
        <f>SUM(FP10:FQ10)</f>
        <v>0</v>
      </c>
      <c r="FS10" s="147">
        <f>'1718 revenues orig'!DS9</f>
        <v>0</v>
      </c>
      <c r="FT10" s="147">
        <f>'1718 revenues orig'!DT9</f>
        <v>0</v>
      </c>
      <c r="FU10" s="147">
        <f>'1718 revenues orig'!DU9</f>
        <v>0</v>
      </c>
      <c r="FV10" s="147">
        <f>'1718 revenues orig'!DV9</f>
        <v>0</v>
      </c>
      <c r="FW10" s="147">
        <f>'1718 revenues orig'!DW9</f>
        <v>0</v>
      </c>
      <c r="FX10" s="147">
        <f>'1718 revenues orig'!DX9</f>
        <v>0</v>
      </c>
      <c r="FY10" s="147">
        <f>'1718 revenues orig'!DY9</f>
        <v>0</v>
      </c>
      <c r="FZ10" s="147">
        <f>'1718 revenues orig'!GE9</f>
        <v>0</v>
      </c>
      <c r="GA10" s="147">
        <f>'1718 revenues orig'!GF9</f>
        <v>0</v>
      </c>
      <c r="GB10" s="147">
        <f>'1718 revenues orig'!GG9</f>
        <v>0</v>
      </c>
      <c r="GC10" s="148">
        <f>SUM(FY10:GB10)</f>
        <v>0</v>
      </c>
      <c r="GD10" s="147">
        <f>'1718 revenues orig'!DZ9</f>
        <v>0</v>
      </c>
      <c r="GE10" s="147">
        <f>'1718 revenues orig'!EA9</f>
        <v>0</v>
      </c>
      <c r="GF10" s="147">
        <f>'1718 revenues orig'!EB9</f>
        <v>0</v>
      </c>
      <c r="GG10" s="147">
        <f>'1718 revenues orig'!EC9</f>
        <v>0</v>
      </c>
      <c r="GH10" s="147">
        <f>'1718 revenues orig'!ED9</f>
        <v>0</v>
      </c>
      <c r="GI10" s="147">
        <f>'1718 revenues orig'!EE9</f>
        <v>0</v>
      </c>
      <c r="GJ10" s="147">
        <f>'1718 revenues orig'!EF9</f>
        <v>0</v>
      </c>
      <c r="GK10" s="147">
        <f>'1718 revenues orig'!EG9</f>
        <v>0</v>
      </c>
      <c r="GL10" s="147">
        <f>'1718 revenues orig'!EH9</f>
        <v>0</v>
      </c>
      <c r="GM10" s="147">
        <f>'1718 revenues orig'!EI9</f>
        <v>0</v>
      </c>
      <c r="GN10" s="147">
        <f>'1718 revenues orig'!EJ9</f>
        <v>0</v>
      </c>
      <c r="GO10" s="147">
        <f>'1718 revenues orig'!EK9</f>
        <v>0</v>
      </c>
      <c r="GP10" s="147">
        <f>'1718 revenues orig'!EL9</f>
        <v>0</v>
      </c>
      <c r="GQ10" s="147">
        <f>'1718 revenues orig'!EM9</f>
        <v>0</v>
      </c>
      <c r="GR10" s="147">
        <f>'1718 revenues orig'!EN9</f>
        <v>0</v>
      </c>
      <c r="GS10" s="147">
        <f>'1718 revenues orig'!EO9</f>
        <v>0</v>
      </c>
      <c r="GT10" s="147">
        <f>'1718 revenues orig'!EP9</f>
        <v>0</v>
      </c>
      <c r="GU10" s="147">
        <f>'1718 revenues orig'!GH9</f>
        <v>0</v>
      </c>
      <c r="GV10" s="148">
        <f>SUM(GT10:GU10)</f>
        <v>0</v>
      </c>
      <c r="GW10" s="147"/>
      <c r="GX10" s="147">
        <f>'1718 revenues orig'!EQ9</f>
        <v>0</v>
      </c>
      <c r="GY10" s="147">
        <f t="shared" si="7"/>
        <v>82037.76999999999</v>
      </c>
      <c r="GZ10" s="157">
        <f>GY10-'1718 revenues orig'!GI9</f>
        <v>0</v>
      </c>
    </row>
    <row r="11" spans="1:208" s="154" customFormat="1">
      <c r="A11" s="124"/>
      <c r="B11" s="124"/>
      <c r="C11" s="151"/>
      <c r="D11" s="152" t="s">
        <v>792</v>
      </c>
      <c r="E11" s="152">
        <f>SUBTOTAL(9,E8:E10)</f>
        <v>0</v>
      </c>
      <c r="F11" s="152">
        <f t="shared" ref="F11:U11" si="9">SUBTOTAL(9,F8:F10)</f>
        <v>0</v>
      </c>
      <c r="G11" s="152">
        <f t="shared" si="9"/>
        <v>0</v>
      </c>
      <c r="H11" s="152">
        <f t="shared" si="9"/>
        <v>305967.3</v>
      </c>
      <c r="I11" s="152">
        <f t="shared" si="9"/>
        <v>5254525.3899999997</v>
      </c>
      <c r="J11" s="152">
        <f t="shared" si="9"/>
        <v>0</v>
      </c>
      <c r="K11" s="152">
        <f t="shared" si="9"/>
        <v>0</v>
      </c>
      <c r="L11" s="152">
        <f t="shared" si="9"/>
        <v>0</v>
      </c>
      <c r="M11" s="152">
        <f>SUBTOTAL(9,M8:M10)</f>
        <v>0</v>
      </c>
      <c r="N11" s="152">
        <f t="shared" si="9"/>
        <v>0</v>
      </c>
      <c r="O11" s="152">
        <f t="shared" si="9"/>
        <v>0</v>
      </c>
      <c r="P11" s="152">
        <f t="shared" si="9"/>
        <v>0</v>
      </c>
      <c r="Q11" s="152">
        <f t="shared" si="9"/>
        <v>0</v>
      </c>
      <c r="R11" s="152">
        <f t="shared" si="9"/>
        <v>0</v>
      </c>
      <c r="S11" s="152">
        <f t="shared" si="9"/>
        <v>0</v>
      </c>
      <c r="T11" s="152">
        <f t="shared" si="9"/>
        <v>0</v>
      </c>
      <c r="U11" s="152">
        <f t="shared" si="9"/>
        <v>0</v>
      </c>
      <c r="V11" s="152">
        <f t="shared" ref="V11" si="10">SUBTOTAL(9,V8:V10)</f>
        <v>0</v>
      </c>
      <c r="W11" s="152">
        <f>SUBTOTAL(9,W8:W10)</f>
        <v>0</v>
      </c>
      <c r="X11" s="152">
        <f t="shared" ref="X11" si="11">SUBTOTAL(9,X8:X10)</f>
        <v>0</v>
      </c>
      <c r="Y11" s="152">
        <f t="shared" ref="Y11" si="12">SUBTOTAL(9,Y8:Y10)</f>
        <v>0</v>
      </c>
      <c r="Z11" s="152">
        <f t="shared" ref="Z11" si="13">SUBTOTAL(9,Z8:Z10)</f>
        <v>0</v>
      </c>
      <c r="AA11" s="152">
        <f t="shared" ref="AA11" si="14">SUBTOTAL(9,AA8:AA10)</f>
        <v>0</v>
      </c>
      <c r="AB11" s="152">
        <f t="shared" ref="AB11" si="15">SUBTOTAL(9,AB8:AB10)</f>
        <v>0</v>
      </c>
      <c r="AC11" s="152">
        <f t="shared" ref="AC11" si="16">SUBTOTAL(9,AC8:AC10)</f>
        <v>0</v>
      </c>
      <c r="AD11" s="152">
        <f t="shared" ref="AD11" si="17">SUBTOTAL(9,AD8:AD10)</f>
        <v>0</v>
      </c>
      <c r="AE11" s="152">
        <f t="shared" ref="AE11" si="18">SUBTOTAL(9,AE8:AE10)</f>
        <v>0</v>
      </c>
      <c r="AF11" s="152">
        <f t="shared" ref="AF11" si="19">SUBTOTAL(9,AF8:AF10)</f>
        <v>0</v>
      </c>
      <c r="AG11" s="152">
        <f t="shared" ref="AG11:AH11" si="20">SUBTOTAL(9,AG8:AG10)</f>
        <v>0</v>
      </c>
      <c r="AH11" s="152">
        <f t="shared" si="20"/>
        <v>0</v>
      </c>
      <c r="AI11" s="153">
        <f>SUBTOTAL(9,AI8:AI10)</f>
        <v>5254525.3899999997</v>
      </c>
      <c r="AJ11" s="152">
        <f t="shared" ref="AJ11" si="21">SUBTOTAL(9,AJ8:AJ10)</f>
        <v>0</v>
      </c>
      <c r="AK11" s="152">
        <f t="shared" ref="AK11" si="22">SUBTOTAL(9,AK8:AK10)</f>
        <v>0</v>
      </c>
      <c r="AL11" s="152">
        <f t="shared" ref="AL11" si="23">SUBTOTAL(9,AL8:AL10)</f>
        <v>0</v>
      </c>
      <c r="AM11" s="152">
        <f t="shared" ref="AM11" si="24">SUBTOTAL(9,AM8:AM10)</f>
        <v>0</v>
      </c>
      <c r="AN11" s="152">
        <f t="shared" ref="AN11" si="25">SUBTOTAL(9,AN8:AN10)</f>
        <v>0</v>
      </c>
      <c r="AO11" s="152">
        <f t="shared" ref="AO11" si="26">SUBTOTAL(9,AO8:AO10)</f>
        <v>15402.35</v>
      </c>
      <c r="AP11" s="152">
        <f t="shared" ref="AP11" si="27">SUBTOTAL(9,AP8:AP10)</f>
        <v>0</v>
      </c>
      <c r="AQ11" s="152">
        <f t="shared" ref="AQ11" si="28">SUBTOTAL(9,AQ8:AQ10)</f>
        <v>748381.06</v>
      </c>
      <c r="AR11" s="152">
        <f t="shared" ref="AR11" si="29">SUBTOTAL(9,AR8:AR10)</f>
        <v>0</v>
      </c>
      <c r="AS11" s="152">
        <f t="shared" ref="AS11:AT11" si="30">SUBTOTAL(9,AS8:AS10)</f>
        <v>237448.64</v>
      </c>
      <c r="AT11" s="152">
        <f t="shared" si="30"/>
        <v>0</v>
      </c>
      <c r="AU11" s="153">
        <f>SUBTOTAL(9,AU8:AU10)</f>
        <v>237448.64</v>
      </c>
      <c r="AV11" s="152">
        <f t="shared" ref="AV11" si="31">SUBTOTAL(9,AV8:AV10)</f>
        <v>215648.43</v>
      </c>
      <c r="AW11" s="152">
        <f t="shared" ref="AW11" si="32">SUBTOTAL(9,AW8:AW10)</f>
        <v>164187.60999999999</v>
      </c>
      <c r="AX11" s="152">
        <f t="shared" ref="AX11" si="33">SUBTOTAL(9,AX8:AX10)</f>
        <v>355495.95999999996</v>
      </c>
      <c r="AY11" s="152">
        <f t="shared" ref="AY11" si="34">SUBTOTAL(9,AY8:AY10)</f>
        <v>108113.41</v>
      </c>
      <c r="AZ11" s="152">
        <f t="shared" ref="AZ11" si="35">SUBTOTAL(9,AZ8:AZ10)</f>
        <v>0</v>
      </c>
      <c r="BA11" s="152">
        <f t="shared" ref="BA11" si="36">SUBTOTAL(9,BA8:BA10)</f>
        <v>1299998.29</v>
      </c>
      <c r="BB11" s="152">
        <f t="shared" ref="BB11" si="37">SUBTOTAL(9,BB8:BB10)</f>
        <v>0</v>
      </c>
      <c r="BC11" s="152">
        <f t="shared" ref="BC11" si="38">SUBTOTAL(9,BC8:BC10)</f>
        <v>0</v>
      </c>
      <c r="BD11" s="153">
        <f>SUBTOTAL(9,BD8:BD10)</f>
        <v>1299998.29</v>
      </c>
      <c r="BE11" s="152">
        <f t="shared" ref="BE11" si="39">SUBTOTAL(9,BE8:BE10)</f>
        <v>26517</v>
      </c>
      <c r="BF11" s="152">
        <f t="shared" ref="BF11" si="40">SUBTOTAL(9,BF8:BF10)</f>
        <v>411646.76</v>
      </c>
      <c r="BG11" s="152">
        <f t="shared" ref="BG11" si="41">SUBTOTAL(9,BG8:BG10)</f>
        <v>0</v>
      </c>
      <c r="BH11" s="152">
        <f t="shared" ref="BH11" si="42">SUBTOTAL(9,BH8:BH10)</f>
        <v>46943.09</v>
      </c>
      <c r="BI11" s="152">
        <f t="shared" ref="BI11:BJ11" si="43">SUBTOTAL(9,BI8:BI10)</f>
        <v>176470.38</v>
      </c>
      <c r="BJ11" s="152">
        <f t="shared" si="43"/>
        <v>0</v>
      </c>
      <c r="BK11" s="153">
        <f>SUBTOTAL(9,BK8:BK10)</f>
        <v>176470.38</v>
      </c>
      <c r="BL11" s="152">
        <f t="shared" ref="BL11" si="44">SUBTOTAL(9,BL8:BL10)</f>
        <v>72243.5</v>
      </c>
      <c r="BM11" s="152">
        <f t="shared" ref="BM11" si="45">SUBTOTAL(9,BM8:BM10)</f>
        <v>51833.66</v>
      </c>
      <c r="BN11" s="152">
        <f t="shared" ref="BN11" si="46">SUBTOTAL(9,BN8:BN10)</f>
        <v>392916.56</v>
      </c>
      <c r="BO11" s="152">
        <f t="shared" ref="BO11" si="47">SUBTOTAL(9,BO8:BO10)</f>
        <v>95991.53</v>
      </c>
      <c r="BP11" s="152">
        <f t="shared" ref="BP11" si="48">SUBTOTAL(9,BP8:BP10)</f>
        <v>0</v>
      </c>
      <c r="BQ11" s="152">
        <f t="shared" ref="BQ11" si="49">SUBTOTAL(9,BQ8:BQ10)</f>
        <v>31511.279999999999</v>
      </c>
      <c r="BR11" s="152">
        <f t="shared" ref="BR11" si="50">SUBTOTAL(9,BR8:BR10)</f>
        <v>0</v>
      </c>
      <c r="BS11" s="152">
        <f t="shared" ref="BS11" si="51">SUBTOTAL(9,BS8:BS10)</f>
        <v>61872.36</v>
      </c>
      <c r="BT11" s="152">
        <f t="shared" ref="BT11" si="52">SUBTOTAL(9,BT8:BT10)</f>
        <v>0</v>
      </c>
      <c r="BU11" s="152">
        <f t="shared" ref="BU11:BV11" si="53">SUBTOTAL(9,BU8:BU10)</f>
        <v>289772.32</v>
      </c>
      <c r="BV11" s="152">
        <f t="shared" si="53"/>
        <v>0</v>
      </c>
      <c r="BW11" s="153">
        <f>SUBTOTAL(9,BW8:BW10)</f>
        <v>289772.32</v>
      </c>
      <c r="BX11" s="152">
        <f t="shared" ref="BX11" si="54">SUBTOTAL(9,BX8:BX10)</f>
        <v>15962.36</v>
      </c>
      <c r="BY11" s="152">
        <f t="shared" ref="BY11" si="55">SUBTOTAL(9,BY8:BY10)</f>
        <v>29606.79</v>
      </c>
      <c r="BZ11" s="152">
        <f t="shared" ref="BZ11" si="56">SUBTOTAL(9,BZ8:BZ10)</f>
        <v>14188.220000000001</v>
      </c>
      <c r="CA11" s="152">
        <f t="shared" ref="CA11" si="57">SUBTOTAL(9,CA8:CA10)</f>
        <v>0</v>
      </c>
      <c r="CB11" s="152">
        <f t="shared" ref="CB11" si="58">SUBTOTAL(9,CB8:CB10)</f>
        <v>156758.87</v>
      </c>
      <c r="CC11" s="152">
        <f t="shared" ref="CC11" si="59">SUBTOTAL(9,CC8:CC10)</f>
        <v>11627.5</v>
      </c>
      <c r="CD11" s="152">
        <f t="shared" ref="CD11" si="60">SUBTOTAL(9,CD8:CD10)</f>
        <v>111704.47</v>
      </c>
      <c r="CE11" s="152">
        <f t="shared" ref="CE11" si="61">SUBTOTAL(9,CE8:CE10)</f>
        <v>41221.08</v>
      </c>
      <c r="CF11" s="152">
        <f t="shared" ref="CF11" si="62">SUBTOTAL(9,CF8:CF10)</f>
        <v>0</v>
      </c>
      <c r="CG11" s="152">
        <f t="shared" ref="CG11" si="63">SUBTOTAL(9,CG8:CG10)</f>
        <v>343365.41</v>
      </c>
      <c r="CH11" s="152">
        <f t="shared" ref="CH11" si="64">SUBTOTAL(9,CH8:CH10)</f>
        <v>0</v>
      </c>
      <c r="CI11" s="152">
        <f t="shared" ref="CI11:CJ11" si="65">SUBTOTAL(9,CI8:CI10)</f>
        <v>585385.32999999996</v>
      </c>
      <c r="CJ11" s="152">
        <f t="shared" si="65"/>
        <v>0</v>
      </c>
      <c r="CK11" s="153">
        <f>SUBTOTAL(9,CK8:CK10)</f>
        <v>585385.32999999996</v>
      </c>
      <c r="CL11" s="152">
        <f t="shared" ref="CL11" si="66">SUBTOTAL(9,CL8:CL10)</f>
        <v>8035.63</v>
      </c>
      <c r="CM11" s="152">
        <f t="shared" ref="CM11" si="67">SUBTOTAL(9,CM8:CM10)</f>
        <v>32714.83</v>
      </c>
      <c r="CN11" s="152">
        <f t="shared" ref="CN11" si="68">SUBTOTAL(9,CN8:CN10)</f>
        <v>394057.57</v>
      </c>
      <c r="CO11" s="152">
        <f t="shared" ref="CO11:CP11" si="69">SUBTOTAL(9,CO8:CO10)</f>
        <v>369801.37</v>
      </c>
      <c r="CP11" s="152">
        <f t="shared" si="69"/>
        <v>0</v>
      </c>
      <c r="CQ11" s="153">
        <f>SUBTOTAL(9,CQ8:CQ10)</f>
        <v>369801.37</v>
      </c>
      <c r="CR11" s="152">
        <f t="shared" ref="CR11" si="70">SUBTOTAL(9,CR8:CR10)</f>
        <v>0</v>
      </c>
      <c r="CS11" s="152">
        <f t="shared" ref="CS11" si="71">SUBTOTAL(9,CS8:CS10)</f>
        <v>4622.67</v>
      </c>
      <c r="CT11" s="152">
        <f t="shared" ref="CT11" si="72">SUBTOTAL(9,CT8:CT10)</f>
        <v>138697.42000000001</v>
      </c>
      <c r="CU11" s="152">
        <f t="shared" ref="CU11" si="73">SUBTOTAL(9,CU8:CU10)</f>
        <v>16990.57</v>
      </c>
      <c r="CV11" s="152">
        <f t="shared" ref="CV11" si="74">SUBTOTAL(9,CV8:CV10)</f>
        <v>33999.49</v>
      </c>
      <c r="CW11" s="152">
        <f t="shared" ref="CW11" si="75">SUBTOTAL(9,CW8:CW10)</f>
        <v>0</v>
      </c>
      <c r="CX11" s="152">
        <f t="shared" ref="CX11" si="76">SUBTOTAL(9,CX8:CX10)</f>
        <v>658549.42000000004</v>
      </c>
      <c r="CY11" s="152">
        <f t="shared" ref="CY11" si="77">SUBTOTAL(9,CY8:CY10)</f>
        <v>17863.830000000002</v>
      </c>
      <c r="CZ11" s="152">
        <f t="shared" ref="CZ11" si="78">SUBTOTAL(9,CZ8:CZ10)</f>
        <v>0</v>
      </c>
      <c r="DA11" s="152">
        <f t="shared" ref="DA11" si="79">SUBTOTAL(9,DA8:DA10)</f>
        <v>5867.54</v>
      </c>
      <c r="DB11" s="152">
        <f t="shared" ref="DB11" si="80">SUBTOTAL(9,DB8:DB10)</f>
        <v>0</v>
      </c>
      <c r="DC11" s="152">
        <f t="shared" ref="DC11" si="81">SUBTOTAL(9,DC8:DC10)</f>
        <v>831864.66999999993</v>
      </c>
      <c r="DD11" s="152">
        <f t="shared" ref="DD11:DE11" si="82">SUBTOTAL(9,DD8:DD10)</f>
        <v>107159.42</v>
      </c>
      <c r="DE11" s="152">
        <f t="shared" si="82"/>
        <v>0</v>
      </c>
      <c r="DF11" s="153">
        <f>SUBTOTAL(9,DF8:DF10)</f>
        <v>107159.42</v>
      </c>
      <c r="DG11" s="152">
        <f t="shared" ref="DG11:DH11" si="83">SUBTOTAL(9,DG8:DG10)</f>
        <v>31012.59</v>
      </c>
      <c r="DH11" s="152">
        <f t="shared" si="83"/>
        <v>0</v>
      </c>
      <c r="DI11" s="153">
        <f>SUBTOTAL(9,DI8:DI10)</f>
        <v>31012.59</v>
      </c>
      <c r="DJ11" s="152">
        <f t="shared" ref="DJ11" si="84">SUBTOTAL(9,DJ8:DJ10)</f>
        <v>0</v>
      </c>
      <c r="DK11" s="152">
        <f t="shared" ref="DK11" si="85">SUBTOTAL(9,DK8:DK10)</f>
        <v>0</v>
      </c>
      <c r="DL11" s="152"/>
      <c r="DM11" s="152">
        <f t="shared" ref="DM11" si="86">SUBTOTAL(9,DM8:DM10)</f>
        <v>0</v>
      </c>
      <c r="DN11" s="152">
        <f t="shared" ref="DN11" si="87">SUBTOTAL(9,DN8:DN10)</f>
        <v>23386.1</v>
      </c>
      <c r="DO11" s="152">
        <f t="shared" ref="DO11" si="88">SUBTOTAL(9,DO8:DO10)</f>
        <v>1286408.17</v>
      </c>
      <c r="DP11" s="152">
        <f t="shared" ref="DP11" si="89">SUBTOTAL(9,DP8:DP10)</f>
        <v>0</v>
      </c>
      <c r="DQ11" s="152">
        <f t="shared" ref="DQ11" si="90">SUBTOTAL(9,DQ8:DQ10)</f>
        <v>84408.86</v>
      </c>
      <c r="DR11" s="152">
        <f t="shared" ref="DR11" si="91">SUBTOTAL(9,DR8:DR10)</f>
        <v>32065.75</v>
      </c>
      <c r="DS11" s="152">
        <f t="shared" ref="DS11" si="92">SUBTOTAL(9,DS8:DS10)</f>
        <v>67462.37</v>
      </c>
      <c r="DT11" s="152">
        <f t="shared" ref="DT11" si="93">SUBTOTAL(9,DT8:DT10)</f>
        <v>256794</v>
      </c>
      <c r="DU11" s="152">
        <f t="shared" ref="DU11" si="94">SUBTOTAL(9,DU8:DU10)</f>
        <v>216989.96</v>
      </c>
      <c r="DV11" s="152">
        <f t="shared" ref="DV11" si="95">SUBTOTAL(9,DV8:DV10)</f>
        <v>108727.65</v>
      </c>
      <c r="DW11" s="152">
        <f t="shared" ref="DW11" si="96">SUBTOTAL(9,DW8:DW10)</f>
        <v>302305.94</v>
      </c>
      <c r="DX11" s="152">
        <f t="shared" ref="DX11" si="97">SUBTOTAL(9,DX8:DX10)</f>
        <v>11149.74</v>
      </c>
      <c r="DY11" s="152">
        <f t="shared" ref="DY11" si="98">SUBTOTAL(9,DY8:DY10)</f>
        <v>0</v>
      </c>
      <c r="DZ11" s="152">
        <f t="shared" ref="DZ11" si="99">SUBTOTAL(9,DZ8:DZ10)</f>
        <v>9047.4</v>
      </c>
      <c r="EA11" s="152">
        <f t="shared" ref="EA11" si="100">SUBTOTAL(9,EA8:EA10)</f>
        <v>0</v>
      </c>
      <c r="EB11" s="152">
        <f t="shared" ref="EB11" si="101">SUBTOTAL(9,EB8:EB10)</f>
        <v>0</v>
      </c>
      <c r="EC11" s="152">
        <f t="shared" ref="EC11" si="102">SUBTOTAL(9,EC8:EC10)</f>
        <v>15551.9</v>
      </c>
      <c r="ED11" s="152">
        <f t="shared" ref="ED11" si="103">SUBTOTAL(9,ED8:ED10)</f>
        <v>68992.41</v>
      </c>
      <c r="EE11" s="152">
        <f t="shared" ref="EE11" si="104">SUBTOTAL(9,EE8:EE10)</f>
        <v>0</v>
      </c>
      <c r="EF11" s="152">
        <f t="shared" ref="EF11" si="105">SUBTOTAL(9,EF8:EF10)</f>
        <v>0</v>
      </c>
      <c r="EG11" s="152">
        <f t="shared" ref="EG11" si="106">SUBTOTAL(9,EG8:EG10)</f>
        <v>0</v>
      </c>
      <c r="EH11" s="152">
        <f t="shared" ref="EH11" si="107">SUBTOTAL(9,EH8:EH10)</f>
        <v>27740.05</v>
      </c>
      <c r="EI11" s="152">
        <f t="shared" ref="EI11" si="108">SUBTOTAL(9,EI8:EI10)</f>
        <v>235086.52</v>
      </c>
      <c r="EJ11" s="152">
        <f t="shared" ref="EJ11" si="109">SUBTOTAL(9,EJ8:EJ10)</f>
        <v>58708.57</v>
      </c>
      <c r="EK11" s="152">
        <f t="shared" ref="EK11" si="110">SUBTOTAL(9,EK8:EK10)</f>
        <v>31696.38</v>
      </c>
      <c r="EL11" s="152">
        <f t="shared" ref="EL11" si="111">SUBTOTAL(9,EL8:EL10)</f>
        <v>0</v>
      </c>
      <c r="EM11" s="152">
        <f t="shared" ref="EM11" si="112">SUBTOTAL(9,EM8:EM10)</f>
        <v>0</v>
      </c>
      <c r="EN11" s="152">
        <f t="shared" ref="EN11" si="113">SUBTOTAL(9,EN8:EN10)</f>
        <v>0</v>
      </c>
      <c r="EO11" s="152">
        <f t="shared" ref="EO11" si="114">SUBTOTAL(9,EO8:EO10)</f>
        <v>0</v>
      </c>
      <c r="EP11" s="152">
        <f t="shared" ref="EP11" si="115">SUBTOTAL(9,EP8:EP10)</f>
        <v>0</v>
      </c>
      <c r="EQ11" s="152">
        <f t="shared" ref="EQ11" si="116">SUBTOTAL(9,EQ8:EQ10)</f>
        <v>16332.61</v>
      </c>
      <c r="ER11" s="152">
        <f t="shared" ref="ER11" si="117">SUBTOTAL(9,ER8:ER10)</f>
        <v>12224.38</v>
      </c>
      <c r="ES11" s="152">
        <f t="shared" ref="ES11" si="118">SUBTOTAL(9,ES8:ES10)</f>
        <v>49375.99</v>
      </c>
      <c r="ET11" s="152">
        <f t="shared" ref="ET11" si="119">SUBTOTAL(9,ET8:ET10)</f>
        <v>128284.01</v>
      </c>
      <c r="EU11" s="152">
        <f t="shared" ref="EU11" si="120">SUBTOTAL(9,EU8:EU10)</f>
        <v>37926.57</v>
      </c>
      <c r="EV11" s="152">
        <f t="shared" ref="EV11" si="121">SUBTOTAL(9,EV8:EV10)</f>
        <v>82475.31</v>
      </c>
      <c r="EW11" s="152">
        <f t="shared" ref="EW11" si="122">SUBTOTAL(9,EW8:EW10)</f>
        <v>61951.17</v>
      </c>
      <c r="EX11" s="152">
        <f t="shared" ref="EX11" si="123">SUBTOTAL(9,EX8:EX10)</f>
        <v>0</v>
      </c>
      <c r="EY11" s="152">
        <f t="shared" ref="EY11" si="124">SUBTOTAL(9,EY8:EY10)</f>
        <v>21392.75</v>
      </c>
      <c r="EZ11" s="152">
        <f t="shared" ref="EZ11:FA11" si="125">SUBTOTAL(9,EZ8:EZ10)</f>
        <v>698791.92</v>
      </c>
      <c r="FA11" s="152">
        <f t="shared" si="125"/>
        <v>0</v>
      </c>
      <c r="FB11" s="152">
        <f t="shared" ref="FB11:FC11" si="126">SUBTOTAL(9,FB8:FB10)</f>
        <v>383634.37999999995</v>
      </c>
      <c r="FC11" s="152">
        <f t="shared" si="126"/>
        <v>0</v>
      </c>
      <c r="FD11" s="153">
        <f>SUBTOTAL(9,FD8:FD10)</f>
        <v>383634.37999999995</v>
      </c>
      <c r="FE11" s="152">
        <f t="shared" ref="FE11" si="127">SUBTOTAL(9,FE8:FE10)</f>
        <v>3824.3700000000003</v>
      </c>
      <c r="FF11" s="152">
        <f t="shared" ref="FF11" si="128">SUBTOTAL(9,FF8:FF10)</f>
        <v>238730.13</v>
      </c>
      <c r="FG11" s="152">
        <f t="shared" ref="FG11" si="129">SUBTOTAL(9,FG8:FG10)</f>
        <v>7612.77</v>
      </c>
      <c r="FH11" s="152">
        <f t="shared" ref="FH11" si="130">SUBTOTAL(9,FH8:FH10)</f>
        <v>0</v>
      </c>
      <c r="FI11" s="152">
        <f t="shared" ref="FI11:FJ11" si="131">SUBTOTAL(9,FI8:FI10)</f>
        <v>1488465.05</v>
      </c>
      <c r="FJ11" s="152">
        <f t="shared" si="131"/>
        <v>0</v>
      </c>
      <c r="FK11" s="153">
        <f>SUBTOTAL(9,FK8:FK10)</f>
        <v>1488465.05</v>
      </c>
      <c r="FL11" s="152">
        <f t="shared" ref="FL11" si="132">SUBTOTAL(9,FL8:FL10)</f>
        <v>49458.97</v>
      </c>
      <c r="FM11" s="152">
        <f t="shared" ref="FM11" si="133">SUBTOTAL(9,FM8:FM10)</f>
        <v>0</v>
      </c>
      <c r="FN11" s="152">
        <f t="shared" ref="FN11" si="134">SUBTOTAL(9,FN8:FN10)</f>
        <v>183549.81</v>
      </c>
      <c r="FO11" s="152">
        <f t="shared" ref="FO11" si="135">SUBTOTAL(9,FO8:FO10)</f>
        <v>0</v>
      </c>
      <c r="FP11" s="152">
        <f t="shared" ref="FP11:FQ11" si="136">SUBTOTAL(9,FP8:FP10)</f>
        <v>68298.98</v>
      </c>
      <c r="FQ11" s="152">
        <f t="shared" si="136"/>
        <v>0</v>
      </c>
      <c r="FR11" s="153">
        <f>SUBTOTAL(9,FR8:FR10)</f>
        <v>68298.98</v>
      </c>
      <c r="FS11" s="152">
        <f t="shared" ref="FS11" si="137">SUBTOTAL(9,FS8:FS10)</f>
        <v>0</v>
      </c>
      <c r="FT11" s="152">
        <f t="shared" ref="FT11" si="138">SUBTOTAL(9,FT8:FT10)</f>
        <v>0</v>
      </c>
      <c r="FU11" s="152">
        <f t="shared" ref="FU11" si="139">SUBTOTAL(9,FU8:FU10)</f>
        <v>0</v>
      </c>
      <c r="FV11" s="152">
        <f t="shared" ref="FV11" si="140">SUBTOTAL(9,FV8:FV10)</f>
        <v>14560.44</v>
      </c>
      <c r="FW11" s="152">
        <f t="shared" ref="FW11" si="141">SUBTOTAL(9,FW8:FW10)</f>
        <v>0</v>
      </c>
      <c r="FX11" s="152">
        <f t="shared" ref="FX11" si="142">SUBTOTAL(9,FX8:FX10)</f>
        <v>0</v>
      </c>
      <c r="FY11" s="152">
        <f t="shared" ref="FY11" si="143">SUBTOTAL(9,FY8:FY10)</f>
        <v>203631.52</v>
      </c>
      <c r="FZ11" s="152">
        <f t="shared" ref="FZ11" si="144">SUBTOTAL(9,FZ8:FZ10)</f>
        <v>0</v>
      </c>
      <c r="GA11" s="152">
        <f t="shared" ref="GA11" si="145">SUBTOTAL(9,GA8:GA10)</f>
        <v>0</v>
      </c>
      <c r="GB11" s="152">
        <f t="shared" ref="GB11" si="146">SUBTOTAL(9,GB8:GB10)</f>
        <v>0</v>
      </c>
      <c r="GC11" s="153">
        <f>SUBTOTAL(9,GC8:GC10)</f>
        <v>203631.52</v>
      </c>
      <c r="GD11" s="152">
        <f t="shared" ref="GD11" si="147">SUBTOTAL(9,GD8:GD10)</f>
        <v>0</v>
      </c>
      <c r="GE11" s="152">
        <f t="shared" ref="GE11" si="148">SUBTOTAL(9,GE8:GE10)</f>
        <v>0</v>
      </c>
      <c r="GF11" s="152">
        <f t="shared" ref="GF11" si="149">SUBTOTAL(9,GF8:GF10)</f>
        <v>0</v>
      </c>
      <c r="GG11" s="152">
        <f t="shared" ref="GG11" si="150">SUBTOTAL(9,GG8:GG10)</f>
        <v>52338.11</v>
      </c>
      <c r="GH11" s="152">
        <f t="shared" ref="GH11" si="151">SUBTOTAL(9,GH8:GH10)</f>
        <v>0</v>
      </c>
      <c r="GI11" s="152">
        <f t="shared" ref="GI11" si="152">SUBTOTAL(9,GI8:GI10)</f>
        <v>39269.620000000003</v>
      </c>
      <c r="GJ11" s="152">
        <f t="shared" ref="GJ11" si="153">SUBTOTAL(9,GJ8:GJ10)</f>
        <v>0</v>
      </c>
      <c r="GK11" s="152">
        <f t="shared" ref="GK11" si="154">SUBTOTAL(9,GK8:GK10)</f>
        <v>0</v>
      </c>
      <c r="GL11" s="152">
        <f t="shared" ref="GL11" si="155">SUBTOTAL(9,GL8:GL10)</f>
        <v>0</v>
      </c>
      <c r="GM11" s="152">
        <f t="shared" ref="GM11" si="156">SUBTOTAL(9,GM8:GM10)</f>
        <v>159957.41</v>
      </c>
      <c r="GN11" s="152">
        <f t="shared" ref="GN11" si="157">SUBTOTAL(9,GN8:GN10)</f>
        <v>47031.53</v>
      </c>
      <c r="GO11" s="152">
        <f t="shared" ref="GO11" si="158">SUBTOTAL(9,GO8:GO10)</f>
        <v>38432.81</v>
      </c>
      <c r="GP11" s="152">
        <f t="shared" ref="GP11" si="159">SUBTOTAL(9,GP8:GP10)</f>
        <v>0</v>
      </c>
      <c r="GQ11" s="152">
        <f t="shared" ref="GQ11" si="160">SUBTOTAL(9,GQ8:GQ10)</f>
        <v>41233.269999999997</v>
      </c>
      <c r="GR11" s="152">
        <f t="shared" ref="GR11" si="161">SUBTOTAL(9,GR8:GR10)</f>
        <v>14456.98</v>
      </c>
      <c r="GS11" s="152">
        <f t="shared" ref="GS11" si="162">SUBTOTAL(9,GS8:GS10)</f>
        <v>0</v>
      </c>
      <c r="GT11" s="152">
        <f t="shared" ref="GT11:GU11" si="163">SUBTOTAL(9,GT8:GT10)</f>
        <v>58457.7</v>
      </c>
      <c r="GU11" s="152">
        <f t="shared" si="163"/>
        <v>0</v>
      </c>
      <c r="GV11" s="153">
        <f>SUBTOTAL(9,GV8:GV10)</f>
        <v>58457.7</v>
      </c>
      <c r="GW11" s="152"/>
      <c r="GX11" s="152">
        <f t="shared" ref="GX11:GY11" si="164">SUBTOTAL(9,GX8:GX10)</f>
        <v>1206</v>
      </c>
      <c r="GY11" s="152">
        <f t="shared" si="164"/>
        <v>21363370.259999998</v>
      </c>
      <c r="GZ11" s="158"/>
    </row>
    <row r="12" spans="1:208">
      <c r="AH12" s="122"/>
      <c r="AI12" s="138"/>
    </row>
    <row r="13" spans="1:208">
      <c r="C13" s="110" t="str">
        <f>'1718 revenues orig'!C11</f>
        <v>41310</v>
      </c>
      <c r="D13" s="122" t="str">
        <f>'1718 revenues orig'!D11</f>
        <v xml:space="preserve"> Tuition from Foreign Nationals</v>
      </c>
      <c r="E13" s="122">
        <f>'1718 revenues orig'!E11</f>
        <v>0</v>
      </c>
      <c r="F13" s="122">
        <f>'1718 revenues orig'!F11</f>
        <v>0</v>
      </c>
      <c r="G13" s="122">
        <f>'1718 revenues orig'!G11</f>
        <v>0</v>
      </c>
      <c r="H13" s="122">
        <f>'1718 revenues orig'!H11</f>
        <v>0</v>
      </c>
      <c r="I13" s="122">
        <f>'1718 revenues orig'!I11</f>
        <v>0</v>
      </c>
      <c r="J13" s="122">
        <f>'1718 revenues orig'!ET11</f>
        <v>0</v>
      </c>
      <c r="K13" s="122">
        <f>'1718 revenues orig'!EU11</f>
        <v>0</v>
      </c>
      <c r="L13" s="122">
        <f>'1718 revenues orig'!EV11</f>
        <v>0</v>
      </c>
      <c r="M13" s="122">
        <f>'1718 revenues orig'!EW11</f>
        <v>0</v>
      </c>
      <c r="N13" s="122">
        <f>'1718 revenues orig'!EX11</f>
        <v>0</v>
      </c>
      <c r="O13" s="122">
        <f>'1718 revenues orig'!EY11</f>
        <v>0</v>
      </c>
      <c r="P13" s="122">
        <f>'1718 revenues orig'!EZ11</f>
        <v>0</v>
      </c>
      <c r="Q13" s="122">
        <f>'1718 revenues orig'!FA11</f>
        <v>0</v>
      </c>
      <c r="R13" s="122">
        <f>'1718 revenues orig'!FB11</f>
        <v>0</v>
      </c>
      <c r="S13" s="122">
        <f>'1718 revenues orig'!FC11</f>
        <v>0</v>
      </c>
      <c r="T13" s="122">
        <f>'1718 revenues orig'!FD11</f>
        <v>0</v>
      </c>
      <c r="U13" s="122">
        <f>'1718 revenues orig'!FE11</f>
        <v>0</v>
      </c>
      <c r="V13" s="122">
        <f>'1718 revenues orig'!FF11</f>
        <v>0</v>
      </c>
      <c r="W13" s="122">
        <f>'1718 revenues orig'!FG11</f>
        <v>0</v>
      </c>
      <c r="X13" s="122">
        <f>'1718 revenues orig'!FH11</f>
        <v>0</v>
      </c>
      <c r="Y13" s="122">
        <f>'1718 revenues orig'!FI11</f>
        <v>0</v>
      </c>
      <c r="Z13" s="122">
        <f>'1718 revenues orig'!FJ11</f>
        <v>0</v>
      </c>
      <c r="AA13" s="122">
        <f>'1718 revenues orig'!FK11</f>
        <v>0</v>
      </c>
      <c r="AB13" s="122">
        <f>'1718 revenues orig'!FL11</f>
        <v>0</v>
      </c>
      <c r="AC13" s="122">
        <f>'1718 revenues orig'!FM11</f>
        <v>0</v>
      </c>
      <c r="AD13" s="122">
        <f>'1718 revenues orig'!FN11</f>
        <v>0</v>
      </c>
      <c r="AE13" s="122">
        <f>'1718 revenues orig'!FO11</f>
        <v>0</v>
      </c>
      <c r="AF13" s="122">
        <f>'1718 revenues orig'!FP11</f>
        <v>0</v>
      </c>
      <c r="AG13" s="122">
        <f>'1718 revenues orig'!FQ11</f>
        <v>0</v>
      </c>
      <c r="AH13" s="122">
        <f>'1718 revenues orig'!FR11</f>
        <v>0</v>
      </c>
      <c r="AI13" s="138">
        <f t="shared" ref="AI13:AI27" si="165">SUM(I13:AH13)</f>
        <v>0</v>
      </c>
      <c r="AJ13" s="122">
        <f>'1718 revenues orig'!J11</f>
        <v>0</v>
      </c>
      <c r="AK13" s="122">
        <f>'1718 revenues orig'!K11</f>
        <v>0</v>
      </c>
      <c r="AL13" s="122">
        <f>'1718 revenues orig'!L11</f>
        <v>0</v>
      </c>
      <c r="AM13" s="122">
        <f>'1718 revenues orig'!M11</f>
        <v>0</v>
      </c>
      <c r="AN13" s="122">
        <f>'1718 revenues orig'!N11</f>
        <v>0</v>
      </c>
      <c r="AO13" s="122">
        <f>'1718 revenues orig'!O11</f>
        <v>0</v>
      </c>
      <c r="AP13" s="122">
        <f>'1718 revenues orig'!P11</f>
        <v>0</v>
      </c>
      <c r="AQ13" s="122">
        <f>'1718 revenues orig'!Q11</f>
        <v>0</v>
      </c>
      <c r="AR13" s="122">
        <f>'1718 revenues orig'!R11</f>
        <v>0</v>
      </c>
      <c r="AS13" s="122">
        <f>'1718 revenues orig'!S11</f>
        <v>0</v>
      </c>
      <c r="AT13" s="122">
        <f>'1718 revenues orig'!FS11</f>
        <v>0</v>
      </c>
      <c r="AU13" s="143">
        <f t="shared" ref="AU13:AU27" si="166">SUM(AS13:AT13)</f>
        <v>0</v>
      </c>
      <c r="AV13" s="122">
        <f>'1718 revenues orig'!T11</f>
        <v>0</v>
      </c>
      <c r="AW13" s="122">
        <f>'1718 revenues orig'!U11</f>
        <v>0</v>
      </c>
      <c r="AX13" s="122">
        <f>'1718 revenues orig'!V11</f>
        <v>0</v>
      </c>
      <c r="AY13" s="122">
        <f>'1718 revenues orig'!W11</f>
        <v>0</v>
      </c>
      <c r="AZ13" s="122">
        <f>'1718 revenues orig'!ER11</f>
        <v>0</v>
      </c>
      <c r="BA13" s="122">
        <f>'1718 revenues orig'!X11</f>
        <v>0</v>
      </c>
      <c r="BB13" s="122">
        <f>'1718 revenues orig'!FT11</f>
        <v>0</v>
      </c>
      <c r="BC13" s="122">
        <f>'1718 revenues orig'!FU11</f>
        <v>0</v>
      </c>
      <c r="BD13" s="143">
        <f t="shared" ref="BD13:BD32" si="167">SUM(BA13:BC13)</f>
        <v>0</v>
      </c>
      <c r="BE13" s="122">
        <f>'1718 revenues orig'!Y11</f>
        <v>0</v>
      </c>
      <c r="BF13" s="122">
        <f>'1718 revenues orig'!Z11</f>
        <v>0</v>
      </c>
      <c r="BG13" s="122">
        <f>'1718 revenues orig'!AA11</f>
        <v>0</v>
      </c>
      <c r="BH13" s="122">
        <f>'1718 revenues orig'!AB11</f>
        <v>0</v>
      </c>
      <c r="BI13" s="122">
        <f>'1718 revenues orig'!AC11</f>
        <v>0</v>
      </c>
      <c r="BJ13" s="122">
        <f>'1718 revenues orig'!FV11</f>
        <v>0</v>
      </c>
      <c r="BK13" s="143">
        <f t="shared" ref="BK13:BK27" si="168">SUM(BI13:BJ13)</f>
        <v>0</v>
      </c>
      <c r="BL13" s="122">
        <f>'1718 revenues orig'!AD11</f>
        <v>0</v>
      </c>
      <c r="BM13" s="122">
        <f>'1718 revenues orig'!AE11</f>
        <v>0</v>
      </c>
      <c r="BN13" s="122">
        <f>'1718 revenues orig'!AF11</f>
        <v>0</v>
      </c>
      <c r="BO13" s="122">
        <f>'1718 revenues orig'!AG11</f>
        <v>0</v>
      </c>
      <c r="BP13" s="122">
        <f>'1718 revenues orig'!AH11</f>
        <v>0</v>
      </c>
      <c r="BQ13" s="122">
        <f>'1718 revenues orig'!AI11</f>
        <v>0</v>
      </c>
      <c r="BR13" s="122">
        <f>'1718 revenues orig'!AJ11</f>
        <v>0</v>
      </c>
      <c r="BS13" s="122">
        <f>'1718 revenues orig'!AK11</f>
        <v>0</v>
      </c>
      <c r="BT13" s="122">
        <f>'1718 revenues orig'!AL11</f>
        <v>0</v>
      </c>
      <c r="BU13" s="122">
        <f>'1718 revenues orig'!AM11</f>
        <v>0</v>
      </c>
      <c r="BV13" s="122">
        <f>'1718 revenues orig'!FW11</f>
        <v>0</v>
      </c>
      <c r="BW13" s="143">
        <f t="shared" ref="BW13:BW27" si="169">SUM(BU13:BV13)</f>
        <v>0</v>
      </c>
      <c r="BX13" s="122">
        <f>'1718 revenues orig'!AN11</f>
        <v>0</v>
      </c>
      <c r="BY13" s="122">
        <f>'1718 revenues orig'!AO11</f>
        <v>0</v>
      </c>
      <c r="BZ13" s="122">
        <f>'1718 revenues orig'!AP11</f>
        <v>0</v>
      </c>
      <c r="CA13" s="122">
        <f>'1718 revenues orig'!AQ11</f>
        <v>0</v>
      </c>
      <c r="CB13" s="122">
        <f>'1718 revenues orig'!AR11</f>
        <v>0</v>
      </c>
      <c r="CC13" s="122">
        <f>'1718 revenues orig'!AS11</f>
        <v>0</v>
      </c>
      <c r="CD13" s="122">
        <f>'1718 revenues orig'!AT11</f>
        <v>0</v>
      </c>
      <c r="CE13" s="122">
        <f>'1718 revenues orig'!AU11</f>
        <v>0</v>
      </c>
      <c r="CF13" s="122">
        <f>'1718 revenues orig'!AV11</f>
        <v>0</v>
      </c>
      <c r="CG13" s="122">
        <f>'1718 revenues orig'!AW11</f>
        <v>0</v>
      </c>
      <c r="CH13" s="122">
        <f>'1718 revenues orig'!AX11</f>
        <v>0</v>
      </c>
      <c r="CI13" s="122">
        <f>'1718 revenues orig'!AY11</f>
        <v>0</v>
      </c>
      <c r="CJ13" s="122">
        <f>'1718 revenues orig'!FX11</f>
        <v>0</v>
      </c>
      <c r="CK13" s="143">
        <f t="shared" ref="CK13:CK27" si="170">SUM(CI13:CJ13)</f>
        <v>0</v>
      </c>
      <c r="CL13" s="122">
        <f>'1718 revenues orig'!AZ11</f>
        <v>0</v>
      </c>
      <c r="CM13" s="122">
        <f>'1718 revenues orig'!BA11</f>
        <v>0</v>
      </c>
      <c r="CN13" s="122">
        <f>'1718 revenues orig'!BB11</f>
        <v>0</v>
      </c>
      <c r="CO13" s="122">
        <f>'1718 revenues orig'!BC11</f>
        <v>0</v>
      </c>
      <c r="CP13" s="122">
        <f>'1718 revenues orig'!FY11</f>
        <v>0</v>
      </c>
      <c r="CQ13" s="143">
        <f t="shared" ref="CQ13:CQ27" si="171">SUM(CO13:CP13)</f>
        <v>0</v>
      </c>
      <c r="CR13" s="122">
        <f>'1718 revenues orig'!BD11</f>
        <v>0</v>
      </c>
      <c r="CS13" s="122">
        <f>'1718 revenues orig'!BE11</f>
        <v>0</v>
      </c>
      <c r="CT13" s="122">
        <f>'1718 revenues orig'!BF11</f>
        <v>0</v>
      </c>
      <c r="CU13" s="122">
        <f>'1718 revenues orig'!BG11</f>
        <v>0</v>
      </c>
      <c r="CV13" s="122">
        <f>'1718 revenues orig'!BH11</f>
        <v>0</v>
      </c>
      <c r="CW13" s="122">
        <f>'1718 revenues orig'!BI11</f>
        <v>0</v>
      </c>
      <c r="CX13" s="122">
        <f>'1718 revenues orig'!BJ11</f>
        <v>0</v>
      </c>
      <c r="CY13" s="122">
        <f>'1718 revenues orig'!BK11</f>
        <v>0</v>
      </c>
      <c r="CZ13" s="122">
        <f>'1718 revenues orig'!BL11</f>
        <v>0</v>
      </c>
      <c r="DA13" s="122">
        <f>'1718 revenues orig'!BM11</f>
        <v>0</v>
      </c>
      <c r="DB13" s="122">
        <f>'1718 revenues orig'!BN11</f>
        <v>0</v>
      </c>
      <c r="DC13" s="122">
        <f>'1718 revenues orig'!BO11</f>
        <v>0</v>
      </c>
      <c r="DD13" s="122">
        <f>'1718 revenues orig'!BP11</f>
        <v>0</v>
      </c>
      <c r="DE13" s="122">
        <f>'1718 revenues orig'!FZ11</f>
        <v>0</v>
      </c>
      <c r="DF13" s="143">
        <f t="shared" ref="DF13:DF27" si="172">SUM(DD13:DE13)</f>
        <v>0</v>
      </c>
      <c r="DG13" s="122">
        <f>'1718 revenues orig'!BQ11</f>
        <v>0</v>
      </c>
      <c r="DH13" s="122">
        <f>'1718 revenues orig'!GA11</f>
        <v>0</v>
      </c>
      <c r="DI13" s="143">
        <f t="shared" ref="DI13:DI27" si="173">SUM(DG13:DH13)</f>
        <v>0</v>
      </c>
      <c r="DJ13" s="122">
        <f>'1718 revenues orig'!BR11</f>
        <v>0</v>
      </c>
      <c r="DK13" s="122">
        <f>'1718 revenues orig'!BS11</f>
        <v>0</v>
      </c>
      <c r="DM13" s="122">
        <f>'1718 revenues orig'!BT11</f>
        <v>0</v>
      </c>
      <c r="DN13" s="122">
        <f>'1718 revenues orig'!BU11</f>
        <v>0</v>
      </c>
      <c r="DO13" s="122">
        <f>'1718 revenues orig'!BV11</f>
        <v>10944</v>
      </c>
      <c r="DP13" s="122">
        <f>'1718 revenues orig'!BW11</f>
        <v>0</v>
      </c>
      <c r="DQ13" s="122">
        <f>'1718 revenues orig'!BX11</f>
        <v>0</v>
      </c>
      <c r="DR13" s="122">
        <f>'1718 revenues orig'!BY11</f>
        <v>0</v>
      </c>
      <c r="DS13" s="122">
        <f>'1718 revenues orig'!BZ11</f>
        <v>0</v>
      </c>
      <c r="DT13" s="122">
        <f>'1718 revenues orig'!CA11</f>
        <v>0</v>
      </c>
      <c r="DU13" s="122">
        <f>'1718 revenues orig'!CB11</f>
        <v>0</v>
      </c>
      <c r="DV13" s="122">
        <f>'1718 revenues orig'!CC11</f>
        <v>0</v>
      </c>
      <c r="DW13" s="122">
        <f>'1718 revenues orig'!CD11</f>
        <v>0</v>
      </c>
      <c r="DX13" s="122">
        <f>'1718 revenues orig'!CE11</f>
        <v>0</v>
      </c>
      <c r="DY13" s="122">
        <f>'1718 revenues orig'!CF11</f>
        <v>0</v>
      </c>
      <c r="DZ13" s="122">
        <f>'1718 revenues orig'!CG11</f>
        <v>0</v>
      </c>
      <c r="EA13" s="122">
        <f>'1718 revenues orig'!CH11</f>
        <v>0</v>
      </c>
      <c r="EB13" s="122">
        <f>'1718 revenues orig'!CI11</f>
        <v>0</v>
      </c>
      <c r="EC13" s="122">
        <f>'1718 revenues orig'!CJ11</f>
        <v>0</v>
      </c>
      <c r="ED13" s="122">
        <f>'1718 revenues orig'!CK11</f>
        <v>0</v>
      </c>
      <c r="EE13" s="122">
        <f>'1718 revenues orig'!CL11</f>
        <v>0</v>
      </c>
      <c r="EF13" s="122">
        <f>'1718 revenues orig'!CM11</f>
        <v>0</v>
      </c>
      <c r="EG13" s="122">
        <f>'1718 revenues orig'!CN11</f>
        <v>0</v>
      </c>
      <c r="EH13" s="122">
        <f>'1718 revenues orig'!CO11</f>
        <v>0</v>
      </c>
      <c r="EI13" s="122">
        <f>'1718 revenues orig'!CP11</f>
        <v>0</v>
      </c>
      <c r="EJ13" s="122">
        <f>'1718 revenues orig'!CQ11</f>
        <v>0</v>
      </c>
      <c r="EK13" s="122">
        <f>'1718 revenues orig'!CR11</f>
        <v>0</v>
      </c>
      <c r="EL13" s="122">
        <f>'1718 revenues orig'!CS11</f>
        <v>0</v>
      </c>
      <c r="EM13" s="122">
        <f>'1718 revenues orig'!CT11</f>
        <v>0</v>
      </c>
      <c r="EN13" s="122">
        <f>'1718 revenues orig'!CU11</f>
        <v>0</v>
      </c>
      <c r="EO13" s="122">
        <f>'1718 revenues orig'!CV11</f>
        <v>0</v>
      </c>
      <c r="EP13" s="122">
        <f>'1718 revenues orig'!CW11</f>
        <v>0</v>
      </c>
      <c r="EQ13" s="122">
        <f>'1718 revenues orig'!CX11</f>
        <v>0</v>
      </c>
      <c r="ER13" s="122">
        <f>'1718 revenues orig'!CY11</f>
        <v>0</v>
      </c>
      <c r="ES13" s="122">
        <f>'1718 revenues orig'!CZ11</f>
        <v>0</v>
      </c>
      <c r="ET13" s="122">
        <f>'1718 revenues orig'!DA11</f>
        <v>0</v>
      </c>
      <c r="EU13" s="122">
        <f>'1718 revenues orig'!DB11</f>
        <v>0</v>
      </c>
      <c r="EV13" s="122">
        <f>'1718 revenues orig'!DC11</f>
        <v>0</v>
      </c>
      <c r="EW13" s="122">
        <f>'1718 revenues orig'!DD11</f>
        <v>0</v>
      </c>
      <c r="EX13" s="122">
        <f>'1718 revenues orig'!DE11</f>
        <v>0</v>
      </c>
      <c r="EY13" s="122">
        <f>'1718 revenues orig'!DF11</f>
        <v>0</v>
      </c>
      <c r="EZ13" s="122">
        <f>'1718 revenues orig'!DG11</f>
        <v>0</v>
      </c>
      <c r="FA13" s="122">
        <f>'1718 revenues orig'!ES11</f>
        <v>0</v>
      </c>
      <c r="FB13" s="122">
        <f>'1718 revenues orig'!DH11</f>
        <v>0</v>
      </c>
      <c r="FC13" s="122">
        <f>'1718 revenues orig'!GB11</f>
        <v>0</v>
      </c>
      <c r="FD13" s="143">
        <f t="shared" ref="FD13:FD27" si="174">SUM(FB13:FC13)</f>
        <v>0</v>
      </c>
      <c r="FE13" s="122">
        <f>'1718 revenues orig'!DI11</f>
        <v>0</v>
      </c>
      <c r="FF13" s="122">
        <f>'1718 revenues orig'!DJ11</f>
        <v>0</v>
      </c>
      <c r="FG13" s="122">
        <f>'1718 revenues orig'!DK11</f>
        <v>0</v>
      </c>
      <c r="FH13" s="122">
        <f>'1718 revenues orig'!DL11</f>
        <v>0</v>
      </c>
      <c r="FI13" s="122">
        <f>'1718 revenues orig'!DM11</f>
        <v>0</v>
      </c>
      <c r="FJ13" s="122">
        <f>'1718 revenues orig'!GC11</f>
        <v>0</v>
      </c>
      <c r="FK13" s="143">
        <f t="shared" ref="FK13:FK27" si="175">SUM(FI13:FJ13)</f>
        <v>0</v>
      </c>
      <c r="FL13" s="122">
        <f>'1718 revenues orig'!DN11</f>
        <v>0</v>
      </c>
      <c r="FM13" s="122">
        <f>'1718 revenues orig'!DO11</f>
        <v>0</v>
      </c>
      <c r="FN13" s="122">
        <f>'1718 revenues orig'!DP11</f>
        <v>0</v>
      </c>
      <c r="FO13" s="122">
        <f>'1718 revenues orig'!DQ11</f>
        <v>0</v>
      </c>
      <c r="FP13" s="122">
        <f>'1718 revenues orig'!DR11</f>
        <v>0</v>
      </c>
      <c r="FQ13" s="122">
        <f>'1718 revenues orig'!GD11</f>
        <v>0</v>
      </c>
      <c r="FR13" s="143">
        <f t="shared" ref="FR13:FR27" si="176">SUM(FP13:FQ13)</f>
        <v>0</v>
      </c>
      <c r="FS13" s="122">
        <f>'1718 revenues orig'!DS11</f>
        <v>0</v>
      </c>
      <c r="FT13" s="122">
        <f>'1718 revenues orig'!DT11</f>
        <v>0</v>
      </c>
      <c r="FU13" s="122">
        <f>'1718 revenues orig'!DU11</f>
        <v>0</v>
      </c>
      <c r="FV13" s="122">
        <f>'1718 revenues orig'!DV11</f>
        <v>0</v>
      </c>
      <c r="FW13" s="122">
        <f>'1718 revenues orig'!DW11</f>
        <v>0</v>
      </c>
      <c r="FX13" s="122">
        <f>'1718 revenues orig'!DX11</f>
        <v>0</v>
      </c>
      <c r="FY13" s="122">
        <f>'1718 revenues orig'!DY11</f>
        <v>0</v>
      </c>
      <c r="FZ13" s="122">
        <f>'1718 revenues orig'!GE11</f>
        <v>0</v>
      </c>
      <c r="GA13" s="122">
        <f>'1718 revenues orig'!GF11</f>
        <v>0</v>
      </c>
      <c r="GB13" s="122">
        <f>'1718 revenues orig'!GG11</f>
        <v>0</v>
      </c>
      <c r="GC13" s="143">
        <f>SUM(FY13:GB13)</f>
        <v>0</v>
      </c>
      <c r="GD13" s="122">
        <f>'1718 revenues orig'!DZ11</f>
        <v>0</v>
      </c>
      <c r="GE13" s="122">
        <f>'1718 revenues orig'!EA11</f>
        <v>0</v>
      </c>
      <c r="GF13" s="122">
        <f>'1718 revenues orig'!EB11</f>
        <v>0</v>
      </c>
      <c r="GG13" s="122">
        <f>'1718 revenues orig'!EC11</f>
        <v>0</v>
      </c>
      <c r="GH13" s="122">
        <f>'1718 revenues orig'!ED11</f>
        <v>0</v>
      </c>
      <c r="GI13" s="122">
        <f>'1718 revenues orig'!EE11</f>
        <v>0</v>
      </c>
      <c r="GJ13" s="122">
        <f>'1718 revenues orig'!EF11</f>
        <v>0</v>
      </c>
      <c r="GK13" s="122">
        <f>'1718 revenues orig'!EG11</f>
        <v>0</v>
      </c>
      <c r="GL13" s="122">
        <f>'1718 revenues orig'!EH11</f>
        <v>0</v>
      </c>
      <c r="GM13" s="122">
        <f>'1718 revenues orig'!EI11</f>
        <v>0</v>
      </c>
      <c r="GN13" s="122">
        <f>'1718 revenues orig'!EJ11</f>
        <v>0</v>
      </c>
      <c r="GO13" s="122">
        <f>'1718 revenues orig'!EK11</f>
        <v>0</v>
      </c>
      <c r="GP13" s="122">
        <f>'1718 revenues orig'!EL11</f>
        <v>0</v>
      </c>
      <c r="GQ13" s="122">
        <f>'1718 revenues orig'!EM11</f>
        <v>0</v>
      </c>
      <c r="GR13" s="122">
        <f>'1718 revenues orig'!EN11</f>
        <v>0</v>
      </c>
      <c r="GS13" s="122">
        <f>'1718 revenues orig'!EO11</f>
        <v>0</v>
      </c>
      <c r="GT13" s="122">
        <f>'1718 revenues orig'!EP11</f>
        <v>0</v>
      </c>
      <c r="GU13" s="122">
        <f>'1718 revenues orig'!GH11</f>
        <v>0</v>
      </c>
      <c r="GV13" s="143">
        <f t="shared" ref="GV13:GV27" si="177">SUM(GT13:GU13)</f>
        <v>0</v>
      </c>
      <c r="GX13" s="122">
        <f>'1718 revenues orig'!EQ11</f>
        <v>0</v>
      </c>
      <c r="GY13" s="155">
        <f t="shared" ref="GY13:GY27" si="178">SUM(E13:AH13)+SUM(AJ13:AT13)+SUM(AV13:BC13)+SUM(BE13:BJ13)+SUM(BL13:BV13)+SUM(BX13:CJ13)+SUM(CL13:CP13)+SUM(CR13:DE13)+SUM(DG13:DH13)+SUM(DJ13:FC13)+SUM(FE13:FJ13)+SUM(FL13:FQ13)+SUM(FS13:GB13)+SUM(GD13:GU13)+GX13+GW13</f>
        <v>10944</v>
      </c>
      <c r="GZ13" s="135">
        <f>GY13-'1718 revenues orig'!GI11</f>
        <v>0</v>
      </c>
    </row>
    <row r="14" spans="1:208">
      <c r="C14" s="110" t="str">
        <f>'1718 revenues orig'!C12</f>
        <v>41500</v>
      </c>
      <c r="D14" s="122" t="str">
        <f>'1718 revenues orig'!D12</f>
        <v xml:space="preserve"> Investment Income</v>
      </c>
      <c r="E14" s="122">
        <f>'1718 revenues orig'!E12</f>
        <v>0</v>
      </c>
      <c r="F14" s="122">
        <f>'1718 revenues orig'!F12</f>
        <v>0</v>
      </c>
      <c r="G14" s="122">
        <f>'1718 revenues orig'!G12</f>
        <v>0</v>
      </c>
      <c r="H14" s="122">
        <f>'1718 revenues orig'!H12</f>
        <v>0</v>
      </c>
      <c r="I14" s="122">
        <f>'1718 revenues orig'!I12</f>
        <v>1065665.72</v>
      </c>
      <c r="J14" s="122">
        <f>'1718 revenues orig'!ET12</f>
        <v>0</v>
      </c>
      <c r="K14" s="122">
        <f>'1718 revenues orig'!EU12</f>
        <v>0</v>
      </c>
      <c r="L14" s="122">
        <f>'1718 revenues orig'!EV12</f>
        <v>0</v>
      </c>
      <c r="M14" s="122">
        <f>'1718 revenues orig'!EW12</f>
        <v>0</v>
      </c>
      <c r="N14" s="122">
        <f>'1718 revenues orig'!EX12</f>
        <v>0</v>
      </c>
      <c r="O14" s="122">
        <f>'1718 revenues orig'!EY12</f>
        <v>0</v>
      </c>
      <c r="P14" s="122">
        <f>'1718 revenues orig'!EZ12</f>
        <v>0</v>
      </c>
      <c r="Q14" s="122">
        <f>'1718 revenues orig'!FA12</f>
        <v>0</v>
      </c>
      <c r="R14" s="122">
        <f>'1718 revenues orig'!FB12</f>
        <v>0</v>
      </c>
      <c r="S14" s="122">
        <f>'1718 revenues orig'!FC12</f>
        <v>0</v>
      </c>
      <c r="T14" s="122">
        <f>'1718 revenues orig'!FD12</f>
        <v>0</v>
      </c>
      <c r="U14" s="122">
        <f>'1718 revenues orig'!FE12</f>
        <v>0</v>
      </c>
      <c r="V14" s="122">
        <f>'1718 revenues orig'!FF12</f>
        <v>0</v>
      </c>
      <c r="W14" s="122">
        <f>'1718 revenues orig'!FG12</f>
        <v>0</v>
      </c>
      <c r="X14" s="122">
        <f>'1718 revenues orig'!FH12</f>
        <v>0</v>
      </c>
      <c r="Y14" s="122">
        <f>'1718 revenues orig'!FI12</f>
        <v>316.75</v>
      </c>
      <c r="Z14" s="122">
        <f>'1718 revenues orig'!FJ12</f>
        <v>522.33000000000004</v>
      </c>
      <c r="AA14" s="122">
        <f>'1718 revenues orig'!FK12</f>
        <v>0</v>
      </c>
      <c r="AB14" s="122">
        <f>'1718 revenues orig'!FL12</f>
        <v>0</v>
      </c>
      <c r="AC14" s="122">
        <f>'1718 revenues orig'!FM12</f>
        <v>0</v>
      </c>
      <c r="AD14" s="122">
        <f>'1718 revenues orig'!FN12</f>
        <v>0</v>
      </c>
      <c r="AE14" s="122">
        <f>'1718 revenues orig'!FO12</f>
        <v>0</v>
      </c>
      <c r="AF14" s="122">
        <f>'1718 revenues orig'!FP12</f>
        <v>0</v>
      </c>
      <c r="AG14" s="122">
        <f>'1718 revenues orig'!FQ12</f>
        <v>0</v>
      </c>
      <c r="AH14" s="122">
        <f>'1718 revenues orig'!FR12</f>
        <v>0</v>
      </c>
      <c r="AI14" s="138">
        <f t="shared" si="165"/>
        <v>1066504.8</v>
      </c>
      <c r="AJ14" s="122">
        <f>'1718 revenues orig'!J12</f>
        <v>0</v>
      </c>
      <c r="AK14" s="122">
        <f>'1718 revenues orig'!K12</f>
        <v>0</v>
      </c>
      <c r="AL14" s="122">
        <f>'1718 revenues orig'!L12</f>
        <v>306.24</v>
      </c>
      <c r="AM14" s="122">
        <f>'1718 revenues orig'!M12</f>
        <v>0</v>
      </c>
      <c r="AN14" s="122">
        <f>'1718 revenues orig'!N12</f>
        <v>0</v>
      </c>
      <c r="AO14" s="122">
        <f>'1718 revenues orig'!O12</f>
        <v>63.12</v>
      </c>
      <c r="AP14" s="122">
        <f>'1718 revenues orig'!P12</f>
        <v>0</v>
      </c>
      <c r="AQ14" s="122">
        <f>'1718 revenues orig'!Q12</f>
        <v>7536.37</v>
      </c>
      <c r="AR14" s="122">
        <f>'1718 revenues orig'!R12</f>
        <v>0</v>
      </c>
      <c r="AS14" s="122">
        <f>'1718 revenues orig'!S12</f>
        <v>133347.01</v>
      </c>
      <c r="AT14" s="122">
        <f>'1718 revenues orig'!FS12</f>
        <v>2052.13</v>
      </c>
      <c r="AU14" s="143">
        <f t="shared" si="166"/>
        <v>135399.14000000001</v>
      </c>
      <c r="AV14" s="122">
        <f>'1718 revenues orig'!T12</f>
        <v>132.71</v>
      </c>
      <c r="AW14" s="122">
        <f>'1718 revenues orig'!U12</f>
        <v>45.92</v>
      </c>
      <c r="AX14" s="122">
        <f>'1718 revenues orig'!V12</f>
        <v>20028.05</v>
      </c>
      <c r="AY14" s="122">
        <f>'1718 revenues orig'!W12</f>
        <v>4637.37</v>
      </c>
      <c r="AZ14" s="122">
        <f>'1718 revenues orig'!ER12</f>
        <v>731.38</v>
      </c>
      <c r="BA14" s="122">
        <f>'1718 revenues orig'!X12</f>
        <v>13481.74</v>
      </c>
      <c r="BB14" s="122">
        <f>'1718 revenues orig'!FT12</f>
        <v>0</v>
      </c>
      <c r="BC14" s="122">
        <f>'1718 revenues orig'!FU12</f>
        <v>0</v>
      </c>
      <c r="BD14" s="143">
        <f t="shared" si="167"/>
        <v>13481.74</v>
      </c>
      <c r="BE14" s="122">
        <f>'1718 revenues orig'!Y12</f>
        <v>303.19</v>
      </c>
      <c r="BF14" s="122">
        <f>'1718 revenues orig'!Z12</f>
        <v>34643.410000000003</v>
      </c>
      <c r="BG14" s="122">
        <f>'1718 revenues orig'!AA12</f>
        <v>0</v>
      </c>
      <c r="BH14" s="122">
        <f>'1718 revenues orig'!AB12</f>
        <v>0</v>
      </c>
      <c r="BI14" s="122">
        <f>'1718 revenues orig'!AC12</f>
        <v>11629.01</v>
      </c>
      <c r="BJ14" s="122">
        <f>'1718 revenues orig'!FV12</f>
        <v>0</v>
      </c>
      <c r="BK14" s="143">
        <f t="shared" si="168"/>
        <v>11629.01</v>
      </c>
      <c r="BL14" s="122">
        <f>'1718 revenues orig'!AD12</f>
        <v>7732.16</v>
      </c>
      <c r="BM14" s="122">
        <f>'1718 revenues orig'!AE12</f>
        <v>2413.64</v>
      </c>
      <c r="BN14" s="122">
        <f>'1718 revenues orig'!AF12</f>
        <v>98814.85</v>
      </c>
      <c r="BO14" s="122">
        <f>'1718 revenues orig'!AG12</f>
        <v>723.4</v>
      </c>
      <c r="BP14" s="122">
        <f>'1718 revenues orig'!AH12</f>
        <v>0</v>
      </c>
      <c r="BQ14" s="122">
        <f>'1718 revenues orig'!AI12</f>
        <v>227.38</v>
      </c>
      <c r="BR14" s="122">
        <f>'1718 revenues orig'!AJ12</f>
        <v>0</v>
      </c>
      <c r="BS14" s="122">
        <f>'1718 revenues orig'!AK12</f>
        <v>0</v>
      </c>
      <c r="BT14" s="122">
        <f>'1718 revenues orig'!AL12</f>
        <v>0</v>
      </c>
      <c r="BU14" s="122">
        <f>'1718 revenues orig'!AM12</f>
        <v>8394.3700000000008</v>
      </c>
      <c r="BV14" s="122">
        <f>'1718 revenues orig'!FW12</f>
        <v>41984.38</v>
      </c>
      <c r="BW14" s="143">
        <f t="shared" si="169"/>
        <v>50378.75</v>
      </c>
      <c r="BX14" s="122">
        <f>'1718 revenues orig'!AN12</f>
        <v>1465.01</v>
      </c>
      <c r="BY14" s="122">
        <f>'1718 revenues orig'!AO12</f>
        <v>0</v>
      </c>
      <c r="BZ14" s="122">
        <f>'1718 revenues orig'!AP12</f>
        <v>0</v>
      </c>
      <c r="CA14" s="122">
        <f>'1718 revenues orig'!AQ12</f>
        <v>0</v>
      </c>
      <c r="CB14" s="122">
        <f>'1718 revenues orig'!AR12</f>
        <v>0</v>
      </c>
      <c r="CC14" s="122">
        <f>'1718 revenues orig'!AS12</f>
        <v>0</v>
      </c>
      <c r="CD14" s="122">
        <f>'1718 revenues orig'!AT12</f>
        <v>46601.16</v>
      </c>
      <c r="CE14" s="122">
        <f>'1718 revenues orig'!AU12</f>
        <v>2894.33</v>
      </c>
      <c r="CF14" s="122">
        <f>'1718 revenues orig'!AV12</f>
        <v>0</v>
      </c>
      <c r="CG14" s="122">
        <f>'1718 revenues orig'!AW12</f>
        <v>190.76</v>
      </c>
      <c r="CH14" s="122">
        <f>'1718 revenues orig'!AX12</f>
        <v>0</v>
      </c>
      <c r="CI14" s="122">
        <f>'1718 revenues orig'!AY12</f>
        <v>19.350000000000001</v>
      </c>
      <c r="CJ14" s="122">
        <f>'1718 revenues orig'!FX12</f>
        <v>0</v>
      </c>
      <c r="CK14" s="143">
        <f t="shared" si="170"/>
        <v>19.350000000000001</v>
      </c>
      <c r="CL14" s="122">
        <f>'1718 revenues orig'!AZ12</f>
        <v>55.67</v>
      </c>
      <c r="CM14" s="122">
        <f>'1718 revenues orig'!BA12</f>
        <v>2181.91</v>
      </c>
      <c r="CN14" s="122">
        <f>'1718 revenues orig'!BB12</f>
        <v>25380.09</v>
      </c>
      <c r="CO14" s="122">
        <f>'1718 revenues orig'!BC12</f>
        <v>11198.04</v>
      </c>
      <c r="CP14" s="122">
        <f>'1718 revenues orig'!FY12</f>
        <v>0</v>
      </c>
      <c r="CQ14" s="143">
        <f t="shared" si="171"/>
        <v>11198.04</v>
      </c>
      <c r="CR14" s="122">
        <f>'1718 revenues orig'!BD12</f>
        <v>0</v>
      </c>
      <c r="CS14" s="122">
        <f>'1718 revenues orig'!BE12</f>
        <v>0</v>
      </c>
      <c r="CT14" s="122">
        <f>'1718 revenues orig'!BF12</f>
        <v>18186.14</v>
      </c>
      <c r="CU14" s="122">
        <f>'1718 revenues orig'!BG12</f>
        <v>72.94</v>
      </c>
      <c r="CV14" s="122">
        <f>'1718 revenues orig'!BH12</f>
        <v>611.41999999999996</v>
      </c>
      <c r="CW14" s="122">
        <f>'1718 revenues orig'!BI12</f>
        <v>0</v>
      </c>
      <c r="CX14" s="122">
        <f>'1718 revenues orig'!BJ12</f>
        <v>114750.11</v>
      </c>
      <c r="CY14" s="122">
        <f>'1718 revenues orig'!BK12</f>
        <v>31.58</v>
      </c>
      <c r="CZ14" s="122">
        <f>'1718 revenues orig'!BL12</f>
        <v>0</v>
      </c>
      <c r="DA14" s="122">
        <f>'1718 revenues orig'!BM12</f>
        <v>0</v>
      </c>
      <c r="DB14" s="122">
        <f>'1718 revenues orig'!BN12</f>
        <v>0</v>
      </c>
      <c r="DC14" s="122">
        <f>'1718 revenues orig'!BO12</f>
        <v>0</v>
      </c>
      <c r="DD14" s="122">
        <f>'1718 revenues orig'!BP12</f>
        <v>85.64</v>
      </c>
      <c r="DE14" s="122">
        <f>'1718 revenues orig'!FZ12</f>
        <v>0</v>
      </c>
      <c r="DF14" s="143">
        <f t="shared" si="172"/>
        <v>85.64</v>
      </c>
      <c r="DG14" s="122">
        <f>'1718 revenues orig'!BQ12</f>
        <v>0</v>
      </c>
      <c r="DH14" s="122">
        <f>'1718 revenues orig'!GA12</f>
        <v>0</v>
      </c>
      <c r="DI14" s="143">
        <f t="shared" si="173"/>
        <v>0</v>
      </c>
      <c r="DJ14" s="122">
        <f>'1718 revenues orig'!BR12</f>
        <v>0</v>
      </c>
      <c r="DK14" s="122">
        <f>'1718 revenues orig'!BS12</f>
        <v>0</v>
      </c>
      <c r="DM14" s="122">
        <f>'1718 revenues orig'!BT12</f>
        <v>40.46</v>
      </c>
      <c r="DN14" s="122">
        <f>'1718 revenues orig'!BU12</f>
        <v>876.58</v>
      </c>
      <c r="DO14" s="122">
        <f>'1718 revenues orig'!BV12</f>
        <v>304994.3</v>
      </c>
      <c r="DP14" s="122">
        <f>'1718 revenues orig'!BW12</f>
        <v>0</v>
      </c>
      <c r="DQ14" s="122">
        <f>'1718 revenues orig'!BX12</f>
        <v>9388.4500000000007</v>
      </c>
      <c r="DR14" s="122">
        <f>'1718 revenues orig'!BY12</f>
        <v>5056.18</v>
      </c>
      <c r="DS14" s="122">
        <f>'1718 revenues orig'!BZ12</f>
        <v>654.35</v>
      </c>
      <c r="DT14" s="122">
        <f>'1718 revenues orig'!CA12</f>
        <v>45956.66</v>
      </c>
      <c r="DU14" s="122">
        <f>'1718 revenues orig'!CB12</f>
        <v>8576.07</v>
      </c>
      <c r="DV14" s="122">
        <f>'1718 revenues orig'!CC12</f>
        <v>3620.6</v>
      </c>
      <c r="DW14" s="122">
        <f>'1718 revenues orig'!CD12</f>
        <v>6167.51</v>
      </c>
      <c r="DX14" s="122">
        <f>'1718 revenues orig'!CE12</f>
        <v>0</v>
      </c>
      <c r="DY14" s="122">
        <f>'1718 revenues orig'!CF12</f>
        <v>0</v>
      </c>
      <c r="DZ14" s="122">
        <f>'1718 revenues orig'!CG12</f>
        <v>26.96</v>
      </c>
      <c r="EA14" s="122">
        <f>'1718 revenues orig'!CH12</f>
        <v>4520.62</v>
      </c>
      <c r="EB14" s="122">
        <f>'1718 revenues orig'!CI12</f>
        <v>164.36</v>
      </c>
      <c r="EC14" s="122">
        <f>'1718 revenues orig'!CJ12</f>
        <v>2719.03</v>
      </c>
      <c r="ED14" s="122">
        <f>'1718 revenues orig'!CK12</f>
        <v>0.57999999999999996</v>
      </c>
      <c r="EE14" s="122">
        <f>'1718 revenues orig'!CL12</f>
        <v>0</v>
      </c>
      <c r="EF14" s="122">
        <f>'1718 revenues orig'!CM12</f>
        <v>2297.5700000000002</v>
      </c>
      <c r="EG14" s="122">
        <f>'1718 revenues orig'!CN12</f>
        <v>0</v>
      </c>
      <c r="EH14" s="122">
        <f>'1718 revenues orig'!CO12</f>
        <v>2813.09</v>
      </c>
      <c r="EI14" s="122">
        <f>'1718 revenues orig'!CP12</f>
        <v>0</v>
      </c>
      <c r="EJ14" s="122">
        <f>'1718 revenues orig'!CQ12</f>
        <v>2015.12</v>
      </c>
      <c r="EK14" s="122">
        <f>'1718 revenues orig'!CR12</f>
        <v>911.51</v>
      </c>
      <c r="EL14" s="122">
        <f>'1718 revenues orig'!CS12</f>
        <v>0</v>
      </c>
      <c r="EM14" s="122">
        <f>'1718 revenues orig'!CT12</f>
        <v>0</v>
      </c>
      <c r="EN14" s="122">
        <f>'1718 revenues orig'!CU12</f>
        <v>0</v>
      </c>
      <c r="EO14" s="122">
        <f>'1718 revenues orig'!CV12</f>
        <v>0</v>
      </c>
      <c r="EP14" s="122">
        <f>'1718 revenues orig'!CW12</f>
        <v>0</v>
      </c>
      <c r="EQ14" s="122">
        <f>'1718 revenues orig'!CX12</f>
        <v>2050.9899999999998</v>
      </c>
      <c r="ER14" s="122">
        <f>'1718 revenues orig'!CY12</f>
        <v>341</v>
      </c>
      <c r="ES14" s="122">
        <f>'1718 revenues orig'!CZ12</f>
        <v>1715.32</v>
      </c>
      <c r="ET14" s="122">
        <f>'1718 revenues orig'!DA12</f>
        <v>9268.74</v>
      </c>
      <c r="EU14" s="122">
        <f>'1718 revenues orig'!DB12</f>
        <v>185.22</v>
      </c>
      <c r="EV14" s="122">
        <f>'1718 revenues orig'!DC12</f>
        <v>326.17</v>
      </c>
      <c r="EW14" s="122">
        <f>'1718 revenues orig'!DD12</f>
        <v>15872.78</v>
      </c>
      <c r="EX14" s="122">
        <f>'1718 revenues orig'!DE12</f>
        <v>433.69</v>
      </c>
      <c r="EY14" s="122">
        <f>'1718 revenues orig'!DF12</f>
        <v>168.16</v>
      </c>
      <c r="EZ14" s="122">
        <f>'1718 revenues orig'!DG12</f>
        <v>62995.45</v>
      </c>
      <c r="FA14" s="122">
        <f>'1718 revenues orig'!ES12</f>
        <v>124.13</v>
      </c>
      <c r="FB14" s="122">
        <f>'1718 revenues orig'!DH12</f>
        <v>190248.75</v>
      </c>
      <c r="FC14" s="122">
        <f>'1718 revenues orig'!GB12</f>
        <v>3588.1</v>
      </c>
      <c r="FD14" s="143">
        <f t="shared" si="174"/>
        <v>193836.85</v>
      </c>
      <c r="FE14" s="122">
        <f>'1718 revenues orig'!DI12</f>
        <v>2051.4499999999998</v>
      </c>
      <c r="FF14" s="122">
        <f>'1718 revenues orig'!DJ12</f>
        <v>35134.300000000003</v>
      </c>
      <c r="FG14" s="122">
        <f>'1718 revenues orig'!DK12</f>
        <v>0</v>
      </c>
      <c r="FH14" s="122">
        <f>'1718 revenues orig'!DL12</f>
        <v>0</v>
      </c>
      <c r="FI14" s="122">
        <f>'1718 revenues orig'!DM12</f>
        <v>96110.67</v>
      </c>
      <c r="FJ14" s="122">
        <f>'1718 revenues orig'!GC12</f>
        <v>1138.5899999999999</v>
      </c>
      <c r="FK14" s="143">
        <f t="shared" si="175"/>
        <v>97249.26</v>
      </c>
      <c r="FL14" s="122">
        <f>'1718 revenues orig'!DN12</f>
        <v>13349.96</v>
      </c>
      <c r="FM14" s="122">
        <f>'1718 revenues orig'!DO12</f>
        <v>0</v>
      </c>
      <c r="FN14" s="122">
        <f>'1718 revenues orig'!DP12</f>
        <v>4324.49</v>
      </c>
      <c r="FO14" s="122">
        <f>'1718 revenues orig'!DQ12</f>
        <v>0</v>
      </c>
      <c r="FP14" s="122">
        <f>'1718 revenues orig'!DR12</f>
        <v>963.84</v>
      </c>
      <c r="FQ14" s="122">
        <f>'1718 revenues orig'!GD12</f>
        <v>0</v>
      </c>
      <c r="FR14" s="143">
        <f t="shared" si="176"/>
        <v>963.84</v>
      </c>
      <c r="FS14" s="122">
        <f>'1718 revenues orig'!DS12</f>
        <v>0</v>
      </c>
      <c r="FT14" s="122">
        <f>'1718 revenues orig'!DT12</f>
        <v>3850.43</v>
      </c>
      <c r="FU14" s="122">
        <f>'1718 revenues orig'!DU12</f>
        <v>14770.78</v>
      </c>
      <c r="FV14" s="122">
        <f>'1718 revenues orig'!DV12</f>
        <v>0</v>
      </c>
      <c r="FW14" s="122">
        <f>'1718 revenues orig'!DW12</f>
        <v>0</v>
      </c>
      <c r="FX14" s="122">
        <f>'1718 revenues orig'!DX12</f>
        <v>4068.17</v>
      </c>
      <c r="FY14" s="122">
        <f>'1718 revenues orig'!DY12</f>
        <v>2434.27</v>
      </c>
      <c r="FZ14" s="122">
        <f>'1718 revenues orig'!GE12</f>
        <v>50.21</v>
      </c>
      <c r="GA14" s="122">
        <f>'1718 revenues orig'!GF12</f>
        <v>0</v>
      </c>
      <c r="GB14" s="122">
        <f>'1718 revenues orig'!GG12</f>
        <v>0</v>
      </c>
      <c r="GC14" s="143">
        <f t="shared" ref="GC14:GC27" si="179">SUM(FY14:GB14)</f>
        <v>2484.48</v>
      </c>
      <c r="GD14" s="122">
        <f>'1718 revenues orig'!DZ12</f>
        <v>0</v>
      </c>
      <c r="GE14" s="122">
        <f>'1718 revenues orig'!EA12</f>
        <v>0</v>
      </c>
      <c r="GF14" s="122">
        <f>'1718 revenues orig'!EB12</f>
        <v>656.17</v>
      </c>
      <c r="GG14" s="122">
        <f>'1718 revenues orig'!EC12</f>
        <v>2642.17</v>
      </c>
      <c r="GH14" s="122">
        <f>'1718 revenues orig'!ED12</f>
        <v>0</v>
      </c>
      <c r="GI14" s="122">
        <f>'1718 revenues orig'!EE12</f>
        <v>418.82</v>
      </c>
      <c r="GJ14" s="122">
        <f>'1718 revenues orig'!EF12</f>
        <v>0</v>
      </c>
      <c r="GK14" s="122">
        <f>'1718 revenues orig'!EG12</f>
        <v>0</v>
      </c>
      <c r="GL14" s="122">
        <f>'1718 revenues orig'!EH12</f>
        <v>10.25</v>
      </c>
      <c r="GM14" s="122">
        <f>'1718 revenues orig'!EI12</f>
        <v>1181.1400000000001</v>
      </c>
      <c r="GN14" s="122">
        <f>'1718 revenues orig'!EJ12</f>
        <v>1149.99</v>
      </c>
      <c r="GO14" s="122">
        <f>'1718 revenues orig'!EK12</f>
        <v>6077.48</v>
      </c>
      <c r="GP14" s="122">
        <f>'1718 revenues orig'!EL12</f>
        <v>0</v>
      </c>
      <c r="GQ14" s="122">
        <f>'1718 revenues orig'!EM12</f>
        <v>0</v>
      </c>
      <c r="GR14" s="122">
        <f>'1718 revenues orig'!EN12</f>
        <v>0</v>
      </c>
      <c r="GS14" s="122">
        <f>'1718 revenues orig'!EO12</f>
        <v>0</v>
      </c>
      <c r="GT14" s="122">
        <f>'1718 revenues orig'!EP12</f>
        <v>4240.3</v>
      </c>
      <c r="GU14" s="122">
        <f>'1718 revenues orig'!GH12</f>
        <v>0</v>
      </c>
      <c r="GV14" s="143">
        <f t="shared" si="177"/>
        <v>4240.3</v>
      </c>
      <c r="GX14" s="122">
        <f>'1718 revenues orig'!EQ12</f>
        <v>7.86</v>
      </c>
      <c r="GY14" s="155">
        <f t="shared" si="178"/>
        <v>2562206.6199999996</v>
      </c>
      <c r="GZ14" s="135">
        <f>GY14-'1718 revenues orig'!GI12</f>
        <v>0</v>
      </c>
    </row>
    <row r="15" spans="1:208">
      <c r="C15" s="110" t="str">
        <f>'1718 revenues orig'!C13</f>
        <v>41701</v>
      </c>
      <c r="D15" s="122" t="str">
        <f>'1718 revenues orig'!D13</f>
        <v xml:space="preserve"> Fees – Activities</v>
      </c>
      <c r="E15" s="122">
        <f>'1718 revenues orig'!E13</f>
        <v>0</v>
      </c>
      <c r="F15" s="122">
        <f>'1718 revenues orig'!F13</f>
        <v>2410</v>
      </c>
      <c r="G15" s="122">
        <f>'1718 revenues orig'!G13</f>
        <v>295</v>
      </c>
      <c r="H15" s="122">
        <f>'1718 revenues orig'!H13</f>
        <v>79201.87</v>
      </c>
      <c r="I15" s="122">
        <f>'1718 revenues orig'!I13</f>
        <v>0</v>
      </c>
      <c r="J15" s="122">
        <f>'1718 revenues orig'!ET13</f>
        <v>0</v>
      </c>
      <c r="K15" s="122">
        <f>'1718 revenues orig'!EU13</f>
        <v>0</v>
      </c>
      <c r="L15" s="122">
        <f>'1718 revenues orig'!EV13</f>
        <v>0</v>
      </c>
      <c r="M15" s="122">
        <f>'1718 revenues orig'!EW13</f>
        <v>2621.2199999999998</v>
      </c>
      <c r="N15" s="122">
        <f>'1718 revenues orig'!EX13</f>
        <v>7049.77</v>
      </c>
      <c r="O15" s="122">
        <f>'1718 revenues orig'!EY13</f>
        <v>500</v>
      </c>
      <c r="P15" s="122">
        <f>'1718 revenues orig'!EZ13</f>
        <v>0</v>
      </c>
      <c r="Q15" s="122">
        <f>'1718 revenues orig'!FA13</f>
        <v>201782.66</v>
      </c>
      <c r="R15" s="122">
        <f>'1718 revenues orig'!FB13</f>
        <v>0</v>
      </c>
      <c r="S15" s="122">
        <f>'1718 revenues orig'!FC13</f>
        <v>20</v>
      </c>
      <c r="T15" s="122">
        <f>'1718 revenues orig'!FD13</f>
        <v>500</v>
      </c>
      <c r="U15" s="122">
        <f>'1718 revenues orig'!FE13</f>
        <v>300</v>
      </c>
      <c r="V15" s="122">
        <f>'1718 revenues orig'!FF13</f>
        <v>0</v>
      </c>
      <c r="W15" s="122">
        <f>'1718 revenues orig'!FG13</f>
        <v>1151.3900000000001</v>
      </c>
      <c r="X15" s="122">
        <f>'1718 revenues orig'!FH13</f>
        <v>49665</v>
      </c>
      <c r="Y15" s="122">
        <f>'1718 revenues orig'!FI13</f>
        <v>0</v>
      </c>
      <c r="Z15" s="122">
        <f>'1718 revenues orig'!FJ13</f>
        <v>0</v>
      </c>
      <c r="AA15" s="122">
        <f>'1718 revenues orig'!FK13</f>
        <v>0</v>
      </c>
      <c r="AB15" s="122">
        <f>'1718 revenues orig'!FL13</f>
        <v>0</v>
      </c>
      <c r="AC15" s="122">
        <f>'1718 revenues orig'!FM13</f>
        <v>0</v>
      </c>
      <c r="AD15" s="122">
        <f>'1718 revenues orig'!FN13</f>
        <v>0</v>
      </c>
      <c r="AE15" s="122">
        <f>'1718 revenues orig'!FO13</f>
        <v>0</v>
      </c>
      <c r="AF15" s="122">
        <f>'1718 revenues orig'!FP13</f>
        <v>0</v>
      </c>
      <c r="AG15" s="122">
        <f>'1718 revenues orig'!FQ13</f>
        <v>24921</v>
      </c>
      <c r="AH15" s="122">
        <f>'1718 revenues orig'!FR13</f>
        <v>0</v>
      </c>
      <c r="AI15" s="138">
        <f t="shared" si="165"/>
        <v>288511.04000000004</v>
      </c>
      <c r="AJ15" s="122">
        <f>'1718 revenues orig'!J13</f>
        <v>0</v>
      </c>
      <c r="AK15" s="122">
        <f>'1718 revenues orig'!K13</f>
        <v>80</v>
      </c>
      <c r="AL15" s="122">
        <f>'1718 revenues orig'!L13</f>
        <v>0</v>
      </c>
      <c r="AM15" s="122">
        <f>'1718 revenues orig'!M13</f>
        <v>0</v>
      </c>
      <c r="AN15" s="122">
        <f>'1718 revenues orig'!N13</f>
        <v>730</v>
      </c>
      <c r="AO15" s="122">
        <f>'1718 revenues orig'!O13</f>
        <v>0</v>
      </c>
      <c r="AP15" s="122">
        <f>'1718 revenues orig'!P13</f>
        <v>0</v>
      </c>
      <c r="AQ15" s="122">
        <f>'1718 revenues orig'!Q13</f>
        <v>0</v>
      </c>
      <c r="AR15" s="122">
        <f>'1718 revenues orig'!R13</f>
        <v>0</v>
      </c>
      <c r="AS15" s="122">
        <f>'1718 revenues orig'!S13</f>
        <v>0</v>
      </c>
      <c r="AT15" s="122">
        <f>'1718 revenues orig'!FS13</f>
        <v>0</v>
      </c>
      <c r="AU15" s="143">
        <f t="shared" si="166"/>
        <v>0</v>
      </c>
      <c r="AV15" s="122">
        <f>'1718 revenues orig'!T13</f>
        <v>90124.55</v>
      </c>
      <c r="AW15" s="122">
        <f>'1718 revenues orig'!U13</f>
        <v>409829.27</v>
      </c>
      <c r="AX15" s="122">
        <f>'1718 revenues orig'!V13</f>
        <v>0</v>
      </c>
      <c r="AY15" s="122">
        <f>'1718 revenues orig'!W13</f>
        <v>7932.84</v>
      </c>
      <c r="AZ15" s="122">
        <f>'1718 revenues orig'!ER13</f>
        <v>0</v>
      </c>
      <c r="BA15" s="122">
        <f>'1718 revenues orig'!X13</f>
        <v>58049.98</v>
      </c>
      <c r="BB15" s="122">
        <f>'1718 revenues orig'!FT13</f>
        <v>20</v>
      </c>
      <c r="BC15" s="122">
        <f>'1718 revenues orig'!FU13</f>
        <v>0</v>
      </c>
      <c r="BD15" s="143">
        <f t="shared" si="167"/>
        <v>58069.98</v>
      </c>
      <c r="BE15" s="122">
        <f>'1718 revenues orig'!Y13</f>
        <v>0</v>
      </c>
      <c r="BF15" s="122">
        <f>'1718 revenues orig'!Z13</f>
        <v>250</v>
      </c>
      <c r="BG15" s="122">
        <f>'1718 revenues orig'!AA13</f>
        <v>0</v>
      </c>
      <c r="BH15" s="122">
        <f>'1718 revenues orig'!AB13</f>
        <v>0</v>
      </c>
      <c r="BI15" s="122">
        <f>'1718 revenues orig'!AC13</f>
        <v>0</v>
      </c>
      <c r="BJ15" s="122">
        <f>'1718 revenues orig'!FV13</f>
        <v>0</v>
      </c>
      <c r="BK15" s="143">
        <f t="shared" si="168"/>
        <v>0</v>
      </c>
      <c r="BL15" s="122">
        <f>'1718 revenues orig'!AD13</f>
        <v>0</v>
      </c>
      <c r="BM15" s="122">
        <f>'1718 revenues orig'!AE13</f>
        <v>0</v>
      </c>
      <c r="BN15" s="122">
        <f>'1718 revenues orig'!AF13</f>
        <v>0</v>
      </c>
      <c r="BO15" s="122">
        <f>'1718 revenues orig'!AG13</f>
        <v>0</v>
      </c>
      <c r="BP15" s="122">
        <f>'1718 revenues orig'!AH13</f>
        <v>0</v>
      </c>
      <c r="BQ15" s="122">
        <f>'1718 revenues orig'!AI13</f>
        <v>0</v>
      </c>
      <c r="BR15" s="122">
        <f>'1718 revenues orig'!AJ13</f>
        <v>7310</v>
      </c>
      <c r="BS15" s="122">
        <f>'1718 revenues orig'!AK13</f>
        <v>0</v>
      </c>
      <c r="BT15" s="122">
        <f>'1718 revenues orig'!AL13</f>
        <v>0</v>
      </c>
      <c r="BU15" s="122">
        <f>'1718 revenues orig'!AM13</f>
        <v>0</v>
      </c>
      <c r="BV15" s="122">
        <f>'1718 revenues orig'!FW13</f>
        <v>0</v>
      </c>
      <c r="BW15" s="143">
        <f t="shared" si="169"/>
        <v>0</v>
      </c>
      <c r="BX15" s="122">
        <f>'1718 revenues orig'!AN13</f>
        <v>0</v>
      </c>
      <c r="BY15" s="122">
        <f>'1718 revenues orig'!AO13</f>
        <v>9134.42</v>
      </c>
      <c r="BZ15" s="122">
        <f>'1718 revenues orig'!AP13</f>
        <v>0</v>
      </c>
      <c r="CA15" s="122">
        <f>'1718 revenues orig'!AQ13</f>
        <v>0</v>
      </c>
      <c r="CB15" s="122">
        <f>'1718 revenues orig'!AR13</f>
        <v>10</v>
      </c>
      <c r="CC15" s="122">
        <f>'1718 revenues orig'!AS13</f>
        <v>113.16</v>
      </c>
      <c r="CD15" s="122">
        <f>'1718 revenues orig'!AT13</f>
        <v>0</v>
      </c>
      <c r="CE15" s="122">
        <f>'1718 revenues orig'!AU13</f>
        <v>714.96</v>
      </c>
      <c r="CF15" s="122">
        <f>'1718 revenues orig'!AV13</f>
        <v>0</v>
      </c>
      <c r="CG15" s="122">
        <f>'1718 revenues orig'!AW13</f>
        <v>1620</v>
      </c>
      <c r="CH15" s="122">
        <f>'1718 revenues orig'!AX13</f>
        <v>16612</v>
      </c>
      <c r="CI15" s="122">
        <f>'1718 revenues orig'!AY13</f>
        <v>100</v>
      </c>
      <c r="CJ15" s="122">
        <f>'1718 revenues orig'!FX13</f>
        <v>0</v>
      </c>
      <c r="CK15" s="143">
        <f t="shared" si="170"/>
        <v>100</v>
      </c>
      <c r="CL15" s="122">
        <f>'1718 revenues orig'!AZ13</f>
        <v>0</v>
      </c>
      <c r="CM15" s="122">
        <f>'1718 revenues orig'!BA13</f>
        <v>0</v>
      </c>
      <c r="CN15" s="122">
        <f>'1718 revenues orig'!BB13</f>
        <v>38</v>
      </c>
      <c r="CO15" s="122">
        <f>'1718 revenues orig'!BC13</f>
        <v>0</v>
      </c>
      <c r="CP15" s="122">
        <f>'1718 revenues orig'!FY13</f>
        <v>0</v>
      </c>
      <c r="CQ15" s="143">
        <f t="shared" si="171"/>
        <v>0</v>
      </c>
      <c r="CR15" s="122">
        <f>'1718 revenues orig'!BD13</f>
        <v>1765.85</v>
      </c>
      <c r="CS15" s="122">
        <f>'1718 revenues orig'!BE13</f>
        <v>5097.01</v>
      </c>
      <c r="CT15" s="122">
        <f>'1718 revenues orig'!BF13</f>
        <v>2895.49</v>
      </c>
      <c r="CU15" s="122">
        <f>'1718 revenues orig'!BG13</f>
        <v>0</v>
      </c>
      <c r="CV15" s="122">
        <f>'1718 revenues orig'!BH13</f>
        <v>0</v>
      </c>
      <c r="CW15" s="122">
        <f>'1718 revenues orig'!BI13</f>
        <v>5708.1</v>
      </c>
      <c r="CX15" s="122">
        <f>'1718 revenues orig'!BJ13</f>
        <v>0</v>
      </c>
      <c r="CY15" s="122">
        <f>'1718 revenues orig'!BK13</f>
        <v>0</v>
      </c>
      <c r="CZ15" s="122">
        <f>'1718 revenues orig'!BL13</f>
        <v>10.8</v>
      </c>
      <c r="DA15" s="122">
        <f>'1718 revenues orig'!BM13</f>
        <v>0</v>
      </c>
      <c r="DB15" s="122">
        <f>'1718 revenues orig'!BN13</f>
        <v>0</v>
      </c>
      <c r="DC15" s="122">
        <f>'1718 revenues orig'!BO13</f>
        <v>5042</v>
      </c>
      <c r="DD15" s="122">
        <f>'1718 revenues orig'!BP13</f>
        <v>563.73</v>
      </c>
      <c r="DE15" s="122">
        <f>'1718 revenues orig'!FZ13</f>
        <v>909</v>
      </c>
      <c r="DF15" s="143">
        <f t="shared" si="172"/>
        <v>1472.73</v>
      </c>
      <c r="DG15" s="122">
        <f>'1718 revenues orig'!BQ13</f>
        <v>0</v>
      </c>
      <c r="DH15" s="122">
        <f>'1718 revenues orig'!GA13</f>
        <v>0</v>
      </c>
      <c r="DI15" s="143">
        <f t="shared" si="173"/>
        <v>0</v>
      </c>
      <c r="DJ15" s="122">
        <f>'1718 revenues orig'!BR13</f>
        <v>0</v>
      </c>
      <c r="DK15" s="122">
        <f>'1718 revenues orig'!BS13</f>
        <v>0</v>
      </c>
      <c r="DM15" s="122">
        <f>'1718 revenues orig'!BT13</f>
        <v>0</v>
      </c>
      <c r="DN15" s="122">
        <f>'1718 revenues orig'!BU13</f>
        <v>0</v>
      </c>
      <c r="DO15" s="122">
        <f>'1718 revenues orig'!BV13</f>
        <v>0</v>
      </c>
      <c r="DP15" s="122">
        <f>'1718 revenues orig'!BW13</f>
        <v>0</v>
      </c>
      <c r="DQ15" s="122">
        <f>'1718 revenues orig'!BX13</f>
        <v>0</v>
      </c>
      <c r="DR15" s="122">
        <f>'1718 revenues orig'!BY13</f>
        <v>0</v>
      </c>
      <c r="DS15" s="122">
        <f>'1718 revenues orig'!BZ13</f>
        <v>0</v>
      </c>
      <c r="DT15" s="122">
        <f>'1718 revenues orig'!CA13</f>
        <v>0</v>
      </c>
      <c r="DU15" s="122">
        <f>'1718 revenues orig'!CB13</f>
        <v>9178.5</v>
      </c>
      <c r="DV15" s="122">
        <f>'1718 revenues orig'!CC13</f>
        <v>0</v>
      </c>
      <c r="DW15" s="122">
        <f>'1718 revenues orig'!CD13</f>
        <v>200</v>
      </c>
      <c r="DX15" s="122">
        <f>'1718 revenues orig'!CE13</f>
        <v>0</v>
      </c>
      <c r="DY15" s="122">
        <f>'1718 revenues orig'!CF13</f>
        <v>0</v>
      </c>
      <c r="DZ15" s="122">
        <f>'1718 revenues orig'!CG13</f>
        <v>0</v>
      </c>
      <c r="EA15" s="122">
        <f>'1718 revenues orig'!CH13</f>
        <v>835.77</v>
      </c>
      <c r="EB15" s="122">
        <f>'1718 revenues orig'!CI13</f>
        <v>9337.1299999999992</v>
      </c>
      <c r="EC15" s="122">
        <f>'1718 revenues orig'!CJ13</f>
        <v>0</v>
      </c>
      <c r="ED15" s="122">
        <f>'1718 revenues orig'!CK13</f>
        <v>0</v>
      </c>
      <c r="EE15" s="122">
        <f>'1718 revenues orig'!CL13</f>
        <v>0</v>
      </c>
      <c r="EF15" s="122">
        <f>'1718 revenues orig'!CM13</f>
        <v>1466.1</v>
      </c>
      <c r="EG15" s="122">
        <f>'1718 revenues orig'!CN13</f>
        <v>336000</v>
      </c>
      <c r="EH15" s="122">
        <f>'1718 revenues orig'!CO13</f>
        <v>0</v>
      </c>
      <c r="EI15" s="122">
        <f>'1718 revenues orig'!CP13</f>
        <v>2733</v>
      </c>
      <c r="EJ15" s="122">
        <f>'1718 revenues orig'!CQ13</f>
        <v>0</v>
      </c>
      <c r="EK15" s="122">
        <f>'1718 revenues orig'!CR13</f>
        <v>0</v>
      </c>
      <c r="EL15" s="122">
        <f>'1718 revenues orig'!CS13</f>
        <v>0</v>
      </c>
      <c r="EM15" s="122">
        <f>'1718 revenues orig'!CT13</f>
        <v>0</v>
      </c>
      <c r="EN15" s="122">
        <f>'1718 revenues orig'!CU13</f>
        <v>0</v>
      </c>
      <c r="EO15" s="122">
        <f>'1718 revenues orig'!CV13</f>
        <v>0</v>
      </c>
      <c r="EP15" s="122">
        <f>'1718 revenues orig'!CW13</f>
        <v>300</v>
      </c>
      <c r="EQ15" s="122">
        <f>'1718 revenues orig'!CX13</f>
        <v>295</v>
      </c>
      <c r="ER15" s="122">
        <f>'1718 revenues orig'!CY13</f>
        <v>0</v>
      </c>
      <c r="ES15" s="122">
        <f>'1718 revenues orig'!CZ13</f>
        <v>0</v>
      </c>
      <c r="ET15" s="122">
        <f>'1718 revenues orig'!DA13</f>
        <v>0</v>
      </c>
      <c r="EU15" s="122">
        <f>'1718 revenues orig'!DB13</f>
        <v>42</v>
      </c>
      <c r="EV15" s="122">
        <f>'1718 revenues orig'!DC13</f>
        <v>0</v>
      </c>
      <c r="EW15" s="122">
        <f>'1718 revenues orig'!DD13</f>
        <v>0</v>
      </c>
      <c r="EX15" s="122">
        <f>'1718 revenues orig'!DE13</f>
        <v>0</v>
      </c>
      <c r="EY15" s="122">
        <f>'1718 revenues orig'!DF13</f>
        <v>0</v>
      </c>
      <c r="EZ15" s="122">
        <f>'1718 revenues orig'!DG13</f>
        <v>0</v>
      </c>
      <c r="FA15" s="122">
        <f>'1718 revenues orig'!ES13</f>
        <v>7225.28</v>
      </c>
      <c r="FB15" s="122">
        <f>'1718 revenues orig'!DH13</f>
        <v>0</v>
      </c>
      <c r="FC15" s="122">
        <f>'1718 revenues orig'!GB13</f>
        <v>0</v>
      </c>
      <c r="FD15" s="143">
        <f t="shared" si="174"/>
        <v>0</v>
      </c>
      <c r="FE15" s="122">
        <f>'1718 revenues orig'!DI13</f>
        <v>5360.95</v>
      </c>
      <c r="FF15" s="122">
        <f>'1718 revenues orig'!DJ13</f>
        <v>12361.1</v>
      </c>
      <c r="FG15" s="122">
        <f>'1718 revenues orig'!DK13</f>
        <v>320</v>
      </c>
      <c r="FH15" s="122">
        <f>'1718 revenues orig'!DL13</f>
        <v>3048.4</v>
      </c>
      <c r="FI15" s="122">
        <f>'1718 revenues orig'!DM13</f>
        <v>14450.8</v>
      </c>
      <c r="FJ15" s="122">
        <f>'1718 revenues orig'!GC13</f>
        <v>0</v>
      </c>
      <c r="FK15" s="143">
        <f t="shared" si="175"/>
        <v>14450.8</v>
      </c>
      <c r="FL15" s="122">
        <f>'1718 revenues orig'!DN13</f>
        <v>0</v>
      </c>
      <c r="FM15" s="122">
        <f>'1718 revenues orig'!DO13</f>
        <v>13299.45</v>
      </c>
      <c r="FN15" s="122">
        <f>'1718 revenues orig'!DP13</f>
        <v>0</v>
      </c>
      <c r="FO15" s="122">
        <f>'1718 revenues orig'!DQ13</f>
        <v>0</v>
      </c>
      <c r="FP15" s="122">
        <f>'1718 revenues orig'!DR13</f>
        <v>0</v>
      </c>
      <c r="FQ15" s="122">
        <f>'1718 revenues orig'!GD13</f>
        <v>0</v>
      </c>
      <c r="FR15" s="143">
        <f t="shared" si="176"/>
        <v>0</v>
      </c>
      <c r="FS15" s="122">
        <f>'1718 revenues orig'!DS13</f>
        <v>0</v>
      </c>
      <c r="FT15" s="122">
        <f>'1718 revenues orig'!DT13</f>
        <v>0</v>
      </c>
      <c r="FU15" s="122">
        <f>'1718 revenues orig'!DU13</f>
        <v>17315</v>
      </c>
      <c r="FV15" s="122">
        <f>'1718 revenues orig'!DV13</f>
        <v>0</v>
      </c>
      <c r="FW15" s="122">
        <f>'1718 revenues orig'!DW13</f>
        <v>0</v>
      </c>
      <c r="FX15" s="122">
        <f>'1718 revenues orig'!DX13</f>
        <v>0</v>
      </c>
      <c r="FY15" s="122">
        <f>'1718 revenues orig'!DY13</f>
        <v>307.7</v>
      </c>
      <c r="FZ15" s="122">
        <f>'1718 revenues orig'!GE13</f>
        <v>0</v>
      </c>
      <c r="GA15" s="122">
        <f>'1718 revenues orig'!GF13</f>
        <v>4259</v>
      </c>
      <c r="GB15" s="122">
        <f>'1718 revenues orig'!GG13</f>
        <v>2370</v>
      </c>
      <c r="GC15" s="143">
        <f t="shared" si="179"/>
        <v>6936.7</v>
      </c>
      <c r="GD15" s="122">
        <f>'1718 revenues orig'!DZ13</f>
        <v>7738.25</v>
      </c>
      <c r="GE15" s="122">
        <f>'1718 revenues orig'!EA13</f>
        <v>0</v>
      </c>
      <c r="GF15" s="122">
        <f>'1718 revenues orig'!EB13</f>
        <v>0</v>
      </c>
      <c r="GG15" s="122">
        <f>'1718 revenues orig'!EC13</f>
        <v>0</v>
      </c>
      <c r="GH15" s="122">
        <f>'1718 revenues orig'!ED13</f>
        <v>0</v>
      </c>
      <c r="GI15" s="122">
        <f>'1718 revenues orig'!EE13</f>
        <v>0</v>
      </c>
      <c r="GJ15" s="122">
        <f>'1718 revenues orig'!EF13</f>
        <v>7225</v>
      </c>
      <c r="GK15" s="122">
        <f>'1718 revenues orig'!EG13</f>
        <v>0</v>
      </c>
      <c r="GL15" s="122">
        <f>'1718 revenues orig'!EH13</f>
        <v>0</v>
      </c>
      <c r="GM15" s="122">
        <f>'1718 revenues orig'!EI13</f>
        <v>2981.32</v>
      </c>
      <c r="GN15" s="122">
        <f>'1718 revenues orig'!EJ13</f>
        <v>0</v>
      </c>
      <c r="GO15" s="122">
        <f>'1718 revenues orig'!EK13</f>
        <v>159.09</v>
      </c>
      <c r="GP15" s="122">
        <f>'1718 revenues orig'!EL13</f>
        <v>0</v>
      </c>
      <c r="GQ15" s="122">
        <f>'1718 revenues orig'!EM13</f>
        <v>0</v>
      </c>
      <c r="GR15" s="122">
        <f>'1718 revenues orig'!EN13</f>
        <v>0</v>
      </c>
      <c r="GS15" s="122">
        <f>'1718 revenues orig'!EO13</f>
        <v>0</v>
      </c>
      <c r="GT15" s="122">
        <f>'1718 revenues orig'!EP13</f>
        <v>5946.29</v>
      </c>
      <c r="GU15" s="122">
        <f>'1718 revenues orig'!GH13</f>
        <v>0</v>
      </c>
      <c r="GV15" s="143">
        <f t="shared" si="177"/>
        <v>5946.29</v>
      </c>
      <c r="GX15" s="122">
        <f>'1718 revenues orig'!EQ13</f>
        <v>789.93</v>
      </c>
      <c r="GY15" s="155">
        <f t="shared" si="178"/>
        <v>1460624.13</v>
      </c>
      <c r="GZ15" s="135">
        <f>GY15-'1718 revenues orig'!GI13</f>
        <v>0</v>
      </c>
    </row>
    <row r="16" spans="1:208">
      <c r="C16" s="110" t="str">
        <f>'1718 revenues orig'!C14</f>
        <v>41702</v>
      </c>
      <c r="D16" s="122" t="str">
        <f>'1718 revenues orig'!D14</f>
        <v xml:space="preserve"> Fees – Educational</v>
      </c>
      <c r="E16" s="122">
        <f>'1718 revenues orig'!E14</f>
        <v>0</v>
      </c>
      <c r="F16" s="122">
        <f>'1718 revenues orig'!F14</f>
        <v>0</v>
      </c>
      <c r="G16" s="122">
        <f>'1718 revenues orig'!G14</f>
        <v>0</v>
      </c>
      <c r="H16" s="122">
        <f>'1718 revenues orig'!H14</f>
        <v>0</v>
      </c>
      <c r="I16" s="122">
        <f>'1718 revenues orig'!I14</f>
        <v>762046.59</v>
      </c>
      <c r="J16" s="122">
        <f>'1718 revenues orig'!ET14</f>
        <v>0</v>
      </c>
      <c r="K16" s="122">
        <f>'1718 revenues orig'!EU14</f>
        <v>2967.34</v>
      </c>
      <c r="L16" s="122">
        <f>'1718 revenues orig'!EV14</f>
        <v>0</v>
      </c>
      <c r="M16" s="122">
        <f>'1718 revenues orig'!EW14</f>
        <v>1264.25</v>
      </c>
      <c r="N16" s="122">
        <f>'1718 revenues orig'!EX14</f>
        <v>0</v>
      </c>
      <c r="O16" s="122">
        <f>'1718 revenues orig'!EY14</f>
        <v>477</v>
      </c>
      <c r="P16" s="122">
        <f>'1718 revenues orig'!EZ14</f>
        <v>0</v>
      </c>
      <c r="Q16" s="122">
        <f>'1718 revenues orig'!FA14</f>
        <v>0</v>
      </c>
      <c r="R16" s="122">
        <f>'1718 revenues orig'!FB14</f>
        <v>450</v>
      </c>
      <c r="S16" s="122">
        <f>'1718 revenues orig'!FC14</f>
        <v>0</v>
      </c>
      <c r="T16" s="122">
        <f>'1718 revenues orig'!FD14</f>
        <v>210</v>
      </c>
      <c r="U16" s="122">
        <f>'1718 revenues orig'!FE14</f>
        <v>759.28</v>
      </c>
      <c r="V16" s="122">
        <f>'1718 revenues orig'!FF14</f>
        <v>0</v>
      </c>
      <c r="W16" s="122">
        <f>'1718 revenues orig'!FG14</f>
        <v>675</v>
      </c>
      <c r="X16" s="122">
        <f>'1718 revenues orig'!FH14</f>
        <v>277565</v>
      </c>
      <c r="Y16" s="122">
        <f>'1718 revenues orig'!FI14</f>
        <v>7603</v>
      </c>
      <c r="Z16" s="122">
        <f>'1718 revenues orig'!FJ14</f>
        <v>0</v>
      </c>
      <c r="AA16" s="122">
        <f>'1718 revenues orig'!FK14</f>
        <v>9080.36</v>
      </c>
      <c r="AB16" s="122">
        <f>'1718 revenues orig'!FL14</f>
        <v>470</v>
      </c>
      <c r="AC16" s="122">
        <f>'1718 revenues orig'!FM14</f>
        <v>0</v>
      </c>
      <c r="AD16" s="122">
        <f>'1718 revenues orig'!FN14</f>
        <v>0</v>
      </c>
      <c r="AE16" s="122">
        <f>'1718 revenues orig'!FO14</f>
        <v>0</v>
      </c>
      <c r="AF16" s="122">
        <f>'1718 revenues orig'!FP14</f>
        <v>0</v>
      </c>
      <c r="AG16" s="122">
        <f>'1718 revenues orig'!FQ14</f>
        <v>0</v>
      </c>
      <c r="AH16" s="122">
        <f>'1718 revenues orig'!FR14</f>
        <v>0</v>
      </c>
      <c r="AI16" s="138">
        <f t="shared" si="165"/>
        <v>1063567.82</v>
      </c>
      <c r="AJ16" s="122">
        <f>'1718 revenues orig'!J14</f>
        <v>188</v>
      </c>
      <c r="AK16" s="122">
        <f>'1718 revenues orig'!K14</f>
        <v>0</v>
      </c>
      <c r="AL16" s="122">
        <f>'1718 revenues orig'!L14</f>
        <v>19024.5</v>
      </c>
      <c r="AM16" s="122">
        <f>'1718 revenues orig'!M14</f>
        <v>0</v>
      </c>
      <c r="AN16" s="122">
        <f>'1718 revenues orig'!N14</f>
        <v>15570</v>
      </c>
      <c r="AO16" s="122">
        <f>'1718 revenues orig'!O14</f>
        <v>0</v>
      </c>
      <c r="AP16" s="122">
        <f>'1718 revenues orig'!P14</f>
        <v>0</v>
      </c>
      <c r="AQ16" s="122">
        <f>'1718 revenues orig'!Q14</f>
        <v>0</v>
      </c>
      <c r="AR16" s="122">
        <f>'1718 revenues orig'!R14</f>
        <v>6383</v>
      </c>
      <c r="AS16" s="122">
        <f>'1718 revenues orig'!S14</f>
        <v>6674</v>
      </c>
      <c r="AT16" s="122">
        <f>'1718 revenues orig'!FS14</f>
        <v>0</v>
      </c>
      <c r="AU16" s="143">
        <f t="shared" si="166"/>
        <v>6674</v>
      </c>
      <c r="AV16" s="122">
        <f>'1718 revenues orig'!T14</f>
        <v>13875</v>
      </c>
      <c r="AW16" s="122">
        <f>'1718 revenues orig'!U14</f>
        <v>0</v>
      </c>
      <c r="AX16" s="122">
        <f>'1718 revenues orig'!V14</f>
        <v>0</v>
      </c>
      <c r="AY16" s="122">
        <f>'1718 revenues orig'!W14</f>
        <v>7761.5</v>
      </c>
      <c r="AZ16" s="122">
        <f>'1718 revenues orig'!ER14</f>
        <v>3624.75</v>
      </c>
      <c r="BA16" s="122">
        <f>'1718 revenues orig'!X14</f>
        <v>0</v>
      </c>
      <c r="BB16" s="122">
        <f>'1718 revenues orig'!FT14</f>
        <v>366.64</v>
      </c>
      <c r="BC16" s="122">
        <f>'1718 revenues orig'!FU14</f>
        <v>0</v>
      </c>
      <c r="BD16" s="143">
        <f t="shared" si="167"/>
        <v>366.64</v>
      </c>
      <c r="BE16" s="122">
        <f>'1718 revenues orig'!Y14</f>
        <v>0</v>
      </c>
      <c r="BF16" s="122">
        <f>'1718 revenues orig'!Z14</f>
        <v>285</v>
      </c>
      <c r="BG16" s="122">
        <f>'1718 revenues orig'!AA14</f>
        <v>0</v>
      </c>
      <c r="BH16" s="122">
        <f>'1718 revenues orig'!AB14</f>
        <v>0</v>
      </c>
      <c r="BI16" s="122">
        <f>'1718 revenues orig'!AC14</f>
        <v>0</v>
      </c>
      <c r="BJ16" s="122">
        <f>'1718 revenues orig'!FV14</f>
        <v>0</v>
      </c>
      <c r="BK16" s="143">
        <f t="shared" si="168"/>
        <v>0</v>
      </c>
      <c r="BL16" s="122">
        <f>'1718 revenues orig'!AD14</f>
        <v>14552</v>
      </c>
      <c r="BM16" s="122">
        <f>'1718 revenues orig'!AE14</f>
        <v>0</v>
      </c>
      <c r="BN16" s="122">
        <f>'1718 revenues orig'!AF14</f>
        <v>0</v>
      </c>
      <c r="BO16" s="122">
        <f>'1718 revenues orig'!AG14</f>
        <v>0</v>
      </c>
      <c r="BP16" s="122">
        <f>'1718 revenues orig'!AH14</f>
        <v>0</v>
      </c>
      <c r="BQ16" s="122">
        <f>'1718 revenues orig'!AI14</f>
        <v>0</v>
      </c>
      <c r="BR16" s="122">
        <f>'1718 revenues orig'!AJ14</f>
        <v>0</v>
      </c>
      <c r="BS16" s="122">
        <f>'1718 revenues orig'!AK14</f>
        <v>0</v>
      </c>
      <c r="BT16" s="122">
        <f>'1718 revenues orig'!AL14</f>
        <v>0</v>
      </c>
      <c r="BU16" s="122">
        <f>'1718 revenues orig'!AM14</f>
        <v>1400.13</v>
      </c>
      <c r="BV16" s="122">
        <f>'1718 revenues orig'!FW14</f>
        <v>0</v>
      </c>
      <c r="BW16" s="143">
        <f t="shared" si="169"/>
        <v>1400.13</v>
      </c>
      <c r="BX16" s="122">
        <f>'1718 revenues orig'!AN14</f>
        <v>0</v>
      </c>
      <c r="BY16" s="122">
        <f>'1718 revenues orig'!AO14</f>
        <v>0</v>
      </c>
      <c r="BZ16" s="122">
        <f>'1718 revenues orig'!AP14</f>
        <v>4250</v>
      </c>
      <c r="CA16" s="122">
        <f>'1718 revenues orig'!AQ14</f>
        <v>1190.83</v>
      </c>
      <c r="CB16" s="122">
        <f>'1718 revenues orig'!AR14</f>
        <v>0</v>
      </c>
      <c r="CC16" s="122">
        <f>'1718 revenues orig'!AS14</f>
        <v>0</v>
      </c>
      <c r="CD16" s="122">
        <f>'1718 revenues orig'!AT14</f>
        <v>0</v>
      </c>
      <c r="CE16" s="122">
        <f>'1718 revenues orig'!AU14</f>
        <v>500</v>
      </c>
      <c r="CF16" s="122">
        <f>'1718 revenues orig'!AV14</f>
        <v>0</v>
      </c>
      <c r="CG16" s="122">
        <f>'1718 revenues orig'!AW14</f>
        <v>15828.04</v>
      </c>
      <c r="CH16" s="122">
        <f>'1718 revenues orig'!AX14</f>
        <v>0</v>
      </c>
      <c r="CI16" s="122">
        <f>'1718 revenues orig'!AY14</f>
        <v>10285</v>
      </c>
      <c r="CJ16" s="122">
        <f>'1718 revenues orig'!FX14</f>
        <v>0</v>
      </c>
      <c r="CK16" s="143">
        <f t="shared" si="170"/>
        <v>10285</v>
      </c>
      <c r="CL16" s="122">
        <f>'1718 revenues orig'!AZ14</f>
        <v>0</v>
      </c>
      <c r="CM16" s="122">
        <f>'1718 revenues orig'!BA14</f>
        <v>44209.45</v>
      </c>
      <c r="CN16" s="122">
        <f>'1718 revenues orig'!BB14</f>
        <v>0</v>
      </c>
      <c r="CO16" s="122">
        <f>'1718 revenues orig'!BC14</f>
        <v>0</v>
      </c>
      <c r="CP16" s="122">
        <f>'1718 revenues orig'!FY14</f>
        <v>0</v>
      </c>
      <c r="CQ16" s="143">
        <f t="shared" si="171"/>
        <v>0</v>
      </c>
      <c r="CR16" s="122">
        <f>'1718 revenues orig'!BD14</f>
        <v>45</v>
      </c>
      <c r="CS16" s="122">
        <f>'1718 revenues orig'!BE14</f>
        <v>923.32</v>
      </c>
      <c r="CT16" s="122">
        <f>'1718 revenues orig'!BF14</f>
        <v>226.33</v>
      </c>
      <c r="CU16" s="122">
        <f>'1718 revenues orig'!BG14</f>
        <v>20</v>
      </c>
      <c r="CV16" s="122">
        <f>'1718 revenues orig'!BH14</f>
        <v>0</v>
      </c>
      <c r="CW16" s="122">
        <f>'1718 revenues orig'!BI14</f>
        <v>0</v>
      </c>
      <c r="CX16" s="122">
        <f>'1718 revenues orig'!BJ14</f>
        <v>0</v>
      </c>
      <c r="CY16" s="122">
        <f>'1718 revenues orig'!BK14</f>
        <v>0</v>
      </c>
      <c r="CZ16" s="122">
        <f>'1718 revenues orig'!BL14</f>
        <v>0</v>
      </c>
      <c r="DA16" s="122">
        <f>'1718 revenues orig'!BM14</f>
        <v>3308.72</v>
      </c>
      <c r="DB16" s="122">
        <f>'1718 revenues orig'!BN14</f>
        <v>0</v>
      </c>
      <c r="DC16" s="122">
        <f>'1718 revenues orig'!BO14</f>
        <v>0</v>
      </c>
      <c r="DD16" s="122">
        <f>'1718 revenues orig'!BP14</f>
        <v>0</v>
      </c>
      <c r="DE16" s="122">
        <f>'1718 revenues orig'!FZ14</f>
        <v>0</v>
      </c>
      <c r="DF16" s="143">
        <f t="shared" si="172"/>
        <v>0</v>
      </c>
      <c r="DG16" s="122">
        <f>'1718 revenues orig'!BQ14</f>
        <v>0</v>
      </c>
      <c r="DH16" s="122">
        <f>'1718 revenues orig'!GA14</f>
        <v>0</v>
      </c>
      <c r="DI16" s="143">
        <f t="shared" si="173"/>
        <v>0</v>
      </c>
      <c r="DJ16" s="122">
        <f>'1718 revenues orig'!BR14</f>
        <v>0</v>
      </c>
      <c r="DK16" s="122">
        <f>'1718 revenues orig'!BS14</f>
        <v>0</v>
      </c>
      <c r="DM16" s="122">
        <f>'1718 revenues orig'!BT14</f>
        <v>0</v>
      </c>
      <c r="DN16" s="122">
        <f>'1718 revenues orig'!BU14</f>
        <v>0</v>
      </c>
      <c r="DO16" s="122">
        <f>'1718 revenues orig'!BV14</f>
        <v>5472</v>
      </c>
      <c r="DP16" s="122">
        <f>'1718 revenues orig'!BW14</f>
        <v>0</v>
      </c>
      <c r="DQ16" s="122">
        <f>'1718 revenues orig'!BX14</f>
        <v>0</v>
      </c>
      <c r="DR16" s="122">
        <f>'1718 revenues orig'!BY14</f>
        <v>199</v>
      </c>
      <c r="DS16" s="122">
        <f>'1718 revenues orig'!BZ14</f>
        <v>1065.71</v>
      </c>
      <c r="DT16" s="122">
        <f>'1718 revenues orig'!CA14</f>
        <v>39556</v>
      </c>
      <c r="DU16" s="122">
        <f>'1718 revenues orig'!CB14</f>
        <v>0</v>
      </c>
      <c r="DV16" s="122">
        <f>'1718 revenues orig'!CC14</f>
        <v>0</v>
      </c>
      <c r="DW16" s="122">
        <f>'1718 revenues orig'!CD14</f>
        <v>0</v>
      </c>
      <c r="DX16" s="122">
        <f>'1718 revenues orig'!CE14</f>
        <v>0</v>
      </c>
      <c r="DY16" s="122">
        <f>'1718 revenues orig'!CF14</f>
        <v>0</v>
      </c>
      <c r="DZ16" s="122">
        <f>'1718 revenues orig'!CG14</f>
        <v>2511.86</v>
      </c>
      <c r="EA16" s="122">
        <f>'1718 revenues orig'!CH14</f>
        <v>0</v>
      </c>
      <c r="EB16" s="122">
        <f>'1718 revenues orig'!CI14</f>
        <v>6700</v>
      </c>
      <c r="EC16" s="122">
        <f>'1718 revenues orig'!CJ14</f>
        <v>0</v>
      </c>
      <c r="ED16" s="122">
        <f>'1718 revenues orig'!CK14</f>
        <v>37</v>
      </c>
      <c r="EE16" s="122">
        <f>'1718 revenues orig'!CL14</f>
        <v>0</v>
      </c>
      <c r="EF16" s="122">
        <f>'1718 revenues orig'!CM14</f>
        <v>5968.25</v>
      </c>
      <c r="EG16" s="122">
        <f>'1718 revenues orig'!CN14</f>
        <v>0</v>
      </c>
      <c r="EH16" s="122">
        <f>'1718 revenues orig'!CO14</f>
        <v>0</v>
      </c>
      <c r="EI16" s="122">
        <f>'1718 revenues orig'!CP14</f>
        <v>0</v>
      </c>
      <c r="EJ16" s="122">
        <f>'1718 revenues orig'!CQ14</f>
        <v>0</v>
      </c>
      <c r="EK16" s="122">
        <f>'1718 revenues orig'!CR14</f>
        <v>0</v>
      </c>
      <c r="EL16" s="122">
        <f>'1718 revenues orig'!CS14</f>
        <v>0</v>
      </c>
      <c r="EM16" s="122">
        <f>'1718 revenues orig'!CT14</f>
        <v>0</v>
      </c>
      <c r="EN16" s="122">
        <f>'1718 revenues orig'!CU14</f>
        <v>0</v>
      </c>
      <c r="EO16" s="122">
        <f>'1718 revenues orig'!CV14</f>
        <v>15366.68</v>
      </c>
      <c r="EP16" s="122">
        <f>'1718 revenues orig'!CW14</f>
        <v>238.6</v>
      </c>
      <c r="EQ16" s="122">
        <f>'1718 revenues orig'!CX14</f>
        <v>0</v>
      </c>
      <c r="ER16" s="122">
        <f>'1718 revenues orig'!CY14</f>
        <v>2932.73</v>
      </c>
      <c r="ES16" s="122">
        <f>'1718 revenues orig'!CZ14</f>
        <v>4710</v>
      </c>
      <c r="ET16" s="122">
        <f>'1718 revenues orig'!DA14</f>
        <v>0</v>
      </c>
      <c r="EU16" s="122">
        <f>'1718 revenues orig'!DB14</f>
        <v>492</v>
      </c>
      <c r="EV16" s="122">
        <f>'1718 revenues orig'!DC14</f>
        <v>0</v>
      </c>
      <c r="EW16" s="122">
        <f>'1718 revenues orig'!DD14</f>
        <v>2</v>
      </c>
      <c r="EX16" s="122">
        <f>'1718 revenues orig'!DE14</f>
        <v>0</v>
      </c>
      <c r="EY16" s="122">
        <f>'1718 revenues orig'!DF14</f>
        <v>0</v>
      </c>
      <c r="EZ16" s="122">
        <f>'1718 revenues orig'!DG14</f>
        <v>314160.87</v>
      </c>
      <c r="FA16" s="122">
        <f>'1718 revenues orig'!ES14</f>
        <v>2531.54</v>
      </c>
      <c r="FB16" s="122">
        <f>'1718 revenues orig'!DH14</f>
        <v>0</v>
      </c>
      <c r="FC16" s="122">
        <f>'1718 revenues orig'!GB14</f>
        <v>0</v>
      </c>
      <c r="FD16" s="143">
        <f t="shared" si="174"/>
        <v>0</v>
      </c>
      <c r="FE16" s="122">
        <f>'1718 revenues orig'!DI14</f>
        <v>0</v>
      </c>
      <c r="FF16" s="122">
        <f>'1718 revenues orig'!DJ14</f>
        <v>0</v>
      </c>
      <c r="FG16" s="122">
        <f>'1718 revenues orig'!DK14</f>
        <v>0</v>
      </c>
      <c r="FH16" s="122">
        <f>'1718 revenues orig'!DL14</f>
        <v>16600.060000000001</v>
      </c>
      <c r="FI16" s="122">
        <f>'1718 revenues orig'!DM14</f>
        <v>18.75</v>
      </c>
      <c r="FJ16" s="122">
        <f>'1718 revenues orig'!GC14</f>
        <v>0</v>
      </c>
      <c r="FK16" s="143">
        <f t="shared" si="175"/>
        <v>18.75</v>
      </c>
      <c r="FL16" s="122">
        <f>'1718 revenues orig'!DN14</f>
        <v>0</v>
      </c>
      <c r="FM16" s="122">
        <f>'1718 revenues orig'!DO14</f>
        <v>0</v>
      </c>
      <c r="FN16" s="122">
        <f>'1718 revenues orig'!DP14</f>
        <v>0</v>
      </c>
      <c r="FO16" s="122">
        <f>'1718 revenues orig'!DQ14</f>
        <v>0</v>
      </c>
      <c r="FP16" s="122">
        <f>'1718 revenues orig'!DR14</f>
        <v>0</v>
      </c>
      <c r="FQ16" s="122">
        <f>'1718 revenues orig'!GD14</f>
        <v>0</v>
      </c>
      <c r="FR16" s="143">
        <f t="shared" si="176"/>
        <v>0</v>
      </c>
      <c r="FS16" s="122">
        <f>'1718 revenues orig'!DS14</f>
        <v>0</v>
      </c>
      <c r="FT16" s="122">
        <f>'1718 revenues orig'!DT14</f>
        <v>85</v>
      </c>
      <c r="FU16" s="122">
        <f>'1718 revenues orig'!DU14</f>
        <v>21871.69</v>
      </c>
      <c r="FV16" s="122">
        <f>'1718 revenues orig'!DV14</f>
        <v>225</v>
      </c>
      <c r="FW16" s="122">
        <f>'1718 revenues orig'!DW14</f>
        <v>0</v>
      </c>
      <c r="FX16" s="122">
        <f>'1718 revenues orig'!DX14</f>
        <v>2925</v>
      </c>
      <c r="FY16" s="122">
        <f>'1718 revenues orig'!DY14</f>
        <v>0</v>
      </c>
      <c r="FZ16" s="122">
        <f>'1718 revenues orig'!GE14</f>
        <v>0</v>
      </c>
      <c r="GA16" s="122">
        <f>'1718 revenues orig'!GF14</f>
        <v>120</v>
      </c>
      <c r="GB16" s="122">
        <f>'1718 revenues orig'!GG14</f>
        <v>0</v>
      </c>
      <c r="GC16" s="143">
        <f t="shared" si="179"/>
        <v>120</v>
      </c>
      <c r="GD16" s="122">
        <f>'1718 revenues orig'!DZ14</f>
        <v>0</v>
      </c>
      <c r="GE16" s="122">
        <f>'1718 revenues orig'!EA14</f>
        <v>0</v>
      </c>
      <c r="GF16" s="122">
        <f>'1718 revenues orig'!EB14</f>
        <v>700</v>
      </c>
      <c r="GG16" s="122">
        <f>'1718 revenues orig'!EC14</f>
        <v>0</v>
      </c>
      <c r="GH16" s="122">
        <f>'1718 revenues orig'!ED14</f>
        <v>0</v>
      </c>
      <c r="GI16" s="122">
        <f>'1718 revenues orig'!EE14</f>
        <v>0</v>
      </c>
      <c r="GJ16" s="122">
        <f>'1718 revenues orig'!EF14</f>
        <v>0</v>
      </c>
      <c r="GK16" s="122">
        <f>'1718 revenues orig'!EG14</f>
        <v>0</v>
      </c>
      <c r="GL16" s="122">
        <f>'1718 revenues orig'!EH14</f>
        <v>0</v>
      </c>
      <c r="GM16" s="122">
        <f>'1718 revenues orig'!EI14</f>
        <v>0</v>
      </c>
      <c r="GN16" s="122">
        <f>'1718 revenues orig'!EJ14</f>
        <v>0</v>
      </c>
      <c r="GO16" s="122">
        <f>'1718 revenues orig'!EK14</f>
        <v>0</v>
      </c>
      <c r="GP16" s="122">
        <f>'1718 revenues orig'!EL14</f>
        <v>0</v>
      </c>
      <c r="GQ16" s="122">
        <f>'1718 revenues orig'!EM14</f>
        <v>0</v>
      </c>
      <c r="GR16" s="122">
        <f>'1718 revenues orig'!EN14</f>
        <v>0</v>
      </c>
      <c r="GS16" s="122">
        <f>'1718 revenues orig'!EO14</f>
        <v>0</v>
      </c>
      <c r="GT16" s="122">
        <f>'1718 revenues orig'!EP14</f>
        <v>0</v>
      </c>
      <c r="GU16" s="122">
        <f>'1718 revenues orig'!GH14</f>
        <v>0</v>
      </c>
      <c r="GV16" s="143">
        <f t="shared" si="177"/>
        <v>0</v>
      </c>
      <c r="GX16" s="122">
        <f>'1718 revenues orig'!EQ14</f>
        <v>0</v>
      </c>
      <c r="GY16" s="155">
        <f t="shared" si="178"/>
        <v>1678548.77</v>
      </c>
      <c r="GZ16" s="135">
        <f>GY16-'1718 revenues orig'!GI14</f>
        <v>0</v>
      </c>
    </row>
    <row r="17" spans="1:208">
      <c r="C17" s="110" t="str">
        <f>'1718 revenues orig'!C15</f>
        <v>41705</v>
      </c>
      <c r="D17" s="122" t="str">
        <f>'1718 revenues orig'!D15</f>
        <v xml:space="preserve"> Fees – Users</v>
      </c>
      <c r="E17" s="122">
        <f>'1718 revenues orig'!E15</f>
        <v>0</v>
      </c>
      <c r="F17" s="122">
        <f>'1718 revenues orig'!F15</f>
        <v>0</v>
      </c>
      <c r="G17" s="122">
        <f>'1718 revenues orig'!G15</f>
        <v>0</v>
      </c>
      <c r="H17" s="122">
        <f>'1718 revenues orig'!H15</f>
        <v>1341.25</v>
      </c>
      <c r="I17" s="122">
        <f>'1718 revenues orig'!I15</f>
        <v>0</v>
      </c>
      <c r="J17" s="122">
        <f>'1718 revenues orig'!ET15</f>
        <v>0</v>
      </c>
      <c r="K17" s="122">
        <f>'1718 revenues orig'!EU15</f>
        <v>0</v>
      </c>
      <c r="L17" s="122">
        <f>'1718 revenues orig'!EV15</f>
        <v>33372.39</v>
      </c>
      <c r="M17" s="122">
        <f>'1718 revenues orig'!EW15</f>
        <v>0</v>
      </c>
      <c r="N17" s="122">
        <f>'1718 revenues orig'!EX15</f>
        <v>53592</v>
      </c>
      <c r="O17" s="122">
        <f>'1718 revenues orig'!EY15</f>
        <v>0</v>
      </c>
      <c r="P17" s="122">
        <f>'1718 revenues orig'!EZ15</f>
        <v>0</v>
      </c>
      <c r="Q17" s="122">
        <f>'1718 revenues orig'!FA15</f>
        <v>0</v>
      </c>
      <c r="R17" s="122">
        <f>'1718 revenues orig'!FB15</f>
        <v>0</v>
      </c>
      <c r="S17" s="122">
        <f>'1718 revenues orig'!FC15</f>
        <v>530</v>
      </c>
      <c r="T17" s="122">
        <f>'1718 revenues orig'!FD15</f>
        <v>0</v>
      </c>
      <c r="U17" s="122">
        <f>'1718 revenues orig'!FE15</f>
        <v>505.84</v>
      </c>
      <c r="V17" s="122">
        <f>'1718 revenues orig'!FF15</f>
        <v>0</v>
      </c>
      <c r="W17" s="122">
        <f>'1718 revenues orig'!FG15</f>
        <v>0</v>
      </c>
      <c r="X17" s="122">
        <f>'1718 revenues orig'!FH15</f>
        <v>2940.53</v>
      </c>
      <c r="Y17" s="122">
        <f>'1718 revenues orig'!FI15</f>
        <v>3715</v>
      </c>
      <c r="Z17" s="122">
        <f>'1718 revenues orig'!FJ15</f>
        <v>0</v>
      </c>
      <c r="AA17" s="122">
        <f>'1718 revenues orig'!FK15</f>
        <v>0</v>
      </c>
      <c r="AB17" s="122">
        <f>'1718 revenues orig'!FL15</f>
        <v>0</v>
      </c>
      <c r="AC17" s="122">
        <f>'1718 revenues orig'!FM15</f>
        <v>0</v>
      </c>
      <c r="AD17" s="122">
        <f>'1718 revenues orig'!FN15</f>
        <v>0</v>
      </c>
      <c r="AE17" s="122">
        <f>'1718 revenues orig'!FO15</f>
        <v>0</v>
      </c>
      <c r="AF17" s="122">
        <f>'1718 revenues orig'!FP15</f>
        <v>0</v>
      </c>
      <c r="AG17" s="122">
        <f>'1718 revenues orig'!FQ15</f>
        <v>0</v>
      </c>
      <c r="AH17" s="122">
        <f>'1718 revenues orig'!FR15</f>
        <v>0</v>
      </c>
      <c r="AI17" s="138">
        <f t="shared" si="165"/>
        <v>94655.76</v>
      </c>
      <c r="AJ17" s="122">
        <f>'1718 revenues orig'!J15</f>
        <v>57542.48</v>
      </c>
      <c r="AK17" s="122">
        <f>'1718 revenues orig'!K15</f>
        <v>0</v>
      </c>
      <c r="AL17" s="122">
        <f>'1718 revenues orig'!L15</f>
        <v>187</v>
      </c>
      <c r="AM17" s="122">
        <f>'1718 revenues orig'!M15</f>
        <v>0</v>
      </c>
      <c r="AN17" s="122">
        <f>'1718 revenues orig'!N15</f>
        <v>3467</v>
      </c>
      <c r="AO17" s="122">
        <f>'1718 revenues orig'!O15</f>
        <v>0</v>
      </c>
      <c r="AP17" s="122">
        <f>'1718 revenues orig'!P15</f>
        <v>0</v>
      </c>
      <c r="AQ17" s="122">
        <f>'1718 revenues orig'!Q15</f>
        <v>21418.400000000001</v>
      </c>
      <c r="AR17" s="122">
        <f>'1718 revenues orig'!R15</f>
        <v>0</v>
      </c>
      <c r="AS17" s="122">
        <f>'1718 revenues orig'!S15</f>
        <v>0</v>
      </c>
      <c r="AT17" s="122">
        <f>'1718 revenues orig'!FS15</f>
        <v>0</v>
      </c>
      <c r="AU17" s="143">
        <f t="shared" si="166"/>
        <v>0</v>
      </c>
      <c r="AV17" s="122">
        <f>'1718 revenues orig'!T15</f>
        <v>0</v>
      </c>
      <c r="AW17" s="122">
        <f>'1718 revenues orig'!U15</f>
        <v>3940</v>
      </c>
      <c r="AX17" s="122">
        <f>'1718 revenues orig'!V15</f>
        <v>0</v>
      </c>
      <c r="AY17" s="122">
        <f>'1718 revenues orig'!W15</f>
        <v>3972.82</v>
      </c>
      <c r="AZ17" s="122">
        <f>'1718 revenues orig'!ER15</f>
        <v>0</v>
      </c>
      <c r="BA17" s="122">
        <f>'1718 revenues orig'!X15</f>
        <v>913.78</v>
      </c>
      <c r="BB17" s="122">
        <f>'1718 revenues orig'!FT15</f>
        <v>0</v>
      </c>
      <c r="BC17" s="122">
        <f>'1718 revenues orig'!FU15</f>
        <v>0</v>
      </c>
      <c r="BD17" s="143">
        <f t="shared" si="167"/>
        <v>913.78</v>
      </c>
      <c r="BE17" s="122">
        <f>'1718 revenues orig'!Y15</f>
        <v>0</v>
      </c>
      <c r="BF17" s="122">
        <f>'1718 revenues orig'!Z15</f>
        <v>228.5</v>
      </c>
      <c r="BG17" s="122">
        <f>'1718 revenues orig'!AA15</f>
        <v>0</v>
      </c>
      <c r="BH17" s="122">
        <f>'1718 revenues orig'!AB15</f>
        <v>0</v>
      </c>
      <c r="BI17" s="122">
        <f>'1718 revenues orig'!AC15</f>
        <v>80</v>
      </c>
      <c r="BJ17" s="122">
        <f>'1718 revenues orig'!FV15</f>
        <v>5757.13</v>
      </c>
      <c r="BK17" s="143">
        <f t="shared" si="168"/>
        <v>5837.13</v>
      </c>
      <c r="BL17" s="122">
        <f>'1718 revenues orig'!AD15</f>
        <v>332.03</v>
      </c>
      <c r="BM17" s="122">
        <f>'1718 revenues orig'!AE15</f>
        <v>0</v>
      </c>
      <c r="BN17" s="122">
        <f>'1718 revenues orig'!AF15</f>
        <v>4952.13</v>
      </c>
      <c r="BO17" s="122">
        <f>'1718 revenues orig'!AG15</f>
        <v>0</v>
      </c>
      <c r="BP17" s="122">
        <f>'1718 revenues orig'!AH15</f>
        <v>0</v>
      </c>
      <c r="BQ17" s="122">
        <f>'1718 revenues orig'!AI15</f>
        <v>0</v>
      </c>
      <c r="BR17" s="122">
        <f>'1718 revenues orig'!AJ15</f>
        <v>0</v>
      </c>
      <c r="BS17" s="122">
        <f>'1718 revenues orig'!AK15</f>
        <v>9856.6</v>
      </c>
      <c r="BT17" s="122">
        <f>'1718 revenues orig'!AL15</f>
        <v>0</v>
      </c>
      <c r="BU17" s="122">
        <f>'1718 revenues orig'!AM15</f>
        <v>50</v>
      </c>
      <c r="BV17" s="122">
        <f>'1718 revenues orig'!FW15</f>
        <v>0</v>
      </c>
      <c r="BW17" s="143">
        <f t="shared" si="169"/>
        <v>50</v>
      </c>
      <c r="BX17" s="122">
        <f>'1718 revenues orig'!AN15</f>
        <v>0</v>
      </c>
      <c r="BY17" s="122">
        <f>'1718 revenues orig'!AO15</f>
        <v>0</v>
      </c>
      <c r="BZ17" s="122">
        <f>'1718 revenues orig'!AP15</f>
        <v>0</v>
      </c>
      <c r="CA17" s="122">
        <f>'1718 revenues orig'!AQ15</f>
        <v>0</v>
      </c>
      <c r="CB17" s="122">
        <f>'1718 revenues orig'!AR15</f>
        <v>2.5</v>
      </c>
      <c r="CC17" s="122">
        <f>'1718 revenues orig'!AS15</f>
        <v>0</v>
      </c>
      <c r="CD17" s="122">
        <f>'1718 revenues orig'!AT15</f>
        <v>0</v>
      </c>
      <c r="CE17" s="122">
        <f>'1718 revenues orig'!AU15</f>
        <v>2658.46</v>
      </c>
      <c r="CF17" s="122">
        <f>'1718 revenues orig'!AV15</f>
        <v>0</v>
      </c>
      <c r="CG17" s="122">
        <f>'1718 revenues orig'!AW15</f>
        <v>308.73</v>
      </c>
      <c r="CH17" s="122">
        <f>'1718 revenues orig'!AX15</f>
        <v>0</v>
      </c>
      <c r="CI17" s="122">
        <f>'1718 revenues orig'!AY15</f>
        <v>0</v>
      </c>
      <c r="CJ17" s="122">
        <f>'1718 revenues orig'!FX15</f>
        <v>0</v>
      </c>
      <c r="CK17" s="143">
        <f t="shared" si="170"/>
        <v>0</v>
      </c>
      <c r="CL17" s="122">
        <f>'1718 revenues orig'!AZ15</f>
        <v>1200</v>
      </c>
      <c r="CM17" s="122">
        <f>'1718 revenues orig'!BA15</f>
        <v>15872.11</v>
      </c>
      <c r="CN17" s="122">
        <f>'1718 revenues orig'!BB15</f>
        <v>239.4</v>
      </c>
      <c r="CO17" s="122">
        <f>'1718 revenues orig'!BC15</f>
        <v>1447.54</v>
      </c>
      <c r="CP17" s="122">
        <f>'1718 revenues orig'!FY15</f>
        <v>0</v>
      </c>
      <c r="CQ17" s="143">
        <f t="shared" si="171"/>
        <v>1447.54</v>
      </c>
      <c r="CR17" s="122">
        <f>'1718 revenues orig'!BD15</f>
        <v>0</v>
      </c>
      <c r="CS17" s="122">
        <f>'1718 revenues orig'!BE15</f>
        <v>35</v>
      </c>
      <c r="CT17" s="122">
        <f>'1718 revenues orig'!BF15</f>
        <v>0</v>
      </c>
      <c r="CU17" s="122">
        <f>'1718 revenues orig'!BG15</f>
        <v>4283</v>
      </c>
      <c r="CV17" s="122">
        <f>'1718 revenues orig'!BH15</f>
        <v>0</v>
      </c>
      <c r="CW17" s="122">
        <f>'1718 revenues orig'!BI15</f>
        <v>200</v>
      </c>
      <c r="CX17" s="122">
        <f>'1718 revenues orig'!BJ15</f>
        <v>0</v>
      </c>
      <c r="CY17" s="122">
        <f>'1718 revenues orig'!BK15</f>
        <v>0</v>
      </c>
      <c r="CZ17" s="122">
        <f>'1718 revenues orig'!BL15</f>
        <v>0</v>
      </c>
      <c r="DA17" s="122">
        <f>'1718 revenues orig'!BM15</f>
        <v>0</v>
      </c>
      <c r="DB17" s="122">
        <f>'1718 revenues orig'!BN15</f>
        <v>0</v>
      </c>
      <c r="DC17" s="122">
        <f>'1718 revenues orig'!BO15</f>
        <v>0</v>
      </c>
      <c r="DD17" s="122">
        <f>'1718 revenues orig'!BP15</f>
        <v>0</v>
      </c>
      <c r="DE17" s="122">
        <f>'1718 revenues orig'!FZ15</f>
        <v>0</v>
      </c>
      <c r="DF17" s="143">
        <f t="shared" si="172"/>
        <v>0</v>
      </c>
      <c r="DG17" s="122">
        <f>'1718 revenues orig'!BQ15</f>
        <v>29253.37</v>
      </c>
      <c r="DH17" s="122">
        <f>'1718 revenues orig'!GA15</f>
        <v>0</v>
      </c>
      <c r="DI17" s="143">
        <f t="shared" si="173"/>
        <v>29253.37</v>
      </c>
      <c r="DJ17" s="122">
        <f>'1718 revenues orig'!BR15</f>
        <v>0</v>
      </c>
      <c r="DK17" s="122">
        <f>'1718 revenues orig'!BS15</f>
        <v>11315</v>
      </c>
      <c r="DM17" s="122">
        <f>'1718 revenues orig'!BT15</f>
        <v>5000</v>
      </c>
      <c r="DN17" s="122">
        <f>'1718 revenues orig'!BU15</f>
        <v>0</v>
      </c>
      <c r="DO17" s="122">
        <f>'1718 revenues orig'!BV15</f>
        <v>78438.350000000006</v>
      </c>
      <c r="DP17" s="122">
        <f>'1718 revenues orig'!BW15</f>
        <v>0</v>
      </c>
      <c r="DQ17" s="122">
        <f>'1718 revenues orig'!BX15</f>
        <v>0</v>
      </c>
      <c r="DR17" s="122">
        <f>'1718 revenues orig'!BY15</f>
        <v>2400</v>
      </c>
      <c r="DS17" s="122">
        <f>'1718 revenues orig'!BZ15</f>
        <v>0</v>
      </c>
      <c r="DT17" s="122">
        <f>'1718 revenues orig'!CA15</f>
        <v>100</v>
      </c>
      <c r="DU17" s="122">
        <f>'1718 revenues orig'!CB15</f>
        <v>38103</v>
      </c>
      <c r="DV17" s="122">
        <f>'1718 revenues orig'!CC15</f>
        <v>0</v>
      </c>
      <c r="DW17" s="122">
        <f>'1718 revenues orig'!CD15</f>
        <v>7860</v>
      </c>
      <c r="DX17" s="122">
        <f>'1718 revenues orig'!CE15</f>
        <v>0</v>
      </c>
      <c r="DY17" s="122">
        <f>'1718 revenues orig'!CF15</f>
        <v>0</v>
      </c>
      <c r="DZ17" s="122">
        <f>'1718 revenues orig'!CG15</f>
        <v>0</v>
      </c>
      <c r="EA17" s="122">
        <f>'1718 revenues orig'!CH15</f>
        <v>0</v>
      </c>
      <c r="EB17" s="122">
        <f>'1718 revenues orig'!CI15</f>
        <v>260</v>
      </c>
      <c r="EC17" s="122">
        <f>'1718 revenues orig'!CJ15</f>
        <v>0</v>
      </c>
      <c r="ED17" s="122">
        <f>'1718 revenues orig'!CK15</f>
        <v>64</v>
      </c>
      <c r="EE17" s="122">
        <f>'1718 revenues orig'!CL15</f>
        <v>0</v>
      </c>
      <c r="EF17" s="122">
        <f>'1718 revenues orig'!CM15</f>
        <v>0</v>
      </c>
      <c r="EG17" s="122">
        <f>'1718 revenues orig'!CN15</f>
        <v>0</v>
      </c>
      <c r="EH17" s="122">
        <f>'1718 revenues orig'!CO15</f>
        <v>0</v>
      </c>
      <c r="EI17" s="122">
        <f>'1718 revenues orig'!CP15</f>
        <v>49050.239999999998</v>
      </c>
      <c r="EJ17" s="122">
        <f>'1718 revenues orig'!CQ15</f>
        <v>0</v>
      </c>
      <c r="EK17" s="122">
        <f>'1718 revenues orig'!CR15</f>
        <v>0</v>
      </c>
      <c r="EL17" s="122">
        <f>'1718 revenues orig'!CS15</f>
        <v>0</v>
      </c>
      <c r="EM17" s="122">
        <f>'1718 revenues orig'!CT15</f>
        <v>0</v>
      </c>
      <c r="EN17" s="122">
        <f>'1718 revenues orig'!CU15</f>
        <v>0</v>
      </c>
      <c r="EO17" s="122">
        <f>'1718 revenues orig'!CV15</f>
        <v>0</v>
      </c>
      <c r="EP17" s="122">
        <f>'1718 revenues orig'!CW15</f>
        <v>0</v>
      </c>
      <c r="EQ17" s="122">
        <f>'1718 revenues orig'!CX15</f>
        <v>90</v>
      </c>
      <c r="ER17" s="122">
        <f>'1718 revenues orig'!CY15</f>
        <v>325.52</v>
      </c>
      <c r="ES17" s="122">
        <f>'1718 revenues orig'!CZ15</f>
        <v>84078.79</v>
      </c>
      <c r="ET17" s="122">
        <f>'1718 revenues orig'!DA15</f>
        <v>26706.84</v>
      </c>
      <c r="EU17" s="122">
        <f>'1718 revenues orig'!DB15</f>
        <v>310.64999999999998</v>
      </c>
      <c r="EV17" s="122">
        <f>'1718 revenues orig'!DC15</f>
        <v>0</v>
      </c>
      <c r="EW17" s="122">
        <f>'1718 revenues orig'!DD15</f>
        <v>7704.02</v>
      </c>
      <c r="EX17" s="122">
        <f>'1718 revenues orig'!DE15</f>
        <v>0</v>
      </c>
      <c r="EY17" s="122">
        <f>'1718 revenues orig'!DF15</f>
        <v>191.04</v>
      </c>
      <c r="EZ17" s="122">
        <f>'1718 revenues orig'!DG15</f>
        <v>0</v>
      </c>
      <c r="FA17" s="122">
        <f>'1718 revenues orig'!ES15</f>
        <v>0</v>
      </c>
      <c r="FB17" s="122">
        <f>'1718 revenues orig'!DH15</f>
        <v>0</v>
      </c>
      <c r="FC17" s="122">
        <f>'1718 revenues orig'!GB15</f>
        <v>0</v>
      </c>
      <c r="FD17" s="143">
        <f t="shared" si="174"/>
        <v>0</v>
      </c>
      <c r="FE17" s="122">
        <f>'1718 revenues orig'!DI15</f>
        <v>0</v>
      </c>
      <c r="FF17" s="122">
        <f>'1718 revenues orig'!DJ15</f>
        <v>30526.45</v>
      </c>
      <c r="FG17" s="122">
        <f>'1718 revenues orig'!DK15</f>
        <v>0</v>
      </c>
      <c r="FH17" s="122">
        <f>'1718 revenues orig'!DL15</f>
        <v>0</v>
      </c>
      <c r="FI17" s="122">
        <f>'1718 revenues orig'!DM15</f>
        <v>77.5</v>
      </c>
      <c r="FJ17" s="122">
        <f>'1718 revenues orig'!GC15</f>
        <v>0</v>
      </c>
      <c r="FK17" s="143">
        <f t="shared" si="175"/>
        <v>77.5</v>
      </c>
      <c r="FL17" s="122">
        <f>'1718 revenues orig'!DN15</f>
        <v>0</v>
      </c>
      <c r="FM17" s="122">
        <f>'1718 revenues orig'!DO15</f>
        <v>0</v>
      </c>
      <c r="FN17" s="122">
        <f>'1718 revenues orig'!DP15</f>
        <v>0</v>
      </c>
      <c r="FO17" s="122">
        <f>'1718 revenues orig'!DQ15</f>
        <v>0</v>
      </c>
      <c r="FP17" s="122">
        <f>'1718 revenues orig'!DR15</f>
        <v>36532.15</v>
      </c>
      <c r="FQ17" s="122">
        <f>'1718 revenues orig'!GD15</f>
        <v>0</v>
      </c>
      <c r="FR17" s="143">
        <f t="shared" si="176"/>
        <v>36532.15</v>
      </c>
      <c r="FS17" s="122">
        <f>'1718 revenues orig'!DS15</f>
        <v>0</v>
      </c>
      <c r="FT17" s="122">
        <f>'1718 revenues orig'!DT15</f>
        <v>6578</v>
      </c>
      <c r="FU17" s="122">
        <f>'1718 revenues orig'!DU15</f>
        <v>22140.66</v>
      </c>
      <c r="FV17" s="122">
        <f>'1718 revenues orig'!DV15</f>
        <v>0</v>
      </c>
      <c r="FW17" s="122">
        <f>'1718 revenues orig'!DW15</f>
        <v>0</v>
      </c>
      <c r="FX17" s="122">
        <f>'1718 revenues orig'!DX15</f>
        <v>0</v>
      </c>
      <c r="FY17" s="122">
        <f>'1718 revenues orig'!DY15</f>
        <v>113276.62</v>
      </c>
      <c r="FZ17" s="122">
        <f>'1718 revenues orig'!GE15</f>
        <v>23339.73</v>
      </c>
      <c r="GA17" s="122">
        <f>'1718 revenues orig'!GF15</f>
        <v>2305</v>
      </c>
      <c r="GB17" s="122">
        <f>'1718 revenues orig'!GG15</f>
        <v>0</v>
      </c>
      <c r="GC17" s="143">
        <f t="shared" si="179"/>
        <v>138921.35</v>
      </c>
      <c r="GD17" s="122">
        <f>'1718 revenues orig'!DZ15</f>
        <v>0</v>
      </c>
      <c r="GE17" s="122">
        <f>'1718 revenues orig'!EA15</f>
        <v>0</v>
      </c>
      <c r="GF17" s="122">
        <f>'1718 revenues orig'!EB15</f>
        <v>0</v>
      </c>
      <c r="GG17" s="122">
        <f>'1718 revenues orig'!EC15</f>
        <v>0</v>
      </c>
      <c r="GH17" s="122">
        <f>'1718 revenues orig'!ED15</f>
        <v>8900</v>
      </c>
      <c r="GI17" s="122">
        <f>'1718 revenues orig'!EE15</f>
        <v>800</v>
      </c>
      <c r="GJ17" s="122">
        <f>'1718 revenues orig'!EF15</f>
        <v>0</v>
      </c>
      <c r="GK17" s="122">
        <f>'1718 revenues orig'!EG15</f>
        <v>0</v>
      </c>
      <c r="GL17" s="122">
        <f>'1718 revenues orig'!EH15</f>
        <v>0</v>
      </c>
      <c r="GM17" s="122">
        <f>'1718 revenues orig'!EI15</f>
        <v>0</v>
      </c>
      <c r="GN17" s="122">
        <f>'1718 revenues orig'!EJ15</f>
        <v>16723.61</v>
      </c>
      <c r="GO17" s="122">
        <f>'1718 revenues orig'!EK15</f>
        <v>8061.92</v>
      </c>
      <c r="GP17" s="122">
        <f>'1718 revenues orig'!EL15</f>
        <v>0</v>
      </c>
      <c r="GQ17" s="122">
        <f>'1718 revenues orig'!EM15</f>
        <v>0</v>
      </c>
      <c r="GR17" s="122">
        <f>'1718 revenues orig'!EN15</f>
        <v>0</v>
      </c>
      <c r="GS17" s="122">
        <f>'1718 revenues orig'!EO15</f>
        <v>0</v>
      </c>
      <c r="GT17" s="122">
        <f>'1718 revenues orig'!EP15</f>
        <v>0</v>
      </c>
      <c r="GU17" s="122">
        <f>'1718 revenues orig'!GH15</f>
        <v>0</v>
      </c>
      <c r="GV17" s="143">
        <f t="shared" si="177"/>
        <v>0</v>
      </c>
      <c r="GX17" s="122">
        <f>'1718 revenues orig'!EQ15</f>
        <v>2915.2</v>
      </c>
      <c r="GY17" s="155">
        <f t="shared" si="178"/>
        <v>848369.28</v>
      </c>
      <c r="GZ17" s="135">
        <f>GY17-'1718 revenues orig'!GI15</f>
        <v>0</v>
      </c>
    </row>
    <row r="18" spans="1:208">
      <c r="C18" s="110" t="str">
        <f>'1718 revenues orig'!C16</f>
        <v>41706</v>
      </c>
      <c r="D18" s="122" t="str">
        <f>'1718 revenues orig'!D16</f>
        <v xml:space="preserve"> Fees – Summer School</v>
      </c>
      <c r="E18" s="122">
        <f>'1718 revenues orig'!E16</f>
        <v>0</v>
      </c>
      <c r="F18" s="122">
        <f>'1718 revenues orig'!F16</f>
        <v>0</v>
      </c>
      <c r="G18" s="122">
        <f>'1718 revenues orig'!G16</f>
        <v>0</v>
      </c>
      <c r="H18" s="122">
        <f>'1718 revenues orig'!H16</f>
        <v>0</v>
      </c>
      <c r="I18" s="122">
        <f>'1718 revenues orig'!I16</f>
        <v>353351.04</v>
      </c>
      <c r="J18" s="122">
        <f>'1718 revenues orig'!ET16</f>
        <v>0</v>
      </c>
      <c r="K18" s="122">
        <f>'1718 revenues orig'!EU16</f>
        <v>0</v>
      </c>
      <c r="L18" s="122">
        <f>'1718 revenues orig'!EV16</f>
        <v>0</v>
      </c>
      <c r="M18" s="122">
        <f>'1718 revenues orig'!EW16</f>
        <v>0</v>
      </c>
      <c r="N18" s="122">
        <f>'1718 revenues orig'!EX16</f>
        <v>0</v>
      </c>
      <c r="O18" s="122">
        <f>'1718 revenues orig'!EY16</f>
        <v>0</v>
      </c>
      <c r="P18" s="122">
        <f>'1718 revenues orig'!EZ16</f>
        <v>29235</v>
      </c>
      <c r="Q18" s="122">
        <f>'1718 revenues orig'!FA16</f>
        <v>0</v>
      </c>
      <c r="R18" s="122">
        <f>'1718 revenues orig'!FB16</f>
        <v>0</v>
      </c>
      <c r="S18" s="122">
        <f>'1718 revenues orig'!FC16</f>
        <v>0</v>
      </c>
      <c r="T18" s="122">
        <f>'1718 revenues orig'!FD16</f>
        <v>0</v>
      </c>
      <c r="U18" s="122">
        <f>'1718 revenues orig'!FE16</f>
        <v>0</v>
      </c>
      <c r="V18" s="122">
        <f>'1718 revenues orig'!FF16</f>
        <v>0</v>
      </c>
      <c r="W18" s="122">
        <f>'1718 revenues orig'!FG16</f>
        <v>0</v>
      </c>
      <c r="X18" s="122">
        <f>'1718 revenues orig'!FH16</f>
        <v>0</v>
      </c>
      <c r="Y18" s="122">
        <f>'1718 revenues orig'!FI16</f>
        <v>0</v>
      </c>
      <c r="Z18" s="122">
        <f>'1718 revenues orig'!FJ16</f>
        <v>4230.5</v>
      </c>
      <c r="AA18" s="122">
        <f>'1718 revenues orig'!FK16</f>
        <v>0</v>
      </c>
      <c r="AB18" s="122">
        <f>'1718 revenues orig'!FL16</f>
        <v>0</v>
      </c>
      <c r="AC18" s="122">
        <f>'1718 revenues orig'!FM16</f>
        <v>0</v>
      </c>
      <c r="AD18" s="122">
        <f>'1718 revenues orig'!FN16</f>
        <v>0</v>
      </c>
      <c r="AE18" s="122">
        <f>'1718 revenues orig'!FO16</f>
        <v>0</v>
      </c>
      <c r="AF18" s="122">
        <f>'1718 revenues orig'!FP16</f>
        <v>4785</v>
      </c>
      <c r="AG18" s="122">
        <f>'1718 revenues orig'!FQ16</f>
        <v>0</v>
      </c>
      <c r="AH18" s="122">
        <f>'1718 revenues orig'!FR16</f>
        <v>0</v>
      </c>
      <c r="AI18" s="138">
        <f t="shared" si="165"/>
        <v>391601.54</v>
      </c>
      <c r="AJ18" s="122">
        <f>'1718 revenues orig'!J16</f>
        <v>2600</v>
      </c>
      <c r="AK18" s="122">
        <f>'1718 revenues orig'!K16</f>
        <v>0</v>
      </c>
      <c r="AL18" s="122">
        <f>'1718 revenues orig'!L16</f>
        <v>0</v>
      </c>
      <c r="AM18" s="122">
        <f>'1718 revenues orig'!M16</f>
        <v>0</v>
      </c>
      <c r="AN18" s="122">
        <f>'1718 revenues orig'!N16</f>
        <v>0</v>
      </c>
      <c r="AO18" s="122">
        <f>'1718 revenues orig'!O16</f>
        <v>0</v>
      </c>
      <c r="AP18" s="122">
        <f>'1718 revenues orig'!P16</f>
        <v>0</v>
      </c>
      <c r="AQ18" s="122">
        <f>'1718 revenues orig'!Q16</f>
        <v>0</v>
      </c>
      <c r="AR18" s="122">
        <f>'1718 revenues orig'!R16</f>
        <v>11859</v>
      </c>
      <c r="AS18" s="122">
        <f>'1718 revenues orig'!S16</f>
        <v>0</v>
      </c>
      <c r="AT18" s="122">
        <f>'1718 revenues orig'!FS16</f>
        <v>0</v>
      </c>
      <c r="AU18" s="143">
        <f t="shared" si="166"/>
        <v>0</v>
      </c>
      <c r="AV18" s="122">
        <f>'1718 revenues orig'!T16</f>
        <v>0</v>
      </c>
      <c r="AW18" s="122">
        <f>'1718 revenues orig'!U16</f>
        <v>0</v>
      </c>
      <c r="AX18" s="122">
        <f>'1718 revenues orig'!V16</f>
        <v>0</v>
      </c>
      <c r="AY18" s="122">
        <f>'1718 revenues orig'!W16</f>
        <v>0</v>
      </c>
      <c r="AZ18" s="122">
        <f>'1718 revenues orig'!ER16</f>
        <v>0</v>
      </c>
      <c r="BA18" s="122">
        <f>'1718 revenues orig'!X16</f>
        <v>0</v>
      </c>
      <c r="BB18" s="122">
        <f>'1718 revenues orig'!FT16</f>
        <v>0</v>
      </c>
      <c r="BC18" s="122">
        <f>'1718 revenues orig'!FU16</f>
        <v>0</v>
      </c>
      <c r="BD18" s="143">
        <f t="shared" si="167"/>
        <v>0</v>
      </c>
      <c r="BE18" s="122">
        <f>'1718 revenues orig'!Y16</f>
        <v>0</v>
      </c>
      <c r="BF18" s="122">
        <f>'1718 revenues orig'!Z16</f>
        <v>0</v>
      </c>
      <c r="BG18" s="122">
        <f>'1718 revenues orig'!AA16</f>
        <v>0</v>
      </c>
      <c r="BH18" s="122">
        <f>'1718 revenues orig'!AB16</f>
        <v>0</v>
      </c>
      <c r="BI18" s="122">
        <f>'1718 revenues orig'!AC16</f>
        <v>0</v>
      </c>
      <c r="BJ18" s="122">
        <f>'1718 revenues orig'!FV16</f>
        <v>0</v>
      </c>
      <c r="BK18" s="143">
        <f t="shared" si="168"/>
        <v>0</v>
      </c>
      <c r="BL18" s="122">
        <f>'1718 revenues orig'!AD16</f>
        <v>0</v>
      </c>
      <c r="BM18" s="122">
        <f>'1718 revenues orig'!AE16</f>
        <v>0</v>
      </c>
      <c r="BN18" s="122">
        <f>'1718 revenues orig'!AF16</f>
        <v>3575</v>
      </c>
      <c r="BO18" s="122">
        <f>'1718 revenues orig'!AG16</f>
        <v>0</v>
      </c>
      <c r="BP18" s="122">
        <f>'1718 revenues orig'!AH16</f>
        <v>0</v>
      </c>
      <c r="BQ18" s="122">
        <f>'1718 revenues orig'!AI16</f>
        <v>0</v>
      </c>
      <c r="BR18" s="122">
        <f>'1718 revenues orig'!AJ16</f>
        <v>0</v>
      </c>
      <c r="BS18" s="122">
        <f>'1718 revenues orig'!AK16</f>
        <v>0</v>
      </c>
      <c r="BT18" s="122">
        <f>'1718 revenues orig'!AL16</f>
        <v>0</v>
      </c>
      <c r="BU18" s="122">
        <f>'1718 revenues orig'!AM16</f>
        <v>0</v>
      </c>
      <c r="BV18" s="122">
        <f>'1718 revenues orig'!FW16</f>
        <v>0</v>
      </c>
      <c r="BW18" s="143">
        <f t="shared" si="169"/>
        <v>0</v>
      </c>
      <c r="BX18" s="122">
        <f>'1718 revenues orig'!AN16</f>
        <v>0</v>
      </c>
      <c r="BY18" s="122">
        <f>'1718 revenues orig'!AO16</f>
        <v>0</v>
      </c>
      <c r="BZ18" s="122">
        <f>'1718 revenues orig'!AP16</f>
        <v>0</v>
      </c>
      <c r="CA18" s="122">
        <f>'1718 revenues orig'!AQ16</f>
        <v>0</v>
      </c>
      <c r="CB18" s="122">
        <f>'1718 revenues orig'!AR16</f>
        <v>0</v>
      </c>
      <c r="CC18" s="122">
        <f>'1718 revenues orig'!AS16</f>
        <v>0</v>
      </c>
      <c r="CD18" s="122">
        <f>'1718 revenues orig'!AT16</f>
        <v>0</v>
      </c>
      <c r="CE18" s="122">
        <f>'1718 revenues orig'!AU16</f>
        <v>0</v>
      </c>
      <c r="CF18" s="122">
        <f>'1718 revenues orig'!AV16</f>
        <v>0</v>
      </c>
      <c r="CG18" s="122">
        <f>'1718 revenues orig'!AW16</f>
        <v>0</v>
      </c>
      <c r="CH18" s="122">
        <f>'1718 revenues orig'!AX16</f>
        <v>6000</v>
      </c>
      <c r="CI18" s="122">
        <f>'1718 revenues orig'!AY16</f>
        <v>0</v>
      </c>
      <c r="CJ18" s="122">
        <f>'1718 revenues orig'!FX16</f>
        <v>0</v>
      </c>
      <c r="CK18" s="143">
        <f t="shared" si="170"/>
        <v>0</v>
      </c>
      <c r="CL18" s="122">
        <f>'1718 revenues orig'!AZ16</f>
        <v>0</v>
      </c>
      <c r="CM18" s="122">
        <f>'1718 revenues orig'!BA16</f>
        <v>0</v>
      </c>
      <c r="CN18" s="122">
        <f>'1718 revenues orig'!BB16</f>
        <v>16459</v>
      </c>
      <c r="CO18" s="122">
        <f>'1718 revenues orig'!BC16</f>
        <v>0</v>
      </c>
      <c r="CP18" s="122">
        <f>'1718 revenues orig'!FY16</f>
        <v>0</v>
      </c>
      <c r="CQ18" s="143">
        <f t="shared" si="171"/>
        <v>0</v>
      </c>
      <c r="CR18" s="122">
        <f>'1718 revenues orig'!BD16</f>
        <v>150</v>
      </c>
      <c r="CS18" s="122">
        <f>'1718 revenues orig'!BE16</f>
        <v>0</v>
      </c>
      <c r="CT18" s="122">
        <f>'1718 revenues orig'!BF16</f>
        <v>0</v>
      </c>
      <c r="CU18" s="122">
        <f>'1718 revenues orig'!BG16</f>
        <v>1130</v>
      </c>
      <c r="CV18" s="122">
        <f>'1718 revenues orig'!BH16</f>
        <v>0</v>
      </c>
      <c r="CW18" s="122">
        <f>'1718 revenues orig'!BI16</f>
        <v>0</v>
      </c>
      <c r="CX18" s="122">
        <f>'1718 revenues orig'!BJ16</f>
        <v>9930</v>
      </c>
      <c r="CY18" s="122">
        <f>'1718 revenues orig'!BK16</f>
        <v>0</v>
      </c>
      <c r="CZ18" s="122">
        <f>'1718 revenues orig'!BL16</f>
        <v>0</v>
      </c>
      <c r="DA18" s="122">
        <f>'1718 revenues orig'!BM16</f>
        <v>200</v>
      </c>
      <c r="DB18" s="122">
        <f>'1718 revenues orig'!BN16</f>
        <v>0</v>
      </c>
      <c r="DC18" s="122">
        <f>'1718 revenues orig'!BO16</f>
        <v>0</v>
      </c>
      <c r="DD18" s="122">
        <f>'1718 revenues orig'!BP16</f>
        <v>0</v>
      </c>
      <c r="DE18" s="122">
        <f>'1718 revenues orig'!FZ16</f>
        <v>0</v>
      </c>
      <c r="DF18" s="143">
        <f t="shared" si="172"/>
        <v>0</v>
      </c>
      <c r="DG18" s="122">
        <f>'1718 revenues orig'!BQ16</f>
        <v>0</v>
      </c>
      <c r="DH18" s="122">
        <f>'1718 revenues orig'!GA16</f>
        <v>0</v>
      </c>
      <c r="DI18" s="143">
        <f t="shared" si="173"/>
        <v>0</v>
      </c>
      <c r="DJ18" s="122">
        <f>'1718 revenues orig'!BR16</f>
        <v>0</v>
      </c>
      <c r="DK18" s="122">
        <f>'1718 revenues orig'!BS16</f>
        <v>0</v>
      </c>
      <c r="DM18" s="122">
        <f>'1718 revenues orig'!BT16</f>
        <v>0</v>
      </c>
      <c r="DN18" s="122">
        <f>'1718 revenues orig'!BU16</f>
        <v>0</v>
      </c>
      <c r="DO18" s="122">
        <f>'1718 revenues orig'!BV16</f>
        <v>0</v>
      </c>
      <c r="DP18" s="122">
        <f>'1718 revenues orig'!BW16</f>
        <v>0</v>
      </c>
      <c r="DQ18" s="122">
        <f>'1718 revenues orig'!BX16</f>
        <v>0</v>
      </c>
      <c r="DR18" s="122">
        <f>'1718 revenues orig'!BY16</f>
        <v>0</v>
      </c>
      <c r="DS18" s="122">
        <f>'1718 revenues orig'!BZ16</f>
        <v>0</v>
      </c>
      <c r="DT18" s="122">
        <f>'1718 revenues orig'!CA16</f>
        <v>11010</v>
      </c>
      <c r="DU18" s="122">
        <f>'1718 revenues orig'!CB16</f>
        <v>5145</v>
      </c>
      <c r="DV18" s="122">
        <f>'1718 revenues orig'!CC16</f>
        <v>4785</v>
      </c>
      <c r="DW18" s="122">
        <f>'1718 revenues orig'!CD16</f>
        <v>0</v>
      </c>
      <c r="DX18" s="122">
        <f>'1718 revenues orig'!CE16</f>
        <v>0</v>
      </c>
      <c r="DY18" s="122">
        <f>'1718 revenues orig'!CF16</f>
        <v>0</v>
      </c>
      <c r="DZ18" s="122">
        <f>'1718 revenues orig'!CG16</f>
        <v>0</v>
      </c>
      <c r="EA18" s="122">
        <f>'1718 revenues orig'!CH16</f>
        <v>0</v>
      </c>
      <c r="EB18" s="122">
        <f>'1718 revenues orig'!CI16</f>
        <v>0</v>
      </c>
      <c r="EC18" s="122">
        <f>'1718 revenues orig'!CJ16</f>
        <v>0</v>
      </c>
      <c r="ED18" s="122">
        <f>'1718 revenues orig'!CK16</f>
        <v>0</v>
      </c>
      <c r="EE18" s="122">
        <f>'1718 revenues orig'!CL16</f>
        <v>0</v>
      </c>
      <c r="EF18" s="122">
        <f>'1718 revenues orig'!CM16</f>
        <v>0</v>
      </c>
      <c r="EG18" s="122">
        <f>'1718 revenues orig'!CN16</f>
        <v>0</v>
      </c>
      <c r="EH18" s="122">
        <f>'1718 revenues orig'!CO16</f>
        <v>0</v>
      </c>
      <c r="EI18" s="122">
        <f>'1718 revenues orig'!CP16</f>
        <v>0</v>
      </c>
      <c r="EJ18" s="122">
        <f>'1718 revenues orig'!CQ16</f>
        <v>0</v>
      </c>
      <c r="EK18" s="122">
        <f>'1718 revenues orig'!CR16</f>
        <v>0</v>
      </c>
      <c r="EL18" s="122">
        <f>'1718 revenues orig'!CS16</f>
        <v>0</v>
      </c>
      <c r="EM18" s="122">
        <f>'1718 revenues orig'!CT16</f>
        <v>0</v>
      </c>
      <c r="EN18" s="122">
        <f>'1718 revenues orig'!CU16</f>
        <v>0</v>
      </c>
      <c r="EO18" s="122">
        <f>'1718 revenues orig'!CV16</f>
        <v>0</v>
      </c>
      <c r="EP18" s="122">
        <f>'1718 revenues orig'!CW16</f>
        <v>0</v>
      </c>
      <c r="EQ18" s="122">
        <f>'1718 revenues orig'!CX16</f>
        <v>0</v>
      </c>
      <c r="ER18" s="122">
        <f>'1718 revenues orig'!CY16</f>
        <v>0</v>
      </c>
      <c r="ES18" s="122">
        <f>'1718 revenues orig'!CZ16</f>
        <v>0</v>
      </c>
      <c r="ET18" s="122">
        <f>'1718 revenues orig'!DA16</f>
        <v>0</v>
      </c>
      <c r="EU18" s="122">
        <f>'1718 revenues orig'!DB16</f>
        <v>0</v>
      </c>
      <c r="EV18" s="122">
        <f>'1718 revenues orig'!DC16</f>
        <v>0</v>
      </c>
      <c r="EW18" s="122">
        <f>'1718 revenues orig'!DD16</f>
        <v>3450</v>
      </c>
      <c r="EX18" s="122">
        <f>'1718 revenues orig'!DE16</f>
        <v>0</v>
      </c>
      <c r="EY18" s="122">
        <f>'1718 revenues orig'!DF16</f>
        <v>0</v>
      </c>
      <c r="EZ18" s="122">
        <f>'1718 revenues orig'!DG16</f>
        <v>13842.63</v>
      </c>
      <c r="FA18" s="122">
        <f>'1718 revenues orig'!ES16</f>
        <v>0</v>
      </c>
      <c r="FB18" s="122">
        <f>'1718 revenues orig'!DH16</f>
        <v>29812.68</v>
      </c>
      <c r="FC18" s="122">
        <f>'1718 revenues orig'!GB16</f>
        <v>0</v>
      </c>
      <c r="FD18" s="143">
        <f t="shared" si="174"/>
        <v>29812.68</v>
      </c>
      <c r="FE18" s="122">
        <f>'1718 revenues orig'!DI16</f>
        <v>0</v>
      </c>
      <c r="FF18" s="122">
        <f>'1718 revenues orig'!DJ16</f>
        <v>0</v>
      </c>
      <c r="FG18" s="122">
        <f>'1718 revenues orig'!DK16</f>
        <v>0</v>
      </c>
      <c r="FH18" s="122">
        <f>'1718 revenues orig'!DL16</f>
        <v>0</v>
      </c>
      <c r="FI18" s="122">
        <f>'1718 revenues orig'!DM16</f>
        <v>0</v>
      </c>
      <c r="FJ18" s="122">
        <f>'1718 revenues orig'!GC16</f>
        <v>0</v>
      </c>
      <c r="FK18" s="143">
        <f t="shared" si="175"/>
        <v>0</v>
      </c>
      <c r="FL18" s="122">
        <f>'1718 revenues orig'!DN16</f>
        <v>0</v>
      </c>
      <c r="FM18" s="122">
        <f>'1718 revenues orig'!DO16</f>
        <v>0</v>
      </c>
      <c r="FN18" s="122">
        <f>'1718 revenues orig'!DP16</f>
        <v>0</v>
      </c>
      <c r="FO18" s="122">
        <f>'1718 revenues orig'!DQ16</f>
        <v>0</v>
      </c>
      <c r="FP18" s="122">
        <f>'1718 revenues orig'!DR16</f>
        <v>0</v>
      </c>
      <c r="FQ18" s="122">
        <f>'1718 revenues orig'!GD16</f>
        <v>0</v>
      </c>
      <c r="FR18" s="143">
        <f t="shared" si="176"/>
        <v>0</v>
      </c>
      <c r="FS18" s="122">
        <f>'1718 revenues orig'!DS16</f>
        <v>0</v>
      </c>
      <c r="FT18" s="122">
        <f>'1718 revenues orig'!DT16</f>
        <v>125</v>
      </c>
      <c r="FU18" s="122">
        <f>'1718 revenues orig'!DU16</f>
        <v>0</v>
      </c>
      <c r="FV18" s="122">
        <f>'1718 revenues orig'!DV16</f>
        <v>0</v>
      </c>
      <c r="FW18" s="122">
        <f>'1718 revenues orig'!DW16</f>
        <v>0</v>
      </c>
      <c r="FX18" s="122">
        <f>'1718 revenues orig'!DX16</f>
        <v>0</v>
      </c>
      <c r="FY18" s="122">
        <f>'1718 revenues orig'!DY16</f>
        <v>0</v>
      </c>
      <c r="FZ18" s="122">
        <f>'1718 revenues orig'!GE16</f>
        <v>0</v>
      </c>
      <c r="GA18" s="122">
        <f>'1718 revenues orig'!GF16</f>
        <v>0</v>
      </c>
      <c r="GB18" s="122">
        <f>'1718 revenues orig'!GG16</f>
        <v>0</v>
      </c>
      <c r="GC18" s="143">
        <f t="shared" si="179"/>
        <v>0</v>
      </c>
      <c r="GD18" s="122">
        <f>'1718 revenues orig'!DZ16</f>
        <v>0</v>
      </c>
      <c r="GE18" s="122">
        <f>'1718 revenues orig'!EA16</f>
        <v>0</v>
      </c>
      <c r="GF18" s="122">
        <f>'1718 revenues orig'!EB16</f>
        <v>0</v>
      </c>
      <c r="GG18" s="122">
        <f>'1718 revenues orig'!EC16</f>
        <v>0</v>
      </c>
      <c r="GH18" s="122">
        <f>'1718 revenues orig'!ED16</f>
        <v>0</v>
      </c>
      <c r="GI18" s="122">
        <f>'1718 revenues orig'!EE16</f>
        <v>0</v>
      </c>
      <c r="GJ18" s="122">
        <f>'1718 revenues orig'!EF16</f>
        <v>0</v>
      </c>
      <c r="GK18" s="122">
        <f>'1718 revenues orig'!EG16</f>
        <v>0</v>
      </c>
      <c r="GL18" s="122">
        <f>'1718 revenues orig'!EH16</f>
        <v>0</v>
      </c>
      <c r="GM18" s="122">
        <f>'1718 revenues orig'!EI16</f>
        <v>0</v>
      </c>
      <c r="GN18" s="122">
        <f>'1718 revenues orig'!EJ16</f>
        <v>0</v>
      </c>
      <c r="GO18" s="122">
        <f>'1718 revenues orig'!EK16</f>
        <v>0</v>
      </c>
      <c r="GP18" s="122">
        <f>'1718 revenues orig'!EL16</f>
        <v>0</v>
      </c>
      <c r="GQ18" s="122">
        <f>'1718 revenues orig'!EM16</f>
        <v>0</v>
      </c>
      <c r="GR18" s="122">
        <f>'1718 revenues orig'!EN16</f>
        <v>0</v>
      </c>
      <c r="GS18" s="122">
        <f>'1718 revenues orig'!EO16</f>
        <v>0</v>
      </c>
      <c r="GT18" s="122">
        <f>'1718 revenues orig'!EP16</f>
        <v>0</v>
      </c>
      <c r="GU18" s="122">
        <f>'1718 revenues orig'!GH16</f>
        <v>0</v>
      </c>
      <c r="GV18" s="143">
        <f t="shared" si="177"/>
        <v>0</v>
      </c>
      <c r="GX18" s="122">
        <f>'1718 revenues orig'!EQ16</f>
        <v>0</v>
      </c>
      <c r="GY18" s="155">
        <f t="shared" si="178"/>
        <v>511674.85</v>
      </c>
      <c r="GZ18" s="135">
        <f>GY18-'1718 revenues orig'!GI16</f>
        <v>0</v>
      </c>
    </row>
    <row r="19" spans="1:208">
      <c r="C19" s="110" t="str">
        <f>'1718 revenues orig'!C17</f>
        <v>41910</v>
      </c>
      <c r="D19" s="122" t="str">
        <f>'1718 revenues orig'!D17</f>
        <v xml:space="preserve"> Rental Income</v>
      </c>
      <c r="E19" s="122">
        <f>'1718 revenues orig'!E17</f>
        <v>0</v>
      </c>
      <c r="F19" s="122">
        <f>'1718 revenues orig'!F17</f>
        <v>500</v>
      </c>
      <c r="G19" s="122">
        <f>'1718 revenues orig'!G17</f>
        <v>1</v>
      </c>
      <c r="H19" s="122">
        <f>'1718 revenues orig'!H17</f>
        <v>2480</v>
      </c>
      <c r="I19" s="122">
        <f>'1718 revenues orig'!I17</f>
        <v>149331.88</v>
      </c>
      <c r="J19" s="122">
        <f>'1718 revenues orig'!ET17</f>
        <v>6427.23</v>
      </c>
      <c r="K19" s="122">
        <f>'1718 revenues orig'!EU17</f>
        <v>0</v>
      </c>
      <c r="L19" s="122">
        <f>'1718 revenues orig'!EV17</f>
        <v>0</v>
      </c>
      <c r="M19" s="122">
        <f>'1718 revenues orig'!EW17</f>
        <v>2895</v>
      </c>
      <c r="N19" s="122">
        <f>'1718 revenues orig'!EX17</f>
        <v>0</v>
      </c>
      <c r="O19" s="122">
        <f>'1718 revenues orig'!EY17</f>
        <v>0</v>
      </c>
      <c r="P19" s="122">
        <f>'1718 revenues orig'!EZ17</f>
        <v>0</v>
      </c>
      <c r="Q19" s="122">
        <f>'1718 revenues orig'!FA17</f>
        <v>0</v>
      </c>
      <c r="R19" s="122">
        <f>'1718 revenues orig'!FB17</f>
        <v>0</v>
      </c>
      <c r="S19" s="122">
        <f>'1718 revenues orig'!FC17</f>
        <v>0</v>
      </c>
      <c r="T19" s="122">
        <f>'1718 revenues orig'!FD17</f>
        <v>1410</v>
      </c>
      <c r="U19" s="122">
        <f>'1718 revenues orig'!FE17</f>
        <v>0</v>
      </c>
      <c r="V19" s="122">
        <f>'1718 revenues orig'!FF17</f>
        <v>0</v>
      </c>
      <c r="W19" s="122">
        <f>'1718 revenues orig'!FG17</f>
        <v>0</v>
      </c>
      <c r="X19" s="122">
        <f>'1718 revenues orig'!FH17</f>
        <v>0</v>
      </c>
      <c r="Y19" s="122">
        <f>'1718 revenues orig'!FI17</f>
        <v>0</v>
      </c>
      <c r="Z19" s="122">
        <f>'1718 revenues orig'!FJ17</f>
        <v>0</v>
      </c>
      <c r="AA19" s="122">
        <f>'1718 revenues orig'!FK17</f>
        <v>6230</v>
      </c>
      <c r="AB19" s="122">
        <f>'1718 revenues orig'!FL17</f>
        <v>0</v>
      </c>
      <c r="AC19" s="122">
        <f>'1718 revenues orig'!FM17</f>
        <v>0</v>
      </c>
      <c r="AD19" s="122">
        <f>'1718 revenues orig'!FN17</f>
        <v>0</v>
      </c>
      <c r="AE19" s="122">
        <f>'1718 revenues orig'!FO17</f>
        <v>0</v>
      </c>
      <c r="AF19" s="122">
        <f>'1718 revenues orig'!FP17</f>
        <v>0</v>
      </c>
      <c r="AG19" s="122">
        <f>'1718 revenues orig'!FQ17</f>
        <v>0</v>
      </c>
      <c r="AH19" s="122">
        <f>'1718 revenues orig'!FR17</f>
        <v>0</v>
      </c>
      <c r="AI19" s="138">
        <f t="shared" si="165"/>
        <v>166294.11000000002</v>
      </c>
      <c r="AJ19" s="122">
        <f>'1718 revenues orig'!J17</f>
        <v>0</v>
      </c>
      <c r="AK19" s="122">
        <f>'1718 revenues orig'!K17</f>
        <v>0</v>
      </c>
      <c r="AL19" s="122">
        <f>'1718 revenues orig'!L17</f>
        <v>0</v>
      </c>
      <c r="AM19" s="122">
        <f>'1718 revenues orig'!M17</f>
        <v>0</v>
      </c>
      <c r="AN19" s="122">
        <f>'1718 revenues orig'!N17</f>
        <v>0</v>
      </c>
      <c r="AO19" s="122">
        <f>'1718 revenues orig'!O17</f>
        <v>74.400000000000006</v>
      </c>
      <c r="AP19" s="122">
        <f>'1718 revenues orig'!P17</f>
        <v>0</v>
      </c>
      <c r="AQ19" s="122">
        <f>'1718 revenues orig'!Q17</f>
        <v>8717.5</v>
      </c>
      <c r="AR19" s="122">
        <f>'1718 revenues orig'!R17</f>
        <v>0</v>
      </c>
      <c r="AS19" s="122">
        <f>'1718 revenues orig'!S17</f>
        <v>8010</v>
      </c>
      <c r="AT19" s="122">
        <f>'1718 revenues orig'!FS17</f>
        <v>0</v>
      </c>
      <c r="AU19" s="143">
        <f t="shared" si="166"/>
        <v>8010</v>
      </c>
      <c r="AV19" s="122">
        <f>'1718 revenues orig'!T17</f>
        <v>18300.98</v>
      </c>
      <c r="AW19" s="122">
        <f>'1718 revenues orig'!U17</f>
        <v>0</v>
      </c>
      <c r="AX19" s="122">
        <f>'1718 revenues orig'!V17</f>
        <v>47895.54</v>
      </c>
      <c r="AY19" s="122">
        <f>'1718 revenues orig'!W17</f>
        <v>0</v>
      </c>
      <c r="AZ19" s="122">
        <f>'1718 revenues orig'!ER17</f>
        <v>2734.54</v>
      </c>
      <c r="BA19" s="122">
        <f>'1718 revenues orig'!X17</f>
        <v>139480.70000000001</v>
      </c>
      <c r="BB19" s="122">
        <f>'1718 revenues orig'!FT17</f>
        <v>0</v>
      </c>
      <c r="BC19" s="122">
        <f>'1718 revenues orig'!FU17</f>
        <v>0</v>
      </c>
      <c r="BD19" s="143">
        <f t="shared" si="167"/>
        <v>139480.70000000001</v>
      </c>
      <c r="BE19" s="122">
        <f>'1718 revenues orig'!Y17</f>
        <v>0</v>
      </c>
      <c r="BF19" s="122">
        <f>'1718 revenues orig'!Z17</f>
        <v>420</v>
      </c>
      <c r="BG19" s="122">
        <f>'1718 revenues orig'!AA17</f>
        <v>0</v>
      </c>
      <c r="BH19" s="122">
        <f>'1718 revenues orig'!AB17</f>
        <v>150</v>
      </c>
      <c r="BI19" s="122">
        <f>'1718 revenues orig'!AC17</f>
        <v>64510.04</v>
      </c>
      <c r="BJ19" s="122">
        <f>'1718 revenues orig'!FV17</f>
        <v>0</v>
      </c>
      <c r="BK19" s="143">
        <f t="shared" si="168"/>
        <v>64510.04</v>
      </c>
      <c r="BL19" s="122">
        <f>'1718 revenues orig'!AD17</f>
        <v>0</v>
      </c>
      <c r="BM19" s="122">
        <f>'1718 revenues orig'!AE17</f>
        <v>0</v>
      </c>
      <c r="BN19" s="122">
        <f>'1718 revenues orig'!AF17</f>
        <v>23397.4</v>
      </c>
      <c r="BO19" s="122">
        <f>'1718 revenues orig'!AG17</f>
        <v>1200</v>
      </c>
      <c r="BP19" s="122">
        <f>'1718 revenues orig'!AH17</f>
        <v>0</v>
      </c>
      <c r="BQ19" s="122">
        <f>'1718 revenues orig'!AI17</f>
        <v>300</v>
      </c>
      <c r="BR19" s="122">
        <f>'1718 revenues orig'!AJ17</f>
        <v>0</v>
      </c>
      <c r="BS19" s="122">
        <f>'1718 revenues orig'!AK17</f>
        <v>14103</v>
      </c>
      <c r="BT19" s="122">
        <f>'1718 revenues orig'!AL17</f>
        <v>0</v>
      </c>
      <c r="BU19" s="122">
        <f>'1718 revenues orig'!AM17</f>
        <v>96901</v>
      </c>
      <c r="BV19" s="122">
        <f>'1718 revenues orig'!FW17</f>
        <v>0</v>
      </c>
      <c r="BW19" s="143">
        <f t="shared" si="169"/>
        <v>96901</v>
      </c>
      <c r="BX19" s="122">
        <f>'1718 revenues orig'!AN17</f>
        <v>0</v>
      </c>
      <c r="BY19" s="122">
        <f>'1718 revenues orig'!AO17</f>
        <v>500</v>
      </c>
      <c r="BZ19" s="122">
        <f>'1718 revenues orig'!AP17</f>
        <v>0</v>
      </c>
      <c r="CA19" s="122">
        <f>'1718 revenues orig'!AQ17</f>
        <v>0</v>
      </c>
      <c r="CB19" s="122">
        <f>'1718 revenues orig'!AR17</f>
        <v>500</v>
      </c>
      <c r="CC19" s="122">
        <f>'1718 revenues orig'!AS17</f>
        <v>0</v>
      </c>
      <c r="CD19" s="122">
        <f>'1718 revenues orig'!AT17</f>
        <v>150</v>
      </c>
      <c r="CE19" s="122">
        <f>'1718 revenues orig'!AU17</f>
        <v>0</v>
      </c>
      <c r="CF19" s="122">
        <f>'1718 revenues orig'!AV17</f>
        <v>0</v>
      </c>
      <c r="CG19" s="122">
        <f>'1718 revenues orig'!AW17</f>
        <v>0</v>
      </c>
      <c r="CH19" s="122">
        <f>'1718 revenues orig'!AX17</f>
        <v>0</v>
      </c>
      <c r="CI19" s="122">
        <f>'1718 revenues orig'!AY17</f>
        <v>64816.639999999999</v>
      </c>
      <c r="CJ19" s="122">
        <f>'1718 revenues orig'!FX17</f>
        <v>0</v>
      </c>
      <c r="CK19" s="143">
        <f t="shared" si="170"/>
        <v>64816.639999999999</v>
      </c>
      <c r="CL19" s="122">
        <f>'1718 revenues orig'!AZ17</f>
        <v>4930.33</v>
      </c>
      <c r="CM19" s="122">
        <f>'1718 revenues orig'!BA17</f>
        <v>3000</v>
      </c>
      <c r="CN19" s="122">
        <f>'1718 revenues orig'!BB17</f>
        <v>111250.4</v>
      </c>
      <c r="CO19" s="122">
        <f>'1718 revenues orig'!BC17</f>
        <v>300</v>
      </c>
      <c r="CP19" s="122">
        <f>'1718 revenues orig'!FY17</f>
        <v>0</v>
      </c>
      <c r="CQ19" s="143">
        <f t="shared" si="171"/>
        <v>300</v>
      </c>
      <c r="CR19" s="122">
        <f>'1718 revenues orig'!BD17</f>
        <v>0</v>
      </c>
      <c r="CS19" s="122">
        <f>'1718 revenues orig'!BE17</f>
        <v>4800</v>
      </c>
      <c r="CT19" s="122">
        <f>'1718 revenues orig'!BF17</f>
        <v>0</v>
      </c>
      <c r="CU19" s="122">
        <f>'1718 revenues orig'!BG17</f>
        <v>0</v>
      </c>
      <c r="CV19" s="122">
        <f>'1718 revenues orig'!BH17</f>
        <v>13724.65</v>
      </c>
      <c r="CW19" s="122">
        <f>'1718 revenues orig'!BI17</f>
        <v>1300</v>
      </c>
      <c r="CX19" s="122">
        <f>'1718 revenues orig'!BJ17</f>
        <v>13507.5</v>
      </c>
      <c r="CY19" s="122">
        <f>'1718 revenues orig'!BK17</f>
        <v>0</v>
      </c>
      <c r="CZ19" s="122">
        <f>'1718 revenues orig'!BL17</f>
        <v>0</v>
      </c>
      <c r="DA19" s="122">
        <f>'1718 revenues orig'!BM17</f>
        <v>0</v>
      </c>
      <c r="DB19" s="122">
        <f>'1718 revenues orig'!BN17</f>
        <v>0</v>
      </c>
      <c r="DC19" s="122">
        <f>'1718 revenues orig'!BO17</f>
        <v>0</v>
      </c>
      <c r="DD19" s="122">
        <f>'1718 revenues orig'!BP17</f>
        <v>3258.9</v>
      </c>
      <c r="DE19" s="122">
        <f>'1718 revenues orig'!FZ17</f>
        <v>0</v>
      </c>
      <c r="DF19" s="143">
        <f t="shared" si="172"/>
        <v>3258.9</v>
      </c>
      <c r="DG19" s="122">
        <f>'1718 revenues orig'!BQ17</f>
        <v>225</v>
      </c>
      <c r="DH19" s="122">
        <f>'1718 revenues orig'!GA17</f>
        <v>50</v>
      </c>
      <c r="DI19" s="143">
        <f t="shared" si="173"/>
        <v>275</v>
      </c>
      <c r="DJ19" s="122">
        <f>'1718 revenues orig'!BR17</f>
        <v>0</v>
      </c>
      <c r="DK19" s="122">
        <f>'1718 revenues orig'!BS17</f>
        <v>0</v>
      </c>
      <c r="DM19" s="122">
        <f>'1718 revenues orig'!BT17</f>
        <v>0</v>
      </c>
      <c r="DN19" s="122">
        <f>'1718 revenues orig'!BU17</f>
        <v>0</v>
      </c>
      <c r="DO19" s="122">
        <f>'1718 revenues orig'!BV17</f>
        <v>0</v>
      </c>
      <c r="DP19" s="122">
        <f>'1718 revenues orig'!BW17</f>
        <v>0</v>
      </c>
      <c r="DQ19" s="122">
        <f>'1718 revenues orig'!BX17</f>
        <v>0</v>
      </c>
      <c r="DR19" s="122">
        <f>'1718 revenues orig'!BY17</f>
        <v>960</v>
      </c>
      <c r="DS19" s="122">
        <f>'1718 revenues orig'!BZ17</f>
        <v>11293.42</v>
      </c>
      <c r="DT19" s="122">
        <f>'1718 revenues orig'!CA17</f>
        <v>59587.21</v>
      </c>
      <c r="DU19" s="122">
        <f>'1718 revenues orig'!CB17</f>
        <v>5756</v>
      </c>
      <c r="DV19" s="122">
        <f>'1718 revenues orig'!CC17</f>
        <v>1200</v>
      </c>
      <c r="DW19" s="122">
        <f>'1718 revenues orig'!CD17</f>
        <v>2375</v>
      </c>
      <c r="DX19" s="122">
        <f>'1718 revenues orig'!CE17</f>
        <v>0</v>
      </c>
      <c r="DY19" s="122">
        <f>'1718 revenues orig'!CF17</f>
        <v>0</v>
      </c>
      <c r="DZ19" s="122">
        <f>'1718 revenues orig'!CG17</f>
        <v>0</v>
      </c>
      <c r="EA19" s="122">
        <f>'1718 revenues orig'!CH17</f>
        <v>0</v>
      </c>
      <c r="EB19" s="122">
        <f>'1718 revenues orig'!CI17</f>
        <v>0</v>
      </c>
      <c r="EC19" s="122">
        <f>'1718 revenues orig'!CJ17</f>
        <v>0</v>
      </c>
      <c r="ED19" s="122">
        <f>'1718 revenues orig'!CK17</f>
        <v>13958.75</v>
      </c>
      <c r="EE19" s="122">
        <f>'1718 revenues orig'!CL17</f>
        <v>0</v>
      </c>
      <c r="EF19" s="122">
        <f>'1718 revenues orig'!CM17</f>
        <v>0</v>
      </c>
      <c r="EG19" s="122">
        <f>'1718 revenues orig'!CN17</f>
        <v>0</v>
      </c>
      <c r="EH19" s="122">
        <f>'1718 revenues orig'!CO17</f>
        <v>22120.01</v>
      </c>
      <c r="EI19" s="122">
        <f>'1718 revenues orig'!CP17</f>
        <v>0</v>
      </c>
      <c r="EJ19" s="122">
        <f>'1718 revenues orig'!CQ17</f>
        <v>0</v>
      </c>
      <c r="EK19" s="122">
        <f>'1718 revenues orig'!CR17</f>
        <v>0</v>
      </c>
      <c r="EL19" s="122">
        <f>'1718 revenues orig'!CS17</f>
        <v>0</v>
      </c>
      <c r="EM19" s="122">
        <f>'1718 revenues orig'!CT17</f>
        <v>0</v>
      </c>
      <c r="EN19" s="122">
        <f>'1718 revenues orig'!CU17</f>
        <v>0</v>
      </c>
      <c r="EO19" s="122">
        <f>'1718 revenues orig'!CV17</f>
        <v>1875</v>
      </c>
      <c r="EP19" s="122">
        <f>'1718 revenues orig'!CW17</f>
        <v>148</v>
      </c>
      <c r="EQ19" s="122">
        <f>'1718 revenues orig'!CX17</f>
        <v>0</v>
      </c>
      <c r="ER19" s="122">
        <f>'1718 revenues orig'!CY17</f>
        <v>227</v>
      </c>
      <c r="ES19" s="122">
        <f>'1718 revenues orig'!CZ17</f>
        <v>22784</v>
      </c>
      <c r="ET19" s="122">
        <f>'1718 revenues orig'!DA17</f>
        <v>150</v>
      </c>
      <c r="EU19" s="122">
        <f>'1718 revenues orig'!DB17</f>
        <v>7990</v>
      </c>
      <c r="EV19" s="122">
        <f>'1718 revenues orig'!DC17</f>
        <v>56673</v>
      </c>
      <c r="EW19" s="122">
        <f>'1718 revenues orig'!DD17</f>
        <v>1650</v>
      </c>
      <c r="EX19" s="122">
        <f>'1718 revenues orig'!DE17</f>
        <v>0</v>
      </c>
      <c r="EY19" s="122">
        <f>'1718 revenues orig'!DF17</f>
        <v>0</v>
      </c>
      <c r="EZ19" s="122">
        <f>'1718 revenues orig'!DG17</f>
        <v>218982.09</v>
      </c>
      <c r="FA19" s="122">
        <f>'1718 revenues orig'!ES17</f>
        <v>0</v>
      </c>
      <c r="FB19" s="122">
        <f>'1718 revenues orig'!DH17</f>
        <v>10412.42</v>
      </c>
      <c r="FC19" s="122">
        <f>'1718 revenues orig'!GB17</f>
        <v>0</v>
      </c>
      <c r="FD19" s="143">
        <f t="shared" si="174"/>
        <v>10412.42</v>
      </c>
      <c r="FE19" s="122">
        <f>'1718 revenues orig'!DI17</f>
        <v>0</v>
      </c>
      <c r="FF19" s="122">
        <f>'1718 revenues orig'!DJ17</f>
        <v>16050</v>
      </c>
      <c r="FG19" s="122">
        <f>'1718 revenues orig'!DK17</f>
        <v>0</v>
      </c>
      <c r="FH19" s="122">
        <f>'1718 revenues orig'!DL17</f>
        <v>0</v>
      </c>
      <c r="FI19" s="122">
        <f>'1718 revenues orig'!DM17</f>
        <v>688684.57</v>
      </c>
      <c r="FJ19" s="122">
        <f>'1718 revenues orig'!GC17</f>
        <v>0</v>
      </c>
      <c r="FK19" s="143">
        <f t="shared" si="175"/>
        <v>688684.57</v>
      </c>
      <c r="FL19" s="122">
        <f>'1718 revenues orig'!DN17</f>
        <v>0</v>
      </c>
      <c r="FM19" s="122">
        <f>'1718 revenues orig'!DO17</f>
        <v>0</v>
      </c>
      <c r="FN19" s="122">
        <f>'1718 revenues orig'!DP17</f>
        <v>25396</v>
      </c>
      <c r="FO19" s="122">
        <f>'1718 revenues orig'!DQ17</f>
        <v>0</v>
      </c>
      <c r="FP19" s="122">
        <f>'1718 revenues orig'!DR17</f>
        <v>0</v>
      </c>
      <c r="FQ19" s="122">
        <f>'1718 revenues orig'!GD17</f>
        <v>100</v>
      </c>
      <c r="FR19" s="143">
        <f t="shared" si="176"/>
        <v>100</v>
      </c>
      <c r="FS19" s="122">
        <f>'1718 revenues orig'!DS17</f>
        <v>500</v>
      </c>
      <c r="FT19" s="122">
        <f>'1718 revenues orig'!DT17</f>
        <v>0</v>
      </c>
      <c r="FU19" s="122">
        <f>'1718 revenues orig'!DU17</f>
        <v>0</v>
      </c>
      <c r="FV19" s="122">
        <f>'1718 revenues orig'!DV17</f>
        <v>5000</v>
      </c>
      <c r="FW19" s="122">
        <f>'1718 revenues orig'!DW17</f>
        <v>0</v>
      </c>
      <c r="FX19" s="122">
        <f>'1718 revenues orig'!DX17</f>
        <v>0</v>
      </c>
      <c r="FY19" s="122">
        <f>'1718 revenues orig'!DY17</f>
        <v>76338.960000000006</v>
      </c>
      <c r="FZ19" s="122">
        <f>'1718 revenues orig'!GE17</f>
        <v>26016</v>
      </c>
      <c r="GA19" s="122">
        <f>'1718 revenues orig'!GF17</f>
        <v>1500</v>
      </c>
      <c r="GB19" s="122">
        <f>'1718 revenues orig'!GG17</f>
        <v>0</v>
      </c>
      <c r="GC19" s="143">
        <f t="shared" si="179"/>
        <v>103854.96</v>
      </c>
      <c r="GD19" s="122">
        <f>'1718 revenues orig'!DZ17</f>
        <v>0</v>
      </c>
      <c r="GE19" s="122">
        <f>'1718 revenues orig'!EA17</f>
        <v>0</v>
      </c>
      <c r="GF19" s="122">
        <f>'1718 revenues orig'!EB17</f>
        <v>0</v>
      </c>
      <c r="GG19" s="122">
        <f>'1718 revenues orig'!EC17</f>
        <v>0</v>
      </c>
      <c r="GH19" s="122">
        <f>'1718 revenues orig'!ED17</f>
        <v>0</v>
      </c>
      <c r="GI19" s="122">
        <f>'1718 revenues orig'!EE17</f>
        <v>0</v>
      </c>
      <c r="GJ19" s="122">
        <f>'1718 revenues orig'!EF17</f>
        <v>0</v>
      </c>
      <c r="GK19" s="122">
        <f>'1718 revenues orig'!EG17</f>
        <v>0</v>
      </c>
      <c r="GL19" s="122">
        <f>'1718 revenues orig'!EH17</f>
        <v>0</v>
      </c>
      <c r="GM19" s="122">
        <f>'1718 revenues orig'!EI17</f>
        <v>0</v>
      </c>
      <c r="GN19" s="122">
        <f>'1718 revenues orig'!EJ17</f>
        <v>9602</v>
      </c>
      <c r="GO19" s="122">
        <f>'1718 revenues orig'!EK17</f>
        <v>0</v>
      </c>
      <c r="GP19" s="122">
        <f>'1718 revenues orig'!EL17</f>
        <v>540</v>
      </c>
      <c r="GQ19" s="122">
        <f>'1718 revenues orig'!EM17</f>
        <v>0</v>
      </c>
      <c r="GR19" s="122">
        <f>'1718 revenues orig'!EN17</f>
        <v>0</v>
      </c>
      <c r="GS19" s="122">
        <f>'1718 revenues orig'!EO17</f>
        <v>0</v>
      </c>
      <c r="GT19" s="122">
        <f>'1718 revenues orig'!EP17</f>
        <v>66753.429999999993</v>
      </c>
      <c r="GU19" s="122">
        <f>'1718 revenues orig'!GH17</f>
        <v>0</v>
      </c>
      <c r="GV19" s="143">
        <f t="shared" si="177"/>
        <v>66753.429999999993</v>
      </c>
      <c r="GX19" s="122">
        <f>'1718 revenues orig'!EQ17</f>
        <v>0</v>
      </c>
      <c r="GY19" s="155">
        <f t="shared" si="178"/>
        <v>2172406.4900000002</v>
      </c>
      <c r="GZ19" s="135">
        <f>GY19-'1718 revenues orig'!GI17</f>
        <v>0</v>
      </c>
    </row>
    <row r="20" spans="1:208">
      <c r="C20" s="110" t="str">
        <f>'1718 revenues orig'!C18</f>
        <v>41911</v>
      </c>
      <c r="D20" s="122" t="str">
        <f>'1718 revenues orig'!D18</f>
        <v xml:space="preserve"> Royalties</v>
      </c>
      <c r="E20" s="122">
        <f>'1718 revenues orig'!E18</f>
        <v>0</v>
      </c>
      <c r="F20" s="122">
        <f>'1718 revenues orig'!F18</f>
        <v>0</v>
      </c>
      <c r="G20" s="122">
        <f>'1718 revenues orig'!G18</f>
        <v>0</v>
      </c>
      <c r="H20" s="122">
        <f>'1718 revenues orig'!H18</f>
        <v>0</v>
      </c>
      <c r="I20" s="122">
        <f>'1718 revenues orig'!I18</f>
        <v>0</v>
      </c>
      <c r="J20" s="122">
        <f>'1718 revenues orig'!ET18</f>
        <v>0</v>
      </c>
      <c r="K20" s="122">
        <f>'1718 revenues orig'!EU18</f>
        <v>0</v>
      </c>
      <c r="L20" s="122">
        <f>'1718 revenues orig'!EV18</f>
        <v>0</v>
      </c>
      <c r="M20" s="122">
        <f>'1718 revenues orig'!EW18</f>
        <v>0</v>
      </c>
      <c r="N20" s="122">
        <f>'1718 revenues orig'!EX18</f>
        <v>0</v>
      </c>
      <c r="O20" s="122">
        <f>'1718 revenues orig'!EY18</f>
        <v>0</v>
      </c>
      <c r="P20" s="122">
        <f>'1718 revenues orig'!EZ18</f>
        <v>0</v>
      </c>
      <c r="Q20" s="122">
        <f>'1718 revenues orig'!FA18</f>
        <v>0</v>
      </c>
      <c r="R20" s="122">
        <f>'1718 revenues orig'!FB18</f>
        <v>0</v>
      </c>
      <c r="S20" s="122">
        <f>'1718 revenues orig'!FC18</f>
        <v>0</v>
      </c>
      <c r="T20" s="122">
        <f>'1718 revenues orig'!FD18</f>
        <v>0</v>
      </c>
      <c r="U20" s="122">
        <f>'1718 revenues orig'!FE18</f>
        <v>0</v>
      </c>
      <c r="V20" s="122">
        <f>'1718 revenues orig'!FF18</f>
        <v>0</v>
      </c>
      <c r="W20" s="122">
        <f>'1718 revenues orig'!FG18</f>
        <v>0</v>
      </c>
      <c r="X20" s="122">
        <f>'1718 revenues orig'!FH18</f>
        <v>0</v>
      </c>
      <c r="Y20" s="122">
        <f>'1718 revenues orig'!FI18</f>
        <v>0</v>
      </c>
      <c r="Z20" s="122">
        <f>'1718 revenues orig'!FJ18</f>
        <v>0</v>
      </c>
      <c r="AA20" s="122">
        <f>'1718 revenues orig'!FK18</f>
        <v>0</v>
      </c>
      <c r="AB20" s="122">
        <f>'1718 revenues orig'!FL18</f>
        <v>0</v>
      </c>
      <c r="AC20" s="122">
        <f>'1718 revenues orig'!FM18</f>
        <v>0</v>
      </c>
      <c r="AD20" s="122">
        <f>'1718 revenues orig'!FN18</f>
        <v>0</v>
      </c>
      <c r="AE20" s="122">
        <f>'1718 revenues orig'!FO18</f>
        <v>0</v>
      </c>
      <c r="AF20" s="122">
        <f>'1718 revenues orig'!FP18</f>
        <v>0</v>
      </c>
      <c r="AG20" s="122">
        <f>'1718 revenues orig'!FQ18</f>
        <v>0</v>
      </c>
      <c r="AH20" s="122">
        <f>'1718 revenues orig'!FR18</f>
        <v>0</v>
      </c>
      <c r="AI20" s="138">
        <f t="shared" si="165"/>
        <v>0</v>
      </c>
      <c r="AJ20" s="122">
        <f>'1718 revenues orig'!J18</f>
        <v>0</v>
      </c>
      <c r="AK20" s="122">
        <f>'1718 revenues orig'!K18</f>
        <v>0</v>
      </c>
      <c r="AL20" s="122">
        <f>'1718 revenues orig'!L18</f>
        <v>0</v>
      </c>
      <c r="AM20" s="122">
        <f>'1718 revenues orig'!M18</f>
        <v>0</v>
      </c>
      <c r="AN20" s="122">
        <f>'1718 revenues orig'!N18</f>
        <v>0</v>
      </c>
      <c r="AO20" s="122">
        <f>'1718 revenues orig'!O18</f>
        <v>0</v>
      </c>
      <c r="AP20" s="122">
        <f>'1718 revenues orig'!P18</f>
        <v>0</v>
      </c>
      <c r="AQ20" s="122">
        <f>'1718 revenues orig'!Q18</f>
        <v>111.79</v>
      </c>
      <c r="AR20" s="122">
        <f>'1718 revenues orig'!R18</f>
        <v>0</v>
      </c>
      <c r="AS20" s="122">
        <f>'1718 revenues orig'!S18</f>
        <v>166.16</v>
      </c>
      <c r="AT20" s="122">
        <f>'1718 revenues orig'!FS18</f>
        <v>0</v>
      </c>
      <c r="AU20" s="143">
        <f t="shared" si="166"/>
        <v>166.16</v>
      </c>
      <c r="AV20" s="122">
        <f>'1718 revenues orig'!T18</f>
        <v>0</v>
      </c>
      <c r="AW20" s="122">
        <f>'1718 revenues orig'!U18</f>
        <v>0</v>
      </c>
      <c r="AX20" s="122">
        <f>'1718 revenues orig'!V18</f>
        <v>412.53</v>
      </c>
      <c r="AY20" s="122">
        <f>'1718 revenues orig'!W18</f>
        <v>2370.8200000000002</v>
      </c>
      <c r="AZ20" s="122">
        <f>'1718 revenues orig'!ER18</f>
        <v>0</v>
      </c>
      <c r="BA20" s="122">
        <f>'1718 revenues orig'!X18</f>
        <v>259012.8</v>
      </c>
      <c r="BB20" s="122">
        <f>'1718 revenues orig'!FT18</f>
        <v>0</v>
      </c>
      <c r="BC20" s="122">
        <f>'1718 revenues orig'!FU18</f>
        <v>0</v>
      </c>
      <c r="BD20" s="143">
        <f t="shared" si="167"/>
        <v>259012.8</v>
      </c>
      <c r="BE20" s="122">
        <f>'1718 revenues orig'!Y18</f>
        <v>1527.83</v>
      </c>
      <c r="BF20" s="122">
        <f>'1718 revenues orig'!Z18</f>
        <v>10.96</v>
      </c>
      <c r="BG20" s="122">
        <f>'1718 revenues orig'!AA18</f>
        <v>0</v>
      </c>
      <c r="BH20" s="122">
        <f>'1718 revenues orig'!AB18</f>
        <v>0</v>
      </c>
      <c r="BI20" s="122">
        <f>'1718 revenues orig'!AC18</f>
        <v>0</v>
      </c>
      <c r="BJ20" s="122">
        <f>'1718 revenues orig'!FV18</f>
        <v>0</v>
      </c>
      <c r="BK20" s="143">
        <f t="shared" si="168"/>
        <v>0</v>
      </c>
      <c r="BL20" s="122">
        <f>'1718 revenues orig'!AD18</f>
        <v>0</v>
      </c>
      <c r="BM20" s="122">
        <f>'1718 revenues orig'!AE18</f>
        <v>0</v>
      </c>
      <c r="BN20" s="122">
        <f>'1718 revenues orig'!AF18</f>
        <v>7845.31</v>
      </c>
      <c r="BO20" s="122">
        <f>'1718 revenues orig'!AG18</f>
        <v>0</v>
      </c>
      <c r="BP20" s="122">
        <f>'1718 revenues orig'!AH18</f>
        <v>0</v>
      </c>
      <c r="BQ20" s="122">
        <f>'1718 revenues orig'!AI18</f>
        <v>0</v>
      </c>
      <c r="BR20" s="122">
        <f>'1718 revenues orig'!AJ18</f>
        <v>0</v>
      </c>
      <c r="BS20" s="122">
        <f>'1718 revenues orig'!AK18</f>
        <v>0</v>
      </c>
      <c r="BT20" s="122">
        <f>'1718 revenues orig'!AL18</f>
        <v>0</v>
      </c>
      <c r="BU20" s="122">
        <f>'1718 revenues orig'!AM18</f>
        <v>1247.92</v>
      </c>
      <c r="BV20" s="122">
        <f>'1718 revenues orig'!FW18</f>
        <v>0</v>
      </c>
      <c r="BW20" s="143">
        <f t="shared" si="169"/>
        <v>1247.92</v>
      </c>
      <c r="BX20" s="122">
        <f>'1718 revenues orig'!AN18</f>
        <v>0</v>
      </c>
      <c r="BY20" s="122">
        <f>'1718 revenues orig'!AO18</f>
        <v>0</v>
      </c>
      <c r="BZ20" s="122">
        <f>'1718 revenues orig'!AP18</f>
        <v>0</v>
      </c>
      <c r="CA20" s="122">
        <f>'1718 revenues orig'!AQ18</f>
        <v>0</v>
      </c>
      <c r="CB20" s="122">
        <f>'1718 revenues orig'!AR18</f>
        <v>0</v>
      </c>
      <c r="CC20" s="122">
        <f>'1718 revenues orig'!AS18</f>
        <v>0</v>
      </c>
      <c r="CD20" s="122">
        <f>'1718 revenues orig'!AT18</f>
        <v>0</v>
      </c>
      <c r="CE20" s="122">
        <f>'1718 revenues orig'!AU18</f>
        <v>0</v>
      </c>
      <c r="CF20" s="122">
        <f>'1718 revenues orig'!AV18</f>
        <v>0</v>
      </c>
      <c r="CG20" s="122">
        <f>'1718 revenues orig'!AW18</f>
        <v>0</v>
      </c>
      <c r="CH20" s="122">
        <f>'1718 revenues orig'!AX18</f>
        <v>0</v>
      </c>
      <c r="CI20" s="122">
        <f>'1718 revenues orig'!AY18</f>
        <v>0</v>
      </c>
      <c r="CJ20" s="122">
        <f>'1718 revenues orig'!FX18</f>
        <v>0</v>
      </c>
      <c r="CK20" s="143">
        <f t="shared" si="170"/>
        <v>0</v>
      </c>
      <c r="CL20" s="122">
        <f>'1718 revenues orig'!AZ18</f>
        <v>6437.78</v>
      </c>
      <c r="CM20" s="122">
        <f>'1718 revenues orig'!BA18</f>
        <v>0</v>
      </c>
      <c r="CN20" s="122">
        <f>'1718 revenues orig'!BB18</f>
        <v>0</v>
      </c>
      <c r="CO20" s="122">
        <f>'1718 revenues orig'!BC18</f>
        <v>0</v>
      </c>
      <c r="CP20" s="122">
        <f>'1718 revenues orig'!FY18</f>
        <v>0</v>
      </c>
      <c r="CQ20" s="143">
        <f t="shared" si="171"/>
        <v>0</v>
      </c>
      <c r="CR20" s="122">
        <f>'1718 revenues orig'!BD18</f>
        <v>0</v>
      </c>
      <c r="CS20" s="122">
        <f>'1718 revenues orig'!BE18</f>
        <v>0</v>
      </c>
      <c r="CT20" s="122">
        <f>'1718 revenues orig'!BF18</f>
        <v>0</v>
      </c>
      <c r="CU20" s="122">
        <f>'1718 revenues orig'!BG18</f>
        <v>0</v>
      </c>
      <c r="CV20" s="122">
        <f>'1718 revenues orig'!BH18</f>
        <v>0</v>
      </c>
      <c r="CW20" s="122">
        <f>'1718 revenues orig'!BI18</f>
        <v>0</v>
      </c>
      <c r="CX20" s="122">
        <f>'1718 revenues orig'!BJ18</f>
        <v>0</v>
      </c>
      <c r="CY20" s="122">
        <f>'1718 revenues orig'!BK18</f>
        <v>0</v>
      </c>
      <c r="CZ20" s="122">
        <f>'1718 revenues orig'!BL18</f>
        <v>0</v>
      </c>
      <c r="DA20" s="122">
        <f>'1718 revenues orig'!BM18</f>
        <v>0</v>
      </c>
      <c r="DB20" s="122">
        <f>'1718 revenues orig'!BN18</f>
        <v>0</v>
      </c>
      <c r="DC20" s="122">
        <f>'1718 revenues orig'!BO18</f>
        <v>0</v>
      </c>
      <c r="DD20" s="122">
        <f>'1718 revenues orig'!BP18</f>
        <v>0</v>
      </c>
      <c r="DE20" s="122">
        <f>'1718 revenues orig'!FZ18</f>
        <v>0</v>
      </c>
      <c r="DF20" s="143">
        <f t="shared" si="172"/>
        <v>0</v>
      </c>
      <c r="DG20" s="122">
        <f>'1718 revenues orig'!BQ18</f>
        <v>0</v>
      </c>
      <c r="DH20" s="122">
        <f>'1718 revenues orig'!GA18</f>
        <v>0</v>
      </c>
      <c r="DI20" s="143">
        <f t="shared" si="173"/>
        <v>0</v>
      </c>
      <c r="DJ20" s="122">
        <f>'1718 revenues orig'!BR18</f>
        <v>0</v>
      </c>
      <c r="DK20" s="122">
        <f>'1718 revenues orig'!BS18</f>
        <v>0</v>
      </c>
      <c r="DM20" s="122">
        <f>'1718 revenues orig'!BT18</f>
        <v>0</v>
      </c>
      <c r="DN20" s="122">
        <f>'1718 revenues orig'!BU18</f>
        <v>0</v>
      </c>
      <c r="DO20" s="122">
        <f>'1718 revenues orig'!BV18</f>
        <v>0</v>
      </c>
      <c r="DP20" s="122">
        <f>'1718 revenues orig'!BW18</f>
        <v>0</v>
      </c>
      <c r="DQ20" s="122">
        <f>'1718 revenues orig'!BX18</f>
        <v>0</v>
      </c>
      <c r="DR20" s="122">
        <f>'1718 revenues orig'!BY18</f>
        <v>0</v>
      </c>
      <c r="DS20" s="122">
        <f>'1718 revenues orig'!BZ18</f>
        <v>0</v>
      </c>
      <c r="DT20" s="122">
        <f>'1718 revenues orig'!CA18</f>
        <v>0</v>
      </c>
      <c r="DU20" s="122">
        <f>'1718 revenues orig'!CB18</f>
        <v>0</v>
      </c>
      <c r="DV20" s="122">
        <f>'1718 revenues orig'!CC18</f>
        <v>0</v>
      </c>
      <c r="DW20" s="122">
        <f>'1718 revenues orig'!CD18</f>
        <v>0</v>
      </c>
      <c r="DX20" s="122">
        <f>'1718 revenues orig'!CE18</f>
        <v>0</v>
      </c>
      <c r="DY20" s="122">
        <f>'1718 revenues orig'!CF18</f>
        <v>0</v>
      </c>
      <c r="DZ20" s="122">
        <f>'1718 revenues orig'!CG18</f>
        <v>0</v>
      </c>
      <c r="EA20" s="122">
        <f>'1718 revenues orig'!CH18</f>
        <v>0</v>
      </c>
      <c r="EB20" s="122">
        <f>'1718 revenues orig'!CI18</f>
        <v>0</v>
      </c>
      <c r="EC20" s="122">
        <f>'1718 revenues orig'!CJ18</f>
        <v>0</v>
      </c>
      <c r="ED20" s="122">
        <f>'1718 revenues orig'!CK18</f>
        <v>0</v>
      </c>
      <c r="EE20" s="122">
        <f>'1718 revenues orig'!CL18</f>
        <v>0</v>
      </c>
      <c r="EF20" s="122">
        <f>'1718 revenues orig'!CM18</f>
        <v>0</v>
      </c>
      <c r="EG20" s="122">
        <f>'1718 revenues orig'!CN18</f>
        <v>0</v>
      </c>
      <c r="EH20" s="122">
        <f>'1718 revenues orig'!CO18</f>
        <v>0</v>
      </c>
      <c r="EI20" s="122">
        <f>'1718 revenues orig'!CP18</f>
        <v>0</v>
      </c>
      <c r="EJ20" s="122">
        <f>'1718 revenues orig'!CQ18</f>
        <v>7.86</v>
      </c>
      <c r="EK20" s="122">
        <f>'1718 revenues orig'!CR18</f>
        <v>0</v>
      </c>
      <c r="EL20" s="122">
        <f>'1718 revenues orig'!CS18</f>
        <v>0</v>
      </c>
      <c r="EM20" s="122">
        <f>'1718 revenues orig'!CT18</f>
        <v>0</v>
      </c>
      <c r="EN20" s="122">
        <f>'1718 revenues orig'!CU18</f>
        <v>0</v>
      </c>
      <c r="EO20" s="122">
        <f>'1718 revenues orig'!CV18</f>
        <v>0</v>
      </c>
      <c r="EP20" s="122">
        <f>'1718 revenues orig'!CW18</f>
        <v>0</v>
      </c>
      <c r="EQ20" s="122">
        <f>'1718 revenues orig'!CX18</f>
        <v>0</v>
      </c>
      <c r="ER20" s="122">
        <f>'1718 revenues orig'!CY18</f>
        <v>0</v>
      </c>
      <c r="ES20" s="122">
        <f>'1718 revenues orig'!CZ18</f>
        <v>0</v>
      </c>
      <c r="ET20" s="122">
        <f>'1718 revenues orig'!DA18</f>
        <v>0</v>
      </c>
      <c r="EU20" s="122">
        <f>'1718 revenues orig'!DB18</f>
        <v>0</v>
      </c>
      <c r="EV20" s="122">
        <f>'1718 revenues orig'!DC18</f>
        <v>0</v>
      </c>
      <c r="EW20" s="122">
        <f>'1718 revenues orig'!DD18</f>
        <v>0</v>
      </c>
      <c r="EX20" s="122">
        <f>'1718 revenues orig'!DE18</f>
        <v>0</v>
      </c>
      <c r="EY20" s="122">
        <f>'1718 revenues orig'!DF18</f>
        <v>0</v>
      </c>
      <c r="EZ20" s="122">
        <f>'1718 revenues orig'!DG18</f>
        <v>0</v>
      </c>
      <c r="FA20" s="122">
        <f>'1718 revenues orig'!ES18</f>
        <v>0</v>
      </c>
      <c r="FB20" s="122">
        <f>'1718 revenues orig'!DH18</f>
        <v>0</v>
      </c>
      <c r="FC20" s="122">
        <f>'1718 revenues orig'!GB18</f>
        <v>0</v>
      </c>
      <c r="FD20" s="143">
        <f t="shared" si="174"/>
        <v>0</v>
      </c>
      <c r="FE20" s="122">
        <f>'1718 revenues orig'!DI18</f>
        <v>0</v>
      </c>
      <c r="FF20" s="122">
        <f>'1718 revenues orig'!DJ18</f>
        <v>0</v>
      </c>
      <c r="FG20" s="122">
        <f>'1718 revenues orig'!DK18</f>
        <v>5468.89</v>
      </c>
      <c r="FH20" s="122">
        <f>'1718 revenues orig'!DL18</f>
        <v>0</v>
      </c>
      <c r="FI20" s="122">
        <f>'1718 revenues orig'!DM18</f>
        <v>0</v>
      </c>
      <c r="FJ20" s="122">
        <f>'1718 revenues orig'!GC18</f>
        <v>0</v>
      </c>
      <c r="FK20" s="143">
        <f t="shared" si="175"/>
        <v>0</v>
      </c>
      <c r="FL20" s="122">
        <f>'1718 revenues orig'!DN18</f>
        <v>9540.3700000000008</v>
      </c>
      <c r="FM20" s="122">
        <f>'1718 revenues orig'!DO18</f>
        <v>0</v>
      </c>
      <c r="FN20" s="122">
        <f>'1718 revenues orig'!DP18</f>
        <v>0</v>
      </c>
      <c r="FO20" s="122">
        <f>'1718 revenues orig'!DQ18</f>
        <v>0</v>
      </c>
      <c r="FP20" s="122">
        <f>'1718 revenues orig'!DR18</f>
        <v>0</v>
      </c>
      <c r="FQ20" s="122">
        <f>'1718 revenues orig'!GD18</f>
        <v>0</v>
      </c>
      <c r="FR20" s="143">
        <f t="shared" si="176"/>
        <v>0</v>
      </c>
      <c r="FS20" s="122">
        <f>'1718 revenues orig'!DS18</f>
        <v>0</v>
      </c>
      <c r="FT20" s="122">
        <f>'1718 revenues orig'!DT18</f>
        <v>0</v>
      </c>
      <c r="FU20" s="122">
        <f>'1718 revenues orig'!DU18</f>
        <v>0</v>
      </c>
      <c r="FV20" s="122">
        <f>'1718 revenues orig'!DV18</f>
        <v>0</v>
      </c>
      <c r="FW20" s="122">
        <f>'1718 revenues orig'!DW18</f>
        <v>0</v>
      </c>
      <c r="FX20" s="122">
        <f>'1718 revenues orig'!DX18</f>
        <v>0</v>
      </c>
      <c r="FY20" s="122">
        <f>'1718 revenues orig'!DY18</f>
        <v>0</v>
      </c>
      <c r="FZ20" s="122">
        <f>'1718 revenues orig'!GE18</f>
        <v>0</v>
      </c>
      <c r="GA20" s="122">
        <f>'1718 revenues orig'!GF18</f>
        <v>0</v>
      </c>
      <c r="GB20" s="122">
        <f>'1718 revenues orig'!GG18</f>
        <v>0</v>
      </c>
      <c r="GC20" s="143">
        <f t="shared" si="179"/>
        <v>0</v>
      </c>
      <c r="GD20" s="122">
        <f>'1718 revenues orig'!DZ18</f>
        <v>0</v>
      </c>
      <c r="GE20" s="122">
        <f>'1718 revenues orig'!EA18</f>
        <v>0</v>
      </c>
      <c r="GF20" s="122">
        <f>'1718 revenues orig'!EB18</f>
        <v>0</v>
      </c>
      <c r="GG20" s="122">
        <f>'1718 revenues orig'!EC18</f>
        <v>0</v>
      </c>
      <c r="GH20" s="122">
        <f>'1718 revenues orig'!ED18</f>
        <v>0</v>
      </c>
      <c r="GI20" s="122">
        <f>'1718 revenues orig'!EE18</f>
        <v>83.71</v>
      </c>
      <c r="GJ20" s="122">
        <f>'1718 revenues orig'!EF18</f>
        <v>0</v>
      </c>
      <c r="GK20" s="122">
        <f>'1718 revenues orig'!EG18</f>
        <v>0</v>
      </c>
      <c r="GL20" s="122">
        <f>'1718 revenues orig'!EH18</f>
        <v>0</v>
      </c>
      <c r="GM20" s="122">
        <f>'1718 revenues orig'!EI18</f>
        <v>0</v>
      </c>
      <c r="GN20" s="122">
        <f>'1718 revenues orig'!EJ18</f>
        <v>0</v>
      </c>
      <c r="GO20" s="122">
        <f>'1718 revenues orig'!EK18</f>
        <v>44.36</v>
      </c>
      <c r="GP20" s="122">
        <f>'1718 revenues orig'!EL18</f>
        <v>0</v>
      </c>
      <c r="GQ20" s="122">
        <f>'1718 revenues orig'!EM18</f>
        <v>0</v>
      </c>
      <c r="GR20" s="122">
        <f>'1718 revenues orig'!EN18</f>
        <v>0</v>
      </c>
      <c r="GS20" s="122">
        <f>'1718 revenues orig'!EO18</f>
        <v>0</v>
      </c>
      <c r="GT20" s="122">
        <f>'1718 revenues orig'!EP18</f>
        <v>0</v>
      </c>
      <c r="GU20" s="122">
        <f>'1718 revenues orig'!GH18</f>
        <v>0</v>
      </c>
      <c r="GV20" s="143">
        <f t="shared" si="177"/>
        <v>0</v>
      </c>
      <c r="GX20" s="122">
        <f>'1718 revenues orig'!EQ18</f>
        <v>0</v>
      </c>
      <c r="GY20" s="155">
        <f t="shared" si="178"/>
        <v>294289.09000000003</v>
      </c>
      <c r="GZ20" s="135">
        <f>GY20-'1718 revenues orig'!GI18</f>
        <v>0</v>
      </c>
    </row>
    <row r="21" spans="1:208">
      <c r="C21" s="110" t="str">
        <f>'1718 revenues orig'!C19</f>
        <v>41920</v>
      </c>
      <c r="D21" s="122" t="str">
        <f>'1718 revenues orig'!D19</f>
        <v xml:space="preserve"> Contributions and Donations From Private Sources</v>
      </c>
      <c r="E21" s="122">
        <f>'1718 revenues orig'!E19</f>
        <v>4019.9</v>
      </c>
      <c r="F21" s="122">
        <f>'1718 revenues orig'!F19</f>
        <v>280</v>
      </c>
      <c r="G21" s="122">
        <f>'1718 revenues orig'!G19</f>
        <v>500</v>
      </c>
      <c r="H21" s="122">
        <f>'1718 revenues orig'!H19</f>
        <v>0</v>
      </c>
      <c r="I21" s="122">
        <f>'1718 revenues orig'!I19</f>
        <v>273390.34999999998</v>
      </c>
      <c r="J21" s="122">
        <f>'1718 revenues orig'!ET19</f>
        <v>1584.39</v>
      </c>
      <c r="K21" s="122">
        <f>'1718 revenues orig'!EU19</f>
        <v>0</v>
      </c>
      <c r="L21" s="122">
        <f>'1718 revenues orig'!EV19</f>
        <v>6572.64</v>
      </c>
      <c r="M21" s="122">
        <f>'1718 revenues orig'!EW19</f>
        <v>289.13</v>
      </c>
      <c r="N21" s="122">
        <f>'1718 revenues orig'!EX19</f>
        <v>12764.34</v>
      </c>
      <c r="O21" s="122">
        <f>'1718 revenues orig'!EY19</f>
        <v>256.83999999999997</v>
      </c>
      <c r="P21" s="122">
        <f>'1718 revenues orig'!EZ19</f>
        <v>0</v>
      </c>
      <c r="Q21" s="122">
        <f>'1718 revenues orig'!FA19</f>
        <v>104623.94</v>
      </c>
      <c r="R21" s="122">
        <f>'1718 revenues orig'!FB19</f>
        <v>365.84</v>
      </c>
      <c r="S21" s="122">
        <f>'1718 revenues orig'!FC19</f>
        <v>0</v>
      </c>
      <c r="T21" s="122">
        <f>'1718 revenues orig'!FD19</f>
        <v>112.51</v>
      </c>
      <c r="U21" s="122">
        <f>'1718 revenues orig'!FE19</f>
        <v>0</v>
      </c>
      <c r="V21" s="122">
        <f>'1718 revenues orig'!FF19</f>
        <v>0</v>
      </c>
      <c r="W21" s="122">
        <f>'1718 revenues orig'!FG19</f>
        <v>1136.67</v>
      </c>
      <c r="X21" s="122">
        <f>'1718 revenues orig'!FH19</f>
        <v>0</v>
      </c>
      <c r="Y21" s="122">
        <f>'1718 revenues orig'!FI19</f>
        <v>17570.59</v>
      </c>
      <c r="Z21" s="122">
        <f>'1718 revenues orig'!FJ19</f>
        <v>50</v>
      </c>
      <c r="AA21" s="122">
        <f>'1718 revenues orig'!FK19</f>
        <v>211.2</v>
      </c>
      <c r="AB21" s="122">
        <f>'1718 revenues orig'!FL19</f>
        <v>750</v>
      </c>
      <c r="AC21" s="122">
        <f>'1718 revenues orig'!FM19</f>
        <v>0</v>
      </c>
      <c r="AD21" s="122">
        <f>'1718 revenues orig'!FN19</f>
        <v>19.66</v>
      </c>
      <c r="AE21" s="122">
        <f>'1718 revenues orig'!FO19</f>
        <v>0</v>
      </c>
      <c r="AF21" s="122">
        <f>'1718 revenues orig'!FP19</f>
        <v>0</v>
      </c>
      <c r="AG21" s="122">
        <f>'1718 revenues orig'!FQ19</f>
        <v>14592.28</v>
      </c>
      <c r="AH21" s="122">
        <f>'1718 revenues orig'!FR19</f>
        <v>750.79</v>
      </c>
      <c r="AI21" s="138">
        <f t="shared" si="165"/>
        <v>435041.1700000001</v>
      </c>
      <c r="AJ21" s="122">
        <f>'1718 revenues orig'!J19</f>
        <v>0</v>
      </c>
      <c r="AK21" s="122">
        <f>'1718 revenues orig'!K19</f>
        <v>0</v>
      </c>
      <c r="AL21" s="122">
        <f>'1718 revenues orig'!L19</f>
        <v>13291.8</v>
      </c>
      <c r="AM21" s="122">
        <f>'1718 revenues orig'!M19</f>
        <v>1000</v>
      </c>
      <c r="AN21" s="122">
        <f>'1718 revenues orig'!N19</f>
        <v>0</v>
      </c>
      <c r="AO21" s="122">
        <f>'1718 revenues orig'!O19</f>
        <v>20000</v>
      </c>
      <c r="AP21" s="122">
        <f>'1718 revenues orig'!P19</f>
        <v>0</v>
      </c>
      <c r="AQ21" s="122">
        <f>'1718 revenues orig'!Q19</f>
        <v>361985.58</v>
      </c>
      <c r="AR21" s="122">
        <f>'1718 revenues orig'!R19</f>
        <v>0</v>
      </c>
      <c r="AS21" s="122">
        <f>'1718 revenues orig'!S19</f>
        <v>18015.939999999999</v>
      </c>
      <c r="AT21" s="122">
        <f>'1718 revenues orig'!FS19</f>
        <v>0</v>
      </c>
      <c r="AU21" s="143">
        <f t="shared" si="166"/>
        <v>18015.939999999999</v>
      </c>
      <c r="AV21" s="122">
        <f>'1718 revenues orig'!T19</f>
        <v>46017.77</v>
      </c>
      <c r="AW21" s="122">
        <f>'1718 revenues orig'!U19</f>
        <v>1000</v>
      </c>
      <c r="AX21" s="122">
        <f>'1718 revenues orig'!V19</f>
        <v>224879.47</v>
      </c>
      <c r="AY21" s="122">
        <f>'1718 revenues orig'!W19</f>
        <v>0</v>
      </c>
      <c r="AZ21" s="122">
        <f>'1718 revenues orig'!ER19</f>
        <v>2000</v>
      </c>
      <c r="BA21" s="122">
        <f>'1718 revenues orig'!X19</f>
        <v>2475</v>
      </c>
      <c r="BB21" s="122">
        <f>'1718 revenues orig'!FT19</f>
        <v>4000</v>
      </c>
      <c r="BC21" s="122">
        <f>'1718 revenues orig'!FU19</f>
        <v>0</v>
      </c>
      <c r="BD21" s="143">
        <f t="shared" si="167"/>
        <v>6475</v>
      </c>
      <c r="BE21" s="122">
        <f>'1718 revenues orig'!Y19</f>
        <v>0</v>
      </c>
      <c r="BF21" s="122">
        <f>'1718 revenues orig'!Z19</f>
        <v>12962.15</v>
      </c>
      <c r="BG21" s="122">
        <f>'1718 revenues orig'!AA19</f>
        <v>0</v>
      </c>
      <c r="BH21" s="122">
        <f>'1718 revenues orig'!AB19</f>
        <v>0</v>
      </c>
      <c r="BI21" s="122">
        <f>'1718 revenues orig'!AC19</f>
        <v>330</v>
      </c>
      <c r="BJ21" s="122">
        <f>'1718 revenues orig'!FV19</f>
        <v>0</v>
      </c>
      <c r="BK21" s="143">
        <f t="shared" si="168"/>
        <v>330</v>
      </c>
      <c r="BL21" s="122">
        <f>'1718 revenues orig'!AD19</f>
        <v>9000</v>
      </c>
      <c r="BM21" s="122">
        <f>'1718 revenues orig'!AE19</f>
        <v>9519.34</v>
      </c>
      <c r="BN21" s="122">
        <f>'1718 revenues orig'!AF19</f>
        <v>0</v>
      </c>
      <c r="BO21" s="122">
        <f>'1718 revenues orig'!AG19</f>
        <v>17500.22</v>
      </c>
      <c r="BP21" s="122">
        <f>'1718 revenues orig'!AH19</f>
        <v>0</v>
      </c>
      <c r="BQ21" s="122">
        <f>'1718 revenues orig'!AI19</f>
        <v>0</v>
      </c>
      <c r="BR21" s="122">
        <f>'1718 revenues orig'!AJ19</f>
        <v>8234.07</v>
      </c>
      <c r="BS21" s="122">
        <f>'1718 revenues orig'!AK19</f>
        <v>0</v>
      </c>
      <c r="BT21" s="122">
        <f>'1718 revenues orig'!AL19</f>
        <v>43.7</v>
      </c>
      <c r="BU21" s="122">
        <f>'1718 revenues orig'!AM19</f>
        <v>447.34</v>
      </c>
      <c r="BV21" s="122">
        <f>'1718 revenues orig'!FW19</f>
        <v>0</v>
      </c>
      <c r="BW21" s="143">
        <f t="shared" si="169"/>
        <v>447.34</v>
      </c>
      <c r="BX21" s="122">
        <f>'1718 revenues orig'!AN19</f>
        <v>238.72</v>
      </c>
      <c r="BY21" s="122">
        <f>'1718 revenues orig'!AO19</f>
        <v>604.70000000000005</v>
      </c>
      <c r="BZ21" s="122">
        <f>'1718 revenues orig'!AP19</f>
        <v>0</v>
      </c>
      <c r="CA21" s="122">
        <f>'1718 revenues orig'!AQ19</f>
        <v>120</v>
      </c>
      <c r="CB21" s="122">
        <f>'1718 revenues orig'!AR19</f>
        <v>0</v>
      </c>
      <c r="CC21" s="122">
        <f>'1718 revenues orig'!AS19</f>
        <v>0</v>
      </c>
      <c r="CD21" s="122">
        <f>'1718 revenues orig'!AT19</f>
        <v>0</v>
      </c>
      <c r="CE21" s="122">
        <f>'1718 revenues orig'!AU19</f>
        <v>0</v>
      </c>
      <c r="CF21" s="122">
        <f>'1718 revenues orig'!AV19</f>
        <v>0</v>
      </c>
      <c r="CG21" s="122">
        <f>'1718 revenues orig'!AW19</f>
        <v>0</v>
      </c>
      <c r="CH21" s="122">
        <f>'1718 revenues orig'!AX19</f>
        <v>255586.81</v>
      </c>
      <c r="CI21" s="122">
        <f>'1718 revenues orig'!AY19</f>
        <v>1000</v>
      </c>
      <c r="CJ21" s="122">
        <f>'1718 revenues orig'!FX19</f>
        <v>0</v>
      </c>
      <c r="CK21" s="143">
        <f t="shared" si="170"/>
        <v>1000</v>
      </c>
      <c r="CL21" s="122">
        <f>'1718 revenues orig'!AZ19</f>
        <v>2000</v>
      </c>
      <c r="CM21" s="122">
        <f>'1718 revenues orig'!BA19</f>
        <v>68.680000000000007</v>
      </c>
      <c r="CN21" s="122">
        <f>'1718 revenues orig'!BB19</f>
        <v>0</v>
      </c>
      <c r="CO21" s="122">
        <f>'1718 revenues orig'!BC19</f>
        <v>250.65</v>
      </c>
      <c r="CP21" s="122">
        <f>'1718 revenues orig'!FY19</f>
        <v>0</v>
      </c>
      <c r="CQ21" s="143">
        <f t="shared" si="171"/>
        <v>250.65</v>
      </c>
      <c r="CR21" s="122">
        <f>'1718 revenues orig'!BD19</f>
        <v>0</v>
      </c>
      <c r="CS21" s="122">
        <f>'1718 revenues orig'!BE19</f>
        <v>3793.37</v>
      </c>
      <c r="CT21" s="122">
        <f>'1718 revenues orig'!BF19</f>
        <v>0</v>
      </c>
      <c r="CU21" s="122">
        <f>'1718 revenues orig'!BG19</f>
        <v>13165.99</v>
      </c>
      <c r="CV21" s="122">
        <f>'1718 revenues orig'!BH19</f>
        <v>86448.8</v>
      </c>
      <c r="CW21" s="122">
        <f>'1718 revenues orig'!BI19</f>
        <v>4446.12</v>
      </c>
      <c r="CX21" s="122">
        <f>'1718 revenues orig'!BJ19</f>
        <v>158922.85</v>
      </c>
      <c r="CY21" s="122">
        <f>'1718 revenues orig'!BK19</f>
        <v>1342.94</v>
      </c>
      <c r="CZ21" s="122">
        <f>'1718 revenues orig'!BL19</f>
        <v>0</v>
      </c>
      <c r="DA21" s="122">
        <f>'1718 revenues orig'!BM19</f>
        <v>6327.93</v>
      </c>
      <c r="DB21" s="122">
        <f>'1718 revenues orig'!BN19</f>
        <v>0</v>
      </c>
      <c r="DC21" s="122">
        <f>'1718 revenues orig'!BO19</f>
        <v>704.7</v>
      </c>
      <c r="DD21" s="122">
        <f>'1718 revenues orig'!BP19</f>
        <v>0</v>
      </c>
      <c r="DE21" s="122">
        <f>'1718 revenues orig'!FZ19</f>
        <v>3586.19</v>
      </c>
      <c r="DF21" s="143">
        <f t="shared" si="172"/>
        <v>3586.19</v>
      </c>
      <c r="DG21" s="122">
        <f>'1718 revenues orig'!BQ19</f>
        <v>0</v>
      </c>
      <c r="DH21" s="122">
        <f>'1718 revenues orig'!GA19</f>
        <v>38211.440000000002</v>
      </c>
      <c r="DI21" s="143">
        <f t="shared" si="173"/>
        <v>38211.440000000002</v>
      </c>
      <c r="DJ21" s="122">
        <f>'1718 revenues orig'!BR19</f>
        <v>610</v>
      </c>
      <c r="DK21" s="122">
        <f>'1718 revenues orig'!BS19</f>
        <v>280</v>
      </c>
      <c r="DM21" s="122">
        <f>'1718 revenues orig'!BT19</f>
        <v>37.64</v>
      </c>
      <c r="DN21" s="122">
        <f>'1718 revenues orig'!BU19</f>
        <v>0</v>
      </c>
      <c r="DO21" s="122">
        <f>'1718 revenues orig'!BV19</f>
        <v>0</v>
      </c>
      <c r="DP21" s="122">
        <f>'1718 revenues orig'!BW19</f>
        <v>0</v>
      </c>
      <c r="DQ21" s="122">
        <f>'1718 revenues orig'!BX19</f>
        <v>0</v>
      </c>
      <c r="DR21" s="122">
        <f>'1718 revenues orig'!BY19</f>
        <v>2000</v>
      </c>
      <c r="DS21" s="122">
        <f>'1718 revenues orig'!BZ19</f>
        <v>8245.39</v>
      </c>
      <c r="DT21" s="122">
        <f>'1718 revenues orig'!CA19</f>
        <v>0</v>
      </c>
      <c r="DU21" s="122">
        <f>'1718 revenues orig'!CB19</f>
        <v>17048.560000000001</v>
      </c>
      <c r="DV21" s="122">
        <f>'1718 revenues orig'!CC19</f>
        <v>9</v>
      </c>
      <c r="DW21" s="122">
        <f>'1718 revenues orig'!CD19</f>
        <v>0</v>
      </c>
      <c r="DX21" s="122">
        <f>'1718 revenues orig'!CE19</f>
        <v>2128.79</v>
      </c>
      <c r="DY21" s="122">
        <f>'1718 revenues orig'!CF19</f>
        <v>0</v>
      </c>
      <c r="DZ21" s="122">
        <f>'1718 revenues orig'!CG19</f>
        <v>0</v>
      </c>
      <c r="EA21" s="122">
        <f>'1718 revenues orig'!CH19</f>
        <v>363</v>
      </c>
      <c r="EB21" s="122">
        <f>'1718 revenues orig'!CI19</f>
        <v>22856.98</v>
      </c>
      <c r="EC21" s="122">
        <f>'1718 revenues orig'!CJ19</f>
        <v>0</v>
      </c>
      <c r="ED21" s="122">
        <f>'1718 revenues orig'!CK19</f>
        <v>2733.01</v>
      </c>
      <c r="EE21" s="122">
        <f>'1718 revenues orig'!CL19</f>
        <v>5264.03</v>
      </c>
      <c r="EF21" s="122">
        <f>'1718 revenues orig'!CM19</f>
        <v>92378.77</v>
      </c>
      <c r="EG21" s="122">
        <f>'1718 revenues orig'!CN19</f>
        <v>0</v>
      </c>
      <c r="EH21" s="122">
        <f>'1718 revenues orig'!CO19</f>
        <v>0</v>
      </c>
      <c r="EI21" s="122">
        <f>'1718 revenues orig'!CP19</f>
        <v>0</v>
      </c>
      <c r="EJ21" s="122">
        <f>'1718 revenues orig'!CQ19</f>
        <v>0</v>
      </c>
      <c r="EK21" s="122">
        <f>'1718 revenues orig'!CR19</f>
        <v>0</v>
      </c>
      <c r="EL21" s="122">
        <f>'1718 revenues orig'!CS19</f>
        <v>0</v>
      </c>
      <c r="EM21" s="122">
        <f>'1718 revenues orig'!CT19</f>
        <v>242.85</v>
      </c>
      <c r="EN21" s="122">
        <f>'1718 revenues orig'!CU19</f>
        <v>0</v>
      </c>
      <c r="EO21" s="122">
        <f>'1718 revenues orig'!CV19</f>
        <v>1453.11</v>
      </c>
      <c r="EP21" s="122">
        <f>'1718 revenues orig'!CW19</f>
        <v>1646.7</v>
      </c>
      <c r="EQ21" s="122">
        <f>'1718 revenues orig'!CX19</f>
        <v>0</v>
      </c>
      <c r="ER21" s="122">
        <f>'1718 revenues orig'!CY19</f>
        <v>10000</v>
      </c>
      <c r="ES21" s="122">
        <f>'1718 revenues orig'!CZ19</f>
        <v>3600.02</v>
      </c>
      <c r="ET21" s="122">
        <f>'1718 revenues orig'!DA19</f>
        <v>250</v>
      </c>
      <c r="EU21" s="122">
        <f>'1718 revenues orig'!DB19</f>
        <v>0</v>
      </c>
      <c r="EV21" s="122">
        <f>'1718 revenues orig'!DC19</f>
        <v>29.05</v>
      </c>
      <c r="EW21" s="122">
        <f>'1718 revenues orig'!DD19</f>
        <v>3.13</v>
      </c>
      <c r="EX21" s="122">
        <f>'1718 revenues orig'!DE19</f>
        <v>0</v>
      </c>
      <c r="EY21" s="122">
        <f>'1718 revenues orig'!DF19</f>
        <v>0</v>
      </c>
      <c r="EZ21" s="122">
        <f>'1718 revenues orig'!DG19</f>
        <v>188461.25</v>
      </c>
      <c r="FA21" s="122">
        <f>'1718 revenues orig'!ES19</f>
        <v>29533.55</v>
      </c>
      <c r="FB21" s="122">
        <f>'1718 revenues orig'!DH19</f>
        <v>0</v>
      </c>
      <c r="FC21" s="122">
        <f>'1718 revenues orig'!GB19</f>
        <v>0</v>
      </c>
      <c r="FD21" s="143">
        <f t="shared" si="174"/>
        <v>0</v>
      </c>
      <c r="FE21" s="122">
        <f>'1718 revenues orig'!DI19</f>
        <v>0</v>
      </c>
      <c r="FF21" s="122">
        <f>'1718 revenues orig'!DJ19</f>
        <v>15000</v>
      </c>
      <c r="FG21" s="122">
        <f>'1718 revenues orig'!DK19</f>
        <v>193.09</v>
      </c>
      <c r="FH21" s="122">
        <f>'1718 revenues orig'!DL19</f>
        <v>95</v>
      </c>
      <c r="FI21" s="122">
        <f>'1718 revenues orig'!DM19</f>
        <v>26191.68</v>
      </c>
      <c r="FJ21" s="122">
        <f>'1718 revenues orig'!GC19</f>
        <v>0</v>
      </c>
      <c r="FK21" s="143">
        <f t="shared" si="175"/>
        <v>26191.68</v>
      </c>
      <c r="FL21" s="122">
        <f>'1718 revenues orig'!DN19</f>
        <v>1892.68</v>
      </c>
      <c r="FM21" s="122">
        <f>'1718 revenues orig'!DO19</f>
        <v>0</v>
      </c>
      <c r="FN21" s="122">
        <f>'1718 revenues orig'!DP19</f>
        <v>0</v>
      </c>
      <c r="FO21" s="122">
        <f>'1718 revenues orig'!DQ19</f>
        <v>1000</v>
      </c>
      <c r="FP21" s="122">
        <f>'1718 revenues orig'!DR19</f>
        <v>20482.38</v>
      </c>
      <c r="FQ21" s="122">
        <f>'1718 revenues orig'!GD19</f>
        <v>72562.789999999994</v>
      </c>
      <c r="FR21" s="143">
        <f t="shared" si="176"/>
        <v>93045.17</v>
      </c>
      <c r="FS21" s="122">
        <f>'1718 revenues orig'!DS19</f>
        <v>425.32</v>
      </c>
      <c r="FT21" s="122">
        <f>'1718 revenues orig'!DT19</f>
        <v>0</v>
      </c>
      <c r="FU21" s="122">
        <f>'1718 revenues orig'!DU19</f>
        <v>0</v>
      </c>
      <c r="FV21" s="122">
        <f>'1718 revenues orig'!DV19</f>
        <v>0</v>
      </c>
      <c r="FW21" s="122">
        <f>'1718 revenues orig'!DW19</f>
        <v>600</v>
      </c>
      <c r="FX21" s="122">
        <f>'1718 revenues orig'!DX19</f>
        <v>50</v>
      </c>
      <c r="FY21" s="122">
        <f>'1718 revenues orig'!DY19</f>
        <v>2009.5</v>
      </c>
      <c r="FZ21" s="122">
        <f>'1718 revenues orig'!GE19</f>
        <v>1000</v>
      </c>
      <c r="GA21" s="122">
        <f>'1718 revenues orig'!GF19</f>
        <v>65100</v>
      </c>
      <c r="GB21" s="122">
        <f>'1718 revenues orig'!GG19</f>
        <v>116.26</v>
      </c>
      <c r="GC21" s="143">
        <f t="shared" si="179"/>
        <v>68225.759999999995</v>
      </c>
      <c r="GD21" s="122">
        <f>'1718 revenues orig'!DZ19</f>
        <v>199.03</v>
      </c>
      <c r="GE21" s="122">
        <f>'1718 revenues orig'!EA19</f>
        <v>23557.919999999998</v>
      </c>
      <c r="GF21" s="122">
        <f>'1718 revenues orig'!EB19</f>
        <v>500</v>
      </c>
      <c r="GG21" s="122">
        <f>'1718 revenues orig'!EC19</f>
        <v>1188.43</v>
      </c>
      <c r="GH21" s="122">
        <f>'1718 revenues orig'!ED19</f>
        <v>0</v>
      </c>
      <c r="GI21" s="122">
        <f>'1718 revenues orig'!EE19</f>
        <v>0</v>
      </c>
      <c r="GJ21" s="122">
        <f>'1718 revenues orig'!EF19</f>
        <v>0</v>
      </c>
      <c r="GK21" s="122">
        <f>'1718 revenues orig'!EG19</f>
        <v>5424</v>
      </c>
      <c r="GL21" s="122">
        <f>'1718 revenues orig'!EH19</f>
        <v>0</v>
      </c>
      <c r="GM21" s="122">
        <f>'1718 revenues orig'!EI19</f>
        <v>0</v>
      </c>
      <c r="GN21" s="122">
        <f>'1718 revenues orig'!EJ19</f>
        <v>5503.15</v>
      </c>
      <c r="GO21" s="122">
        <f>'1718 revenues orig'!EK19</f>
        <v>0</v>
      </c>
      <c r="GP21" s="122">
        <f>'1718 revenues orig'!EL19</f>
        <v>17446</v>
      </c>
      <c r="GQ21" s="122">
        <f>'1718 revenues orig'!EM19</f>
        <v>0</v>
      </c>
      <c r="GR21" s="122">
        <f>'1718 revenues orig'!EN19</f>
        <v>360</v>
      </c>
      <c r="GS21" s="122">
        <f>'1718 revenues orig'!EO19</f>
        <v>0</v>
      </c>
      <c r="GT21" s="122">
        <f>'1718 revenues orig'!EP19</f>
        <v>0</v>
      </c>
      <c r="GU21" s="122">
        <f>'1718 revenues orig'!GH19</f>
        <v>0</v>
      </c>
      <c r="GV21" s="143">
        <f t="shared" si="177"/>
        <v>0</v>
      </c>
      <c r="GX21" s="122">
        <f>'1718 revenues orig'!EQ19</f>
        <v>0</v>
      </c>
      <c r="GY21" s="155">
        <f t="shared" si="178"/>
        <v>2419435.4</v>
      </c>
      <c r="GZ21" s="135">
        <f>GY21-'1718 revenues orig'!GI19</f>
        <v>0</v>
      </c>
    </row>
    <row r="22" spans="1:208">
      <c r="C22" s="110" t="str">
        <f>'1718 revenues orig'!C20</f>
        <v>41921</v>
      </c>
      <c r="D22" s="122" t="str">
        <f>'1718 revenues orig'!D20</f>
        <v xml:space="preserve"> Instructional - Categorical</v>
      </c>
      <c r="E22" s="122">
        <f>'1718 revenues orig'!E20</f>
        <v>0</v>
      </c>
      <c r="F22" s="122">
        <f>'1718 revenues orig'!F20</f>
        <v>0.51</v>
      </c>
      <c r="G22" s="122">
        <f>'1718 revenues orig'!G20</f>
        <v>500</v>
      </c>
      <c r="H22" s="122">
        <f>'1718 revenues orig'!H20</f>
        <v>0</v>
      </c>
      <c r="I22" s="122">
        <f>'1718 revenues orig'!I20</f>
        <v>0</v>
      </c>
      <c r="J22" s="122">
        <f>'1718 revenues orig'!ET20</f>
        <v>0</v>
      </c>
      <c r="K22" s="122">
        <f>'1718 revenues orig'!EU20</f>
        <v>0</v>
      </c>
      <c r="L22" s="122">
        <f>'1718 revenues orig'!EV20</f>
        <v>0</v>
      </c>
      <c r="M22" s="122">
        <f>'1718 revenues orig'!EW20</f>
        <v>0</v>
      </c>
      <c r="N22" s="122">
        <f>'1718 revenues orig'!EX20</f>
        <v>1232.4000000000001</v>
      </c>
      <c r="O22" s="122">
        <f>'1718 revenues orig'!EY20</f>
        <v>0</v>
      </c>
      <c r="P22" s="122">
        <f>'1718 revenues orig'!EZ20</f>
        <v>0</v>
      </c>
      <c r="Q22" s="122">
        <f>'1718 revenues orig'!FA20</f>
        <v>8000</v>
      </c>
      <c r="R22" s="122">
        <f>'1718 revenues orig'!FB20</f>
        <v>0</v>
      </c>
      <c r="S22" s="122">
        <f>'1718 revenues orig'!FC20</f>
        <v>0</v>
      </c>
      <c r="T22" s="122">
        <f>'1718 revenues orig'!FD20</f>
        <v>0</v>
      </c>
      <c r="U22" s="122">
        <f>'1718 revenues orig'!FE20</f>
        <v>0</v>
      </c>
      <c r="V22" s="122">
        <f>'1718 revenues orig'!FF20</f>
        <v>0</v>
      </c>
      <c r="W22" s="122">
        <f>'1718 revenues orig'!FG20</f>
        <v>1000</v>
      </c>
      <c r="X22" s="122">
        <f>'1718 revenues orig'!FH20</f>
        <v>0</v>
      </c>
      <c r="Y22" s="122">
        <f>'1718 revenues orig'!FI20</f>
        <v>0</v>
      </c>
      <c r="Z22" s="122">
        <f>'1718 revenues orig'!FJ20</f>
        <v>0</v>
      </c>
      <c r="AA22" s="122">
        <f>'1718 revenues orig'!FK20</f>
        <v>0</v>
      </c>
      <c r="AB22" s="122">
        <f>'1718 revenues orig'!FL20</f>
        <v>0</v>
      </c>
      <c r="AC22" s="122">
        <f>'1718 revenues orig'!FM20</f>
        <v>400</v>
      </c>
      <c r="AD22" s="122">
        <f>'1718 revenues orig'!FN20</f>
        <v>0</v>
      </c>
      <c r="AE22" s="122">
        <f>'1718 revenues orig'!FO20</f>
        <v>0</v>
      </c>
      <c r="AF22" s="122">
        <f>'1718 revenues orig'!FP20</f>
        <v>1460.72</v>
      </c>
      <c r="AG22" s="122">
        <f>'1718 revenues orig'!FQ20</f>
        <v>0</v>
      </c>
      <c r="AH22" s="122">
        <f>'1718 revenues orig'!FR20</f>
        <v>0</v>
      </c>
      <c r="AI22" s="138">
        <f t="shared" si="165"/>
        <v>12093.119999999999</v>
      </c>
      <c r="AJ22" s="122">
        <f>'1718 revenues orig'!J20</f>
        <v>0</v>
      </c>
      <c r="AK22" s="122">
        <f>'1718 revenues orig'!K20</f>
        <v>4543.1000000000004</v>
      </c>
      <c r="AL22" s="122">
        <f>'1718 revenues orig'!L20</f>
        <v>16097</v>
      </c>
      <c r="AM22" s="122">
        <f>'1718 revenues orig'!M20</f>
        <v>0</v>
      </c>
      <c r="AN22" s="122">
        <f>'1718 revenues orig'!N20</f>
        <v>20</v>
      </c>
      <c r="AO22" s="122">
        <f>'1718 revenues orig'!O20</f>
        <v>0</v>
      </c>
      <c r="AP22" s="122">
        <f>'1718 revenues orig'!P20</f>
        <v>0</v>
      </c>
      <c r="AQ22" s="122">
        <f>'1718 revenues orig'!Q20</f>
        <v>0</v>
      </c>
      <c r="AR22" s="122">
        <f>'1718 revenues orig'!R20</f>
        <v>0</v>
      </c>
      <c r="AS22" s="122">
        <f>'1718 revenues orig'!S20</f>
        <v>0</v>
      </c>
      <c r="AT22" s="122">
        <f>'1718 revenues orig'!FS20</f>
        <v>0</v>
      </c>
      <c r="AU22" s="143">
        <f t="shared" si="166"/>
        <v>0</v>
      </c>
      <c r="AV22" s="122">
        <f>'1718 revenues orig'!T20</f>
        <v>730</v>
      </c>
      <c r="AW22" s="122">
        <f>'1718 revenues orig'!U20</f>
        <v>500</v>
      </c>
      <c r="AX22" s="122">
        <f>'1718 revenues orig'!V20</f>
        <v>0</v>
      </c>
      <c r="AY22" s="122">
        <f>'1718 revenues orig'!W20</f>
        <v>0</v>
      </c>
      <c r="AZ22" s="122">
        <f>'1718 revenues orig'!ER20</f>
        <v>0</v>
      </c>
      <c r="BA22" s="122">
        <f>'1718 revenues orig'!X20</f>
        <v>4485.43</v>
      </c>
      <c r="BB22" s="122">
        <f>'1718 revenues orig'!FT20</f>
        <v>0</v>
      </c>
      <c r="BC22" s="122">
        <f>'1718 revenues orig'!FU20</f>
        <v>0</v>
      </c>
      <c r="BD22" s="143">
        <f t="shared" si="167"/>
        <v>4485.43</v>
      </c>
      <c r="BE22" s="122">
        <f>'1718 revenues orig'!Y20</f>
        <v>0</v>
      </c>
      <c r="BF22" s="122">
        <f>'1718 revenues orig'!Z20</f>
        <v>0</v>
      </c>
      <c r="BG22" s="122">
        <f>'1718 revenues orig'!AA20</f>
        <v>2000</v>
      </c>
      <c r="BH22" s="122">
        <f>'1718 revenues orig'!AB20</f>
        <v>1349.88</v>
      </c>
      <c r="BI22" s="122">
        <f>'1718 revenues orig'!AC20</f>
        <v>0</v>
      </c>
      <c r="BJ22" s="122">
        <f>'1718 revenues orig'!FV20</f>
        <v>0</v>
      </c>
      <c r="BK22" s="143">
        <f t="shared" si="168"/>
        <v>0</v>
      </c>
      <c r="BL22" s="122">
        <f>'1718 revenues orig'!AD20</f>
        <v>0</v>
      </c>
      <c r="BM22" s="122">
        <f>'1718 revenues orig'!AE20</f>
        <v>0</v>
      </c>
      <c r="BN22" s="122">
        <f>'1718 revenues orig'!AF20</f>
        <v>290</v>
      </c>
      <c r="BO22" s="122">
        <f>'1718 revenues orig'!AG20</f>
        <v>1022.48</v>
      </c>
      <c r="BP22" s="122">
        <f>'1718 revenues orig'!AH20</f>
        <v>0</v>
      </c>
      <c r="BQ22" s="122">
        <f>'1718 revenues orig'!AI20</f>
        <v>0</v>
      </c>
      <c r="BR22" s="122">
        <f>'1718 revenues orig'!AJ20</f>
        <v>0</v>
      </c>
      <c r="BS22" s="122">
        <f>'1718 revenues orig'!AK20</f>
        <v>0</v>
      </c>
      <c r="BT22" s="122">
        <f>'1718 revenues orig'!AL20</f>
        <v>0</v>
      </c>
      <c r="BU22" s="122">
        <f>'1718 revenues orig'!AM20</f>
        <v>0</v>
      </c>
      <c r="BV22" s="122">
        <f>'1718 revenues orig'!FW20</f>
        <v>0</v>
      </c>
      <c r="BW22" s="143">
        <f t="shared" si="169"/>
        <v>0</v>
      </c>
      <c r="BX22" s="122">
        <f>'1718 revenues orig'!AN20</f>
        <v>0</v>
      </c>
      <c r="BY22" s="122">
        <f>'1718 revenues orig'!AO20</f>
        <v>0</v>
      </c>
      <c r="BZ22" s="122">
        <f>'1718 revenues orig'!AP20</f>
        <v>0</v>
      </c>
      <c r="CA22" s="122">
        <f>'1718 revenues orig'!AQ20</f>
        <v>0</v>
      </c>
      <c r="CB22" s="122">
        <f>'1718 revenues orig'!AR20</f>
        <v>0</v>
      </c>
      <c r="CC22" s="122">
        <f>'1718 revenues orig'!AS20</f>
        <v>0</v>
      </c>
      <c r="CD22" s="122">
        <f>'1718 revenues orig'!AT20</f>
        <v>0</v>
      </c>
      <c r="CE22" s="122">
        <f>'1718 revenues orig'!AU20</f>
        <v>0</v>
      </c>
      <c r="CF22" s="122">
        <f>'1718 revenues orig'!AV20</f>
        <v>0</v>
      </c>
      <c r="CG22" s="122">
        <f>'1718 revenues orig'!AW20</f>
        <v>0</v>
      </c>
      <c r="CH22" s="122">
        <f>'1718 revenues orig'!AX20</f>
        <v>0</v>
      </c>
      <c r="CI22" s="122">
        <f>'1718 revenues orig'!AY20</f>
        <v>0</v>
      </c>
      <c r="CJ22" s="122">
        <f>'1718 revenues orig'!FX20</f>
        <v>0</v>
      </c>
      <c r="CK22" s="143">
        <f t="shared" si="170"/>
        <v>0</v>
      </c>
      <c r="CL22" s="122">
        <f>'1718 revenues orig'!AZ20</f>
        <v>0</v>
      </c>
      <c r="CM22" s="122">
        <f>'1718 revenues orig'!BA20</f>
        <v>0</v>
      </c>
      <c r="CN22" s="122">
        <f>'1718 revenues orig'!BB20</f>
        <v>0</v>
      </c>
      <c r="CO22" s="122">
        <f>'1718 revenues orig'!BC20</f>
        <v>0</v>
      </c>
      <c r="CP22" s="122">
        <f>'1718 revenues orig'!FY20</f>
        <v>0</v>
      </c>
      <c r="CQ22" s="143">
        <f t="shared" si="171"/>
        <v>0</v>
      </c>
      <c r="CR22" s="122">
        <f>'1718 revenues orig'!BD20</f>
        <v>0</v>
      </c>
      <c r="CS22" s="122">
        <f>'1718 revenues orig'!BE20</f>
        <v>0</v>
      </c>
      <c r="CT22" s="122">
        <f>'1718 revenues orig'!BF20</f>
        <v>0</v>
      </c>
      <c r="CU22" s="122">
        <f>'1718 revenues orig'!BG20</f>
        <v>0</v>
      </c>
      <c r="CV22" s="122">
        <f>'1718 revenues orig'!BH20</f>
        <v>0</v>
      </c>
      <c r="CW22" s="122">
        <f>'1718 revenues orig'!BI20</f>
        <v>0</v>
      </c>
      <c r="CX22" s="122">
        <f>'1718 revenues orig'!BJ20</f>
        <v>0</v>
      </c>
      <c r="CY22" s="122">
        <f>'1718 revenues orig'!BK20</f>
        <v>0</v>
      </c>
      <c r="CZ22" s="122">
        <f>'1718 revenues orig'!BL20</f>
        <v>0</v>
      </c>
      <c r="DA22" s="122">
        <f>'1718 revenues orig'!BM20</f>
        <v>0</v>
      </c>
      <c r="DB22" s="122">
        <f>'1718 revenues orig'!BN20</f>
        <v>0</v>
      </c>
      <c r="DC22" s="122">
        <f>'1718 revenues orig'!BO20</f>
        <v>0</v>
      </c>
      <c r="DD22" s="122">
        <f>'1718 revenues orig'!BP20</f>
        <v>0</v>
      </c>
      <c r="DE22" s="122">
        <f>'1718 revenues orig'!FZ20</f>
        <v>0</v>
      </c>
      <c r="DF22" s="143">
        <f t="shared" si="172"/>
        <v>0</v>
      </c>
      <c r="DG22" s="122">
        <f>'1718 revenues orig'!BQ20</f>
        <v>777.71</v>
      </c>
      <c r="DH22" s="122">
        <f>'1718 revenues orig'!GA20</f>
        <v>0</v>
      </c>
      <c r="DI22" s="143">
        <f t="shared" si="173"/>
        <v>777.71</v>
      </c>
      <c r="DJ22" s="122">
        <f>'1718 revenues orig'!BR20</f>
        <v>0</v>
      </c>
      <c r="DK22" s="122">
        <f>'1718 revenues orig'!BS20</f>
        <v>0</v>
      </c>
      <c r="DM22" s="122">
        <f>'1718 revenues orig'!BT20</f>
        <v>0</v>
      </c>
      <c r="DN22" s="122">
        <f>'1718 revenues orig'!BU20</f>
        <v>0</v>
      </c>
      <c r="DO22" s="122">
        <f>'1718 revenues orig'!BV20</f>
        <v>151175.70000000001</v>
      </c>
      <c r="DP22" s="122">
        <f>'1718 revenues orig'!BW20</f>
        <v>0</v>
      </c>
      <c r="DQ22" s="122">
        <f>'1718 revenues orig'!BX20</f>
        <v>0</v>
      </c>
      <c r="DR22" s="122">
        <f>'1718 revenues orig'!BY20</f>
        <v>0</v>
      </c>
      <c r="DS22" s="122">
        <f>'1718 revenues orig'!BZ20</f>
        <v>0</v>
      </c>
      <c r="DT22" s="122">
        <f>'1718 revenues orig'!CA20</f>
        <v>0</v>
      </c>
      <c r="DU22" s="122">
        <f>'1718 revenues orig'!CB20</f>
        <v>0</v>
      </c>
      <c r="DV22" s="122">
        <f>'1718 revenues orig'!CC20</f>
        <v>0</v>
      </c>
      <c r="DW22" s="122">
        <f>'1718 revenues orig'!CD20</f>
        <v>0</v>
      </c>
      <c r="DX22" s="122">
        <f>'1718 revenues orig'!CE20</f>
        <v>0</v>
      </c>
      <c r="DY22" s="122">
        <f>'1718 revenues orig'!CF20</f>
        <v>0</v>
      </c>
      <c r="DZ22" s="122">
        <f>'1718 revenues orig'!CG20</f>
        <v>424.25</v>
      </c>
      <c r="EA22" s="122">
        <f>'1718 revenues orig'!CH20</f>
        <v>0</v>
      </c>
      <c r="EB22" s="122">
        <f>'1718 revenues orig'!CI20</f>
        <v>0</v>
      </c>
      <c r="EC22" s="122">
        <f>'1718 revenues orig'!CJ20</f>
        <v>0</v>
      </c>
      <c r="ED22" s="122">
        <f>'1718 revenues orig'!CK20</f>
        <v>1539.18</v>
      </c>
      <c r="EE22" s="122">
        <f>'1718 revenues orig'!CL20</f>
        <v>0</v>
      </c>
      <c r="EF22" s="122">
        <f>'1718 revenues orig'!CM20</f>
        <v>0</v>
      </c>
      <c r="EG22" s="122">
        <f>'1718 revenues orig'!CN20</f>
        <v>0</v>
      </c>
      <c r="EH22" s="122">
        <f>'1718 revenues orig'!CO20</f>
        <v>0</v>
      </c>
      <c r="EI22" s="122">
        <f>'1718 revenues orig'!CP20</f>
        <v>0</v>
      </c>
      <c r="EJ22" s="122">
        <f>'1718 revenues orig'!CQ20</f>
        <v>0</v>
      </c>
      <c r="EK22" s="122">
        <f>'1718 revenues orig'!CR20</f>
        <v>0</v>
      </c>
      <c r="EL22" s="122">
        <f>'1718 revenues orig'!CS20</f>
        <v>0</v>
      </c>
      <c r="EM22" s="122">
        <f>'1718 revenues orig'!CT20</f>
        <v>0</v>
      </c>
      <c r="EN22" s="122">
        <f>'1718 revenues orig'!CU20</f>
        <v>0</v>
      </c>
      <c r="EO22" s="122">
        <f>'1718 revenues orig'!CV20</f>
        <v>0</v>
      </c>
      <c r="EP22" s="122">
        <f>'1718 revenues orig'!CW20</f>
        <v>0</v>
      </c>
      <c r="EQ22" s="122">
        <f>'1718 revenues orig'!CX20</f>
        <v>0</v>
      </c>
      <c r="ER22" s="122">
        <f>'1718 revenues orig'!CY20</f>
        <v>2646</v>
      </c>
      <c r="ES22" s="122">
        <f>'1718 revenues orig'!CZ20</f>
        <v>0</v>
      </c>
      <c r="ET22" s="122">
        <f>'1718 revenues orig'!DA20</f>
        <v>0</v>
      </c>
      <c r="EU22" s="122">
        <f>'1718 revenues orig'!DB20</f>
        <v>0</v>
      </c>
      <c r="EV22" s="122">
        <f>'1718 revenues orig'!DC20</f>
        <v>0</v>
      </c>
      <c r="EW22" s="122">
        <f>'1718 revenues orig'!DD20</f>
        <v>0</v>
      </c>
      <c r="EX22" s="122">
        <f>'1718 revenues orig'!DE20</f>
        <v>0</v>
      </c>
      <c r="EY22" s="122">
        <f>'1718 revenues orig'!DF20</f>
        <v>0</v>
      </c>
      <c r="EZ22" s="122">
        <f>'1718 revenues orig'!DG20</f>
        <v>0</v>
      </c>
      <c r="FA22" s="122">
        <f>'1718 revenues orig'!ES20</f>
        <v>0</v>
      </c>
      <c r="FB22" s="122">
        <f>'1718 revenues orig'!DH20</f>
        <v>1500</v>
      </c>
      <c r="FC22" s="122">
        <f>'1718 revenues orig'!GB20</f>
        <v>0</v>
      </c>
      <c r="FD22" s="143">
        <f t="shared" si="174"/>
        <v>1500</v>
      </c>
      <c r="FE22" s="122">
        <f>'1718 revenues orig'!DI20</f>
        <v>0</v>
      </c>
      <c r="FF22" s="122">
        <f>'1718 revenues orig'!DJ20</f>
        <v>0</v>
      </c>
      <c r="FG22" s="122">
        <f>'1718 revenues orig'!DK20</f>
        <v>0</v>
      </c>
      <c r="FH22" s="122">
        <f>'1718 revenues orig'!DL20</f>
        <v>0</v>
      </c>
      <c r="FI22" s="122">
        <f>'1718 revenues orig'!DM20</f>
        <v>6000</v>
      </c>
      <c r="FJ22" s="122">
        <f>'1718 revenues orig'!GC20</f>
        <v>0</v>
      </c>
      <c r="FK22" s="143">
        <f t="shared" si="175"/>
        <v>6000</v>
      </c>
      <c r="FL22" s="122">
        <f>'1718 revenues orig'!DN20</f>
        <v>0</v>
      </c>
      <c r="FM22" s="122">
        <f>'1718 revenues orig'!DO20</f>
        <v>0</v>
      </c>
      <c r="FN22" s="122">
        <f>'1718 revenues orig'!DP20</f>
        <v>0</v>
      </c>
      <c r="FO22" s="122">
        <f>'1718 revenues orig'!DQ20</f>
        <v>0</v>
      </c>
      <c r="FP22" s="122">
        <f>'1718 revenues orig'!DR20</f>
        <v>0</v>
      </c>
      <c r="FQ22" s="122">
        <f>'1718 revenues orig'!GD20</f>
        <v>0</v>
      </c>
      <c r="FR22" s="143">
        <f t="shared" si="176"/>
        <v>0</v>
      </c>
      <c r="FS22" s="122">
        <f>'1718 revenues orig'!DS20</f>
        <v>0</v>
      </c>
      <c r="FT22" s="122">
        <f>'1718 revenues orig'!DT20</f>
        <v>0</v>
      </c>
      <c r="FU22" s="122">
        <f>'1718 revenues orig'!DU20</f>
        <v>0</v>
      </c>
      <c r="FV22" s="122">
        <f>'1718 revenues orig'!DV20</f>
        <v>0</v>
      </c>
      <c r="FW22" s="122">
        <f>'1718 revenues orig'!DW20</f>
        <v>0</v>
      </c>
      <c r="FX22" s="122">
        <f>'1718 revenues orig'!DX20</f>
        <v>0</v>
      </c>
      <c r="FY22" s="122">
        <f>'1718 revenues orig'!DY20</f>
        <v>23424</v>
      </c>
      <c r="FZ22" s="122">
        <f>'1718 revenues orig'!GE20</f>
        <v>0</v>
      </c>
      <c r="GA22" s="122">
        <f>'1718 revenues orig'!GF20</f>
        <v>0</v>
      </c>
      <c r="GB22" s="122">
        <f>'1718 revenues orig'!GG20</f>
        <v>0</v>
      </c>
      <c r="GC22" s="143">
        <f t="shared" si="179"/>
        <v>23424</v>
      </c>
      <c r="GD22" s="122">
        <f>'1718 revenues orig'!DZ20</f>
        <v>0</v>
      </c>
      <c r="GE22" s="122">
        <f>'1718 revenues orig'!EA20</f>
        <v>0</v>
      </c>
      <c r="GF22" s="122">
        <f>'1718 revenues orig'!EB20</f>
        <v>0</v>
      </c>
      <c r="GG22" s="122">
        <f>'1718 revenues orig'!EC20</f>
        <v>0</v>
      </c>
      <c r="GH22" s="122">
        <f>'1718 revenues orig'!ED20</f>
        <v>0</v>
      </c>
      <c r="GI22" s="122">
        <f>'1718 revenues orig'!EE20</f>
        <v>0</v>
      </c>
      <c r="GJ22" s="122">
        <f>'1718 revenues orig'!EF20</f>
        <v>2500</v>
      </c>
      <c r="GK22" s="122">
        <f>'1718 revenues orig'!EG20</f>
        <v>0</v>
      </c>
      <c r="GL22" s="122">
        <f>'1718 revenues orig'!EH20</f>
        <v>560.19000000000005</v>
      </c>
      <c r="GM22" s="122">
        <f>'1718 revenues orig'!EI20</f>
        <v>0</v>
      </c>
      <c r="GN22" s="122">
        <f>'1718 revenues orig'!EJ20</f>
        <v>0</v>
      </c>
      <c r="GO22" s="122">
        <f>'1718 revenues orig'!EK20</f>
        <v>0</v>
      </c>
      <c r="GP22" s="122">
        <f>'1718 revenues orig'!EL20</f>
        <v>0</v>
      </c>
      <c r="GQ22" s="122">
        <f>'1718 revenues orig'!EM20</f>
        <v>0</v>
      </c>
      <c r="GR22" s="122">
        <f>'1718 revenues orig'!EN20</f>
        <v>0</v>
      </c>
      <c r="GS22" s="122">
        <f>'1718 revenues orig'!EO20</f>
        <v>0</v>
      </c>
      <c r="GT22" s="122">
        <f>'1718 revenues orig'!EP20</f>
        <v>0</v>
      </c>
      <c r="GU22" s="122">
        <f>'1718 revenues orig'!GH20</f>
        <v>0</v>
      </c>
      <c r="GV22" s="143">
        <f t="shared" si="177"/>
        <v>0</v>
      </c>
      <c r="GX22" s="122">
        <f>'1718 revenues orig'!EQ20</f>
        <v>0</v>
      </c>
      <c r="GY22" s="155">
        <f t="shared" si="178"/>
        <v>234178.55</v>
      </c>
      <c r="GZ22" s="135">
        <f>GY22-'1718 revenues orig'!GI20</f>
        <v>0</v>
      </c>
    </row>
    <row r="23" spans="1:208">
      <c r="C23" s="110" t="str">
        <f>'1718 revenues orig'!C21</f>
        <v>41922</v>
      </c>
      <c r="D23" s="122" t="str">
        <f>'1718 revenues orig'!D21</f>
        <v xml:space="preserve"> Instructional Support - Categorical</v>
      </c>
      <c r="E23" s="122">
        <f>'1718 revenues orig'!E21</f>
        <v>0</v>
      </c>
      <c r="F23" s="122">
        <f>'1718 revenues orig'!F21</f>
        <v>0</v>
      </c>
      <c r="G23" s="122">
        <f>'1718 revenues orig'!G21</f>
        <v>0</v>
      </c>
      <c r="H23" s="122">
        <f>'1718 revenues orig'!H21</f>
        <v>0</v>
      </c>
      <c r="I23" s="122">
        <f>'1718 revenues orig'!I21</f>
        <v>0</v>
      </c>
      <c r="J23" s="122">
        <f>'1718 revenues orig'!ET21</f>
        <v>0</v>
      </c>
      <c r="K23" s="122">
        <f>'1718 revenues orig'!EU21</f>
        <v>0</v>
      </c>
      <c r="L23" s="122">
        <f>'1718 revenues orig'!EV21</f>
        <v>0</v>
      </c>
      <c r="M23" s="122">
        <f>'1718 revenues orig'!EW21</f>
        <v>0</v>
      </c>
      <c r="N23" s="122">
        <f>'1718 revenues orig'!EX21</f>
        <v>0</v>
      </c>
      <c r="O23" s="122">
        <f>'1718 revenues orig'!EY21</f>
        <v>0</v>
      </c>
      <c r="P23" s="122">
        <f>'1718 revenues orig'!EZ21</f>
        <v>0</v>
      </c>
      <c r="Q23" s="122">
        <f>'1718 revenues orig'!FA21</f>
        <v>0</v>
      </c>
      <c r="R23" s="122">
        <f>'1718 revenues orig'!FB21</f>
        <v>0</v>
      </c>
      <c r="S23" s="122">
        <f>'1718 revenues orig'!FC21</f>
        <v>0</v>
      </c>
      <c r="T23" s="122">
        <f>'1718 revenues orig'!FD21</f>
        <v>0</v>
      </c>
      <c r="U23" s="122">
        <f>'1718 revenues orig'!FE21</f>
        <v>0</v>
      </c>
      <c r="V23" s="122">
        <f>'1718 revenues orig'!FF21</f>
        <v>0</v>
      </c>
      <c r="W23" s="122">
        <f>'1718 revenues orig'!FG21</f>
        <v>0</v>
      </c>
      <c r="X23" s="122">
        <f>'1718 revenues orig'!FH21</f>
        <v>0</v>
      </c>
      <c r="Y23" s="122">
        <f>'1718 revenues orig'!FI21</f>
        <v>0</v>
      </c>
      <c r="Z23" s="122">
        <f>'1718 revenues orig'!FJ21</f>
        <v>0</v>
      </c>
      <c r="AA23" s="122">
        <f>'1718 revenues orig'!FK21</f>
        <v>0</v>
      </c>
      <c r="AB23" s="122">
        <f>'1718 revenues orig'!FL21</f>
        <v>0</v>
      </c>
      <c r="AC23" s="122">
        <f>'1718 revenues orig'!FM21</f>
        <v>0</v>
      </c>
      <c r="AD23" s="122">
        <f>'1718 revenues orig'!FN21</f>
        <v>0</v>
      </c>
      <c r="AE23" s="122">
        <f>'1718 revenues orig'!FO21</f>
        <v>0</v>
      </c>
      <c r="AF23" s="122">
        <f>'1718 revenues orig'!FP21</f>
        <v>0</v>
      </c>
      <c r="AG23" s="122">
        <f>'1718 revenues orig'!FQ21</f>
        <v>0</v>
      </c>
      <c r="AH23" s="122">
        <f>'1718 revenues orig'!FR21</f>
        <v>0</v>
      </c>
      <c r="AI23" s="138">
        <f t="shared" si="165"/>
        <v>0</v>
      </c>
      <c r="AJ23" s="122">
        <f>'1718 revenues orig'!J21</f>
        <v>0</v>
      </c>
      <c r="AK23" s="122">
        <f>'1718 revenues orig'!K21</f>
        <v>0</v>
      </c>
      <c r="AL23" s="122">
        <f>'1718 revenues orig'!L21</f>
        <v>0</v>
      </c>
      <c r="AM23" s="122">
        <f>'1718 revenues orig'!M21</f>
        <v>0</v>
      </c>
      <c r="AN23" s="122">
        <f>'1718 revenues orig'!N21</f>
        <v>0</v>
      </c>
      <c r="AO23" s="122">
        <f>'1718 revenues orig'!O21</f>
        <v>0</v>
      </c>
      <c r="AP23" s="122">
        <f>'1718 revenues orig'!P21</f>
        <v>0</v>
      </c>
      <c r="AQ23" s="122">
        <f>'1718 revenues orig'!Q21</f>
        <v>0</v>
      </c>
      <c r="AR23" s="122">
        <f>'1718 revenues orig'!R21</f>
        <v>0</v>
      </c>
      <c r="AS23" s="122">
        <f>'1718 revenues orig'!S21</f>
        <v>0</v>
      </c>
      <c r="AT23" s="122">
        <f>'1718 revenues orig'!FS21</f>
        <v>0</v>
      </c>
      <c r="AU23" s="143">
        <f t="shared" si="166"/>
        <v>0</v>
      </c>
      <c r="AV23" s="122">
        <f>'1718 revenues orig'!T21</f>
        <v>0</v>
      </c>
      <c r="AW23" s="122">
        <f>'1718 revenues orig'!U21</f>
        <v>0</v>
      </c>
      <c r="AX23" s="122">
        <f>'1718 revenues orig'!V21</f>
        <v>0</v>
      </c>
      <c r="AY23" s="122">
        <f>'1718 revenues orig'!W21</f>
        <v>0</v>
      </c>
      <c r="AZ23" s="122">
        <f>'1718 revenues orig'!ER21</f>
        <v>0</v>
      </c>
      <c r="BA23" s="122">
        <f>'1718 revenues orig'!X21</f>
        <v>35000</v>
      </c>
      <c r="BB23" s="122">
        <f>'1718 revenues orig'!FT21</f>
        <v>0</v>
      </c>
      <c r="BC23" s="122">
        <f>'1718 revenues orig'!FU21</f>
        <v>0</v>
      </c>
      <c r="BD23" s="143">
        <f t="shared" si="167"/>
        <v>35000</v>
      </c>
      <c r="BE23" s="122">
        <f>'1718 revenues orig'!Y21</f>
        <v>0</v>
      </c>
      <c r="BF23" s="122">
        <f>'1718 revenues orig'!Z21</f>
        <v>0</v>
      </c>
      <c r="BG23" s="122">
        <f>'1718 revenues orig'!AA21</f>
        <v>0</v>
      </c>
      <c r="BH23" s="122">
        <f>'1718 revenues orig'!AB21</f>
        <v>0</v>
      </c>
      <c r="BI23" s="122">
        <f>'1718 revenues orig'!AC21</f>
        <v>15006.55</v>
      </c>
      <c r="BJ23" s="122">
        <f>'1718 revenues orig'!FV21</f>
        <v>0</v>
      </c>
      <c r="BK23" s="143">
        <f t="shared" si="168"/>
        <v>15006.55</v>
      </c>
      <c r="BL23" s="122">
        <f>'1718 revenues orig'!AD21</f>
        <v>0</v>
      </c>
      <c r="BM23" s="122">
        <f>'1718 revenues orig'!AE21</f>
        <v>0</v>
      </c>
      <c r="BN23" s="122">
        <f>'1718 revenues orig'!AF21</f>
        <v>0</v>
      </c>
      <c r="BO23" s="122">
        <f>'1718 revenues orig'!AG21</f>
        <v>400</v>
      </c>
      <c r="BP23" s="122">
        <f>'1718 revenues orig'!AH21</f>
        <v>0</v>
      </c>
      <c r="BQ23" s="122">
        <f>'1718 revenues orig'!AI21</f>
        <v>0</v>
      </c>
      <c r="BR23" s="122">
        <f>'1718 revenues orig'!AJ21</f>
        <v>0</v>
      </c>
      <c r="BS23" s="122">
        <f>'1718 revenues orig'!AK21</f>
        <v>0</v>
      </c>
      <c r="BT23" s="122">
        <f>'1718 revenues orig'!AL21</f>
        <v>0</v>
      </c>
      <c r="BU23" s="122">
        <f>'1718 revenues orig'!AM21</f>
        <v>0</v>
      </c>
      <c r="BV23" s="122">
        <f>'1718 revenues orig'!FW21</f>
        <v>0</v>
      </c>
      <c r="BW23" s="143">
        <f t="shared" si="169"/>
        <v>0</v>
      </c>
      <c r="BX23" s="122">
        <f>'1718 revenues orig'!AN21</f>
        <v>0</v>
      </c>
      <c r="BY23" s="122">
        <f>'1718 revenues orig'!AO21</f>
        <v>65305.98</v>
      </c>
      <c r="BZ23" s="122">
        <f>'1718 revenues orig'!AP21</f>
        <v>0</v>
      </c>
      <c r="CA23" s="122">
        <f>'1718 revenues orig'!AQ21</f>
        <v>0</v>
      </c>
      <c r="CB23" s="122">
        <f>'1718 revenues orig'!AR21</f>
        <v>0</v>
      </c>
      <c r="CC23" s="122">
        <f>'1718 revenues orig'!AS21</f>
        <v>0</v>
      </c>
      <c r="CD23" s="122">
        <f>'1718 revenues orig'!AT21</f>
        <v>0</v>
      </c>
      <c r="CE23" s="122">
        <f>'1718 revenues orig'!AU21</f>
        <v>0</v>
      </c>
      <c r="CF23" s="122">
        <f>'1718 revenues orig'!AV21</f>
        <v>0</v>
      </c>
      <c r="CG23" s="122">
        <f>'1718 revenues orig'!AW21</f>
        <v>0</v>
      </c>
      <c r="CH23" s="122">
        <f>'1718 revenues orig'!AX21</f>
        <v>0</v>
      </c>
      <c r="CI23" s="122">
        <f>'1718 revenues orig'!AY21</f>
        <v>88500</v>
      </c>
      <c r="CJ23" s="122">
        <f>'1718 revenues orig'!FX21</f>
        <v>0</v>
      </c>
      <c r="CK23" s="143">
        <f t="shared" si="170"/>
        <v>88500</v>
      </c>
      <c r="CL23" s="122">
        <f>'1718 revenues orig'!AZ21</f>
        <v>0</v>
      </c>
      <c r="CM23" s="122">
        <f>'1718 revenues orig'!BA21</f>
        <v>0</v>
      </c>
      <c r="CN23" s="122">
        <f>'1718 revenues orig'!BB21</f>
        <v>0</v>
      </c>
      <c r="CO23" s="122">
        <f>'1718 revenues orig'!BC21</f>
        <v>0</v>
      </c>
      <c r="CP23" s="122">
        <f>'1718 revenues orig'!FY21</f>
        <v>445.7</v>
      </c>
      <c r="CQ23" s="143">
        <f t="shared" si="171"/>
        <v>445.7</v>
      </c>
      <c r="CR23" s="122">
        <f>'1718 revenues orig'!BD21</f>
        <v>0</v>
      </c>
      <c r="CS23" s="122">
        <f>'1718 revenues orig'!BE21</f>
        <v>0</v>
      </c>
      <c r="CT23" s="122">
        <f>'1718 revenues orig'!BF21</f>
        <v>0</v>
      </c>
      <c r="CU23" s="122">
        <f>'1718 revenues orig'!BG21</f>
        <v>0</v>
      </c>
      <c r="CV23" s="122">
        <f>'1718 revenues orig'!BH21</f>
        <v>0</v>
      </c>
      <c r="CW23" s="122">
        <f>'1718 revenues orig'!BI21</f>
        <v>0</v>
      </c>
      <c r="CX23" s="122">
        <f>'1718 revenues orig'!BJ21</f>
        <v>0</v>
      </c>
      <c r="CY23" s="122">
        <f>'1718 revenues orig'!BK21</f>
        <v>0</v>
      </c>
      <c r="CZ23" s="122">
        <f>'1718 revenues orig'!BL21</f>
        <v>0</v>
      </c>
      <c r="DA23" s="122">
        <f>'1718 revenues orig'!BM21</f>
        <v>0</v>
      </c>
      <c r="DB23" s="122">
        <f>'1718 revenues orig'!BN21</f>
        <v>0</v>
      </c>
      <c r="DC23" s="122">
        <f>'1718 revenues orig'!BO21</f>
        <v>0</v>
      </c>
      <c r="DD23" s="122">
        <f>'1718 revenues orig'!BP21</f>
        <v>0</v>
      </c>
      <c r="DE23" s="122">
        <f>'1718 revenues orig'!FZ21</f>
        <v>0</v>
      </c>
      <c r="DF23" s="143">
        <f t="shared" si="172"/>
        <v>0</v>
      </c>
      <c r="DG23" s="122">
        <f>'1718 revenues orig'!BQ21</f>
        <v>185.14</v>
      </c>
      <c r="DH23" s="122">
        <f>'1718 revenues orig'!GA21</f>
        <v>0</v>
      </c>
      <c r="DI23" s="143">
        <f t="shared" si="173"/>
        <v>185.14</v>
      </c>
      <c r="DJ23" s="122">
        <f>'1718 revenues orig'!BR21</f>
        <v>0</v>
      </c>
      <c r="DK23" s="122">
        <f>'1718 revenues orig'!BS21</f>
        <v>0</v>
      </c>
      <c r="DM23" s="122">
        <f>'1718 revenues orig'!BT21</f>
        <v>0</v>
      </c>
      <c r="DN23" s="122">
        <f>'1718 revenues orig'!BU21</f>
        <v>0</v>
      </c>
      <c r="DO23" s="122">
        <f>'1718 revenues orig'!BV21</f>
        <v>0</v>
      </c>
      <c r="DP23" s="122">
        <f>'1718 revenues orig'!BW21</f>
        <v>1700</v>
      </c>
      <c r="DQ23" s="122">
        <f>'1718 revenues orig'!BX21</f>
        <v>0</v>
      </c>
      <c r="DR23" s="122">
        <f>'1718 revenues orig'!BY21</f>
        <v>0</v>
      </c>
      <c r="DS23" s="122">
        <f>'1718 revenues orig'!BZ21</f>
        <v>0</v>
      </c>
      <c r="DT23" s="122">
        <f>'1718 revenues orig'!CA21</f>
        <v>0</v>
      </c>
      <c r="DU23" s="122">
        <f>'1718 revenues orig'!CB21</f>
        <v>0</v>
      </c>
      <c r="DV23" s="122">
        <f>'1718 revenues orig'!CC21</f>
        <v>0</v>
      </c>
      <c r="DW23" s="122">
        <f>'1718 revenues orig'!CD21</f>
        <v>0</v>
      </c>
      <c r="DX23" s="122">
        <f>'1718 revenues orig'!CE21</f>
        <v>0</v>
      </c>
      <c r="DY23" s="122">
        <f>'1718 revenues orig'!CF21</f>
        <v>0</v>
      </c>
      <c r="DZ23" s="122">
        <f>'1718 revenues orig'!CG21</f>
        <v>0</v>
      </c>
      <c r="EA23" s="122">
        <f>'1718 revenues orig'!CH21</f>
        <v>0</v>
      </c>
      <c r="EB23" s="122">
        <f>'1718 revenues orig'!CI21</f>
        <v>0</v>
      </c>
      <c r="EC23" s="122">
        <f>'1718 revenues orig'!CJ21</f>
        <v>0</v>
      </c>
      <c r="ED23" s="122">
        <f>'1718 revenues orig'!CK21</f>
        <v>0</v>
      </c>
      <c r="EE23" s="122">
        <f>'1718 revenues orig'!CL21</f>
        <v>0</v>
      </c>
      <c r="EF23" s="122">
        <f>'1718 revenues orig'!CM21</f>
        <v>0</v>
      </c>
      <c r="EG23" s="122">
        <f>'1718 revenues orig'!CN21</f>
        <v>0</v>
      </c>
      <c r="EH23" s="122">
        <f>'1718 revenues orig'!CO21</f>
        <v>0</v>
      </c>
      <c r="EI23" s="122">
        <f>'1718 revenues orig'!CP21</f>
        <v>0</v>
      </c>
      <c r="EJ23" s="122">
        <f>'1718 revenues orig'!CQ21</f>
        <v>0</v>
      </c>
      <c r="EK23" s="122">
        <f>'1718 revenues orig'!CR21</f>
        <v>0</v>
      </c>
      <c r="EL23" s="122">
        <f>'1718 revenues orig'!CS21</f>
        <v>0</v>
      </c>
      <c r="EM23" s="122">
        <f>'1718 revenues orig'!CT21</f>
        <v>0</v>
      </c>
      <c r="EN23" s="122">
        <f>'1718 revenues orig'!CU21</f>
        <v>0</v>
      </c>
      <c r="EO23" s="122">
        <f>'1718 revenues orig'!CV21</f>
        <v>0</v>
      </c>
      <c r="EP23" s="122">
        <f>'1718 revenues orig'!CW21</f>
        <v>0</v>
      </c>
      <c r="EQ23" s="122">
        <f>'1718 revenues orig'!CX21</f>
        <v>0</v>
      </c>
      <c r="ER23" s="122">
        <f>'1718 revenues orig'!CY21</f>
        <v>0</v>
      </c>
      <c r="ES23" s="122">
        <f>'1718 revenues orig'!CZ21</f>
        <v>0</v>
      </c>
      <c r="ET23" s="122">
        <f>'1718 revenues orig'!DA21</f>
        <v>0</v>
      </c>
      <c r="EU23" s="122">
        <f>'1718 revenues orig'!DB21</f>
        <v>0</v>
      </c>
      <c r="EV23" s="122">
        <f>'1718 revenues orig'!DC21</f>
        <v>0</v>
      </c>
      <c r="EW23" s="122">
        <f>'1718 revenues orig'!DD21</f>
        <v>0</v>
      </c>
      <c r="EX23" s="122">
        <f>'1718 revenues orig'!DE21</f>
        <v>0</v>
      </c>
      <c r="EY23" s="122">
        <f>'1718 revenues orig'!DF21</f>
        <v>0</v>
      </c>
      <c r="EZ23" s="122">
        <f>'1718 revenues orig'!DG21</f>
        <v>0</v>
      </c>
      <c r="FA23" s="122">
        <f>'1718 revenues orig'!ES21</f>
        <v>0</v>
      </c>
      <c r="FB23" s="122">
        <f>'1718 revenues orig'!DH21</f>
        <v>331193.82</v>
      </c>
      <c r="FC23" s="122">
        <f>'1718 revenues orig'!GB21</f>
        <v>0</v>
      </c>
      <c r="FD23" s="143">
        <f t="shared" si="174"/>
        <v>331193.82</v>
      </c>
      <c r="FE23" s="122">
        <f>'1718 revenues orig'!DI21</f>
        <v>0</v>
      </c>
      <c r="FF23" s="122">
        <f>'1718 revenues orig'!DJ21</f>
        <v>0</v>
      </c>
      <c r="FG23" s="122">
        <f>'1718 revenues orig'!DK21</f>
        <v>0</v>
      </c>
      <c r="FH23" s="122">
        <f>'1718 revenues orig'!DL21</f>
        <v>0</v>
      </c>
      <c r="FI23" s="122">
        <f>'1718 revenues orig'!DM21</f>
        <v>50000</v>
      </c>
      <c r="FJ23" s="122">
        <f>'1718 revenues orig'!GC21</f>
        <v>0</v>
      </c>
      <c r="FK23" s="143">
        <f t="shared" si="175"/>
        <v>50000</v>
      </c>
      <c r="FL23" s="122">
        <f>'1718 revenues orig'!DN21</f>
        <v>0</v>
      </c>
      <c r="FM23" s="122">
        <f>'1718 revenues orig'!DO21</f>
        <v>0</v>
      </c>
      <c r="FN23" s="122">
        <f>'1718 revenues orig'!DP21</f>
        <v>0</v>
      </c>
      <c r="FO23" s="122">
        <f>'1718 revenues orig'!DQ21</f>
        <v>0</v>
      </c>
      <c r="FP23" s="122">
        <f>'1718 revenues orig'!DR21</f>
        <v>0</v>
      </c>
      <c r="FQ23" s="122">
        <f>'1718 revenues orig'!GD21</f>
        <v>0</v>
      </c>
      <c r="FR23" s="143">
        <f t="shared" si="176"/>
        <v>0</v>
      </c>
      <c r="FS23" s="122">
        <f>'1718 revenues orig'!DS21</f>
        <v>0</v>
      </c>
      <c r="FT23" s="122">
        <f>'1718 revenues orig'!DT21</f>
        <v>0</v>
      </c>
      <c r="FU23" s="122">
        <f>'1718 revenues orig'!DU21</f>
        <v>0</v>
      </c>
      <c r="FV23" s="122">
        <f>'1718 revenues orig'!DV21</f>
        <v>0</v>
      </c>
      <c r="FW23" s="122">
        <f>'1718 revenues orig'!DW21</f>
        <v>0</v>
      </c>
      <c r="FX23" s="122">
        <f>'1718 revenues orig'!DX21</f>
        <v>0</v>
      </c>
      <c r="FY23" s="122">
        <f>'1718 revenues orig'!DY21</f>
        <v>1000</v>
      </c>
      <c r="FZ23" s="122">
        <f>'1718 revenues orig'!GE21</f>
        <v>0</v>
      </c>
      <c r="GA23" s="122">
        <f>'1718 revenues orig'!GF21</f>
        <v>0</v>
      </c>
      <c r="GB23" s="122">
        <f>'1718 revenues orig'!GG21</f>
        <v>0</v>
      </c>
      <c r="GC23" s="143">
        <f t="shared" si="179"/>
        <v>1000</v>
      </c>
      <c r="GD23" s="122">
        <f>'1718 revenues orig'!DZ21</f>
        <v>0</v>
      </c>
      <c r="GE23" s="122">
        <f>'1718 revenues orig'!EA21</f>
        <v>0</v>
      </c>
      <c r="GF23" s="122">
        <f>'1718 revenues orig'!EB21</f>
        <v>0</v>
      </c>
      <c r="GG23" s="122">
        <f>'1718 revenues orig'!EC21</f>
        <v>0</v>
      </c>
      <c r="GH23" s="122">
        <f>'1718 revenues orig'!ED21</f>
        <v>0</v>
      </c>
      <c r="GI23" s="122">
        <f>'1718 revenues orig'!EE21</f>
        <v>0</v>
      </c>
      <c r="GJ23" s="122">
        <f>'1718 revenues orig'!EF21</f>
        <v>0</v>
      </c>
      <c r="GK23" s="122">
        <f>'1718 revenues orig'!EG21</f>
        <v>0</v>
      </c>
      <c r="GL23" s="122">
        <f>'1718 revenues orig'!EH21</f>
        <v>0</v>
      </c>
      <c r="GM23" s="122">
        <f>'1718 revenues orig'!EI21</f>
        <v>0</v>
      </c>
      <c r="GN23" s="122">
        <f>'1718 revenues orig'!EJ21</f>
        <v>0</v>
      </c>
      <c r="GO23" s="122">
        <f>'1718 revenues orig'!EK21</f>
        <v>0</v>
      </c>
      <c r="GP23" s="122">
        <f>'1718 revenues orig'!EL21</f>
        <v>0</v>
      </c>
      <c r="GQ23" s="122">
        <f>'1718 revenues orig'!EM21</f>
        <v>0</v>
      </c>
      <c r="GR23" s="122">
        <f>'1718 revenues orig'!EN21</f>
        <v>0</v>
      </c>
      <c r="GS23" s="122">
        <f>'1718 revenues orig'!EO21</f>
        <v>0</v>
      </c>
      <c r="GT23" s="122">
        <f>'1718 revenues orig'!EP21</f>
        <v>0</v>
      </c>
      <c r="GU23" s="122">
        <f>'1718 revenues orig'!GH21</f>
        <v>0</v>
      </c>
      <c r="GV23" s="143">
        <f t="shared" si="177"/>
        <v>0</v>
      </c>
      <c r="GX23" s="122">
        <f>'1718 revenues orig'!EQ21</f>
        <v>0</v>
      </c>
      <c r="GY23" s="155">
        <f t="shared" si="178"/>
        <v>588737.19000000006</v>
      </c>
      <c r="GZ23" s="135">
        <f>GY23-'1718 revenues orig'!GI21</f>
        <v>0</v>
      </c>
    </row>
    <row r="24" spans="1:208">
      <c r="C24" s="110" t="str">
        <f>'1718 revenues orig'!C22</f>
        <v>41923</v>
      </c>
      <c r="D24" s="122" t="str">
        <f>'1718 revenues orig'!D22</f>
        <v xml:space="preserve"> Administration - Categorical</v>
      </c>
      <c r="E24" s="122">
        <f>'1718 revenues orig'!E22</f>
        <v>0</v>
      </c>
      <c r="F24" s="122">
        <f>'1718 revenues orig'!F22</f>
        <v>0</v>
      </c>
      <c r="G24" s="122">
        <f>'1718 revenues orig'!G22</f>
        <v>0</v>
      </c>
      <c r="H24" s="122">
        <f>'1718 revenues orig'!H22</f>
        <v>0</v>
      </c>
      <c r="I24" s="122">
        <f>'1718 revenues orig'!I22</f>
        <v>0</v>
      </c>
      <c r="J24" s="122">
        <f>'1718 revenues orig'!ET22</f>
        <v>0</v>
      </c>
      <c r="K24" s="122">
        <f>'1718 revenues orig'!EU22</f>
        <v>0</v>
      </c>
      <c r="L24" s="122">
        <f>'1718 revenues orig'!EV22</f>
        <v>0</v>
      </c>
      <c r="M24" s="122">
        <f>'1718 revenues orig'!EW22</f>
        <v>0</v>
      </c>
      <c r="N24" s="122">
        <f>'1718 revenues orig'!EX22</f>
        <v>0</v>
      </c>
      <c r="O24" s="122">
        <f>'1718 revenues orig'!EY22</f>
        <v>0</v>
      </c>
      <c r="P24" s="122">
        <f>'1718 revenues orig'!EZ22</f>
        <v>0</v>
      </c>
      <c r="Q24" s="122">
        <f>'1718 revenues orig'!FA22</f>
        <v>0</v>
      </c>
      <c r="R24" s="122">
        <f>'1718 revenues orig'!FB22</f>
        <v>0</v>
      </c>
      <c r="S24" s="122">
        <f>'1718 revenues orig'!FC22</f>
        <v>141.68</v>
      </c>
      <c r="T24" s="122">
        <f>'1718 revenues orig'!FD22</f>
        <v>0</v>
      </c>
      <c r="U24" s="122">
        <f>'1718 revenues orig'!FE22</f>
        <v>0</v>
      </c>
      <c r="V24" s="122">
        <f>'1718 revenues orig'!FF22</f>
        <v>0</v>
      </c>
      <c r="W24" s="122">
        <f>'1718 revenues orig'!FG22</f>
        <v>0</v>
      </c>
      <c r="X24" s="122">
        <f>'1718 revenues orig'!FH22</f>
        <v>0</v>
      </c>
      <c r="Y24" s="122">
        <f>'1718 revenues orig'!FI22</f>
        <v>0</v>
      </c>
      <c r="Z24" s="122">
        <f>'1718 revenues orig'!FJ22</f>
        <v>0</v>
      </c>
      <c r="AA24" s="122">
        <f>'1718 revenues orig'!FK22</f>
        <v>0</v>
      </c>
      <c r="AB24" s="122">
        <f>'1718 revenues orig'!FL22</f>
        <v>0</v>
      </c>
      <c r="AC24" s="122">
        <f>'1718 revenues orig'!FM22</f>
        <v>0</v>
      </c>
      <c r="AD24" s="122">
        <f>'1718 revenues orig'!FN22</f>
        <v>0</v>
      </c>
      <c r="AE24" s="122">
        <f>'1718 revenues orig'!FO22</f>
        <v>0</v>
      </c>
      <c r="AF24" s="122">
        <f>'1718 revenues orig'!FP22</f>
        <v>0</v>
      </c>
      <c r="AG24" s="122">
        <f>'1718 revenues orig'!FQ22</f>
        <v>0</v>
      </c>
      <c r="AH24" s="122">
        <f>'1718 revenues orig'!FR22</f>
        <v>0</v>
      </c>
      <c r="AI24" s="138">
        <f t="shared" si="165"/>
        <v>141.68</v>
      </c>
      <c r="AJ24" s="122">
        <f>'1718 revenues orig'!J22</f>
        <v>0</v>
      </c>
      <c r="AK24" s="122">
        <f>'1718 revenues orig'!K22</f>
        <v>0</v>
      </c>
      <c r="AL24" s="122">
        <f>'1718 revenues orig'!L22</f>
        <v>0</v>
      </c>
      <c r="AM24" s="122">
        <f>'1718 revenues orig'!M22</f>
        <v>0</v>
      </c>
      <c r="AN24" s="122">
        <f>'1718 revenues orig'!N22</f>
        <v>0</v>
      </c>
      <c r="AO24" s="122">
        <f>'1718 revenues orig'!O22</f>
        <v>0</v>
      </c>
      <c r="AP24" s="122">
        <f>'1718 revenues orig'!P22</f>
        <v>0</v>
      </c>
      <c r="AQ24" s="122">
        <f>'1718 revenues orig'!Q22</f>
        <v>0</v>
      </c>
      <c r="AR24" s="122">
        <f>'1718 revenues orig'!R22</f>
        <v>0</v>
      </c>
      <c r="AS24" s="122">
        <f>'1718 revenues orig'!S22</f>
        <v>0</v>
      </c>
      <c r="AT24" s="122">
        <f>'1718 revenues orig'!FS22</f>
        <v>0</v>
      </c>
      <c r="AU24" s="143">
        <f t="shared" si="166"/>
        <v>0</v>
      </c>
      <c r="AV24" s="122">
        <f>'1718 revenues orig'!T22</f>
        <v>22826.5</v>
      </c>
      <c r="AW24" s="122">
        <f>'1718 revenues orig'!U22</f>
        <v>0</v>
      </c>
      <c r="AX24" s="122">
        <f>'1718 revenues orig'!V22</f>
        <v>0</v>
      </c>
      <c r="AY24" s="122">
        <f>'1718 revenues orig'!W22</f>
        <v>0</v>
      </c>
      <c r="AZ24" s="122">
        <f>'1718 revenues orig'!ER22</f>
        <v>0</v>
      </c>
      <c r="BA24" s="122">
        <f>'1718 revenues orig'!X22</f>
        <v>23920.66</v>
      </c>
      <c r="BB24" s="122">
        <f>'1718 revenues orig'!FT22</f>
        <v>0</v>
      </c>
      <c r="BC24" s="122">
        <f>'1718 revenues orig'!FU22</f>
        <v>0</v>
      </c>
      <c r="BD24" s="143">
        <f t="shared" si="167"/>
        <v>23920.66</v>
      </c>
      <c r="BE24" s="122">
        <f>'1718 revenues orig'!Y22</f>
        <v>0</v>
      </c>
      <c r="BF24" s="122">
        <f>'1718 revenues orig'!Z22</f>
        <v>118327.15</v>
      </c>
      <c r="BG24" s="122">
        <f>'1718 revenues orig'!AA22</f>
        <v>0</v>
      </c>
      <c r="BH24" s="122">
        <f>'1718 revenues orig'!AB22</f>
        <v>21779.54</v>
      </c>
      <c r="BI24" s="122">
        <f>'1718 revenues orig'!AC22</f>
        <v>41000</v>
      </c>
      <c r="BJ24" s="122">
        <f>'1718 revenues orig'!FV22</f>
        <v>0</v>
      </c>
      <c r="BK24" s="143">
        <f t="shared" si="168"/>
        <v>41000</v>
      </c>
      <c r="BL24" s="122">
        <f>'1718 revenues orig'!AD22</f>
        <v>0</v>
      </c>
      <c r="BM24" s="122">
        <f>'1718 revenues orig'!AE22</f>
        <v>0</v>
      </c>
      <c r="BN24" s="122">
        <f>'1718 revenues orig'!AF22</f>
        <v>0</v>
      </c>
      <c r="BO24" s="122">
        <f>'1718 revenues orig'!AG22</f>
        <v>1047.3800000000001</v>
      </c>
      <c r="BP24" s="122">
        <f>'1718 revenues orig'!AH22</f>
        <v>0</v>
      </c>
      <c r="BQ24" s="122">
        <f>'1718 revenues orig'!AI22</f>
        <v>0</v>
      </c>
      <c r="BR24" s="122">
        <f>'1718 revenues orig'!AJ22</f>
        <v>0</v>
      </c>
      <c r="BS24" s="122">
        <f>'1718 revenues orig'!AK22</f>
        <v>0</v>
      </c>
      <c r="BT24" s="122">
        <f>'1718 revenues orig'!AL22</f>
        <v>0</v>
      </c>
      <c r="BU24" s="122">
        <f>'1718 revenues orig'!AM22</f>
        <v>6134.75</v>
      </c>
      <c r="BV24" s="122">
        <f>'1718 revenues orig'!FW22</f>
        <v>0</v>
      </c>
      <c r="BW24" s="143">
        <f t="shared" si="169"/>
        <v>6134.75</v>
      </c>
      <c r="BX24" s="122">
        <f>'1718 revenues orig'!AN22</f>
        <v>0</v>
      </c>
      <c r="BY24" s="122">
        <f>'1718 revenues orig'!AO22</f>
        <v>0</v>
      </c>
      <c r="BZ24" s="122">
        <f>'1718 revenues orig'!AP22</f>
        <v>0</v>
      </c>
      <c r="CA24" s="122">
        <f>'1718 revenues orig'!AQ22</f>
        <v>0</v>
      </c>
      <c r="CB24" s="122">
        <f>'1718 revenues orig'!AR22</f>
        <v>0</v>
      </c>
      <c r="CC24" s="122">
        <f>'1718 revenues orig'!AS22</f>
        <v>0</v>
      </c>
      <c r="CD24" s="122">
        <f>'1718 revenues orig'!AT22</f>
        <v>76438.710000000006</v>
      </c>
      <c r="CE24" s="122">
        <f>'1718 revenues orig'!AU22</f>
        <v>0</v>
      </c>
      <c r="CF24" s="122">
        <f>'1718 revenues orig'!AV22</f>
        <v>0</v>
      </c>
      <c r="CG24" s="122">
        <f>'1718 revenues orig'!AW22</f>
        <v>0</v>
      </c>
      <c r="CH24" s="122">
        <f>'1718 revenues orig'!AX22</f>
        <v>0</v>
      </c>
      <c r="CI24" s="122">
        <f>'1718 revenues orig'!AY22</f>
        <v>0</v>
      </c>
      <c r="CJ24" s="122">
        <f>'1718 revenues orig'!FX22</f>
        <v>0</v>
      </c>
      <c r="CK24" s="143">
        <f t="shared" si="170"/>
        <v>0</v>
      </c>
      <c r="CL24" s="122">
        <f>'1718 revenues orig'!AZ22</f>
        <v>0</v>
      </c>
      <c r="CM24" s="122">
        <f>'1718 revenues orig'!BA22</f>
        <v>0</v>
      </c>
      <c r="CN24" s="122">
        <f>'1718 revenues orig'!BB22</f>
        <v>0</v>
      </c>
      <c r="CO24" s="122">
        <f>'1718 revenues orig'!BC22</f>
        <v>1765.5</v>
      </c>
      <c r="CP24" s="122">
        <f>'1718 revenues orig'!FY22</f>
        <v>0</v>
      </c>
      <c r="CQ24" s="143">
        <f t="shared" si="171"/>
        <v>1765.5</v>
      </c>
      <c r="CR24" s="122">
        <f>'1718 revenues orig'!BD22</f>
        <v>0</v>
      </c>
      <c r="CS24" s="122">
        <f>'1718 revenues orig'!BE22</f>
        <v>0</v>
      </c>
      <c r="CT24" s="122">
        <f>'1718 revenues orig'!BF22</f>
        <v>0</v>
      </c>
      <c r="CU24" s="122">
        <f>'1718 revenues orig'!BG22</f>
        <v>0</v>
      </c>
      <c r="CV24" s="122">
        <f>'1718 revenues orig'!BH22</f>
        <v>0</v>
      </c>
      <c r="CW24" s="122">
        <f>'1718 revenues orig'!BI22</f>
        <v>0</v>
      </c>
      <c r="CX24" s="122">
        <f>'1718 revenues orig'!BJ22</f>
        <v>7804.01</v>
      </c>
      <c r="CY24" s="122">
        <f>'1718 revenues orig'!BK22</f>
        <v>0</v>
      </c>
      <c r="CZ24" s="122">
        <f>'1718 revenues orig'!BL22</f>
        <v>0</v>
      </c>
      <c r="DA24" s="122">
        <f>'1718 revenues orig'!BM22</f>
        <v>0</v>
      </c>
      <c r="DB24" s="122">
        <f>'1718 revenues orig'!BN22</f>
        <v>0</v>
      </c>
      <c r="DC24" s="122">
        <f>'1718 revenues orig'!BO22</f>
        <v>0</v>
      </c>
      <c r="DD24" s="122">
        <f>'1718 revenues orig'!BP22</f>
        <v>0</v>
      </c>
      <c r="DE24" s="122">
        <f>'1718 revenues orig'!FZ22</f>
        <v>0</v>
      </c>
      <c r="DF24" s="143">
        <f t="shared" si="172"/>
        <v>0</v>
      </c>
      <c r="DG24" s="122">
        <f>'1718 revenues orig'!BQ22</f>
        <v>0</v>
      </c>
      <c r="DH24" s="122">
        <f>'1718 revenues orig'!GA22</f>
        <v>0</v>
      </c>
      <c r="DI24" s="143">
        <f t="shared" si="173"/>
        <v>0</v>
      </c>
      <c r="DJ24" s="122">
        <f>'1718 revenues orig'!BR22</f>
        <v>0</v>
      </c>
      <c r="DK24" s="122">
        <f>'1718 revenues orig'!BS22</f>
        <v>0</v>
      </c>
      <c r="DM24" s="122">
        <f>'1718 revenues orig'!BT22</f>
        <v>0</v>
      </c>
      <c r="DN24" s="122">
        <f>'1718 revenues orig'!BU22</f>
        <v>0</v>
      </c>
      <c r="DO24" s="122">
        <f>'1718 revenues orig'!BV22</f>
        <v>0</v>
      </c>
      <c r="DP24" s="122">
        <f>'1718 revenues orig'!BW22</f>
        <v>0</v>
      </c>
      <c r="DQ24" s="122">
        <f>'1718 revenues orig'!BX22</f>
        <v>0</v>
      </c>
      <c r="DR24" s="122">
        <f>'1718 revenues orig'!BY22</f>
        <v>0</v>
      </c>
      <c r="DS24" s="122">
        <f>'1718 revenues orig'!BZ22</f>
        <v>20000</v>
      </c>
      <c r="DT24" s="122">
        <f>'1718 revenues orig'!CA22</f>
        <v>973543.5</v>
      </c>
      <c r="DU24" s="122">
        <f>'1718 revenues orig'!CB22</f>
        <v>0</v>
      </c>
      <c r="DV24" s="122">
        <f>'1718 revenues orig'!CC22</f>
        <v>0</v>
      </c>
      <c r="DW24" s="122">
        <f>'1718 revenues orig'!CD22</f>
        <v>0</v>
      </c>
      <c r="DX24" s="122">
        <f>'1718 revenues orig'!CE22</f>
        <v>0</v>
      </c>
      <c r="DY24" s="122">
        <f>'1718 revenues orig'!CF22</f>
        <v>0</v>
      </c>
      <c r="DZ24" s="122">
        <f>'1718 revenues orig'!CG22</f>
        <v>0</v>
      </c>
      <c r="EA24" s="122">
        <f>'1718 revenues orig'!CH22</f>
        <v>0</v>
      </c>
      <c r="EB24" s="122">
        <f>'1718 revenues orig'!CI22</f>
        <v>0</v>
      </c>
      <c r="EC24" s="122">
        <f>'1718 revenues orig'!CJ22</f>
        <v>0</v>
      </c>
      <c r="ED24" s="122">
        <f>'1718 revenues orig'!CK22</f>
        <v>51.2</v>
      </c>
      <c r="EE24" s="122">
        <f>'1718 revenues orig'!CL22</f>
        <v>0</v>
      </c>
      <c r="EF24" s="122">
        <f>'1718 revenues orig'!CM22</f>
        <v>0</v>
      </c>
      <c r="EG24" s="122">
        <f>'1718 revenues orig'!CN22</f>
        <v>0</v>
      </c>
      <c r="EH24" s="122">
        <f>'1718 revenues orig'!CO22</f>
        <v>0</v>
      </c>
      <c r="EI24" s="122">
        <f>'1718 revenues orig'!CP22</f>
        <v>0</v>
      </c>
      <c r="EJ24" s="122">
        <f>'1718 revenues orig'!CQ22</f>
        <v>0</v>
      </c>
      <c r="EK24" s="122">
        <f>'1718 revenues orig'!CR22</f>
        <v>0</v>
      </c>
      <c r="EL24" s="122">
        <f>'1718 revenues orig'!CS22</f>
        <v>0</v>
      </c>
      <c r="EM24" s="122">
        <f>'1718 revenues orig'!CT22</f>
        <v>0</v>
      </c>
      <c r="EN24" s="122">
        <f>'1718 revenues orig'!CU22</f>
        <v>0</v>
      </c>
      <c r="EO24" s="122">
        <f>'1718 revenues orig'!CV22</f>
        <v>0</v>
      </c>
      <c r="EP24" s="122">
        <f>'1718 revenues orig'!CW22</f>
        <v>0</v>
      </c>
      <c r="EQ24" s="122">
        <f>'1718 revenues orig'!CX22</f>
        <v>0</v>
      </c>
      <c r="ER24" s="122">
        <f>'1718 revenues orig'!CY22</f>
        <v>6.47</v>
      </c>
      <c r="ES24" s="122">
        <f>'1718 revenues orig'!CZ22</f>
        <v>13278.4</v>
      </c>
      <c r="ET24" s="122">
        <f>'1718 revenues orig'!DA22</f>
        <v>0</v>
      </c>
      <c r="EU24" s="122">
        <f>'1718 revenues orig'!DB22</f>
        <v>0</v>
      </c>
      <c r="EV24" s="122">
        <f>'1718 revenues orig'!DC22</f>
        <v>0</v>
      </c>
      <c r="EW24" s="122">
        <f>'1718 revenues orig'!DD22</f>
        <v>0</v>
      </c>
      <c r="EX24" s="122">
        <f>'1718 revenues orig'!DE22</f>
        <v>0</v>
      </c>
      <c r="EY24" s="122">
        <f>'1718 revenues orig'!DF22</f>
        <v>0</v>
      </c>
      <c r="EZ24" s="122">
        <f>'1718 revenues orig'!DG22</f>
        <v>18608.169999999998</v>
      </c>
      <c r="FA24" s="122">
        <f>'1718 revenues orig'!ES22</f>
        <v>0</v>
      </c>
      <c r="FB24" s="122">
        <f>'1718 revenues orig'!DH22</f>
        <v>0</v>
      </c>
      <c r="FC24" s="122">
        <f>'1718 revenues orig'!GB22</f>
        <v>0</v>
      </c>
      <c r="FD24" s="143">
        <f t="shared" si="174"/>
        <v>0</v>
      </c>
      <c r="FE24" s="122">
        <f>'1718 revenues orig'!DI22</f>
        <v>0</v>
      </c>
      <c r="FF24" s="122">
        <f>'1718 revenues orig'!DJ22</f>
        <v>0</v>
      </c>
      <c r="FG24" s="122">
        <f>'1718 revenues orig'!DK22</f>
        <v>0</v>
      </c>
      <c r="FH24" s="122">
        <f>'1718 revenues orig'!DL22</f>
        <v>0</v>
      </c>
      <c r="FI24" s="122">
        <f>'1718 revenues orig'!DM22</f>
        <v>0</v>
      </c>
      <c r="FJ24" s="122">
        <f>'1718 revenues orig'!GC22</f>
        <v>0</v>
      </c>
      <c r="FK24" s="143">
        <f t="shared" si="175"/>
        <v>0</v>
      </c>
      <c r="FL24" s="122">
        <f>'1718 revenues orig'!DN22</f>
        <v>0</v>
      </c>
      <c r="FM24" s="122">
        <f>'1718 revenues orig'!DO22</f>
        <v>0</v>
      </c>
      <c r="FN24" s="122">
        <f>'1718 revenues orig'!DP22</f>
        <v>0</v>
      </c>
      <c r="FO24" s="122">
        <f>'1718 revenues orig'!DQ22</f>
        <v>0</v>
      </c>
      <c r="FP24" s="122">
        <f>'1718 revenues orig'!DR22</f>
        <v>0</v>
      </c>
      <c r="FQ24" s="122">
        <f>'1718 revenues orig'!GD22</f>
        <v>0</v>
      </c>
      <c r="FR24" s="143">
        <f t="shared" si="176"/>
        <v>0</v>
      </c>
      <c r="FS24" s="122">
        <f>'1718 revenues orig'!DS22</f>
        <v>0</v>
      </c>
      <c r="FT24" s="122">
        <f>'1718 revenues orig'!DT22</f>
        <v>0</v>
      </c>
      <c r="FU24" s="122">
        <f>'1718 revenues orig'!DU22</f>
        <v>14952</v>
      </c>
      <c r="FV24" s="122">
        <f>'1718 revenues orig'!DV22</f>
        <v>0</v>
      </c>
      <c r="FW24" s="122">
        <f>'1718 revenues orig'!DW22</f>
        <v>0</v>
      </c>
      <c r="FX24" s="122">
        <f>'1718 revenues orig'!DX22</f>
        <v>0</v>
      </c>
      <c r="FY24" s="122">
        <f>'1718 revenues orig'!DY22</f>
        <v>0</v>
      </c>
      <c r="FZ24" s="122">
        <f>'1718 revenues orig'!GE22</f>
        <v>0</v>
      </c>
      <c r="GA24" s="122">
        <f>'1718 revenues orig'!GF22</f>
        <v>0</v>
      </c>
      <c r="GB24" s="122">
        <f>'1718 revenues orig'!GG22</f>
        <v>0</v>
      </c>
      <c r="GC24" s="143">
        <f t="shared" si="179"/>
        <v>0</v>
      </c>
      <c r="GD24" s="122">
        <f>'1718 revenues orig'!DZ22</f>
        <v>0</v>
      </c>
      <c r="GE24" s="122">
        <f>'1718 revenues orig'!EA22</f>
        <v>0</v>
      </c>
      <c r="GF24" s="122">
        <f>'1718 revenues orig'!EB22</f>
        <v>0</v>
      </c>
      <c r="GG24" s="122">
        <f>'1718 revenues orig'!EC22</f>
        <v>0</v>
      </c>
      <c r="GH24" s="122">
        <f>'1718 revenues orig'!ED22</f>
        <v>0</v>
      </c>
      <c r="GI24" s="122">
        <f>'1718 revenues orig'!EE22</f>
        <v>0</v>
      </c>
      <c r="GJ24" s="122">
        <f>'1718 revenues orig'!EF22</f>
        <v>0</v>
      </c>
      <c r="GK24" s="122">
        <f>'1718 revenues orig'!EG22</f>
        <v>0</v>
      </c>
      <c r="GL24" s="122">
        <f>'1718 revenues orig'!EH22</f>
        <v>0</v>
      </c>
      <c r="GM24" s="122">
        <f>'1718 revenues orig'!EI22</f>
        <v>0</v>
      </c>
      <c r="GN24" s="122">
        <f>'1718 revenues orig'!EJ22</f>
        <v>0</v>
      </c>
      <c r="GO24" s="122">
        <f>'1718 revenues orig'!EK22</f>
        <v>1793.97</v>
      </c>
      <c r="GP24" s="122">
        <f>'1718 revenues orig'!EL22</f>
        <v>0</v>
      </c>
      <c r="GQ24" s="122">
        <f>'1718 revenues orig'!EM22</f>
        <v>0</v>
      </c>
      <c r="GR24" s="122">
        <f>'1718 revenues orig'!EN22</f>
        <v>0</v>
      </c>
      <c r="GS24" s="122">
        <f>'1718 revenues orig'!EO22</f>
        <v>0</v>
      </c>
      <c r="GT24" s="122">
        <f>'1718 revenues orig'!EP22</f>
        <v>0</v>
      </c>
      <c r="GU24" s="122">
        <f>'1718 revenues orig'!GH22</f>
        <v>0</v>
      </c>
      <c r="GV24" s="143">
        <f t="shared" si="177"/>
        <v>0</v>
      </c>
      <c r="GX24" s="122">
        <f>'1718 revenues orig'!EQ22</f>
        <v>0</v>
      </c>
      <c r="GY24" s="155">
        <f t="shared" si="178"/>
        <v>1363419.59</v>
      </c>
      <c r="GZ24" s="135">
        <f>GY24-'1718 revenues orig'!GI22</f>
        <v>0</v>
      </c>
    </row>
    <row r="25" spans="1:208">
      <c r="C25" s="110" t="str">
        <f>'1718 revenues orig'!C23</f>
        <v>41953</v>
      </c>
      <c r="D25" s="122" t="str">
        <f>'1718 revenues orig'!D23</f>
        <v xml:space="preserve"> Insurance Recoveries</v>
      </c>
      <c r="E25" s="122">
        <f>'1718 revenues orig'!E23</f>
        <v>1200</v>
      </c>
      <c r="F25" s="122">
        <f>'1718 revenues orig'!F23</f>
        <v>0</v>
      </c>
      <c r="G25" s="122">
        <f>'1718 revenues orig'!G23</f>
        <v>60</v>
      </c>
      <c r="H25" s="122">
        <f>'1718 revenues orig'!H23</f>
        <v>0</v>
      </c>
      <c r="I25" s="122">
        <f>'1718 revenues orig'!I23</f>
        <v>83937.19</v>
      </c>
      <c r="J25" s="122">
        <f>'1718 revenues orig'!ET23</f>
        <v>0</v>
      </c>
      <c r="K25" s="122">
        <f>'1718 revenues orig'!EU23</f>
        <v>0</v>
      </c>
      <c r="L25" s="122">
        <f>'1718 revenues orig'!EV23</f>
        <v>0</v>
      </c>
      <c r="M25" s="122">
        <f>'1718 revenues orig'!EW23</f>
        <v>0</v>
      </c>
      <c r="N25" s="122">
        <f>'1718 revenues orig'!EX23</f>
        <v>0</v>
      </c>
      <c r="O25" s="122">
        <f>'1718 revenues orig'!EY23</f>
        <v>0</v>
      </c>
      <c r="P25" s="122">
        <f>'1718 revenues orig'!EZ23</f>
        <v>0</v>
      </c>
      <c r="Q25" s="122">
        <f>'1718 revenues orig'!FA23</f>
        <v>222.08</v>
      </c>
      <c r="R25" s="122">
        <f>'1718 revenues orig'!FB23</f>
        <v>0</v>
      </c>
      <c r="S25" s="122">
        <f>'1718 revenues orig'!FC23</f>
        <v>0</v>
      </c>
      <c r="T25" s="122">
        <f>'1718 revenues orig'!FD23</f>
        <v>0</v>
      </c>
      <c r="U25" s="122">
        <f>'1718 revenues orig'!FE23</f>
        <v>0</v>
      </c>
      <c r="V25" s="122">
        <f>'1718 revenues orig'!FF23</f>
        <v>0</v>
      </c>
      <c r="W25" s="122">
        <f>'1718 revenues orig'!FG23</f>
        <v>0</v>
      </c>
      <c r="X25" s="122">
        <f>'1718 revenues orig'!FH23</f>
        <v>0</v>
      </c>
      <c r="Y25" s="122">
        <f>'1718 revenues orig'!FI23</f>
        <v>18178.689999999999</v>
      </c>
      <c r="Z25" s="122">
        <f>'1718 revenues orig'!FJ23</f>
        <v>0</v>
      </c>
      <c r="AA25" s="122">
        <f>'1718 revenues orig'!FK23</f>
        <v>0</v>
      </c>
      <c r="AB25" s="122">
        <f>'1718 revenues orig'!FL23</f>
        <v>0</v>
      </c>
      <c r="AC25" s="122">
        <f>'1718 revenues orig'!FM23</f>
        <v>0</v>
      </c>
      <c r="AD25" s="122">
        <f>'1718 revenues orig'!FN23</f>
        <v>0</v>
      </c>
      <c r="AE25" s="122">
        <f>'1718 revenues orig'!FO23</f>
        <v>0</v>
      </c>
      <c r="AF25" s="122">
        <f>'1718 revenues orig'!FP23</f>
        <v>0</v>
      </c>
      <c r="AG25" s="122">
        <f>'1718 revenues orig'!FQ23</f>
        <v>0</v>
      </c>
      <c r="AH25" s="122">
        <f>'1718 revenues orig'!FR23</f>
        <v>0</v>
      </c>
      <c r="AI25" s="138">
        <f t="shared" si="165"/>
        <v>102337.96</v>
      </c>
      <c r="AJ25" s="122">
        <f>'1718 revenues orig'!J23</f>
        <v>0</v>
      </c>
      <c r="AK25" s="122">
        <f>'1718 revenues orig'!K23</f>
        <v>0</v>
      </c>
      <c r="AL25" s="122">
        <f>'1718 revenues orig'!L23</f>
        <v>0</v>
      </c>
      <c r="AM25" s="122">
        <f>'1718 revenues orig'!M23</f>
        <v>0</v>
      </c>
      <c r="AN25" s="122">
        <f>'1718 revenues orig'!N23</f>
        <v>0</v>
      </c>
      <c r="AO25" s="122">
        <f>'1718 revenues orig'!O23</f>
        <v>0</v>
      </c>
      <c r="AP25" s="122">
        <f>'1718 revenues orig'!P23</f>
        <v>0</v>
      </c>
      <c r="AQ25" s="122">
        <f>'1718 revenues orig'!Q23</f>
        <v>0</v>
      </c>
      <c r="AR25" s="122">
        <f>'1718 revenues orig'!R23</f>
        <v>0</v>
      </c>
      <c r="AS25" s="122">
        <f>'1718 revenues orig'!S23</f>
        <v>7446.62</v>
      </c>
      <c r="AT25" s="122">
        <f>'1718 revenues orig'!FS23</f>
        <v>0</v>
      </c>
      <c r="AU25" s="143">
        <f t="shared" si="166"/>
        <v>7446.62</v>
      </c>
      <c r="AV25" s="122">
        <f>'1718 revenues orig'!T23</f>
        <v>32114.880000000001</v>
      </c>
      <c r="AW25" s="122">
        <f>'1718 revenues orig'!U23</f>
        <v>33909.910000000003</v>
      </c>
      <c r="AX25" s="122">
        <f>'1718 revenues orig'!V23</f>
        <v>375</v>
      </c>
      <c r="AY25" s="122">
        <f>'1718 revenues orig'!W23</f>
        <v>648.37</v>
      </c>
      <c r="AZ25" s="122">
        <f>'1718 revenues orig'!ER23</f>
        <v>0</v>
      </c>
      <c r="BA25" s="122">
        <f>'1718 revenues orig'!X23</f>
        <v>4285.75</v>
      </c>
      <c r="BB25" s="122">
        <f>'1718 revenues orig'!FT23</f>
        <v>0</v>
      </c>
      <c r="BC25" s="122">
        <f>'1718 revenues orig'!FU23</f>
        <v>0</v>
      </c>
      <c r="BD25" s="143">
        <f t="shared" si="167"/>
        <v>4285.75</v>
      </c>
      <c r="BE25" s="122">
        <f>'1718 revenues orig'!Y23</f>
        <v>704.43</v>
      </c>
      <c r="BF25" s="122">
        <f>'1718 revenues orig'!Z23</f>
        <v>17187.82</v>
      </c>
      <c r="BG25" s="122">
        <f>'1718 revenues orig'!AA23</f>
        <v>0</v>
      </c>
      <c r="BH25" s="122">
        <f>'1718 revenues orig'!AB23</f>
        <v>1245.02</v>
      </c>
      <c r="BI25" s="122">
        <f>'1718 revenues orig'!AC23</f>
        <v>0</v>
      </c>
      <c r="BJ25" s="122">
        <f>'1718 revenues orig'!FV23</f>
        <v>0</v>
      </c>
      <c r="BK25" s="143">
        <f t="shared" si="168"/>
        <v>0</v>
      </c>
      <c r="BL25" s="122">
        <f>'1718 revenues orig'!AD23</f>
        <v>7284.75</v>
      </c>
      <c r="BM25" s="122">
        <f>'1718 revenues orig'!AE23</f>
        <v>0</v>
      </c>
      <c r="BN25" s="122">
        <f>'1718 revenues orig'!AF23</f>
        <v>1040.29</v>
      </c>
      <c r="BO25" s="122">
        <f>'1718 revenues orig'!AG23</f>
        <v>0</v>
      </c>
      <c r="BP25" s="122">
        <f>'1718 revenues orig'!AH23</f>
        <v>0</v>
      </c>
      <c r="BQ25" s="122">
        <f>'1718 revenues orig'!AI23</f>
        <v>0</v>
      </c>
      <c r="BR25" s="122">
        <f>'1718 revenues orig'!AJ23</f>
        <v>0</v>
      </c>
      <c r="BS25" s="122">
        <f>'1718 revenues orig'!AK23</f>
        <v>14080.95</v>
      </c>
      <c r="BT25" s="122">
        <f>'1718 revenues orig'!AL23</f>
        <v>0</v>
      </c>
      <c r="BU25" s="122">
        <f>'1718 revenues orig'!AM23</f>
        <v>0</v>
      </c>
      <c r="BV25" s="122">
        <f>'1718 revenues orig'!FW23</f>
        <v>0</v>
      </c>
      <c r="BW25" s="143">
        <f t="shared" si="169"/>
        <v>0</v>
      </c>
      <c r="BX25" s="122">
        <f>'1718 revenues orig'!AN23</f>
        <v>0</v>
      </c>
      <c r="BY25" s="122">
        <f>'1718 revenues orig'!AO23</f>
        <v>21775.94</v>
      </c>
      <c r="BZ25" s="122">
        <f>'1718 revenues orig'!AP23</f>
        <v>0</v>
      </c>
      <c r="CA25" s="122">
        <f>'1718 revenues orig'!AQ23</f>
        <v>16875.22</v>
      </c>
      <c r="CB25" s="122">
        <f>'1718 revenues orig'!AR23</f>
        <v>8312.5</v>
      </c>
      <c r="CC25" s="122">
        <f>'1718 revenues orig'!AS23</f>
        <v>0</v>
      </c>
      <c r="CD25" s="122">
        <f>'1718 revenues orig'!AT23</f>
        <v>16457.27</v>
      </c>
      <c r="CE25" s="122">
        <f>'1718 revenues orig'!AU23</f>
        <v>1614.41</v>
      </c>
      <c r="CF25" s="122">
        <f>'1718 revenues orig'!AV23</f>
        <v>0</v>
      </c>
      <c r="CG25" s="122">
        <f>'1718 revenues orig'!AW23</f>
        <v>0</v>
      </c>
      <c r="CH25" s="122">
        <f>'1718 revenues orig'!AX23</f>
        <v>0</v>
      </c>
      <c r="CI25" s="122">
        <f>'1718 revenues orig'!AY23</f>
        <v>0</v>
      </c>
      <c r="CJ25" s="122">
        <f>'1718 revenues orig'!FX23</f>
        <v>0</v>
      </c>
      <c r="CK25" s="143">
        <f t="shared" si="170"/>
        <v>0</v>
      </c>
      <c r="CL25" s="122">
        <f>'1718 revenues orig'!AZ23</f>
        <v>205524.52</v>
      </c>
      <c r="CM25" s="122">
        <f>'1718 revenues orig'!BA23</f>
        <v>342.13</v>
      </c>
      <c r="CN25" s="122">
        <f>'1718 revenues orig'!BB23</f>
        <v>0</v>
      </c>
      <c r="CO25" s="122">
        <f>'1718 revenues orig'!BC23</f>
        <v>0</v>
      </c>
      <c r="CP25" s="122">
        <f>'1718 revenues orig'!FY23</f>
        <v>0</v>
      </c>
      <c r="CQ25" s="143">
        <f t="shared" si="171"/>
        <v>0</v>
      </c>
      <c r="CR25" s="122">
        <f>'1718 revenues orig'!BD23</f>
        <v>0</v>
      </c>
      <c r="CS25" s="122">
        <f>'1718 revenues orig'!BE23</f>
        <v>9605.82</v>
      </c>
      <c r="CT25" s="122">
        <f>'1718 revenues orig'!BF23</f>
        <v>0</v>
      </c>
      <c r="CU25" s="122">
        <f>'1718 revenues orig'!BG23</f>
        <v>0</v>
      </c>
      <c r="CV25" s="122">
        <f>'1718 revenues orig'!BH23</f>
        <v>3791.25</v>
      </c>
      <c r="CW25" s="122">
        <f>'1718 revenues orig'!BI23</f>
        <v>0</v>
      </c>
      <c r="CX25" s="122">
        <f>'1718 revenues orig'!BJ23</f>
        <v>24529.98</v>
      </c>
      <c r="CY25" s="122">
        <f>'1718 revenues orig'!BK23</f>
        <v>1795</v>
      </c>
      <c r="CZ25" s="122">
        <f>'1718 revenues orig'!BL23</f>
        <v>0</v>
      </c>
      <c r="DA25" s="122">
        <f>'1718 revenues orig'!BM23</f>
        <v>11065.83</v>
      </c>
      <c r="DB25" s="122">
        <f>'1718 revenues orig'!BN23</f>
        <v>0</v>
      </c>
      <c r="DC25" s="122">
        <f>'1718 revenues orig'!BO23</f>
        <v>0</v>
      </c>
      <c r="DD25" s="122">
        <f>'1718 revenues orig'!BP23</f>
        <v>0</v>
      </c>
      <c r="DE25" s="122">
        <f>'1718 revenues orig'!FZ23</f>
        <v>0</v>
      </c>
      <c r="DF25" s="143">
        <f t="shared" si="172"/>
        <v>0</v>
      </c>
      <c r="DG25" s="122">
        <f>'1718 revenues orig'!BQ23</f>
        <v>275000</v>
      </c>
      <c r="DH25" s="122">
        <f>'1718 revenues orig'!GA23</f>
        <v>0</v>
      </c>
      <c r="DI25" s="143">
        <f t="shared" si="173"/>
        <v>275000</v>
      </c>
      <c r="DJ25" s="122">
        <f>'1718 revenues orig'!BR23</f>
        <v>0</v>
      </c>
      <c r="DK25" s="122">
        <f>'1718 revenues orig'!BS23</f>
        <v>651572.9</v>
      </c>
      <c r="DM25" s="122">
        <f>'1718 revenues orig'!BT23</f>
        <v>0</v>
      </c>
      <c r="DN25" s="122">
        <f>'1718 revenues orig'!BU23</f>
        <v>0</v>
      </c>
      <c r="DO25" s="122">
        <f>'1718 revenues orig'!BV23</f>
        <v>2253.79</v>
      </c>
      <c r="DP25" s="122">
        <f>'1718 revenues orig'!BW23</f>
        <v>500</v>
      </c>
      <c r="DQ25" s="122">
        <f>'1718 revenues orig'!BX23</f>
        <v>3096.38</v>
      </c>
      <c r="DR25" s="122">
        <f>'1718 revenues orig'!BY23</f>
        <v>8040.15</v>
      </c>
      <c r="DS25" s="122">
        <f>'1718 revenues orig'!BZ23</f>
        <v>0</v>
      </c>
      <c r="DT25" s="122">
        <f>'1718 revenues orig'!CA23</f>
        <v>0</v>
      </c>
      <c r="DU25" s="122">
        <f>'1718 revenues orig'!CB23</f>
        <v>11284.93</v>
      </c>
      <c r="DV25" s="122">
        <f>'1718 revenues orig'!CC23</f>
        <v>47854.29</v>
      </c>
      <c r="DW25" s="122">
        <f>'1718 revenues orig'!CD23</f>
        <v>0</v>
      </c>
      <c r="DX25" s="122">
        <f>'1718 revenues orig'!CE23</f>
        <v>0</v>
      </c>
      <c r="DY25" s="122">
        <f>'1718 revenues orig'!CF23</f>
        <v>0</v>
      </c>
      <c r="DZ25" s="122">
        <f>'1718 revenues orig'!CG23</f>
        <v>0</v>
      </c>
      <c r="EA25" s="122">
        <f>'1718 revenues orig'!CH23</f>
        <v>0</v>
      </c>
      <c r="EB25" s="122">
        <f>'1718 revenues orig'!CI23</f>
        <v>0</v>
      </c>
      <c r="EC25" s="122">
        <f>'1718 revenues orig'!CJ23</f>
        <v>0</v>
      </c>
      <c r="ED25" s="122">
        <f>'1718 revenues orig'!CK23</f>
        <v>1326.34</v>
      </c>
      <c r="EE25" s="122">
        <f>'1718 revenues orig'!CL23</f>
        <v>6886.54</v>
      </c>
      <c r="EF25" s="122">
        <f>'1718 revenues orig'!CM23</f>
        <v>0</v>
      </c>
      <c r="EG25" s="122">
        <f>'1718 revenues orig'!CN23</f>
        <v>0</v>
      </c>
      <c r="EH25" s="122">
        <f>'1718 revenues orig'!CO23</f>
        <v>0</v>
      </c>
      <c r="EI25" s="122">
        <f>'1718 revenues orig'!CP23</f>
        <v>347.09</v>
      </c>
      <c r="EJ25" s="122">
        <f>'1718 revenues orig'!CQ23</f>
        <v>0</v>
      </c>
      <c r="EK25" s="122">
        <f>'1718 revenues orig'!CR23</f>
        <v>0</v>
      </c>
      <c r="EL25" s="122">
        <f>'1718 revenues orig'!CS23</f>
        <v>4769.04</v>
      </c>
      <c r="EM25" s="122">
        <f>'1718 revenues orig'!CT23</f>
        <v>0</v>
      </c>
      <c r="EN25" s="122">
        <f>'1718 revenues orig'!CU23</f>
        <v>0</v>
      </c>
      <c r="EO25" s="122">
        <f>'1718 revenues orig'!CV23</f>
        <v>0</v>
      </c>
      <c r="EP25" s="122">
        <f>'1718 revenues orig'!CW23</f>
        <v>12242.31</v>
      </c>
      <c r="EQ25" s="122">
        <f>'1718 revenues orig'!CX23</f>
        <v>9396.39</v>
      </c>
      <c r="ER25" s="122">
        <f>'1718 revenues orig'!CY23</f>
        <v>0</v>
      </c>
      <c r="ES25" s="122">
        <f>'1718 revenues orig'!CZ23</f>
        <v>0</v>
      </c>
      <c r="ET25" s="122">
        <f>'1718 revenues orig'!DA23</f>
        <v>0</v>
      </c>
      <c r="EU25" s="122">
        <f>'1718 revenues orig'!DB23</f>
        <v>54</v>
      </c>
      <c r="EV25" s="122">
        <f>'1718 revenues orig'!DC23</f>
        <v>0</v>
      </c>
      <c r="EW25" s="122">
        <f>'1718 revenues orig'!DD23</f>
        <v>2242.5</v>
      </c>
      <c r="EX25" s="122">
        <f>'1718 revenues orig'!DE23</f>
        <v>0</v>
      </c>
      <c r="EY25" s="122">
        <f>'1718 revenues orig'!DF23</f>
        <v>742</v>
      </c>
      <c r="EZ25" s="122">
        <f>'1718 revenues orig'!DG23</f>
        <v>2045.51</v>
      </c>
      <c r="FA25" s="122">
        <f>'1718 revenues orig'!ES23</f>
        <v>0</v>
      </c>
      <c r="FB25" s="122">
        <f>'1718 revenues orig'!DH23</f>
        <v>420186.27</v>
      </c>
      <c r="FC25" s="122">
        <f>'1718 revenues orig'!GB23</f>
        <v>0</v>
      </c>
      <c r="FD25" s="143">
        <f t="shared" si="174"/>
        <v>420186.27</v>
      </c>
      <c r="FE25" s="122">
        <f>'1718 revenues orig'!DI23</f>
        <v>0</v>
      </c>
      <c r="FF25" s="122">
        <f>'1718 revenues orig'!DJ23</f>
        <v>435.07</v>
      </c>
      <c r="FG25" s="122">
        <f>'1718 revenues orig'!DK23</f>
        <v>0</v>
      </c>
      <c r="FH25" s="122">
        <f>'1718 revenues orig'!DL23</f>
        <v>0</v>
      </c>
      <c r="FI25" s="122">
        <f>'1718 revenues orig'!DM23</f>
        <v>5520.17</v>
      </c>
      <c r="FJ25" s="122">
        <f>'1718 revenues orig'!GC23</f>
        <v>0</v>
      </c>
      <c r="FK25" s="143">
        <f t="shared" si="175"/>
        <v>5520.17</v>
      </c>
      <c r="FL25" s="122">
        <f>'1718 revenues orig'!DN23</f>
        <v>5011</v>
      </c>
      <c r="FM25" s="122">
        <f>'1718 revenues orig'!DO23</f>
        <v>1911.71</v>
      </c>
      <c r="FN25" s="122">
        <f>'1718 revenues orig'!DP23</f>
        <v>10554.39</v>
      </c>
      <c r="FO25" s="122">
        <f>'1718 revenues orig'!DQ23</f>
        <v>0</v>
      </c>
      <c r="FP25" s="122">
        <f>'1718 revenues orig'!DR23</f>
        <v>46363.91</v>
      </c>
      <c r="FQ25" s="122">
        <f>'1718 revenues orig'!GD23</f>
        <v>0</v>
      </c>
      <c r="FR25" s="143">
        <f t="shared" si="176"/>
        <v>46363.91</v>
      </c>
      <c r="FS25" s="122">
        <f>'1718 revenues orig'!DS23</f>
        <v>0</v>
      </c>
      <c r="FT25" s="122">
        <f>'1718 revenues orig'!DT23</f>
        <v>0</v>
      </c>
      <c r="FU25" s="122">
        <f>'1718 revenues orig'!DU23</f>
        <v>0</v>
      </c>
      <c r="FV25" s="122">
        <f>'1718 revenues orig'!DV23</f>
        <v>0</v>
      </c>
      <c r="FW25" s="122">
        <f>'1718 revenues orig'!DW23</f>
        <v>0</v>
      </c>
      <c r="FX25" s="122">
        <f>'1718 revenues orig'!DX23</f>
        <v>0</v>
      </c>
      <c r="FY25" s="122">
        <f>'1718 revenues orig'!DY23</f>
        <v>290</v>
      </c>
      <c r="FZ25" s="122">
        <f>'1718 revenues orig'!GE23</f>
        <v>0</v>
      </c>
      <c r="GA25" s="122">
        <f>'1718 revenues orig'!GF23</f>
        <v>0</v>
      </c>
      <c r="GB25" s="122">
        <f>'1718 revenues orig'!GG23</f>
        <v>0</v>
      </c>
      <c r="GC25" s="143">
        <f t="shared" si="179"/>
        <v>290</v>
      </c>
      <c r="GD25" s="122">
        <f>'1718 revenues orig'!DZ23</f>
        <v>0</v>
      </c>
      <c r="GE25" s="122">
        <f>'1718 revenues orig'!EA23</f>
        <v>0</v>
      </c>
      <c r="GF25" s="122">
        <f>'1718 revenues orig'!EB23</f>
        <v>0</v>
      </c>
      <c r="GG25" s="122">
        <f>'1718 revenues orig'!EC23</f>
        <v>3623.13</v>
      </c>
      <c r="GH25" s="122">
        <f>'1718 revenues orig'!ED23</f>
        <v>0</v>
      </c>
      <c r="GI25" s="122">
        <f>'1718 revenues orig'!EE23</f>
        <v>10810.79</v>
      </c>
      <c r="GJ25" s="122">
        <f>'1718 revenues orig'!EF23</f>
        <v>0</v>
      </c>
      <c r="GK25" s="122">
        <f>'1718 revenues orig'!EG23</f>
        <v>0</v>
      </c>
      <c r="GL25" s="122">
        <f>'1718 revenues orig'!EH23</f>
        <v>4103.12</v>
      </c>
      <c r="GM25" s="122">
        <f>'1718 revenues orig'!EI23</f>
        <v>0</v>
      </c>
      <c r="GN25" s="122">
        <f>'1718 revenues orig'!EJ23</f>
        <v>0</v>
      </c>
      <c r="GO25" s="122">
        <f>'1718 revenues orig'!EK23</f>
        <v>8119.18</v>
      </c>
      <c r="GP25" s="122">
        <f>'1718 revenues orig'!EL23</f>
        <v>0</v>
      </c>
      <c r="GQ25" s="122">
        <f>'1718 revenues orig'!EM23</f>
        <v>0</v>
      </c>
      <c r="GR25" s="122">
        <f>'1718 revenues orig'!EN23</f>
        <v>0</v>
      </c>
      <c r="GS25" s="122">
        <f>'1718 revenues orig'!EO23</f>
        <v>0</v>
      </c>
      <c r="GT25" s="122">
        <f>'1718 revenues orig'!EP23</f>
        <v>23299.51</v>
      </c>
      <c r="GU25" s="122">
        <f>'1718 revenues orig'!GH23</f>
        <v>0</v>
      </c>
      <c r="GV25" s="143">
        <f t="shared" si="177"/>
        <v>23299.51</v>
      </c>
      <c r="GX25" s="122">
        <f>'1718 revenues orig'!EQ23</f>
        <v>1550</v>
      </c>
      <c r="GY25" s="155">
        <f t="shared" si="178"/>
        <v>2127044.0300000003</v>
      </c>
      <c r="GZ25" s="135">
        <f>GY25-'1718 revenues orig'!GI23</f>
        <v>0</v>
      </c>
    </row>
    <row r="26" spans="1:208">
      <c r="C26" s="110" t="str">
        <f>'1718 revenues orig'!C24</f>
        <v>41955</v>
      </c>
      <c r="D26" s="122" t="str">
        <f>'1718 revenues orig'!D24</f>
        <v xml:space="preserve"> Special Assessments (REC)</v>
      </c>
      <c r="E26" s="122">
        <f>'1718 revenues orig'!E24</f>
        <v>0</v>
      </c>
      <c r="F26" s="122">
        <f>'1718 revenues orig'!F24</f>
        <v>0</v>
      </c>
      <c r="G26" s="122">
        <f>'1718 revenues orig'!G24</f>
        <v>0</v>
      </c>
      <c r="H26" s="122">
        <f>'1718 revenues orig'!H24</f>
        <v>0</v>
      </c>
      <c r="I26" s="122">
        <f>'1718 revenues orig'!I24</f>
        <v>0</v>
      </c>
      <c r="J26" s="122">
        <f>'1718 revenues orig'!ET24</f>
        <v>0</v>
      </c>
      <c r="K26" s="122">
        <f>'1718 revenues orig'!EU24</f>
        <v>0</v>
      </c>
      <c r="L26" s="122">
        <f>'1718 revenues orig'!EV24</f>
        <v>0</v>
      </c>
      <c r="M26" s="122">
        <f>'1718 revenues orig'!EW24</f>
        <v>0</v>
      </c>
      <c r="N26" s="122">
        <f>'1718 revenues orig'!EX24</f>
        <v>0</v>
      </c>
      <c r="O26" s="122">
        <f>'1718 revenues orig'!EY24</f>
        <v>0</v>
      </c>
      <c r="P26" s="122">
        <f>'1718 revenues orig'!EZ24</f>
        <v>0</v>
      </c>
      <c r="Q26" s="122">
        <f>'1718 revenues orig'!FA24</f>
        <v>0</v>
      </c>
      <c r="R26" s="122">
        <f>'1718 revenues orig'!FB24</f>
        <v>0</v>
      </c>
      <c r="S26" s="122">
        <f>'1718 revenues orig'!FC24</f>
        <v>0</v>
      </c>
      <c r="T26" s="122">
        <f>'1718 revenues orig'!FD24</f>
        <v>0</v>
      </c>
      <c r="U26" s="122">
        <f>'1718 revenues orig'!FE24</f>
        <v>0</v>
      </c>
      <c r="V26" s="122">
        <f>'1718 revenues orig'!FF24</f>
        <v>0</v>
      </c>
      <c r="W26" s="122">
        <f>'1718 revenues orig'!FG24</f>
        <v>0</v>
      </c>
      <c r="X26" s="122">
        <f>'1718 revenues orig'!FH24</f>
        <v>0</v>
      </c>
      <c r="Y26" s="122">
        <f>'1718 revenues orig'!FI24</f>
        <v>0</v>
      </c>
      <c r="Z26" s="122">
        <f>'1718 revenues orig'!FJ24</f>
        <v>0</v>
      </c>
      <c r="AA26" s="122">
        <f>'1718 revenues orig'!FK24</f>
        <v>0</v>
      </c>
      <c r="AB26" s="122">
        <f>'1718 revenues orig'!FL24</f>
        <v>0</v>
      </c>
      <c r="AC26" s="122">
        <f>'1718 revenues orig'!FM24</f>
        <v>0</v>
      </c>
      <c r="AD26" s="122">
        <f>'1718 revenues orig'!FN24</f>
        <v>0</v>
      </c>
      <c r="AE26" s="122">
        <f>'1718 revenues orig'!FO24</f>
        <v>0</v>
      </c>
      <c r="AF26" s="122">
        <f>'1718 revenues orig'!FP24</f>
        <v>0</v>
      </c>
      <c r="AG26" s="122">
        <f>'1718 revenues orig'!FQ24</f>
        <v>0</v>
      </c>
      <c r="AH26" s="122">
        <f>'1718 revenues orig'!FR24</f>
        <v>0</v>
      </c>
      <c r="AI26" s="138">
        <f t="shared" si="165"/>
        <v>0</v>
      </c>
      <c r="AJ26" s="122">
        <f>'1718 revenues orig'!J24</f>
        <v>0</v>
      </c>
      <c r="AK26" s="122">
        <f>'1718 revenues orig'!K24</f>
        <v>0</v>
      </c>
      <c r="AL26" s="122">
        <f>'1718 revenues orig'!L24</f>
        <v>0</v>
      </c>
      <c r="AM26" s="122">
        <f>'1718 revenues orig'!M24</f>
        <v>0</v>
      </c>
      <c r="AN26" s="122">
        <f>'1718 revenues orig'!N24</f>
        <v>0</v>
      </c>
      <c r="AO26" s="122">
        <f>'1718 revenues orig'!O24</f>
        <v>0</v>
      </c>
      <c r="AP26" s="122">
        <f>'1718 revenues orig'!P24</f>
        <v>0</v>
      </c>
      <c r="AQ26" s="122">
        <f>'1718 revenues orig'!Q24</f>
        <v>0</v>
      </c>
      <c r="AR26" s="122">
        <f>'1718 revenues orig'!R24</f>
        <v>0</v>
      </c>
      <c r="AS26" s="122">
        <f>'1718 revenues orig'!S24</f>
        <v>0</v>
      </c>
      <c r="AT26" s="122">
        <f>'1718 revenues orig'!FS24</f>
        <v>0</v>
      </c>
      <c r="AU26" s="143">
        <f t="shared" si="166"/>
        <v>0</v>
      </c>
      <c r="AV26" s="122">
        <f>'1718 revenues orig'!T24</f>
        <v>0</v>
      </c>
      <c r="AW26" s="122">
        <f>'1718 revenues orig'!U24</f>
        <v>0</v>
      </c>
      <c r="AX26" s="122">
        <f>'1718 revenues orig'!V24</f>
        <v>0</v>
      </c>
      <c r="AY26" s="122">
        <f>'1718 revenues orig'!W24</f>
        <v>0</v>
      </c>
      <c r="AZ26" s="122">
        <f>'1718 revenues orig'!ER24</f>
        <v>0</v>
      </c>
      <c r="BA26" s="122">
        <f>'1718 revenues orig'!X24</f>
        <v>0</v>
      </c>
      <c r="BB26" s="122">
        <f>'1718 revenues orig'!FT24</f>
        <v>0</v>
      </c>
      <c r="BC26" s="122">
        <f>'1718 revenues orig'!FU24</f>
        <v>0</v>
      </c>
      <c r="BD26" s="143">
        <f t="shared" si="167"/>
        <v>0</v>
      </c>
      <c r="BE26" s="122">
        <f>'1718 revenues orig'!Y24</f>
        <v>0</v>
      </c>
      <c r="BF26" s="122">
        <f>'1718 revenues orig'!Z24</f>
        <v>0</v>
      </c>
      <c r="BG26" s="122">
        <f>'1718 revenues orig'!AA24</f>
        <v>0</v>
      </c>
      <c r="BH26" s="122">
        <f>'1718 revenues orig'!AB24</f>
        <v>0</v>
      </c>
      <c r="BI26" s="122">
        <f>'1718 revenues orig'!AC24</f>
        <v>0</v>
      </c>
      <c r="BJ26" s="122">
        <f>'1718 revenues orig'!FV24</f>
        <v>0</v>
      </c>
      <c r="BK26" s="143">
        <f t="shared" si="168"/>
        <v>0</v>
      </c>
      <c r="BL26" s="122">
        <f>'1718 revenues orig'!AD24</f>
        <v>0</v>
      </c>
      <c r="BM26" s="122">
        <f>'1718 revenues orig'!AE24</f>
        <v>0</v>
      </c>
      <c r="BN26" s="122">
        <f>'1718 revenues orig'!AF24</f>
        <v>0</v>
      </c>
      <c r="BO26" s="122">
        <f>'1718 revenues orig'!AG24</f>
        <v>0</v>
      </c>
      <c r="BP26" s="122">
        <f>'1718 revenues orig'!AH24</f>
        <v>0</v>
      </c>
      <c r="BQ26" s="122">
        <f>'1718 revenues orig'!AI24</f>
        <v>0</v>
      </c>
      <c r="BR26" s="122">
        <f>'1718 revenues orig'!AJ24</f>
        <v>0</v>
      </c>
      <c r="BS26" s="122">
        <f>'1718 revenues orig'!AK24</f>
        <v>0</v>
      </c>
      <c r="BT26" s="122">
        <f>'1718 revenues orig'!AL24</f>
        <v>0</v>
      </c>
      <c r="BU26" s="122">
        <f>'1718 revenues orig'!AM24</f>
        <v>0</v>
      </c>
      <c r="BV26" s="122">
        <f>'1718 revenues orig'!FW24</f>
        <v>0</v>
      </c>
      <c r="BW26" s="143">
        <f t="shared" si="169"/>
        <v>0</v>
      </c>
      <c r="BX26" s="122">
        <f>'1718 revenues orig'!AN24</f>
        <v>0</v>
      </c>
      <c r="BY26" s="122">
        <f>'1718 revenues orig'!AO24</f>
        <v>0</v>
      </c>
      <c r="BZ26" s="122">
        <f>'1718 revenues orig'!AP24</f>
        <v>0</v>
      </c>
      <c r="CA26" s="122">
        <f>'1718 revenues orig'!AQ24</f>
        <v>0</v>
      </c>
      <c r="CB26" s="122">
        <f>'1718 revenues orig'!AR24</f>
        <v>0</v>
      </c>
      <c r="CC26" s="122">
        <f>'1718 revenues orig'!AS24</f>
        <v>0</v>
      </c>
      <c r="CD26" s="122">
        <f>'1718 revenues orig'!AT24</f>
        <v>0</v>
      </c>
      <c r="CE26" s="122">
        <f>'1718 revenues orig'!AU24</f>
        <v>0</v>
      </c>
      <c r="CF26" s="122">
        <f>'1718 revenues orig'!AV24</f>
        <v>0</v>
      </c>
      <c r="CG26" s="122">
        <f>'1718 revenues orig'!AW24</f>
        <v>0</v>
      </c>
      <c r="CH26" s="122">
        <f>'1718 revenues orig'!AX24</f>
        <v>0</v>
      </c>
      <c r="CI26" s="122">
        <f>'1718 revenues orig'!AY24</f>
        <v>0</v>
      </c>
      <c r="CJ26" s="122">
        <f>'1718 revenues orig'!FX24</f>
        <v>0</v>
      </c>
      <c r="CK26" s="143">
        <f t="shared" si="170"/>
        <v>0</v>
      </c>
      <c r="CL26" s="122">
        <f>'1718 revenues orig'!AZ24</f>
        <v>87048.22</v>
      </c>
      <c r="CM26" s="122">
        <f>'1718 revenues orig'!BA24</f>
        <v>0</v>
      </c>
      <c r="CN26" s="122">
        <f>'1718 revenues orig'!BB24</f>
        <v>0</v>
      </c>
      <c r="CO26" s="122">
        <f>'1718 revenues orig'!BC24</f>
        <v>0</v>
      </c>
      <c r="CP26" s="122">
        <f>'1718 revenues orig'!FY24</f>
        <v>0</v>
      </c>
      <c r="CQ26" s="143">
        <f t="shared" si="171"/>
        <v>0</v>
      </c>
      <c r="CR26" s="122">
        <f>'1718 revenues orig'!BD24</f>
        <v>0</v>
      </c>
      <c r="CS26" s="122">
        <f>'1718 revenues orig'!BE24</f>
        <v>43054.76</v>
      </c>
      <c r="CT26" s="122">
        <f>'1718 revenues orig'!BF24</f>
        <v>0</v>
      </c>
      <c r="CU26" s="122">
        <f>'1718 revenues orig'!BG24</f>
        <v>0</v>
      </c>
      <c r="CV26" s="122">
        <f>'1718 revenues orig'!BH24</f>
        <v>0</v>
      </c>
      <c r="CW26" s="122">
        <f>'1718 revenues orig'!BI24</f>
        <v>0</v>
      </c>
      <c r="CX26" s="122">
        <f>'1718 revenues orig'!BJ24</f>
        <v>0</v>
      </c>
      <c r="CY26" s="122">
        <f>'1718 revenues orig'!BK24</f>
        <v>0</v>
      </c>
      <c r="CZ26" s="122">
        <f>'1718 revenues orig'!BL24</f>
        <v>0</v>
      </c>
      <c r="DA26" s="122">
        <f>'1718 revenues orig'!BM24</f>
        <v>0</v>
      </c>
      <c r="DB26" s="122">
        <f>'1718 revenues orig'!BN24</f>
        <v>0</v>
      </c>
      <c r="DC26" s="122">
        <f>'1718 revenues orig'!BO24</f>
        <v>0</v>
      </c>
      <c r="DD26" s="122">
        <f>'1718 revenues orig'!BP24</f>
        <v>0</v>
      </c>
      <c r="DE26" s="122">
        <f>'1718 revenues orig'!FZ24</f>
        <v>0</v>
      </c>
      <c r="DF26" s="143">
        <f t="shared" si="172"/>
        <v>0</v>
      </c>
      <c r="DG26" s="122">
        <f>'1718 revenues orig'!BQ24</f>
        <v>0</v>
      </c>
      <c r="DH26" s="122">
        <f>'1718 revenues orig'!GA24</f>
        <v>0</v>
      </c>
      <c r="DI26" s="143">
        <f t="shared" si="173"/>
        <v>0</v>
      </c>
      <c r="DJ26" s="122">
        <f>'1718 revenues orig'!BR24</f>
        <v>0</v>
      </c>
      <c r="DK26" s="122">
        <f>'1718 revenues orig'!BS24</f>
        <v>0</v>
      </c>
      <c r="DM26" s="122">
        <f>'1718 revenues orig'!BT24</f>
        <v>0</v>
      </c>
      <c r="DN26" s="122">
        <f>'1718 revenues orig'!BU24</f>
        <v>0</v>
      </c>
      <c r="DO26" s="122">
        <f>'1718 revenues orig'!BV24</f>
        <v>0</v>
      </c>
      <c r="DP26" s="122">
        <f>'1718 revenues orig'!BW24</f>
        <v>0</v>
      </c>
      <c r="DQ26" s="122">
        <f>'1718 revenues orig'!BX24</f>
        <v>0</v>
      </c>
      <c r="DR26" s="122">
        <f>'1718 revenues orig'!BY24</f>
        <v>0</v>
      </c>
      <c r="DS26" s="122">
        <f>'1718 revenues orig'!BZ24</f>
        <v>0</v>
      </c>
      <c r="DT26" s="122">
        <f>'1718 revenues orig'!CA24</f>
        <v>0</v>
      </c>
      <c r="DU26" s="122">
        <f>'1718 revenues orig'!CB24</f>
        <v>0</v>
      </c>
      <c r="DV26" s="122">
        <f>'1718 revenues orig'!CC24</f>
        <v>0</v>
      </c>
      <c r="DW26" s="122">
        <f>'1718 revenues orig'!CD24</f>
        <v>0</v>
      </c>
      <c r="DX26" s="122">
        <f>'1718 revenues orig'!CE24</f>
        <v>0</v>
      </c>
      <c r="DY26" s="122">
        <f>'1718 revenues orig'!CF24</f>
        <v>0</v>
      </c>
      <c r="DZ26" s="122">
        <f>'1718 revenues orig'!CG24</f>
        <v>0</v>
      </c>
      <c r="EA26" s="122">
        <f>'1718 revenues orig'!CH24</f>
        <v>0</v>
      </c>
      <c r="EB26" s="122">
        <f>'1718 revenues orig'!CI24</f>
        <v>0</v>
      </c>
      <c r="EC26" s="122">
        <f>'1718 revenues orig'!CJ24</f>
        <v>0</v>
      </c>
      <c r="ED26" s="122">
        <f>'1718 revenues orig'!CK24</f>
        <v>0</v>
      </c>
      <c r="EE26" s="122">
        <f>'1718 revenues orig'!CL24</f>
        <v>0</v>
      </c>
      <c r="EF26" s="122">
        <f>'1718 revenues orig'!CM24</f>
        <v>0</v>
      </c>
      <c r="EG26" s="122">
        <f>'1718 revenues orig'!CN24</f>
        <v>0</v>
      </c>
      <c r="EH26" s="122">
        <f>'1718 revenues orig'!CO24</f>
        <v>0</v>
      </c>
      <c r="EI26" s="122">
        <f>'1718 revenues orig'!CP24</f>
        <v>0</v>
      </c>
      <c r="EJ26" s="122">
        <f>'1718 revenues orig'!CQ24</f>
        <v>0</v>
      </c>
      <c r="EK26" s="122">
        <f>'1718 revenues orig'!CR24</f>
        <v>0</v>
      </c>
      <c r="EL26" s="122">
        <f>'1718 revenues orig'!CS24</f>
        <v>0</v>
      </c>
      <c r="EM26" s="122">
        <f>'1718 revenues orig'!CT24</f>
        <v>0</v>
      </c>
      <c r="EN26" s="122">
        <f>'1718 revenues orig'!CU24</f>
        <v>0</v>
      </c>
      <c r="EO26" s="122">
        <f>'1718 revenues orig'!CV24</f>
        <v>0</v>
      </c>
      <c r="EP26" s="122">
        <f>'1718 revenues orig'!CW24</f>
        <v>0</v>
      </c>
      <c r="EQ26" s="122">
        <f>'1718 revenues orig'!CX24</f>
        <v>0</v>
      </c>
      <c r="ER26" s="122">
        <f>'1718 revenues orig'!CY24</f>
        <v>0</v>
      </c>
      <c r="ES26" s="122">
        <f>'1718 revenues orig'!CZ24</f>
        <v>0</v>
      </c>
      <c r="ET26" s="122">
        <f>'1718 revenues orig'!DA24</f>
        <v>0</v>
      </c>
      <c r="EU26" s="122">
        <f>'1718 revenues orig'!DB24</f>
        <v>0</v>
      </c>
      <c r="EV26" s="122">
        <f>'1718 revenues orig'!DC24</f>
        <v>0</v>
      </c>
      <c r="EW26" s="122">
        <f>'1718 revenues orig'!DD24</f>
        <v>0</v>
      </c>
      <c r="EX26" s="122">
        <f>'1718 revenues orig'!DE24</f>
        <v>0</v>
      </c>
      <c r="EY26" s="122">
        <f>'1718 revenues orig'!DF24</f>
        <v>0</v>
      </c>
      <c r="EZ26" s="122">
        <f>'1718 revenues orig'!DG24</f>
        <v>0</v>
      </c>
      <c r="FA26" s="122">
        <f>'1718 revenues orig'!ES24</f>
        <v>0</v>
      </c>
      <c r="FB26" s="122">
        <f>'1718 revenues orig'!DH24</f>
        <v>0</v>
      </c>
      <c r="FC26" s="122">
        <f>'1718 revenues orig'!GB24</f>
        <v>0</v>
      </c>
      <c r="FD26" s="143">
        <f t="shared" si="174"/>
        <v>0</v>
      </c>
      <c r="FE26" s="122">
        <f>'1718 revenues orig'!DI24</f>
        <v>0</v>
      </c>
      <c r="FF26" s="122">
        <f>'1718 revenues orig'!DJ24</f>
        <v>0</v>
      </c>
      <c r="FG26" s="122">
        <f>'1718 revenues orig'!DK24</f>
        <v>0</v>
      </c>
      <c r="FH26" s="122">
        <f>'1718 revenues orig'!DL24</f>
        <v>0</v>
      </c>
      <c r="FI26" s="122">
        <f>'1718 revenues orig'!DM24</f>
        <v>0</v>
      </c>
      <c r="FJ26" s="122">
        <f>'1718 revenues orig'!GC24</f>
        <v>0</v>
      </c>
      <c r="FK26" s="143">
        <f t="shared" si="175"/>
        <v>0</v>
      </c>
      <c r="FL26" s="122">
        <f>'1718 revenues orig'!DN24</f>
        <v>0</v>
      </c>
      <c r="FM26" s="122">
        <f>'1718 revenues orig'!DO24</f>
        <v>0</v>
      </c>
      <c r="FN26" s="122">
        <f>'1718 revenues orig'!DP24</f>
        <v>0</v>
      </c>
      <c r="FO26" s="122">
        <f>'1718 revenues orig'!DQ24</f>
        <v>0</v>
      </c>
      <c r="FP26" s="122">
        <f>'1718 revenues orig'!DR24</f>
        <v>0</v>
      </c>
      <c r="FQ26" s="122">
        <f>'1718 revenues orig'!GD24</f>
        <v>0</v>
      </c>
      <c r="FR26" s="143">
        <f t="shared" si="176"/>
        <v>0</v>
      </c>
      <c r="FS26" s="122">
        <f>'1718 revenues orig'!DS24</f>
        <v>0</v>
      </c>
      <c r="FT26" s="122">
        <f>'1718 revenues orig'!DT24</f>
        <v>0</v>
      </c>
      <c r="FU26" s="122">
        <f>'1718 revenues orig'!DU24</f>
        <v>0</v>
      </c>
      <c r="FV26" s="122">
        <f>'1718 revenues orig'!DV24</f>
        <v>0</v>
      </c>
      <c r="FW26" s="122">
        <f>'1718 revenues orig'!DW24</f>
        <v>0</v>
      </c>
      <c r="FX26" s="122">
        <f>'1718 revenues orig'!DX24</f>
        <v>0</v>
      </c>
      <c r="FY26" s="122">
        <f>'1718 revenues orig'!DY24</f>
        <v>0</v>
      </c>
      <c r="FZ26" s="122">
        <f>'1718 revenues orig'!GE24</f>
        <v>0</v>
      </c>
      <c r="GA26" s="122">
        <f>'1718 revenues orig'!GF24</f>
        <v>0</v>
      </c>
      <c r="GB26" s="122">
        <f>'1718 revenues orig'!GG24</f>
        <v>0</v>
      </c>
      <c r="GC26" s="143">
        <f t="shared" si="179"/>
        <v>0</v>
      </c>
      <c r="GD26" s="122">
        <f>'1718 revenues orig'!DZ24</f>
        <v>0</v>
      </c>
      <c r="GE26" s="122">
        <f>'1718 revenues orig'!EA24</f>
        <v>0</v>
      </c>
      <c r="GF26" s="122">
        <f>'1718 revenues orig'!EB24</f>
        <v>0</v>
      </c>
      <c r="GG26" s="122">
        <f>'1718 revenues orig'!EC24</f>
        <v>0</v>
      </c>
      <c r="GH26" s="122">
        <f>'1718 revenues orig'!ED24</f>
        <v>0</v>
      </c>
      <c r="GI26" s="122">
        <f>'1718 revenues orig'!EE24</f>
        <v>0</v>
      </c>
      <c r="GJ26" s="122">
        <f>'1718 revenues orig'!EF24</f>
        <v>0</v>
      </c>
      <c r="GK26" s="122">
        <f>'1718 revenues orig'!EG24</f>
        <v>0</v>
      </c>
      <c r="GL26" s="122">
        <f>'1718 revenues orig'!EH24</f>
        <v>0</v>
      </c>
      <c r="GM26" s="122">
        <f>'1718 revenues orig'!EI24</f>
        <v>0</v>
      </c>
      <c r="GN26" s="122">
        <f>'1718 revenues orig'!EJ24</f>
        <v>0</v>
      </c>
      <c r="GO26" s="122">
        <f>'1718 revenues orig'!EK24</f>
        <v>0</v>
      </c>
      <c r="GP26" s="122">
        <f>'1718 revenues orig'!EL24</f>
        <v>0</v>
      </c>
      <c r="GQ26" s="122">
        <f>'1718 revenues orig'!EM24</f>
        <v>0</v>
      </c>
      <c r="GR26" s="122">
        <f>'1718 revenues orig'!EN24</f>
        <v>0</v>
      </c>
      <c r="GS26" s="122">
        <f>'1718 revenues orig'!EO24</f>
        <v>0</v>
      </c>
      <c r="GT26" s="122">
        <f>'1718 revenues orig'!EP24</f>
        <v>0</v>
      </c>
      <c r="GU26" s="122">
        <f>'1718 revenues orig'!GH24</f>
        <v>0</v>
      </c>
      <c r="GV26" s="143">
        <f t="shared" si="177"/>
        <v>0</v>
      </c>
      <c r="GX26" s="122">
        <f>'1718 revenues orig'!EQ24</f>
        <v>0</v>
      </c>
      <c r="GY26" s="155">
        <f t="shared" si="178"/>
        <v>130102.98000000001</v>
      </c>
      <c r="GZ26" s="135">
        <f>GY26-'1718 revenues orig'!GI24</f>
        <v>0</v>
      </c>
    </row>
    <row r="27" spans="1:208">
      <c r="C27" s="110" t="str">
        <f>'1718 revenues orig'!C25</f>
        <v>41980</v>
      </c>
      <c r="D27" s="122" t="str">
        <f>'1718 revenues orig'!D25</f>
        <v xml:space="preserve"> Refund of Prior Year’s Expenditures</v>
      </c>
      <c r="E27" s="122">
        <f>'1718 revenues orig'!E25</f>
        <v>227.17</v>
      </c>
      <c r="F27" s="122">
        <f>'1718 revenues orig'!F25</f>
        <v>1354.24</v>
      </c>
      <c r="G27" s="122">
        <f>'1718 revenues orig'!G25</f>
        <v>107</v>
      </c>
      <c r="H27" s="122">
        <f>'1718 revenues orig'!H25</f>
        <v>9731.4699999999993</v>
      </c>
      <c r="I27" s="122">
        <f>'1718 revenues orig'!I25</f>
        <v>41392.67</v>
      </c>
      <c r="J27" s="122">
        <f>'1718 revenues orig'!ET25</f>
        <v>0</v>
      </c>
      <c r="K27" s="122">
        <f>'1718 revenues orig'!EU25</f>
        <v>0</v>
      </c>
      <c r="L27" s="122">
        <f>'1718 revenues orig'!EV25</f>
        <v>324</v>
      </c>
      <c r="M27" s="122">
        <f>'1718 revenues orig'!EW25</f>
        <v>676.1</v>
      </c>
      <c r="N27" s="122">
        <f>'1718 revenues orig'!EX25</f>
        <v>0</v>
      </c>
      <c r="O27" s="122">
        <f>'1718 revenues orig'!EY25</f>
        <v>131.6</v>
      </c>
      <c r="P27" s="122">
        <f>'1718 revenues orig'!EZ25</f>
        <v>2253.77</v>
      </c>
      <c r="Q27" s="122">
        <f>'1718 revenues orig'!FA25</f>
        <v>207.44</v>
      </c>
      <c r="R27" s="122">
        <f>'1718 revenues orig'!FB25</f>
        <v>1697.62</v>
      </c>
      <c r="S27" s="122">
        <f>'1718 revenues orig'!FC25</f>
        <v>0</v>
      </c>
      <c r="T27" s="122">
        <f>'1718 revenues orig'!FD25</f>
        <v>1192.06</v>
      </c>
      <c r="U27" s="122">
        <f>'1718 revenues orig'!FE25</f>
        <v>0</v>
      </c>
      <c r="V27" s="122">
        <f>'1718 revenues orig'!FF25</f>
        <v>0</v>
      </c>
      <c r="W27" s="122">
        <f>'1718 revenues orig'!FG25</f>
        <v>310.98</v>
      </c>
      <c r="X27" s="122">
        <f>'1718 revenues orig'!FH25</f>
        <v>13.7</v>
      </c>
      <c r="Y27" s="122">
        <f>'1718 revenues orig'!FI25</f>
        <v>44.35</v>
      </c>
      <c r="Z27" s="122">
        <f>'1718 revenues orig'!FJ25</f>
        <v>5115.76</v>
      </c>
      <c r="AA27" s="122">
        <f>'1718 revenues orig'!FK25</f>
        <v>0</v>
      </c>
      <c r="AB27" s="122">
        <f>'1718 revenues orig'!FL25</f>
        <v>1794</v>
      </c>
      <c r="AC27" s="122">
        <f>'1718 revenues orig'!FM25</f>
        <v>339.26</v>
      </c>
      <c r="AD27" s="122">
        <f>'1718 revenues orig'!FN25</f>
        <v>0</v>
      </c>
      <c r="AE27" s="122">
        <f>'1718 revenues orig'!FO25</f>
        <v>0</v>
      </c>
      <c r="AF27" s="122">
        <f>'1718 revenues orig'!FP25</f>
        <v>0</v>
      </c>
      <c r="AG27" s="122">
        <f>'1718 revenues orig'!FQ25</f>
        <v>24003.45</v>
      </c>
      <c r="AH27" s="122">
        <f>'1718 revenues orig'!FR25</f>
        <v>50</v>
      </c>
      <c r="AI27" s="138">
        <f t="shared" si="165"/>
        <v>79546.759999999995</v>
      </c>
      <c r="AJ27" s="122">
        <f>'1718 revenues orig'!J25</f>
        <v>45</v>
      </c>
      <c r="AK27" s="122">
        <f>'1718 revenues orig'!K25</f>
        <v>0</v>
      </c>
      <c r="AL27" s="122">
        <f>'1718 revenues orig'!L25</f>
        <v>0</v>
      </c>
      <c r="AM27" s="122">
        <f>'1718 revenues orig'!M25</f>
        <v>0</v>
      </c>
      <c r="AN27" s="122">
        <f>'1718 revenues orig'!N25</f>
        <v>2335.96</v>
      </c>
      <c r="AO27" s="122">
        <f>'1718 revenues orig'!O25</f>
        <v>7181.27</v>
      </c>
      <c r="AP27" s="122">
        <f>'1718 revenues orig'!P25</f>
        <v>5957.79</v>
      </c>
      <c r="AQ27" s="122">
        <f>'1718 revenues orig'!Q25</f>
        <v>667.11</v>
      </c>
      <c r="AR27" s="122">
        <f>'1718 revenues orig'!R25</f>
        <v>192</v>
      </c>
      <c r="AS27" s="122">
        <f>'1718 revenues orig'!S25</f>
        <v>0</v>
      </c>
      <c r="AT27" s="122">
        <f>'1718 revenues orig'!FS25</f>
        <v>41.76</v>
      </c>
      <c r="AU27" s="143">
        <f t="shared" si="166"/>
        <v>41.76</v>
      </c>
      <c r="AV27" s="122">
        <f>'1718 revenues orig'!T25</f>
        <v>87746.74</v>
      </c>
      <c r="AW27" s="122">
        <f>'1718 revenues orig'!U25</f>
        <v>66759.38</v>
      </c>
      <c r="AX27" s="122">
        <f>'1718 revenues orig'!V25</f>
        <v>17571.55</v>
      </c>
      <c r="AY27" s="122">
        <f>'1718 revenues orig'!W25</f>
        <v>3105.47</v>
      </c>
      <c r="AZ27" s="122">
        <f>'1718 revenues orig'!ER25</f>
        <v>0</v>
      </c>
      <c r="BA27" s="122">
        <f>'1718 revenues orig'!X25</f>
        <v>2437.58</v>
      </c>
      <c r="BB27" s="122">
        <f>'1718 revenues orig'!FT25</f>
        <v>0</v>
      </c>
      <c r="BC27" s="122">
        <f>'1718 revenues orig'!FU25</f>
        <v>0</v>
      </c>
      <c r="BD27" s="143">
        <f t="shared" si="167"/>
        <v>2437.58</v>
      </c>
      <c r="BE27" s="122">
        <f>'1718 revenues orig'!Y25</f>
        <v>0</v>
      </c>
      <c r="BF27" s="122">
        <f>'1718 revenues orig'!Z25</f>
        <v>11064.57</v>
      </c>
      <c r="BG27" s="122">
        <f>'1718 revenues orig'!AA25</f>
        <v>110.18</v>
      </c>
      <c r="BH27" s="122">
        <f>'1718 revenues orig'!AB25</f>
        <v>1200.99</v>
      </c>
      <c r="BI27" s="122">
        <f>'1718 revenues orig'!AC25</f>
        <v>5320.98</v>
      </c>
      <c r="BJ27" s="122">
        <f>'1718 revenues orig'!FV25</f>
        <v>0</v>
      </c>
      <c r="BK27" s="143">
        <f t="shared" si="168"/>
        <v>5320.98</v>
      </c>
      <c r="BL27" s="122">
        <f>'1718 revenues orig'!AD25</f>
        <v>5005.58</v>
      </c>
      <c r="BM27" s="122">
        <f>'1718 revenues orig'!AE25</f>
        <v>0</v>
      </c>
      <c r="BN27" s="122">
        <f>'1718 revenues orig'!AF25</f>
        <v>6985.06</v>
      </c>
      <c r="BO27" s="122">
        <f>'1718 revenues orig'!AG25</f>
        <v>10994.6</v>
      </c>
      <c r="BP27" s="122">
        <f>'1718 revenues orig'!AH25</f>
        <v>0</v>
      </c>
      <c r="BQ27" s="122">
        <f>'1718 revenues orig'!AI25</f>
        <v>0</v>
      </c>
      <c r="BR27" s="122">
        <f>'1718 revenues orig'!AJ25</f>
        <v>1962.5</v>
      </c>
      <c r="BS27" s="122">
        <f>'1718 revenues orig'!AK25</f>
        <v>16936.25</v>
      </c>
      <c r="BT27" s="122">
        <f>'1718 revenues orig'!AL25</f>
        <v>986.54</v>
      </c>
      <c r="BU27" s="122">
        <f>'1718 revenues orig'!AM25</f>
        <v>8967.2800000000007</v>
      </c>
      <c r="BV27" s="122">
        <f>'1718 revenues orig'!FW25</f>
        <v>0</v>
      </c>
      <c r="BW27" s="143">
        <f t="shared" si="169"/>
        <v>8967.2800000000007</v>
      </c>
      <c r="BX27" s="122">
        <f>'1718 revenues orig'!AN25</f>
        <v>347.62</v>
      </c>
      <c r="BY27" s="122">
        <f>'1718 revenues orig'!AO25</f>
        <v>7635.78</v>
      </c>
      <c r="BZ27" s="122">
        <f>'1718 revenues orig'!AP25</f>
        <v>20740.830000000002</v>
      </c>
      <c r="CA27" s="122">
        <f>'1718 revenues orig'!AQ25</f>
        <v>15846.36</v>
      </c>
      <c r="CB27" s="122">
        <f>'1718 revenues orig'!AR25</f>
        <v>1839.1</v>
      </c>
      <c r="CC27" s="122">
        <f>'1718 revenues orig'!AS25</f>
        <v>14115.85</v>
      </c>
      <c r="CD27" s="122">
        <f>'1718 revenues orig'!AT25</f>
        <v>219631.84</v>
      </c>
      <c r="CE27" s="122">
        <f>'1718 revenues orig'!AU25</f>
        <v>12391.46</v>
      </c>
      <c r="CF27" s="122">
        <f>'1718 revenues orig'!AV25</f>
        <v>864.7</v>
      </c>
      <c r="CG27" s="122">
        <f>'1718 revenues orig'!AW25</f>
        <v>0</v>
      </c>
      <c r="CH27" s="122">
        <f>'1718 revenues orig'!AX25</f>
        <v>936.61</v>
      </c>
      <c r="CI27" s="122">
        <f>'1718 revenues orig'!AY25</f>
        <v>124249.46</v>
      </c>
      <c r="CJ27" s="122">
        <f>'1718 revenues orig'!FX25</f>
        <v>0</v>
      </c>
      <c r="CK27" s="143">
        <f t="shared" si="170"/>
        <v>124249.46</v>
      </c>
      <c r="CL27" s="122">
        <f>'1718 revenues orig'!AZ25</f>
        <v>240.36</v>
      </c>
      <c r="CM27" s="122">
        <f>'1718 revenues orig'!BA25</f>
        <v>33.880000000000003</v>
      </c>
      <c r="CN27" s="122">
        <f>'1718 revenues orig'!BB25</f>
        <v>18074.400000000001</v>
      </c>
      <c r="CO27" s="122">
        <f>'1718 revenues orig'!BC25</f>
        <v>3754379.49</v>
      </c>
      <c r="CP27" s="122">
        <f>'1718 revenues orig'!FY25</f>
        <v>0</v>
      </c>
      <c r="CQ27" s="143">
        <f t="shared" si="171"/>
        <v>3754379.49</v>
      </c>
      <c r="CR27" s="122">
        <f>'1718 revenues orig'!BD25</f>
        <v>139.28</v>
      </c>
      <c r="CS27" s="122">
        <f>'1718 revenues orig'!BE25</f>
        <v>0</v>
      </c>
      <c r="CT27" s="122">
        <f>'1718 revenues orig'!BF25</f>
        <v>257946.93</v>
      </c>
      <c r="CU27" s="122">
        <f>'1718 revenues orig'!BG25</f>
        <v>0</v>
      </c>
      <c r="CV27" s="122">
        <f>'1718 revenues orig'!BH25</f>
        <v>0</v>
      </c>
      <c r="CW27" s="122">
        <f>'1718 revenues orig'!BI25</f>
        <v>0</v>
      </c>
      <c r="CX27" s="122">
        <f>'1718 revenues orig'!BJ25</f>
        <v>0</v>
      </c>
      <c r="CY27" s="122">
        <f>'1718 revenues orig'!BK25</f>
        <v>4442.3599999999997</v>
      </c>
      <c r="CZ27" s="122">
        <f>'1718 revenues orig'!BL25</f>
        <v>0</v>
      </c>
      <c r="DA27" s="122">
        <f>'1718 revenues orig'!BM25</f>
        <v>0</v>
      </c>
      <c r="DB27" s="122">
        <f>'1718 revenues orig'!BN25</f>
        <v>53803.73</v>
      </c>
      <c r="DC27" s="122">
        <f>'1718 revenues orig'!BO25</f>
        <v>1002</v>
      </c>
      <c r="DD27" s="122">
        <f>'1718 revenues orig'!BP25</f>
        <v>1646.22</v>
      </c>
      <c r="DE27" s="122">
        <f>'1718 revenues orig'!FZ25</f>
        <v>0</v>
      </c>
      <c r="DF27" s="143">
        <f t="shared" si="172"/>
        <v>1646.22</v>
      </c>
      <c r="DG27" s="122">
        <f>'1718 revenues orig'!BQ25</f>
        <v>0</v>
      </c>
      <c r="DH27" s="122">
        <f>'1718 revenues orig'!GA25</f>
        <v>0</v>
      </c>
      <c r="DI27" s="143">
        <f t="shared" si="173"/>
        <v>0</v>
      </c>
      <c r="DJ27" s="122">
        <f>'1718 revenues orig'!BR25</f>
        <v>0</v>
      </c>
      <c r="DK27" s="122">
        <f>'1718 revenues orig'!BS25</f>
        <v>43704.17</v>
      </c>
      <c r="DM27" s="122">
        <f>'1718 revenues orig'!BT25</f>
        <v>0</v>
      </c>
      <c r="DN27" s="122">
        <f>'1718 revenues orig'!BU25</f>
        <v>10603.5</v>
      </c>
      <c r="DO27" s="122">
        <f>'1718 revenues orig'!BV25</f>
        <v>116420.34</v>
      </c>
      <c r="DP27" s="122">
        <f>'1718 revenues orig'!BW25</f>
        <v>0</v>
      </c>
      <c r="DQ27" s="122">
        <f>'1718 revenues orig'!BX25</f>
        <v>3481.09</v>
      </c>
      <c r="DR27" s="122">
        <f>'1718 revenues orig'!BY25</f>
        <v>97.81</v>
      </c>
      <c r="DS27" s="122">
        <f>'1718 revenues orig'!BZ25</f>
        <v>2421.88</v>
      </c>
      <c r="DT27" s="122">
        <f>'1718 revenues orig'!CA25</f>
        <v>53362.83</v>
      </c>
      <c r="DU27" s="122">
        <f>'1718 revenues orig'!CB25</f>
        <v>0</v>
      </c>
      <c r="DV27" s="122">
        <f>'1718 revenues orig'!CC25</f>
        <v>6275</v>
      </c>
      <c r="DW27" s="122">
        <f>'1718 revenues orig'!CD25</f>
        <v>665</v>
      </c>
      <c r="DX27" s="122">
        <f>'1718 revenues orig'!CE25</f>
        <v>5933.23</v>
      </c>
      <c r="DY27" s="122">
        <f>'1718 revenues orig'!CF25</f>
        <v>1465.11</v>
      </c>
      <c r="DZ27" s="122">
        <f>'1718 revenues orig'!CG25</f>
        <v>321.77</v>
      </c>
      <c r="EA27" s="122">
        <f>'1718 revenues orig'!CH25</f>
        <v>40264.53</v>
      </c>
      <c r="EB27" s="122">
        <f>'1718 revenues orig'!CI25</f>
        <v>25</v>
      </c>
      <c r="EC27" s="122">
        <f>'1718 revenues orig'!CJ25</f>
        <v>9705.56</v>
      </c>
      <c r="ED27" s="122">
        <f>'1718 revenues orig'!CK25</f>
        <v>140.66999999999999</v>
      </c>
      <c r="EE27" s="122">
        <f>'1718 revenues orig'!CL25</f>
        <v>264.3</v>
      </c>
      <c r="EF27" s="122">
        <f>'1718 revenues orig'!CM25</f>
        <v>0</v>
      </c>
      <c r="EG27" s="122">
        <f>'1718 revenues orig'!CN25</f>
        <v>0</v>
      </c>
      <c r="EH27" s="122">
        <f>'1718 revenues orig'!CO25</f>
        <v>10570.81</v>
      </c>
      <c r="EI27" s="122">
        <f>'1718 revenues orig'!CP25</f>
        <v>21081.61</v>
      </c>
      <c r="EJ27" s="122">
        <f>'1718 revenues orig'!CQ25</f>
        <v>0</v>
      </c>
      <c r="EK27" s="122">
        <f>'1718 revenues orig'!CR25</f>
        <v>15382.25</v>
      </c>
      <c r="EL27" s="122">
        <f>'1718 revenues orig'!CS25</f>
        <v>6365.15</v>
      </c>
      <c r="EM27" s="122">
        <f>'1718 revenues orig'!CT25</f>
        <v>2325.6799999999998</v>
      </c>
      <c r="EN27" s="122">
        <f>'1718 revenues orig'!CU25</f>
        <v>4710</v>
      </c>
      <c r="EO27" s="122">
        <f>'1718 revenues orig'!CV25</f>
        <v>98.22</v>
      </c>
      <c r="EP27" s="122">
        <f>'1718 revenues orig'!CW25</f>
        <v>0</v>
      </c>
      <c r="EQ27" s="122">
        <f>'1718 revenues orig'!CX25</f>
        <v>1007.43</v>
      </c>
      <c r="ER27" s="122">
        <f>'1718 revenues orig'!CY25</f>
        <v>431.82</v>
      </c>
      <c r="ES27" s="122">
        <f>'1718 revenues orig'!CZ25</f>
        <v>4544.93</v>
      </c>
      <c r="ET27" s="122">
        <f>'1718 revenues orig'!DA25</f>
        <v>565</v>
      </c>
      <c r="EU27" s="122">
        <f>'1718 revenues orig'!DB25</f>
        <v>1718.23</v>
      </c>
      <c r="EV27" s="122">
        <f>'1718 revenues orig'!DC25</f>
        <v>1005.93</v>
      </c>
      <c r="EW27" s="122">
        <f>'1718 revenues orig'!DD25</f>
        <v>5337.35</v>
      </c>
      <c r="EX27" s="122">
        <f>'1718 revenues orig'!DE25</f>
        <v>222.5</v>
      </c>
      <c r="EY27" s="122">
        <f>'1718 revenues orig'!DF25</f>
        <v>0</v>
      </c>
      <c r="EZ27" s="122">
        <f>'1718 revenues orig'!DG25</f>
        <v>314567.18</v>
      </c>
      <c r="FA27" s="122">
        <f>'1718 revenues orig'!ES25</f>
        <v>320.87</v>
      </c>
      <c r="FB27" s="122">
        <f>'1718 revenues orig'!DH25</f>
        <v>37257.879999999997</v>
      </c>
      <c r="FC27" s="122">
        <f>'1718 revenues orig'!GB25</f>
        <v>0</v>
      </c>
      <c r="FD27" s="143">
        <f t="shared" si="174"/>
        <v>37257.879999999997</v>
      </c>
      <c r="FE27" s="122">
        <f>'1718 revenues orig'!DI25</f>
        <v>0</v>
      </c>
      <c r="FF27" s="122">
        <f>'1718 revenues orig'!DJ25</f>
        <v>1188.72</v>
      </c>
      <c r="FG27" s="122">
        <f>'1718 revenues orig'!DK25</f>
        <v>2489.84</v>
      </c>
      <c r="FH27" s="122">
        <f>'1718 revenues orig'!DL25</f>
        <v>1102.67</v>
      </c>
      <c r="FI27" s="122">
        <f>'1718 revenues orig'!DM25</f>
        <v>15146.38</v>
      </c>
      <c r="FJ27" s="122">
        <f>'1718 revenues orig'!GC25</f>
        <v>2420.65</v>
      </c>
      <c r="FK27" s="143">
        <f t="shared" si="175"/>
        <v>17567.03</v>
      </c>
      <c r="FL27" s="122">
        <f>'1718 revenues orig'!DN25</f>
        <v>3587.43</v>
      </c>
      <c r="FM27" s="122">
        <f>'1718 revenues orig'!DO25</f>
        <v>0</v>
      </c>
      <c r="FN27" s="122">
        <f>'1718 revenues orig'!DP25</f>
        <v>5946.75</v>
      </c>
      <c r="FO27" s="122">
        <f>'1718 revenues orig'!DQ25</f>
        <v>35935.15</v>
      </c>
      <c r="FP27" s="122">
        <f>'1718 revenues orig'!DR25</f>
        <v>0</v>
      </c>
      <c r="FQ27" s="122">
        <f>'1718 revenues orig'!GD25</f>
        <v>0</v>
      </c>
      <c r="FR27" s="143">
        <f t="shared" si="176"/>
        <v>0</v>
      </c>
      <c r="FS27" s="122">
        <f>'1718 revenues orig'!DS25</f>
        <v>170</v>
      </c>
      <c r="FT27" s="122">
        <f>'1718 revenues orig'!DT25</f>
        <v>120</v>
      </c>
      <c r="FU27" s="122">
        <f>'1718 revenues orig'!DU25</f>
        <v>2560.37</v>
      </c>
      <c r="FV27" s="122">
        <f>'1718 revenues orig'!DV25</f>
        <v>0</v>
      </c>
      <c r="FW27" s="122">
        <f>'1718 revenues orig'!DW25</f>
        <v>0</v>
      </c>
      <c r="FX27" s="122">
        <f>'1718 revenues orig'!DX25</f>
        <v>142.05000000000001</v>
      </c>
      <c r="FY27" s="122">
        <f>'1718 revenues orig'!DY25</f>
        <v>9348.68</v>
      </c>
      <c r="FZ27" s="122">
        <f>'1718 revenues orig'!GE25</f>
        <v>176.51</v>
      </c>
      <c r="GA27" s="122">
        <f>'1718 revenues orig'!GF25</f>
        <v>0</v>
      </c>
      <c r="GB27" s="122">
        <f>'1718 revenues orig'!GG25</f>
        <v>2233.96</v>
      </c>
      <c r="GC27" s="143">
        <f t="shared" si="179"/>
        <v>11759.150000000001</v>
      </c>
      <c r="GD27" s="122">
        <f>'1718 revenues orig'!DZ25</f>
        <v>25326.17</v>
      </c>
      <c r="GE27" s="122">
        <f>'1718 revenues orig'!EA25</f>
        <v>26191.63</v>
      </c>
      <c r="GF27" s="122">
        <f>'1718 revenues orig'!EB25</f>
        <v>7153.85</v>
      </c>
      <c r="GG27" s="122">
        <f>'1718 revenues orig'!EC25</f>
        <v>0</v>
      </c>
      <c r="GH27" s="122">
        <f>'1718 revenues orig'!ED25</f>
        <v>0</v>
      </c>
      <c r="GI27" s="122">
        <f>'1718 revenues orig'!EE25</f>
        <v>3535.86</v>
      </c>
      <c r="GJ27" s="122">
        <f>'1718 revenues orig'!EF25</f>
        <v>0</v>
      </c>
      <c r="GK27" s="122">
        <f>'1718 revenues orig'!EG25</f>
        <v>6273.2</v>
      </c>
      <c r="GL27" s="122">
        <f>'1718 revenues orig'!EH25</f>
        <v>1500</v>
      </c>
      <c r="GM27" s="122">
        <f>'1718 revenues orig'!EI25</f>
        <v>575.94000000000005</v>
      </c>
      <c r="GN27" s="122">
        <f>'1718 revenues orig'!EJ25</f>
        <v>452.75</v>
      </c>
      <c r="GO27" s="122">
        <f>'1718 revenues orig'!EK25</f>
        <v>0</v>
      </c>
      <c r="GP27" s="122">
        <f>'1718 revenues orig'!EL25</f>
        <v>0</v>
      </c>
      <c r="GQ27" s="122">
        <f>'1718 revenues orig'!EM25</f>
        <v>0</v>
      </c>
      <c r="GR27" s="122">
        <f>'1718 revenues orig'!EN25</f>
        <v>5941.16</v>
      </c>
      <c r="GS27" s="122">
        <f>'1718 revenues orig'!EO25</f>
        <v>0</v>
      </c>
      <c r="GT27" s="122">
        <f>'1718 revenues orig'!EP25</f>
        <v>5840.6</v>
      </c>
      <c r="GU27" s="122">
        <f>'1718 revenues orig'!GH25</f>
        <v>1788.45</v>
      </c>
      <c r="GV27" s="143">
        <f t="shared" si="177"/>
        <v>7629.05</v>
      </c>
      <c r="GX27" s="122">
        <f>'1718 revenues orig'!EQ25</f>
        <v>174570.71</v>
      </c>
      <c r="GY27" s="155">
        <f t="shared" si="178"/>
        <v>5929235.1500000004</v>
      </c>
      <c r="GZ27" s="135">
        <f>GY27-'1718 revenues orig'!GI25</f>
        <v>0</v>
      </c>
    </row>
    <row r="28" spans="1:208">
      <c r="C28" s="123" t="str">
        <f>'1718 revenues orig'!C50</f>
        <v>45000</v>
      </c>
      <c r="D28" s="125" t="str">
        <f>'1718 revenues orig'!D50</f>
        <v>OTHER FINANCING SOURCES</v>
      </c>
      <c r="AH28" s="122"/>
      <c r="AI28" s="138"/>
      <c r="AU28" s="138"/>
      <c r="BD28" s="143">
        <f t="shared" si="167"/>
        <v>0</v>
      </c>
      <c r="BK28" s="138"/>
      <c r="BW28" s="138"/>
      <c r="CK28" s="138"/>
      <c r="CQ28" s="138"/>
      <c r="DF28" s="138"/>
      <c r="DI28" s="138"/>
      <c r="FD28" s="138"/>
      <c r="FK28" s="138"/>
      <c r="FR28" s="138"/>
      <c r="GC28" s="138"/>
      <c r="GV28" s="138"/>
    </row>
    <row r="29" spans="1:208">
      <c r="C29" s="110" t="str">
        <f>'1718 revenues orig'!C51</f>
        <v>45303</v>
      </c>
      <c r="D29" s="122" t="str">
        <f>'1718 revenues orig'!D51</f>
        <v xml:space="preserve"> Sale of Real Property (&gt;=$25,000) or Equipment (&gt;=$5,000)</v>
      </c>
      <c r="E29" s="122">
        <f>'1718 revenues orig'!E51</f>
        <v>0</v>
      </c>
      <c r="F29" s="122">
        <f>'1718 revenues orig'!F51</f>
        <v>0</v>
      </c>
      <c r="G29" s="122">
        <f>'1718 revenues orig'!G51</f>
        <v>0</v>
      </c>
      <c r="H29" s="122">
        <f>'1718 revenues orig'!H51</f>
        <v>0</v>
      </c>
      <c r="I29" s="122">
        <f>'1718 revenues orig'!I51</f>
        <v>0</v>
      </c>
      <c r="J29" s="122">
        <f>'1718 revenues orig'!ET51</f>
        <v>0</v>
      </c>
      <c r="K29" s="122">
        <f>'1718 revenues orig'!EU51</f>
        <v>0</v>
      </c>
      <c r="L29" s="122">
        <f>'1718 revenues orig'!EV51</f>
        <v>0</v>
      </c>
      <c r="M29" s="122">
        <f>'1718 revenues orig'!EW51</f>
        <v>0</v>
      </c>
      <c r="N29" s="122">
        <f>'1718 revenues orig'!EX51</f>
        <v>0</v>
      </c>
      <c r="O29" s="122">
        <f>'1718 revenues orig'!EY51</f>
        <v>0</v>
      </c>
      <c r="P29" s="122">
        <f>'1718 revenues orig'!EZ51</f>
        <v>0</v>
      </c>
      <c r="Q29" s="122">
        <f>'1718 revenues orig'!FA51</f>
        <v>0</v>
      </c>
      <c r="R29" s="122">
        <f>'1718 revenues orig'!FB51</f>
        <v>0</v>
      </c>
      <c r="S29" s="122">
        <f>'1718 revenues orig'!FC51</f>
        <v>0</v>
      </c>
      <c r="T29" s="122">
        <f>'1718 revenues orig'!FD51</f>
        <v>0</v>
      </c>
      <c r="U29" s="122">
        <f>'1718 revenues orig'!FE51</f>
        <v>0</v>
      </c>
      <c r="V29" s="122">
        <f>'1718 revenues orig'!FF51</f>
        <v>0</v>
      </c>
      <c r="W29" s="122">
        <f>'1718 revenues orig'!FG51</f>
        <v>0</v>
      </c>
      <c r="X29" s="122">
        <f>'1718 revenues orig'!FH51</f>
        <v>0</v>
      </c>
      <c r="Y29" s="122">
        <f>'1718 revenues orig'!FI51</f>
        <v>0</v>
      </c>
      <c r="Z29" s="122">
        <f>'1718 revenues orig'!FJ51</f>
        <v>0</v>
      </c>
      <c r="AA29" s="122">
        <f>'1718 revenues orig'!FK51</f>
        <v>0</v>
      </c>
      <c r="AB29" s="122">
        <f>'1718 revenues orig'!FL51</f>
        <v>0</v>
      </c>
      <c r="AC29" s="122">
        <f>'1718 revenues orig'!FM51</f>
        <v>0</v>
      </c>
      <c r="AD29" s="122">
        <f>'1718 revenues orig'!FN51</f>
        <v>0</v>
      </c>
      <c r="AE29" s="122">
        <f>'1718 revenues orig'!FO51</f>
        <v>0</v>
      </c>
      <c r="AF29" s="122">
        <f>'1718 revenues orig'!FP51</f>
        <v>0</v>
      </c>
      <c r="AG29" s="122">
        <f>'1718 revenues orig'!FQ51</f>
        <v>0</v>
      </c>
      <c r="AH29" s="122">
        <f>'1718 revenues orig'!FR51</f>
        <v>0</v>
      </c>
      <c r="AI29" s="138">
        <f>SUM(I29:AH29)</f>
        <v>0</v>
      </c>
      <c r="AJ29" s="122">
        <f>'1718 revenues orig'!J51</f>
        <v>0</v>
      </c>
      <c r="AK29" s="122">
        <f>'1718 revenues orig'!K51</f>
        <v>0</v>
      </c>
      <c r="AL29" s="122">
        <f>'1718 revenues orig'!L51</f>
        <v>0</v>
      </c>
      <c r="AM29" s="122">
        <f>'1718 revenues orig'!M51</f>
        <v>0</v>
      </c>
      <c r="AN29" s="122">
        <f>'1718 revenues orig'!N51</f>
        <v>0</v>
      </c>
      <c r="AO29" s="122">
        <f>'1718 revenues orig'!O51</f>
        <v>0</v>
      </c>
      <c r="AP29" s="122">
        <f>'1718 revenues orig'!P51</f>
        <v>0</v>
      </c>
      <c r="AQ29" s="122">
        <f>'1718 revenues orig'!Q51</f>
        <v>0</v>
      </c>
      <c r="AR29" s="122">
        <f>'1718 revenues orig'!R51</f>
        <v>0</v>
      </c>
      <c r="AS29" s="122">
        <f>'1718 revenues orig'!S51</f>
        <v>0</v>
      </c>
      <c r="AT29" s="122">
        <f>'1718 revenues orig'!FS51</f>
        <v>0</v>
      </c>
      <c r="AU29" s="143">
        <f t="shared" ref="AU29:AU32" si="180">SUM(AS29:AT29)</f>
        <v>0</v>
      </c>
      <c r="AV29" s="132">
        <f>'1718 revenues orig'!T51</f>
        <v>0</v>
      </c>
      <c r="AW29" s="132">
        <f>'1718 revenues orig'!U51</f>
        <v>0</v>
      </c>
      <c r="AX29" s="132">
        <f>'1718 revenues orig'!V51</f>
        <v>0</v>
      </c>
      <c r="AY29" s="132">
        <f>'1718 revenues orig'!W51</f>
        <v>0</v>
      </c>
      <c r="AZ29" s="132">
        <f>'1718 revenues orig'!ER51</f>
        <v>60000</v>
      </c>
      <c r="BA29" s="132">
        <f>'1718 revenues orig'!X51</f>
        <v>0</v>
      </c>
      <c r="BB29" s="132">
        <f>'1718 revenues orig'!FT51</f>
        <v>0</v>
      </c>
      <c r="BC29" s="132">
        <f>'1718 revenues orig'!FU51</f>
        <v>0</v>
      </c>
      <c r="BD29" s="143">
        <f t="shared" si="167"/>
        <v>0</v>
      </c>
      <c r="BE29" s="132">
        <f>'1718 revenues orig'!Y51</f>
        <v>0</v>
      </c>
      <c r="BF29" s="132">
        <f>'1718 revenues orig'!Z51</f>
        <v>0</v>
      </c>
      <c r="BG29" s="132">
        <f>'1718 revenues orig'!AA51</f>
        <v>0</v>
      </c>
      <c r="BH29" s="132">
        <f>'1718 revenues orig'!AB51</f>
        <v>80</v>
      </c>
      <c r="BI29" s="132">
        <f>'1718 revenues orig'!AC51</f>
        <v>0</v>
      </c>
      <c r="BJ29" s="132">
        <f>'1718 revenues orig'!FV51</f>
        <v>0</v>
      </c>
      <c r="BK29" s="143">
        <f t="shared" ref="BK29:BK32" si="181">SUM(BI29:BJ29)</f>
        <v>0</v>
      </c>
      <c r="BL29" s="132">
        <f>'1718 revenues orig'!AD51</f>
        <v>0</v>
      </c>
      <c r="BM29" s="132">
        <f>'1718 revenues orig'!AE51</f>
        <v>0</v>
      </c>
      <c r="BN29" s="132">
        <f>'1718 revenues orig'!AF51</f>
        <v>1497.1</v>
      </c>
      <c r="BO29" s="132">
        <f>'1718 revenues orig'!AG51</f>
        <v>0</v>
      </c>
      <c r="BP29" s="132">
        <f>'1718 revenues orig'!AH51</f>
        <v>0</v>
      </c>
      <c r="BQ29" s="132">
        <f>'1718 revenues orig'!AI51</f>
        <v>0</v>
      </c>
      <c r="BR29" s="132">
        <f>'1718 revenues orig'!AJ51</f>
        <v>0</v>
      </c>
      <c r="BS29" s="132">
        <f>'1718 revenues orig'!AK51</f>
        <v>0</v>
      </c>
      <c r="BT29" s="132">
        <f>'1718 revenues orig'!AL51</f>
        <v>0</v>
      </c>
      <c r="BU29" s="132">
        <f>'1718 revenues orig'!AM51</f>
        <v>0</v>
      </c>
      <c r="BV29" s="132">
        <f>'1718 revenues orig'!FW51</f>
        <v>0</v>
      </c>
      <c r="BW29" s="143">
        <f t="shared" ref="BW29:BW32" si="182">SUM(BU29:BV29)</f>
        <v>0</v>
      </c>
      <c r="BX29" s="132">
        <f>'1718 revenues orig'!AN51</f>
        <v>0</v>
      </c>
      <c r="BY29" s="132">
        <f>'1718 revenues orig'!AO51</f>
        <v>0</v>
      </c>
      <c r="BZ29" s="132">
        <f>'1718 revenues orig'!AP51</f>
        <v>0</v>
      </c>
      <c r="CA29" s="132">
        <f>'1718 revenues orig'!AQ51</f>
        <v>0</v>
      </c>
      <c r="CB29" s="132">
        <f>'1718 revenues orig'!AR51</f>
        <v>0</v>
      </c>
      <c r="CC29" s="132">
        <f>'1718 revenues orig'!AS51</f>
        <v>0</v>
      </c>
      <c r="CD29" s="132">
        <f>'1718 revenues orig'!AT51</f>
        <v>0</v>
      </c>
      <c r="CE29" s="132">
        <f>'1718 revenues orig'!AU51</f>
        <v>0</v>
      </c>
      <c r="CF29" s="132">
        <f>'1718 revenues orig'!AV51</f>
        <v>0</v>
      </c>
      <c r="CG29" s="132">
        <f>'1718 revenues orig'!AW51</f>
        <v>0</v>
      </c>
      <c r="CH29" s="132">
        <f>'1718 revenues orig'!AX51</f>
        <v>0</v>
      </c>
      <c r="CI29" s="132">
        <f>'1718 revenues orig'!AY51</f>
        <v>0</v>
      </c>
      <c r="CJ29" s="132">
        <f>'1718 revenues orig'!FX51</f>
        <v>0</v>
      </c>
      <c r="CK29" s="143">
        <f t="shared" ref="CK29:CK32" si="183">SUM(CI29:CJ29)</f>
        <v>0</v>
      </c>
      <c r="CL29" s="132">
        <f>'1718 revenues orig'!AZ51</f>
        <v>0</v>
      </c>
      <c r="CM29" s="132">
        <f>'1718 revenues orig'!BA51</f>
        <v>0</v>
      </c>
      <c r="CN29" s="132">
        <f>'1718 revenues orig'!BB51</f>
        <v>0</v>
      </c>
      <c r="CO29" s="132">
        <f>'1718 revenues orig'!BC51</f>
        <v>0</v>
      </c>
      <c r="CP29" s="132">
        <f>'1718 revenues orig'!FY51</f>
        <v>0</v>
      </c>
      <c r="CQ29" s="143">
        <f t="shared" ref="CQ29:CQ32" si="184">SUM(CO29:CP29)</f>
        <v>0</v>
      </c>
      <c r="CR29" s="132">
        <f>'1718 revenues orig'!BD51</f>
        <v>0</v>
      </c>
      <c r="CS29" s="132">
        <f>'1718 revenues orig'!BE51</f>
        <v>0</v>
      </c>
      <c r="CT29" s="132">
        <f>'1718 revenues orig'!BF51</f>
        <v>0</v>
      </c>
      <c r="CU29" s="132">
        <f>'1718 revenues orig'!BG51</f>
        <v>0</v>
      </c>
      <c r="CV29" s="132">
        <f>'1718 revenues orig'!BH51</f>
        <v>0</v>
      </c>
      <c r="CW29" s="132">
        <f>'1718 revenues orig'!BI51</f>
        <v>0</v>
      </c>
      <c r="CX29" s="132">
        <f>'1718 revenues orig'!BJ51</f>
        <v>0</v>
      </c>
      <c r="CY29" s="132">
        <f>'1718 revenues orig'!BK51</f>
        <v>0</v>
      </c>
      <c r="CZ29" s="132">
        <f>'1718 revenues orig'!BL51</f>
        <v>0</v>
      </c>
      <c r="DA29" s="132">
        <f>'1718 revenues orig'!BM51</f>
        <v>0</v>
      </c>
      <c r="DB29" s="132">
        <f>'1718 revenues orig'!BN51</f>
        <v>0</v>
      </c>
      <c r="DC29" s="132">
        <f>'1718 revenues orig'!BO51</f>
        <v>0</v>
      </c>
      <c r="DD29" s="132">
        <f>'1718 revenues orig'!BP51</f>
        <v>397</v>
      </c>
      <c r="DE29" s="132">
        <f>'1718 revenues orig'!FZ51</f>
        <v>0</v>
      </c>
      <c r="DF29" s="143">
        <f t="shared" ref="DF29:DF32" si="185">SUM(DD29:DE29)</f>
        <v>397</v>
      </c>
      <c r="DG29" s="132">
        <f>'1718 revenues orig'!BQ51</f>
        <v>0</v>
      </c>
      <c r="DH29" s="132">
        <f>'1718 revenues orig'!GA51</f>
        <v>0</v>
      </c>
      <c r="DI29" s="143">
        <f t="shared" ref="DI29:DI32" si="186">SUM(DG29:DH29)</f>
        <v>0</v>
      </c>
      <c r="DJ29" s="132">
        <f>'1718 revenues orig'!BR51</f>
        <v>0</v>
      </c>
      <c r="DK29" s="132">
        <f>'1718 revenues orig'!BS51</f>
        <v>0</v>
      </c>
      <c r="DM29" s="132">
        <f>'1718 revenues orig'!BT51</f>
        <v>0</v>
      </c>
      <c r="DN29" s="132">
        <f>'1718 revenues orig'!BU51</f>
        <v>0</v>
      </c>
      <c r="DO29" s="132">
        <f>'1718 revenues orig'!BV51</f>
        <v>0</v>
      </c>
      <c r="DP29" s="132">
        <f>'1718 revenues orig'!BW51</f>
        <v>0</v>
      </c>
      <c r="DQ29" s="132">
        <f>'1718 revenues orig'!BX51</f>
        <v>0</v>
      </c>
      <c r="DR29" s="132">
        <f>'1718 revenues orig'!BY51</f>
        <v>0</v>
      </c>
      <c r="DS29" s="132">
        <f>'1718 revenues orig'!BZ51</f>
        <v>0</v>
      </c>
      <c r="DT29" s="132">
        <f>'1718 revenues orig'!CA51</f>
        <v>0</v>
      </c>
      <c r="DU29" s="132">
        <f>'1718 revenues orig'!CB51</f>
        <v>0</v>
      </c>
      <c r="DV29" s="132">
        <f>'1718 revenues orig'!CC51</f>
        <v>0</v>
      </c>
      <c r="DW29" s="132">
        <f>'1718 revenues orig'!CD51</f>
        <v>0</v>
      </c>
      <c r="DX29" s="132">
        <f>'1718 revenues orig'!CE51</f>
        <v>0</v>
      </c>
      <c r="DY29" s="132">
        <f>'1718 revenues orig'!CF51</f>
        <v>0</v>
      </c>
      <c r="DZ29" s="132">
        <f>'1718 revenues orig'!CG51</f>
        <v>0</v>
      </c>
      <c r="EA29" s="132">
        <f>'1718 revenues orig'!CH51</f>
        <v>0</v>
      </c>
      <c r="EB29" s="132">
        <f>'1718 revenues orig'!CI51</f>
        <v>0</v>
      </c>
      <c r="EC29" s="132">
        <f>'1718 revenues orig'!CJ51</f>
        <v>0</v>
      </c>
      <c r="ED29" s="132">
        <f>'1718 revenues orig'!CK51</f>
        <v>2040</v>
      </c>
      <c r="EE29" s="132">
        <f>'1718 revenues orig'!CL51</f>
        <v>0</v>
      </c>
      <c r="EF29" s="132">
        <f>'1718 revenues orig'!CM51</f>
        <v>0</v>
      </c>
      <c r="EG29" s="132">
        <f>'1718 revenues orig'!CN51</f>
        <v>0</v>
      </c>
      <c r="EH29" s="132">
        <f>'1718 revenues orig'!CO51</f>
        <v>0</v>
      </c>
      <c r="EI29" s="132">
        <f>'1718 revenues orig'!CP51</f>
        <v>0</v>
      </c>
      <c r="EJ29" s="132">
        <f>'1718 revenues orig'!CQ51</f>
        <v>0</v>
      </c>
      <c r="EK29" s="132">
        <f>'1718 revenues orig'!CR51</f>
        <v>0</v>
      </c>
      <c r="EL29" s="132">
        <f>'1718 revenues orig'!CS51</f>
        <v>0</v>
      </c>
      <c r="EM29" s="132">
        <f>'1718 revenues orig'!CT51</f>
        <v>0</v>
      </c>
      <c r="EN29" s="132">
        <f>'1718 revenues orig'!CU51</f>
        <v>0</v>
      </c>
      <c r="EO29" s="132">
        <f>'1718 revenues orig'!CV51</f>
        <v>0</v>
      </c>
      <c r="EP29" s="132">
        <f>'1718 revenues orig'!CW51</f>
        <v>0</v>
      </c>
      <c r="EQ29" s="132">
        <f>'1718 revenues orig'!CX51</f>
        <v>0</v>
      </c>
      <c r="ER29" s="132">
        <f>'1718 revenues orig'!CY51</f>
        <v>6501</v>
      </c>
      <c r="ES29" s="132">
        <f>'1718 revenues orig'!CZ51</f>
        <v>0</v>
      </c>
      <c r="ET29" s="132">
        <f>'1718 revenues orig'!DA51</f>
        <v>0</v>
      </c>
      <c r="EU29" s="132">
        <f>'1718 revenues orig'!DB51</f>
        <v>0</v>
      </c>
      <c r="EV29" s="132">
        <f>'1718 revenues orig'!DC51</f>
        <v>0</v>
      </c>
      <c r="EW29" s="132">
        <f>'1718 revenues orig'!DD51</f>
        <v>0</v>
      </c>
      <c r="EX29" s="132">
        <f>'1718 revenues orig'!DE51</f>
        <v>0</v>
      </c>
      <c r="EY29" s="132">
        <f>'1718 revenues orig'!DF51</f>
        <v>0</v>
      </c>
      <c r="EZ29" s="132">
        <f>'1718 revenues orig'!DG51</f>
        <v>0</v>
      </c>
      <c r="FA29" s="132">
        <f>'1718 revenues orig'!ES51</f>
        <v>0</v>
      </c>
      <c r="FB29" s="132">
        <f>'1718 revenues orig'!DH51</f>
        <v>155.80000000000001</v>
      </c>
      <c r="FC29" s="132">
        <f>'1718 revenues orig'!GB51</f>
        <v>0</v>
      </c>
      <c r="FD29" s="143">
        <f t="shared" ref="FD29:FD32" si="187">SUM(FB29:FC29)</f>
        <v>155.80000000000001</v>
      </c>
      <c r="FE29" s="132">
        <f>'1718 revenues orig'!DI51</f>
        <v>0</v>
      </c>
      <c r="FF29" s="132">
        <f>'1718 revenues orig'!DJ51</f>
        <v>1000</v>
      </c>
      <c r="FG29" s="132">
        <f>'1718 revenues orig'!DK51</f>
        <v>0</v>
      </c>
      <c r="FH29" s="132">
        <f>'1718 revenues orig'!DL51</f>
        <v>0</v>
      </c>
      <c r="FI29" s="132">
        <f>'1718 revenues orig'!DM51</f>
        <v>1080797.5</v>
      </c>
      <c r="FJ29" s="132">
        <f>'1718 revenues orig'!GC51</f>
        <v>0</v>
      </c>
      <c r="FK29" s="143">
        <f>SUM(FI29:FJ29)</f>
        <v>1080797.5</v>
      </c>
      <c r="FL29" s="132">
        <f>'1718 revenues orig'!DN51</f>
        <v>0</v>
      </c>
      <c r="FM29" s="132">
        <f>'1718 revenues orig'!DO51</f>
        <v>0</v>
      </c>
      <c r="FN29" s="132">
        <f>'1718 revenues orig'!DP51</f>
        <v>0</v>
      </c>
      <c r="FO29" s="132">
        <f>'1718 revenues orig'!DQ51</f>
        <v>0</v>
      </c>
      <c r="FP29" s="132">
        <f>'1718 revenues orig'!DR51</f>
        <v>0</v>
      </c>
      <c r="FQ29" s="132">
        <f>'1718 revenues orig'!GD51</f>
        <v>0</v>
      </c>
      <c r="FR29" s="143">
        <f>SUM(FP29:FQ29)</f>
        <v>0</v>
      </c>
      <c r="FS29" s="132">
        <f>'1718 revenues orig'!DS51</f>
        <v>0</v>
      </c>
      <c r="FT29" s="132">
        <f>'1718 revenues orig'!DT51</f>
        <v>0</v>
      </c>
      <c r="FU29" s="132">
        <f>'1718 revenues orig'!DU51</f>
        <v>0</v>
      </c>
      <c r="FV29" s="132">
        <f>'1718 revenues orig'!DV51</f>
        <v>0</v>
      </c>
      <c r="FW29" s="132">
        <f>'1718 revenues orig'!DW51</f>
        <v>0</v>
      </c>
      <c r="FX29" s="132">
        <f>'1718 revenues orig'!DX51</f>
        <v>0</v>
      </c>
      <c r="FY29" s="132">
        <f>'1718 revenues orig'!DY51</f>
        <v>0</v>
      </c>
      <c r="FZ29" s="132">
        <f>'1718 revenues orig'!GE51</f>
        <v>0</v>
      </c>
      <c r="GA29" s="132">
        <f>'1718 revenues orig'!GF51</f>
        <v>0</v>
      </c>
      <c r="GB29" s="132">
        <f>'1718 revenues orig'!GG51</f>
        <v>0</v>
      </c>
      <c r="GC29" s="143">
        <f>SUM(FY29:GB29)</f>
        <v>0</v>
      </c>
      <c r="GD29" s="132">
        <f>'1718 revenues orig'!DZ51</f>
        <v>0</v>
      </c>
      <c r="GE29" s="132">
        <f>'1718 revenues orig'!EA51</f>
        <v>0</v>
      </c>
      <c r="GF29" s="132">
        <f>'1718 revenues orig'!EB51</f>
        <v>0</v>
      </c>
      <c r="GG29" s="132">
        <f>'1718 revenues orig'!EC51</f>
        <v>0</v>
      </c>
      <c r="GH29" s="132">
        <f>'1718 revenues orig'!ED51</f>
        <v>0</v>
      </c>
      <c r="GI29" s="132">
        <f>'1718 revenues orig'!EE51</f>
        <v>0</v>
      </c>
      <c r="GJ29" s="132">
        <f>'1718 revenues orig'!EF51</f>
        <v>0</v>
      </c>
      <c r="GK29" s="132">
        <f>'1718 revenues orig'!EG51</f>
        <v>0</v>
      </c>
      <c r="GL29" s="132">
        <f>'1718 revenues orig'!EH51</f>
        <v>0</v>
      </c>
      <c r="GM29" s="132">
        <f>'1718 revenues orig'!EI51</f>
        <v>0</v>
      </c>
      <c r="GN29" s="132">
        <f>'1718 revenues orig'!EJ51</f>
        <v>0</v>
      </c>
      <c r="GO29" s="132">
        <f>'1718 revenues orig'!EK51</f>
        <v>0</v>
      </c>
      <c r="GP29" s="132">
        <f>'1718 revenues orig'!EL51</f>
        <v>0</v>
      </c>
      <c r="GQ29" s="132">
        <f>'1718 revenues orig'!EM51</f>
        <v>0</v>
      </c>
      <c r="GR29" s="132">
        <f>'1718 revenues orig'!EN51</f>
        <v>0</v>
      </c>
      <c r="GS29" s="132">
        <f>'1718 revenues orig'!EO51</f>
        <v>0</v>
      </c>
      <c r="GT29" s="132">
        <f>'1718 revenues orig'!EP51</f>
        <v>0</v>
      </c>
      <c r="GU29" s="132">
        <f>'1718 revenues orig'!GH51</f>
        <v>0</v>
      </c>
      <c r="GV29" s="143">
        <f>SUM(GT29:GU29)</f>
        <v>0</v>
      </c>
      <c r="GX29" s="132">
        <f>'1718 revenues orig'!EQ51</f>
        <v>1300</v>
      </c>
      <c r="GY29" s="155">
        <f t="shared" ref="GY29:GY30" si="188">SUM(E29:AH29)+SUM(AJ29:AT29)+SUM(AV29:BC29)+SUM(BE29:BJ29)+SUM(BL29:BV29)+SUM(BX29:CJ29)+SUM(CL29:CP29)+SUM(CR29:DE29)+SUM(DG29:DH29)+SUM(DJ29:FC29)+SUM(FE29:FJ29)+SUM(FL29:FQ29)+SUM(FS29:GB29)+SUM(GD29:GU29)+GX29+GW29</f>
        <v>1153768.3999999999</v>
      </c>
      <c r="GZ29" s="135">
        <f>GY29-'1718 revenues orig'!GI51</f>
        <v>0</v>
      </c>
    </row>
    <row r="30" spans="1:208">
      <c r="C30" s="110" t="str">
        <f>'1718 revenues orig'!C52</f>
        <v>45304</v>
      </c>
      <c r="D30" s="122" t="str">
        <f>'1718 revenues orig'!D52</f>
        <v xml:space="preserve"> Sale of Personal Property (&lt;$25,000) or Equipment (&lt;$5,000)</v>
      </c>
      <c r="E30" s="122">
        <f>'1718 revenues orig'!E52</f>
        <v>0</v>
      </c>
      <c r="F30" s="122">
        <f>'1718 revenues orig'!F52</f>
        <v>0</v>
      </c>
      <c r="G30" s="122">
        <f>'1718 revenues orig'!G52</f>
        <v>0</v>
      </c>
      <c r="H30" s="122">
        <f>'1718 revenues orig'!H52</f>
        <v>8078.55</v>
      </c>
      <c r="I30" s="122">
        <f>'1718 revenues orig'!I52</f>
        <v>5726.85</v>
      </c>
      <c r="J30" s="122">
        <f>'1718 revenues orig'!ET52</f>
        <v>0</v>
      </c>
      <c r="K30" s="122">
        <f>'1718 revenues orig'!EU52</f>
        <v>0</v>
      </c>
      <c r="L30" s="122">
        <f>'1718 revenues orig'!EV52</f>
        <v>0</v>
      </c>
      <c r="M30" s="122">
        <f>'1718 revenues orig'!EW52</f>
        <v>0</v>
      </c>
      <c r="N30" s="122">
        <f>'1718 revenues orig'!EX52</f>
        <v>0</v>
      </c>
      <c r="O30" s="122">
        <f>'1718 revenues orig'!EY52</f>
        <v>0</v>
      </c>
      <c r="P30" s="122">
        <f>'1718 revenues orig'!EZ52</f>
        <v>0</v>
      </c>
      <c r="Q30" s="122">
        <f>'1718 revenues orig'!FA52</f>
        <v>0</v>
      </c>
      <c r="R30" s="122">
        <f>'1718 revenues orig'!FB52</f>
        <v>0</v>
      </c>
      <c r="S30" s="122">
        <f>'1718 revenues orig'!FC52</f>
        <v>0</v>
      </c>
      <c r="T30" s="122">
        <f>'1718 revenues orig'!FD52</f>
        <v>0</v>
      </c>
      <c r="U30" s="122">
        <f>'1718 revenues orig'!FE52</f>
        <v>0</v>
      </c>
      <c r="V30" s="122">
        <f>'1718 revenues orig'!FF52</f>
        <v>0</v>
      </c>
      <c r="W30" s="122">
        <f>'1718 revenues orig'!FG52</f>
        <v>0</v>
      </c>
      <c r="X30" s="122">
        <f>'1718 revenues orig'!FH52</f>
        <v>0</v>
      </c>
      <c r="Y30" s="122">
        <f>'1718 revenues orig'!FI52</f>
        <v>0</v>
      </c>
      <c r="Z30" s="122">
        <f>'1718 revenues orig'!FJ52</f>
        <v>0</v>
      </c>
      <c r="AA30" s="122">
        <f>'1718 revenues orig'!FK52</f>
        <v>0</v>
      </c>
      <c r="AB30" s="122">
        <f>'1718 revenues orig'!FL52</f>
        <v>0</v>
      </c>
      <c r="AC30" s="122">
        <f>'1718 revenues orig'!FM52</f>
        <v>0</v>
      </c>
      <c r="AD30" s="122">
        <f>'1718 revenues orig'!FN52</f>
        <v>0</v>
      </c>
      <c r="AE30" s="122">
        <f>'1718 revenues orig'!FO52</f>
        <v>0</v>
      </c>
      <c r="AF30" s="122">
        <f>'1718 revenues orig'!FP52</f>
        <v>0</v>
      </c>
      <c r="AG30" s="122">
        <f>'1718 revenues orig'!FQ52</f>
        <v>0</v>
      </c>
      <c r="AH30" s="122">
        <f>'1718 revenues orig'!FR52</f>
        <v>0</v>
      </c>
      <c r="AI30" s="138">
        <f>SUM(I30:AH30)</f>
        <v>5726.85</v>
      </c>
      <c r="AJ30" s="122">
        <f>'1718 revenues orig'!J52</f>
        <v>0</v>
      </c>
      <c r="AK30" s="122">
        <f>'1718 revenues orig'!K52</f>
        <v>0</v>
      </c>
      <c r="AL30" s="122">
        <f>'1718 revenues orig'!L52</f>
        <v>0</v>
      </c>
      <c r="AM30" s="122">
        <f>'1718 revenues orig'!M52</f>
        <v>0</v>
      </c>
      <c r="AN30" s="122">
        <f>'1718 revenues orig'!N52</f>
        <v>0</v>
      </c>
      <c r="AO30" s="122">
        <f>'1718 revenues orig'!O52</f>
        <v>0</v>
      </c>
      <c r="AP30" s="122">
        <f>'1718 revenues orig'!P52</f>
        <v>0</v>
      </c>
      <c r="AQ30" s="122">
        <f>'1718 revenues orig'!Q52</f>
        <v>0</v>
      </c>
      <c r="AR30" s="122">
        <f>'1718 revenues orig'!R52</f>
        <v>0</v>
      </c>
      <c r="AS30" s="122">
        <f>'1718 revenues orig'!S52</f>
        <v>5603.26</v>
      </c>
      <c r="AT30" s="122">
        <f>'1718 revenues orig'!FS52</f>
        <v>0</v>
      </c>
      <c r="AU30" s="143">
        <f t="shared" si="180"/>
        <v>5603.26</v>
      </c>
      <c r="AV30" s="132">
        <f>'1718 revenues orig'!T52</f>
        <v>0</v>
      </c>
      <c r="AW30" s="132">
        <f>'1718 revenues orig'!U52</f>
        <v>0</v>
      </c>
      <c r="AX30" s="132">
        <f>'1718 revenues orig'!V52</f>
        <v>0</v>
      </c>
      <c r="AY30" s="132">
        <f>'1718 revenues orig'!W52</f>
        <v>75</v>
      </c>
      <c r="AZ30" s="132">
        <f>'1718 revenues orig'!ER52</f>
        <v>0</v>
      </c>
      <c r="BA30" s="132">
        <f>'1718 revenues orig'!X52</f>
        <v>9122.5</v>
      </c>
      <c r="BB30" s="132">
        <f>'1718 revenues orig'!FT52</f>
        <v>0</v>
      </c>
      <c r="BC30" s="132">
        <f>'1718 revenues orig'!FU52</f>
        <v>0</v>
      </c>
      <c r="BD30" s="143">
        <f t="shared" si="167"/>
        <v>9122.5</v>
      </c>
      <c r="BE30" s="132">
        <f>'1718 revenues orig'!Y52</f>
        <v>0</v>
      </c>
      <c r="BF30" s="132">
        <f>'1718 revenues orig'!Z52</f>
        <v>8165.52</v>
      </c>
      <c r="BG30" s="132">
        <f>'1718 revenues orig'!AA52</f>
        <v>0</v>
      </c>
      <c r="BH30" s="132">
        <f>'1718 revenues orig'!AB52</f>
        <v>0</v>
      </c>
      <c r="BI30" s="132">
        <f>'1718 revenues orig'!AC52</f>
        <v>0</v>
      </c>
      <c r="BJ30" s="132">
        <f>'1718 revenues orig'!FV52</f>
        <v>0</v>
      </c>
      <c r="BK30" s="143">
        <f t="shared" si="181"/>
        <v>0</v>
      </c>
      <c r="BL30" s="132">
        <f>'1718 revenues orig'!AD52</f>
        <v>0</v>
      </c>
      <c r="BM30" s="132">
        <f>'1718 revenues orig'!AE52</f>
        <v>0</v>
      </c>
      <c r="BN30" s="132">
        <f>'1718 revenues orig'!AF52</f>
        <v>31812.89</v>
      </c>
      <c r="BO30" s="132">
        <f>'1718 revenues orig'!AG52</f>
        <v>0</v>
      </c>
      <c r="BP30" s="132">
        <f>'1718 revenues orig'!AH52</f>
        <v>0</v>
      </c>
      <c r="BQ30" s="132">
        <f>'1718 revenues orig'!AI52</f>
        <v>0</v>
      </c>
      <c r="BR30" s="132">
        <f>'1718 revenues orig'!AJ52</f>
        <v>0</v>
      </c>
      <c r="BS30" s="132">
        <f>'1718 revenues orig'!AK52</f>
        <v>0</v>
      </c>
      <c r="BT30" s="132">
        <f>'1718 revenues orig'!AL52</f>
        <v>0</v>
      </c>
      <c r="BU30" s="132">
        <f>'1718 revenues orig'!AM52</f>
        <v>7256.45</v>
      </c>
      <c r="BV30" s="132">
        <f>'1718 revenues orig'!FW52</f>
        <v>0</v>
      </c>
      <c r="BW30" s="143">
        <f t="shared" si="182"/>
        <v>7256.45</v>
      </c>
      <c r="BX30" s="132">
        <f>'1718 revenues orig'!AN52</f>
        <v>0</v>
      </c>
      <c r="BY30" s="132">
        <f>'1718 revenues orig'!AO52</f>
        <v>0</v>
      </c>
      <c r="BZ30" s="132">
        <f>'1718 revenues orig'!AP52</f>
        <v>0</v>
      </c>
      <c r="CA30" s="132">
        <f>'1718 revenues orig'!AQ52</f>
        <v>0</v>
      </c>
      <c r="CB30" s="132">
        <f>'1718 revenues orig'!AR52</f>
        <v>0</v>
      </c>
      <c r="CC30" s="132">
        <f>'1718 revenues orig'!AS52</f>
        <v>0</v>
      </c>
      <c r="CD30" s="132">
        <f>'1718 revenues orig'!AT52</f>
        <v>0</v>
      </c>
      <c r="CE30" s="132">
        <f>'1718 revenues orig'!AU52</f>
        <v>0</v>
      </c>
      <c r="CF30" s="132">
        <f>'1718 revenues orig'!AV52</f>
        <v>0</v>
      </c>
      <c r="CG30" s="132">
        <f>'1718 revenues orig'!AW52</f>
        <v>0</v>
      </c>
      <c r="CH30" s="132">
        <f>'1718 revenues orig'!AX52</f>
        <v>0</v>
      </c>
      <c r="CI30" s="132">
        <f>'1718 revenues orig'!AY52</f>
        <v>0</v>
      </c>
      <c r="CJ30" s="132">
        <f>'1718 revenues orig'!FX52</f>
        <v>0</v>
      </c>
      <c r="CK30" s="143">
        <f t="shared" si="183"/>
        <v>0</v>
      </c>
      <c r="CL30" s="132">
        <f>'1718 revenues orig'!AZ52</f>
        <v>0</v>
      </c>
      <c r="CM30" s="132">
        <f>'1718 revenues orig'!BA52</f>
        <v>0</v>
      </c>
      <c r="CN30" s="132">
        <f>'1718 revenues orig'!BB52</f>
        <v>24940.94</v>
      </c>
      <c r="CO30" s="132">
        <f>'1718 revenues orig'!BC52</f>
        <v>28548.09</v>
      </c>
      <c r="CP30" s="132">
        <f>'1718 revenues orig'!FY52</f>
        <v>0</v>
      </c>
      <c r="CQ30" s="143">
        <f t="shared" si="184"/>
        <v>28548.09</v>
      </c>
      <c r="CR30" s="132">
        <f>'1718 revenues orig'!BD52</f>
        <v>0</v>
      </c>
      <c r="CS30" s="132">
        <f>'1718 revenues orig'!BE52</f>
        <v>8550</v>
      </c>
      <c r="CT30" s="132">
        <f>'1718 revenues orig'!BF52</f>
        <v>0</v>
      </c>
      <c r="CU30" s="132">
        <f>'1718 revenues orig'!BG52</f>
        <v>0</v>
      </c>
      <c r="CV30" s="132">
        <f>'1718 revenues orig'!BH52</f>
        <v>0</v>
      </c>
      <c r="CW30" s="132">
        <f>'1718 revenues orig'!BI52</f>
        <v>0</v>
      </c>
      <c r="CX30" s="132">
        <f>'1718 revenues orig'!BJ52</f>
        <v>0</v>
      </c>
      <c r="CY30" s="132">
        <f>'1718 revenues orig'!BK52</f>
        <v>0</v>
      </c>
      <c r="CZ30" s="132">
        <f>'1718 revenues orig'!BL52</f>
        <v>0</v>
      </c>
      <c r="DA30" s="132">
        <f>'1718 revenues orig'!BM52</f>
        <v>0</v>
      </c>
      <c r="DB30" s="132">
        <f>'1718 revenues orig'!BN52</f>
        <v>0</v>
      </c>
      <c r="DC30" s="132">
        <f>'1718 revenues orig'!BO52</f>
        <v>0</v>
      </c>
      <c r="DD30" s="132">
        <f>'1718 revenues orig'!BP52</f>
        <v>0</v>
      </c>
      <c r="DE30" s="132">
        <f>'1718 revenues orig'!FZ52</f>
        <v>0</v>
      </c>
      <c r="DF30" s="143">
        <f t="shared" si="185"/>
        <v>0</v>
      </c>
      <c r="DG30" s="132">
        <f>'1718 revenues orig'!BQ52</f>
        <v>0</v>
      </c>
      <c r="DH30" s="132">
        <f>'1718 revenues orig'!GA52</f>
        <v>0</v>
      </c>
      <c r="DI30" s="143">
        <f t="shared" si="186"/>
        <v>0</v>
      </c>
      <c r="DJ30" s="132">
        <f>'1718 revenues orig'!BR52</f>
        <v>0</v>
      </c>
      <c r="DK30" s="132">
        <f>'1718 revenues orig'!BS52</f>
        <v>0</v>
      </c>
      <c r="DM30" s="132">
        <f>'1718 revenues orig'!BT52</f>
        <v>0</v>
      </c>
      <c r="DN30" s="132">
        <f>'1718 revenues orig'!BU52</f>
        <v>0</v>
      </c>
      <c r="DO30" s="132">
        <f>'1718 revenues orig'!BV52</f>
        <v>12064.48</v>
      </c>
      <c r="DP30" s="132">
        <f>'1718 revenues orig'!BW52</f>
        <v>0</v>
      </c>
      <c r="DQ30" s="132">
        <f>'1718 revenues orig'!BX52</f>
        <v>0</v>
      </c>
      <c r="DR30" s="132">
        <f>'1718 revenues orig'!BY52</f>
        <v>555</v>
      </c>
      <c r="DS30" s="132">
        <f>'1718 revenues orig'!BZ52</f>
        <v>0</v>
      </c>
      <c r="DT30" s="132">
        <f>'1718 revenues orig'!CA52</f>
        <v>0</v>
      </c>
      <c r="DU30" s="132">
        <f>'1718 revenues orig'!CB52</f>
        <v>27039.58</v>
      </c>
      <c r="DV30" s="132">
        <f>'1718 revenues orig'!CC52</f>
        <v>0</v>
      </c>
      <c r="DW30" s="132">
        <f>'1718 revenues orig'!CD52</f>
        <v>2062.4</v>
      </c>
      <c r="DX30" s="132">
        <f>'1718 revenues orig'!CE52</f>
        <v>0</v>
      </c>
      <c r="DY30" s="132">
        <f>'1718 revenues orig'!CF52</f>
        <v>0</v>
      </c>
      <c r="DZ30" s="132">
        <f>'1718 revenues orig'!CG52</f>
        <v>0</v>
      </c>
      <c r="EA30" s="132">
        <f>'1718 revenues orig'!CH52</f>
        <v>0</v>
      </c>
      <c r="EB30" s="132">
        <f>'1718 revenues orig'!CI52</f>
        <v>0</v>
      </c>
      <c r="EC30" s="132">
        <f>'1718 revenues orig'!CJ52</f>
        <v>2896.61</v>
      </c>
      <c r="ED30" s="132">
        <f>'1718 revenues orig'!CK52</f>
        <v>0</v>
      </c>
      <c r="EE30" s="132">
        <f>'1718 revenues orig'!CL52</f>
        <v>676.05</v>
      </c>
      <c r="EF30" s="132">
        <f>'1718 revenues orig'!CM52</f>
        <v>0</v>
      </c>
      <c r="EG30" s="132">
        <f>'1718 revenues orig'!CN52</f>
        <v>0</v>
      </c>
      <c r="EH30" s="132">
        <f>'1718 revenues orig'!CO52</f>
        <v>0</v>
      </c>
      <c r="EI30" s="132">
        <f>'1718 revenues orig'!CP52</f>
        <v>57.75</v>
      </c>
      <c r="EJ30" s="132">
        <f>'1718 revenues orig'!CQ52</f>
        <v>0</v>
      </c>
      <c r="EK30" s="132">
        <f>'1718 revenues orig'!CR52</f>
        <v>0</v>
      </c>
      <c r="EL30" s="132">
        <f>'1718 revenues orig'!CS52</f>
        <v>0</v>
      </c>
      <c r="EM30" s="132">
        <f>'1718 revenues orig'!CT52</f>
        <v>3454.29</v>
      </c>
      <c r="EN30" s="132">
        <f>'1718 revenues orig'!CU52</f>
        <v>0</v>
      </c>
      <c r="EO30" s="132">
        <f>'1718 revenues orig'!CV52</f>
        <v>0</v>
      </c>
      <c r="EP30" s="132">
        <f>'1718 revenues orig'!CW52</f>
        <v>0</v>
      </c>
      <c r="EQ30" s="132">
        <f>'1718 revenues orig'!CX52</f>
        <v>0</v>
      </c>
      <c r="ER30" s="132">
        <f>'1718 revenues orig'!CY52</f>
        <v>5050</v>
      </c>
      <c r="ES30" s="132">
        <f>'1718 revenues orig'!CZ52</f>
        <v>0</v>
      </c>
      <c r="ET30" s="132">
        <f>'1718 revenues orig'!DA52</f>
        <v>14879.11</v>
      </c>
      <c r="EU30" s="132">
        <f>'1718 revenues orig'!DB52</f>
        <v>1365</v>
      </c>
      <c r="EV30" s="132">
        <f>'1718 revenues orig'!DC52</f>
        <v>0</v>
      </c>
      <c r="EW30" s="132">
        <f>'1718 revenues orig'!DD52</f>
        <v>0</v>
      </c>
      <c r="EX30" s="132">
        <f>'1718 revenues orig'!DE52</f>
        <v>0</v>
      </c>
      <c r="EY30" s="132">
        <f>'1718 revenues orig'!DF52</f>
        <v>6770</v>
      </c>
      <c r="EZ30" s="132">
        <f>'1718 revenues orig'!DG52</f>
        <v>15406.59</v>
      </c>
      <c r="FA30" s="132">
        <f>'1718 revenues orig'!ES52</f>
        <v>0</v>
      </c>
      <c r="FB30" s="132">
        <f>'1718 revenues orig'!DH52</f>
        <v>15374.53</v>
      </c>
      <c r="FC30" s="132">
        <f>'1718 revenues orig'!GB52</f>
        <v>0</v>
      </c>
      <c r="FD30" s="143">
        <f t="shared" si="187"/>
        <v>15374.53</v>
      </c>
      <c r="FE30" s="132">
        <f>'1718 revenues orig'!DI52</f>
        <v>0</v>
      </c>
      <c r="FF30" s="132">
        <f>'1718 revenues orig'!DJ52</f>
        <v>0</v>
      </c>
      <c r="FG30" s="132">
        <f>'1718 revenues orig'!DK52</f>
        <v>0</v>
      </c>
      <c r="FH30" s="132">
        <f>'1718 revenues orig'!DL52</f>
        <v>0</v>
      </c>
      <c r="FI30" s="132">
        <f>'1718 revenues orig'!DM52</f>
        <v>11137.5</v>
      </c>
      <c r="FJ30" s="132">
        <f>'1718 revenues orig'!GC52</f>
        <v>0</v>
      </c>
      <c r="FK30" s="143">
        <f>SUM(FI30:FJ30)</f>
        <v>11137.5</v>
      </c>
      <c r="FL30" s="132">
        <f>'1718 revenues orig'!DN52</f>
        <v>0</v>
      </c>
      <c r="FM30" s="132">
        <f>'1718 revenues orig'!DO52</f>
        <v>0</v>
      </c>
      <c r="FN30" s="132">
        <f>'1718 revenues orig'!DP52</f>
        <v>0</v>
      </c>
      <c r="FO30" s="132">
        <f>'1718 revenues orig'!DQ52</f>
        <v>0</v>
      </c>
      <c r="FP30" s="132">
        <f>'1718 revenues orig'!DR52</f>
        <v>0</v>
      </c>
      <c r="FQ30" s="132">
        <f>'1718 revenues orig'!GD52</f>
        <v>0</v>
      </c>
      <c r="FR30" s="143">
        <f>SUM(FP30:FQ30)</f>
        <v>0</v>
      </c>
      <c r="FS30" s="132">
        <f>'1718 revenues orig'!DS52</f>
        <v>0</v>
      </c>
      <c r="FT30" s="132">
        <f>'1718 revenues orig'!DT52</f>
        <v>0</v>
      </c>
      <c r="FU30" s="132">
        <f>'1718 revenues orig'!DU52</f>
        <v>0</v>
      </c>
      <c r="FV30" s="132">
        <f>'1718 revenues orig'!DV52</f>
        <v>0</v>
      </c>
      <c r="FW30" s="132">
        <f>'1718 revenues orig'!DW52</f>
        <v>0</v>
      </c>
      <c r="FX30" s="132">
        <f>'1718 revenues orig'!DX52</f>
        <v>0</v>
      </c>
      <c r="FY30" s="132">
        <f>'1718 revenues orig'!DY52</f>
        <v>0</v>
      </c>
      <c r="FZ30" s="132">
        <f>'1718 revenues orig'!GE52</f>
        <v>0</v>
      </c>
      <c r="GA30" s="132">
        <f>'1718 revenues orig'!GF52</f>
        <v>0</v>
      </c>
      <c r="GB30" s="132">
        <f>'1718 revenues orig'!GG52</f>
        <v>0</v>
      </c>
      <c r="GC30" s="143">
        <f>SUM(FY30:GB30)</f>
        <v>0</v>
      </c>
      <c r="GD30" s="132">
        <f>'1718 revenues orig'!DZ52</f>
        <v>0</v>
      </c>
      <c r="GE30" s="132">
        <f>'1718 revenues orig'!EA52</f>
        <v>0</v>
      </c>
      <c r="GF30" s="132">
        <f>'1718 revenues orig'!EB52</f>
        <v>0</v>
      </c>
      <c r="GG30" s="132">
        <f>'1718 revenues orig'!EC52</f>
        <v>0</v>
      </c>
      <c r="GH30" s="132">
        <f>'1718 revenues orig'!ED52</f>
        <v>0</v>
      </c>
      <c r="GI30" s="132">
        <f>'1718 revenues orig'!EE52</f>
        <v>3023.15</v>
      </c>
      <c r="GJ30" s="132">
        <f>'1718 revenues orig'!EF52</f>
        <v>0</v>
      </c>
      <c r="GK30" s="132">
        <f>'1718 revenues orig'!EG52</f>
        <v>0</v>
      </c>
      <c r="GL30" s="132">
        <f>'1718 revenues orig'!EH52</f>
        <v>0</v>
      </c>
      <c r="GM30" s="132">
        <f>'1718 revenues orig'!EI52</f>
        <v>0</v>
      </c>
      <c r="GN30" s="132">
        <f>'1718 revenues orig'!EJ52</f>
        <v>285</v>
      </c>
      <c r="GO30" s="132">
        <f>'1718 revenues orig'!EK52</f>
        <v>0</v>
      </c>
      <c r="GP30" s="132">
        <f>'1718 revenues orig'!EL52</f>
        <v>0</v>
      </c>
      <c r="GQ30" s="132">
        <f>'1718 revenues orig'!EM52</f>
        <v>15000</v>
      </c>
      <c r="GR30" s="132">
        <f>'1718 revenues orig'!EN52</f>
        <v>41</v>
      </c>
      <c r="GS30" s="132">
        <f>'1718 revenues orig'!EO52</f>
        <v>0</v>
      </c>
      <c r="GT30" s="132">
        <f>'1718 revenues orig'!EP52</f>
        <v>0</v>
      </c>
      <c r="GU30" s="132">
        <f>'1718 revenues orig'!GH52</f>
        <v>0</v>
      </c>
      <c r="GV30" s="143">
        <f>SUM(GT30:GU30)</f>
        <v>0</v>
      </c>
      <c r="GX30" s="132">
        <f>'1718 revenues orig'!EQ52</f>
        <v>4</v>
      </c>
      <c r="GY30" s="155">
        <f t="shared" si="188"/>
        <v>275022.09000000003</v>
      </c>
      <c r="GZ30" s="135">
        <f>GY30-'1718 revenues orig'!GI52</f>
        <v>0</v>
      </c>
    </row>
    <row r="31" spans="1:208" s="125" customFormat="1">
      <c r="A31" s="123"/>
      <c r="B31" s="123"/>
      <c r="C31" s="123" t="str">
        <f>'1718 revenues orig'!C55</f>
        <v>46000</v>
      </c>
      <c r="D31" s="125" t="str">
        <f>'1718 revenues orig'!D55</f>
        <v>OTHER ITEMS</v>
      </c>
      <c r="AI31" s="137"/>
      <c r="AU31" s="149"/>
      <c r="AV31" s="161"/>
      <c r="AW31" s="161"/>
      <c r="AX31" s="161"/>
      <c r="AY31" s="161"/>
      <c r="AZ31" s="161"/>
      <c r="BA31" s="161"/>
      <c r="BB31" s="161"/>
      <c r="BC31" s="161"/>
      <c r="BD31" s="149"/>
      <c r="BE31" s="161"/>
      <c r="BF31" s="161"/>
      <c r="BG31" s="161"/>
      <c r="BH31" s="161"/>
      <c r="BI31" s="161"/>
      <c r="BJ31" s="161"/>
      <c r="BK31" s="149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49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49"/>
      <c r="CL31" s="161"/>
      <c r="CM31" s="161"/>
      <c r="CN31" s="161"/>
      <c r="CO31" s="161"/>
      <c r="CP31" s="161"/>
      <c r="CQ31" s="149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49"/>
      <c r="DG31" s="161"/>
      <c r="DH31" s="161"/>
      <c r="DI31" s="149"/>
      <c r="DJ31" s="161"/>
      <c r="DK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49"/>
      <c r="FE31" s="161"/>
      <c r="FF31" s="161"/>
      <c r="FG31" s="161"/>
      <c r="FH31" s="161"/>
      <c r="FI31" s="161"/>
      <c r="FJ31" s="161"/>
      <c r="FK31" s="149"/>
      <c r="FL31" s="161"/>
      <c r="FM31" s="161"/>
      <c r="FN31" s="161"/>
      <c r="FO31" s="161"/>
      <c r="FP31" s="161"/>
      <c r="FQ31" s="161"/>
      <c r="FR31" s="149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49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49"/>
      <c r="GX31" s="161"/>
      <c r="GY31" s="150"/>
      <c r="GZ31" s="159"/>
    </row>
    <row r="32" spans="1:208">
      <c r="C32" s="130" t="str">
        <f>'1718 revenues orig'!C56</f>
        <v>46100</v>
      </c>
      <c r="D32" s="131" t="str">
        <f>'1718 revenues orig'!D56</f>
        <v xml:space="preserve"> Access Board (e-Rate)</v>
      </c>
      <c r="E32" s="131">
        <f>'1718 revenues orig'!E56</f>
        <v>0</v>
      </c>
      <c r="F32" s="131">
        <f>'1718 revenues orig'!F56</f>
        <v>0</v>
      </c>
      <c r="G32" s="131">
        <f>'1718 revenues orig'!G56</f>
        <v>0</v>
      </c>
      <c r="H32" s="131">
        <f>'1718 revenues orig'!H56</f>
        <v>113306.33</v>
      </c>
      <c r="I32" s="131">
        <f>'1718 revenues orig'!I56</f>
        <v>4234625.1900000004</v>
      </c>
      <c r="J32" s="131">
        <f>'1718 revenues orig'!ET56</f>
        <v>0</v>
      </c>
      <c r="K32" s="131">
        <f>'1718 revenues orig'!EU56</f>
        <v>0</v>
      </c>
      <c r="L32" s="131">
        <f>'1718 revenues orig'!EV56</f>
        <v>0</v>
      </c>
      <c r="M32" s="131">
        <f>'1718 revenues orig'!EW56</f>
        <v>0</v>
      </c>
      <c r="N32" s="131">
        <f>'1718 revenues orig'!EX56</f>
        <v>0</v>
      </c>
      <c r="O32" s="131">
        <f>'1718 revenues orig'!EY56</f>
        <v>0</v>
      </c>
      <c r="P32" s="131">
        <f>'1718 revenues orig'!EZ56</f>
        <v>0</v>
      </c>
      <c r="Q32" s="131">
        <f>'1718 revenues orig'!FA56</f>
        <v>0</v>
      </c>
      <c r="R32" s="131">
        <f>'1718 revenues orig'!FB56</f>
        <v>0</v>
      </c>
      <c r="S32" s="131">
        <f>'1718 revenues orig'!FC56</f>
        <v>0</v>
      </c>
      <c r="T32" s="131">
        <f>'1718 revenues orig'!FD56</f>
        <v>0</v>
      </c>
      <c r="U32" s="131">
        <f>'1718 revenues orig'!FE56</f>
        <v>11617.22</v>
      </c>
      <c r="V32" s="131">
        <f>'1718 revenues orig'!FF56</f>
        <v>0</v>
      </c>
      <c r="W32" s="131">
        <f>'1718 revenues orig'!FG56</f>
        <v>49707.03</v>
      </c>
      <c r="X32" s="131">
        <f>'1718 revenues orig'!FH56</f>
        <v>0</v>
      </c>
      <c r="Y32" s="131">
        <f>'1718 revenues orig'!FI56</f>
        <v>0</v>
      </c>
      <c r="Z32" s="131">
        <f>'1718 revenues orig'!FJ56</f>
        <v>39254.9</v>
      </c>
      <c r="AA32" s="131">
        <f>'1718 revenues orig'!FK56</f>
        <v>0</v>
      </c>
      <c r="AB32" s="131">
        <f>'1718 revenues orig'!FL56</f>
        <v>0</v>
      </c>
      <c r="AC32" s="131">
        <f>'1718 revenues orig'!FM56</f>
        <v>0</v>
      </c>
      <c r="AD32" s="131">
        <f>'1718 revenues orig'!FN56</f>
        <v>0</v>
      </c>
      <c r="AE32" s="131">
        <f>'1718 revenues orig'!FO56</f>
        <v>0</v>
      </c>
      <c r="AF32" s="131">
        <f>'1718 revenues orig'!FP56</f>
        <v>0</v>
      </c>
      <c r="AG32" s="131">
        <f>'1718 revenues orig'!FQ56</f>
        <v>0</v>
      </c>
      <c r="AH32" s="131">
        <f>'1718 revenues orig'!FR56</f>
        <v>0</v>
      </c>
      <c r="AI32" s="139">
        <f>SUM(I32:AH32)</f>
        <v>4335204.3400000008</v>
      </c>
      <c r="AJ32" s="131">
        <f>'1718 revenues orig'!J56</f>
        <v>0</v>
      </c>
      <c r="AK32" s="131">
        <f>'1718 revenues orig'!K56</f>
        <v>5579.15</v>
      </c>
      <c r="AL32" s="131">
        <f>'1718 revenues orig'!L56</f>
        <v>0</v>
      </c>
      <c r="AM32" s="131">
        <f>'1718 revenues orig'!M56</f>
        <v>0</v>
      </c>
      <c r="AN32" s="131">
        <f>'1718 revenues orig'!N56</f>
        <v>9428.23</v>
      </c>
      <c r="AO32" s="131">
        <f>'1718 revenues orig'!O56</f>
        <v>6201.85</v>
      </c>
      <c r="AP32" s="131">
        <f>'1718 revenues orig'!P56</f>
        <v>0</v>
      </c>
      <c r="AQ32" s="131">
        <f>'1718 revenues orig'!Q56</f>
        <v>0</v>
      </c>
      <c r="AR32" s="131">
        <f>'1718 revenues orig'!R56</f>
        <v>0</v>
      </c>
      <c r="AS32" s="131">
        <f>'1718 revenues orig'!S56</f>
        <v>10952.29</v>
      </c>
      <c r="AT32" s="131">
        <f>'1718 revenues orig'!FS56</f>
        <v>0</v>
      </c>
      <c r="AU32" s="148">
        <f t="shared" si="180"/>
        <v>10952.29</v>
      </c>
      <c r="AV32" s="131">
        <f>'1718 revenues orig'!T56</f>
        <v>572750.27</v>
      </c>
      <c r="AW32" s="131">
        <f>'1718 revenues orig'!U56</f>
        <v>179202.25</v>
      </c>
      <c r="AX32" s="131">
        <f>'1718 revenues orig'!V56</f>
        <v>0</v>
      </c>
      <c r="AY32" s="131">
        <f>'1718 revenues orig'!W56</f>
        <v>17943.939999999999</v>
      </c>
      <c r="AZ32" s="131">
        <f>'1718 revenues orig'!ER56</f>
        <v>11229.55</v>
      </c>
      <c r="BA32" s="131">
        <f>'1718 revenues orig'!X56</f>
        <v>0</v>
      </c>
      <c r="BB32" s="131">
        <f>'1718 revenues orig'!FT56</f>
        <v>0</v>
      </c>
      <c r="BC32" s="131">
        <f>'1718 revenues orig'!FU56</f>
        <v>0</v>
      </c>
      <c r="BD32" s="148">
        <f t="shared" si="167"/>
        <v>0</v>
      </c>
      <c r="BE32" s="131">
        <f>'1718 revenues orig'!Y56</f>
        <v>1473.64</v>
      </c>
      <c r="BF32" s="131">
        <f>'1718 revenues orig'!Z56</f>
        <v>267832.5</v>
      </c>
      <c r="BG32" s="131">
        <f>'1718 revenues orig'!AA56</f>
        <v>0</v>
      </c>
      <c r="BH32" s="131">
        <f>'1718 revenues orig'!AB56</f>
        <v>105875.34</v>
      </c>
      <c r="BI32" s="131">
        <f>'1718 revenues orig'!AC56</f>
        <v>29281.86</v>
      </c>
      <c r="BJ32" s="131">
        <f>'1718 revenues orig'!FV56</f>
        <v>6763.46</v>
      </c>
      <c r="BK32" s="148">
        <f t="shared" si="181"/>
        <v>36045.32</v>
      </c>
      <c r="BL32" s="131">
        <f>'1718 revenues orig'!AD56</f>
        <v>30342.36</v>
      </c>
      <c r="BM32" s="131">
        <f>'1718 revenues orig'!AE56</f>
        <v>0</v>
      </c>
      <c r="BN32" s="131">
        <f>'1718 revenues orig'!AF56</f>
        <v>151375.23000000001</v>
      </c>
      <c r="BO32" s="131">
        <f>'1718 revenues orig'!AG56</f>
        <v>0</v>
      </c>
      <c r="BP32" s="131">
        <f>'1718 revenues orig'!AH56</f>
        <v>0</v>
      </c>
      <c r="BQ32" s="131">
        <f>'1718 revenues orig'!AI56</f>
        <v>3908.33</v>
      </c>
      <c r="BR32" s="131">
        <f>'1718 revenues orig'!AJ56</f>
        <v>0</v>
      </c>
      <c r="BS32" s="131">
        <f>'1718 revenues orig'!AK56</f>
        <v>0</v>
      </c>
      <c r="BT32" s="131">
        <f>'1718 revenues orig'!AL56</f>
        <v>0</v>
      </c>
      <c r="BU32" s="131">
        <f>'1718 revenues orig'!AM56</f>
        <v>0</v>
      </c>
      <c r="BV32" s="131">
        <f>'1718 revenues orig'!FW56</f>
        <v>0</v>
      </c>
      <c r="BW32" s="148">
        <f t="shared" si="182"/>
        <v>0</v>
      </c>
      <c r="BX32" s="131">
        <f>'1718 revenues orig'!AN56</f>
        <v>7221.48</v>
      </c>
      <c r="BY32" s="131">
        <f>'1718 revenues orig'!AO56</f>
        <v>0</v>
      </c>
      <c r="BZ32" s="131">
        <f>'1718 revenues orig'!AP56</f>
        <v>0</v>
      </c>
      <c r="CA32" s="131">
        <f>'1718 revenues orig'!AQ56</f>
        <v>0</v>
      </c>
      <c r="CB32" s="131">
        <f>'1718 revenues orig'!AR56</f>
        <v>1446.76</v>
      </c>
      <c r="CC32" s="131">
        <f>'1718 revenues orig'!AS56</f>
        <v>0</v>
      </c>
      <c r="CD32" s="131">
        <f>'1718 revenues orig'!AT56</f>
        <v>2849.25</v>
      </c>
      <c r="CE32" s="131">
        <f>'1718 revenues orig'!AU56</f>
        <v>34228.480000000003</v>
      </c>
      <c r="CF32" s="131">
        <f>'1718 revenues orig'!AV56</f>
        <v>0</v>
      </c>
      <c r="CG32" s="131">
        <f>'1718 revenues orig'!AW56</f>
        <v>0</v>
      </c>
      <c r="CH32" s="131">
        <f>'1718 revenues orig'!AX56</f>
        <v>0</v>
      </c>
      <c r="CI32" s="131">
        <f>'1718 revenues orig'!AY56</f>
        <v>0</v>
      </c>
      <c r="CJ32" s="131">
        <f>'1718 revenues orig'!FX56</f>
        <v>0</v>
      </c>
      <c r="CK32" s="148">
        <f t="shared" si="183"/>
        <v>0</v>
      </c>
      <c r="CL32" s="131">
        <f>'1718 revenues orig'!AZ56</f>
        <v>30218.42</v>
      </c>
      <c r="CM32" s="131">
        <f>'1718 revenues orig'!BA56</f>
        <v>6103.64</v>
      </c>
      <c r="CN32" s="131">
        <f>'1718 revenues orig'!BB56</f>
        <v>181284.34</v>
      </c>
      <c r="CO32" s="131">
        <f>'1718 revenues orig'!BC56</f>
        <v>0</v>
      </c>
      <c r="CP32" s="131">
        <f>'1718 revenues orig'!FY56</f>
        <v>0</v>
      </c>
      <c r="CQ32" s="148">
        <f t="shared" si="184"/>
        <v>0</v>
      </c>
      <c r="CR32" s="131">
        <f>'1718 revenues orig'!BD56</f>
        <v>0</v>
      </c>
      <c r="CS32" s="131">
        <f>'1718 revenues orig'!BE56</f>
        <v>0</v>
      </c>
      <c r="CT32" s="131">
        <f>'1718 revenues orig'!BF56</f>
        <v>0</v>
      </c>
      <c r="CU32" s="131">
        <f>'1718 revenues orig'!BG56</f>
        <v>38299.57</v>
      </c>
      <c r="CV32" s="131">
        <f>'1718 revenues orig'!BH56</f>
        <v>95329.1</v>
      </c>
      <c r="CW32" s="131">
        <f>'1718 revenues orig'!BI56</f>
        <v>0</v>
      </c>
      <c r="CX32" s="131">
        <f>'1718 revenues orig'!BJ56</f>
        <v>0</v>
      </c>
      <c r="CY32" s="131">
        <f>'1718 revenues orig'!BK56</f>
        <v>6134.39</v>
      </c>
      <c r="CZ32" s="131">
        <f>'1718 revenues orig'!BL56</f>
        <v>72769.06</v>
      </c>
      <c r="DA32" s="131">
        <f>'1718 revenues orig'!BM56</f>
        <v>801.87</v>
      </c>
      <c r="DB32" s="131">
        <f>'1718 revenues orig'!BN56</f>
        <v>0</v>
      </c>
      <c r="DC32" s="131">
        <f>'1718 revenues orig'!BO56</f>
        <v>0</v>
      </c>
      <c r="DD32" s="131">
        <f>'1718 revenues orig'!BP56</f>
        <v>76880</v>
      </c>
      <c r="DE32" s="131">
        <f>'1718 revenues orig'!FZ56</f>
        <v>0</v>
      </c>
      <c r="DF32" s="148">
        <f t="shared" si="185"/>
        <v>76880</v>
      </c>
      <c r="DG32" s="131">
        <f>'1718 revenues orig'!BQ56</f>
        <v>0</v>
      </c>
      <c r="DH32" s="131">
        <f>'1718 revenues orig'!GA56</f>
        <v>0</v>
      </c>
      <c r="DI32" s="148">
        <f t="shared" si="186"/>
        <v>0</v>
      </c>
      <c r="DJ32" s="131">
        <f>'1718 revenues orig'!BR56</f>
        <v>0</v>
      </c>
      <c r="DK32" s="131">
        <f>'1718 revenues orig'!BS56</f>
        <v>0</v>
      </c>
      <c r="DL32" s="131"/>
      <c r="DM32" s="131">
        <f>'1718 revenues orig'!BT56</f>
        <v>0</v>
      </c>
      <c r="DN32" s="131">
        <f>'1718 revenues orig'!BU56</f>
        <v>2307.11</v>
      </c>
      <c r="DO32" s="131">
        <f>'1718 revenues orig'!BV56</f>
        <v>869826.83</v>
      </c>
      <c r="DP32" s="131">
        <f>'1718 revenues orig'!BW56</f>
        <v>0</v>
      </c>
      <c r="DQ32" s="131">
        <f>'1718 revenues orig'!BX56</f>
        <v>74217.91</v>
      </c>
      <c r="DR32" s="131">
        <f>'1718 revenues orig'!BY56</f>
        <v>2142.2600000000002</v>
      </c>
      <c r="DS32" s="131">
        <f>'1718 revenues orig'!BZ56</f>
        <v>0</v>
      </c>
      <c r="DT32" s="131">
        <f>'1718 revenues orig'!CA56</f>
        <v>41097.78</v>
      </c>
      <c r="DU32" s="131">
        <f>'1718 revenues orig'!CB56</f>
        <v>0</v>
      </c>
      <c r="DV32" s="131">
        <f>'1718 revenues orig'!CC56</f>
        <v>0</v>
      </c>
      <c r="DW32" s="131">
        <f>'1718 revenues orig'!CD56</f>
        <v>0</v>
      </c>
      <c r="DX32" s="131">
        <f>'1718 revenues orig'!CE56</f>
        <v>0</v>
      </c>
      <c r="DY32" s="131">
        <f>'1718 revenues orig'!CF56</f>
        <v>0</v>
      </c>
      <c r="DZ32" s="131">
        <f>'1718 revenues orig'!CG56</f>
        <v>0</v>
      </c>
      <c r="EA32" s="131">
        <f>'1718 revenues orig'!CH56</f>
        <v>0</v>
      </c>
      <c r="EB32" s="131">
        <f>'1718 revenues orig'!CI56</f>
        <v>0</v>
      </c>
      <c r="EC32" s="131">
        <f>'1718 revenues orig'!CJ56</f>
        <v>20470.13</v>
      </c>
      <c r="ED32" s="131">
        <f>'1718 revenues orig'!CK56</f>
        <v>0</v>
      </c>
      <c r="EE32" s="131">
        <f>'1718 revenues orig'!CL56</f>
        <v>0</v>
      </c>
      <c r="EF32" s="131">
        <f>'1718 revenues orig'!CM56</f>
        <v>0</v>
      </c>
      <c r="EG32" s="131">
        <f>'1718 revenues orig'!CN56</f>
        <v>0</v>
      </c>
      <c r="EH32" s="131">
        <f>'1718 revenues orig'!CO56</f>
        <v>52600.23</v>
      </c>
      <c r="EI32" s="131">
        <f>'1718 revenues orig'!CP56</f>
        <v>112739.84</v>
      </c>
      <c r="EJ32" s="131">
        <f>'1718 revenues orig'!CQ56</f>
        <v>0</v>
      </c>
      <c r="EK32" s="131">
        <f>'1718 revenues orig'!CR56</f>
        <v>0</v>
      </c>
      <c r="EL32" s="131">
        <f>'1718 revenues orig'!CS56</f>
        <v>0</v>
      </c>
      <c r="EM32" s="131">
        <f>'1718 revenues orig'!CT56</f>
        <v>40689.42</v>
      </c>
      <c r="EN32" s="131">
        <f>'1718 revenues orig'!CU56</f>
        <v>0</v>
      </c>
      <c r="EO32" s="131">
        <f>'1718 revenues orig'!CV56</f>
        <v>4185.09</v>
      </c>
      <c r="EP32" s="131">
        <f>'1718 revenues orig'!CW56</f>
        <v>0</v>
      </c>
      <c r="EQ32" s="131">
        <f>'1718 revenues orig'!CX56</f>
        <v>31285.53</v>
      </c>
      <c r="ER32" s="131">
        <f>'1718 revenues orig'!CY56</f>
        <v>22232.28</v>
      </c>
      <c r="ES32" s="131">
        <f>'1718 revenues orig'!CZ56</f>
        <v>58918.080000000002</v>
      </c>
      <c r="ET32" s="131">
        <f>'1718 revenues orig'!DA56</f>
        <v>61901.45</v>
      </c>
      <c r="EU32" s="131">
        <f>'1718 revenues orig'!DB56</f>
        <v>34244.21</v>
      </c>
      <c r="EV32" s="131">
        <f>'1718 revenues orig'!DC56</f>
        <v>0</v>
      </c>
      <c r="EW32" s="131">
        <f>'1718 revenues orig'!DD56</f>
        <v>235.84</v>
      </c>
      <c r="EX32" s="131">
        <f>'1718 revenues orig'!DE56</f>
        <v>0</v>
      </c>
      <c r="EY32" s="131">
        <f>'1718 revenues orig'!DF56</f>
        <v>46703.199999999997</v>
      </c>
      <c r="EZ32" s="131">
        <f>'1718 revenues orig'!DG56</f>
        <v>106186.2</v>
      </c>
      <c r="FA32" s="131">
        <f>'1718 revenues orig'!ES56</f>
        <v>0</v>
      </c>
      <c r="FB32" s="131">
        <f>'1718 revenues orig'!DH56</f>
        <v>257993.78</v>
      </c>
      <c r="FC32" s="131">
        <f>'1718 revenues orig'!GB56</f>
        <v>0</v>
      </c>
      <c r="FD32" s="148">
        <f t="shared" si="187"/>
        <v>257993.78</v>
      </c>
      <c r="FE32" s="131">
        <f>'1718 revenues orig'!DI56</f>
        <v>11672.62</v>
      </c>
      <c r="FF32" s="131">
        <f>'1718 revenues orig'!DJ56</f>
        <v>64490.16</v>
      </c>
      <c r="FG32" s="131">
        <f>'1718 revenues orig'!DK56</f>
        <v>1729.39</v>
      </c>
      <c r="FH32" s="131">
        <f>'1718 revenues orig'!DL56</f>
        <v>0</v>
      </c>
      <c r="FI32" s="131">
        <f>'1718 revenues orig'!DM56</f>
        <v>1945280.2</v>
      </c>
      <c r="FJ32" s="131">
        <f>'1718 revenues orig'!GC56</f>
        <v>1638</v>
      </c>
      <c r="FK32" s="148">
        <f>SUM(FI32:FJ32)</f>
        <v>1946918.2</v>
      </c>
      <c r="FL32" s="131">
        <f>'1718 revenues orig'!DN56</f>
        <v>21660.28</v>
      </c>
      <c r="FM32" s="131">
        <f>'1718 revenues orig'!DO56</f>
        <v>0</v>
      </c>
      <c r="FN32" s="131">
        <f>'1718 revenues orig'!DP56</f>
        <v>196255.34</v>
      </c>
      <c r="FO32" s="131">
        <f>'1718 revenues orig'!DQ56</f>
        <v>0</v>
      </c>
      <c r="FP32" s="131">
        <f>'1718 revenues orig'!DR56</f>
        <v>100299.98</v>
      </c>
      <c r="FQ32" s="131">
        <f>'1718 revenues orig'!GD56</f>
        <v>0</v>
      </c>
      <c r="FR32" s="148">
        <f>SUM(FP32:FQ32)</f>
        <v>100299.98</v>
      </c>
      <c r="FS32" s="131">
        <f>'1718 revenues orig'!DS56</f>
        <v>0</v>
      </c>
      <c r="FT32" s="131">
        <f>'1718 revenues orig'!DT56</f>
        <v>20432.89</v>
      </c>
      <c r="FU32" s="131">
        <f>'1718 revenues orig'!DU56</f>
        <v>28216.85</v>
      </c>
      <c r="FV32" s="131">
        <f>'1718 revenues orig'!DV56</f>
        <v>6648.04</v>
      </c>
      <c r="FW32" s="131">
        <f>'1718 revenues orig'!DW56</f>
        <v>0</v>
      </c>
      <c r="FX32" s="131">
        <f>'1718 revenues orig'!DX56</f>
        <v>10120.74</v>
      </c>
      <c r="FY32" s="131">
        <f>'1718 revenues orig'!DY56</f>
        <v>231002.39</v>
      </c>
      <c r="FZ32" s="131">
        <f>'1718 revenues orig'!GE56</f>
        <v>0</v>
      </c>
      <c r="GA32" s="131">
        <f>'1718 revenues orig'!GF56</f>
        <v>6750.91</v>
      </c>
      <c r="GB32" s="131">
        <f>'1718 revenues orig'!GG56</f>
        <v>0</v>
      </c>
      <c r="GC32" s="148">
        <f>SUM(FY32:GB32)</f>
        <v>237753.30000000002</v>
      </c>
      <c r="GD32" s="131">
        <f>'1718 revenues orig'!DZ56</f>
        <v>0</v>
      </c>
      <c r="GE32" s="131">
        <f>'1718 revenues orig'!EA56</f>
        <v>0</v>
      </c>
      <c r="GF32" s="131">
        <f>'1718 revenues orig'!EB56</f>
        <v>0</v>
      </c>
      <c r="GG32" s="131">
        <f>'1718 revenues orig'!EC56</f>
        <v>0</v>
      </c>
      <c r="GH32" s="131">
        <f>'1718 revenues orig'!ED56</f>
        <v>0</v>
      </c>
      <c r="GI32" s="131">
        <f>'1718 revenues orig'!EE56</f>
        <v>11638.2</v>
      </c>
      <c r="GJ32" s="131">
        <f>'1718 revenues orig'!EF56</f>
        <v>0</v>
      </c>
      <c r="GK32" s="131">
        <f>'1718 revenues orig'!EG56</f>
        <v>0</v>
      </c>
      <c r="GL32" s="131">
        <f>'1718 revenues orig'!EH56</f>
        <v>43371.38</v>
      </c>
      <c r="GM32" s="131">
        <f>'1718 revenues orig'!EI56</f>
        <v>31821.01</v>
      </c>
      <c r="GN32" s="131">
        <f>'1718 revenues orig'!EJ56</f>
        <v>20978.45</v>
      </c>
      <c r="GO32" s="131">
        <f>'1718 revenues orig'!EK56</f>
        <v>0</v>
      </c>
      <c r="GP32" s="131">
        <f>'1718 revenues orig'!EL56</f>
        <v>0</v>
      </c>
      <c r="GQ32" s="131">
        <f>'1718 revenues orig'!EM56</f>
        <v>10603.36</v>
      </c>
      <c r="GR32" s="131">
        <f>'1718 revenues orig'!EN56</f>
        <v>0</v>
      </c>
      <c r="GS32" s="131">
        <f>'1718 revenues orig'!EO56</f>
        <v>4116.22</v>
      </c>
      <c r="GT32" s="131">
        <f>'1718 revenues orig'!EP56</f>
        <v>36879.040000000001</v>
      </c>
      <c r="GU32" s="131">
        <f>'1718 revenues orig'!GH56</f>
        <v>1019.54</v>
      </c>
      <c r="GV32" s="148">
        <f>SUM(GT32:GU32)</f>
        <v>37898.58</v>
      </c>
      <c r="GW32" s="131"/>
      <c r="GX32" s="131">
        <f>'1718 revenues orig'!EQ56</f>
        <v>159674.32</v>
      </c>
      <c r="GY32" s="147">
        <f>SUM(E32:AH32)+SUM(AJ32:AT32)+SUM(AV32:BC32)+SUM(BE32:BJ32)+SUM(BL32:BV32)+SUM(BX32:CJ32)+SUM(CL32:CP32)+SUM(CR32:DE32)+SUM(DG32:DH32)+SUM(DJ32:FC32)+SUM(FE32:FJ32)+SUM(FL32:FQ32)+SUM(FS32:GB32)+SUM(GD32:GU32)+GX32+GW32</f>
        <v>11218493.76</v>
      </c>
      <c r="GZ32" s="135">
        <f>GY32-'1718 revenues orig'!GI56</f>
        <v>0</v>
      </c>
    </row>
    <row r="33" spans="1:208" s="125" customFormat="1">
      <c r="A33" s="123"/>
      <c r="B33" s="123"/>
      <c r="C33" s="133"/>
      <c r="D33" s="134" t="s">
        <v>793</v>
      </c>
      <c r="E33" s="134">
        <f>SUBTOTAL(9,E13:E32)</f>
        <v>5447.07</v>
      </c>
      <c r="F33" s="134">
        <f t="shared" ref="F33:K33" si="189">SUBTOTAL(9,F13:F32)</f>
        <v>4544.75</v>
      </c>
      <c r="G33" s="134">
        <f t="shared" si="189"/>
        <v>1463</v>
      </c>
      <c r="H33" s="134">
        <f t="shared" si="189"/>
        <v>214139.47</v>
      </c>
      <c r="I33" s="134">
        <f t="shared" si="189"/>
        <v>6969467.4800000004</v>
      </c>
      <c r="J33" s="134">
        <f t="shared" si="189"/>
        <v>8011.62</v>
      </c>
      <c r="K33" s="134">
        <f t="shared" si="189"/>
        <v>2967.34</v>
      </c>
      <c r="L33" s="134">
        <f t="shared" ref="L33" si="190">SUBTOTAL(9,L13:L32)</f>
        <v>40269.03</v>
      </c>
      <c r="M33" s="134">
        <f t="shared" ref="M33" si="191">SUBTOTAL(9,M13:M32)</f>
        <v>7745.7</v>
      </c>
      <c r="N33" s="134">
        <f t="shared" ref="N33" si="192">SUBTOTAL(9,N13:N32)</f>
        <v>74638.509999999995</v>
      </c>
      <c r="O33" s="134">
        <f t="shared" ref="O33" si="193">SUBTOTAL(9,O13:O32)</f>
        <v>1365.4399999999998</v>
      </c>
      <c r="P33" s="134">
        <f t="shared" ref="P33:Q33" si="194">SUBTOTAL(9,P13:P32)</f>
        <v>31488.77</v>
      </c>
      <c r="Q33" s="134">
        <f t="shared" si="194"/>
        <v>314836.12</v>
      </c>
      <c r="R33" s="134">
        <f t="shared" ref="R33" si="195">SUBTOTAL(9,R13:R32)</f>
        <v>2513.46</v>
      </c>
      <c r="S33" s="134">
        <f t="shared" ref="S33" si="196">SUBTOTAL(9,S13:S32)</f>
        <v>691.68000000000006</v>
      </c>
      <c r="T33" s="134">
        <f t="shared" ref="T33" si="197">SUBTOTAL(9,T13:T32)</f>
        <v>3424.57</v>
      </c>
      <c r="U33" s="134">
        <f t="shared" ref="U33:V33" si="198">SUBTOTAL(9,U13:U32)</f>
        <v>13182.34</v>
      </c>
      <c r="V33" s="134">
        <f t="shared" si="198"/>
        <v>0</v>
      </c>
      <c r="W33" s="134">
        <f t="shared" ref="W33" si="199">SUBTOTAL(9,W13:W32)</f>
        <v>53981.07</v>
      </c>
      <c r="X33" s="134">
        <f t="shared" ref="X33" si="200">SUBTOTAL(9,X13:X32)</f>
        <v>330184.23000000004</v>
      </c>
      <c r="Y33" s="134">
        <f t="shared" ref="Y33" si="201">SUBTOTAL(9,Y13:Y32)</f>
        <v>47428.38</v>
      </c>
      <c r="Z33" s="134">
        <f t="shared" ref="Z33" si="202">SUBTOTAL(9,Z13:Z32)</f>
        <v>49173.490000000005</v>
      </c>
      <c r="AA33" s="134">
        <f t="shared" ref="AA33" si="203">SUBTOTAL(9,AA13:AA32)</f>
        <v>15521.560000000001</v>
      </c>
      <c r="AB33" s="134">
        <f t="shared" ref="AB33:AC33" si="204">SUBTOTAL(9,AB13:AB32)</f>
        <v>3014</v>
      </c>
      <c r="AC33" s="134">
        <f t="shared" si="204"/>
        <v>739.26</v>
      </c>
      <c r="AD33" s="134">
        <f t="shared" ref="AD33" si="205">SUBTOTAL(9,AD13:AD32)</f>
        <v>19.66</v>
      </c>
      <c r="AE33" s="134">
        <f t="shared" ref="AE33" si="206">SUBTOTAL(9,AE13:AE32)</f>
        <v>0</v>
      </c>
      <c r="AF33" s="134">
        <f t="shared" ref="AF33" si="207">SUBTOTAL(9,AF13:AF32)</f>
        <v>6245.72</v>
      </c>
      <c r="AG33" s="134">
        <f t="shared" ref="AG33:AH33" si="208">SUBTOTAL(9,AG13:AG32)</f>
        <v>63516.729999999996</v>
      </c>
      <c r="AH33" s="134">
        <f t="shared" si="208"/>
        <v>800.79</v>
      </c>
      <c r="AI33" s="137">
        <f>SUBTOTAL(9,AI13:AI32)</f>
        <v>8041226.9500000011</v>
      </c>
      <c r="AJ33" s="134">
        <f>SUBTOTAL(9,AJ13:AJ32)</f>
        <v>60375.48</v>
      </c>
      <c r="AK33" s="134">
        <f t="shared" ref="AK33" si="209">SUBTOTAL(9,AK13:AK32)</f>
        <v>10202.25</v>
      </c>
      <c r="AL33" s="134">
        <f t="shared" ref="AL33" si="210">SUBTOTAL(9,AL13:AL32)</f>
        <v>48906.54</v>
      </c>
      <c r="AM33" s="134">
        <f t="shared" ref="AM33" si="211">SUBTOTAL(9,AM13:AM32)</f>
        <v>1000</v>
      </c>
      <c r="AN33" s="134">
        <f t="shared" ref="AN33" si="212">SUBTOTAL(9,AN13:AN32)</f>
        <v>31551.19</v>
      </c>
      <c r="AO33" s="134">
        <f t="shared" ref="AO33" si="213">SUBTOTAL(9,AO13:AO32)</f>
        <v>33520.639999999999</v>
      </c>
      <c r="AP33" s="134">
        <f t="shared" ref="AP33" si="214">SUBTOTAL(9,AP13:AP32)</f>
        <v>5957.79</v>
      </c>
      <c r="AQ33" s="134">
        <f t="shared" ref="AQ33" si="215">SUBTOTAL(9,AQ13:AQ32)</f>
        <v>400436.75</v>
      </c>
      <c r="AR33" s="134">
        <f t="shared" ref="AR33" si="216">SUBTOTAL(9,AR13:AR32)</f>
        <v>18434</v>
      </c>
      <c r="AS33" s="134">
        <f t="shared" ref="AS33:AT33" si="217">SUBTOTAL(9,AS13:AS32)</f>
        <v>190215.28000000003</v>
      </c>
      <c r="AT33" s="134">
        <f t="shared" si="217"/>
        <v>2093.8900000000003</v>
      </c>
      <c r="AU33" s="137">
        <f>SUBTOTAL(9,AU13:AU32)</f>
        <v>192309.17000000004</v>
      </c>
      <c r="AV33" s="134">
        <f t="shared" ref="AV33" si="218">SUBTOTAL(9,AV13:AV32)</f>
        <v>884619.4</v>
      </c>
      <c r="AW33" s="134">
        <f t="shared" ref="AW33" si="219">SUBTOTAL(9,AW13:AW32)</f>
        <v>695186.73</v>
      </c>
      <c r="AX33" s="134">
        <f t="shared" ref="AX33" si="220">SUBTOTAL(9,AX13:AX32)</f>
        <v>311162.13999999996</v>
      </c>
      <c r="AY33" s="134">
        <f t="shared" ref="AY33" si="221">SUBTOTAL(9,AY13:AY32)</f>
        <v>48448.13</v>
      </c>
      <c r="AZ33" s="134">
        <f t="shared" ref="AZ33" si="222">SUBTOTAL(9,AZ13:AZ32)</f>
        <v>80320.22</v>
      </c>
      <c r="BA33" s="134">
        <f t="shared" ref="BA33" si="223">SUBTOTAL(9,BA13:BA32)</f>
        <v>552665.91999999993</v>
      </c>
      <c r="BB33" s="134">
        <f t="shared" ref="BB33" si="224">SUBTOTAL(9,BB13:BB32)</f>
        <v>4386.6400000000003</v>
      </c>
      <c r="BC33" s="134">
        <f t="shared" ref="BC33" si="225">SUBTOTAL(9,BC13:BC32)</f>
        <v>0</v>
      </c>
      <c r="BD33" s="137">
        <f>SUBTOTAL(9,BD13:BD32)</f>
        <v>557052.55999999994</v>
      </c>
      <c r="BE33" s="134">
        <f t="shared" ref="BE33" si="226">SUBTOTAL(9,BE13:BE32)</f>
        <v>4009.09</v>
      </c>
      <c r="BF33" s="134">
        <f t="shared" ref="BF33" si="227">SUBTOTAL(9,BF13:BF32)</f>
        <v>471377.57999999996</v>
      </c>
      <c r="BG33" s="134">
        <f t="shared" ref="BG33" si="228">SUBTOTAL(9,BG13:BG32)</f>
        <v>2110.1799999999998</v>
      </c>
      <c r="BH33" s="134">
        <f t="shared" ref="BH33" si="229">SUBTOTAL(9,BH13:BH32)</f>
        <v>131680.76999999999</v>
      </c>
      <c r="BI33" s="134">
        <f t="shared" ref="BI33:BJ33" si="230">SUBTOTAL(9,BI13:BI32)</f>
        <v>167158.44</v>
      </c>
      <c r="BJ33" s="134">
        <f t="shared" si="230"/>
        <v>12520.59</v>
      </c>
      <c r="BK33" s="137">
        <f>SUBTOTAL(9,BK13:BK32)</f>
        <v>179679.03</v>
      </c>
      <c r="BL33" s="134">
        <f t="shared" ref="BL33" si="231">SUBTOTAL(9,BL13:BL32)</f>
        <v>74248.88</v>
      </c>
      <c r="BM33" s="134">
        <f t="shared" ref="BM33" si="232">SUBTOTAL(9,BM13:BM32)</f>
        <v>11932.98</v>
      </c>
      <c r="BN33" s="134">
        <f t="shared" ref="BN33" si="233">SUBTOTAL(9,BN13:BN32)</f>
        <v>331585.26</v>
      </c>
      <c r="BO33" s="134">
        <f t="shared" ref="BO33" si="234">SUBTOTAL(9,BO13:BO32)</f>
        <v>32888.080000000002</v>
      </c>
      <c r="BP33" s="134">
        <f t="shared" ref="BP33" si="235">SUBTOTAL(9,BP13:BP32)</f>
        <v>0</v>
      </c>
      <c r="BQ33" s="134">
        <f t="shared" ref="BQ33" si="236">SUBTOTAL(9,BQ13:BQ32)</f>
        <v>4435.71</v>
      </c>
      <c r="BR33" s="134">
        <f t="shared" ref="BR33" si="237">SUBTOTAL(9,BR13:BR32)</f>
        <v>17506.57</v>
      </c>
      <c r="BS33" s="134">
        <f t="shared" ref="BS33" si="238">SUBTOTAL(9,BS13:BS32)</f>
        <v>54976.800000000003</v>
      </c>
      <c r="BT33" s="134">
        <f t="shared" ref="BT33" si="239">SUBTOTAL(9,BT13:BT32)</f>
        <v>1030.24</v>
      </c>
      <c r="BU33" s="134">
        <f t="shared" ref="BU33:BV33" si="240">SUBTOTAL(9,BU13:BU32)</f>
        <v>130799.23999999999</v>
      </c>
      <c r="BV33" s="134">
        <f t="shared" si="240"/>
        <v>41984.38</v>
      </c>
      <c r="BW33" s="137">
        <f>SUBTOTAL(9,BW13:BW32)</f>
        <v>172783.62000000002</v>
      </c>
      <c r="BX33" s="134">
        <f t="shared" ref="BX33" si="241">SUBTOTAL(9,BX13:BX32)</f>
        <v>9272.83</v>
      </c>
      <c r="BY33" s="134">
        <f t="shared" ref="BY33" si="242">SUBTOTAL(9,BY13:BY32)</f>
        <v>104956.82</v>
      </c>
      <c r="BZ33" s="134">
        <f t="shared" ref="BZ33" si="243">SUBTOTAL(9,BZ13:BZ32)</f>
        <v>24990.83</v>
      </c>
      <c r="CA33" s="134">
        <f t="shared" ref="CA33" si="244">SUBTOTAL(9,CA13:CA32)</f>
        <v>34032.410000000003</v>
      </c>
      <c r="CB33" s="134">
        <f t="shared" ref="CB33" si="245">SUBTOTAL(9,CB13:CB32)</f>
        <v>12110.86</v>
      </c>
      <c r="CC33" s="134">
        <f t="shared" ref="CC33" si="246">SUBTOTAL(9,CC13:CC32)</f>
        <v>14229.01</v>
      </c>
      <c r="CD33" s="134">
        <f t="shared" ref="CD33" si="247">SUBTOTAL(9,CD13:CD32)</f>
        <v>362128.23</v>
      </c>
      <c r="CE33" s="134">
        <f t="shared" ref="CE33" si="248">SUBTOTAL(9,CE13:CE32)</f>
        <v>55002.100000000006</v>
      </c>
      <c r="CF33" s="134">
        <f t="shared" ref="CF33" si="249">SUBTOTAL(9,CF13:CF32)</f>
        <v>864.7</v>
      </c>
      <c r="CG33" s="134">
        <f t="shared" ref="CG33" si="250">SUBTOTAL(9,CG13:CG32)</f>
        <v>17947.53</v>
      </c>
      <c r="CH33" s="134">
        <f t="shared" ref="CH33" si="251">SUBTOTAL(9,CH13:CH32)</f>
        <v>279135.42</v>
      </c>
      <c r="CI33" s="134">
        <f t="shared" ref="CI33:CJ33" si="252">SUBTOTAL(9,CI13:CI32)</f>
        <v>288970.45</v>
      </c>
      <c r="CJ33" s="134">
        <f t="shared" si="252"/>
        <v>0</v>
      </c>
      <c r="CK33" s="137">
        <f>SUBTOTAL(9,CK13:CK32)</f>
        <v>288970.45</v>
      </c>
      <c r="CL33" s="134">
        <f t="shared" ref="CL33" si="253">SUBTOTAL(9,CL13:CL32)</f>
        <v>337655.3</v>
      </c>
      <c r="CM33" s="134">
        <f t="shared" ref="CM33" si="254">SUBTOTAL(9,CM13:CM32)</f>
        <v>71811.8</v>
      </c>
      <c r="CN33" s="134">
        <f t="shared" ref="CN33" si="255">SUBTOTAL(9,CN13:CN32)</f>
        <v>377666.57</v>
      </c>
      <c r="CO33" s="134">
        <f t="shared" ref="CO33:CP33" si="256">SUBTOTAL(9,CO13:CO32)</f>
        <v>3797889.31</v>
      </c>
      <c r="CP33" s="134">
        <f t="shared" si="256"/>
        <v>445.7</v>
      </c>
      <c r="CQ33" s="137">
        <f>SUBTOTAL(9,CQ13:CQ32)</f>
        <v>3798335.0100000002</v>
      </c>
      <c r="CR33" s="134">
        <f t="shared" ref="CR33" si="257">SUBTOTAL(9,CR13:CR32)</f>
        <v>2100.13</v>
      </c>
      <c r="CS33" s="134">
        <f t="shared" ref="CS33" si="258">SUBTOTAL(9,CS13:CS32)</f>
        <v>75859.28</v>
      </c>
      <c r="CT33" s="134">
        <f t="shared" ref="CT33" si="259">SUBTOTAL(9,CT13:CT32)</f>
        <v>279254.89</v>
      </c>
      <c r="CU33" s="134">
        <f t="shared" ref="CU33" si="260">SUBTOTAL(9,CU13:CU32)</f>
        <v>56971.5</v>
      </c>
      <c r="CV33" s="134">
        <f t="shared" ref="CV33" si="261">SUBTOTAL(9,CV13:CV32)</f>
        <v>199905.22</v>
      </c>
      <c r="CW33" s="134">
        <f t="shared" ref="CW33" si="262">SUBTOTAL(9,CW13:CW32)</f>
        <v>11654.220000000001</v>
      </c>
      <c r="CX33" s="134">
        <f t="shared" ref="CX33" si="263">SUBTOTAL(9,CX13:CX32)</f>
        <v>329444.44999999995</v>
      </c>
      <c r="CY33" s="134">
        <f t="shared" ref="CY33" si="264">SUBTOTAL(9,CY13:CY32)</f>
        <v>13746.27</v>
      </c>
      <c r="CZ33" s="134">
        <f t="shared" ref="CZ33" si="265">SUBTOTAL(9,CZ13:CZ32)</f>
        <v>72779.86</v>
      </c>
      <c r="DA33" s="134">
        <f t="shared" ref="DA33" si="266">SUBTOTAL(9,DA13:DA32)</f>
        <v>21704.35</v>
      </c>
      <c r="DB33" s="134">
        <f t="shared" ref="DB33" si="267">SUBTOTAL(9,DB13:DB32)</f>
        <v>53803.73</v>
      </c>
      <c r="DC33" s="134">
        <f t="shared" ref="DC33" si="268">SUBTOTAL(9,DC13:DC32)</f>
        <v>6748.7</v>
      </c>
      <c r="DD33" s="134">
        <f t="shared" ref="DD33:DE33" si="269">SUBTOTAL(9,DD13:DD32)</f>
        <v>82831.490000000005</v>
      </c>
      <c r="DE33" s="134">
        <f t="shared" si="269"/>
        <v>4495.1900000000005</v>
      </c>
      <c r="DF33" s="137">
        <f>SUBTOTAL(9,DF13:DF32)</f>
        <v>87326.68</v>
      </c>
      <c r="DG33" s="134">
        <f t="shared" ref="DG33" si="270">SUBTOTAL(9,DG13:DG32)</f>
        <v>305441.21999999997</v>
      </c>
      <c r="DH33" s="134">
        <f t="shared" ref="DH33" si="271">SUBTOTAL(9,DH13:DH32)</f>
        <v>38261.440000000002</v>
      </c>
      <c r="DI33" s="137">
        <f>SUBTOTAL(9,DI13:DI32)</f>
        <v>343702.66000000003</v>
      </c>
      <c r="DJ33" s="134">
        <f t="shared" ref="DJ33" si="272">SUBTOTAL(9,DJ13:DJ32)</f>
        <v>610</v>
      </c>
      <c r="DK33" s="134">
        <f t="shared" ref="DK33" si="273">SUBTOTAL(9,DK13:DK32)</f>
        <v>706872.07000000007</v>
      </c>
      <c r="DL33" s="134"/>
      <c r="DM33" s="134">
        <f t="shared" ref="DM33" si="274">SUBTOTAL(9,DM13:DM32)</f>
        <v>5078.1000000000004</v>
      </c>
      <c r="DN33" s="134">
        <f t="shared" ref="DN33" si="275">SUBTOTAL(9,DN13:DN32)</f>
        <v>13787.19</v>
      </c>
      <c r="DO33" s="134">
        <f t="shared" ref="DO33" si="276">SUBTOTAL(9,DO13:DO32)</f>
        <v>1551589.79</v>
      </c>
      <c r="DP33" s="134">
        <f t="shared" ref="DP33" si="277">SUBTOTAL(9,DP13:DP32)</f>
        <v>2200</v>
      </c>
      <c r="DQ33" s="134">
        <f t="shared" ref="DQ33" si="278">SUBTOTAL(9,DQ13:DQ32)</f>
        <v>90183.83</v>
      </c>
      <c r="DR33" s="134">
        <f t="shared" ref="DR33" si="279">SUBTOTAL(9,DR13:DR32)</f>
        <v>21450.400000000001</v>
      </c>
      <c r="DS33" s="134">
        <f t="shared" ref="DS33" si="280">SUBTOTAL(9,DS13:DS32)</f>
        <v>43680.749999999993</v>
      </c>
      <c r="DT33" s="134">
        <f t="shared" ref="DT33" si="281">SUBTOTAL(9,DT13:DT32)</f>
        <v>1224213.9800000002</v>
      </c>
      <c r="DU33" s="134">
        <f t="shared" ref="DU33" si="282">SUBTOTAL(9,DU13:DU32)</f>
        <v>122131.64</v>
      </c>
      <c r="DV33" s="134">
        <f t="shared" ref="DV33" si="283">SUBTOTAL(9,DV13:DV32)</f>
        <v>63743.89</v>
      </c>
      <c r="DW33" s="134">
        <f t="shared" ref="DW33" si="284">SUBTOTAL(9,DW13:DW32)</f>
        <v>19329.910000000003</v>
      </c>
      <c r="DX33" s="134">
        <f t="shared" ref="DX33" si="285">SUBTOTAL(9,DX13:DX32)</f>
        <v>8062.0199999999995</v>
      </c>
      <c r="DY33" s="134">
        <f t="shared" ref="DY33" si="286">SUBTOTAL(9,DY13:DY32)</f>
        <v>1465.11</v>
      </c>
      <c r="DZ33" s="134">
        <f t="shared" ref="DZ33" si="287">SUBTOTAL(9,DZ13:DZ32)</f>
        <v>3284.84</v>
      </c>
      <c r="EA33" s="134">
        <f t="shared" ref="EA33" si="288">SUBTOTAL(9,EA13:EA32)</f>
        <v>45983.92</v>
      </c>
      <c r="EB33" s="134">
        <f t="shared" ref="EB33" si="289">SUBTOTAL(9,EB13:EB32)</f>
        <v>39343.47</v>
      </c>
      <c r="EC33" s="134">
        <f t="shared" ref="EC33" si="290">SUBTOTAL(9,EC13:EC32)</f>
        <v>35791.33</v>
      </c>
      <c r="ED33" s="134">
        <f t="shared" ref="ED33" si="291">SUBTOTAL(9,ED13:ED32)</f>
        <v>21890.73</v>
      </c>
      <c r="EE33" s="134">
        <f t="shared" ref="EE33" si="292">SUBTOTAL(9,EE13:EE32)</f>
        <v>13090.919999999998</v>
      </c>
      <c r="EF33" s="134">
        <f t="shared" ref="EF33" si="293">SUBTOTAL(9,EF13:EF32)</f>
        <v>102110.69</v>
      </c>
      <c r="EG33" s="134">
        <f t="shared" ref="EG33" si="294">SUBTOTAL(9,EG13:EG32)</f>
        <v>336000</v>
      </c>
      <c r="EH33" s="134">
        <f t="shared" ref="EH33" si="295">SUBTOTAL(9,EH13:EH32)</f>
        <v>88104.14</v>
      </c>
      <c r="EI33" s="134">
        <f t="shared" ref="EI33" si="296">SUBTOTAL(9,EI13:EI32)</f>
        <v>186009.53</v>
      </c>
      <c r="EJ33" s="134">
        <f t="shared" ref="EJ33" si="297">SUBTOTAL(9,EJ13:EJ32)</f>
        <v>2022.9799999999998</v>
      </c>
      <c r="EK33" s="134">
        <f t="shared" ref="EK33" si="298">SUBTOTAL(9,EK13:EK32)</f>
        <v>16293.76</v>
      </c>
      <c r="EL33" s="134">
        <f t="shared" ref="EL33" si="299">SUBTOTAL(9,EL13:EL32)</f>
        <v>11134.189999999999</v>
      </c>
      <c r="EM33" s="134">
        <f t="shared" ref="EM33" si="300">SUBTOTAL(9,EM13:EM32)</f>
        <v>46712.24</v>
      </c>
      <c r="EN33" s="134">
        <f t="shared" ref="EN33" si="301">SUBTOTAL(9,EN13:EN32)</f>
        <v>4710</v>
      </c>
      <c r="EO33" s="134">
        <f t="shared" ref="EO33" si="302">SUBTOTAL(9,EO13:EO32)</f>
        <v>22978.100000000002</v>
      </c>
      <c r="EP33" s="134">
        <f t="shared" ref="EP33" si="303">SUBTOTAL(9,EP13:EP32)</f>
        <v>14575.61</v>
      </c>
      <c r="EQ33" s="134">
        <f t="shared" ref="EQ33" si="304">SUBTOTAL(9,EQ13:EQ32)</f>
        <v>44125.34</v>
      </c>
      <c r="ER33" s="134">
        <f t="shared" ref="ER33" si="305">SUBTOTAL(9,ER13:ER32)</f>
        <v>50693.82</v>
      </c>
      <c r="ES33" s="134">
        <f t="shared" ref="ES33" si="306">SUBTOTAL(9,ES13:ES32)</f>
        <v>193629.53999999998</v>
      </c>
      <c r="ET33" s="134">
        <f t="shared" ref="ET33" si="307">SUBTOTAL(9,ET13:ET32)</f>
        <v>113721.14</v>
      </c>
      <c r="EU33" s="134">
        <f t="shared" ref="EU33" si="308">SUBTOTAL(9,EU13:EU32)</f>
        <v>46401.31</v>
      </c>
      <c r="EV33" s="134">
        <f t="shared" ref="EV33" si="309">SUBTOTAL(9,EV13:EV32)</f>
        <v>58034.15</v>
      </c>
      <c r="EW33" s="134">
        <f t="shared" ref="EW33" si="310">SUBTOTAL(9,EW13:EW32)</f>
        <v>36497.620000000003</v>
      </c>
      <c r="EX33" s="134">
        <f t="shared" ref="EX33" si="311">SUBTOTAL(9,EX13:EX32)</f>
        <v>656.19</v>
      </c>
      <c r="EY33" s="134">
        <f t="shared" ref="EY33" si="312">SUBTOTAL(9,EY13:EY32)</f>
        <v>54574.399999999994</v>
      </c>
      <c r="EZ33" s="134">
        <f t="shared" ref="EZ33:FA33" si="313">SUBTOTAL(9,EZ13:EZ32)</f>
        <v>1255255.9400000002</v>
      </c>
      <c r="FA33" s="134">
        <f t="shared" si="313"/>
        <v>39735.370000000003</v>
      </c>
      <c r="FB33" s="134">
        <f t="shared" ref="FB33:FC33" si="314">SUBTOTAL(9,FB13:FB32)</f>
        <v>1294135.9300000002</v>
      </c>
      <c r="FC33" s="134">
        <f t="shared" si="314"/>
        <v>3588.1</v>
      </c>
      <c r="FD33" s="137">
        <f>SUBTOTAL(9,FD13:FD32)</f>
        <v>1297724.03</v>
      </c>
      <c r="FE33" s="134">
        <f t="shared" ref="FE33" si="315">SUBTOTAL(9,FE13:FE32)</f>
        <v>19085.02</v>
      </c>
      <c r="FF33" s="134">
        <f t="shared" ref="FF33" si="316">SUBTOTAL(9,FF13:FF32)</f>
        <v>176185.80000000002</v>
      </c>
      <c r="FG33" s="134">
        <f t="shared" ref="FG33" si="317">SUBTOTAL(9,FG13:FG32)</f>
        <v>10201.209999999999</v>
      </c>
      <c r="FH33" s="134">
        <f t="shared" ref="FH33" si="318">SUBTOTAL(9,FH13:FH32)</f>
        <v>20846.130000000005</v>
      </c>
      <c r="FI33" s="134">
        <f t="shared" ref="FI33:FJ33" si="319">SUBTOTAL(9,FI13:FI32)</f>
        <v>3939415.7199999997</v>
      </c>
      <c r="FJ33" s="134">
        <f t="shared" si="319"/>
        <v>5197.24</v>
      </c>
      <c r="FK33" s="137">
        <f>SUBTOTAL(9,FK13:FK32)</f>
        <v>3944612.96</v>
      </c>
      <c r="FL33" s="134">
        <f t="shared" ref="FL33" si="320">SUBTOTAL(9,FL13:FL32)</f>
        <v>55041.72</v>
      </c>
      <c r="FM33" s="134">
        <f t="shared" ref="FM33" si="321">SUBTOTAL(9,FM13:FM32)</f>
        <v>15211.16</v>
      </c>
      <c r="FN33" s="134">
        <f t="shared" ref="FN33" si="322">SUBTOTAL(9,FN13:FN32)</f>
        <v>242476.97</v>
      </c>
      <c r="FO33" s="134">
        <f t="shared" ref="FO33" si="323">SUBTOTAL(9,FO13:FO32)</f>
        <v>36935.15</v>
      </c>
      <c r="FP33" s="134">
        <f t="shared" ref="FP33:FS33" si="324">SUBTOTAL(9,FP13:FP32)</f>
        <v>204642.26</v>
      </c>
      <c r="FQ33" s="134">
        <f t="shared" si="324"/>
        <v>72662.789999999994</v>
      </c>
      <c r="FR33" s="137">
        <f>SUBTOTAL(9,FR13:FR32)</f>
        <v>277305.05</v>
      </c>
      <c r="FS33" s="134">
        <f t="shared" si="324"/>
        <v>1095.32</v>
      </c>
      <c r="FT33" s="134">
        <f t="shared" ref="FT33" si="325">SUBTOTAL(9,FT13:FT32)</f>
        <v>31191.32</v>
      </c>
      <c r="FU33" s="134">
        <f t="shared" ref="FU33" si="326">SUBTOTAL(9,FU13:FU32)</f>
        <v>121827.35</v>
      </c>
      <c r="FV33" s="134">
        <f t="shared" ref="FV33" si="327">SUBTOTAL(9,FV13:FV32)</f>
        <v>11873.04</v>
      </c>
      <c r="FW33" s="134">
        <f t="shared" ref="FW33" si="328">SUBTOTAL(9,FW13:FW32)</f>
        <v>600</v>
      </c>
      <c r="FX33" s="134">
        <f t="shared" ref="FX33" si="329">SUBTOTAL(9,FX13:FX32)</f>
        <v>17305.96</v>
      </c>
      <c r="FY33" s="134">
        <f t="shared" ref="FY33" si="330">SUBTOTAL(9,FY13:FY32)</f>
        <v>459432.12</v>
      </c>
      <c r="FZ33" s="134">
        <f>SUBTOTAL(9,FZ13:FZ32)</f>
        <v>50582.450000000004</v>
      </c>
      <c r="GA33" s="134">
        <f t="shared" ref="GA33" si="331">SUBTOTAL(9,GA13:GA32)</f>
        <v>80034.91</v>
      </c>
      <c r="GB33" s="134">
        <f t="shared" ref="GB33" si="332">SUBTOTAL(9,GB13:GB32)</f>
        <v>4720.22</v>
      </c>
      <c r="GC33" s="137">
        <f>SUBTOTAL(9,GC13:GC32)</f>
        <v>594769.70000000007</v>
      </c>
      <c r="GD33" s="134">
        <f t="shared" ref="GD33" si="333">SUBTOTAL(9,GD13:GD32)</f>
        <v>33263.449999999997</v>
      </c>
      <c r="GE33" s="134">
        <f t="shared" ref="GE33" si="334">SUBTOTAL(9,GE13:GE32)</f>
        <v>49749.55</v>
      </c>
      <c r="GF33" s="134">
        <f t="shared" ref="GF33" si="335">SUBTOTAL(9,GF13:GF32)</f>
        <v>9010.02</v>
      </c>
      <c r="GG33" s="134">
        <f t="shared" ref="GG33" si="336">SUBTOTAL(9,GG13:GG32)</f>
        <v>7453.7300000000005</v>
      </c>
      <c r="GH33" s="134">
        <f t="shared" ref="GH33" si="337">SUBTOTAL(9,GH13:GH32)</f>
        <v>8900</v>
      </c>
      <c r="GI33" s="134">
        <f t="shared" ref="GI33" si="338">SUBTOTAL(9,GI13:GI32)</f>
        <v>30310.530000000002</v>
      </c>
      <c r="GJ33" s="134">
        <f t="shared" ref="GJ33" si="339">SUBTOTAL(9,GJ13:GJ32)</f>
        <v>9725</v>
      </c>
      <c r="GK33" s="134">
        <f t="shared" ref="GK33" si="340">SUBTOTAL(9,GK13:GK32)</f>
        <v>11697.2</v>
      </c>
      <c r="GL33" s="134">
        <f t="shared" ref="GL33" si="341">SUBTOTAL(9,GL13:GL32)</f>
        <v>49544.939999999995</v>
      </c>
      <c r="GM33" s="134">
        <f t="shared" ref="GM33" si="342">SUBTOTAL(9,GM13:GM32)</f>
        <v>36559.409999999996</v>
      </c>
      <c r="GN33" s="134">
        <f t="shared" ref="GN33" si="343">SUBTOTAL(9,GN13:GN32)</f>
        <v>54694.95</v>
      </c>
      <c r="GO33" s="134">
        <f t="shared" ref="GO33" si="344">SUBTOTAL(9,GO13:GO32)</f>
        <v>24256</v>
      </c>
      <c r="GP33" s="134">
        <f t="shared" ref="GP33" si="345">SUBTOTAL(9,GP13:GP32)</f>
        <v>17986</v>
      </c>
      <c r="GQ33" s="134">
        <f t="shared" ref="GQ33" si="346">SUBTOTAL(9,GQ13:GQ32)</f>
        <v>25603.360000000001</v>
      </c>
      <c r="GR33" s="134">
        <f t="shared" ref="GR33" si="347">SUBTOTAL(9,GR13:GR32)</f>
        <v>6342.16</v>
      </c>
      <c r="GS33" s="134">
        <f t="shared" ref="GS33" si="348">SUBTOTAL(9,GS13:GS32)</f>
        <v>4116.22</v>
      </c>
      <c r="GT33" s="134">
        <f t="shared" ref="GT33:GY33" si="349">SUBTOTAL(9,GT13:GT32)</f>
        <v>142959.16999999998</v>
      </c>
      <c r="GU33" s="134">
        <f t="shared" si="349"/>
        <v>2807.99</v>
      </c>
      <c r="GV33" s="137">
        <f>SUBTOTAL(9,GV13:GV32)</f>
        <v>145767.15999999997</v>
      </c>
      <c r="GW33" s="134"/>
      <c r="GX33" s="134">
        <f t="shared" si="349"/>
        <v>340812.02</v>
      </c>
      <c r="GY33" s="134">
        <f t="shared" si="349"/>
        <v>34978500.370000005</v>
      </c>
      <c r="GZ33" s="159"/>
    </row>
    <row r="34" spans="1:208">
      <c r="AH34" s="122"/>
      <c r="AI34" s="138"/>
    </row>
    <row r="35" spans="1:208" s="125" customFormat="1">
      <c r="A35" s="123"/>
      <c r="B35" s="123"/>
      <c r="C35" s="123" t="str">
        <f>'1718 revenues orig'!C28</f>
        <v>43000</v>
      </c>
      <c r="D35" s="125" t="str">
        <f>'1718 revenues orig'!D28</f>
        <v>REVENUE FROM STATE SOURCES</v>
      </c>
      <c r="AI35" s="137"/>
      <c r="GZ35" s="159"/>
    </row>
    <row r="36" spans="1:208">
      <c r="C36" s="110" t="str">
        <f>'1718 revenues orig'!C29</f>
        <v>43101</v>
      </c>
      <c r="D36" s="122" t="str">
        <f>'1718 revenues orig'!D29</f>
        <v xml:space="preserve"> State Equalization Guarantee</v>
      </c>
      <c r="E36" s="122">
        <f>'1718 revenues orig'!E29</f>
        <v>1280600.6000000001</v>
      </c>
      <c r="F36" s="122">
        <f>'1718 revenues orig'!F29</f>
        <v>3133360.33</v>
      </c>
      <c r="G36" s="122">
        <f>'1718 revenues orig'!G29</f>
        <v>3077763.77</v>
      </c>
      <c r="H36" s="122">
        <f>'1718 revenues orig'!H29</f>
        <v>39981519.990000002</v>
      </c>
      <c r="I36" s="122">
        <f>'1718 revenues orig'!I29</f>
        <v>627270217.79999995</v>
      </c>
      <c r="J36" s="122">
        <f>'1718 revenues orig'!ET29</f>
        <v>2542534.52</v>
      </c>
      <c r="K36" s="122">
        <f>'1718 revenues orig'!EU29</f>
        <v>1667952.93</v>
      </c>
      <c r="L36" s="122">
        <f>'1718 revenues orig'!EV29</f>
        <v>3037747.64</v>
      </c>
      <c r="M36" s="122">
        <f>'1718 revenues orig'!EW29</f>
        <v>2674338.8199999998</v>
      </c>
      <c r="N36" s="122">
        <f>'1718 revenues orig'!EX29</f>
        <v>3024535.35</v>
      </c>
      <c r="O36" s="122">
        <f>'1718 revenues orig'!EY29</f>
        <v>2474722.16</v>
      </c>
      <c r="P36" s="122">
        <f>'1718 revenues orig'!EZ29</f>
        <v>2583607.65</v>
      </c>
      <c r="Q36" s="122">
        <f>'1718 revenues orig'!FA29</f>
        <v>2953124.38</v>
      </c>
      <c r="R36" s="122">
        <f>'1718 revenues orig'!FB29</f>
        <v>2521661.1</v>
      </c>
      <c r="S36" s="122">
        <f>'1718 revenues orig'!FC29</f>
        <v>3173251.38</v>
      </c>
      <c r="T36" s="122">
        <f>'1718 revenues orig'!FD29</f>
        <v>2605574.34</v>
      </c>
      <c r="U36" s="122">
        <f>'1718 revenues orig'!FE29</f>
        <v>4050318.07</v>
      </c>
      <c r="V36" s="122">
        <f>'1718 revenues orig'!FF29</f>
        <v>842912.42</v>
      </c>
      <c r="W36" s="122">
        <f>'1718 revenues orig'!FG29</f>
        <v>2087511.01</v>
      </c>
      <c r="X36" s="122">
        <f>'1718 revenues orig'!FH29</f>
        <v>1421885.47</v>
      </c>
      <c r="Y36" s="122">
        <f>'1718 revenues orig'!FI29</f>
        <v>1617455.73</v>
      </c>
      <c r="Z36" s="122">
        <f>'1718 revenues orig'!FJ29</f>
        <v>3147036.56</v>
      </c>
      <c r="AA36" s="122">
        <f>'1718 revenues orig'!FK29</f>
        <v>1529774.47</v>
      </c>
      <c r="AB36" s="122">
        <f>'1718 revenues orig'!FL29</f>
        <v>1708304.23</v>
      </c>
      <c r="AC36" s="122">
        <f>'1718 revenues orig'!FM29</f>
        <v>2726284.34</v>
      </c>
      <c r="AD36" s="122">
        <f>'1718 revenues orig'!FN29</f>
        <v>3090124.83</v>
      </c>
      <c r="AE36" s="122">
        <f>'1718 revenues orig'!FO29</f>
        <v>1043525.55</v>
      </c>
      <c r="AF36" s="122">
        <f>'1718 revenues orig'!FP29</f>
        <v>4723667.7</v>
      </c>
      <c r="AG36" s="122">
        <f>'1718 revenues orig'!FQ29</f>
        <v>1725284.23</v>
      </c>
      <c r="AH36" s="122">
        <f>'1718 revenues orig'!FR29</f>
        <v>566874.21</v>
      </c>
      <c r="AI36" s="140">
        <f t="shared" ref="AI36:AI45" si="350">SUM(I36:AH36)</f>
        <v>686810226.8900001</v>
      </c>
      <c r="AJ36" s="122">
        <f>'1718 revenues orig'!J29</f>
        <v>3450052.08</v>
      </c>
      <c r="AK36" s="122">
        <f>'1718 revenues orig'!K29</f>
        <v>2126647.66</v>
      </c>
      <c r="AL36" s="122">
        <f>'1718 revenues orig'!L29</f>
        <v>1854377.47</v>
      </c>
      <c r="AM36" s="122">
        <f>'1718 revenues orig'!M29</f>
        <v>1958926.09</v>
      </c>
      <c r="AN36" s="122">
        <f>'1718 revenues orig'!N29</f>
        <v>3334784.34</v>
      </c>
      <c r="AO36" s="122">
        <f>'1718 revenues orig'!O29</f>
        <v>2285920.21</v>
      </c>
      <c r="AP36" s="122">
        <f>'1718 revenues orig'!P29</f>
        <v>1219230.97</v>
      </c>
      <c r="AQ36" s="122">
        <f>'1718 revenues orig'!Q29</f>
        <v>27497603.25</v>
      </c>
      <c r="AR36" s="122">
        <f>'1718 revenues orig'!R29</f>
        <v>3399341.05</v>
      </c>
      <c r="AS36" s="122">
        <f>'1718 revenues orig'!S29</f>
        <v>20978777.960000001</v>
      </c>
      <c r="AT36" s="122">
        <f>'1718 revenues orig'!FS29</f>
        <v>1318010.1200000001</v>
      </c>
      <c r="AU36" s="143">
        <f t="shared" ref="AU36:AU45" si="351">SUM(AS36:AT36)</f>
        <v>22296788.080000002</v>
      </c>
      <c r="AV36" s="122">
        <f>'1718 revenues orig'!T29</f>
        <v>29594592.420000002</v>
      </c>
      <c r="AW36" s="122">
        <f>'1718 revenues orig'!U29</f>
        <v>20330609.48</v>
      </c>
      <c r="AX36" s="122">
        <f>'1718 revenues orig'!V29</f>
        <v>20834434.710000001</v>
      </c>
      <c r="AY36" s="122">
        <f>'1718 revenues orig'!W29</f>
        <v>4488873.1399999997</v>
      </c>
      <c r="AZ36" s="122">
        <f>'1718 revenues orig'!ER29</f>
        <v>1167503.31</v>
      </c>
      <c r="BA36" s="122">
        <f>'1718 revenues orig'!X29</f>
        <v>51492000.57</v>
      </c>
      <c r="BB36" s="132">
        <f>'1718 revenues orig'!FT29</f>
        <v>1891176.78</v>
      </c>
      <c r="BC36" s="132">
        <f>'1718 revenues orig'!FU29</f>
        <v>3955319.61</v>
      </c>
      <c r="BD36" s="143">
        <f t="shared" ref="BD36:BD45" si="352">SUM(BA36:BC36)</f>
        <v>57338496.960000001</v>
      </c>
      <c r="BE36" s="132">
        <f>'1718 revenues orig'!Y29</f>
        <v>1940420.67</v>
      </c>
      <c r="BF36" s="132">
        <f>'1718 revenues orig'!Z29</f>
        <v>27770895.68</v>
      </c>
      <c r="BG36" s="132">
        <f>'1718 revenues orig'!AA29</f>
        <v>2053606.84</v>
      </c>
      <c r="BH36" s="132">
        <f>'1718 revenues orig'!AB29</f>
        <v>4139166.74</v>
      </c>
      <c r="BI36" s="132">
        <f>'1718 revenues orig'!AC29</f>
        <v>4003395.3</v>
      </c>
      <c r="BJ36" s="132">
        <f>'1718 revenues orig'!FV29</f>
        <v>677913.99</v>
      </c>
      <c r="BK36" s="143">
        <f t="shared" ref="BK36:BK45" si="353">SUM(BI36:BJ36)</f>
        <v>4681309.29</v>
      </c>
      <c r="BL36" s="132">
        <f>'1718 revenues orig'!AD29</f>
        <v>4644489.3099999996</v>
      </c>
      <c r="BM36" s="132">
        <f>'1718 revenues orig'!AE29</f>
        <v>3957993.09</v>
      </c>
      <c r="BN36" s="132">
        <f>'1718 revenues orig'!AF29</f>
        <v>58348865.880000003</v>
      </c>
      <c r="BO36" s="132">
        <f>'1718 revenues orig'!AG29</f>
        <v>11922555.65</v>
      </c>
      <c r="BP36" s="132">
        <f>'1718 revenues orig'!AH29</f>
        <v>1270873.92</v>
      </c>
      <c r="BQ36" s="132">
        <f>'1718 revenues orig'!AI29</f>
        <v>1466533.91</v>
      </c>
      <c r="BR36" s="132">
        <f>'1718 revenues orig'!AJ29</f>
        <v>4691616.87</v>
      </c>
      <c r="BS36" s="132">
        <f>'1718 revenues orig'!AK29</f>
        <v>5361457.5999999996</v>
      </c>
      <c r="BT36" s="132">
        <f>'1718 revenues orig'!AL29</f>
        <v>272286.32</v>
      </c>
      <c r="BU36" s="132">
        <f>'1718 revenues orig'!AM29</f>
        <v>38565077.780000001</v>
      </c>
      <c r="BV36" s="132">
        <f>'1718 revenues orig'!FW29</f>
        <v>1692965.06</v>
      </c>
      <c r="BW36" s="143">
        <f t="shared" ref="BW36:BW45" si="354">SUM(BU36:BV36)</f>
        <v>40258042.840000004</v>
      </c>
      <c r="BX36" s="132">
        <f>'1718 revenues orig'!AN29</f>
        <v>1535343.46</v>
      </c>
      <c r="BY36" s="132">
        <f>'1718 revenues orig'!AO29</f>
        <v>8317856.1799999997</v>
      </c>
      <c r="BZ36" s="132">
        <f>'1718 revenues orig'!AP29</f>
        <v>2616059.84</v>
      </c>
      <c r="CA36" s="132">
        <f>'1718 revenues orig'!AQ29</f>
        <v>307162.76</v>
      </c>
      <c r="CB36" s="132">
        <f>'1718 revenues orig'!AR29</f>
        <v>3494962.96</v>
      </c>
      <c r="CC36" s="132">
        <f>'1718 revenues orig'!AS29</f>
        <v>1834168.18</v>
      </c>
      <c r="CD36" s="132">
        <f>'1718 revenues orig'!AT29</f>
        <v>29265246.690000001</v>
      </c>
      <c r="CE36" s="132">
        <f>'1718 revenues orig'!AU29</f>
        <v>6348528.2199999997</v>
      </c>
      <c r="CF36" s="132">
        <f>'1718 revenues orig'!AV29</f>
        <v>2733642.88</v>
      </c>
      <c r="CG36" s="132">
        <f>'1718 revenues orig'!AW29</f>
        <v>6116438.8300000001</v>
      </c>
      <c r="CH36" s="132">
        <f>'1718 revenues orig'!AX29</f>
        <v>2298439.8199999998</v>
      </c>
      <c r="CI36" s="132">
        <f>'1718 revenues orig'!AY29</f>
        <v>75519397.799999997</v>
      </c>
      <c r="CJ36" s="132">
        <f>'1718 revenues orig'!FX29</f>
        <v>3056181.66</v>
      </c>
      <c r="CK36" s="143">
        <f t="shared" ref="CK36:CK45" si="355">SUM(CI36:CJ36)</f>
        <v>78575579.459999993</v>
      </c>
      <c r="CL36" s="132">
        <f>'1718 revenues orig'!AZ29</f>
        <v>2428915.96</v>
      </c>
      <c r="CM36" s="132">
        <f>'1718 revenues orig'!BA29</f>
        <v>3115962.44</v>
      </c>
      <c r="CN36" s="132">
        <f>'1718 revenues orig'!BB29</f>
        <v>101744886.37</v>
      </c>
      <c r="CO36" s="132">
        <f>'1718 revenues orig'!BC29</f>
        <v>62961598.149999999</v>
      </c>
      <c r="CP36" s="132">
        <f>'1718 revenues orig'!FY29</f>
        <v>1294321.22</v>
      </c>
      <c r="CQ36" s="143">
        <f t="shared" ref="CQ36:CQ45" si="356">SUM(CO36:CP36)</f>
        <v>64255919.369999997</v>
      </c>
      <c r="CR36" s="132">
        <f>'1718 revenues orig'!BD29</f>
        <v>1864019.42</v>
      </c>
      <c r="CS36" s="132">
        <f>'1718 revenues orig'!BE29</f>
        <v>1740180.09</v>
      </c>
      <c r="CT36" s="132">
        <f>'1718 revenues orig'!BF29</f>
        <v>26010202.559999999</v>
      </c>
      <c r="CU36" s="132">
        <f>'1718 revenues orig'!BG29</f>
        <v>4314585.55</v>
      </c>
      <c r="CV36" s="132">
        <f>'1718 revenues orig'!BH29</f>
        <v>9614905.6799999997</v>
      </c>
      <c r="CW36" s="132">
        <f>'1718 revenues orig'!BI29</f>
        <v>2067133.82</v>
      </c>
      <c r="CX36" s="132">
        <f>'1718 revenues orig'!BJ29</f>
        <v>67877294.989999995</v>
      </c>
      <c r="CY36" s="132">
        <f>'1718 revenues orig'!BK29</f>
        <v>1994110.71</v>
      </c>
      <c r="CZ36" s="132">
        <f>'1718 revenues orig'!BL29</f>
        <v>2952478.89</v>
      </c>
      <c r="DA36" s="132">
        <f>'1718 revenues orig'!BM29</f>
        <v>1554656.61</v>
      </c>
      <c r="DB36" s="132">
        <f>'1718 revenues orig'!BN29</f>
        <v>1332013.5900000001</v>
      </c>
      <c r="DC36" s="132">
        <f>'1718 revenues orig'!BO29</f>
        <v>3446939.29</v>
      </c>
      <c r="DD36" s="132">
        <f>'1718 revenues orig'!BP29</f>
        <v>2440761.48</v>
      </c>
      <c r="DE36" s="132">
        <f>'1718 revenues orig'!FZ29</f>
        <v>229861.92</v>
      </c>
      <c r="DF36" s="143">
        <f t="shared" ref="DF36:DF45" si="357">SUM(DD36:DE36)</f>
        <v>2670623.4</v>
      </c>
      <c r="DG36" s="132">
        <f>'1718 revenues orig'!BQ29</f>
        <v>2416607.9900000002</v>
      </c>
      <c r="DH36" s="132">
        <f>'1718 revenues orig'!GA29</f>
        <v>901913.91</v>
      </c>
      <c r="DI36" s="143">
        <f t="shared" ref="DI36:DI45" si="358">SUM(DG36:DH36)</f>
        <v>3318521.9000000004</v>
      </c>
      <c r="DJ36" s="132">
        <f>'1718 revenues orig'!BR29</f>
        <v>1360326.23</v>
      </c>
      <c r="DK36" s="132">
        <f>'1718 revenues orig'!BS29</f>
        <v>2986019.98</v>
      </c>
      <c r="DM36" s="132">
        <f>'1718 revenues orig'!BT29</f>
        <v>1081802.8999999999</v>
      </c>
      <c r="DN36" s="132">
        <f>'1718 revenues orig'!BU29</f>
        <v>1692264.53</v>
      </c>
      <c r="DO36" s="132">
        <f>'1718 revenues orig'!BV29</f>
        <v>180662016.25999999</v>
      </c>
      <c r="DP36" s="132">
        <f>'1718 revenues orig'!BW29</f>
        <v>1748574.18</v>
      </c>
      <c r="DQ36" s="132">
        <f>'1718 revenues orig'!BX29</f>
        <v>13813074.4</v>
      </c>
      <c r="DR36" s="132">
        <f>'1718 revenues orig'!BY29</f>
        <v>3324655.58</v>
      </c>
      <c r="DS36" s="132">
        <f>'1718 revenues orig'!BZ29</f>
        <v>4648644.29</v>
      </c>
      <c r="DT36" s="132">
        <f>'1718 revenues orig'!CA29</f>
        <v>27661950.960000001</v>
      </c>
      <c r="DU36" s="132">
        <f>'1718 revenues orig'!CB29</f>
        <v>56388197.030000001</v>
      </c>
      <c r="DV36" s="132">
        <f>'1718 revenues orig'!CC29</f>
        <v>5207800.34</v>
      </c>
      <c r="DW36" s="132">
        <f>'1718 revenues orig'!CD29</f>
        <v>28977036.149999999</v>
      </c>
      <c r="DX36" s="132">
        <f>'1718 revenues orig'!CE29</f>
        <v>3396445.24</v>
      </c>
      <c r="DY36" s="132">
        <f>'1718 revenues orig'!CF29</f>
        <v>1941094.53</v>
      </c>
      <c r="DZ36" s="132">
        <f>'1718 revenues orig'!CG29</f>
        <v>1673041.12</v>
      </c>
      <c r="EA36" s="132">
        <f>'1718 revenues orig'!CH29</f>
        <v>3348048.69</v>
      </c>
      <c r="EB36" s="132">
        <f>'1718 revenues orig'!CI29</f>
        <v>2239510.96</v>
      </c>
      <c r="EC36" s="132">
        <f>'1718 revenues orig'!CJ29</f>
        <v>2256814.58</v>
      </c>
      <c r="ED36" s="132">
        <f>'1718 revenues orig'!CK29</f>
        <v>2804845.85</v>
      </c>
      <c r="EE36" s="132">
        <f>'1718 revenues orig'!CL29</f>
        <v>5623711.3200000003</v>
      </c>
      <c r="EF36" s="132">
        <f>'1718 revenues orig'!CM29</f>
        <v>2912353.84</v>
      </c>
      <c r="EG36" s="132">
        <f>'1718 revenues orig'!CN29</f>
        <v>2386952.14</v>
      </c>
      <c r="EH36" s="132">
        <f>'1718 revenues orig'!CO29</f>
        <v>4404407.72</v>
      </c>
      <c r="EI36" s="132">
        <f>'1718 revenues orig'!CP29</f>
        <v>17966949.289999999</v>
      </c>
      <c r="EJ36" s="132">
        <f>'1718 revenues orig'!CQ29</f>
        <v>1185004.51</v>
      </c>
      <c r="EK36" s="132">
        <f>'1718 revenues orig'!CR29</f>
        <v>2769977.79</v>
      </c>
      <c r="EL36" s="132">
        <f>'1718 revenues orig'!CS29</f>
        <v>2424571.9</v>
      </c>
      <c r="EM36" s="132">
        <f>'1718 revenues orig'!CT29</f>
        <v>2149558.39</v>
      </c>
      <c r="EN36" s="132">
        <f>'1718 revenues orig'!CU29</f>
        <v>12218742.470000001</v>
      </c>
      <c r="EO36" s="132">
        <f>'1718 revenues orig'!CV29</f>
        <v>2151535.19</v>
      </c>
      <c r="EP36" s="132">
        <f>'1718 revenues orig'!CW29</f>
        <v>3180553.44</v>
      </c>
      <c r="EQ36" s="132">
        <f>'1718 revenues orig'!CX29</f>
        <v>5645566.1200000001</v>
      </c>
      <c r="ER36" s="132">
        <f>'1718 revenues orig'!CY29</f>
        <v>3517742.04</v>
      </c>
      <c r="ES36" s="132">
        <f>'1718 revenues orig'!CZ29</f>
        <v>13115676.710000001</v>
      </c>
      <c r="ET36" s="132">
        <f>'1718 revenues orig'!DA29</f>
        <v>21128950.170000002</v>
      </c>
      <c r="EU36" s="132">
        <f>'1718 revenues orig'!DB29</f>
        <v>1612427.68</v>
      </c>
      <c r="EV36" s="132">
        <f>'1718 revenues orig'!DC29</f>
        <v>4157797.53</v>
      </c>
      <c r="EW36" s="132">
        <f>'1718 revenues orig'!DD29</f>
        <v>7340011.4800000004</v>
      </c>
      <c r="EX36" s="132">
        <f>'1718 revenues orig'!DE29</f>
        <v>757764.7</v>
      </c>
      <c r="EY36" s="132">
        <f>'1718 revenues orig'!DF29</f>
        <v>1594173.19</v>
      </c>
      <c r="EZ36" s="132">
        <f>'1718 revenues orig'!DG29</f>
        <v>126939620.8</v>
      </c>
      <c r="FA36" s="132">
        <f>'1718 revenues orig'!ES29</f>
        <v>457427.95</v>
      </c>
      <c r="FB36" s="132">
        <f>'1718 revenues orig'!DH29</f>
        <v>70860703.340000004</v>
      </c>
      <c r="FC36" s="132">
        <f>'1718 revenues orig'!GB29</f>
        <v>676703.33</v>
      </c>
      <c r="FD36" s="143">
        <f t="shared" ref="FD36:FD45" si="359">SUM(FB36:FC36)</f>
        <v>71537406.670000002</v>
      </c>
      <c r="FE36" s="132">
        <f>'1718 revenues orig'!DI29</f>
        <v>1219082.58</v>
      </c>
      <c r="FF36" s="132">
        <f>'1718 revenues orig'!DJ29</f>
        <v>14181673.720000001</v>
      </c>
      <c r="FG36" s="132">
        <f>'1718 revenues orig'!DK29</f>
        <v>1898774.32</v>
      </c>
      <c r="FH36" s="132">
        <f>'1718 revenues orig'!DL29</f>
        <v>786335.54</v>
      </c>
      <c r="FI36" s="132">
        <f>'1718 revenues orig'!DM29</f>
        <v>97618977.780000001</v>
      </c>
      <c r="FJ36" s="132">
        <f>'1718 revenues orig'!GC29</f>
        <v>3081381.07</v>
      </c>
      <c r="FK36" s="143">
        <f t="shared" ref="FK36:FK45" si="360">SUM(FI36:FJ36)</f>
        <v>100700358.84999999</v>
      </c>
      <c r="FL36" s="132">
        <f>'1718 revenues orig'!DN29</f>
        <v>6079909.7400000002</v>
      </c>
      <c r="FM36" s="132">
        <f>'1718 revenues orig'!DO29</f>
        <v>3692169.98</v>
      </c>
      <c r="FN36" s="132">
        <f>'1718 revenues orig'!DP29</f>
        <v>22030379.52</v>
      </c>
      <c r="FO36" s="132">
        <f>'1718 revenues orig'!DQ29</f>
        <v>821708.19</v>
      </c>
      <c r="FP36" s="132">
        <f>'1718 revenues orig'!DR29</f>
        <v>11804806.1</v>
      </c>
      <c r="FQ36" s="132">
        <f>'1718 revenues orig'!GD29</f>
        <v>1294018.6399999999</v>
      </c>
      <c r="FR36" s="143">
        <f t="shared" ref="FR36:FR45" si="361">SUM(FP36:FQ36)</f>
        <v>13098824.74</v>
      </c>
      <c r="FS36" s="132">
        <f>'1718 revenues orig'!DS29</f>
        <v>1188784.19</v>
      </c>
      <c r="FT36" s="132">
        <f>'1718 revenues orig'!DT29</f>
        <v>1554947.05</v>
      </c>
      <c r="FU36" s="132">
        <f>'1718 revenues orig'!DU29</f>
        <v>2462125.6</v>
      </c>
      <c r="FV36" s="132">
        <f>'1718 revenues orig'!DV29</f>
        <v>2027180.22</v>
      </c>
      <c r="FW36" s="132">
        <f>'1718 revenues orig'!DW29</f>
        <v>877764.65</v>
      </c>
      <c r="FX36" s="132">
        <f>'1718 revenues orig'!DX29</f>
        <v>2175220.41</v>
      </c>
      <c r="FY36" s="132">
        <f>'1718 revenues orig'!DY29</f>
        <v>17784010.66</v>
      </c>
      <c r="FZ36" s="132">
        <f>'1718 revenues orig'!GE29</f>
        <v>1481379.13</v>
      </c>
      <c r="GA36" s="132">
        <f>'1718 revenues orig'!GF29</f>
        <v>1517155.55</v>
      </c>
      <c r="GB36" s="132">
        <f>'1718 revenues orig'!GG29</f>
        <v>1045929.99</v>
      </c>
      <c r="GC36" s="145">
        <f>SUM(FY36:GB36)</f>
        <v>21828475.329999998</v>
      </c>
      <c r="GD36" s="132">
        <f>'1718 revenues orig'!DZ29</f>
        <v>2100582.13</v>
      </c>
      <c r="GE36" s="132">
        <f>'1718 revenues orig'!EA29</f>
        <v>1210508.8500000001</v>
      </c>
      <c r="GF36" s="132">
        <f>'1718 revenues orig'!EB29</f>
        <v>1696435.03</v>
      </c>
      <c r="GG36" s="132">
        <f>'1718 revenues orig'!EC29</f>
        <v>3486507.33</v>
      </c>
      <c r="GH36" s="132">
        <f>'1718 revenues orig'!ED29</f>
        <v>1867238.79</v>
      </c>
      <c r="GI36" s="132">
        <f>'1718 revenues orig'!EE29</f>
        <v>5227419.6399999997</v>
      </c>
      <c r="GJ36" s="132">
        <f>'1718 revenues orig'!EF29</f>
        <v>1603053.31</v>
      </c>
      <c r="GK36" s="132">
        <f>'1718 revenues orig'!EG29</f>
        <v>2704870.32</v>
      </c>
      <c r="GL36" s="132">
        <f>'1718 revenues orig'!EH29</f>
        <v>2511571.36</v>
      </c>
      <c r="GM36" s="132">
        <f>'1718 revenues orig'!EI29</f>
        <v>10237538.689999999</v>
      </c>
      <c r="GN36" s="132">
        <f>'1718 revenues orig'!EJ29</f>
        <v>8522270.7799999993</v>
      </c>
      <c r="GO36" s="132">
        <f>'1718 revenues orig'!EK29</f>
        <v>7440067.8499999996</v>
      </c>
      <c r="GP36" s="132">
        <f>'1718 revenues orig'!EL29</f>
        <v>3286889.24</v>
      </c>
      <c r="GQ36" s="132">
        <f>'1718 revenues orig'!EM29</f>
        <v>1635257.49</v>
      </c>
      <c r="GR36" s="132">
        <f>'1718 revenues orig'!EN29</f>
        <v>1475391.98</v>
      </c>
      <c r="GS36" s="132">
        <f>'1718 revenues orig'!EO29</f>
        <v>542442.39</v>
      </c>
      <c r="GT36" s="132">
        <f>'1718 revenues orig'!EP29</f>
        <v>12519121.4</v>
      </c>
      <c r="GU36" s="132">
        <f>'1718 revenues orig'!GH29</f>
        <v>712324.76</v>
      </c>
      <c r="GV36" s="143">
        <f t="shared" ref="GV36:GV45" si="362">SUM(GT36:GU36)</f>
        <v>13231446.16</v>
      </c>
      <c r="GX36" s="132">
        <f>'1718 revenues orig'!EQ29</f>
        <v>5802122.8700000001</v>
      </c>
      <c r="GY36" s="155">
        <f t="shared" ref="GY36:GY45" si="363">SUM(E36:AH36)+SUM(AJ36:AT36)+SUM(AV36:BC36)+SUM(BE36:BJ36)+SUM(BL36:BV36)+SUM(BX36:CJ36)+SUM(CL36:CP36)+SUM(CR36:DE36)+SUM(DG36:DH36)+SUM(DJ36:FC36)+SUM(FE36:FJ36)+SUM(FL36:FQ36)+SUM(FS36:GB36)+SUM(GD36:GU36)+GX36+GW36</f>
        <v>2491584923.0100002</v>
      </c>
      <c r="GZ36" s="135">
        <f>GY36-'1718 revenues orig'!GI29</f>
        <v>0</v>
      </c>
    </row>
    <row r="37" spans="1:208">
      <c r="C37" s="110" t="str">
        <f>'1718 revenues orig'!C30</f>
        <v>43104</v>
      </c>
      <c r="D37" s="122" t="str">
        <f>'1718 revenues orig'!D30</f>
        <v xml:space="preserve"> Emergency - Supplemental</v>
      </c>
      <c r="E37" s="122">
        <f>'1718 revenues orig'!E30</f>
        <v>0</v>
      </c>
      <c r="F37" s="122">
        <f>'1718 revenues orig'!F30</f>
        <v>0</v>
      </c>
      <c r="G37" s="122">
        <f>'1718 revenues orig'!G30</f>
        <v>0</v>
      </c>
      <c r="H37" s="122">
        <f>'1718 revenues orig'!H30</f>
        <v>0</v>
      </c>
      <c r="I37" s="122">
        <f>'1718 revenues orig'!I30</f>
        <v>0</v>
      </c>
      <c r="J37" s="122">
        <f>'1718 revenues orig'!ET30</f>
        <v>0</v>
      </c>
      <c r="K37" s="122">
        <f>'1718 revenues orig'!EU30</f>
        <v>0</v>
      </c>
      <c r="L37" s="122">
        <f>'1718 revenues orig'!EV30</f>
        <v>0</v>
      </c>
      <c r="M37" s="122">
        <f>'1718 revenues orig'!EW30</f>
        <v>0</v>
      </c>
      <c r="N37" s="122">
        <f>'1718 revenues orig'!EX30</f>
        <v>0</v>
      </c>
      <c r="O37" s="122">
        <f>'1718 revenues orig'!EY30</f>
        <v>0</v>
      </c>
      <c r="P37" s="122">
        <f>'1718 revenues orig'!EZ30</f>
        <v>0</v>
      </c>
      <c r="Q37" s="122">
        <f>'1718 revenues orig'!FA30</f>
        <v>0</v>
      </c>
      <c r="R37" s="122">
        <f>'1718 revenues orig'!FB30</f>
        <v>0</v>
      </c>
      <c r="S37" s="122">
        <f>'1718 revenues orig'!FC30</f>
        <v>0</v>
      </c>
      <c r="T37" s="122">
        <f>'1718 revenues orig'!FD30</f>
        <v>0</v>
      </c>
      <c r="U37" s="122">
        <f>'1718 revenues orig'!FE30</f>
        <v>0</v>
      </c>
      <c r="V37" s="122">
        <f>'1718 revenues orig'!FF30</f>
        <v>0</v>
      </c>
      <c r="W37" s="122">
        <f>'1718 revenues orig'!FG30</f>
        <v>0</v>
      </c>
      <c r="X37" s="122">
        <f>'1718 revenues orig'!FH30</f>
        <v>0</v>
      </c>
      <c r="Y37" s="122">
        <f>'1718 revenues orig'!FI30</f>
        <v>0</v>
      </c>
      <c r="Z37" s="122">
        <f>'1718 revenues orig'!FJ30</f>
        <v>0</v>
      </c>
      <c r="AA37" s="122">
        <f>'1718 revenues orig'!FK30</f>
        <v>0</v>
      </c>
      <c r="AB37" s="122">
        <f>'1718 revenues orig'!FL30</f>
        <v>0</v>
      </c>
      <c r="AC37" s="122">
        <f>'1718 revenues orig'!FM30</f>
        <v>0</v>
      </c>
      <c r="AD37" s="122">
        <f>'1718 revenues orig'!FN30</f>
        <v>0</v>
      </c>
      <c r="AE37" s="122">
        <f>'1718 revenues orig'!FO30</f>
        <v>0</v>
      </c>
      <c r="AF37" s="122">
        <f>'1718 revenues orig'!FP30</f>
        <v>0</v>
      </c>
      <c r="AG37" s="122">
        <f>'1718 revenues orig'!FQ30</f>
        <v>0</v>
      </c>
      <c r="AH37" s="122">
        <f>'1718 revenues orig'!FR30</f>
        <v>0</v>
      </c>
      <c r="AI37" s="140">
        <f t="shared" si="350"/>
        <v>0</v>
      </c>
      <c r="AJ37" s="122">
        <f>'1718 revenues orig'!J30</f>
        <v>0</v>
      </c>
      <c r="AK37" s="122">
        <f>'1718 revenues orig'!K30</f>
        <v>0</v>
      </c>
      <c r="AL37" s="122">
        <f>'1718 revenues orig'!L30</f>
        <v>0</v>
      </c>
      <c r="AM37" s="122">
        <f>'1718 revenues orig'!M30</f>
        <v>0</v>
      </c>
      <c r="AN37" s="122">
        <f>'1718 revenues orig'!N30</f>
        <v>0</v>
      </c>
      <c r="AO37" s="122">
        <f>'1718 revenues orig'!O30</f>
        <v>0</v>
      </c>
      <c r="AP37" s="122">
        <f>'1718 revenues orig'!P30</f>
        <v>0</v>
      </c>
      <c r="AQ37" s="122">
        <f>'1718 revenues orig'!Q30</f>
        <v>0</v>
      </c>
      <c r="AR37" s="122">
        <f>'1718 revenues orig'!R30</f>
        <v>0</v>
      </c>
      <c r="AS37" s="122">
        <f>'1718 revenues orig'!S30</f>
        <v>120000</v>
      </c>
      <c r="AT37" s="122">
        <f>'1718 revenues orig'!FS30</f>
        <v>0</v>
      </c>
      <c r="AU37" s="143">
        <f t="shared" si="351"/>
        <v>120000</v>
      </c>
      <c r="AV37" s="122">
        <f>'1718 revenues orig'!T30</f>
        <v>0</v>
      </c>
      <c r="AW37" s="122">
        <f>'1718 revenues orig'!U30</f>
        <v>0</v>
      </c>
      <c r="AX37" s="122">
        <f>'1718 revenues orig'!V30</f>
        <v>0</v>
      </c>
      <c r="AY37" s="122">
        <f>'1718 revenues orig'!W30</f>
        <v>0</v>
      </c>
      <c r="AZ37" s="122">
        <f>'1718 revenues orig'!ER30</f>
        <v>0</v>
      </c>
      <c r="BA37" s="122">
        <f>'1718 revenues orig'!X30</f>
        <v>0</v>
      </c>
      <c r="BB37" s="132">
        <f>'1718 revenues orig'!FT30</f>
        <v>0</v>
      </c>
      <c r="BC37" s="132">
        <f>'1718 revenues orig'!FU30</f>
        <v>0</v>
      </c>
      <c r="BD37" s="143">
        <f t="shared" si="352"/>
        <v>0</v>
      </c>
      <c r="BE37" s="132">
        <f>'1718 revenues orig'!Y30</f>
        <v>0</v>
      </c>
      <c r="BF37" s="132">
        <f>'1718 revenues orig'!Z30</f>
        <v>0</v>
      </c>
      <c r="BG37" s="132">
        <f>'1718 revenues orig'!AA30</f>
        <v>0</v>
      </c>
      <c r="BH37" s="132">
        <f>'1718 revenues orig'!AB30</f>
        <v>605000</v>
      </c>
      <c r="BI37" s="132">
        <f>'1718 revenues orig'!AC30</f>
        <v>0</v>
      </c>
      <c r="BJ37" s="132">
        <f>'1718 revenues orig'!FV30</f>
        <v>0</v>
      </c>
      <c r="BK37" s="143">
        <f t="shared" si="353"/>
        <v>0</v>
      </c>
      <c r="BL37" s="132">
        <f>'1718 revenues orig'!AD30</f>
        <v>0</v>
      </c>
      <c r="BM37" s="132">
        <f>'1718 revenues orig'!AE30</f>
        <v>0</v>
      </c>
      <c r="BN37" s="132">
        <f>'1718 revenues orig'!AF30</f>
        <v>0</v>
      </c>
      <c r="BO37" s="132">
        <f>'1718 revenues orig'!AG30</f>
        <v>0</v>
      </c>
      <c r="BP37" s="132">
        <f>'1718 revenues orig'!AH30</f>
        <v>0</v>
      </c>
      <c r="BQ37" s="132">
        <f>'1718 revenues orig'!AI30</f>
        <v>205000</v>
      </c>
      <c r="BR37" s="132">
        <f>'1718 revenues orig'!AJ30</f>
        <v>0</v>
      </c>
      <c r="BS37" s="132">
        <f>'1718 revenues orig'!AK30</f>
        <v>0</v>
      </c>
      <c r="BT37" s="132">
        <f>'1718 revenues orig'!AL30</f>
        <v>0</v>
      </c>
      <c r="BU37" s="132">
        <f>'1718 revenues orig'!AM30</f>
        <v>0</v>
      </c>
      <c r="BV37" s="132">
        <f>'1718 revenues orig'!FW30</f>
        <v>0</v>
      </c>
      <c r="BW37" s="143">
        <f t="shared" si="354"/>
        <v>0</v>
      </c>
      <c r="BX37" s="132">
        <f>'1718 revenues orig'!AN30</f>
        <v>156000</v>
      </c>
      <c r="BY37" s="132">
        <f>'1718 revenues orig'!AO30</f>
        <v>0</v>
      </c>
      <c r="BZ37" s="132">
        <f>'1718 revenues orig'!AP30</f>
        <v>0</v>
      </c>
      <c r="CA37" s="132">
        <f>'1718 revenues orig'!AQ30</f>
        <v>0</v>
      </c>
      <c r="CB37" s="132">
        <f>'1718 revenues orig'!AR30</f>
        <v>0</v>
      </c>
      <c r="CC37" s="132">
        <f>'1718 revenues orig'!AS30</f>
        <v>0</v>
      </c>
      <c r="CD37" s="132">
        <f>'1718 revenues orig'!AT30</f>
        <v>0</v>
      </c>
      <c r="CE37" s="132">
        <f>'1718 revenues orig'!AU30</f>
        <v>0</v>
      </c>
      <c r="CF37" s="132">
        <f>'1718 revenues orig'!AV30</f>
        <v>0</v>
      </c>
      <c r="CG37" s="132">
        <f>'1718 revenues orig'!AW30</f>
        <v>0</v>
      </c>
      <c r="CH37" s="132">
        <f>'1718 revenues orig'!AX30</f>
        <v>0</v>
      </c>
      <c r="CI37" s="132">
        <f>'1718 revenues orig'!AY30</f>
        <v>0</v>
      </c>
      <c r="CJ37" s="132">
        <f>'1718 revenues orig'!FX30</f>
        <v>0</v>
      </c>
      <c r="CK37" s="143">
        <f t="shared" si="355"/>
        <v>0</v>
      </c>
      <c r="CL37" s="132">
        <f>'1718 revenues orig'!AZ30</f>
        <v>0</v>
      </c>
      <c r="CM37" s="132">
        <f>'1718 revenues orig'!BA30</f>
        <v>0</v>
      </c>
      <c r="CN37" s="132">
        <f>'1718 revenues orig'!BB30</f>
        <v>0</v>
      </c>
      <c r="CO37" s="132">
        <f>'1718 revenues orig'!BC30</f>
        <v>0</v>
      </c>
      <c r="CP37" s="132">
        <f>'1718 revenues orig'!FY30</f>
        <v>0</v>
      </c>
      <c r="CQ37" s="143">
        <f t="shared" si="356"/>
        <v>0</v>
      </c>
      <c r="CR37" s="132">
        <f>'1718 revenues orig'!BD30</f>
        <v>0</v>
      </c>
      <c r="CS37" s="132">
        <f>'1718 revenues orig'!BE30</f>
        <v>50000</v>
      </c>
      <c r="CT37" s="132">
        <f>'1718 revenues orig'!BF30</f>
        <v>0</v>
      </c>
      <c r="CU37" s="132">
        <f>'1718 revenues orig'!BG30</f>
        <v>0</v>
      </c>
      <c r="CV37" s="132">
        <f>'1718 revenues orig'!BH30</f>
        <v>0</v>
      </c>
      <c r="CW37" s="132">
        <f>'1718 revenues orig'!BI30</f>
        <v>0</v>
      </c>
      <c r="CX37" s="132">
        <f>'1718 revenues orig'!BJ30</f>
        <v>0</v>
      </c>
      <c r="CY37" s="132">
        <f>'1718 revenues orig'!BK30</f>
        <v>130000</v>
      </c>
      <c r="CZ37" s="132">
        <f>'1718 revenues orig'!BL30</f>
        <v>0</v>
      </c>
      <c r="DA37" s="132">
        <f>'1718 revenues orig'!BM30</f>
        <v>83000</v>
      </c>
      <c r="DB37" s="132">
        <f>'1718 revenues orig'!BN30</f>
        <v>0</v>
      </c>
      <c r="DC37" s="132">
        <f>'1718 revenues orig'!BO30</f>
        <v>0</v>
      </c>
      <c r="DD37" s="132">
        <f>'1718 revenues orig'!BP30</f>
        <v>0</v>
      </c>
      <c r="DE37" s="132">
        <f>'1718 revenues orig'!FZ30</f>
        <v>0</v>
      </c>
      <c r="DF37" s="143">
        <f t="shared" si="357"/>
        <v>0</v>
      </c>
      <c r="DG37" s="132">
        <f>'1718 revenues orig'!BQ30</f>
        <v>0</v>
      </c>
      <c r="DH37" s="132">
        <f>'1718 revenues orig'!GA30</f>
        <v>0</v>
      </c>
      <c r="DI37" s="143">
        <f t="shared" si="358"/>
        <v>0</v>
      </c>
      <c r="DJ37" s="132">
        <f>'1718 revenues orig'!BR30</f>
        <v>0</v>
      </c>
      <c r="DK37" s="132">
        <f>'1718 revenues orig'!BS30</f>
        <v>0</v>
      </c>
      <c r="DM37" s="132">
        <f>'1718 revenues orig'!BT30</f>
        <v>0</v>
      </c>
      <c r="DN37" s="132">
        <f>'1718 revenues orig'!BU30</f>
        <v>0</v>
      </c>
      <c r="DO37" s="132">
        <f>'1718 revenues orig'!BV30</f>
        <v>0</v>
      </c>
      <c r="DP37" s="132">
        <f>'1718 revenues orig'!BW30</f>
        <v>0</v>
      </c>
      <c r="DQ37" s="132">
        <f>'1718 revenues orig'!BX30</f>
        <v>0</v>
      </c>
      <c r="DR37" s="132">
        <f>'1718 revenues orig'!BY30</f>
        <v>0</v>
      </c>
      <c r="DS37" s="132">
        <f>'1718 revenues orig'!BZ30</f>
        <v>0</v>
      </c>
      <c r="DT37" s="132">
        <f>'1718 revenues orig'!CA30</f>
        <v>0</v>
      </c>
      <c r="DU37" s="132">
        <f>'1718 revenues orig'!CB30</f>
        <v>0</v>
      </c>
      <c r="DV37" s="132">
        <f>'1718 revenues orig'!CC30</f>
        <v>0</v>
      </c>
      <c r="DW37" s="132">
        <f>'1718 revenues orig'!CD30</f>
        <v>0</v>
      </c>
      <c r="DX37" s="132">
        <f>'1718 revenues orig'!CE30</f>
        <v>0</v>
      </c>
      <c r="DY37" s="132">
        <f>'1718 revenues orig'!CF30</f>
        <v>0</v>
      </c>
      <c r="DZ37" s="132">
        <f>'1718 revenues orig'!CG30</f>
        <v>343000</v>
      </c>
      <c r="EA37" s="132">
        <f>'1718 revenues orig'!CH30</f>
        <v>0</v>
      </c>
      <c r="EB37" s="132">
        <f>'1718 revenues orig'!CI30</f>
        <v>0</v>
      </c>
      <c r="EC37" s="132">
        <f>'1718 revenues orig'!CJ30</f>
        <v>304000</v>
      </c>
      <c r="ED37" s="132">
        <f>'1718 revenues orig'!CK30</f>
        <v>215822</v>
      </c>
      <c r="EE37" s="132">
        <f>'1718 revenues orig'!CL30</f>
        <v>0</v>
      </c>
      <c r="EF37" s="132">
        <f>'1718 revenues orig'!CM30</f>
        <v>0</v>
      </c>
      <c r="EG37" s="132">
        <f>'1718 revenues orig'!CN30</f>
        <v>0</v>
      </c>
      <c r="EH37" s="132">
        <f>'1718 revenues orig'!CO30</f>
        <v>0</v>
      </c>
      <c r="EI37" s="132">
        <f>'1718 revenues orig'!CP30</f>
        <v>293000</v>
      </c>
      <c r="EJ37" s="132">
        <f>'1718 revenues orig'!CQ30</f>
        <v>0</v>
      </c>
      <c r="EK37" s="132">
        <f>'1718 revenues orig'!CR30</f>
        <v>0</v>
      </c>
      <c r="EL37" s="132">
        <f>'1718 revenues orig'!CS30</f>
        <v>0</v>
      </c>
      <c r="EM37" s="132">
        <f>'1718 revenues orig'!CT30</f>
        <v>0</v>
      </c>
      <c r="EN37" s="132">
        <f>'1718 revenues orig'!CU30</f>
        <v>0</v>
      </c>
      <c r="EO37" s="132">
        <f>'1718 revenues orig'!CV30</f>
        <v>0</v>
      </c>
      <c r="EP37" s="132">
        <f>'1718 revenues orig'!CW30</f>
        <v>0</v>
      </c>
      <c r="EQ37" s="132">
        <f>'1718 revenues orig'!CX30</f>
        <v>0</v>
      </c>
      <c r="ER37" s="132">
        <f>'1718 revenues orig'!CY30</f>
        <v>0</v>
      </c>
      <c r="ES37" s="132">
        <f>'1718 revenues orig'!CZ30</f>
        <v>0</v>
      </c>
      <c r="ET37" s="132">
        <f>'1718 revenues orig'!DA30</f>
        <v>0</v>
      </c>
      <c r="EU37" s="132">
        <f>'1718 revenues orig'!DB30</f>
        <v>329000</v>
      </c>
      <c r="EV37" s="132">
        <f>'1718 revenues orig'!DC30</f>
        <v>51000</v>
      </c>
      <c r="EW37" s="132">
        <f>'1718 revenues orig'!DD30</f>
        <v>0</v>
      </c>
      <c r="EX37" s="132">
        <f>'1718 revenues orig'!DE30</f>
        <v>0</v>
      </c>
      <c r="EY37" s="132">
        <f>'1718 revenues orig'!DF30</f>
        <v>250000</v>
      </c>
      <c r="EZ37" s="132">
        <f>'1718 revenues orig'!DG30</f>
        <v>0</v>
      </c>
      <c r="FA37" s="132">
        <f>'1718 revenues orig'!ES30</f>
        <v>0</v>
      </c>
      <c r="FB37" s="132">
        <f>'1718 revenues orig'!DH30</f>
        <v>0</v>
      </c>
      <c r="FC37" s="132">
        <f>'1718 revenues orig'!GB30</f>
        <v>0</v>
      </c>
      <c r="FD37" s="143">
        <f t="shared" si="359"/>
        <v>0</v>
      </c>
      <c r="FE37" s="132">
        <f>'1718 revenues orig'!DI30</f>
        <v>188400</v>
      </c>
      <c r="FF37" s="132">
        <f>'1718 revenues orig'!DJ30</f>
        <v>0</v>
      </c>
      <c r="FG37" s="132">
        <f>'1718 revenues orig'!DK30</f>
        <v>0</v>
      </c>
      <c r="FH37" s="132">
        <f>'1718 revenues orig'!DL30</f>
        <v>0</v>
      </c>
      <c r="FI37" s="132">
        <f>'1718 revenues orig'!DM30</f>
        <v>0</v>
      </c>
      <c r="FJ37" s="132">
        <f>'1718 revenues orig'!GC30</f>
        <v>0</v>
      </c>
      <c r="FK37" s="143">
        <f t="shared" si="360"/>
        <v>0</v>
      </c>
      <c r="FL37" s="132">
        <f>'1718 revenues orig'!DN30</f>
        <v>0</v>
      </c>
      <c r="FM37" s="132">
        <f>'1718 revenues orig'!DO30</f>
        <v>0</v>
      </c>
      <c r="FN37" s="132">
        <f>'1718 revenues orig'!DP30</f>
        <v>0</v>
      </c>
      <c r="FO37" s="132">
        <f>'1718 revenues orig'!DQ30</f>
        <v>0</v>
      </c>
      <c r="FP37" s="132">
        <f>'1718 revenues orig'!DR30</f>
        <v>0</v>
      </c>
      <c r="FQ37" s="132">
        <f>'1718 revenues orig'!GD30</f>
        <v>0</v>
      </c>
      <c r="FR37" s="143">
        <f t="shared" si="361"/>
        <v>0</v>
      </c>
      <c r="FS37" s="132">
        <f>'1718 revenues orig'!DS30</f>
        <v>0</v>
      </c>
      <c r="FT37" s="132">
        <f>'1718 revenues orig'!DT30</f>
        <v>0</v>
      </c>
      <c r="FU37" s="132">
        <f>'1718 revenues orig'!DU30</f>
        <v>0</v>
      </c>
      <c r="FV37" s="132">
        <f>'1718 revenues orig'!DV30</f>
        <v>0</v>
      </c>
      <c r="FW37" s="132">
        <f>'1718 revenues orig'!DW30</f>
        <v>0</v>
      </c>
      <c r="FX37" s="132">
        <f>'1718 revenues orig'!DX30</f>
        <v>0</v>
      </c>
      <c r="FY37" s="132">
        <f>'1718 revenues orig'!DY30</f>
        <v>0</v>
      </c>
      <c r="FZ37" s="132">
        <f>'1718 revenues orig'!GE30</f>
        <v>0</v>
      </c>
      <c r="GA37" s="132">
        <f>'1718 revenues orig'!GF30</f>
        <v>0</v>
      </c>
      <c r="GB37" s="132">
        <f>'1718 revenues orig'!GG30</f>
        <v>0</v>
      </c>
      <c r="GC37" s="145">
        <f t="shared" ref="GC37:GC45" si="364">SUM(FY37:GB37)</f>
        <v>0</v>
      </c>
      <c r="GD37" s="132">
        <f>'1718 revenues orig'!DZ30</f>
        <v>0</v>
      </c>
      <c r="GE37" s="132">
        <f>'1718 revenues orig'!EA30</f>
        <v>0</v>
      </c>
      <c r="GF37" s="132">
        <f>'1718 revenues orig'!EB30</f>
        <v>0</v>
      </c>
      <c r="GG37" s="132">
        <f>'1718 revenues orig'!EC30</f>
        <v>0</v>
      </c>
      <c r="GH37" s="132">
        <f>'1718 revenues orig'!ED30</f>
        <v>0</v>
      </c>
      <c r="GI37" s="132">
        <f>'1718 revenues orig'!EE30</f>
        <v>0</v>
      </c>
      <c r="GJ37" s="132">
        <f>'1718 revenues orig'!EF30</f>
        <v>0</v>
      </c>
      <c r="GK37" s="132">
        <f>'1718 revenues orig'!EG30</f>
        <v>0</v>
      </c>
      <c r="GL37" s="132">
        <f>'1718 revenues orig'!EH30</f>
        <v>0</v>
      </c>
      <c r="GM37" s="132">
        <f>'1718 revenues orig'!EI30</f>
        <v>0</v>
      </c>
      <c r="GN37" s="132">
        <f>'1718 revenues orig'!EJ30</f>
        <v>0</v>
      </c>
      <c r="GO37" s="132">
        <f>'1718 revenues orig'!EK30</f>
        <v>0</v>
      </c>
      <c r="GP37" s="132">
        <f>'1718 revenues orig'!EL30</f>
        <v>0</v>
      </c>
      <c r="GQ37" s="132">
        <f>'1718 revenues orig'!EM30</f>
        <v>0</v>
      </c>
      <c r="GR37" s="132">
        <f>'1718 revenues orig'!EN30</f>
        <v>550000</v>
      </c>
      <c r="GS37" s="132">
        <f>'1718 revenues orig'!EO30</f>
        <v>0</v>
      </c>
      <c r="GT37" s="132">
        <f>'1718 revenues orig'!EP30</f>
        <v>0</v>
      </c>
      <c r="GU37" s="132">
        <f>'1718 revenues orig'!GH30</f>
        <v>0</v>
      </c>
      <c r="GV37" s="143">
        <f t="shared" si="362"/>
        <v>0</v>
      </c>
      <c r="GX37" s="132">
        <f>'1718 revenues orig'!EQ30</f>
        <v>0</v>
      </c>
      <c r="GY37" s="155">
        <f t="shared" si="363"/>
        <v>3873222</v>
      </c>
      <c r="GZ37" s="135">
        <f>GY37-'1718 revenues orig'!GI30</f>
        <v>0</v>
      </c>
    </row>
    <row r="38" spans="1:208">
      <c r="C38" s="110" t="str">
        <f>'1718 revenues orig'!C31</f>
        <v>43120</v>
      </c>
      <c r="D38" s="122" t="str">
        <f>'1718 revenues orig'!D31</f>
        <v xml:space="preserve"> Charter School Administrative Revenue</v>
      </c>
      <c r="E38" s="122">
        <f>'1718 revenues orig'!E31</f>
        <v>0</v>
      </c>
      <c r="F38" s="122">
        <f>'1718 revenues orig'!F31</f>
        <v>0</v>
      </c>
      <c r="G38" s="122">
        <f>'1718 revenues orig'!G31</f>
        <v>0</v>
      </c>
      <c r="H38" s="122">
        <f>'1718 revenues orig'!H31</f>
        <v>0</v>
      </c>
      <c r="I38" s="122">
        <f>'1718 revenues orig'!I31</f>
        <v>1214908.55</v>
      </c>
      <c r="J38" s="122">
        <f>'1718 revenues orig'!ET31</f>
        <v>0</v>
      </c>
      <c r="K38" s="122">
        <f>'1718 revenues orig'!EU31</f>
        <v>0</v>
      </c>
      <c r="L38" s="122">
        <f>'1718 revenues orig'!EV31</f>
        <v>0</v>
      </c>
      <c r="M38" s="122">
        <f>'1718 revenues orig'!EW31</f>
        <v>0</v>
      </c>
      <c r="N38" s="122">
        <f>'1718 revenues orig'!EX31</f>
        <v>0</v>
      </c>
      <c r="O38" s="122">
        <f>'1718 revenues orig'!EY31</f>
        <v>0</v>
      </c>
      <c r="P38" s="122">
        <f>'1718 revenues orig'!EZ31</f>
        <v>0</v>
      </c>
      <c r="Q38" s="122">
        <f>'1718 revenues orig'!FA31</f>
        <v>0</v>
      </c>
      <c r="R38" s="122">
        <f>'1718 revenues orig'!FB31</f>
        <v>0</v>
      </c>
      <c r="S38" s="122">
        <f>'1718 revenues orig'!FC31</f>
        <v>0</v>
      </c>
      <c r="T38" s="122">
        <f>'1718 revenues orig'!FD31</f>
        <v>0</v>
      </c>
      <c r="U38" s="122">
        <f>'1718 revenues orig'!FE31</f>
        <v>0</v>
      </c>
      <c r="V38" s="122">
        <f>'1718 revenues orig'!FF31</f>
        <v>0</v>
      </c>
      <c r="W38" s="122">
        <f>'1718 revenues orig'!FG31</f>
        <v>0</v>
      </c>
      <c r="X38" s="122">
        <f>'1718 revenues orig'!FH31</f>
        <v>0</v>
      </c>
      <c r="Y38" s="122">
        <f>'1718 revenues orig'!FI31</f>
        <v>0</v>
      </c>
      <c r="Z38" s="122">
        <f>'1718 revenues orig'!FJ31</f>
        <v>0</v>
      </c>
      <c r="AA38" s="122">
        <f>'1718 revenues orig'!FK31</f>
        <v>0</v>
      </c>
      <c r="AB38" s="122">
        <f>'1718 revenues orig'!FL31</f>
        <v>0</v>
      </c>
      <c r="AC38" s="122">
        <f>'1718 revenues orig'!FM31</f>
        <v>0</v>
      </c>
      <c r="AD38" s="122">
        <f>'1718 revenues orig'!FN31</f>
        <v>0</v>
      </c>
      <c r="AE38" s="122">
        <f>'1718 revenues orig'!FO31</f>
        <v>0</v>
      </c>
      <c r="AF38" s="122">
        <f>'1718 revenues orig'!FP31</f>
        <v>0</v>
      </c>
      <c r="AG38" s="122">
        <f>'1718 revenues orig'!FQ31</f>
        <v>0</v>
      </c>
      <c r="AH38" s="122">
        <f>'1718 revenues orig'!FR31</f>
        <v>0</v>
      </c>
      <c r="AI38" s="140">
        <f t="shared" si="350"/>
        <v>1214908.55</v>
      </c>
      <c r="AJ38" s="122">
        <f>'1718 revenues orig'!J31</f>
        <v>0</v>
      </c>
      <c r="AK38" s="122">
        <f>'1718 revenues orig'!K31</f>
        <v>0</v>
      </c>
      <c r="AL38" s="122">
        <f>'1718 revenues orig'!L31</f>
        <v>0</v>
      </c>
      <c r="AM38" s="122">
        <f>'1718 revenues orig'!M31</f>
        <v>0</v>
      </c>
      <c r="AN38" s="122">
        <f>'1718 revenues orig'!N31</f>
        <v>0</v>
      </c>
      <c r="AO38" s="122">
        <f>'1718 revenues orig'!O31</f>
        <v>0</v>
      </c>
      <c r="AP38" s="122">
        <f>'1718 revenues orig'!P31</f>
        <v>0</v>
      </c>
      <c r="AQ38" s="122">
        <f>'1718 revenues orig'!Q31</f>
        <v>0</v>
      </c>
      <c r="AR38" s="122">
        <f>'1718 revenues orig'!R31</f>
        <v>0</v>
      </c>
      <c r="AS38" s="122">
        <f>'1718 revenues orig'!S31</f>
        <v>26898.2</v>
      </c>
      <c r="AT38" s="122">
        <f>'1718 revenues orig'!FS31</f>
        <v>0</v>
      </c>
      <c r="AU38" s="143">
        <f t="shared" si="351"/>
        <v>26898.2</v>
      </c>
      <c r="AV38" s="122">
        <f>'1718 revenues orig'!T31</f>
        <v>0</v>
      </c>
      <c r="AW38" s="122">
        <f>'1718 revenues orig'!U31</f>
        <v>0</v>
      </c>
      <c r="AX38" s="122">
        <f>'1718 revenues orig'!V31</f>
        <v>0</v>
      </c>
      <c r="AY38" s="122">
        <f>'1718 revenues orig'!W31</f>
        <v>0</v>
      </c>
      <c r="AZ38" s="122">
        <f>'1718 revenues orig'!ER31</f>
        <v>0</v>
      </c>
      <c r="BA38" s="122">
        <f>'1718 revenues orig'!X31</f>
        <v>119295.84</v>
      </c>
      <c r="BB38" s="132">
        <f>'1718 revenues orig'!FT31</f>
        <v>0</v>
      </c>
      <c r="BC38" s="132">
        <f>'1718 revenues orig'!FU31</f>
        <v>0</v>
      </c>
      <c r="BD38" s="143">
        <f t="shared" si="352"/>
        <v>119295.84</v>
      </c>
      <c r="BE38" s="132">
        <f>'1718 revenues orig'!Y31</f>
        <v>0</v>
      </c>
      <c r="BF38" s="132">
        <f>'1718 revenues orig'!Z31</f>
        <v>0</v>
      </c>
      <c r="BG38" s="132">
        <f>'1718 revenues orig'!AA31</f>
        <v>0</v>
      </c>
      <c r="BH38" s="132">
        <f>'1718 revenues orig'!AB31</f>
        <v>0</v>
      </c>
      <c r="BI38" s="132">
        <f>'1718 revenues orig'!AC31</f>
        <v>13834.99</v>
      </c>
      <c r="BJ38" s="132">
        <f>'1718 revenues orig'!FV31</f>
        <v>0</v>
      </c>
      <c r="BK38" s="143">
        <f t="shared" si="353"/>
        <v>13834.99</v>
      </c>
      <c r="BL38" s="132">
        <f>'1718 revenues orig'!AD31</f>
        <v>0</v>
      </c>
      <c r="BM38" s="132">
        <f>'1718 revenues orig'!AE31</f>
        <v>0</v>
      </c>
      <c r="BN38" s="132">
        <f>'1718 revenues orig'!AF31</f>
        <v>0</v>
      </c>
      <c r="BO38" s="132">
        <f>'1718 revenues orig'!AG31</f>
        <v>0</v>
      </c>
      <c r="BP38" s="132">
        <f>'1718 revenues orig'!AH31</f>
        <v>0</v>
      </c>
      <c r="BQ38" s="132">
        <f>'1718 revenues orig'!AI31</f>
        <v>0</v>
      </c>
      <c r="BR38" s="132">
        <f>'1718 revenues orig'!AJ31</f>
        <v>0</v>
      </c>
      <c r="BS38" s="132">
        <f>'1718 revenues orig'!AK31</f>
        <v>0</v>
      </c>
      <c r="BT38" s="132">
        <f>'1718 revenues orig'!AL31</f>
        <v>0</v>
      </c>
      <c r="BU38" s="132">
        <f>'1718 revenues orig'!AM31</f>
        <v>34550.31</v>
      </c>
      <c r="BV38" s="132">
        <f>'1718 revenues orig'!FW31</f>
        <v>0</v>
      </c>
      <c r="BW38" s="143">
        <f t="shared" si="354"/>
        <v>34550.31</v>
      </c>
      <c r="BX38" s="132">
        <f>'1718 revenues orig'!AN31</f>
        <v>0</v>
      </c>
      <c r="BY38" s="132">
        <f>'1718 revenues orig'!AO31</f>
        <v>0</v>
      </c>
      <c r="BZ38" s="132">
        <f>'1718 revenues orig'!AP31</f>
        <v>0</v>
      </c>
      <c r="CA38" s="132">
        <f>'1718 revenues orig'!AQ31</f>
        <v>0</v>
      </c>
      <c r="CB38" s="132">
        <f>'1718 revenues orig'!AR31</f>
        <v>0</v>
      </c>
      <c r="CC38" s="132">
        <f>'1718 revenues orig'!AS31</f>
        <v>0</v>
      </c>
      <c r="CD38" s="132">
        <f>'1718 revenues orig'!AT31</f>
        <v>0</v>
      </c>
      <c r="CE38" s="132">
        <f>'1718 revenues orig'!AU31</f>
        <v>0</v>
      </c>
      <c r="CF38" s="132">
        <f>'1718 revenues orig'!AV31</f>
        <v>0</v>
      </c>
      <c r="CG38" s="132">
        <f>'1718 revenues orig'!AW31</f>
        <v>0</v>
      </c>
      <c r="CH38" s="132">
        <f>'1718 revenues orig'!AX31</f>
        <v>0</v>
      </c>
      <c r="CI38" s="132">
        <f>'1718 revenues orig'!AY31</f>
        <v>62969.37</v>
      </c>
      <c r="CJ38" s="132">
        <f>'1718 revenues orig'!FX31</f>
        <v>0</v>
      </c>
      <c r="CK38" s="143">
        <f t="shared" si="355"/>
        <v>62969.37</v>
      </c>
      <c r="CL38" s="132">
        <f>'1718 revenues orig'!AZ31</f>
        <v>0</v>
      </c>
      <c r="CM38" s="132">
        <f>'1718 revenues orig'!BA31</f>
        <v>0</v>
      </c>
      <c r="CN38" s="132">
        <f>'1718 revenues orig'!BB31</f>
        <v>0</v>
      </c>
      <c r="CO38" s="132">
        <f>'1718 revenues orig'!BC31</f>
        <v>26414.720000000001</v>
      </c>
      <c r="CP38" s="132">
        <f>'1718 revenues orig'!FY31</f>
        <v>0</v>
      </c>
      <c r="CQ38" s="143">
        <f t="shared" si="356"/>
        <v>26414.720000000001</v>
      </c>
      <c r="CR38" s="132">
        <f>'1718 revenues orig'!BD31</f>
        <v>0</v>
      </c>
      <c r="CS38" s="132">
        <f>'1718 revenues orig'!BE31</f>
        <v>0</v>
      </c>
      <c r="CT38" s="132">
        <f>'1718 revenues orig'!BF31</f>
        <v>0</v>
      </c>
      <c r="CU38" s="132">
        <f>'1718 revenues orig'!BG31</f>
        <v>0</v>
      </c>
      <c r="CV38" s="132">
        <f>'1718 revenues orig'!BH31</f>
        <v>0</v>
      </c>
      <c r="CW38" s="132">
        <f>'1718 revenues orig'!BI31</f>
        <v>0</v>
      </c>
      <c r="CX38" s="132">
        <f>'1718 revenues orig'!BJ31</f>
        <v>0</v>
      </c>
      <c r="CY38" s="132">
        <f>'1718 revenues orig'!BK31</f>
        <v>0</v>
      </c>
      <c r="CZ38" s="132">
        <f>'1718 revenues orig'!BL31</f>
        <v>0</v>
      </c>
      <c r="DA38" s="132">
        <f>'1718 revenues orig'!BM31</f>
        <v>0</v>
      </c>
      <c r="DB38" s="132">
        <f>'1718 revenues orig'!BN31</f>
        <v>0</v>
      </c>
      <c r="DC38" s="132">
        <f>'1718 revenues orig'!BO31</f>
        <v>0</v>
      </c>
      <c r="DD38" s="132">
        <f>'1718 revenues orig'!BP31</f>
        <v>5330.96</v>
      </c>
      <c r="DE38" s="132">
        <f>'1718 revenues orig'!FZ31</f>
        <v>0</v>
      </c>
      <c r="DF38" s="143">
        <f t="shared" si="357"/>
        <v>5330.96</v>
      </c>
      <c r="DG38" s="132">
        <f>'1718 revenues orig'!BQ31</f>
        <v>18406.41</v>
      </c>
      <c r="DH38" s="132">
        <f>'1718 revenues orig'!GA31</f>
        <v>0</v>
      </c>
      <c r="DI38" s="143">
        <f t="shared" si="358"/>
        <v>18406.41</v>
      </c>
      <c r="DJ38" s="132">
        <f>'1718 revenues orig'!BR31</f>
        <v>0</v>
      </c>
      <c r="DK38" s="132">
        <f>'1718 revenues orig'!BS31</f>
        <v>0</v>
      </c>
      <c r="DM38" s="132">
        <f>'1718 revenues orig'!BT31</f>
        <v>0</v>
      </c>
      <c r="DN38" s="132">
        <f>'1718 revenues orig'!BU31</f>
        <v>0</v>
      </c>
      <c r="DO38" s="132">
        <f>'1718 revenues orig'!BV31</f>
        <v>0</v>
      </c>
      <c r="DP38" s="132">
        <f>'1718 revenues orig'!BW31</f>
        <v>0</v>
      </c>
      <c r="DQ38" s="132">
        <f>'1718 revenues orig'!BX31</f>
        <v>0</v>
      </c>
      <c r="DR38" s="132">
        <f>'1718 revenues orig'!BY31</f>
        <v>0</v>
      </c>
      <c r="DS38" s="132">
        <f>'1718 revenues orig'!BZ31</f>
        <v>0</v>
      </c>
      <c r="DT38" s="132">
        <f>'1718 revenues orig'!CA31</f>
        <v>0</v>
      </c>
      <c r="DU38" s="132">
        <f>'1718 revenues orig'!CB31</f>
        <v>0</v>
      </c>
      <c r="DV38" s="132">
        <f>'1718 revenues orig'!CC31</f>
        <v>0</v>
      </c>
      <c r="DW38" s="132">
        <f>'1718 revenues orig'!CD31</f>
        <v>0</v>
      </c>
      <c r="DX38" s="132">
        <f>'1718 revenues orig'!CE31</f>
        <v>0</v>
      </c>
      <c r="DY38" s="132">
        <f>'1718 revenues orig'!CF31</f>
        <v>0</v>
      </c>
      <c r="DZ38" s="132">
        <f>'1718 revenues orig'!CG31</f>
        <v>0</v>
      </c>
      <c r="EA38" s="132">
        <f>'1718 revenues orig'!CH31</f>
        <v>0</v>
      </c>
      <c r="EB38" s="132">
        <f>'1718 revenues orig'!CI31</f>
        <v>0</v>
      </c>
      <c r="EC38" s="132">
        <f>'1718 revenues orig'!CJ31</f>
        <v>0</v>
      </c>
      <c r="ED38" s="132">
        <f>'1718 revenues orig'!CK31</f>
        <v>0</v>
      </c>
      <c r="EE38" s="132">
        <f>'1718 revenues orig'!CL31</f>
        <v>0</v>
      </c>
      <c r="EF38" s="132">
        <f>'1718 revenues orig'!CM31</f>
        <v>0</v>
      </c>
      <c r="EG38" s="132">
        <f>'1718 revenues orig'!CN31</f>
        <v>0</v>
      </c>
      <c r="EH38" s="132">
        <f>'1718 revenues orig'!CO31</f>
        <v>0</v>
      </c>
      <c r="EI38" s="132">
        <f>'1718 revenues orig'!CP31</f>
        <v>0</v>
      </c>
      <c r="EJ38" s="132">
        <f>'1718 revenues orig'!CQ31</f>
        <v>0</v>
      </c>
      <c r="EK38" s="132">
        <f>'1718 revenues orig'!CR31</f>
        <v>0</v>
      </c>
      <c r="EL38" s="132">
        <f>'1718 revenues orig'!CS31</f>
        <v>0</v>
      </c>
      <c r="EM38" s="132">
        <f>'1718 revenues orig'!CT31</f>
        <v>0</v>
      </c>
      <c r="EN38" s="132">
        <f>'1718 revenues orig'!CU31</f>
        <v>0</v>
      </c>
      <c r="EO38" s="132">
        <f>'1718 revenues orig'!CV31</f>
        <v>0</v>
      </c>
      <c r="EP38" s="132">
        <f>'1718 revenues orig'!CW31</f>
        <v>0</v>
      </c>
      <c r="EQ38" s="132">
        <f>'1718 revenues orig'!CX31</f>
        <v>0</v>
      </c>
      <c r="ER38" s="132">
        <f>'1718 revenues orig'!CY31</f>
        <v>0</v>
      </c>
      <c r="ES38" s="132">
        <f>'1718 revenues orig'!CZ31</f>
        <v>0</v>
      </c>
      <c r="ET38" s="132">
        <f>'1718 revenues orig'!DA31</f>
        <v>0</v>
      </c>
      <c r="EU38" s="132">
        <f>'1718 revenues orig'!DB31</f>
        <v>0</v>
      </c>
      <c r="EV38" s="132">
        <f>'1718 revenues orig'!DC31</f>
        <v>0</v>
      </c>
      <c r="EW38" s="132">
        <f>'1718 revenues orig'!DD31</f>
        <v>0</v>
      </c>
      <c r="EX38" s="132">
        <f>'1718 revenues orig'!DE31</f>
        <v>0</v>
      </c>
      <c r="EY38" s="132">
        <f>'1718 revenues orig'!DF31</f>
        <v>0</v>
      </c>
      <c r="EZ38" s="132">
        <f>'1718 revenues orig'!DG31</f>
        <v>0</v>
      </c>
      <c r="FA38" s="132">
        <f>'1718 revenues orig'!ES31</f>
        <v>0</v>
      </c>
      <c r="FB38" s="132">
        <f>'1718 revenues orig'!DH31</f>
        <v>13699.51</v>
      </c>
      <c r="FC38" s="132">
        <f>'1718 revenues orig'!GB31</f>
        <v>0</v>
      </c>
      <c r="FD38" s="143">
        <f t="shared" si="359"/>
        <v>13699.51</v>
      </c>
      <c r="FE38" s="132">
        <f>'1718 revenues orig'!DI31</f>
        <v>0</v>
      </c>
      <c r="FF38" s="132">
        <f>'1718 revenues orig'!DJ31</f>
        <v>0</v>
      </c>
      <c r="FG38" s="132">
        <f>'1718 revenues orig'!DK31</f>
        <v>0</v>
      </c>
      <c r="FH38" s="132">
        <f>'1718 revenues orig'!DL31</f>
        <v>0</v>
      </c>
      <c r="FI38" s="132">
        <f>'1718 revenues orig'!DM31</f>
        <v>58265.93</v>
      </c>
      <c r="FJ38" s="132">
        <f>'1718 revenues orig'!GC31</f>
        <v>0</v>
      </c>
      <c r="FK38" s="143">
        <f t="shared" si="360"/>
        <v>58265.93</v>
      </c>
      <c r="FL38" s="132">
        <f>'1718 revenues orig'!DN31</f>
        <v>0</v>
      </c>
      <c r="FM38" s="132">
        <f>'1718 revenues orig'!DO31</f>
        <v>0</v>
      </c>
      <c r="FN38" s="132">
        <f>'1718 revenues orig'!DP31</f>
        <v>0</v>
      </c>
      <c r="FO38" s="132">
        <f>'1718 revenues orig'!DQ31</f>
        <v>0</v>
      </c>
      <c r="FP38" s="132">
        <f>'1718 revenues orig'!DR31</f>
        <v>26408.55</v>
      </c>
      <c r="FQ38" s="132">
        <f>'1718 revenues orig'!GD31</f>
        <v>0</v>
      </c>
      <c r="FR38" s="143">
        <f t="shared" si="361"/>
        <v>26408.55</v>
      </c>
      <c r="FS38" s="132">
        <f>'1718 revenues orig'!DS31</f>
        <v>0</v>
      </c>
      <c r="FT38" s="132">
        <f>'1718 revenues orig'!DT31</f>
        <v>0</v>
      </c>
      <c r="FU38" s="132">
        <f>'1718 revenues orig'!DU31</f>
        <v>0</v>
      </c>
      <c r="FV38" s="132">
        <f>'1718 revenues orig'!DV31</f>
        <v>0</v>
      </c>
      <c r="FW38" s="132">
        <f>'1718 revenues orig'!DW31</f>
        <v>0</v>
      </c>
      <c r="FX38" s="132">
        <f>'1718 revenues orig'!DX31</f>
        <v>0</v>
      </c>
      <c r="FY38" s="132">
        <f>'1718 revenues orig'!DY31</f>
        <v>82539.759999999995</v>
      </c>
      <c r="FZ38" s="132">
        <f>'1718 revenues orig'!GE31</f>
        <v>0</v>
      </c>
      <c r="GA38" s="132">
        <f>'1718 revenues orig'!GF31</f>
        <v>0</v>
      </c>
      <c r="GB38" s="132">
        <f>'1718 revenues orig'!GG31</f>
        <v>0</v>
      </c>
      <c r="GC38" s="145">
        <f t="shared" si="364"/>
        <v>82539.759999999995</v>
      </c>
      <c r="GD38" s="132">
        <f>'1718 revenues orig'!DZ31</f>
        <v>0</v>
      </c>
      <c r="GE38" s="132">
        <f>'1718 revenues orig'!EA31</f>
        <v>0</v>
      </c>
      <c r="GF38" s="132">
        <f>'1718 revenues orig'!EB31</f>
        <v>0</v>
      </c>
      <c r="GG38" s="132">
        <f>'1718 revenues orig'!EC31</f>
        <v>0</v>
      </c>
      <c r="GH38" s="132">
        <f>'1718 revenues orig'!ED31</f>
        <v>0</v>
      </c>
      <c r="GI38" s="132">
        <f>'1718 revenues orig'!EE31</f>
        <v>0</v>
      </c>
      <c r="GJ38" s="132">
        <f>'1718 revenues orig'!EF31</f>
        <v>0</v>
      </c>
      <c r="GK38" s="132">
        <f>'1718 revenues orig'!EG31</f>
        <v>0</v>
      </c>
      <c r="GL38" s="132">
        <f>'1718 revenues orig'!EH31</f>
        <v>0</v>
      </c>
      <c r="GM38" s="132">
        <f>'1718 revenues orig'!EI31</f>
        <v>0</v>
      </c>
      <c r="GN38" s="132">
        <f>'1718 revenues orig'!EJ31</f>
        <v>0</v>
      </c>
      <c r="GO38" s="132">
        <f>'1718 revenues orig'!EK31</f>
        <v>0</v>
      </c>
      <c r="GP38" s="132">
        <f>'1718 revenues orig'!EL31</f>
        <v>0</v>
      </c>
      <c r="GQ38" s="132">
        <f>'1718 revenues orig'!EM31</f>
        <v>0</v>
      </c>
      <c r="GR38" s="132">
        <f>'1718 revenues orig'!EN31</f>
        <v>0</v>
      </c>
      <c r="GS38" s="132">
        <f>'1718 revenues orig'!EO31</f>
        <v>0</v>
      </c>
      <c r="GT38" s="132">
        <f>'1718 revenues orig'!EP31</f>
        <v>16259.51</v>
      </c>
      <c r="GU38" s="132">
        <f>'1718 revenues orig'!GH31</f>
        <v>0</v>
      </c>
      <c r="GV38" s="143">
        <f t="shared" si="362"/>
        <v>16259.51</v>
      </c>
      <c r="GX38" s="132">
        <f>'1718 revenues orig'!EQ31</f>
        <v>0</v>
      </c>
      <c r="GY38" s="155">
        <f t="shared" si="363"/>
        <v>1719782.61</v>
      </c>
      <c r="GZ38" s="135">
        <f>GY38-'1718 revenues orig'!GI31</f>
        <v>0</v>
      </c>
    </row>
    <row r="39" spans="1:208">
      <c r="C39" s="110" t="str">
        <f>'1718 revenues orig'!C32</f>
        <v>43202</v>
      </c>
      <c r="D39" s="122" t="str">
        <f>'1718 revenues orig'!D32</f>
        <v xml:space="preserve"> State Flow-through Grants</v>
      </c>
      <c r="E39" s="122">
        <f>'1718 revenues orig'!E32</f>
        <v>0</v>
      </c>
      <c r="F39" s="122">
        <f>'1718 revenues orig'!F32</f>
        <v>0</v>
      </c>
      <c r="G39" s="122">
        <f>'1718 revenues orig'!G32</f>
        <v>0</v>
      </c>
      <c r="H39" s="122">
        <f>'1718 revenues orig'!H32</f>
        <v>0</v>
      </c>
      <c r="I39" s="122">
        <f>'1718 revenues orig'!I32</f>
        <v>0</v>
      </c>
      <c r="J39" s="122">
        <f>'1718 revenues orig'!ET32</f>
        <v>0</v>
      </c>
      <c r="K39" s="122">
        <f>'1718 revenues orig'!EU32</f>
        <v>0</v>
      </c>
      <c r="L39" s="122">
        <f>'1718 revenues orig'!EV32</f>
        <v>0</v>
      </c>
      <c r="M39" s="122">
        <f>'1718 revenues orig'!EW32</f>
        <v>0</v>
      </c>
      <c r="N39" s="122">
        <f>'1718 revenues orig'!EX32</f>
        <v>0</v>
      </c>
      <c r="O39" s="122">
        <f>'1718 revenues orig'!EY32</f>
        <v>0</v>
      </c>
      <c r="P39" s="122">
        <f>'1718 revenues orig'!EZ32</f>
        <v>0</v>
      </c>
      <c r="Q39" s="122">
        <f>'1718 revenues orig'!FA32</f>
        <v>0</v>
      </c>
      <c r="R39" s="122">
        <f>'1718 revenues orig'!FB32</f>
        <v>0</v>
      </c>
      <c r="S39" s="122">
        <f>'1718 revenues orig'!FC32</f>
        <v>0</v>
      </c>
      <c r="T39" s="122">
        <f>'1718 revenues orig'!FD32</f>
        <v>0</v>
      </c>
      <c r="U39" s="122">
        <f>'1718 revenues orig'!FE32</f>
        <v>0</v>
      </c>
      <c r="V39" s="122">
        <f>'1718 revenues orig'!FF32</f>
        <v>0</v>
      </c>
      <c r="W39" s="122">
        <f>'1718 revenues orig'!FG32</f>
        <v>0</v>
      </c>
      <c r="X39" s="122">
        <f>'1718 revenues orig'!FH32</f>
        <v>0</v>
      </c>
      <c r="Y39" s="122">
        <f>'1718 revenues orig'!FI32</f>
        <v>0</v>
      </c>
      <c r="Z39" s="122">
        <f>'1718 revenues orig'!FJ32</f>
        <v>0</v>
      </c>
      <c r="AA39" s="122">
        <f>'1718 revenues orig'!FK32</f>
        <v>0</v>
      </c>
      <c r="AB39" s="122">
        <f>'1718 revenues orig'!FL32</f>
        <v>0</v>
      </c>
      <c r="AC39" s="122">
        <f>'1718 revenues orig'!FM32</f>
        <v>0</v>
      </c>
      <c r="AD39" s="122">
        <f>'1718 revenues orig'!FN32</f>
        <v>0</v>
      </c>
      <c r="AE39" s="122">
        <f>'1718 revenues orig'!FO32</f>
        <v>0</v>
      </c>
      <c r="AF39" s="122">
        <f>'1718 revenues orig'!FP32</f>
        <v>0</v>
      </c>
      <c r="AG39" s="122">
        <f>'1718 revenues orig'!FQ32</f>
        <v>0</v>
      </c>
      <c r="AH39" s="122">
        <f>'1718 revenues orig'!FR32</f>
        <v>0</v>
      </c>
      <c r="AI39" s="140">
        <f t="shared" si="350"/>
        <v>0</v>
      </c>
      <c r="AJ39" s="122">
        <f>'1718 revenues orig'!J32</f>
        <v>0</v>
      </c>
      <c r="AK39" s="122">
        <f>'1718 revenues orig'!K32</f>
        <v>0</v>
      </c>
      <c r="AL39" s="122">
        <f>'1718 revenues orig'!L32</f>
        <v>0</v>
      </c>
      <c r="AM39" s="122">
        <f>'1718 revenues orig'!M32</f>
        <v>0</v>
      </c>
      <c r="AN39" s="122">
        <f>'1718 revenues orig'!N32</f>
        <v>0</v>
      </c>
      <c r="AO39" s="122">
        <f>'1718 revenues orig'!O32</f>
        <v>0</v>
      </c>
      <c r="AP39" s="122">
        <f>'1718 revenues orig'!P32</f>
        <v>0</v>
      </c>
      <c r="AQ39" s="122">
        <f>'1718 revenues orig'!Q32</f>
        <v>0</v>
      </c>
      <c r="AR39" s="122">
        <f>'1718 revenues orig'!R32</f>
        <v>0</v>
      </c>
      <c r="AS39" s="122">
        <f>'1718 revenues orig'!S32</f>
        <v>0</v>
      </c>
      <c r="AT39" s="122">
        <f>'1718 revenues orig'!FS32</f>
        <v>0</v>
      </c>
      <c r="AU39" s="143">
        <f t="shared" si="351"/>
        <v>0</v>
      </c>
      <c r="AV39" s="122">
        <f>'1718 revenues orig'!T32</f>
        <v>0</v>
      </c>
      <c r="AW39" s="122">
        <f>'1718 revenues orig'!U32</f>
        <v>0</v>
      </c>
      <c r="AX39" s="122">
        <f>'1718 revenues orig'!V32</f>
        <v>0</v>
      </c>
      <c r="AY39" s="122">
        <f>'1718 revenues orig'!W32</f>
        <v>0</v>
      </c>
      <c r="AZ39" s="122">
        <f>'1718 revenues orig'!ER32</f>
        <v>0</v>
      </c>
      <c r="BA39" s="122">
        <f>'1718 revenues orig'!X32</f>
        <v>0</v>
      </c>
      <c r="BB39" s="132">
        <f>'1718 revenues orig'!FT32</f>
        <v>0</v>
      </c>
      <c r="BC39" s="132">
        <f>'1718 revenues orig'!FU32</f>
        <v>0</v>
      </c>
      <c r="BD39" s="143">
        <f t="shared" si="352"/>
        <v>0</v>
      </c>
      <c r="BE39" s="132">
        <f>'1718 revenues orig'!Y32</f>
        <v>0</v>
      </c>
      <c r="BF39" s="132">
        <f>'1718 revenues orig'!Z32</f>
        <v>0</v>
      </c>
      <c r="BG39" s="132">
        <f>'1718 revenues orig'!AA32</f>
        <v>0</v>
      </c>
      <c r="BH39" s="132">
        <f>'1718 revenues orig'!AB32</f>
        <v>0</v>
      </c>
      <c r="BI39" s="132">
        <f>'1718 revenues orig'!AC32</f>
        <v>0</v>
      </c>
      <c r="BJ39" s="132">
        <f>'1718 revenues orig'!FV32</f>
        <v>0</v>
      </c>
      <c r="BK39" s="143">
        <f t="shared" si="353"/>
        <v>0</v>
      </c>
      <c r="BL39" s="132">
        <f>'1718 revenues orig'!AD32</f>
        <v>0</v>
      </c>
      <c r="BM39" s="132">
        <f>'1718 revenues orig'!AE32</f>
        <v>0</v>
      </c>
      <c r="BN39" s="132">
        <f>'1718 revenues orig'!AF32</f>
        <v>0</v>
      </c>
      <c r="BO39" s="132">
        <f>'1718 revenues orig'!AG32</f>
        <v>0</v>
      </c>
      <c r="BP39" s="132">
        <f>'1718 revenues orig'!AH32</f>
        <v>0</v>
      </c>
      <c r="BQ39" s="132">
        <f>'1718 revenues orig'!AI32</f>
        <v>0</v>
      </c>
      <c r="BR39" s="132">
        <f>'1718 revenues orig'!AJ32</f>
        <v>0</v>
      </c>
      <c r="BS39" s="132">
        <f>'1718 revenues orig'!AK32</f>
        <v>0</v>
      </c>
      <c r="BT39" s="132">
        <f>'1718 revenues orig'!AL32</f>
        <v>0</v>
      </c>
      <c r="BU39" s="132">
        <f>'1718 revenues orig'!AM32</f>
        <v>0</v>
      </c>
      <c r="BV39" s="132">
        <f>'1718 revenues orig'!FW32</f>
        <v>0</v>
      </c>
      <c r="BW39" s="143">
        <f t="shared" si="354"/>
        <v>0</v>
      </c>
      <c r="BX39" s="132">
        <f>'1718 revenues orig'!AN32</f>
        <v>0</v>
      </c>
      <c r="BY39" s="132">
        <f>'1718 revenues orig'!AO32</f>
        <v>0</v>
      </c>
      <c r="BZ39" s="132">
        <f>'1718 revenues orig'!AP32</f>
        <v>0</v>
      </c>
      <c r="CA39" s="132">
        <f>'1718 revenues orig'!AQ32</f>
        <v>0</v>
      </c>
      <c r="CB39" s="132">
        <f>'1718 revenues orig'!AR32</f>
        <v>0</v>
      </c>
      <c r="CC39" s="132">
        <f>'1718 revenues orig'!AS32</f>
        <v>0</v>
      </c>
      <c r="CD39" s="132">
        <f>'1718 revenues orig'!AT32</f>
        <v>0</v>
      </c>
      <c r="CE39" s="132">
        <f>'1718 revenues orig'!AU32</f>
        <v>0</v>
      </c>
      <c r="CF39" s="132">
        <f>'1718 revenues orig'!AV32</f>
        <v>0</v>
      </c>
      <c r="CG39" s="132">
        <f>'1718 revenues orig'!AW32</f>
        <v>0</v>
      </c>
      <c r="CH39" s="132">
        <f>'1718 revenues orig'!AX32</f>
        <v>0</v>
      </c>
      <c r="CI39" s="132">
        <f>'1718 revenues orig'!AY32</f>
        <v>0</v>
      </c>
      <c r="CJ39" s="132">
        <f>'1718 revenues orig'!FX32</f>
        <v>0</v>
      </c>
      <c r="CK39" s="143">
        <f t="shared" si="355"/>
        <v>0</v>
      </c>
      <c r="CL39" s="132">
        <f>'1718 revenues orig'!AZ32</f>
        <v>0</v>
      </c>
      <c r="CM39" s="132">
        <f>'1718 revenues orig'!BA32</f>
        <v>0</v>
      </c>
      <c r="CN39" s="132">
        <f>'1718 revenues orig'!BB32</f>
        <v>0</v>
      </c>
      <c r="CO39" s="132">
        <f>'1718 revenues orig'!BC32</f>
        <v>0</v>
      </c>
      <c r="CP39" s="132">
        <f>'1718 revenues orig'!FY32</f>
        <v>0</v>
      </c>
      <c r="CQ39" s="143">
        <f t="shared" si="356"/>
        <v>0</v>
      </c>
      <c r="CR39" s="132">
        <f>'1718 revenues orig'!BD32</f>
        <v>0</v>
      </c>
      <c r="CS39" s="132">
        <f>'1718 revenues orig'!BE32</f>
        <v>0</v>
      </c>
      <c r="CT39" s="132">
        <f>'1718 revenues orig'!BF32</f>
        <v>0</v>
      </c>
      <c r="CU39" s="132">
        <f>'1718 revenues orig'!BG32</f>
        <v>0</v>
      </c>
      <c r="CV39" s="132">
        <f>'1718 revenues orig'!BH32</f>
        <v>0</v>
      </c>
      <c r="CW39" s="132">
        <f>'1718 revenues orig'!BI32</f>
        <v>0</v>
      </c>
      <c r="CX39" s="132">
        <f>'1718 revenues orig'!BJ32</f>
        <v>0</v>
      </c>
      <c r="CY39" s="132">
        <f>'1718 revenues orig'!BK32</f>
        <v>0</v>
      </c>
      <c r="CZ39" s="132">
        <f>'1718 revenues orig'!BL32</f>
        <v>0</v>
      </c>
      <c r="DA39" s="132">
        <f>'1718 revenues orig'!BM32</f>
        <v>0</v>
      </c>
      <c r="DB39" s="132">
        <f>'1718 revenues orig'!BN32</f>
        <v>0</v>
      </c>
      <c r="DC39" s="132">
        <f>'1718 revenues orig'!BO32</f>
        <v>178438.45</v>
      </c>
      <c r="DD39" s="132">
        <f>'1718 revenues orig'!BP32</f>
        <v>0</v>
      </c>
      <c r="DE39" s="132">
        <f>'1718 revenues orig'!FZ32</f>
        <v>0</v>
      </c>
      <c r="DF39" s="143">
        <f t="shared" si="357"/>
        <v>0</v>
      </c>
      <c r="DG39" s="132">
        <f>'1718 revenues orig'!BQ32</f>
        <v>0</v>
      </c>
      <c r="DH39" s="132">
        <f>'1718 revenues orig'!GA32</f>
        <v>0</v>
      </c>
      <c r="DI39" s="143">
        <f t="shared" si="358"/>
        <v>0</v>
      </c>
      <c r="DJ39" s="132">
        <f>'1718 revenues orig'!BR32</f>
        <v>0</v>
      </c>
      <c r="DK39" s="132">
        <f>'1718 revenues orig'!BS32</f>
        <v>0</v>
      </c>
      <c r="DM39" s="132">
        <f>'1718 revenues orig'!BT32</f>
        <v>0</v>
      </c>
      <c r="DN39" s="132">
        <f>'1718 revenues orig'!BU32</f>
        <v>0</v>
      </c>
      <c r="DO39" s="132">
        <f>'1718 revenues orig'!BV32</f>
        <v>0</v>
      </c>
      <c r="DP39" s="132">
        <f>'1718 revenues orig'!BW32</f>
        <v>0</v>
      </c>
      <c r="DQ39" s="132">
        <f>'1718 revenues orig'!BX32</f>
        <v>0</v>
      </c>
      <c r="DR39" s="132">
        <f>'1718 revenues orig'!BY32</f>
        <v>0</v>
      </c>
      <c r="DS39" s="132">
        <f>'1718 revenues orig'!BZ32</f>
        <v>0</v>
      </c>
      <c r="DT39" s="132">
        <f>'1718 revenues orig'!CA32</f>
        <v>0</v>
      </c>
      <c r="DU39" s="132">
        <f>'1718 revenues orig'!CB32</f>
        <v>0</v>
      </c>
      <c r="DV39" s="132">
        <f>'1718 revenues orig'!CC32</f>
        <v>0</v>
      </c>
      <c r="DW39" s="132">
        <f>'1718 revenues orig'!CD32</f>
        <v>0</v>
      </c>
      <c r="DX39" s="132">
        <f>'1718 revenues orig'!CE32</f>
        <v>0</v>
      </c>
      <c r="DY39" s="132">
        <f>'1718 revenues orig'!CF32</f>
        <v>0</v>
      </c>
      <c r="DZ39" s="132">
        <f>'1718 revenues orig'!CG32</f>
        <v>0</v>
      </c>
      <c r="EA39" s="132">
        <f>'1718 revenues orig'!CH32</f>
        <v>0</v>
      </c>
      <c r="EB39" s="132">
        <f>'1718 revenues orig'!CI32</f>
        <v>0</v>
      </c>
      <c r="EC39" s="132">
        <f>'1718 revenues orig'!CJ32</f>
        <v>0</v>
      </c>
      <c r="ED39" s="132">
        <f>'1718 revenues orig'!CK32</f>
        <v>0</v>
      </c>
      <c r="EE39" s="132">
        <f>'1718 revenues orig'!CL32</f>
        <v>0</v>
      </c>
      <c r="EF39" s="132">
        <f>'1718 revenues orig'!CM32</f>
        <v>0</v>
      </c>
      <c r="EG39" s="132">
        <f>'1718 revenues orig'!CN32</f>
        <v>0</v>
      </c>
      <c r="EH39" s="132">
        <f>'1718 revenues orig'!CO32</f>
        <v>0</v>
      </c>
      <c r="EI39" s="132">
        <f>'1718 revenues orig'!CP32</f>
        <v>0</v>
      </c>
      <c r="EJ39" s="132">
        <f>'1718 revenues orig'!CQ32</f>
        <v>1000</v>
      </c>
      <c r="EK39" s="132">
        <f>'1718 revenues orig'!CR32</f>
        <v>0</v>
      </c>
      <c r="EL39" s="132">
        <f>'1718 revenues orig'!CS32</f>
        <v>0</v>
      </c>
      <c r="EM39" s="132">
        <f>'1718 revenues orig'!CT32</f>
        <v>0</v>
      </c>
      <c r="EN39" s="132">
        <f>'1718 revenues orig'!CU32</f>
        <v>0</v>
      </c>
      <c r="EO39" s="132">
        <f>'1718 revenues orig'!CV32</f>
        <v>0</v>
      </c>
      <c r="EP39" s="132">
        <f>'1718 revenues orig'!CW32</f>
        <v>0</v>
      </c>
      <c r="EQ39" s="132">
        <f>'1718 revenues orig'!CX32</f>
        <v>0</v>
      </c>
      <c r="ER39" s="132">
        <f>'1718 revenues orig'!CY32</f>
        <v>0</v>
      </c>
      <c r="ES39" s="132">
        <f>'1718 revenues orig'!CZ32</f>
        <v>0</v>
      </c>
      <c r="ET39" s="132">
        <f>'1718 revenues orig'!DA32</f>
        <v>0</v>
      </c>
      <c r="EU39" s="132">
        <f>'1718 revenues orig'!DB32</f>
        <v>0</v>
      </c>
      <c r="EV39" s="132">
        <f>'1718 revenues orig'!DC32</f>
        <v>0</v>
      </c>
      <c r="EW39" s="132">
        <f>'1718 revenues orig'!DD32</f>
        <v>0</v>
      </c>
      <c r="EX39" s="132">
        <f>'1718 revenues orig'!DE32</f>
        <v>0</v>
      </c>
      <c r="EY39" s="132">
        <f>'1718 revenues orig'!DF32</f>
        <v>0</v>
      </c>
      <c r="EZ39" s="132">
        <f>'1718 revenues orig'!DG32</f>
        <v>0</v>
      </c>
      <c r="FA39" s="132">
        <f>'1718 revenues orig'!ES32</f>
        <v>0</v>
      </c>
      <c r="FB39" s="132">
        <f>'1718 revenues orig'!DH32</f>
        <v>0</v>
      </c>
      <c r="FC39" s="132">
        <f>'1718 revenues orig'!GB32</f>
        <v>0</v>
      </c>
      <c r="FD39" s="143">
        <f t="shared" si="359"/>
        <v>0</v>
      </c>
      <c r="FE39" s="132">
        <f>'1718 revenues orig'!DI32</f>
        <v>0</v>
      </c>
      <c r="FF39" s="132">
        <f>'1718 revenues orig'!DJ32</f>
        <v>0</v>
      </c>
      <c r="FG39" s="132">
        <f>'1718 revenues orig'!DK32</f>
        <v>0</v>
      </c>
      <c r="FH39" s="132">
        <f>'1718 revenues orig'!DL32</f>
        <v>0</v>
      </c>
      <c r="FI39" s="132">
        <f>'1718 revenues orig'!DM32</f>
        <v>0</v>
      </c>
      <c r="FJ39" s="132">
        <f>'1718 revenues orig'!GC32</f>
        <v>68155.38</v>
      </c>
      <c r="FK39" s="143">
        <f t="shared" si="360"/>
        <v>68155.38</v>
      </c>
      <c r="FL39" s="132">
        <f>'1718 revenues orig'!DN32</f>
        <v>0</v>
      </c>
      <c r="FM39" s="132">
        <f>'1718 revenues orig'!DO32</f>
        <v>0</v>
      </c>
      <c r="FN39" s="132">
        <f>'1718 revenues orig'!DP32</f>
        <v>0</v>
      </c>
      <c r="FO39" s="132">
        <f>'1718 revenues orig'!DQ32</f>
        <v>0</v>
      </c>
      <c r="FP39" s="132">
        <f>'1718 revenues orig'!DR32</f>
        <v>0</v>
      </c>
      <c r="FQ39" s="132">
        <f>'1718 revenues orig'!GD32</f>
        <v>0</v>
      </c>
      <c r="FR39" s="143">
        <f t="shared" si="361"/>
        <v>0</v>
      </c>
      <c r="FS39" s="132">
        <f>'1718 revenues orig'!DS32</f>
        <v>0</v>
      </c>
      <c r="FT39" s="132">
        <f>'1718 revenues orig'!DT32</f>
        <v>0</v>
      </c>
      <c r="FU39" s="132">
        <f>'1718 revenues orig'!DU32</f>
        <v>0</v>
      </c>
      <c r="FV39" s="132">
        <f>'1718 revenues orig'!DV32</f>
        <v>0</v>
      </c>
      <c r="FW39" s="132">
        <f>'1718 revenues orig'!DW32</f>
        <v>0</v>
      </c>
      <c r="FX39" s="132">
        <f>'1718 revenues orig'!DX32</f>
        <v>0</v>
      </c>
      <c r="FY39" s="132">
        <f>'1718 revenues orig'!DY32</f>
        <v>0</v>
      </c>
      <c r="FZ39" s="132">
        <f>'1718 revenues orig'!GE32</f>
        <v>0</v>
      </c>
      <c r="GA39" s="132">
        <f>'1718 revenues orig'!GF32</f>
        <v>0</v>
      </c>
      <c r="GB39" s="132">
        <f>'1718 revenues orig'!GG32</f>
        <v>0</v>
      </c>
      <c r="GC39" s="145">
        <f t="shared" si="364"/>
        <v>0</v>
      </c>
      <c r="GD39" s="132">
        <f>'1718 revenues orig'!DZ32</f>
        <v>0</v>
      </c>
      <c r="GE39" s="132">
        <f>'1718 revenues orig'!EA32</f>
        <v>0</v>
      </c>
      <c r="GF39" s="132">
        <f>'1718 revenues orig'!EB32</f>
        <v>0</v>
      </c>
      <c r="GG39" s="132">
        <f>'1718 revenues orig'!EC32</f>
        <v>0</v>
      </c>
      <c r="GH39" s="132">
        <f>'1718 revenues orig'!ED32</f>
        <v>0</v>
      </c>
      <c r="GI39" s="132">
        <f>'1718 revenues orig'!EE32</f>
        <v>0</v>
      </c>
      <c r="GJ39" s="132">
        <f>'1718 revenues orig'!EF32</f>
        <v>0</v>
      </c>
      <c r="GK39" s="132">
        <f>'1718 revenues orig'!EG32</f>
        <v>0</v>
      </c>
      <c r="GL39" s="132">
        <f>'1718 revenues orig'!EH32</f>
        <v>0</v>
      </c>
      <c r="GM39" s="132">
        <f>'1718 revenues orig'!EI32</f>
        <v>0</v>
      </c>
      <c r="GN39" s="132">
        <f>'1718 revenues orig'!EJ32</f>
        <v>0</v>
      </c>
      <c r="GO39" s="132">
        <f>'1718 revenues orig'!EK32</f>
        <v>0</v>
      </c>
      <c r="GP39" s="132">
        <f>'1718 revenues orig'!EL32</f>
        <v>0</v>
      </c>
      <c r="GQ39" s="132">
        <f>'1718 revenues orig'!EM32</f>
        <v>0</v>
      </c>
      <c r="GR39" s="132">
        <f>'1718 revenues orig'!EN32</f>
        <v>0</v>
      </c>
      <c r="GS39" s="132">
        <f>'1718 revenues orig'!EO32</f>
        <v>0</v>
      </c>
      <c r="GT39" s="132">
        <f>'1718 revenues orig'!EP32</f>
        <v>0</v>
      </c>
      <c r="GU39" s="132">
        <f>'1718 revenues orig'!GH32</f>
        <v>0</v>
      </c>
      <c r="GV39" s="143">
        <f t="shared" si="362"/>
        <v>0</v>
      </c>
      <c r="GX39" s="132">
        <f>'1718 revenues orig'!EQ32</f>
        <v>0</v>
      </c>
      <c r="GY39" s="155">
        <f t="shared" si="363"/>
        <v>247593.83000000002</v>
      </c>
      <c r="GZ39" s="135">
        <f>GY39-'1718 revenues orig'!GI32</f>
        <v>0</v>
      </c>
    </row>
    <row r="40" spans="1:208">
      <c r="C40" s="110" t="str">
        <f>'1718 revenues orig'!C33</f>
        <v>43208</v>
      </c>
      <c r="D40" s="122" t="str">
        <f>'1718 revenues orig'!D33</f>
        <v xml:space="preserve"> PED Tuition for Students Attending out of State</v>
      </c>
      <c r="E40" s="122">
        <f>'1718 revenues orig'!E33</f>
        <v>0</v>
      </c>
      <c r="F40" s="122">
        <f>'1718 revenues orig'!F33</f>
        <v>0</v>
      </c>
      <c r="G40" s="122">
        <f>'1718 revenues orig'!G33</f>
        <v>0</v>
      </c>
      <c r="H40" s="122">
        <f>'1718 revenues orig'!H33</f>
        <v>34063.83</v>
      </c>
      <c r="I40" s="122">
        <f>'1718 revenues orig'!I33</f>
        <v>0</v>
      </c>
      <c r="J40" s="122">
        <f>'1718 revenues orig'!ET33</f>
        <v>0</v>
      </c>
      <c r="K40" s="122">
        <f>'1718 revenues orig'!EU33</f>
        <v>0</v>
      </c>
      <c r="L40" s="122">
        <f>'1718 revenues orig'!EV33</f>
        <v>0</v>
      </c>
      <c r="M40" s="122">
        <f>'1718 revenues orig'!EW33</f>
        <v>0</v>
      </c>
      <c r="N40" s="122">
        <f>'1718 revenues orig'!EX33</f>
        <v>0</v>
      </c>
      <c r="O40" s="122">
        <f>'1718 revenues orig'!EY33</f>
        <v>0</v>
      </c>
      <c r="P40" s="122">
        <f>'1718 revenues orig'!EZ33</f>
        <v>0</v>
      </c>
      <c r="Q40" s="122">
        <f>'1718 revenues orig'!FA33</f>
        <v>0</v>
      </c>
      <c r="R40" s="122">
        <f>'1718 revenues orig'!FB33</f>
        <v>0</v>
      </c>
      <c r="S40" s="122">
        <f>'1718 revenues orig'!FC33</f>
        <v>0</v>
      </c>
      <c r="T40" s="122">
        <f>'1718 revenues orig'!FD33</f>
        <v>0</v>
      </c>
      <c r="U40" s="122">
        <f>'1718 revenues orig'!FE33</f>
        <v>0</v>
      </c>
      <c r="V40" s="122">
        <f>'1718 revenues orig'!FF33</f>
        <v>0</v>
      </c>
      <c r="W40" s="122">
        <f>'1718 revenues orig'!FG33</f>
        <v>0</v>
      </c>
      <c r="X40" s="122">
        <f>'1718 revenues orig'!FH33</f>
        <v>0</v>
      </c>
      <c r="Y40" s="122">
        <f>'1718 revenues orig'!FI33</f>
        <v>0</v>
      </c>
      <c r="Z40" s="122">
        <f>'1718 revenues orig'!FJ33</f>
        <v>0</v>
      </c>
      <c r="AA40" s="122">
        <f>'1718 revenues orig'!FK33</f>
        <v>0</v>
      </c>
      <c r="AB40" s="122">
        <f>'1718 revenues orig'!FL33</f>
        <v>0</v>
      </c>
      <c r="AC40" s="122">
        <f>'1718 revenues orig'!FM33</f>
        <v>0</v>
      </c>
      <c r="AD40" s="122">
        <f>'1718 revenues orig'!FN33</f>
        <v>0</v>
      </c>
      <c r="AE40" s="122">
        <f>'1718 revenues orig'!FO33</f>
        <v>0</v>
      </c>
      <c r="AF40" s="122">
        <f>'1718 revenues orig'!FP33</f>
        <v>0</v>
      </c>
      <c r="AG40" s="122">
        <f>'1718 revenues orig'!FQ33</f>
        <v>0</v>
      </c>
      <c r="AH40" s="122">
        <f>'1718 revenues orig'!FR33</f>
        <v>0</v>
      </c>
      <c r="AI40" s="140">
        <f t="shared" si="350"/>
        <v>0</v>
      </c>
      <c r="AJ40" s="122">
        <f>'1718 revenues orig'!J33</f>
        <v>0</v>
      </c>
      <c r="AK40" s="122">
        <f>'1718 revenues orig'!K33</f>
        <v>0</v>
      </c>
      <c r="AL40" s="122">
        <f>'1718 revenues orig'!L33</f>
        <v>0</v>
      </c>
      <c r="AM40" s="122">
        <f>'1718 revenues orig'!M33</f>
        <v>0</v>
      </c>
      <c r="AN40" s="122">
        <f>'1718 revenues orig'!N33</f>
        <v>0</v>
      </c>
      <c r="AO40" s="122">
        <f>'1718 revenues orig'!O33</f>
        <v>0</v>
      </c>
      <c r="AP40" s="122">
        <f>'1718 revenues orig'!P33</f>
        <v>0</v>
      </c>
      <c r="AQ40" s="122">
        <f>'1718 revenues orig'!Q33</f>
        <v>0</v>
      </c>
      <c r="AR40" s="122">
        <f>'1718 revenues orig'!R33</f>
        <v>0</v>
      </c>
      <c r="AS40" s="122">
        <f>'1718 revenues orig'!S33</f>
        <v>0</v>
      </c>
      <c r="AT40" s="122">
        <f>'1718 revenues orig'!FS33</f>
        <v>0</v>
      </c>
      <c r="AU40" s="143">
        <f t="shared" si="351"/>
        <v>0</v>
      </c>
      <c r="AV40" s="122">
        <f>'1718 revenues orig'!T33</f>
        <v>0</v>
      </c>
      <c r="AW40" s="122">
        <f>'1718 revenues orig'!U33</f>
        <v>0</v>
      </c>
      <c r="AX40" s="122">
        <f>'1718 revenues orig'!V33</f>
        <v>0</v>
      </c>
      <c r="AY40" s="122">
        <f>'1718 revenues orig'!W33</f>
        <v>0</v>
      </c>
      <c r="AZ40" s="122">
        <f>'1718 revenues orig'!ER33</f>
        <v>0</v>
      </c>
      <c r="BA40" s="122">
        <f>'1718 revenues orig'!X33</f>
        <v>0</v>
      </c>
      <c r="BB40" s="132">
        <f>'1718 revenues orig'!FT33</f>
        <v>0</v>
      </c>
      <c r="BC40" s="132">
        <f>'1718 revenues orig'!FU33</f>
        <v>0</v>
      </c>
      <c r="BD40" s="143">
        <f t="shared" si="352"/>
        <v>0</v>
      </c>
      <c r="BE40" s="132">
        <f>'1718 revenues orig'!Y33</f>
        <v>0</v>
      </c>
      <c r="BF40" s="132">
        <f>'1718 revenues orig'!Z33</f>
        <v>0</v>
      </c>
      <c r="BG40" s="132">
        <f>'1718 revenues orig'!AA33</f>
        <v>0</v>
      </c>
      <c r="BH40" s="132">
        <f>'1718 revenues orig'!AB33</f>
        <v>0</v>
      </c>
      <c r="BI40" s="132">
        <f>'1718 revenues orig'!AC33</f>
        <v>0</v>
      </c>
      <c r="BJ40" s="132">
        <f>'1718 revenues orig'!FV33</f>
        <v>0</v>
      </c>
      <c r="BK40" s="143">
        <f t="shared" si="353"/>
        <v>0</v>
      </c>
      <c r="BL40" s="132">
        <f>'1718 revenues orig'!AD33</f>
        <v>0</v>
      </c>
      <c r="BM40" s="132">
        <f>'1718 revenues orig'!AE33</f>
        <v>0</v>
      </c>
      <c r="BN40" s="132">
        <f>'1718 revenues orig'!AF33</f>
        <v>0</v>
      </c>
      <c r="BO40" s="132">
        <f>'1718 revenues orig'!AG33</f>
        <v>0</v>
      </c>
      <c r="BP40" s="132">
        <f>'1718 revenues orig'!AH33</f>
        <v>0</v>
      </c>
      <c r="BQ40" s="132">
        <f>'1718 revenues orig'!AI33</f>
        <v>0</v>
      </c>
      <c r="BR40" s="132">
        <f>'1718 revenues orig'!AJ33</f>
        <v>0</v>
      </c>
      <c r="BS40" s="132">
        <f>'1718 revenues orig'!AK33</f>
        <v>0</v>
      </c>
      <c r="BT40" s="132">
        <f>'1718 revenues orig'!AL33</f>
        <v>0</v>
      </c>
      <c r="BU40" s="132">
        <f>'1718 revenues orig'!AM33</f>
        <v>0</v>
      </c>
      <c r="BV40" s="132">
        <f>'1718 revenues orig'!FW33</f>
        <v>0</v>
      </c>
      <c r="BW40" s="143">
        <f t="shared" si="354"/>
        <v>0</v>
      </c>
      <c r="BX40" s="132">
        <f>'1718 revenues orig'!AN33</f>
        <v>0</v>
      </c>
      <c r="BY40" s="132">
        <f>'1718 revenues orig'!AO33</f>
        <v>0</v>
      </c>
      <c r="BZ40" s="132">
        <f>'1718 revenues orig'!AP33</f>
        <v>0</v>
      </c>
      <c r="CA40" s="132">
        <f>'1718 revenues orig'!AQ33</f>
        <v>0</v>
      </c>
      <c r="CB40" s="132">
        <f>'1718 revenues orig'!AR33</f>
        <v>0</v>
      </c>
      <c r="CC40" s="132">
        <f>'1718 revenues orig'!AS33</f>
        <v>0</v>
      </c>
      <c r="CD40" s="132">
        <f>'1718 revenues orig'!AT33</f>
        <v>0</v>
      </c>
      <c r="CE40" s="132">
        <f>'1718 revenues orig'!AU33</f>
        <v>0</v>
      </c>
      <c r="CF40" s="132">
        <f>'1718 revenues orig'!AV33</f>
        <v>0</v>
      </c>
      <c r="CG40" s="132">
        <f>'1718 revenues orig'!AW33</f>
        <v>0</v>
      </c>
      <c r="CH40" s="132">
        <f>'1718 revenues orig'!AX33</f>
        <v>0</v>
      </c>
      <c r="CI40" s="132">
        <f>'1718 revenues orig'!AY33</f>
        <v>0</v>
      </c>
      <c r="CJ40" s="132">
        <f>'1718 revenues orig'!FX33</f>
        <v>0</v>
      </c>
      <c r="CK40" s="143">
        <f t="shared" si="355"/>
        <v>0</v>
      </c>
      <c r="CL40" s="132">
        <f>'1718 revenues orig'!AZ33</f>
        <v>0</v>
      </c>
      <c r="CM40" s="132">
        <f>'1718 revenues orig'!BA33</f>
        <v>0</v>
      </c>
      <c r="CN40" s="132">
        <f>'1718 revenues orig'!BB33</f>
        <v>0</v>
      </c>
      <c r="CO40" s="132">
        <f>'1718 revenues orig'!BC33</f>
        <v>0</v>
      </c>
      <c r="CP40" s="132">
        <f>'1718 revenues orig'!FY33</f>
        <v>0</v>
      </c>
      <c r="CQ40" s="143">
        <f t="shared" si="356"/>
        <v>0</v>
      </c>
      <c r="CR40" s="132">
        <f>'1718 revenues orig'!BD33</f>
        <v>0</v>
      </c>
      <c r="CS40" s="132">
        <f>'1718 revenues orig'!BE33</f>
        <v>0</v>
      </c>
      <c r="CT40" s="132">
        <f>'1718 revenues orig'!BF33</f>
        <v>0</v>
      </c>
      <c r="CU40" s="132">
        <f>'1718 revenues orig'!BG33</f>
        <v>0</v>
      </c>
      <c r="CV40" s="132">
        <f>'1718 revenues orig'!BH33</f>
        <v>0</v>
      </c>
      <c r="CW40" s="132">
        <f>'1718 revenues orig'!BI33</f>
        <v>0</v>
      </c>
      <c r="CX40" s="132">
        <f>'1718 revenues orig'!BJ33</f>
        <v>0</v>
      </c>
      <c r="CY40" s="132">
        <f>'1718 revenues orig'!BK33</f>
        <v>0</v>
      </c>
      <c r="CZ40" s="132">
        <f>'1718 revenues orig'!BL33</f>
        <v>0</v>
      </c>
      <c r="DA40" s="132">
        <f>'1718 revenues orig'!BM33</f>
        <v>0</v>
      </c>
      <c r="DB40" s="132">
        <f>'1718 revenues orig'!BN33</f>
        <v>0</v>
      </c>
      <c r="DC40" s="132">
        <f>'1718 revenues orig'!BO33</f>
        <v>0</v>
      </c>
      <c r="DD40" s="132">
        <f>'1718 revenues orig'!BP33</f>
        <v>0</v>
      </c>
      <c r="DE40" s="132">
        <f>'1718 revenues orig'!FZ33</f>
        <v>0</v>
      </c>
      <c r="DF40" s="143">
        <f t="shared" si="357"/>
        <v>0</v>
      </c>
      <c r="DG40" s="132">
        <f>'1718 revenues orig'!BQ33</f>
        <v>0</v>
      </c>
      <c r="DH40" s="132">
        <f>'1718 revenues orig'!GA33</f>
        <v>0</v>
      </c>
      <c r="DI40" s="143">
        <f t="shared" si="358"/>
        <v>0</v>
      </c>
      <c r="DJ40" s="132">
        <f>'1718 revenues orig'!BR33</f>
        <v>0</v>
      </c>
      <c r="DK40" s="132">
        <f>'1718 revenues orig'!BS33</f>
        <v>0</v>
      </c>
      <c r="DM40" s="132">
        <f>'1718 revenues orig'!BT33</f>
        <v>0</v>
      </c>
      <c r="DN40" s="132">
        <f>'1718 revenues orig'!BU33</f>
        <v>0</v>
      </c>
      <c r="DO40" s="132">
        <f>'1718 revenues orig'!BV33</f>
        <v>0</v>
      </c>
      <c r="DP40" s="132">
        <f>'1718 revenues orig'!BW33</f>
        <v>0</v>
      </c>
      <c r="DQ40" s="132">
        <f>'1718 revenues orig'!BX33</f>
        <v>0</v>
      </c>
      <c r="DR40" s="132">
        <f>'1718 revenues orig'!BY33</f>
        <v>0</v>
      </c>
      <c r="DS40" s="132">
        <f>'1718 revenues orig'!BZ33</f>
        <v>265936.17</v>
      </c>
      <c r="DT40" s="132">
        <f>'1718 revenues orig'!CA33</f>
        <v>0</v>
      </c>
      <c r="DU40" s="132">
        <f>'1718 revenues orig'!CB33</f>
        <v>0</v>
      </c>
      <c r="DV40" s="132">
        <f>'1718 revenues orig'!CC33</f>
        <v>0</v>
      </c>
      <c r="DW40" s="132">
        <f>'1718 revenues orig'!CD33</f>
        <v>0</v>
      </c>
      <c r="DX40" s="132">
        <f>'1718 revenues orig'!CE33</f>
        <v>0</v>
      </c>
      <c r="DY40" s="132">
        <f>'1718 revenues orig'!CF33</f>
        <v>0</v>
      </c>
      <c r="DZ40" s="132">
        <f>'1718 revenues orig'!CG33</f>
        <v>0</v>
      </c>
      <c r="EA40" s="132">
        <f>'1718 revenues orig'!CH33</f>
        <v>0</v>
      </c>
      <c r="EB40" s="132">
        <f>'1718 revenues orig'!CI33</f>
        <v>0</v>
      </c>
      <c r="EC40" s="132">
        <f>'1718 revenues orig'!CJ33</f>
        <v>0</v>
      </c>
      <c r="ED40" s="132">
        <f>'1718 revenues orig'!CK33</f>
        <v>0</v>
      </c>
      <c r="EE40" s="132">
        <f>'1718 revenues orig'!CL33</f>
        <v>0</v>
      </c>
      <c r="EF40" s="132">
        <f>'1718 revenues orig'!CM33</f>
        <v>0</v>
      </c>
      <c r="EG40" s="132">
        <f>'1718 revenues orig'!CN33</f>
        <v>0</v>
      </c>
      <c r="EH40" s="132">
        <f>'1718 revenues orig'!CO33</f>
        <v>0</v>
      </c>
      <c r="EI40" s="132">
        <f>'1718 revenues orig'!CP33</f>
        <v>0</v>
      </c>
      <c r="EJ40" s="132">
        <f>'1718 revenues orig'!CQ33</f>
        <v>0</v>
      </c>
      <c r="EK40" s="132">
        <f>'1718 revenues orig'!CR33</f>
        <v>0</v>
      </c>
      <c r="EL40" s="132">
        <f>'1718 revenues orig'!CS33</f>
        <v>0</v>
      </c>
      <c r="EM40" s="132">
        <f>'1718 revenues orig'!CT33</f>
        <v>0</v>
      </c>
      <c r="EN40" s="132">
        <f>'1718 revenues orig'!CU33</f>
        <v>0</v>
      </c>
      <c r="EO40" s="132">
        <f>'1718 revenues orig'!CV33</f>
        <v>0</v>
      </c>
      <c r="EP40" s="132">
        <f>'1718 revenues orig'!CW33</f>
        <v>0</v>
      </c>
      <c r="EQ40" s="132">
        <f>'1718 revenues orig'!CX33</f>
        <v>0</v>
      </c>
      <c r="ER40" s="132">
        <f>'1718 revenues orig'!CY33</f>
        <v>0</v>
      </c>
      <c r="ES40" s="132">
        <f>'1718 revenues orig'!CZ33</f>
        <v>0</v>
      </c>
      <c r="ET40" s="132">
        <f>'1718 revenues orig'!DA33</f>
        <v>0</v>
      </c>
      <c r="EU40" s="132">
        <f>'1718 revenues orig'!DB33</f>
        <v>0</v>
      </c>
      <c r="EV40" s="132">
        <f>'1718 revenues orig'!DC33</f>
        <v>0</v>
      </c>
      <c r="EW40" s="132">
        <f>'1718 revenues orig'!DD33</f>
        <v>0</v>
      </c>
      <c r="EX40" s="132">
        <f>'1718 revenues orig'!DE33</f>
        <v>0</v>
      </c>
      <c r="EY40" s="132">
        <f>'1718 revenues orig'!DF33</f>
        <v>0</v>
      </c>
      <c r="EZ40" s="132">
        <f>'1718 revenues orig'!DG33</f>
        <v>0</v>
      </c>
      <c r="FA40" s="132">
        <f>'1718 revenues orig'!ES33</f>
        <v>0</v>
      </c>
      <c r="FB40" s="132">
        <f>'1718 revenues orig'!DH33</f>
        <v>0</v>
      </c>
      <c r="FC40" s="132">
        <f>'1718 revenues orig'!GB33</f>
        <v>0</v>
      </c>
      <c r="FD40" s="143">
        <f t="shared" si="359"/>
        <v>0</v>
      </c>
      <c r="FE40" s="132">
        <f>'1718 revenues orig'!DI33</f>
        <v>0</v>
      </c>
      <c r="FF40" s="132">
        <f>'1718 revenues orig'!DJ33</f>
        <v>0</v>
      </c>
      <c r="FG40" s="132">
        <f>'1718 revenues orig'!DK33</f>
        <v>0</v>
      </c>
      <c r="FH40" s="132">
        <f>'1718 revenues orig'!DL33</f>
        <v>0</v>
      </c>
      <c r="FI40" s="132">
        <f>'1718 revenues orig'!DM33</f>
        <v>0</v>
      </c>
      <c r="FJ40" s="132">
        <f>'1718 revenues orig'!GC33</f>
        <v>0</v>
      </c>
      <c r="FK40" s="143">
        <f t="shared" si="360"/>
        <v>0</v>
      </c>
      <c r="FL40" s="132">
        <f>'1718 revenues orig'!DN33</f>
        <v>0</v>
      </c>
      <c r="FM40" s="132">
        <f>'1718 revenues orig'!DO33</f>
        <v>0</v>
      </c>
      <c r="FN40" s="132">
        <f>'1718 revenues orig'!DP33</f>
        <v>0</v>
      </c>
      <c r="FO40" s="132">
        <f>'1718 revenues orig'!DQ33</f>
        <v>0</v>
      </c>
      <c r="FP40" s="132">
        <f>'1718 revenues orig'!DR33</f>
        <v>0</v>
      </c>
      <c r="FQ40" s="132">
        <f>'1718 revenues orig'!GD33</f>
        <v>0</v>
      </c>
      <c r="FR40" s="143">
        <f t="shared" si="361"/>
        <v>0</v>
      </c>
      <c r="FS40" s="132">
        <f>'1718 revenues orig'!DS33</f>
        <v>0</v>
      </c>
      <c r="FT40" s="132">
        <f>'1718 revenues orig'!DT33</f>
        <v>0</v>
      </c>
      <c r="FU40" s="132">
        <f>'1718 revenues orig'!DU33</f>
        <v>0</v>
      </c>
      <c r="FV40" s="132">
        <f>'1718 revenues orig'!DV33</f>
        <v>0</v>
      </c>
      <c r="FW40" s="132">
        <f>'1718 revenues orig'!DW33</f>
        <v>0</v>
      </c>
      <c r="FX40" s="132">
        <f>'1718 revenues orig'!DX33</f>
        <v>0</v>
      </c>
      <c r="FY40" s="132">
        <f>'1718 revenues orig'!DY33</f>
        <v>0</v>
      </c>
      <c r="FZ40" s="132">
        <f>'1718 revenues orig'!GE33</f>
        <v>0</v>
      </c>
      <c r="GA40" s="132">
        <f>'1718 revenues orig'!GF33</f>
        <v>0</v>
      </c>
      <c r="GB40" s="132">
        <f>'1718 revenues orig'!GG33</f>
        <v>0</v>
      </c>
      <c r="GC40" s="145">
        <f t="shared" si="364"/>
        <v>0</v>
      </c>
      <c r="GD40" s="132">
        <f>'1718 revenues orig'!DZ33</f>
        <v>0</v>
      </c>
      <c r="GE40" s="132">
        <f>'1718 revenues orig'!EA33</f>
        <v>0</v>
      </c>
      <c r="GF40" s="132">
        <f>'1718 revenues orig'!EB33</f>
        <v>0</v>
      </c>
      <c r="GG40" s="132">
        <f>'1718 revenues orig'!EC33</f>
        <v>0</v>
      </c>
      <c r="GH40" s="132">
        <f>'1718 revenues orig'!ED33</f>
        <v>0</v>
      </c>
      <c r="GI40" s="132">
        <f>'1718 revenues orig'!EE33</f>
        <v>0</v>
      </c>
      <c r="GJ40" s="132">
        <f>'1718 revenues orig'!EF33</f>
        <v>0</v>
      </c>
      <c r="GK40" s="132">
        <f>'1718 revenues orig'!EG33</f>
        <v>0</v>
      </c>
      <c r="GL40" s="132">
        <f>'1718 revenues orig'!EH33</f>
        <v>0</v>
      </c>
      <c r="GM40" s="132">
        <f>'1718 revenues orig'!EI33</f>
        <v>0</v>
      </c>
      <c r="GN40" s="132">
        <f>'1718 revenues orig'!EJ33</f>
        <v>0</v>
      </c>
      <c r="GO40" s="132">
        <f>'1718 revenues orig'!EK33</f>
        <v>0</v>
      </c>
      <c r="GP40" s="132">
        <f>'1718 revenues orig'!EL33</f>
        <v>0</v>
      </c>
      <c r="GQ40" s="132">
        <f>'1718 revenues orig'!EM33</f>
        <v>0</v>
      </c>
      <c r="GR40" s="132">
        <f>'1718 revenues orig'!EN33</f>
        <v>0</v>
      </c>
      <c r="GS40" s="132">
        <f>'1718 revenues orig'!EO33</f>
        <v>0</v>
      </c>
      <c r="GT40" s="132">
        <f>'1718 revenues orig'!EP33</f>
        <v>0</v>
      </c>
      <c r="GU40" s="132">
        <f>'1718 revenues orig'!GH33</f>
        <v>0</v>
      </c>
      <c r="GV40" s="143">
        <f t="shared" si="362"/>
        <v>0</v>
      </c>
      <c r="GX40" s="132">
        <f>'1718 revenues orig'!EQ33</f>
        <v>0</v>
      </c>
      <c r="GY40" s="155">
        <f t="shared" si="363"/>
        <v>300000</v>
      </c>
      <c r="GZ40" s="135">
        <f>GY40-'1718 revenues orig'!GI33</f>
        <v>0</v>
      </c>
    </row>
    <row r="41" spans="1:208">
      <c r="C41" s="110" t="str">
        <f>'1718 revenues orig'!C34</f>
        <v>43212</v>
      </c>
      <c r="D41" s="122" t="str">
        <f>'1718 revenues orig'!D34</f>
        <v xml:space="preserve"> Indirect Costs (State Flow-through Grants)</v>
      </c>
      <c r="E41" s="122">
        <f>'1718 revenues orig'!E34</f>
        <v>0</v>
      </c>
      <c r="F41" s="122">
        <f>'1718 revenues orig'!F34</f>
        <v>0</v>
      </c>
      <c r="G41" s="122">
        <f>'1718 revenues orig'!G34</f>
        <v>0</v>
      </c>
      <c r="H41" s="122">
        <f>'1718 revenues orig'!H34</f>
        <v>0</v>
      </c>
      <c r="I41" s="122">
        <f>'1718 revenues orig'!I34</f>
        <v>0</v>
      </c>
      <c r="J41" s="122">
        <f>'1718 revenues orig'!ET34</f>
        <v>0</v>
      </c>
      <c r="K41" s="122">
        <f>'1718 revenues orig'!EU34</f>
        <v>0</v>
      </c>
      <c r="L41" s="122">
        <f>'1718 revenues orig'!EV34</f>
        <v>0</v>
      </c>
      <c r="M41" s="122">
        <f>'1718 revenues orig'!EW34</f>
        <v>0</v>
      </c>
      <c r="N41" s="122">
        <f>'1718 revenues orig'!EX34</f>
        <v>0</v>
      </c>
      <c r="O41" s="122">
        <f>'1718 revenues orig'!EY34</f>
        <v>0</v>
      </c>
      <c r="P41" s="122">
        <f>'1718 revenues orig'!EZ34</f>
        <v>0</v>
      </c>
      <c r="Q41" s="122">
        <f>'1718 revenues orig'!FA34</f>
        <v>0</v>
      </c>
      <c r="R41" s="122">
        <f>'1718 revenues orig'!FB34</f>
        <v>0</v>
      </c>
      <c r="S41" s="122">
        <f>'1718 revenues orig'!FC34</f>
        <v>0</v>
      </c>
      <c r="T41" s="122">
        <f>'1718 revenues orig'!FD34</f>
        <v>0</v>
      </c>
      <c r="U41" s="122">
        <f>'1718 revenues orig'!FE34</f>
        <v>0</v>
      </c>
      <c r="V41" s="122">
        <f>'1718 revenues orig'!FF34</f>
        <v>0</v>
      </c>
      <c r="W41" s="122">
        <f>'1718 revenues orig'!FG34</f>
        <v>0</v>
      </c>
      <c r="X41" s="122">
        <f>'1718 revenues orig'!FH34</f>
        <v>0</v>
      </c>
      <c r="Y41" s="122">
        <f>'1718 revenues orig'!FI34</f>
        <v>0</v>
      </c>
      <c r="Z41" s="122">
        <f>'1718 revenues orig'!FJ34</f>
        <v>0</v>
      </c>
      <c r="AA41" s="122">
        <f>'1718 revenues orig'!FK34</f>
        <v>0</v>
      </c>
      <c r="AB41" s="122">
        <f>'1718 revenues orig'!FL34</f>
        <v>0</v>
      </c>
      <c r="AC41" s="122">
        <f>'1718 revenues orig'!FM34</f>
        <v>0</v>
      </c>
      <c r="AD41" s="122">
        <f>'1718 revenues orig'!FN34</f>
        <v>0</v>
      </c>
      <c r="AE41" s="122">
        <f>'1718 revenues orig'!FO34</f>
        <v>0</v>
      </c>
      <c r="AF41" s="122">
        <f>'1718 revenues orig'!FP34</f>
        <v>0</v>
      </c>
      <c r="AG41" s="122">
        <f>'1718 revenues orig'!FQ34</f>
        <v>0</v>
      </c>
      <c r="AH41" s="122">
        <f>'1718 revenues orig'!FR34</f>
        <v>0</v>
      </c>
      <c r="AI41" s="140">
        <f t="shared" si="350"/>
        <v>0</v>
      </c>
      <c r="AJ41" s="122">
        <f>'1718 revenues orig'!J34</f>
        <v>0</v>
      </c>
      <c r="AK41" s="122">
        <f>'1718 revenues orig'!K34</f>
        <v>0</v>
      </c>
      <c r="AL41" s="122">
        <f>'1718 revenues orig'!L34</f>
        <v>0</v>
      </c>
      <c r="AM41" s="122">
        <f>'1718 revenues orig'!M34</f>
        <v>0</v>
      </c>
      <c r="AN41" s="122">
        <f>'1718 revenues orig'!N34</f>
        <v>0</v>
      </c>
      <c r="AO41" s="122">
        <f>'1718 revenues orig'!O34</f>
        <v>0</v>
      </c>
      <c r="AP41" s="122">
        <f>'1718 revenues orig'!P34</f>
        <v>0</v>
      </c>
      <c r="AQ41" s="122">
        <f>'1718 revenues orig'!Q34</f>
        <v>0</v>
      </c>
      <c r="AR41" s="122">
        <f>'1718 revenues orig'!R34</f>
        <v>0</v>
      </c>
      <c r="AS41" s="122">
        <f>'1718 revenues orig'!S34</f>
        <v>15743.25</v>
      </c>
      <c r="AT41" s="122">
        <f>'1718 revenues orig'!FS34</f>
        <v>0</v>
      </c>
      <c r="AU41" s="143">
        <f t="shared" si="351"/>
        <v>15743.25</v>
      </c>
      <c r="AV41" s="122">
        <f>'1718 revenues orig'!T34</f>
        <v>12760.53</v>
      </c>
      <c r="AW41" s="122">
        <f>'1718 revenues orig'!U34</f>
        <v>162372</v>
      </c>
      <c r="AX41" s="122">
        <f>'1718 revenues orig'!V34</f>
        <v>4627.37</v>
      </c>
      <c r="AY41" s="122">
        <f>'1718 revenues orig'!W34</f>
        <v>0</v>
      </c>
      <c r="AZ41" s="122">
        <f>'1718 revenues orig'!ER34</f>
        <v>0</v>
      </c>
      <c r="BA41" s="122">
        <f>'1718 revenues orig'!X34</f>
        <v>0</v>
      </c>
      <c r="BB41" s="132">
        <f>'1718 revenues orig'!FT34</f>
        <v>0</v>
      </c>
      <c r="BC41" s="132">
        <f>'1718 revenues orig'!FU34</f>
        <v>0</v>
      </c>
      <c r="BD41" s="143">
        <f t="shared" si="352"/>
        <v>0</v>
      </c>
      <c r="BE41" s="132">
        <f>'1718 revenues orig'!Y34</f>
        <v>0</v>
      </c>
      <c r="BF41" s="132">
        <f>'1718 revenues orig'!Z34</f>
        <v>14324</v>
      </c>
      <c r="BG41" s="132">
        <f>'1718 revenues orig'!AA34</f>
        <v>0</v>
      </c>
      <c r="BH41" s="132">
        <f>'1718 revenues orig'!AB34</f>
        <v>0</v>
      </c>
      <c r="BI41" s="132">
        <f>'1718 revenues orig'!AC34</f>
        <v>0</v>
      </c>
      <c r="BJ41" s="132">
        <f>'1718 revenues orig'!FV34</f>
        <v>0</v>
      </c>
      <c r="BK41" s="143">
        <f t="shared" si="353"/>
        <v>0</v>
      </c>
      <c r="BL41" s="132">
        <f>'1718 revenues orig'!AD34</f>
        <v>0</v>
      </c>
      <c r="BM41" s="132">
        <f>'1718 revenues orig'!AE34</f>
        <v>0</v>
      </c>
      <c r="BN41" s="132">
        <f>'1718 revenues orig'!AF34</f>
        <v>656.24</v>
      </c>
      <c r="BO41" s="132">
        <f>'1718 revenues orig'!AG34</f>
        <v>4044.17</v>
      </c>
      <c r="BP41" s="132">
        <f>'1718 revenues orig'!AH34</f>
        <v>0</v>
      </c>
      <c r="BQ41" s="132">
        <f>'1718 revenues orig'!AI34</f>
        <v>0</v>
      </c>
      <c r="BR41" s="132">
        <f>'1718 revenues orig'!AJ34</f>
        <v>0</v>
      </c>
      <c r="BS41" s="132">
        <f>'1718 revenues orig'!AK34</f>
        <v>0</v>
      </c>
      <c r="BT41" s="132">
        <f>'1718 revenues orig'!AL34</f>
        <v>0</v>
      </c>
      <c r="BU41" s="132">
        <f>'1718 revenues orig'!AM34</f>
        <v>0</v>
      </c>
      <c r="BV41" s="132">
        <f>'1718 revenues orig'!FW34</f>
        <v>0</v>
      </c>
      <c r="BW41" s="143">
        <f t="shared" si="354"/>
        <v>0</v>
      </c>
      <c r="BX41" s="132">
        <f>'1718 revenues orig'!AN34</f>
        <v>3450.08</v>
      </c>
      <c r="BY41" s="132">
        <f>'1718 revenues orig'!AO34</f>
        <v>0</v>
      </c>
      <c r="BZ41" s="132">
        <f>'1718 revenues orig'!AP34</f>
        <v>0</v>
      </c>
      <c r="CA41" s="132">
        <f>'1718 revenues orig'!AQ34</f>
        <v>0</v>
      </c>
      <c r="CB41" s="132">
        <f>'1718 revenues orig'!AR34</f>
        <v>18807.939999999999</v>
      </c>
      <c r="CC41" s="132">
        <f>'1718 revenues orig'!AS34</f>
        <v>0</v>
      </c>
      <c r="CD41" s="132">
        <f>'1718 revenues orig'!AT34</f>
        <v>155934.26</v>
      </c>
      <c r="CE41" s="132">
        <f>'1718 revenues orig'!AU34</f>
        <v>0</v>
      </c>
      <c r="CF41" s="132">
        <f>'1718 revenues orig'!AV34</f>
        <v>0</v>
      </c>
      <c r="CG41" s="132">
        <f>'1718 revenues orig'!AW34</f>
        <v>0</v>
      </c>
      <c r="CH41" s="132">
        <f>'1718 revenues orig'!AX34</f>
        <v>0</v>
      </c>
      <c r="CI41" s="132">
        <f>'1718 revenues orig'!AY34</f>
        <v>3635.24</v>
      </c>
      <c r="CJ41" s="132">
        <f>'1718 revenues orig'!FX34</f>
        <v>0</v>
      </c>
      <c r="CK41" s="143">
        <f t="shared" si="355"/>
        <v>3635.24</v>
      </c>
      <c r="CL41" s="132">
        <f>'1718 revenues orig'!AZ34</f>
        <v>0</v>
      </c>
      <c r="CM41" s="132">
        <f>'1718 revenues orig'!BA34</f>
        <v>0</v>
      </c>
      <c r="CN41" s="132">
        <f>'1718 revenues orig'!BB34</f>
        <v>21024.06</v>
      </c>
      <c r="CO41" s="132">
        <f>'1718 revenues orig'!BC34</f>
        <v>11094</v>
      </c>
      <c r="CP41" s="132">
        <f>'1718 revenues orig'!FY34</f>
        <v>0</v>
      </c>
      <c r="CQ41" s="143">
        <f t="shared" si="356"/>
        <v>11094</v>
      </c>
      <c r="CR41" s="132">
        <f>'1718 revenues orig'!BD34</f>
        <v>0</v>
      </c>
      <c r="CS41" s="132">
        <f>'1718 revenues orig'!BE34</f>
        <v>0</v>
      </c>
      <c r="CT41" s="132">
        <f>'1718 revenues orig'!BF34</f>
        <v>101329.1</v>
      </c>
      <c r="CU41" s="132">
        <f>'1718 revenues orig'!BG34</f>
        <v>0</v>
      </c>
      <c r="CV41" s="132">
        <f>'1718 revenues orig'!BH34</f>
        <v>0</v>
      </c>
      <c r="CW41" s="132">
        <f>'1718 revenues orig'!BI34</f>
        <v>0</v>
      </c>
      <c r="CX41" s="132">
        <f>'1718 revenues orig'!BJ34</f>
        <v>0</v>
      </c>
      <c r="CY41" s="132">
        <f>'1718 revenues orig'!BK34</f>
        <v>0</v>
      </c>
      <c r="CZ41" s="132">
        <f>'1718 revenues orig'!BL34</f>
        <v>0</v>
      </c>
      <c r="DA41" s="132">
        <f>'1718 revenues orig'!BM34</f>
        <v>0</v>
      </c>
      <c r="DB41" s="132">
        <f>'1718 revenues orig'!BN34</f>
        <v>0</v>
      </c>
      <c r="DC41" s="132">
        <f>'1718 revenues orig'!BO34</f>
        <v>0</v>
      </c>
      <c r="DD41" s="132">
        <f>'1718 revenues orig'!BP34</f>
        <v>0</v>
      </c>
      <c r="DE41" s="132">
        <f>'1718 revenues orig'!FZ34</f>
        <v>0</v>
      </c>
      <c r="DF41" s="143">
        <f t="shared" si="357"/>
        <v>0</v>
      </c>
      <c r="DG41" s="132">
        <f>'1718 revenues orig'!BQ34</f>
        <v>0</v>
      </c>
      <c r="DH41" s="132">
        <f>'1718 revenues orig'!GA34</f>
        <v>0</v>
      </c>
      <c r="DI41" s="143">
        <f t="shared" si="358"/>
        <v>0</v>
      </c>
      <c r="DJ41" s="132">
        <f>'1718 revenues orig'!BR34</f>
        <v>0</v>
      </c>
      <c r="DK41" s="132">
        <f>'1718 revenues orig'!BS34</f>
        <v>0</v>
      </c>
      <c r="DM41" s="132">
        <f>'1718 revenues orig'!BT34</f>
        <v>0</v>
      </c>
      <c r="DN41" s="132">
        <f>'1718 revenues orig'!BU34</f>
        <v>0</v>
      </c>
      <c r="DO41" s="132">
        <f>'1718 revenues orig'!BV34</f>
        <v>0</v>
      </c>
      <c r="DP41" s="132">
        <f>'1718 revenues orig'!BW34</f>
        <v>0</v>
      </c>
      <c r="DQ41" s="132">
        <f>'1718 revenues orig'!BX34</f>
        <v>0</v>
      </c>
      <c r="DR41" s="132">
        <f>'1718 revenues orig'!BY34</f>
        <v>0</v>
      </c>
      <c r="DS41" s="132">
        <f>'1718 revenues orig'!BZ34</f>
        <v>0</v>
      </c>
      <c r="DT41" s="132">
        <f>'1718 revenues orig'!CA34</f>
        <v>0</v>
      </c>
      <c r="DU41" s="132">
        <f>'1718 revenues orig'!CB34</f>
        <v>0</v>
      </c>
      <c r="DV41" s="132">
        <f>'1718 revenues orig'!CC34</f>
        <v>0</v>
      </c>
      <c r="DW41" s="132">
        <f>'1718 revenues orig'!CD34</f>
        <v>0</v>
      </c>
      <c r="DX41" s="132">
        <f>'1718 revenues orig'!CE34</f>
        <v>0</v>
      </c>
      <c r="DY41" s="132">
        <f>'1718 revenues orig'!CF34</f>
        <v>0</v>
      </c>
      <c r="DZ41" s="132">
        <f>'1718 revenues orig'!CG34</f>
        <v>0</v>
      </c>
      <c r="EA41" s="132">
        <f>'1718 revenues orig'!CH34</f>
        <v>0</v>
      </c>
      <c r="EB41" s="132">
        <f>'1718 revenues orig'!CI34</f>
        <v>0</v>
      </c>
      <c r="EC41" s="132">
        <f>'1718 revenues orig'!CJ34</f>
        <v>0</v>
      </c>
      <c r="ED41" s="132">
        <f>'1718 revenues orig'!CK34</f>
        <v>23006</v>
      </c>
      <c r="EE41" s="132">
        <f>'1718 revenues orig'!CL34</f>
        <v>0</v>
      </c>
      <c r="EF41" s="132">
        <f>'1718 revenues orig'!CM34</f>
        <v>0</v>
      </c>
      <c r="EG41" s="132">
        <f>'1718 revenues orig'!CN34</f>
        <v>0</v>
      </c>
      <c r="EH41" s="132">
        <f>'1718 revenues orig'!CO34</f>
        <v>0</v>
      </c>
      <c r="EI41" s="132">
        <f>'1718 revenues orig'!CP34</f>
        <v>7465.77</v>
      </c>
      <c r="EJ41" s="132">
        <f>'1718 revenues orig'!CQ34</f>
        <v>0</v>
      </c>
      <c r="EK41" s="132">
        <f>'1718 revenues orig'!CR34</f>
        <v>0</v>
      </c>
      <c r="EL41" s="132">
        <f>'1718 revenues orig'!CS34</f>
        <v>0</v>
      </c>
      <c r="EM41" s="132">
        <f>'1718 revenues orig'!CT34</f>
        <v>0</v>
      </c>
      <c r="EN41" s="132">
        <f>'1718 revenues orig'!CU34</f>
        <v>0</v>
      </c>
      <c r="EO41" s="132">
        <f>'1718 revenues orig'!CV34</f>
        <v>0</v>
      </c>
      <c r="EP41" s="132">
        <f>'1718 revenues orig'!CW34</f>
        <v>0</v>
      </c>
      <c r="EQ41" s="132">
        <f>'1718 revenues orig'!CX34</f>
        <v>0</v>
      </c>
      <c r="ER41" s="132">
        <f>'1718 revenues orig'!CY34</f>
        <v>15587.71</v>
      </c>
      <c r="ES41" s="132">
        <f>'1718 revenues orig'!CZ34</f>
        <v>0</v>
      </c>
      <c r="ET41" s="132">
        <f>'1718 revenues orig'!DA34</f>
        <v>0</v>
      </c>
      <c r="EU41" s="132">
        <f>'1718 revenues orig'!DB34</f>
        <v>0</v>
      </c>
      <c r="EV41" s="132">
        <f>'1718 revenues orig'!DC34</f>
        <v>16819.310000000001</v>
      </c>
      <c r="EW41" s="132">
        <f>'1718 revenues orig'!DD34</f>
        <v>0</v>
      </c>
      <c r="EX41" s="132">
        <f>'1718 revenues orig'!DE34</f>
        <v>0</v>
      </c>
      <c r="EY41" s="132">
        <f>'1718 revenues orig'!DF34</f>
        <v>0</v>
      </c>
      <c r="EZ41" s="132">
        <f>'1718 revenues orig'!DG34</f>
        <v>0</v>
      </c>
      <c r="FA41" s="132">
        <f>'1718 revenues orig'!ES34</f>
        <v>0</v>
      </c>
      <c r="FB41" s="132">
        <f>'1718 revenues orig'!DH34</f>
        <v>0</v>
      </c>
      <c r="FC41" s="132">
        <f>'1718 revenues orig'!GB34</f>
        <v>0</v>
      </c>
      <c r="FD41" s="143">
        <f t="shared" si="359"/>
        <v>0</v>
      </c>
      <c r="FE41" s="132">
        <f>'1718 revenues orig'!DI34</f>
        <v>0</v>
      </c>
      <c r="FF41" s="132">
        <f>'1718 revenues orig'!DJ34</f>
        <v>1200</v>
      </c>
      <c r="FG41" s="132">
        <f>'1718 revenues orig'!DK34</f>
        <v>0</v>
      </c>
      <c r="FH41" s="132">
        <f>'1718 revenues orig'!DL34</f>
        <v>0</v>
      </c>
      <c r="FI41" s="132">
        <f>'1718 revenues orig'!DM34</f>
        <v>16453.439999999999</v>
      </c>
      <c r="FJ41" s="132">
        <f>'1718 revenues orig'!GC34</f>
        <v>0</v>
      </c>
      <c r="FK41" s="143">
        <f t="shared" si="360"/>
        <v>16453.439999999999</v>
      </c>
      <c r="FL41" s="132">
        <f>'1718 revenues orig'!DN34</f>
        <v>0</v>
      </c>
      <c r="FM41" s="132">
        <f>'1718 revenues orig'!DO34</f>
        <v>0</v>
      </c>
      <c r="FN41" s="132">
        <f>'1718 revenues orig'!DP34</f>
        <v>0</v>
      </c>
      <c r="FO41" s="132">
        <f>'1718 revenues orig'!DQ34</f>
        <v>0</v>
      </c>
      <c r="FP41" s="132">
        <f>'1718 revenues orig'!DR34</f>
        <v>13282.5</v>
      </c>
      <c r="FQ41" s="132">
        <f>'1718 revenues orig'!GD34</f>
        <v>0</v>
      </c>
      <c r="FR41" s="143">
        <f t="shared" si="361"/>
        <v>13282.5</v>
      </c>
      <c r="FS41" s="132">
        <f>'1718 revenues orig'!DS34</f>
        <v>0</v>
      </c>
      <c r="FT41" s="132">
        <f>'1718 revenues orig'!DT34</f>
        <v>0</v>
      </c>
      <c r="FU41" s="132">
        <f>'1718 revenues orig'!DU34</f>
        <v>0</v>
      </c>
      <c r="FV41" s="132">
        <f>'1718 revenues orig'!DV34</f>
        <v>0</v>
      </c>
      <c r="FW41" s="132">
        <f>'1718 revenues orig'!DW34</f>
        <v>0</v>
      </c>
      <c r="FX41" s="132">
        <f>'1718 revenues orig'!DX34</f>
        <v>0</v>
      </c>
      <c r="FY41" s="132">
        <f>'1718 revenues orig'!DY34</f>
        <v>2850.07</v>
      </c>
      <c r="FZ41" s="132">
        <f>'1718 revenues orig'!GE34</f>
        <v>0</v>
      </c>
      <c r="GA41" s="132">
        <f>'1718 revenues orig'!GF34</f>
        <v>0</v>
      </c>
      <c r="GB41" s="132">
        <f>'1718 revenues orig'!GG34</f>
        <v>0</v>
      </c>
      <c r="GC41" s="145">
        <f t="shared" si="364"/>
        <v>2850.07</v>
      </c>
      <c r="GD41" s="132">
        <f>'1718 revenues orig'!DZ34</f>
        <v>0</v>
      </c>
      <c r="GE41" s="132">
        <f>'1718 revenues orig'!EA34</f>
        <v>0</v>
      </c>
      <c r="GF41" s="132">
        <f>'1718 revenues orig'!EB34</f>
        <v>0</v>
      </c>
      <c r="GG41" s="132">
        <f>'1718 revenues orig'!EC34</f>
        <v>0</v>
      </c>
      <c r="GH41" s="132">
        <f>'1718 revenues orig'!ED34</f>
        <v>0</v>
      </c>
      <c r="GI41" s="132">
        <f>'1718 revenues orig'!EE34</f>
        <v>0</v>
      </c>
      <c r="GJ41" s="132">
        <f>'1718 revenues orig'!EF34</f>
        <v>0</v>
      </c>
      <c r="GK41" s="132">
        <f>'1718 revenues orig'!EG34</f>
        <v>0</v>
      </c>
      <c r="GL41" s="132">
        <f>'1718 revenues orig'!EH34</f>
        <v>0</v>
      </c>
      <c r="GM41" s="132">
        <f>'1718 revenues orig'!EI34</f>
        <v>3534</v>
      </c>
      <c r="GN41" s="132">
        <f>'1718 revenues orig'!EJ34</f>
        <v>449</v>
      </c>
      <c r="GO41" s="132">
        <f>'1718 revenues orig'!EK34</f>
        <v>0</v>
      </c>
      <c r="GP41" s="132">
        <f>'1718 revenues orig'!EL34</f>
        <v>0</v>
      </c>
      <c r="GQ41" s="132">
        <f>'1718 revenues orig'!EM34</f>
        <v>0</v>
      </c>
      <c r="GR41" s="132">
        <f>'1718 revenues orig'!EN34</f>
        <v>0</v>
      </c>
      <c r="GS41" s="132">
        <f>'1718 revenues orig'!EO34</f>
        <v>0</v>
      </c>
      <c r="GT41" s="132">
        <f>'1718 revenues orig'!EP34</f>
        <v>0</v>
      </c>
      <c r="GU41" s="132">
        <f>'1718 revenues orig'!GH34</f>
        <v>0</v>
      </c>
      <c r="GV41" s="143">
        <f t="shared" si="362"/>
        <v>0</v>
      </c>
      <c r="GX41" s="132">
        <f>'1718 revenues orig'!EQ34</f>
        <v>743.72</v>
      </c>
      <c r="GY41" s="155">
        <f t="shared" si="363"/>
        <v>631193.75999999989</v>
      </c>
      <c r="GZ41" s="135">
        <f>GY41-'1718 revenues orig'!GI34</f>
        <v>0</v>
      </c>
    </row>
    <row r="42" spans="1:208">
      <c r="C42" s="110" t="str">
        <f>'1718 revenues orig'!C35</f>
        <v>43213</v>
      </c>
      <c r="D42" s="122" t="str">
        <f>'1718 revenues orig'!D35</f>
        <v xml:space="preserve"> Indirect Costs (State Direct Grants)</v>
      </c>
      <c r="E42" s="122">
        <f>'1718 revenues orig'!E35</f>
        <v>0</v>
      </c>
      <c r="F42" s="122">
        <f>'1718 revenues orig'!F35</f>
        <v>0</v>
      </c>
      <c r="G42" s="122">
        <f>'1718 revenues orig'!G35</f>
        <v>0</v>
      </c>
      <c r="H42" s="122">
        <f>'1718 revenues orig'!H35</f>
        <v>0</v>
      </c>
      <c r="I42" s="122">
        <f>'1718 revenues orig'!I35</f>
        <v>47841.1</v>
      </c>
      <c r="J42" s="122">
        <f>'1718 revenues orig'!ET35</f>
        <v>0</v>
      </c>
      <c r="K42" s="122">
        <f>'1718 revenues orig'!EU35</f>
        <v>0</v>
      </c>
      <c r="L42" s="122">
        <f>'1718 revenues orig'!EV35</f>
        <v>0</v>
      </c>
      <c r="M42" s="122">
        <f>'1718 revenues orig'!EW35</f>
        <v>0</v>
      </c>
      <c r="N42" s="122">
        <f>'1718 revenues orig'!EX35</f>
        <v>0</v>
      </c>
      <c r="O42" s="122">
        <f>'1718 revenues orig'!EY35</f>
        <v>0</v>
      </c>
      <c r="P42" s="122">
        <f>'1718 revenues orig'!EZ35</f>
        <v>0</v>
      </c>
      <c r="Q42" s="122">
        <f>'1718 revenues orig'!FA35</f>
        <v>0</v>
      </c>
      <c r="R42" s="122">
        <f>'1718 revenues orig'!FB35</f>
        <v>0</v>
      </c>
      <c r="S42" s="122">
        <f>'1718 revenues orig'!FC35</f>
        <v>0</v>
      </c>
      <c r="T42" s="122">
        <f>'1718 revenues orig'!FD35</f>
        <v>0</v>
      </c>
      <c r="U42" s="122">
        <f>'1718 revenues orig'!FE35</f>
        <v>0</v>
      </c>
      <c r="V42" s="122">
        <f>'1718 revenues orig'!FF35</f>
        <v>0</v>
      </c>
      <c r="W42" s="122">
        <f>'1718 revenues orig'!FG35</f>
        <v>0</v>
      </c>
      <c r="X42" s="122">
        <f>'1718 revenues orig'!FH35</f>
        <v>0</v>
      </c>
      <c r="Y42" s="122">
        <f>'1718 revenues orig'!FI35</f>
        <v>0</v>
      </c>
      <c r="Z42" s="122">
        <f>'1718 revenues orig'!FJ35</f>
        <v>0</v>
      </c>
      <c r="AA42" s="122">
        <f>'1718 revenues orig'!FK35</f>
        <v>0</v>
      </c>
      <c r="AB42" s="122">
        <f>'1718 revenues orig'!FL35</f>
        <v>0</v>
      </c>
      <c r="AC42" s="122">
        <f>'1718 revenues orig'!FM35</f>
        <v>0</v>
      </c>
      <c r="AD42" s="122">
        <f>'1718 revenues orig'!FN35</f>
        <v>0</v>
      </c>
      <c r="AE42" s="122">
        <f>'1718 revenues orig'!FO35</f>
        <v>0</v>
      </c>
      <c r="AF42" s="122">
        <f>'1718 revenues orig'!FP35</f>
        <v>0</v>
      </c>
      <c r="AG42" s="122">
        <f>'1718 revenues orig'!FQ35</f>
        <v>0</v>
      </c>
      <c r="AH42" s="122">
        <f>'1718 revenues orig'!FR35</f>
        <v>0</v>
      </c>
      <c r="AI42" s="140">
        <f t="shared" si="350"/>
        <v>47841.1</v>
      </c>
      <c r="AJ42" s="122">
        <f>'1718 revenues orig'!J35</f>
        <v>0</v>
      </c>
      <c r="AK42" s="122">
        <f>'1718 revenues orig'!K35</f>
        <v>0</v>
      </c>
      <c r="AL42" s="122">
        <f>'1718 revenues orig'!L35</f>
        <v>0</v>
      </c>
      <c r="AM42" s="122">
        <f>'1718 revenues orig'!M35</f>
        <v>0</v>
      </c>
      <c r="AN42" s="122">
        <f>'1718 revenues orig'!N35</f>
        <v>0</v>
      </c>
      <c r="AO42" s="122">
        <f>'1718 revenues orig'!O35</f>
        <v>0</v>
      </c>
      <c r="AP42" s="122">
        <f>'1718 revenues orig'!P35</f>
        <v>0</v>
      </c>
      <c r="AQ42" s="122">
        <f>'1718 revenues orig'!Q35</f>
        <v>0</v>
      </c>
      <c r="AR42" s="122">
        <f>'1718 revenues orig'!R35</f>
        <v>0</v>
      </c>
      <c r="AS42" s="122">
        <f>'1718 revenues orig'!S35</f>
        <v>0</v>
      </c>
      <c r="AT42" s="122">
        <f>'1718 revenues orig'!FS35</f>
        <v>0</v>
      </c>
      <c r="AU42" s="143">
        <f t="shared" si="351"/>
        <v>0</v>
      </c>
      <c r="AV42" s="122">
        <f>'1718 revenues orig'!T35</f>
        <v>0</v>
      </c>
      <c r="AW42" s="122">
        <f>'1718 revenues orig'!U35</f>
        <v>0</v>
      </c>
      <c r="AX42" s="122">
        <f>'1718 revenues orig'!V35</f>
        <v>0</v>
      </c>
      <c r="AY42" s="122">
        <f>'1718 revenues orig'!W35</f>
        <v>0</v>
      </c>
      <c r="AZ42" s="122">
        <f>'1718 revenues orig'!ER35</f>
        <v>0</v>
      </c>
      <c r="BA42" s="122">
        <f>'1718 revenues orig'!X35</f>
        <v>0</v>
      </c>
      <c r="BB42" s="132">
        <f>'1718 revenues orig'!FT35</f>
        <v>0</v>
      </c>
      <c r="BC42" s="132">
        <f>'1718 revenues orig'!FU35</f>
        <v>0</v>
      </c>
      <c r="BD42" s="143">
        <f t="shared" si="352"/>
        <v>0</v>
      </c>
      <c r="BE42" s="132">
        <f>'1718 revenues orig'!Y35</f>
        <v>0</v>
      </c>
      <c r="BF42" s="132">
        <f>'1718 revenues orig'!Z35</f>
        <v>0</v>
      </c>
      <c r="BG42" s="132">
        <f>'1718 revenues orig'!AA35</f>
        <v>0</v>
      </c>
      <c r="BH42" s="132">
        <f>'1718 revenues orig'!AB35</f>
        <v>0</v>
      </c>
      <c r="BI42" s="132">
        <f>'1718 revenues orig'!AC35</f>
        <v>0</v>
      </c>
      <c r="BJ42" s="132">
        <f>'1718 revenues orig'!FV35</f>
        <v>0</v>
      </c>
      <c r="BK42" s="143">
        <f t="shared" si="353"/>
        <v>0</v>
      </c>
      <c r="BL42" s="132">
        <f>'1718 revenues orig'!AD35</f>
        <v>0</v>
      </c>
      <c r="BM42" s="132">
        <f>'1718 revenues orig'!AE35</f>
        <v>0</v>
      </c>
      <c r="BN42" s="132">
        <f>'1718 revenues orig'!AF35</f>
        <v>0</v>
      </c>
      <c r="BO42" s="132">
        <f>'1718 revenues orig'!AG35</f>
        <v>0</v>
      </c>
      <c r="BP42" s="132">
        <f>'1718 revenues orig'!AH35</f>
        <v>0</v>
      </c>
      <c r="BQ42" s="132">
        <f>'1718 revenues orig'!AI35</f>
        <v>0</v>
      </c>
      <c r="BR42" s="132">
        <f>'1718 revenues orig'!AJ35</f>
        <v>0</v>
      </c>
      <c r="BS42" s="132">
        <f>'1718 revenues orig'!AK35</f>
        <v>0</v>
      </c>
      <c r="BT42" s="132">
        <f>'1718 revenues orig'!AL35</f>
        <v>0</v>
      </c>
      <c r="BU42" s="132">
        <f>'1718 revenues orig'!AM35</f>
        <v>0</v>
      </c>
      <c r="BV42" s="132">
        <f>'1718 revenues orig'!FW35</f>
        <v>0</v>
      </c>
      <c r="BW42" s="143">
        <f t="shared" si="354"/>
        <v>0</v>
      </c>
      <c r="BX42" s="132">
        <f>'1718 revenues orig'!AN35</f>
        <v>0</v>
      </c>
      <c r="BY42" s="132">
        <f>'1718 revenues orig'!AO35</f>
        <v>0</v>
      </c>
      <c r="BZ42" s="132">
        <f>'1718 revenues orig'!AP35</f>
        <v>0</v>
      </c>
      <c r="CA42" s="132">
        <f>'1718 revenues orig'!AQ35</f>
        <v>0</v>
      </c>
      <c r="CB42" s="132">
        <f>'1718 revenues orig'!AR35</f>
        <v>0</v>
      </c>
      <c r="CC42" s="132">
        <f>'1718 revenues orig'!AS35</f>
        <v>0</v>
      </c>
      <c r="CD42" s="132">
        <f>'1718 revenues orig'!AT35</f>
        <v>0</v>
      </c>
      <c r="CE42" s="132">
        <f>'1718 revenues orig'!AU35</f>
        <v>3800</v>
      </c>
      <c r="CF42" s="132">
        <f>'1718 revenues orig'!AV35</f>
        <v>0</v>
      </c>
      <c r="CG42" s="132">
        <f>'1718 revenues orig'!AW35</f>
        <v>0</v>
      </c>
      <c r="CH42" s="132">
        <f>'1718 revenues orig'!AX35</f>
        <v>0</v>
      </c>
      <c r="CI42" s="132">
        <f>'1718 revenues orig'!AY35</f>
        <v>0</v>
      </c>
      <c r="CJ42" s="132">
        <f>'1718 revenues orig'!FX35</f>
        <v>0</v>
      </c>
      <c r="CK42" s="143">
        <f t="shared" si="355"/>
        <v>0</v>
      </c>
      <c r="CL42" s="132">
        <f>'1718 revenues orig'!AZ35</f>
        <v>0</v>
      </c>
      <c r="CM42" s="132">
        <f>'1718 revenues orig'!BA35</f>
        <v>0</v>
      </c>
      <c r="CN42" s="132">
        <f>'1718 revenues orig'!BB35</f>
        <v>13966.01</v>
      </c>
      <c r="CO42" s="132">
        <f>'1718 revenues orig'!BC35</f>
        <v>10704.99</v>
      </c>
      <c r="CP42" s="132">
        <f>'1718 revenues orig'!FY35</f>
        <v>0</v>
      </c>
      <c r="CQ42" s="143">
        <f t="shared" si="356"/>
        <v>10704.99</v>
      </c>
      <c r="CR42" s="132">
        <f>'1718 revenues orig'!BD35</f>
        <v>0</v>
      </c>
      <c r="CS42" s="132">
        <f>'1718 revenues orig'!BE35</f>
        <v>0</v>
      </c>
      <c r="CT42" s="132">
        <f>'1718 revenues orig'!BF35</f>
        <v>5552.8</v>
      </c>
      <c r="CU42" s="132">
        <f>'1718 revenues orig'!BG35</f>
        <v>0</v>
      </c>
      <c r="CV42" s="132">
        <f>'1718 revenues orig'!BH35</f>
        <v>0</v>
      </c>
      <c r="CW42" s="132">
        <f>'1718 revenues orig'!BI35</f>
        <v>0</v>
      </c>
      <c r="CX42" s="132">
        <f>'1718 revenues orig'!BJ35</f>
        <v>0</v>
      </c>
      <c r="CY42" s="132">
        <f>'1718 revenues orig'!BK35</f>
        <v>0</v>
      </c>
      <c r="CZ42" s="132">
        <f>'1718 revenues orig'!BL35</f>
        <v>0</v>
      </c>
      <c r="DA42" s="132">
        <f>'1718 revenues orig'!BM35</f>
        <v>0</v>
      </c>
      <c r="DB42" s="132">
        <f>'1718 revenues orig'!BN35</f>
        <v>0</v>
      </c>
      <c r="DC42" s="132">
        <f>'1718 revenues orig'!BO35</f>
        <v>0</v>
      </c>
      <c r="DD42" s="132">
        <f>'1718 revenues orig'!BP35</f>
        <v>0</v>
      </c>
      <c r="DE42" s="132">
        <f>'1718 revenues orig'!FZ35</f>
        <v>0</v>
      </c>
      <c r="DF42" s="143">
        <f t="shared" si="357"/>
        <v>0</v>
      </c>
      <c r="DG42" s="132">
        <f>'1718 revenues orig'!BQ35</f>
        <v>0</v>
      </c>
      <c r="DH42" s="132">
        <f>'1718 revenues orig'!GA35</f>
        <v>0</v>
      </c>
      <c r="DI42" s="143">
        <f t="shared" si="358"/>
        <v>0</v>
      </c>
      <c r="DJ42" s="132">
        <f>'1718 revenues orig'!BR35</f>
        <v>0</v>
      </c>
      <c r="DK42" s="132">
        <f>'1718 revenues orig'!BS35</f>
        <v>0</v>
      </c>
      <c r="DM42" s="132">
        <f>'1718 revenues orig'!BT35</f>
        <v>0</v>
      </c>
      <c r="DN42" s="132">
        <f>'1718 revenues orig'!BU35</f>
        <v>0</v>
      </c>
      <c r="DO42" s="132">
        <f>'1718 revenues orig'!BV35</f>
        <v>45470.34</v>
      </c>
      <c r="DP42" s="132">
        <f>'1718 revenues orig'!BW35</f>
        <v>0</v>
      </c>
      <c r="DQ42" s="132">
        <f>'1718 revenues orig'!BX35</f>
        <v>0</v>
      </c>
      <c r="DR42" s="132">
        <f>'1718 revenues orig'!BY35</f>
        <v>0</v>
      </c>
      <c r="DS42" s="132">
        <f>'1718 revenues orig'!BZ35</f>
        <v>0</v>
      </c>
      <c r="DT42" s="132">
        <f>'1718 revenues orig'!CA35</f>
        <v>0</v>
      </c>
      <c r="DU42" s="132">
        <f>'1718 revenues orig'!CB35</f>
        <v>0</v>
      </c>
      <c r="DV42" s="132">
        <f>'1718 revenues orig'!CC35</f>
        <v>0</v>
      </c>
      <c r="DW42" s="132">
        <f>'1718 revenues orig'!CD35</f>
        <v>0</v>
      </c>
      <c r="DX42" s="132">
        <f>'1718 revenues orig'!CE35</f>
        <v>0</v>
      </c>
      <c r="DY42" s="132">
        <f>'1718 revenues orig'!CF35</f>
        <v>0</v>
      </c>
      <c r="DZ42" s="132">
        <f>'1718 revenues orig'!CG35</f>
        <v>0</v>
      </c>
      <c r="EA42" s="132">
        <f>'1718 revenues orig'!CH35</f>
        <v>0</v>
      </c>
      <c r="EB42" s="132">
        <f>'1718 revenues orig'!CI35</f>
        <v>0</v>
      </c>
      <c r="EC42" s="132">
        <f>'1718 revenues orig'!CJ35</f>
        <v>0</v>
      </c>
      <c r="ED42" s="132">
        <f>'1718 revenues orig'!CK35</f>
        <v>0</v>
      </c>
      <c r="EE42" s="132">
        <f>'1718 revenues orig'!CL35</f>
        <v>0</v>
      </c>
      <c r="EF42" s="132">
        <f>'1718 revenues orig'!CM35</f>
        <v>0</v>
      </c>
      <c r="EG42" s="132">
        <f>'1718 revenues orig'!CN35</f>
        <v>0</v>
      </c>
      <c r="EH42" s="132">
        <f>'1718 revenues orig'!CO35</f>
        <v>0</v>
      </c>
      <c r="EI42" s="132">
        <f>'1718 revenues orig'!CP35</f>
        <v>0</v>
      </c>
      <c r="EJ42" s="132">
        <f>'1718 revenues orig'!CQ35</f>
        <v>0</v>
      </c>
      <c r="EK42" s="132">
        <f>'1718 revenues orig'!CR35</f>
        <v>0</v>
      </c>
      <c r="EL42" s="132">
        <f>'1718 revenues orig'!CS35</f>
        <v>0</v>
      </c>
      <c r="EM42" s="132">
        <f>'1718 revenues orig'!CT35</f>
        <v>0</v>
      </c>
      <c r="EN42" s="132">
        <f>'1718 revenues orig'!CU35</f>
        <v>0</v>
      </c>
      <c r="EO42" s="132">
        <f>'1718 revenues orig'!CV35</f>
        <v>0</v>
      </c>
      <c r="EP42" s="132">
        <f>'1718 revenues orig'!CW35</f>
        <v>0</v>
      </c>
      <c r="EQ42" s="132">
        <f>'1718 revenues orig'!CX35</f>
        <v>0</v>
      </c>
      <c r="ER42" s="132">
        <f>'1718 revenues orig'!CY35</f>
        <v>0</v>
      </c>
      <c r="ES42" s="132">
        <f>'1718 revenues orig'!CZ35</f>
        <v>0</v>
      </c>
      <c r="ET42" s="132">
        <f>'1718 revenues orig'!DA35</f>
        <v>0</v>
      </c>
      <c r="EU42" s="132">
        <f>'1718 revenues orig'!DB35</f>
        <v>0</v>
      </c>
      <c r="EV42" s="132">
        <f>'1718 revenues orig'!DC35</f>
        <v>0</v>
      </c>
      <c r="EW42" s="132">
        <f>'1718 revenues orig'!DD35</f>
        <v>0</v>
      </c>
      <c r="EX42" s="132">
        <f>'1718 revenues orig'!DE35</f>
        <v>0</v>
      </c>
      <c r="EY42" s="132">
        <f>'1718 revenues orig'!DF35</f>
        <v>0</v>
      </c>
      <c r="EZ42" s="132">
        <f>'1718 revenues orig'!DG35</f>
        <v>0</v>
      </c>
      <c r="FA42" s="132">
        <f>'1718 revenues orig'!ES35</f>
        <v>0</v>
      </c>
      <c r="FB42" s="132">
        <f>'1718 revenues orig'!DH35</f>
        <v>0</v>
      </c>
      <c r="FC42" s="132">
        <f>'1718 revenues orig'!GB35</f>
        <v>0</v>
      </c>
      <c r="FD42" s="143">
        <f t="shared" si="359"/>
        <v>0</v>
      </c>
      <c r="FE42" s="132">
        <f>'1718 revenues orig'!DI35</f>
        <v>0</v>
      </c>
      <c r="FF42" s="132">
        <f>'1718 revenues orig'!DJ35</f>
        <v>0</v>
      </c>
      <c r="FG42" s="132">
        <f>'1718 revenues orig'!DK35</f>
        <v>0</v>
      </c>
      <c r="FH42" s="132">
        <f>'1718 revenues orig'!DL35</f>
        <v>0</v>
      </c>
      <c r="FI42" s="132">
        <f>'1718 revenues orig'!DM35</f>
        <v>50314.39</v>
      </c>
      <c r="FJ42" s="132">
        <f>'1718 revenues orig'!GC35</f>
        <v>0</v>
      </c>
      <c r="FK42" s="143">
        <f t="shared" si="360"/>
        <v>50314.39</v>
      </c>
      <c r="FL42" s="132">
        <f>'1718 revenues orig'!DN35</f>
        <v>0</v>
      </c>
      <c r="FM42" s="132">
        <f>'1718 revenues orig'!DO35</f>
        <v>0</v>
      </c>
      <c r="FN42" s="132">
        <f>'1718 revenues orig'!DP35</f>
        <v>0</v>
      </c>
      <c r="FO42" s="132">
        <f>'1718 revenues orig'!DQ35</f>
        <v>0</v>
      </c>
      <c r="FP42" s="132">
        <f>'1718 revenues orig'!DR35</f>
        <v>0</v>
      </c>
      <c r="FQ42" s="132">
        <f>'1718 revenues orig'!GD35</f>
        <v>0</v>
      </c>
      <c r="FR42" s="143">
        <f t="shared" si="361"/>
        <v>0</v>
      </c>
      <c r="FS42" s="132">
        <f>'1718 revenues orig'!DS35</f>
        <v>0</v>
      </c>
      <c r="FT42" s="132">
        <f>'1718 revenues orig'!DT35</f>
        <v>0</v>
      </c>
      <c r="FU42" s="132">
        <f>'1718 revenues orig'!DU35</f>
        <v>0</v>
      </c>
      <c r="FV42" s="132">
        <f>'1718 revenues orig'!DV35</f>
        <v>0</v>
      </c>
      <c r="FW42" s="132">
        <f>'1718 revenues orig'!DW35</f>
        <v>0</v>
      </c>
      <c r="FX42" s="132">
        <f>'1718 revenues orig'!DX35</f>
        <v>0</v>
      </c>
      <c r="FY42" s="132">
        <f>'1718 revenues orig'!DY35</f>
        <v>0</v>
      </c>
      <c r="FZ42" s="132">
        <f>'1718 revenues orig'!GE35</f>
        <v>0</v>
      </c>
      <c r="GA42" s="132">
        <f>'1718 revenues orig'!GF35</f>
        <v>0</v>
      </c>
      <c r="GB42" s="132">
        <f>'1718 revenues orig'!GG35</f>
        <v>0</v>
      </c>
      <c r="GC42" s="145">
        <f t="shared" si="364"/>
        <v>0</v>
      </c>
      <c r="GD42" s="132">
        <f>'1718 revenues orig'!DZ35</f>
        <v>0</v>
      </c>
      <c r="GE42" s="132">
        <f>'1718 revenues orig'!EA35</f>
        <v>0</v>
      </c>
      <c r="GF42" s="132">
        <f>'1718 revenues orig'!EB35</f>
        <v>0</v>
      </c>
      <c r="GG42" s="132">
        <f>'1718 revenues orig'!EC35</f>
        <v>0</v>
      </c>
      <c r="GH42" s="132">
        <f>'1718 revenues orig'!ED35</f>
        <v>0</v>
      </c>
      <c r="GI42" s="132">
        <f>'1718 revenues orig'!EE35</f>
        <v>0</v>
      </c>
      <c r="GJ42" s="132">
        <f>'1718 revenues orig'!EF35</f>
        <v>0</v>
      </c>
      <c r="GK42" s="132">
        <f>'1718 revenues orig'!EG35</f>
        <v>0</v>
      </c>
      <c r="GL42" s="132">
        <f>'1718 revenues orig'!EH35</f>
        <v>0</v>
      </c>
      <c r="GM42" s="132">
        <f>'1718 revenues orig'!EI35</f>
        <v>0</v>
      </c>
      <c r="GN42" s="132">
        <f>'1718 revenues orig'!EJ35</f>
        <v>0</v>
      </c>
      <c r="GO42" s="132">
        <f>'1718 revenues orig'!EK35</f>
        <v>0</v>
      </c>
      <c r="GP42" s="132">
        <f>'1718 revenues orig'!EL35</f>
        <v>0</v>
      </c>
      <c r="GQ42" s="132">
        <f>'1718 revenues orig'!EM35</f>
        <v>0</v>
      </c>
      <c r="GR42" s="132">
        <f>'1718 revenues orig'!EN35</f>
        <v>57.31</v>
      </c>
      <c r="GS42" s="132">
        <f>'1718 revenues orig'!EO35</f>
        <v>0</v>
      </c>
      <c r="GT42" s="132">
        <f>'1718 revenues orig'!EP35</f>
        <v>0</v>
      </c>
      <c r="GU42" s="132">
        <f>'1718 revenues orig'!GH35</f>
        <v>0</v>
      </c>
      <c r="GV42" s="143">
        <f t="shared" si="362"/>
        <v>0</v>
      </c>
      <c r="GX42" s="132">
        <f>'1718 revenues orig'!EQ35</f>
        <v>0</v>
      </c>
      <c r="GY42" s="155">
        <f t="shared" si="363"/>
        <v>177706.94</v>
      </c>
      <c r="GZ42" s="135">
        <f>GY42-'1718 revenues orig'!GI35</f>
        <v>0</v>
      </c>
    </row>
    <row r="43" spans="1:208">
      <c r="C43" s="110" t="str">
        <f>'1718 revenues orig'!C36</f>
        <v>43214</v>
      </c>
      <c r="D43" s="122" t="str">
        <f>'1718 revenues orig'!D36</f>
        <v xml:space="preserve"> Inter-Governmental Contract Revenue/REC </v>
      </c>
      <c r="E43" s="122">
        <f>'1718 revenues orig'!E36</f>
        <v>0</v>
      </c>
      <c r="F43" s="122">
        <f>'1718 revenues orig'!F36</f>
        <v>0</v>
      </c>
      <c r="G43" s="122">
        <f>'1718 revenues orig'!G36</f>
        <v>0</v>
      </c>
      <c r="H43" s="122">
        <f>'1718 revenues orig'!H36</f>
        <v>0</v>
      </c>
      <c r="I43" s="122">
        <f>'1718 revenues orig'!I36</f>
        <v>0</v>
      </c>
      <c r="J43" s="122">
        <f>'1718 revenues orig'!ET36</f>
        <v>0</v>
      </c>
      <c r="K43" s="122">
        <f>'1718 revenues orig'!EU36</f>
        <v>0</v>
      </c>
      <c r="L43" s="122">
        <f>'1718 revenues orig'!EV36</f>
        <v>0</v>
      </c>
      <c r="M43" s="122">
        <f>'1718 revenues orig'!EW36</f>
        <v>0</v>
      </c>
      <c r="N43" s="122">
        <f>'1718 revenues orig'!EX36</f>
        <v>0</v>
      </c>
      <c r="O43" s="122">
        <f>'1718 revenues orig'!EY36</f>
        <v>0</v>
      </c>
      <c r="P43" s="122">
        <f>'1718 revenues orig'!EZ36</f>
        <v>0</v>
      </c>
      <c r="Q43" s="122">
        <f>'1718 revenues orig'!FA36</f>
        <v>0</v>
      </c>
      <c r="R43" s="122">
        <f>'1718 revenues orig'!FB36</f>
        <v>0</v>
      </c>
      <c r="S43" s="122">
        <f>'1718 revenues orig'!FC36</f>
        <v>0</v>
      </c>
      <c r="T43" s="122">
        <f>'1718 revenues orig'!FD36</f>
        <v>0</v>
      </c>
      <c r="U43" s="122">
        <f>'1718 revenues orig'!FE36</f>
        <v>0</v>
      </c>
      <c r="V43" s="122">
        <f>'1718 revenues orig'!FF36</f>
        <v>0</v>
      </c>
      <c r="W43" s="122">
        <f>'1718 revenues orig'!FG36</f>
        <v>0</v>
      </c>
      <c r="X43" s="122">
        <f>'1718 revenues orig'!FH36</f>
        <v>0</v>
      </c>
      <c r="Y43" s="122">
        <f>'1718 revenues orig'!FI36</f>
        <v>0</v>
      </c>
      <c r="Z43" s="122">
        <f>'1718 revenues orig'!FJ36</f>
        <v>0</v>
      </c>
      <c r="AA43" s="122">
        <f>'1718 revenues orig'!FK36</f>
        <v>0</v>
      </c>
      <c r="AB43" s="122">
        <f>'1718 revenues orig'!FL36</f>
        <v>0</v>
      </c>
      <c r="AC43" s="122">
        <f>'1718 revenues orig'!FM36</f>
        <v>0</v>
      </c>
      <c r="AD43" s="122">
        <f>'1718 revenues orig'!FN36</f>
        <v>0</v>
      </c>
      <c r="AE43" s="122">
        <f>'1718 revenues orig'!FO36</f>
        <v>0</v>
      </c>
      <c r="AF43" s="122">
        <f>'1718 revenues orig'!FP36</f>
        <v>0</v>
      </c>
      <c r="AG43" s="122">
        <f>'1718 revenues orig'!FQ36</f>
        <v>0</v>
      </c>
      <c r="AH43" s="122">
        <f>'1718 revenues orig'!FR36</f>
        <v>0</v>
      </c>
      <c r="AI43" s="140">
        <f t="shared" si="350"/>
        <v>0</v>
      </c>
      <c r="AJ43" s="122">
        <f>'1718 revenues orig'!J36</f>
        <v>0</v>
      </c>
      <c r="AK43" s="122">
        <f>'1718 revenues orig'!K36</f>
        <v>0</v>
      </c>
      <c r="AL43" s="122">
        <f>'1718 revenues orig'!L36</f>
        <v>0</v>
      </c>
      <c r="AM43" s="122">
        <f>'1718 revenues orig'!M36</f>
        <v>0</v>
      </c>
      <c r="AN43" s="122">
        <f>'1718 revenues orig'!N36</f>
        <v>0</v>
      </c>
      <c r="AO43" s="122">
        <f>'1718 revenues orig'!O36</f>
        <v>10101.6</v>
      </c>
      <c r="AP43" s="122">
        <f>'1718 revenues orig'!P36</f>
        <v>0</v>
      </c>
      <c r="AQ43" s="122">
        <f>'1718 revenues orig'!Q36</f>
        <v>0</v>
      </c>
      <c r="AR43" s="122">
        <f>'1718 revenues orig'!R36</f>
        <v>0</v>
      </c>
      <c r="AS43" s="122">
        <f>'1718 revenues orig'!S36</f>
        <v>0</v>
      </c>
      <c r="AT43" s="122">
        <f>'1718 revenues orig'!FS36</f>
        <v>0</v>
      </c>
      <c r="AU43" s="143">
        <f t="shared" si="351"/>
        <v>0</v>
      </c>
      <c r="AV43" s="122">
        <f>'1718 revenues orig'!T36</f>
        <v>0</v>
      </c>
      <c r="AW43" s="122">
        <f>'1718 revenues orig'!U36</f>
        <v>0</v>
      </c>
      <c r="AX43" s="122">
        <f>'1718 revenues orig'!V36</f>
        <v>0</v>
      </c>
      <c r="AY43" s="122">
        <f>'1718 revenues orig'!W36</f>
        <v>0</v>
      </c>
      <c r="AZ43" s="122">
        <f>'1718 revenues orig'!ER36</f>
        <v>0</v>
      </c>
      <c r="BA43" s="122">
        <f>'1718 revenues orig'!X36</f>
        <v>0</v>
      </c>
      <c r="BB43" s="132">
        <f>'1718 revenues orig'!FT36</f>
        <v>0</v>
      </c>
      <c r="BC43" s="132">
        <f>'1718 revenues orig'!FU36</f>
        <v>0</v>
      </c>
      <c r="BD43" s="143">
        <f t="shared" si="352"/>
        <v>0</v>
      </c>
      <c r="BE43" s="132">
        <f>'1718 revenues orig'!Y36</f>
        <v>0</v>
      </c>
      <c r="BF43" s="132">
        <f>'1718 revenues orig'!Z36</f>
        <v>750</v>
      </c>
      <c r="BG43" s="132">
        <f>'1718 revenues orig'!AA36</f>
        <v>0</v>
      </c>
      <c r="BH43" s="132">
        <f>'1718 revenues orig'!AB36</f>
        <v>0</v>
      </c>
      <c r="BI43" s="132">
        <f>'1718 revenues orig'!AC36</f>
        <v>0</v>
      </c>
      <c r="BJ43" s="132">
        <f>'1718 revenues orig'!FV36</f>
        <v>0</v>
      </c>
      <c r="BK43" s="143">
        <f t="shared" si="353"/>
        <v>0</v>
      </c>
      <c r="BL43" s="132">
        <f>'1718 revenues orig'!AD36</f>
        <v>0</v>
      </c>
      <c r="BM43" s="132">
        <f>'1718 revenues orig'!AE36</f>
        <v>0</v>
      </c>
      <c r="BN43" s="132">
        <f>'1718 revenues orig'!AF36</f>
        <v>0</v>
      </c>
      <c r="BO43" s="132">
        <f>'1718 revenues orig'!AG36</f>
        <v>0</v>
      </c>
      <c r="BP43" s="132">
        <f>'1718 revenues orig'!AH36</f>
        <v>0</v>
      </c>
      <c r="BQ43" s="132">
        <f>'1718 revenues orig'!AI36</f>
        <v>0</v>
      </c>
      <c r="BR43" s="132">
        <f>'1718 revenues orig'!AJ36</f>
        <v>0</v>
      </c>
      <c r="BS43" s="132">
        <f>'1718 revenues orig'!AK36</f>
        <v>0</v>
      </c>
      <c r="BT43" s="132">
        <f>'1718 revenues orig'!AL36</f>
        <v>0</v>
      </c>
      <c r="BU43" s="132">
        <f>'1718 revenues orig'!AM36</f>
        <v>0</v>
      </c>
      <c r="BV43" s="132">
        <f>'1718 revenues orig'!FW36</f>
        <v>0</v>
      </c>
      <c r="BW43" s="143">
        <f t="shared" si="354"/>
        <v>0</v>
      </c>
      <c r="BX43" s="132">
        <f>'1718 revenues orig'!AN36</f>
        <v>0</v>
      </c>
      <c r="BY43" s="132">
        <f>'1718 revenues orig'!AO36</f>
        <v>0</v>
      </c>
      <c r="BZ43" s="132">
        <f>'1718 revenues orig'!AP36</f>
        <v>43139</v>
      </c>
      <c r="CA43" s="132">
        <f>'1718 revenues orig'!AQ36</f>
        <v>0</v>
      </c>
      <c r="CB43" s="132">
        <f>'1718 revenues orig'!AR36</f>
        <v>0</v>
      </c>
      <c r="CC43" s="132">
        <f>'1718 revenues orig'!AS36</f>
        <v>0</v>
      </c>
      <c r="CD43" s="132">
        <f>'1718 revenues orig'!AT36</f>
        <v>0</v>
      </c>
      <c r="CE43" s="132">
        <f>'1718 revenues orig'!AU36</f>
        <v>0</v>
      </c>
      <c r="CF43" s="132">
        <f>'1718 revenues orig'!AV36</f>
        <v>0</v>
      </c>
      <c r="CG43" s="132">
        <f>'1718 revenues orig'!AW36</f>
        <v>133596.57999999999</v>
      </c>
      <c r="CH43" s="132">
        <f>'1718 revenues orig'!AX36</f>
        <v>0</v>
      </c>
      <c r="CI43" s="132">
        <f>'1718 revenues orig'!AY36</f>
        <v>0</v>
      </c>
      <c r="CJ43" s="132">
        <f>'1718 revenues orig'!FX36</f>
        <v>0</v>
      </c>
      <c r="CK43" s="143">
        <f t="shared" si="355"/>
        <v>0</v>
      </c>
      <c r="CL43" s="132">
        <f>'1718 revenues orig'!AZ36</f>
        <v>0</v>
      </c>
      <c r="CM43" s="132">
        <f>'1718 revenues orig'!BA36</f>
        <v>0</v>
      </c>
      <c r="CN43" s="132">
        <f>'1718 revenues orig'!BB36</f>
        <v>0</v>
      </c>
      <c r="CO43" s="132">
        <f>'1718 revenues orig'!BC36</f>
        <v>0</v>
      </c>
      <c r="CP43" s="132">
        <f>'1718 revenues orig'!FY36</f>
        <v>0</v>
      </c>
      <c r="CQ43" s="143">
        <f t="shared" si="356"/>
        <v>0</v>
      </c>
      <c r="CR43" s="132">
        <f>'1718 revenues orig'!BD36</f>
        <v>0</v>
      </c>
      <c r="CS43" s="132">
        <f>'1718 revenues orig'!BE36</f>
        <v>0</v>
      </c>
      <c r="CT43" s="132">
        <f>'1718 revenues orig'!BF36</f>
        <v>0</v>
      </c>
      <c r="CU43" s="132">
        <f>'1718 revenues orig'!BG36</f>
        <v>0</v>
      </c>
      <c r="CV43" s="132">
        <f>'1718 revenues orig'!BH36</f>
        <v>0</v>
      </c>
      <c r="CW43" s="132">
        <f>'1718 revenues orig'!BI36</f>
        <v>0</v>
      </c>
      <c r="CX43" s="132">
        <f>'1718 revenues orig'!BJ36</f>
        <v>0</v>
      </c>
      <c r="CY43" s="132">
        <f>'1718 revenues orig'!BK36</f>
        <v>0</v>
      </c>
      <c r="CZ43" s="132">
        <f>'1718 revenues orig'!BL36</f>
        <v>0</v>
      </c>
      <c r="DA43" s="132">
        <f>'1718 revenues orig'!BM36</f>
        <v>0</v>
      </c>
      <c r="DB43" s="132">
        <f>'1718 revenues orig'!BN36</f>
        <v>0</v>
      </c>
      <c r="DC43" s="132">
        <f>'1718 revenues orig'!BO36</f>
        <v>0</v>
      </c>
      <c r="DD43" s="132">
        <f>'1718 revenues orig'!BP36</f>
        <v>0</v>
      </c>
      <c r="DE43" s="132">
        <f>'1718 revenues orig'!FZ36</f>
        <v>0</v>
      </c>
      <c r="DF43" s="143">
        <f t="shared" si="357"/>
        <v>0</v>
      </c>
      <c r="DG43" s="132">
        <f>'1718 revenues orig'!BQ36</f>
        <v>0</v>
      </c>
      <c r="DH43" s="132">
        <f>'1718 revenues orig'!GA36</f>
        <v>0</v>
      </c>
      <c r="DI43" s="143">
        <f t="shared" si="358"/>
        <v>0</v>
      </c>
      <c r="DJ43" s="132">
        <f>'1718 revenues orig'!BR36</f>
        <v>0</v>
      </c>
      <c r="DK43" s="132">
        <f>'1718 revenues orig'!BS36</f>
        <v>0</v>
      </c>
      <c r="DM43" s="132">
        <f>'1718 revenues orig'!BT36</f>
        <v>0</v>
      </c>
      <c r="DN43" s="132">
        <f>'1718 revenues orig'!BU36</f>
        <v>0</v>
      </c>
      <c r="DO43" s="132">
        <f>'1718 revenues orig'!BV36</f>
        <v>0</v>
      </c>
      <c r="DP43" s="132">
        <f>'1718 revenues orig'!BW36</f>
        <v>0</v>
      </c>
      <c r="DQ43" s="132">
        <f>'1718 revenues orig'!BX36</f>
        <v>0</v>
      </c>
      <c r="DR43" s="132">
        <f>'1718 revenues orig'!BY36</f>
        <v>0</v>
      </c>
      <c r="DS43" s="132">
        <f>'1718 revenues orig'!BZ36</f>
        <v>0</v>
      </c>
      <c r="DT43" s="132">
        <f>'1718 revenues orig'!CA36</f>
        <v>0</v>
      </c>
      <c r="DU43" s="132">
        <f>'1718 revenues orig'!CB36</f>
        <v>0</v>
      </c>
      <c r="DV43" s="132">
        <f>'1718 revenues orig'!CC36</f>
        <v>0</v>
      </c>
      <c r="DW43" s="132">
        <f>'1718 revenues orig'!CD36</f>
        <v>0</v>
      </c>
      <c r="DX43" s="132">
        <f>'1718 revenues orig'!CE36</f>
        <v>0</v>
      </c>
      <c r="DY43" s="132">
        <f>'1718 revenues orig'!CF36</f>
        <v>0</v>
      </c>
      <c r="DZ43" s="132">
        <f>'1718 revenues orig'!CG36</f>
        <v>0</v>
      </c>
      <c r="EA43" s="132">
        <f>'1718 revenues orig'!CH36</f>
        <v>0</v>
      </c>
      <c r="EB43" s="132">
        <f>'1718 revenues orig'!CI36</f>
        <v>0</v>
      </c>
      <c r="EC43" s="132">
        <f>'1718 revenues orig'!CJ36</f>
        <v>0</v>
      </c>
      <c r="ED43" s="132">
        <f>'1718 revenues orig'!CK36</f>
        <v>0</v>
      </c>
      <c r="EE43" s="132">
        <f>'1718 revenues orig'!CL36</f>
        <v>0</v>
      </c>
      <c r="EF43" s="132">
        <f>'1718 revenues orig'!CM36</f>
        <v>7468.4</v>
      </c>
      <c r="EG43" s="132">
        <f>'1718 revenues orig'!CN36</f>
        <v>0</v>
      </c>
      <c r="EH43" s="132">
        <f>'1718 revenues orig'!CO36</f>
        <v>0</v>
      </c>
      <c r="EI43" s="132">
        <f>'1718 revenues orig'!CP36</f>
        <v>0</v>
      </c>
      <c r="EJ43" s="132">
        <f>'1718 revenues orig'!CQ36</f>
        <v>0</v>
      </c>
      <c r="EK43" s="132">
        <f>'1718 revenues orig'!CR36</f>
        <v>0</v>
      </c>
      <c r="EL43" s="132">
        <f>'1718 revenues orig'!CS36</f>
        <v>0</v>
      </c>
      <c r="EM43" s="132">
        <f>'1718 revenues orig'!CT36</f>
        <v>0</v>
      </c>
      <c r="EN43" s="132">
        <f>'1718 revenues orig'!CU36</f>
        <v>0</v>
      </c>
      <c r="EO43" s="132">
        <f>'1718 revenues orig'!CV36</f>
        <v>0</v>
      </c>
      <c r="EP43" s="132">
        <f>'1718 revenues orig'!CW36</f>
        <v>0</v>
      </c>
      <c r="EQ43" s="132">
        <f>'1718 revenues orig'!CX36</f>
        <v>0</v>
      </c>
      <c r="ER43" s="132">
        <f>'1718 revenues orig'!CY36</f>
        <v>0</v>
      </c>
      <c r="ES43" s="132">
        <f>'1718 revenues orig'!CZ36</f>
        <v>0</v>
      </c>
      <c r="ET43" s="132">
        <f>'1718 revenues orig'!DA36</f>
        <v>0</v>
      </c>
      <c r="EU43" s="132">
        <f>'1718 revenues orig'!DB36</f>
        <v>0</v>
      </c>
      <c r="EV43" s="132">
        <f>'1718 revenues orig'!DC36</f>
        <v>0</v>
      </c>
      <c r="EW43" s="132">
        <f>'1718 revenues orig'!DD36</f>
        <v>0</v>
      </c>
      <c r="EX43" s="132">
        <f>'1718 revenues orig'!DE36</f>
        <v>0</v>
      </c>
      <c r="EY43" s="132">
        <f>'1718 revenues orig'!DF36</f>
        <v>416.36</v>
      </c>
      <c r="EZ43" s="132">
        <f>'1718 revenues orig'!DG36</f>
        <v>0</v>
      </c>
      <c r="FA43" s="132">
        <f>'1718 revenues orig'!ES36</f>
        <v>0</v>
      </c>
      <c r="FB43" s="132">
        <f>'1718 revenues orig'!DH36</f>
        <v>0</v>
      </c>
      <c r="FC43" s="132">
        <f>'1718 revenues orig'!GB36</f>
        <v>0</v>
      </c>
      <c r="FD43" s="143">
        <f t="shared" si="359"/>
        <v>0</v>
      </c>
      <c r="FE43" s="132">
        <f>'1718 revenues orig'!DI36</f>
        <v>0</v>
      </c>
      <c r="FF43" s="132">
        <f>'1718 revenues orig'!DJ36</f>
        <v>0</v>
      </c>
      <c r="FG43" s="132">
        <f>'1718 revenues orig'!DK36</f>
        <v>0</v>
      </c>
      <c r="FH43" s="132">
        <f>'1718 revenues orig'!DL36</f>
        <v>0</v>
      </c>
      <c r="FI43" s="132">
        <f>'1718 revenues orig'!DM36</f>
        <v>0</v>
      </c>
      <c r="FJ43" s="132">
        <f>'1718 revenues orig'!GC36</f>
        <v>0</v>
      </c>
      <c r="FK43" s="143">
        <f t="shared" si="360"/>
        <v>0</v>
      </c>
      <c r="FL43" s="132">
        <f>'1718 revenues orig'!DN36</f>
        <v>0</v>
      </c>
      <c r="FM43" s="132">
        <f>'1718 revenues orig'!DO36</f>
        <v>0</v>
      </c>
      <c r="FN43" s="132">
        <f>'1718 revenues orig'!DP36</f>
        <v>0</v>
      </c>
      <c r="FO43" s="132">
        <f>'1718 revenues orig'!DQ36</f>
        <v>0</v>
      </c>
      <c r="FP43" s="132">
        <f>'1718 revenues orig'!DR36</f>
        <v>0</v>
      </c>
      <c r="FQ43" s="132">
        <f>'1718 revenues orig'!GD36</f>
        <v>0</v>
      </c>
      <c r="FR43" s="143">
        <f t="shared" si="361"/>
        <v>0</v>
      </c>
      <c r="FS43" s="132">
        <f>'1718 revenues orig'!DS36</f>
        <v>0</v>
      </c>
      <c r="FT43" s="132">
        <f>'1718 revenues orig'!DT36</f>
        <v>0</v>
      </c>
      <c r="FU43" s="132">
        <f>'1718 revenues orig'!DU36</f>
        <v>0</v>
      </c>
      <c r="FV43" s="132">
        <f>'1718 revenues orig'!DV36</f>
        <v>0</v>
      </c>
      <c r="FW43" s="132">
        <f>'1718 revenues orig'!DW36</f>
        <v>0</v>
      </c>
      <c r="FX43" s="132">
        <f>'1718 revenues orig'!DX36</f>
        <v>0</v>
      </c>
      <c r="FY43" s="132">
        <f>'1718 revenues orig'!DY36</f>
        <v>0</v>
      </c>
      <c r="FZ43" s="132">
        <f>'1718 revenues orig'!GE36</f>
        <v>0</v>
      </c>
      <c r="GA43" s="132">
        <f>'1718 revenues orig'!GF36</f>
        <v>0</v>
      </c>
      <c r="GB43" s="132">
        <f>'1718 revenues orig'!GG36</f>
        <v>0</v>
      </c>
      <c r="GC43" s="145">
        <f t="shared" si="364"/>
        <v>0</v>
      </c>
      <c r="GD43" s="132">
        <f>'1718 revenues orig'!DZ36</f>
        <v>0</v>
      </c>
      <c r="GE43" s="132">
        <f>'1718 revenues orig'!EA36</f>
        <v>0</v>
      </c>
      <c r="GF43" s="132">
        <f>'1718 revenues orig'!EB36</f>
        <v>0</v>
      </c>
      <c r="GG43" s="132">
        <f>'1718 revenues orig'!EC36</f>
        <v>86947.91</v>
      </c>
      <c r="GH43" s="132">
        <f>'1718 revenues orig'!ED36</f>
        <v>0</v>
      </c>
      <c r="GI43" s="132">
        <f>'1718 revenues orig'!EE36</f>
        <v>0</v>
      </c>
      <c r="GJ43" s="132">
        <f>'1718 revenues orig'!EF36</f>
        <v>0</v>
      </c>
      <c r="GK43" s="132">
        <f>'1718 revenues orig'!EG36</f>
        <v>0</v>
      </c>
      <c r="GL43" s="132">
        <f>'1718 revenues orig'!EH36</f>
        <v>0</v>
      </c>
      <c r="GM43" s="132">
        <f>'1718 revenues orig'!EI36</f>
        <v>0</v>
      </c>
      <c r="GN43" s="132">
        <f>'1718 revenues orig'!EJ36</f>
        <v>0</v>
      </c>
      <c r="GO43" s="132">
        <f>'1718 revenues orig'!EK36</f>
        <v>0</v>
      </c>
      <c r="GP43" s="132">
        <f>'1718 revenues orig'!EL36</f>
        <v>0</v>
      </c>
      <c r="GQ43" s="132">
        <f>'1718 revenues orig'!EM36</f>
        <v>0</v>
      </c>
      <c r="GR43" s="132">
        <f>'1718 revenues orig'!EN36</f>
        <v>0</v>
      </c>
      <c r="GS43" s="132">
        <f>'1718 revenues orig'!EO36</f>
        <v>0</v>
      </c>
      <c r="GT43" s="132">
        <f>'1718 revenues orig'!EP36</f>
        <v>0</v>
      </c>
      <c r="GU43" s="132">
        <f>'1718 revenues orig'!GH36</f>
        <v>0</v>
      </c>
      <c r="GV43" s="143">
        <f t="shared" si="362"/>
        <v>0</v>
      </c>
      <c r="GX43" s="132">
        <f>'1718 revenues orig'!EQ36</f>
        <v>0</v>
      </c>
      <c r="GY43" s="155">
        <f t="shared" si="363"/>
        <v>282419.84999999998</v>
      </c>
      <c r="GZ43" s="135">
        <f>GY43-'1718 revenues orig'!GI36</f>
        <v>0</v>
      </c>
    </row>
    <row r="44" spans="1:208">
      <c r="C44" s="110" t="str">
        <f>'1718 revenues orig'!C37</f>
        <v>43215</v>
      </c>
      <c r="D44" s="122" t="str">
        <f>'1718 revenues orig'!D37</f>
        <v xml:space="preserve"> Inter-Governmental Contract Revenue</v>
      </c>
      <c r="E44" s="122">
        <f>'1718 revenues orig'!E37</f>
        <v>0</v>
      </c>
      <c r="F44" s="122">
        <f>'1718 revenues orig'!F37</f>
        <v>0</v>
      </c>
      <c r="G44" s="122">
        <f>'1718 revenues orig'!G37</f>
        <v>0</v>
      </c>
      <c r="H44" s="122">
        <f>'1718 revenues orig'!H37</f>
        <v>0</v>
      </c>
      <c r="I44" s="122">
        <f>'1718 revenues orig'!I37</f>
        <v>0</v>
      </c>
      <c r="J44" s="122">
        <f>'1718 revenues orig'!ET37</f>
        <v>0</v>
      </c>
      <c r="K44" s="122">
        <f>'1718 revenues orig'!EU37</f>
        <v>0</v>
      </c>
      <c r="L44" s="122">
        <f>'1718 revenues orig'!EV37</f>
        <v>0</v>
      </c>
      <c r="M44" s="122">
        <f>'1718 revenues orig'!EW37</f>
        <v>0</v>
      </c>
      <c r="N44" s="122">
        <f>'1718 revenues orig'!EX37</f>
        <v>0</v>
      </c>
      <c r="O44" s="122">
        <f>'1718 revenues orig'!EY37</f>
        <v>0</v>
      </c>
      <c r="P44" s="122">
        <f>'1718 revenues orig'!EZ37</f>
        <v>0</v>
      </c>
      <c r="Q44" s="122">
        <f>'1718 revenues orig'!FA37</f>
        <v>0</v>
      </c>
      <c r="R44" s="122">
        <f>'1718 revenues orig'!FB37</f>
        <v>0</v>
      </c>
      <c r="S44" s="122">
        <f>'1718 revenues orig'!FC37</f>
        <v>0</v>
      </c>
      <c r="T44" s="122">
        <f>'1718 revenues orig'!FD37</f>
        <v>0</v>
      </c>
      <c r="U44" s="122">
        <f>'1718 revenues orig'!FE37</f>
        <v>0</v>
      </c>
      <c r="V44" s="122">
        <f>'1718 revenues orig'!FF37</f>
        <v>0</v>
      </c>
      <c r="W44" s="122">
        <f>'1718 revenues orig'!FG37</f>
        <v>0</v>
      </c>
      <c r="X44" s="122">
        <f>'1718 revenues orig'!FH37</f>
        <v>0</v>
      </c>
      <c r="Y44" s="122">
        <f>'1718 revenues orig'!FI37</f>
        <v>0</v>
      </c>
      <c r="Z44" s="122">
        <f>'1718 revenues orig'!FJ37</f>
        <v>0</v>
      </c>
      <c r="AA44" s="122">
        <f>'1718 revenues orig'!FK37</f>
        <v>0</v>
      </c>
      <c r="AB44" s="122">
        <f>'1718 revenues orig'!FL37</f>
        <v>0</v>
      </c>
      <c r="AC44" s="122">
        <f>'1718 revenues orig'!FM37</f>
        <v>0</v>
      </c>
      <c r="AD44" s="122">
        <f>'1718 revenues orig'!FN37</f>
        <v>0</v>
      </c>
      <c r="AE44" s="122">
        <f>'1718 revenues orig'!FO37</f>
        <v>0</v>
      </c>
      <c r="AF44" s="122">
        <f>'1718 revenues orig'!FP37</f>
        <v>0</v>
      </c>
      <c r="AG44" s="122">
        <f>'1718 revenues orig'!FQ37</f>
        <v>0</v>
      </c>
      <c r="AH44" s="122">
        <f>'1718 revenues orig'!FR37</f>
        <v>0</v>
      </c>
      <c r="AI44" s="140">
        <f t="shared" si="350"/>
        <v>0</v>
      </c>
      <c r="AJ44" s="122">
        <f>'1718 revenues orig'!J37</f>
        <v>0</v>
      </c>
      <c r="AK44" s="122">
        <f>'1718 revenues orig'!K37</f>
        <v>2743.3</v>
      </c>
      <c r="AL44" s="122">
        <f>'1718 revenues orig'!L37</f>
        <v>24764.82</v>
      </c>
      <c r="AM44" s="122">
        <f>'1718 revenues orig'!M37</f>
        <v>0</v>
      </c>
      <c r="AN44" s="122">
        <f>'1718 revenues orig'!N37</f>
        <v>0</v>
      </c>
      <c r="AO44" s="122">
        <f>'1718 revenues orig'!O37</f>
        <v>0</v>
      </c>
      <c r="AP44" s="122">
        <f>'1718 revenues orig'!P37</f>
        <v>0</v>
      </c>
      <c r="AQ44" s="122">
        <f>'1718 revenues orig'!Q37</f>
        <v>0</v>
      </c>
      <c r="AR44" s="122">
        <f>'1718 revenues orig'!R37</f>
        <v>0</v>
      </c>
      <c r="AS44" s="122">
        <f>'1718 revenues orig'!S37</f>
        <v>49661.86</v>
      </c>
      <c r="AT44" s="122">
        <f>'1718 revenues orig'!FS37</f>
        <v>0</v>
      </c>
      <c r="AU44" s="143">
        <f t="shared" si="351"/>
        <v>49661.86</v>
      </c>
      <c r="AV44" s="122">
        <f>'1718 revenues orig'!T37</f>
        <v>0</v>
      </c>
      <c r="AW44" s="122">
        <f>'1718 revenues orig'!U37</f>
        <v>0</v>
      </c>
      <c r="AX44" s="122">
        <f>'1718 revenues orig'!V37</f>
        <v>0</v>
      </c>
      <c r="AY44" s="122">
        <f>'1718 revenues orig'!W37</f>
        <v>0</v>
      </c>
      <c r="AZ44" s="122">
        <f>'1718 revenues orig'!ER37</f>
        <v>0</v>
      </c>
      <c r="BA44" s="122">
        <f>'1718 revenues orig'!X37</f>
        <v>157814.62</v>
      </c>
      <c r="BB44" s="132">
        <f>'1718 revenues orig'!FT37</f>
        <v>0</v>
      </c>
      <c r="BC44" s="132">
        <f>'1718 revenues orig'!FU37</f>
        <v>0</v>
      </c>
      <c r="BD44" s="143">
        <f t="shared" si="352"/>
        <v>157814.62</v>
      </c>
      <c r="BE44" s="132">
        <f>'1718 revenues orig'!Y37</f>
        <v>0</v>
      </c>
      <c r="BF44" s="132">
        <f>'1718 revenues orig'!Z37</f>
        <v>0</v>
      </c>
      <c r="BG44" s="132">
        <f>'1718 revenues orig'!AA37</f>
        <v>0</v>
      </c>
      <c r="BH44" s="132">
        <f>'1718 revenues orig'!AB37</f>
        <v>0</v>
      </c>
      <c r="BI44" s="132">
        <f>'1718 revenues orig'!AC37</f>
        <v>0</v>
      </c>
      <c r="BJ44" s="132">
        <f>'1718 revenues orig'!FV37</f>
        <v>0</v>
      </c>
      <c r="BK44" s="143">
        <f t="shared" si="353"/>
        <v>0</v>
      </c>
      <c r="BL44" s="132">
        <f>'1718 revenues orig'!AD37</f>
        <v>0</v>
      </c>
      <c r="BM44" s="132">
        <f>'1718 revenues orig'!AE37</f>
        <v>0</v>
      </c>
      <c r="BN44" s="132">
        <f>'1718 revenues orig'!AF37</f>
        <v>0</v>
      </c>
      <c r="BO44" s="132">
        <f>'1718 revenues orig'!AG37</f>
        <v>0</v>
      </c>
      <c r="BP44" s="132">
        <f>'1718 revenues orig'!AH37</f>
        <v>0</v>
      </c>
      <c r="BQ44" s="132">
        <f>'1718 revenues orig'!AI37</f>
        <v>0</v>
      </c>
      <c r="BR44" s="132">
        <f>'1718 revenues orig'!AJ37</f>
        <v>0</v>
      </c>
      <c r="BS44" s="132">
        <f>'1718 revenues orig'!AK37</f>
        <v>0</v>
      </c>
      <c r="BT44" s="132">
        <f>'1718 revenues orig'!AL37</f>
        <v>0</v>
      </c>
      <c r="BU44" s="132">
        <f>'1718 revenues orig'!AM37</f>
        <v>27300</v>
      </c>
      <c r="BV44" s="132">
        <f>'1718 revenues orig'!FW37</f>
        <v>0</v>
      </c>
      <c r="BW44" s="143">
        <f t="shared" si="354"/>
        <v>27300</v>
      </c>
      <c r="BX44" s="132">
        <f>'1718 revenues orig'!AN37</f>
        <v>0</v>
      </c>
      <c r="BY44" s="132">
        <f>'1718 revenues orig'!AO37</f>
        <v>0</v>
      </c>
      <c r="BZ44" s="132">
        <f>'1718 revenues orig'!AP37</f>
        <v>0</v>
      </c>
      <c r="CA44" s="132">
        <f>'1718 revenues orig'!AQ37</f>
        <v>0</v>
      </c>
      <c r="CB44" s="132">
        <f>'1718 revenues orig'!AR37</f>
        <v>0</v>
      </c>
      <c r="CC44" s="132">
        <f>'1718 revenues orig'!AS37</f>
        <v>0</v>
      </c>
      <c r="CD44" s="132">
        <f>'1718 revenues orig'!AT37</f>
        <v>0</v>
      </c>
      <c r="CE44" s="132">
        <f>'1718 revenues orig'!AU37</f>
        <v>0</v>
      </c>
      <c r="CF44" s="132">
        <f>'1718 revenues orig'!AV37</f>
        <v>0</v>
      </c>
      <c r="CG44" s="132">
        <f>'1718 revenues orig'!AW37</f>
        <v>0</v>
      </c>
      <c r="CH44" s="132">
        <f>'1718 revenues orig'!AX37</f>
        <v>0</v>
      </c>
      <c r="CI44" s="132">
        <f>'1718 revenues orig'!AY37</f>
        <v>0</v>
      </c>
      <c r="CJ44" s="132">
        <f>'1718 revenues orig'!FX37</f>
        <v>0</v>
      </c>
      <c r="CK44" s="143">
        <f t="shared" si="355"/>
        <v>0</v>
      </c>
      <c r="CL44" s="132">
        <f>'1718 revenues orig'!AZ37</f>
        <v>0</v>
      </c>
      <c r="CM44" s="132">
        <f>'1718 revenues orig'!BA37</f>
        <v>0</v>
      </c>
      <c r="CN44" s="132">
        <f>'1718 revenues orig'!BB37</f>
        <v>0</v>
      </c>
      <c r="CO44" s="132">
        <f>'1718 revenues orig'!BC37</f>
        <v>0</v>
      </c>
      <c r="CP44" s="132">
        <f>'1718 revenues orig'!FY37</f>
        <v>0</v>
      </c>
      <c r="CQ44" s="143">
        <f t="shared" si="356"/>
        <v>0</v>
      </c>
      <c r="CR44" s="132">
        <f>'1718 revenues orig'!BD37</f>
        <v>0</v>
      </c>
      <c r="CS44" s="132">
        <f>'1718 revenues orig'!BE37</f>
        <v>0</v>
      </c>
      <c r="CT44" s="132">
        <f>'1718 revenues orig'!BF37</f>
        <v>0</v>
      </c>
      <c r="CU44" s="132">
        <f>'1718 revenues orig'!BG37</f>
        <v>0</v>
      </c>
      <c r="CV44" s="132">
        <f>'1718 revenues orig'!BH37</f>
        <v>0</v>
      </c>
      <c r="CW44" s="132">
        <f>'1718 revenues orig'!BI37</f>
        <v>0</v>
      </c>
      <c r="CX44" s="132">
        <f>'1718 revenues orig'!BJ37</f>
        <v>0</v>
      </c>
      <c r="CY44" s="132">
        <f>'1718 revenues orig'!BK37</f>
        <v>0</v>
      </c>
      <c r="CZ44" s="132">
        <f>'1718 revenues orig'!BL37</f>
        <v>0</v>
      </c>
      <c r="DA44" s="132">
        <f>'1718 revenues orig'!BM37</f>
        <v>0</v>
      </c>
      <c r="DB44" s="132">
        <f>'1718 revenues orig'!BN37</f>
        <v>0</v>
      </c>
      <c r="DC44" s="132">
        <f>'1718 revenues orig'!BO37</f>
        <v>0</v>
      </c>
      <c r="DD44" s="132">
        <f>'1718 revenues orig'!BP37</f>
        <v>0</v>
      </c>
      <c r="DE44" s="132">
        <f>'1718 revenues orig'!FZ37</f>
        <v>0</v>
      </c>
      <c r="DF44" s="143">
        <f t="shared" si="357"/>
        <v>0</v>
      </c>
      <c r="DG44" s="132">
        <f>'1718 revenues orig'!BQ37</f>
        <v>0</v>
      </c>
      <c r="DH44" s="132">
        <f>'1718 revenues orig'!GA37</f>
        <v>0</v>
      </c>
      <c r="DI44" s="143">
        <f t="shared" si="358"/>
        <v>0</v>
      </c>
      <c r="DJ44" s="132">
        <f>'1718 revenues orig'!BR37</f>
        <v>0</v>
      </c>
      <c r="DK44" s="132">
        <f>'1718 revenues orig'!BS37</f>
        <v>0</v>
      </c>
      <c r="DM44" s="132">
        <f>'1718 revenues orig'!BT37</f>
        <v>0</v>
      </c>
      <c r="DN44" s="132">
        <f>'1718 revenues orig'!BU37</f>
        <v>0</v>
      </c>
      <c r="DO44" s="132">
        <f>'1718 revenues orig'!BV37</f>
        <v>0</v>
      </c>
      <c r="DP44" s="132">
        <f>'1718 revenues orig'!BW37</f>
        <v>0</v>
      </c>
      <c r="DQ44" s="132">
        <f>'1718 revenues orig'!BX37</f>
        <v>0</v>
      </c>
      <c r="DR44" s="132">
        <f>'1718 revenues orig'!BY37</f>
        <v>0</v>
      </c>
      <c r="DS44" s="132">
        <f>'1718 revenues orig'!BZ37</f>
        <v>0</v>
      </c>
      <c r="DT44" s="132">
        <f>'1718 revenues orig'!CA37</f>
        <v>0</v>
      </c>
      <c r="DU44" s="132">
        <f>'1718 revenues orig'!CB37</f>
        <v>0</v>
      </c>
      <c r="DV44" s="132">
        <f>'1718 revenues orig'!CC37</f>
        <v>0</v>
      </c>
      <c r="DW44" s="132">
        <f>'1718 revenues orig'!CD37</f>
        <v>0</v>
      </c>
      <c r="DX44" s="132">
        <f>'1718 revenues orig'!CE37</f>
        <v>0</v>
      </c>
      <c r="DY44" s="132">
        <f>'1718 revenues orig'!CF37</f>
        <v>0</v>
      </c>
      <c r="DZ44" s="132">
        <f>'1718 revenues orig'!CG37</f>
        <v>0</v>
      </c>
      <c r="EA44" s="132">
        <f>'1718 revenues orig'!CH37</f>
        <v>0</v>
      </c>
      <c r="EB44" s="132">
        <f>'1718 revenues orig'!CI37</f>
        <v>0</v>
      </c>
      <c r="EC44" s="132">
        <f>'1718 revenues orig'!CJ37</f>
        <v>0</v>
      </c>
      <c r="ED44" s="132">
        <f>'1718 revenues orig'!CK37</f>
        <v>0</v>
      </c>
      <c r="EE44" s="132">
        <f>'1718 revenues orig'!CL37</f>
        <v>0</v>
      </c>
      <c r="EF44" s="132">
        <f>'1718 revenues orig'!CM37</f>
        <v>0</v>
      </c>
      <c r="EG44" s="132">
        <f>'1718 revenues orig'!CN37</f>
        <v>0</v>
      </c>
      <c r="EH44" s="132">
        <f>'1718 revenues orig'!CO37</f>
        <v>0</v>
      </c>
      <c r="EI44" s="132">
        <f>'1718 revenues orig'!CP37</f>
        <v>0</v>
      </c>
      <c r="EJ44" s="132">
        <f>'1718 revenues orig'!CQ37</f>
        <v>0</v>
      </c>
      <c r="EK44" s="132">
        <f>'1718 revenues orig'!CR37</f>
        <v>0</v>
      </c>
      <c r="EL44" s="132">
        <f>'1718 revenues orig'!CS37</f>
        <v>0</v>
      </c>
      <c r="EM44" s="132">
        <f>'1718 revenues orig'!CT37</f>
        <v>0</v>
      </c>
      <c r="EN44" s="132">
        <f>'1718 revenues orig'!CU37</f>
        <v>0</v>
      </c>
      <c r="EO44" s="132">
        <f>'1718 revenues orig'!CV37</f>
        <v>0</v>
      </c>
      <c r="EP44" s="132">
        <f>'1718 revenues orig'!CW37</f>
        <v>0</v>
      </c>
      <c r="EQ44" s="132">
        <f>'1718 revenues orig'!CX37</f>
        <v>0</v>
      </c>
      <c r="ER44" s="132">
        <f>'1718 revenues orig'!CY37</f>
        <v>0</v>
      </c>
      <c r="ES44" s="132">
        <f>'1718 revenues orig'!CZ37</f>
        <v>0</v>
      </c>
      <c r="ET44" s="132">
        <f>'1718 revenues orig'!DA37</f>
        <v>0</v>
      </c>
      <c r="EU44" s="132">
        <f>'1718 revenues orig'!DB37</f>
        <v>0</v>
      </c>
      <c r="EV44" s="132">
        <f>'1718 revenues orig'!DC37</f>
        <v>0</v>
      </c>
      <c r="EW44" s="132">
        <f>'1718 revenues orig'!DD37</f>
        <v>0</v>
      </c>
      <c r="EX44" s="132">
        <f>'1718 revenues orig'!DE37</f>
        <v>0</v>
      </c>
      <c r="EY44" s="132">
        <f>'1718 revenues orig'!DF37</f>
        <v>0</v>
      </c>
      <c r="EZ44" s="132">
        <f>'1718 revenues orig'!DG37</f>
        <v>0</v>
      </c>
      <c r="FA44" s="132">
        <f>'1718 revenues orig'!ES37</f>
        <v>0</v>
      </c>
      <c r="FB44" s="132">
        <f>'1718 revenues orig'!DH37</f>
        <v>9166.66</v>
      </c>
      <c r="FC44" s="132">
        <f>'1718 revenues orig'!GB37</f>
        <v>0</v>
      </c>
      <c r="FD44" s="143">
        <f t="shared" si="359"/>
        <v>9166.66</v>
      </c>
      <c r="FE44" s="132">
        <f>'1718 revenues orig'!DI37</f>
        <v>0</v>
      </c>
      <c r="FF44" s="132">
        <f>'1718 revenues orig'!DJ37</f>
        <v>0</v>
      </c>
      <c r="FG44" s="132">
        <f>'1718 revenues orig'!DK37</f>
        <v>0</v>
      </c>
      <c r="FH44" s="132">
        <f>'1718 revenues orig'!DL37</f>
        <v>0</v>
      </c>
      <c r="FI44" s="132">
        <f>'1718 revenues orig'!DM37</f>
        <v>166108.51999999999</v>
      </c>
      <c r="FJ44" s="132">
        <f>'1718 revenues orig'!GC37</f>
        <v>0</v>
      </c>
      <c r="FK44" s="143">
        <f t="shared" si="360"/>
        <v>166108.51999999999</v>
      </c>
      <c r="FL44" s="132">
        <f>'1718 revenues orig'!DN37</f>
        <v>0</v>
      </c>
      <c r="FM44" s="132">
        <f>'1718 revenues orig'!DO37</f>
        <v>0</v>
      </c>
      <c r="FN44" s="132">
        <f>'1718 revenues orig'!DP37</f>
        <v>0</v>
      </c>
      <c r="FO44" s="132">
        <f>'1718 revenues orig'!DQ37</f>
        <v>0</v>
      </c>
      <c r="FP44" s="132">
        <f>'1718 revenues orig'!DR37</f>
        <v>0</v>
      </c>
      <c r="FQ44" s="132">
        <f>'1718 revenues orig'!GD37</f>
        <v>0</v>
      </c>
      <c r="FR44" s="143">
        <f t="shared" si="361"/>
        <v>0</v>
      </c>
      <c r="FS44" s="132">
        <f>'1718 revenues orig'!DS37</f>
        <v>0</v>
      </c>
      <c r="FT44" s="132">
        <f>'1718 revenues orig'!DT37</f>
        <v>0</v>
      </c>
      <c r="FU44" s="132">
        <f>'1718 revenues orig'!DU37</f>
        <v>0</v>
      </c>
      <c r="FV44" s="132">
        <f>'1718 revenues orig'!DV37</f>
        <v>0</v>
      </c>
      <c r="FW44" s="132">
        <f>'1718 revenues orig'!DW37</f>
        <v>0</v>
      </c>
      <c r="FX44" s="132">
        <f>'1718 revenues orig'!DX37</f>
        <v>0</v>
      </c>
      <c r="FY44" s="132">
        <f>'1718 revenues orig'!DY37</f>
        <v>0</v>
      </c>
      <c r="FZ44" s="132">
        <f>'1718 revenues orig'!GE37</f>
        <v>0</v>
      </c>
      <c r="GA44" s="132">
        <f>'1718 revenues orig'!GF37</f>
        <v>0</v>
      </c>
      <c r="GB44" s="132">
        <f>'1718 revenues orig'!GG37</f>
        <v>0</v>
      </c>
      <c r="GC44" s="145">
        <f t="shared" si="364"/>
        <v>0</v>
      </c>
      <c r="GD44" s="132">
        <f>'1718 revenues orig'!DZ37</f>
        <v>0</v>
      </c>
      <c r="GE44" s="132">
        <f>'1718 revenues orig'!EA37</f>
        <v>0</v>
      </c>
      <c r="GF44" s="132">
        <f>'1718 revenues orig'!EB37</f>
        <v>0</v>
      </c>
      <c r="GG44" s="132">
        <f>'1718 revenues orig'!EC37</f>
        <v>0</v>
      </c>
      <c r="GH44" s="132">
        <f>'1718 revenues orig'!ED37</f>
        <v>0</v>
      </c>
      <c r="GI44" s="132">
        <f>'1718 revenues orig'!EE37</f>
        <v>0</v>
      </c>
      <c r="GJ44" s="132">
        <f>'1718 revenues orig'!EF37</f>
        <v>0</v>
      </c>
      <c r="GK44" s="132">
        <f>'1718 revenues orig'!EG37</f>
        <v>0</v>
      </c>
      <c r="GL44" s="132">
        <f>'1718 revenues orig'!EH37</f>
        <v>0</v>
      </c>
      <c r="GM44" s="132">
        <f>'1718 revenues orig'!EI37</f>
        <v>0</v>
      </c>
      <c r="GN44" s="132">
        <f>'1718 revenues orig'!EJ37</f>
        <v>0</v>
      </c>
      <c r="GO44" s="132">
        <f>'1718 revenues orig'!EK37</f>
        <v>0</v>
      </c>
      <c r="GP44" s="132">
        <f>'1718 revenues orig'!EL37</f>
        <v>0</v>
      </c>
      <c r="GQ44" s="132">
        <f>'1718 revenues orig'!EM37</f>
        <v>0</v>
      </c>
      <c r="GR44" s="132">
        <f>'1718 revenues orig'!EN37</f>
        <v>0</v>
      </c>
      <c r="GS44" s="132">
        <f>'1718 revenues orig'!EO37</f>
        <v>0</v>
      </c>
      <c r="GT44" s="132">
        <f>'1718 revenues orig'!EP37</f>
        <v>80.87</v>
      </c>
      <c r="GU44" s="132">
        <f>'1718 revenues orig'!GH37</f>
        <v>0</v>
      </c>
      <c r="GV44" s="143">
        <f t="shared" si="362"/>
        <v>80.87</v>
      </c>
      <c r="GX44" s="132">
        <f>'1718 revenues orig'!EQ37</f>
        <v>0</v>
      </c>
      <c r="GY44" s="155">
        <f t="shared" si="363"/>
        <v>437640.64999999991</v>
      </c>
      <c r="GZ44" s="135">
        <f>GY44-'1718 revenues orig'!GI37</f>
        <v>0</v>
      </c>
    </row>
    <row r="45" spans="1:208">
      <c r="C45" s="130" t="str">
        <f>'1718 revenues orig'!C38</f>
        <v>43216</v>
      </c>
      <c r="D45" s="131" t="str">
        <f>'1718 revenues orig'!D38</f>
        <v xml:space="preserve"> Fees - Governmental Agencies</v>
      </c>
      <c r="E45" s="131">
        <f>'1718 revenues orig'!E38</f>
        <v>0</v>
      </c>
      <c r="F45" s="131">
        <f>'1718 revenues orig'!F38</f>
        <v>500</v>
      </c>
      <c r="G45" s="131">
        <f>'1718 revenues orig'!G38</f>
        <v>0</v>
      </c>
      <c r="H45" s="131">
        <f>'1718 revenues orig'!H38</f>
        <v>66780.11</v>
      </c>
      <c r="I45" s="131">
        <f>'1718 revenues orig'!I38</f>
        <v>3882.82</v>
      </c>
      <c r="J45" s="131">
        <f>'1718 revenues orig'!ET38</f>
        <v>0</v>
      </c>
      <c r="K45" s="131">
        <f>'1718 revenues orig'!EU38</f>
        <v>0</v>
      </c>
      <c r="L45" s="131">
        <f>'1718 revenues orig'!EV38</f>
        <v>0</v>
      </c>
      <c r="M45" s="131">
        <f>'1718 revenues orig'!EW38</f>
        <v>36</v>
      </c>
      <c r="N45" s="131">
        <f>'1718 revenues orig'!EX38</f>
        <v>0</v>
      </c>
      <c r="O45" s="131">
        <f>'1718 revenues orig'!EY38</f>
        <v>0</v>
      </c>
      <c r="P45" s="131">
        <f>'1718 revenues orig'!EZ38</f>
        <v>0</v>
      </c>
      <c r="Q45" s="131">
        <f>'1718 revenues orig'!FA38</f>
        <v>0</v>
      </c>
      <c r="R45" s="131">
        <f>'1718 revenues orig'!FB38</f>
        <v>0</v>
      </c>
      <c r="S45" s="131">
        <f>'1718 revenues orig'!FC38</f>
        <v>0</v>
      </c>
      <c r="T45" s="131">
        <f>'1718 revenues orig'!FD38</f>
        <v>0</v>
      </c>
      <c r="U45" s="131">
        <f>'1718 revenues orig'!FE38</f>
        <v>0</v>
      </c>
      <c r="V45" s="131">
        <f>'1718 revenues orig'!FF38</f>
        <v>0</v>
      </c>
      <c r="W45" s="131">
        <f>'1718 revenues orig'!FG38</f>
        <v>0</v>
      </c>
      <c r="X45" s="131">
        <f>'1718 revenues orig'!FH38</f>
        <v>0</v>
      </c>
      <c r="Y45" s="131">
        <f>'1718 revenues orig'!FI38</f>
        <v>0</v>
      </c>
      <c r="Z45" s="131">
        <f>'1718 revenues orig'!FJ38</f>
        <v>0</v>
      </c>
      <c r="AA45" s="131">
        <f>'1718 revenues orig'!FK38</f>
        <v>0</v>
      </c>
      <c r="AB45" s="131">
        <f>'1718 revenues orig'!FL38</f>
        <v>0</v>
      </c>
      <c r="AC45" s="131">
        <f>'1718 revenues orig'!FM38</f>
        <v>0</v>
      </c>
      <c r="AD45" s="131">
        <f>'1718 revenues orig'!FN38</f>
        <v>0</v>
      </c>
      <c r="AE45" s="131">
        <f>'1718 revenues orig'!FO38</f>
        <v>0</v>
      </c>
      <c r="AF45" s="131">
        <f>'1718 revenues orig'!FP38</f>
        <v>0</v>
      </c>
      <c r="AG45" s="131">
        <f>'1718 revenues orig'!FQ38</f>
        <v>0</v>
      </c>
      <c r="AH45" s="131">
        <f>'1718 revenues orig'!FR38</f>
        <v>0</v>
      </c>
      <c r="AI45" s="139">
        <f t="shared" si="350"/>
        <v>3918.82</v>
      </c>
      <c r="AJ45" s="131">
        <f>'1718 revenues orig'!J38</f>
        <v>0</v>
      </c>
      <c r="AK45" s="131">
        <f>'1718 revenues orig'!K38</f>
        <v>0</v>
      </c>
      <c r="AL45" s="131">
        <f>'1718 revenues orig'!L38</f>
        <v>0</v>
      </c>
      <c r="AM45" s="131">
        <f>'1718 revenues orig'!M38</f>
        <v>0</v>
      </c>
      <c r="AN45" s="131">
        <f>'1718 revenues orig'!N38</f>
        <v>0</v>
      </c>
      <c r="AO45" s="131">
        <f>'1718 revenues orig'!O38</f>
        <v>0</v>
      </c>
      <c r="AP45" s="131">
        <f>'1718 revenues orig'!P38</f>
        <v>0</v>
      </c>
      <c r="AQ45" s="131">
        <f>'1718 revenues orig'!Q38</f>
        <v>0</v>
      </c>
      <c r="AR45" s="131">
        <f>'1718 revenues orig'!R38</f>
        <v>0</v>
      </c>
      <c r="AS45" s="131">
        <f>'1718 revenues orig'!S38</f>
        <v>52052.35</v>
      </c>
      <c r="AT45" s="131">
        <f>'1718 revenues orig'!FS38</f>
        <v>0</v>
      </c>
      <c r="AU45" s="148">
        <f t="shared" si="351"/>
        <v>52052.35</v>
      </c>
      <c r="AV45" s="131">
        <f>'1718 revenues orig'!T38</f>
        <v>2000</v>
      </c>
      <c r="AW45" s="131">
        <f>'1718 revenues orig'!U38</f>
        <v>0</v>
      </c>
      <c r="AX45" s="131">
        <f>'1718 revenues orig'!V38</f>
        <v>0</v>
      </c>
      <c r="AY45" s="131">
        <f>'1718 revenues orig'!W38</f>
        <v>0</v>
      </c>
      <c r="AZ45" s="131">
        <f>'1718 revenues orig'!ER38</f>
        <v>0</v>
      </c>
      <c r="BA45" s="131">
        <f>'1718 revenues orig'!X38</f>
        <v>42.85</v>
      </c>
      <c r="BB45" s="131">
        <f>'1718 revenues orig'!FT38</f>
        <v>0</v>
      </c>
      <c r="BC45" s="131">
        <f>'1718 revenues orig'!FU38</f>
        <v>0</v>
      </c>
      <c r="BD45" s="148">
        <f t="shared" si="352"/>
        <v>42.85</v>
      </c>
      <c r="BE45" s="131">
        <f>'1718 revenues orig'!Y38</f>
        <v>0</v>
      </c>
      <c r="BF45" s="131">
        <f>'1718 revenues orig'!Z38</f>
        <v>0</v>
      </c>
      <c r="BG45" s="131">
        <f>'1718 revenues orig'!AA38</f>
        <v>0</v>
      </c>
      <c r="BH45" s="131">
        <f>'1718 revenues orig'!AB38</f>
        <v>0</v>
      </c>
      <c r="BI45" s="131">
        <f>'1718 revenues orig'!AC38</f>
        <v>0</v>
      </c>
      <c r="BJ45" s="131">
        <f>'1718 revenues orig'!FV38</f>
        <v>0</v>
      </c>
      <c r="BK45" s="148">
        <f t="shared" si="353"/>
        <v>0</v>
      </c>
      <c r="BL45" s="131">
        <f>'1718 revenues orig'!AD38</f>
        <v>0</v>
      </c>
      <c r="BM45" s="131">
        <f>'1718 revenues orig'!AE38</f>
        <v>0</v>
      </c>
      <c r="BN45" s="131">
        <f>'1718 revenues orig'!AF38</f>
        <v>0</v>
      </c>
      <c r="BO45" s="131">
        <f>'1718 revenues orig'!AG38</f>
        <v>0</v>
      </c>
      <c r="BP45" s="131">
        <f>'1718 revenues orig'!AH38</f>
        <v>0</v>
      </c>
      <c r="BQ45" s="131">
        <f>'1718 revenues orig'!AI38</f>
        <v>0</v>
      </c>
      <c r="BR45" s="131">
        <f>'1718 revenues orig'!AJ38</f>
        <v>0</v>
      </c>
      <c r="BS45" s="131">
        <f>'1718 revenues orig'!AK38</f>
        <v>0</v>
      </c>
      <c r="BT45" s="131">
        <f>'1718 revenues orig'!AL38</f>
        <v>0</v>
      </c>
      <c r="BU45" s="131">
        <f>'1718 revenues orig'!AM38</f>
        <v>0</v>
      </c>
      <c r="BV45" s="131">
        <f>'1718 revenues orig'!FW38</f>
        <v>0</v>
      </c>
      <c r="BW45" s="148">
        <f t="shared" si="354"/>
        <v>0</v>
      </c>
      <c r="BX45" s="131">
        <f>'1718 revenues orig'!AN38</f>
        <v>0</v>
      </c>
      <c r="BY45" s="131">
        <f>'1718 revenues orig'!AO38</f>
        <v>0</v>
      </c>
      <c r="BZ45" s="131">
        <f>'1718 revenues orig'!AP38</f>
        <v>0</v>
      </c>
      <c r="CA45" s="131">
        <f>'1718 revenues orig'!AQ38</f>
        <v>0</v>
      </c>
      <c r="CB45" s="131">
        <f>'1718 revenues orig'!AR38</f>
        <v>0</v>
      </c>
      <c r="CC45" s="131">
        <f>'1718 revenues orig'!AS38</f>
        <v>0</v>
      </c>
      <c r="CD45" s="131">
        <f>'1718 revenues orig'!AT38</f>
        <v>0</v>
      </c>
      <c r="CE45" s="131">
        <f>'1718 revenues orig'!AU38</f>
        <v>0</v>
      </c>
      <c r="CF45" s="131">
        <f>'1718 revenues orig'!AV38</f>
        <v>0</v>
      </c>
      <c r="CG45" s="131">
        <f>'1718 revenues orig'!AW38</f>
        <v>0</v>
      </c>
      <c r="CH45" s="131">
        <f>'1718 revenues orig'!AX38</f>
        <v>0</v>
      </c>
      <c r="CI45" s="131">
        <f>'1718 revenues orig'!AY38</f>
        <v>0</v>
      </c>
      <c r="CJ45" s="131">
        <f>'1718 revenues orig'!FX38</f>
        <v>0</v>
      </c>
      <c r="CK45" s="148">
        <f t="shared" si="355"/>
        <v>0</v>
      </c>
      <c r="CL45" s="131">
        <f>'1718 revenues orig'!AZ38</f>
        <v>0</v>
      </c>
      <c r="CM45" s="131">
        <f>'1718 revenues orig'!BA38</f>
        <v>14805.9</v>
      </c>
      <c r="CN45" s="131">
        <f>'1718 revenues orig'!BB38</f>
        <v>96513.13</v>
      </c>
      <c r="CO45" s="131">
        <f>'1718 revenues orig'!BC38</f>
        <v>56016.01</v>
      </c>
      <c r="CP45" s="131">
        <f>'1718 revenues orig'!FY38</f>
        <v>0</v>
      </c>
      <c r="CQ45" s="148">
        <f t="shared" si="356"/>
        <v>56016.01</v>
      </c>
      <c r="CR45" s="131">
        <f>'1718 revenues orig'!BD38</f>
        <v>0</v>
      </c>
      <c r="CS45" s="131">
        <f>'1718 revenues orig'!BE38</f>
        <v>0</v>
      </c>
      <c r="CT45" s="131">
        <f>'1718 revenues orig'!BF38</f>
        <v>0</v>
      </c>
      <c r="CU45" s="131">
        <f>'1718 revenues orig'!BG38</f>
        <v>0</v>
      </c>
      <c r="CV45" s="131">
        <f>'1718 revenues orig'!BH38</f>
        <v>17792.36</v>
      </c>
      <c r="CW45" s="131">
        <f>'1718 revenues orig'!BI38</f>
        <v>0</v>
      </c>
      <c r="CX45" s="131">
        <f>'1718 revenues orig'!BJ38</f>
        <v>2261.58</v>
      </c>
      <c r="CY45" s="131">
        <f>'1718 revenues orig'!BK38</f>
        <v>0</v>
      </c>
      <c r="CZ45" s="131">
        <f>'1718 revenues orig'!BL38</f>
        <v>0</v>
      </c>
      <c r="DA45" s="131">
        <f>'1718 revenues orig'!BM38</f>
        <v>0</v>
      </c>
      <c r="DB45" s="131">
        <f>'1718 revenues orig'!BN38</f>
        <v>0</v>
      </c>
      <c r="DC45" s="131">
        <f>'1718 revenues orig'!BO38</f>
        <v>0</v>
      </c>
      <c r="DD45" s="131">
        <f>'1718 revenues orig'!BP38</f>
        <v>0</v>
      </c>
      <c r="DE45" s="131">
        <f>'1718 revenues orig'!FZ38</f>
        <v>0</v>
      </c>
      <c r="DF45" s="148">
        <f t="shared" si="357"/>
        <v>0</v>
      </c>
      <c r="DG45" s="131">
        <f>'1718 revenues orig'!BQ38</f>
        <v>0</v>
      </c>
      <c r="DH45" s="131">
        <f>'1718 revenues orig'!GA38</f>
        <v>0</v>
      </c>
      <c r="DI45" s="148">
        <f t="shared" si="358"/>
        <v>0</v>
      </c>
      <c r="DJ45" s="131">
        <f>'1718 revenues orig'!BR38</f>
        <v>191.78</v>
      </c>
      <c r="DK45" s="131">
        <f>'1718 revenues orig'!BS38</f>
        <v>0</v>
      </c>
      <c r="DL45" s="131"/>
      <c r="DM45" s="131">
        <f>'1718 revenues orig'!BT38</f>
        <v>0</v>
      </c>
      <c r="DN45" s="131">
        <f>'1718 revenues orig'!BU38</f>
        <v>0</v>
      </c>
      <c r="DO45" s="131">
        <f>'1718 revenues orig'!BV38</f>
        <v>179.15</v>
      </c>
      <c r="DP45" s="131">
        <f>'1718 revenues orig'!BW38</f>
        <v>0</v>
      </c>
      <c r="DQ45" s="131">
        <f>'1718 revenues orig'!BX38</f>
        <v>0</v>
      </c>
      <c r="DR45" s="131">
        <f>'1718 revenues orig'!BY38</f>
        <v>0</v>
      </c>
      <c r="DS45" s="131">
        <f>'1718 revenues orig'!BZ38</f>
        <v>0</v>
      </c>
      <c r="DT45" s="131">
        <f>'1718 revenues orig'!CA38</f>
        <v>0</v>
      </c>
      <c r="DU45" s="131">
        <f>'1718 revenues orig'!CB38</f>
        <v>11.25</v>
      </c>
      <c r="DV45" s="131">
        <f>'1718 revenues orig'!CC38</f>
        <v>0</v>
      </c>
      <c r="DW45" s="131">
        <f>'1718 revenues orig'!CD38</f>
        <v>521.59</v>
      </c>
      <c r="DX45" s="131">
        <f>'1718 revenues orig'!CE38</f>
        <v>0</v>
      </c>
      <c r="DY45" s="131">
        <f>'1718 revenues orig'!CF38</f>
        <v>0</v>
      </c>
      <c r="DZ45" s="131">
        <f>'1718 revenues orig'!CG38</f>
        <v>0</v>
      </c>
      <c r="EA45" s="131">
        <f>'1718 revenues orig'!CH38</f>
        <v>0</v>
      </c>
      <c r="EB45" s="131">
        <f>'1718 revenues orig'!CI38</f>
        <v>0</v>
      </c>
      <c r="EC45" s="131">
        <f>'1718 revenues orig'!CJ38</f>
        <v>0</v>
      </c>
      <c r="ED45" s="131">
        <f>'1718 revenues orig'!CK38</f>
        <v>0</v>
      </c>
      <c r="EE45" s="131">
        <f>'1718 revenues orig'!CL38</f>
        <v>0</v>
      </c>
      <c r="EF45" s="131">
        <f>'1718 revenues orig'!CM38</f>
        <v>0</v>
      </c>
      <c r="EG45" s="131">
        <f>'1718 revenues orig'!CN38</f>
        <v>0</v>
      </c>
      <c r="EH45" s="131">
        <f>'1718 revenues orig'!CO38</f>
        <v>0</v>
      </c>
      <c r="EI45" s="131">
        <f>'1718 revenues orig'!CP38</f>
        <v>0</v>
      </c>
      <c r="EJ45" s="131">
        <f>'1718 revenues orig'!CQ38</f>
        <v>0</v>
      </c>
      <c r="EK45" s="131">
        <f>'1718 revenues orig'!CR38</f>
        <v>0</v>
      </c>
      <c r="EL45" s="131">
        <f>'1718 revenues orig'!CS38</f>
        <v>0</v>
      </c>
      <c r="EM45" s="131">
        <f>'1718 revenues orig'!CT38</f>
        <v>0</v>
      </c>
      <c r="EN45" s="131">
        <f>'1718 revenues orig'!CU38</f>
        <v>0</v>
      </c>
      <c r="EO45" s="131">
        <f>'1718 revenues orig'!CV38</f>
        <v>0</v>
      </c>
      <c r="EP45" s="131">
        <f>'1718 revenues orig'!CW38</f>
        <v>0</v>
      </c>
      <c r="EQ45" s="131">
        <f>'1718 revenues orig'!CX38</f>
        <v>0</v>
      </c>
      <c r="ER45" s="131">
        <f>'1718 revenues orig'!CY38</f>
        <v>0</v>
      </c>
      <c r="ES45" s="131">
        <f>'1718 revenues orig'!CZ38</f>
        <v>0</v>
      </c>
      <c r="ET45" s="131">
        <f>'1718 revenues orig'!DA38</f>
        <v>0</v>
      </c>
      <c r="EU45" s="131">
        <f>'1718 revenues orig'!DB38</f>
        <v>0</v>
      </c>
      <c r="EV45" s="131">
        <f>'1718 revenues orig'!DC38</f>
        <v>0</v>
      </c>
      <c r="EW45" s="131">
        <f>'1718 revenues orig'!DD38</f>
        <v>0</v>
      </c>
      <c r="EX45" s="131">
        <f>'1718 revenues orig'!DE38</f>
        <v>0</v>
      </c>
      <c r="EY45" s="131">
        <f>'1718 revenues orig'!DF38</f>
        <v>0</v>
      </c>
      <c r="EZ45" s="131">
        <f>'1718 revenues orig'!DG38</f>
        <v>0</v>
      </c>
      <c r="FA45" s="131">
        <f>'1718 revenues orig'!ES38</f>
        <v>0</v>
      </c>
      <c r="FB45" s="131">
        <f>'1718 revenues orig'!DH38</f>
        <v>0</v>
      </c>
      <c r="FC45" s="131">
        <f>'1718 revenues orig'!GB38</f>
        <v>0</v>
      </c>
      <c r="FD45" s="148">
        <f t="shared" si="359"/>
        <v>0</v>
      </c>
      <c r="FE45" s="131">
        <f>'1718 revenues orig'!DI38</f>
        <v>0</v>
      </c>
      <c r="FF45" s="131">
        <f>'1718 revenues orig'!DJ38</f>
        <v>0</v>
      </c>
      <c r="FG45" s="131">
        <f>'1718 revenues orig'!DK38</f>
        <v>0</v>
      </c>
      <c r="FH45" s="131">
        <f>'1718 revenues orig'!DL38</f>
        <v>0</v>
      </c>
      <c r="FI45" s="131">
        <f>'1718 revenues orig'!DM38</f>
        <v>0</v>
      </c>
      <c r="FJ45" s="131">
        <f>'1718 revenues orig'!GC38</f>
        <v>0</v>
      </c>
      <c r="FK45" s="148">
        <f t="shared" si="360"/>
        <v>0</v>
      </c>
      <c r="FL45" s="131">
        <f>'1718 revenues orig'!DN38</f>
        <v>0</v>
      </c>
      <c r="FM45" s="131">
        <f>'1718 revenues orig'!DO38</f>
        <v>0</v>
      </c>
      <c r="FN45" s="131">
        <f>'1718 revenues orig'!DP38</f>
        <v>0</v>
      </c>
      <c r="FO45" s="131">
        <f>'1718 revenues orig'!DQ38</f>
        <v>0</v>
      </c>
      <c r="FP45" s="131">
        <f>'1718 revenues orig'!DR38</f>
        <v>0</v>
      </c>
      <c r="FQ45" s="131">
        <f>'1718 revenues orig'!GD38</f>
        <v>0</v>
      </c>
      <c r="FR45" s="148">
        <f t="shared" si="361"/>
        <v>0</v>
      </c>
      <c r="FS45" s="131">
        <f>'1718 revenues orig'!DS38</f>
        <v>0</v>
      </c>
      <c r="FT45" s="131">
        <f>'1718 revenues orig'!DT38</f>
        <v>0</v>
      </c>
      <c r="FU45" s="131">
        <f>'1718 revenues orig'!DU38</f>
        <v>0</v>
      </c>
      <c r="FV45" s="131">
        <f>'1718 revenues orig'!DV38</f>
        <v>0</v>
      </c>
      <c r="FW45" s="131">
        <f>'1718 revenues orig'!DW38</f>
        <v>0</v>
      </c>
      <c r="FX45" s="131">
        <f>'1718 revenues orig'!DX38</f>
        <v>0</v>
      </c>
      <c r="FY45" s="131">
        <f>'1718 revenues orig'!DY38</f>
        <v>0</v>
      </c>
      <c r="FZ45" s="131">
        <f>'1718 revenues orig'!GE38</f>
        <v>0</v>
      </c>
      <c r="GA45" s="131">
        <f>'1718 revenues orig'!GF38</f>
        <v>0</v>
      </c>
      <c r="GB45" s="131">
        <f>'1718 revenues orig'!GG38</f>
        <v>0</v>
      </c>
      <c r="GC45" s="148">
        <f t="shared" si="364"/>
        <v>0</v>
      </c>
      <c r="GD45" s="131">
        <f>'1718 revenues orig'!DZ38</f>
        <v>0</v>
      </c>
      <c r="GE45" s="131">
        <f>'1718 revenues orig'!EA38</f>
        <v>0</v>
      </c>
      <c r="GF45" s="131">
        <f>'1718 revenues orig'!EB38</f>
        <v>0</v>
      </c>
      <c r="GG45" s="131">
        <f>'1718 revenues orig'!EC38</f>
        <v>0</v>
      </c>
      <c r="GH45" s="131">
        <f>'1718 revenues orig'!ED38</f>
        <v>0</v>
      </c>
      <c r="GI45" s="131">
        <f>'1718 revenues orig'!EE38</f>
        <v>0</v>
      </c>
      <c r="GJ45" s="131">
        <f>'1718 revenues orig'!EF38</f>
        <v>0</v>
      </c>
      <c r="GK45" s="131">
        <f>'1718 revenues orig'!EG38</f>
        <v>0</v>
      </c>
      <c r="GL45" s="131">
        <f>'1718 revenues orig'!EH38</f>
        <v>0</v>
      </c>
      <c r="GM45" s="131">
        <f>'1718 revenues orig'!EI38</f>
        <v>0</v>
      </c>
      <c r="GN45" s="131">
        <f>'1718 revenues orig'!EJ38</f>
        <v>0</v>
      </c>
      <c r="GO45" s="131">
        <f>'1718 revenues orig'!EK38</f>
        <v>0</v>
      </c>
      <c r="GP45" s="131">
        <f>'1718 revenues orig'!EL38</f>
        <v>0</v>
      </c>
      <c r="GQ45" s="131">
        <f>'1718 revenues orig'!EM38</f>
        <v>0</v>
      </c>
      <c r="GR45" s="131">
        <f>'1718 revenues orig'!EN38</f>
        <v>0</v>
      </c>
      <c r="GS45" s="131">
        <f>'1718 revenues orig'!EO38</f>
        <v>0</v>
      </c>
      <c r="GT45" s="131">
        <f>'1718 revenues orig'!EP38</f>
        <v>0</v>
      </c>
      <c r="GU45" s="131">
        <f>'1718 revenues orig'!GH38</f>
        <v>0</v>
      </c>
      <c r="GV45" s="148">
        <f t="shared" si="362"/>
        <v>0</v>
      </c>
      <c r="GW45" s="131"/>
      <c r="GX45" s="131">
        <f>'1718 revenues orig'!EQ38</f>
        <v>29885.77</v>
      </c>
      <c r="GY45" s="147">
        <f t="shared" si="363"/>
        <v>343472.65000000008</v>
      </c>
      <c r="GZ45" s="135">
        <f>GY45-'1718 revenues orig'!GI38</f>
        <v>0</v>
      </c>
    </row>
    <row r="46" spans="1:208" s="125" customFormat="1">
      <c r="A46" s="123"/>
      <c r="B46" s="123"/>
      <c r="C46" s="133"/>
      <c r="D46" s="134" t="s">
        <v>794</v>
      </c>
      <c r="E46" s="134">
        <f t="shared" ref="E46:I46" si="365">SUBTOTAL(9,E36:E45)</f>
        <v>1280600.6000000001</v>
      </c>
      <c r="F46" s="134">
        <f t="shared" si="365"/>
        <v>3133860.33</v>
      </c>
      <c r="G46" s="134">
        <f t="shared" si="365"/>
        <v>3077763.77</v>
      </c>
      <c r="H46" s="134">
        <f>SUBTOTAL(9,H36:H45)</f>
        <v>40082363.93</v>
      </c>
      <c r="I46" s="134">
        <f t="shared" si="365"/>
        <v>628536850.26999998</v>
      </c>
      <c r="J46" s="134">
        <f>SUBTOTAL(9,J36:J45)</f>
        <v>2542534.52</v>
      </c>
      <c r="K46" s="134">
        <f t="shared" ref="K46:AG46" si="366">SUBTOTAL(9,K36:K45)</f>
        <v>1667952.93</v>
      </c>
      <c r="L46" s="134">
        <f t="shared" si="366"/>
        <v>3037747.64</v>
      </c>
      <c r="M46" s="134">
        <f t="shared" si="366"/>
        <v>2674374.8199999998</v>
      </c>
      <c r="N46" s="134">
        <f t="shared" si="366"/>
        <v>3024535.35</v>
      </c>
      <c r="O46" s="134">
        <f t="shared" si="366"/>
        <v>2474722.16</v>
      </c>
      <c r="P46" s="134">
        <f t="shared" si="366"/>
        <v>2583607.65</v>
      </c>
      <c r="Q46" s="134">
        <f t="shared" si="366"/>
        <v>2953124.38</v>
      </c>
      <c r="R46" s="134">
        <f t="shared" si="366"/>
        <v>2521661.1</v>
      </c>
      <c r="S46" s="134">
        <f t="shared" si="366"/>
        <v>3173251.38</v>
      </c>
      <c r="T46" s="134">
        <f t="shared" si="366"/>
        <v>2605574.34</v>
      </c>
      <c r="U46" s="134">
        <f t="shared" si="366"/>
        <v>4050318.07</v>
      </c>
      <c r="V46" s="134">
        <f t="shared" ref="V46" si="367">SUBTOTAL(9,V36:V45)</f>
        <v>842912.42</v>
      </c>
      <c r="W46" s="134">
        <f t="shared" si="366"/>
        <v>2087511.01</v>
      </c>
      <c r="X46" s="134">
        <f t="shared" si="366"/>
        <v>1421885.47</v>
      </c>
      <c r="Y46" s="134">
        <f t="shared" si="366"/>
        <v>1617455.73</v>
      </c>
      <c r="Z46" s="134">
        <f t="shared" si="366"/>
        <v>3147036.56</v>
      </c>
      <c r="AA46" s="134">
        <f t="shared" si="366"/>
        <v>1529774.47</v>
      </c>
      <c r="AB46" s="134">
        <f t="shared" si="366"/>
        <v>1708304.23</v>
      </c>
      <c r="AC46" s="134">
        <f t="shared" si="366"/>
        <v>2726284.34</v>
      </c>
      <c r="AD46" s="134">
        <f t="shared" si="366"/>
        <v>3090124.83</v>
      </c>
      <c r="AE46" s="134">
        <f t="shared" si="366"/>
        <v>1043525.55</v>
      </c>
      <c r="AF46" s="134">
        <f t="shared" si="366"/>
        <v>4723667.7</v>
      </c>
      <c r="AG46" s="134">
        <f t="shared" si="366"/>
        <v>1725284.23</v>
      </c>
      <c r="AH46" s="134">
        <f t="shared" ref="AH46" si="368">SUBTOTAL(9,AH36:AH45)</f>
        <v>566874.21</v>
      </c>
      <c r="AI46" s="137">
        <f>SUBTOTAL(9,AI36:AI45)</f>
        <v>688076895.36000013</v>
      </c>
      <c r="AJ46" s="134">
        <f t="shared" ref="AJ46:AT46" si="369">SUBTOTAL(9,AJ36:AJ45)</f>
        <v>3450052.08</v>
      </c>
      <c r="AK46" s="134">
        <f t="shared" si="369"/>
        <v>2129390.96</v>
      </c>
      <c r="AL46" s="134">
        <f t="shared" si="369"/>
        <v>1879142.29</v>
      </c>
      <c r="AM46" s="134">
        <f t="shared" si="369"/>
        <v>1958926.09</v>
      </c>
      <c r="AN46" s="134">
        <f t="shared" si="369"/>
        <v>3334784.34</v>
      </c>
      <c r="AO46" s="134">
        <f t="shared" si="369"/>
        <v>2296021.81</v>
      </c>
      <c r="AP46" s="134">
        <f t="shared" si="369"/>
        <v>1219230.97</v>
      </c>
      <c r="AQ46" s="134">
        <f t="shared" si="369"/>
        <v>27497603.25</v>
      </c>
      <c r="AR46" s="134">
        <f t="shared" si="369"/>
        <v>3399341.05</v>
      </c>
      <c r="AS46" s="134">
        <f t="shared" si="369"/>
        <v>21243133.620000001</v>
      </c>
      <c r="AT46" s="134">
        <f t="shared" si="369"/>
        <v>1318010.1200000001</v>
      </c>
      <c r="AU46" s="137">
        <f>SUBTOTAL(9,AU36:AU45)</f>
        <v>22561143.740000002</v>
      </c>
      <c r="AV46" s="134">
        <f t="shared" ref="AV46" si="370">SUBTOTAL(9,AV36:AV45)</f>
        <v>29609352.950000003</v>
      </c>
      <c r="AW46" s="134">
        <f t="shared" ref="AW46" si="371">SUBTOTAL(9,AW36:AW45)</f>
        <v>20492981.48</v>
      </c>
      <c r="AX46" s="134">
        <f t="shared" ref="AX46" si="372">SUBTOTAL(9,AX36:AX45)</f>
        <v>20839062.080000002</v>
      </c>
      <c r="AY46" s="134">
        <f t="shared" ref="AY46" si="373">SUBTOTAL(9,AY36:AY45)</f>
        <v>4488873.1399999997</v>
      </c>
      <c r="AZ46" s="134">
        <f t="shared" ref="AZ46" si="374">SUBTOTAL(9,AZ36:AZ45)</f>
        <v>1167503.31</v>
      </c>
      <c r="BA46" s="134">
        <f t="shared" ref="BA46" si="375">SUBTOTAL(9,BA36:BA45)</f>
        <v>51769153.880000003</v>
      </c>
      <c r="BB46" s="134">
        <f t="shared" ref="BB46" si="376">SUBTOTAL(9,BB36:BB45)</f>
        <v>1891176.78</v>
      </c>
      <c r="BC46" s="134">
        <f t="shared" ref="BC46" si="377">SUBTOTAL(9,BC36:BC45)</f>
        <v>3955319.61</v>
      </c>
      <c r="BD46" s="137">
        <f>SUBTOTAL(9,BD36:BD45)</f>
        <v>57615650.270000003</v>
      </c>
      <c r="BE46" s="134">
        <f t="shared" ref="BE46" si="378">SUBTOTAL(9,BE36:BE45)</f>
        <v>1940420.67</v>
      </c>
      <c r="BF46" s="134">
        <f t="shared" ref="BF46" si="379">SUBTOTAL(9,BF36:BF45)</f>
        <v>27785969.68</v>
      </c>
      <c r="BG46" s="134">
        <f t="shared" ref="BG46" si="380">SUBTOTAL(9,BG36:BG45)</f>
        <v>2053606.84</v>
      </c>
      <c r="BH46" s="134">
        <f t="shared" ref="BH46" si="381">SUBTOTAL(9,BH36:BH45)</f>
        <v>4744166.74</v>
      </c>
      <c r="BI46" s="134">
        <f t="shared" ref="BI46:BJ46" si="382">SUBTOTAL(9,BI36:BI45)</f>
        <v>4017230.29</v>
      </c>
      <c r="BJ46" s="134">
        <f t="shared" si="382"/>
        <v>677913.99</v>
      </c>
      <c r="BK46" s="137">
        <f>SUBTOTAL(9,BK36:BK45)</f>
        <v>4695144.28</v>
      </c>
      <c r="BL46" s="134">
        <f t="shared" ref="BL46" si="383">SUBTOTAL(9,BL36:BL45)</f>
        <v>4644489.3099999996</v>
      </c>
      <c r="BM46" s="134">
        <f t="shared" ref="BM46" si="384">SUBTOTAL(9,BM36:BM45)</f>
        <v>3957993.09</v>
      </c>
      <c r="BN46" s="134">
        <f t="shared" ref="BN46" si="385">SUBTOTAL(9,BN36:BN45)</f>
        <v>58349522.120000005</v>
      </c>
      <c r="BO46" s="134">
        <f t="shared" ref="BO46" si="386">SUBTOTAL(9,BO36:BO45)</f>
        <v>11926599.82</v>
      </c>
      <c r="BP46" s="134">
        <f t="shared" ref="BP46" si="387">SUBTOTAL(9,BP36:BP45)</f>
        <v>1270873.92</v>
      </c>
      <c r="BQ46" s="134">
        <f t="shared" ref="BQ46" si="388">SUBTOTAL(9,BQ36:BQ45)</f>
        <v>1671533.91</v>
      </c>
      <c r="BR46" s="134">
        <f t="shared" ref="BR46" si="389">SUBTOTAL(9,BR36:BR45)</f>
        <v>4691616.87</v>
      </c>
      <c r="BS46" s="134">
        <f t="shared" ref="BS46" si="390">SUBTOTAL(9,BS36:BS45)</f>
        <v>5361457.5999999996</v>
      </c>
      <c r="BT46" s="134">
        <f t="shared" ref="BT46" si="391">SUBTOTAL(9,BT36:BT45)</f>
        <v>272286.32</v>
      </c>
      <c r="BU46" s="134">
        <f t="shared" ref="BU46:BV46" si="392">SUBTOTAL(9,BU36:BU45)</f>
        <v>38626928.090000004</v>
      </c>
      <c r="BV46" s="134">
        <f t="shared" si="392"/>
        <v>1692965.06</v>
      </c>
      <c r="BW46" s="137">
        <f>SUBTOTAL(9,BW36:BW45)</f>
        <v>40319893.150000006</v>
      </c>
      <c r="BX46" s="134">
        <f t="shared" ref="BX46" si="393">SUBTOTAL(9,BX36:BX45)</f>
        <v>1694793.54</v>
      </c>
      <c r="BY46" s="134">
        <f t="shared" ref="BY46" si="394">SUBTOTAL(9,BY36:BY45)</f>
        <v>8317856.1799999997</v>
      </c>
      <c r="BZ46" s="134">
        <f t="shared" ref="BZ46" si="395">SUBTOTAL(9,BZ36:BZ45)</f>
        <v>2659198.84</v>
      </c>
      <c r="CA46" s="134">
        <f t="shared" ref="CA46" si="396">SUBTOTAL(9,CA36:CA45)</f>
        <v>307162.76</v>
      </c>
      <c r="CB46" s="134">
        <f t="shared" ref="CB46" si="397">SUBTOTAL(9,CB36:CB45)</f>
        <v>3513770.9</v>
      </c>
      <c r="CC46" s="134">
        <f t="shared" ref="CC46" si="398">SUBTOTAL(9,CC36:CC45)</f>
        <v>1834168.18</v>
      </c>
      <c r="CD46" s="134">
        <f t="shared" ref="CD46" si="399">SUBTOTAL(9,CD36:CD45)</f>
        <v>29421180.950000003</v>
      </c>
      <c r="CE46" s="134">
        <f t="shared" ref="CE46" si="400">SUBTOTAL(9,CE36:CE45)</f>
        <v>6352328.2199999997</v>
      </c>
      <c r="CF46" s="134">
        <f t="shared" ref="CF46" si="401">SUBTOTAL(9,CF36:CF45)</f>
        <v>2733642.88</v>
      </c>
      <c r="CG46" s="134">
        <f t="shared" ref="CG46" si="402">SUBTOTAL(9,CG36:CG45)</f>
        <v>6250035.4100000001</v>
      </c>
      <c r="CH46" s="134">
        <f t="shared" ref="CH46" si="403">SUBTOTAL(9,CH36:CH45)</f>
        <v>2298439.8199999998</v>
      </c>
      <c r="CI46" s="134">
        <f t="shared" ref="CI46:CJ46" si="404">SUBTOTAL(9,CI36:CI45)</f>
        <v>75586002.409999996</v>
      </c>
      <c r="CJ46" s="134">
        <f t="shared" si="404"/>
        <v>3056181.66</v>
      </c>
      <c r="CK46" s="137">
        <f>SUBTOTAL(9,CK36:CK45)</f>
        <v>78642184.069999993</v>
      </c>
      <c r="CL46" s="134">
        <f t="shared" ref="CL46" si="405">SUBTOTAL(9,CL36:CL45)</f>
        <v>2428915.96</v>
      </c>
      <c r="CM46" s="134">
        <f t="shared" ref="CM46" si="406">SUBTOTAL(9,CM36:CM45)</f>
        <v>3130768.34</v>
      </c>
      <c r="CN46" s="134">
        <f t="shared" ref="CN46" si="407">SUBTOTAL(9,CN36:CN45)</f>
        <v>101876389.57000001</v>
      </c>
      <c r="CO46" s="134">
        <f t="shared" ref="CO46:CP46" si="408">SUBTOTAL(9,CO36:CO45)</f>
        <v>63065827.869999997</v>
      </c>
      <c r="CP46" s="134">
        <f t="shared" si="408"/>
        <v>1294321.22</v>
      </c>
      <c r="CQ46" s="137">
        <f>SUBTOTAL(9,CQ36:CQ45)</f>
        <v>64360149.089999996</v>
      </c>
      <c r="CR46" s="134">
        <f t="shared" ref="CR46" si="409">SUBTOTAL(9,CR36:CR45)</f>
        <v>1864019.42</v>
      </c>
      <c r="CS46" s="134">
        <f t="shared" ref="CS46" si="410">SUBTOTAL(9,CS36:CS45)</f>
        <v>1790180.09</v>
      </c>
      <c r="CT46" s="134">
        <f t="shared" ref="CT46" si="411">SUBTOTAL(9,CT36:CT45)</f>
        <v>26117084.460000001</v>
      </c>
      <c r="CU46" s="134">
        <f t="shared" ref="CU46" si="412">SUBTOTAL(9,CU36:CU45)</f>
        <v>4314585.55</v>
      </c>
      <c r="CV46" s="134">
        <f t="shared" ref="CV46" si="413">SUBTOTAL(9,CV36:CV45)</f>
        <v>9632698.0399999991</v>
      </c>
      <c r="CW46" s="134">
        <f t="shared" ref="CW46" si="414">SUBTOTAL(9,CW36:CW45)</f>
        <v>2067133.82</v>
      </c>
      <c r="CX46" s="134">
        <f t="shared" ref="CX46" si="415">SUBTOTAL(9,CX36:CX45)</f>
        <v>67879556.569999993</v>
      </c>
      <c r="CY46" s="134">
        <f t="shared" ref="CY46" si="416">SUBTOTAL(9,CY36:CY45)</f>
        <v>2124110.71</v>
      </c>
      <c r="CZ46" s="134">
        <f t="shared" ref="CZ46" si="417">SUBTOTAL(9,CZ36:CZ45)</f>
        <v>2952478.89</v>
      </c>
      <c r="DA46" s="134">
        <f t="shared" ref="DA46" si="418">SUBTOTAL(9,DA36:DA45)</f>
        <v>1637656.61</v>
      </c>
      <c r="DB46" s="134">
        <f t="shared" ref="DB46" si="419">SUBTOTAL(9,DB36:DB45)</f>
        <v>1332013.5900000001</v>
      </c>
      <c r="DC46" s="134">
        <f t="shared" ref="DC46" si="420">SUBTOTAL(9,DC36:DC45)</f>
        <v>3625377.74</v>
      </c>
      <c r="DD46" s="134">
        <f t="shared" ref="DD46:DJ46" si="421">SUBTOTAL(9,DD36:DD45)</f>
        <v>2446092.44</v>
      </c>
      <c r="DE46" s="134">
        <f t="shared" si="421"/>
        <v>229861.92</v>
      </c>
      <c r="DF46" s="137">
        <f>SUBTOTAL(9,DF36:DF45)</f>
        <v>2675954.36</v>
      </c>
      <c r="DG46" s="134">
        <f t="shared" si="421"/>
        <v>2435014.4000000004</v>
      </c>
      <c r="DH46" s="134">
        <f t="shared" si="421"/>
        <v>901913.91</v>
      </c>
      <c r="DI46" s="137">
        <f>SUBTOTAL(9,DI36:DI45)</f>
        <v>3336928.3100000005</v>
      </c>
      <c r="DJ46" s="134">
        <f t="shared" si="421"/>
        <v>1360518.01</v>
      </c>
      <c r="DK46" s="134">
        <f t="shared" ref="DK46" si="422">SUBTOTAL(9,DK36:DK45)</f>
        <v>2986019.98</v>
      </c>
      <c r="DL46" s="134"/>
      <c r="DM46" s="134">
        <f t="shared" ref="DM46" si="423">SUBTOTAL(9,DM36:DM45)</f>
        <v>1081802.8999999999</v>
      </c>
      <c r="DN46" s="134">
        <f t="shared" ref="DN46" si="424">SUBTOTAL(9,DN36:DN45)</f>
        <v>1692264.53</v>
      </c>
      <c r="DO46" s="134">
        <f t="shared" ref="DO46" si="425">SUBTOTAL(9,DO36:DO45)</f>
        <v>180707665.75</v>
      </c>
      <c r="DP46" s="134">
        <f t="shared" ref="DP46" si="426">SUBTOTAL(9,DP36:DP45)</f>
        <v>1748574.18</v>
      </c>
      <c r="DQ46" s="134">
        <f t="shared" ref="DQ46" si="427">SUBTOTAL(9,DQ36:DQ45)</f>
        <v>13813074.4</v>
      </c>
      <c r="DR46" s="134">
        <f t="shared" ref="DR46" si="428">SUBTOTAL(9,DR36:DR45)</f>
        <v>3324655.58</v>
      </c>
      <c r="DS46" s="134">
        <f t="shared" ref="DS46" si="429">SUBTOTAL(9,DS36:DS45)</f>
        <v>4914580.46</v>
      </c>
      <c r="DT46" s="134">
        <f t="shared" ref="DT46" si="430">SUBTOTAL(9,DT36:DT45)</f>
        <v>27661950.960000001</v>
      </c>
      <c r="DU46" s="134">
        <f t="shared" ref="DU46" si="431">SUBTOTAL(9,DU36:DU45)</f>
        <v>56388208.280000001</v>
      </c>
      <c r="DV46" s="134">
        <f t="shared" ref="DV46" si="432">SUBTOTAL(9,DV36:DV45)</f>
        <v>5207800.34</v>
      </c>
      <c r="DW46" s="134">
        <f t="shared" ref="DW46" si="433">SUBTOTAL(9,DW36:DW45)</f>
        <v>28977557.739999998</v>
      </c>
      <c r="DX46" s="134">
        <f t="shared" ref="DX46" si="434">SUBTOTAL(9,DX36:DX45)</f>
        <v>3396445.24</v>
      </c>
      <c r="DY46" s="134">
        <f t="shared" ref="DY46" si="435">SUBTOTAL(9,DY36:DY45)</f>
        <v>1941094.53</v>
      </c>
      <c r="DZ46" s="134">
        <f t="shared" ref="DZ46" si="436">SUBTOTAL(9,DZ36:DZ45)</f>
        <v>2016041.12</v>
      </c>
      <c r="EA46" s="134">
        <f t="shared" ref="EA46" si="437">SUBTOTAL(9,EA36:EA45)</f>
        <v>3348048.69</v>
      </c>
      <c r="EB46" s="134">
        <f t="shared" ref="EB46" si="438">SUBTOTAL(9,EB36:EB45)</f>
        <v>2239510.96</v>
      </c>
      <c r="EC46" s="134">
        <f t="shared" ref="EC46" si="439">SUBTOTAL(9,EC36:EC45)</f>
        <v>2560814.58</v>
      </c>
      <c r="ED46" s="134">
        <f t="shared" ref="ED46" si="440">SUBTOTAL(9,ED36:ED45)</f>
        <v>3043673.85</v>
      </c>
      <c r="EE46" s="134">
        <f t="shared" ref="EE46" si="441">SUBTOTAL(9,EE36:EE45)</f>
        <v>5623711.3200000003</v>
      </c>
      <c r="EF46" s="134">
        <f t="shared" ref="EF46" si="442">SUBTOTAL(9,EF36:EF45)</f>
        <v>2919822.2399999998</v>
      </c>
      <c r="EG46" s="134">
        <f t="shared" ref="EG46" si="443">SUBTOTAL(9,EG36:EG45)</f>
        <v>2386952.14</v>
      </c>
      <c r="EH46" s="134">
        <f t="shared" ref="EH46" si="444">SUBTOTAL(9,EH36:EH45)</f>
        <v>4404407.72</v>
      </c>
      <c r="EI46" s="134">
        <f t="shared" ref="EI46" si="445">SUBTOTAL(9,EI36:EI45)</f>
        <v>18267415.059999999</v>
      </c>
      <c r="EJ46" s="134">
        <f t="shared" ref="EJ46" si="446">SUBTOTAL(9,EJ36:EJ45)</f>
        <v>1186004.51</v>
      </c>
      <c r="EK46" s="134">
        <f t="shared" ref="EK46" si="447">SUBTOTAL(9,EK36:EK45)</f>
        <v>2769977.79</v>
      </c>
      <c r="EL46" s="134">
        <f t="shared" ref="EL46" si="448">SUBTOTAL(9,EL36:EL45)</f>
        <v>2424571.9</v>
      </c>
      <c r="EM46" s="134">
        <f t="shared" ref="EM46" si="449">SUBTOTAL(9,EM36:EM45)</f>
        <v>2149558.39</v>
      </c>
      <c r="EN46" s="134">
        <f t="shared" ref="EN46" si="450">SUBTOTAL(9,EN36:EN45)</f>
        <v>12218742.470000001</v>
      </c>
      <c r="EO46" s="134">
        <f t="shared" ref="EO46" si="451">SUBTOTAL(9,EO36:EO45)</f>
        <v>2151535.19</v>
      </c>
      <c r="EP46" s="134">
        <f t="shared" ref="EP46" si="452">SUBTOTAL(9,EP36:EP45)</f>
        <v>3180553.44</v>
      </c>
      <c r="EQ46" s="134">
        <f t="shared" ref="EQ46" si="453">SUBTOTAL(9,EQ36:EQ45)</f>
        <v>5645566.1200000001</v>
      </c>
      <c r="ER46" s="134">
        <f t="shared" ref="ER46" si="454">SUBTOTAL(9,ER36:ER45)</f>
        <v>3533329.75</v>
      </c>
      <c r="ES46" s="134">
        <f t="shared" ref="ES46" si="455">SUBTOTAL(9,ES36:ES45)</f>
        <v>13115676.710000001</v>
      </c>
      <c r="ET46" s="134">
        <f t="shared" ref="ET46" si="456">SUBTOTAL(9,ET36:ET45)</f>
        <v>21128950.170000002</v>
      </c>
      <c r="EU46" s="134">
        <f t="shared" ref="EU46" si="457">SUBTOTAL(9,EU36:EU45)</f>
        <v>1941427.68</v>
      </c>
      <c r="EV46" s="134">
        <f t="shared" ref="EV46" si="458">SUBTOTAL(9,EV36:EV45)</f>
        <v>4225616.8399999989</v>
      </c>
      <c r="EW46" s="134">
        <f t="shared" ref="EW46" si="459">SUBTOTAL(9,EW36:EW45)</f>
        <v>7340011.4800000004</v>
      </c>
      <c r="EX46" s="134">
        <f t="shared" ref="EX46" si="460">SUBTOTAL(9,EX36:EX45)</f>
        <v>757764.7</v>
      </c>
      <c r="EY46" s="134">
        <f t="shared" ref="EY46" si="461">SUBTOTAL(9,EY36:EY45)</f>
        <v>1844589.55</v>
      </c>
      <c r="EZ46" s="134">
        <f t="shared" ref="EZ46:FA46" si="462">SUBTOTAL(9,EZ36:EZ45)</f>
        <v>126939620.8</v>
      </c>
      <c r="FA46" s="134">
        <f t="shared" si="462"/>
        <v>457427.95</v>
      </c>
      <c r="FB46" s="134">
        <f t="shared" ref="FB46:FE46" si="463">SUBTOTAL(9,FB36:FB45)</f>
        <v>70883569.510000005</v>
      </c>
      <c r="FC46" s="134">
        <f t="shared" si="463"/>
        <v>676703.33</v>
      </c>
      <c r="FD46" s="137">
        <f>SUBTOTAL(9,FD36:FD45)</f>
        <v>71560272.840000004</v>
      </c>
      <c r="FE46" s="134">
        <f t="shared" si="463"/>
        <v>1407482.58</v>
      </c>
      <c r="FF46" s="134">
        <f t="shared" ref="FF46" si="464">SUBTOTAL(9,FF36:FF45)</f>
        <v>14182873.720000001</v>
      </c>
      <c r="FG46" s="134">
        <f t="shared" ref="FG46" si="465">SUBTOTAL(9,FG36:FG45)</f>
        <v>1898774.32</v>
      </c>
      <c r="FH46" s="134">
        <f t="shared" ref="FH46" si="466">SUBTOTAL(9,FH36:FH45)</f>
        <v>786335.54</v>
      </c>
      <c r="FI46" s="134">
        <f t="shared" ref="FI46:FJ46" si="467">SUBTOTAL(9,FI36:FI45)</f>
        <v>97910120.060000002</v>
      </c>
      <c r="FJ46" s="134">
        <f t="shared" si="467"/>
        <v>3149536.4499999997</v>
      </c>
      <c r="FK46" s="137">
        <f>SUBTOTAL(9,FK36:FK45)</f>
        <v>101059656.50999999</v>
      </c>
      <c r="FL46" s="134">
        <f t="shared" ref="FL46" si="468">SUBTOTAL(9,FL36:FL45)</f>
        <v>6079909.7400000002</v>
      </c>
      <c r="FM46" s="134">
        <f t="shared" ref="FM46" si="469">SUBTOTAL(9,FM36:FM45)</f>
        <v>3692169.98</v>
      </c>
      <c r="FN46" s="134">
        <f t="shared" ref="FN46" si="470">SUBTOTAL(9,FN36:FN45)</f>
        <v>22030379.52</v>
      </c>
      <c r="FO46" s="134">
        <f t="shared" ref="FO46" si="471">SUBTOTAL(9,FO36:FO45)</f>
        <v>821708.19</v>
      </c>
      <c r="FP46" s="134">
        <f t="shared" ref="FP46:FQ46" si="472">SUBTOTAL(9,FP36:FP45)</f>
        <v>11844497.15</v>
      </c>
      <c r="FQ46" s="134">
        <f t="shared" si="472"/>
        <v>1294018.6399999999</v>
      </c>
      <c r="FR46" s="137">
        <f>SUBTOTAL(9,FR36:FR45)</f>
        <v>13138515.790000001</v>
      </c>
      <c r="FS46" s="134">
        <f t="shared" ref="FS46" si="473">SUBTOTAL(9,FS36:FS45)</f>
        <v>1188784.19</v>
      </c>
      <c r="FT46" s="134">
        <f t="shared" ref="FT46" si="474">SUBTOTAL(9,FT36:FT45)</f>
        <v>1554947.05</v>
      </c>
      <c r="FU46" s="134">
        <f t="shared" ref="FU46" si="475">SUBTOTAL(9,FU36:FU45)</f>
        <v>2462125.6</v>
      </c>
      <c r="FV46" s="134">
        <f t="shared" ref="FV46" si="476">SUBTOTAL(9,FV36:FV45)</f>
        <v>2027180.22</v>
      </c>
      <c r="FW46" s="134">
        <f t="shared" ref="FW46" si="477">SUBTOTAL(9,FW36:FW45)</f>
        <v>877764.65</v>
      </c>
      <c r="FX46" s="134">
        <f t="shared" ref="FX46" si="478">SUBTOTAL(9,FX36:FX45)</f>
        <v>2175220.41</v>
      </c>
      <c r="FY46" s="134">
        <f t="shared" ref="FY46" si="479">SUBTOTAL(9,FY36:FY45)</f>
        <v>17869400.490000002</v>
      </c>
      <c r="FZ46" s="134">
        <f t="shared" ref="FZ46" si="480">SUBTOTAL(9,FZ36:FZ45)</f>
        <v>1481379.13</v>
      </c>
      <c r="GA46" s="134">
        <f>SUBTOTAL(9,GA36:GA45)</f>
        <v>1517155.55</v>
      </c>
      <c r="GB46" s="134">
        <f>SUBTOTAL(9,GB36:GB45)</f>
        <v>1045929.99</v>
      </c>
      <c r="GC46" s="137">
        <f>SUBTOTAL(9,GC36:GC45)</f>
        <v>21913865.16</v>
      </c>
      <c r="GD46" s="134">
        <f t="shared" ref="GD46" si="481">SUBTOTAL(9,GD36:GD45)</f>
        <v>2100582.13</v>
      </c>
      <c r="GE46" s="134">
        <f t="shared" ref="GE46" si="482">SUBTOTAL(9,GE36:GE45)</f>
        <v>1210508.8500000001</v>
      </c>
      <c r="GF46" s="134">
        <f t="shared" ref="GF46" si="483">SUBTOTAL(9,GF36:GF45)</f>
        <v>1696435.03</v>
      </c>
      <c r="GG46" s="134">
        <f t="shared" ref="GG46" si="484">SUBTOTAL(9,GG36:GG45)</f>
        <v>3573455.24</v>
      </c>
      <c r="GH46" s="134">
        <f t="shared" ref="GH46" si="485">SUBTOTAL(9,GH36:GH45)</f>
        <v>1867238.79</v>
      </c>
      <c r="GI46" s="134">
        <f t="shared" ref="GI46" si="486">SUBTOTAL(9,GI36:GI45)</f>
        <v>5227419.6399999997</v>
      </c>
      <c r="GJ46" s="134">
        <f t="shared" ref="GJ46" si="487">SUBTOTAL(9,GJ36:GJ45)</f>
        <v>1603053.31</v>
      </c>
      <c r="GK46" s="134">
        <f t="shared" ref="GK46" si="488">SUBTOTAL(9,GK36:GK45)</f>
        <v>2704870.32</v>
      </c>
      <c r="GL46" s="134">
        <f t="shared" ref="GL46" si="489">SUBTOTAL(9,GL36:GL45)</f>
        <v>2511571.36</v>
      </c>
      <c r="GM46" s="134">
        <f t="shared" ref="GM46" si="490">SUBTOTAL(9,GM36:GM45)</f>
        <v>10241072.689999999</v>
      </c>
      <c r="GN46" s="134">
        <f t="shared" ref="GN46" si="491">SUBTOTAL(9,GN36:GN45)</f>
        <v>8522719.7799999993</v>
      </c>
      <c r="GO46" s="134">
        <f t="shared" ref="GO46" si="492">SUBTOTAL(9,GO36:GO45)</f>
        <v>7440067.8499999996</v>
      </c>
      <c r="GP46" s="134">
        <f t="shared" ref="GP46" si="493">SUBTOTAL(9,GP36:GP45)</f>
        <v>3286889.24</v>
      </c>
      <c r="GQ46" s="134">
        <f t="shared" ref="GQ46" si="494">SUBTOTAL(9,GQ36:GQ45)</f>
        <v>1635257.49</v>
      </c>
      <c r="GR46" s="134">
        <f t="shared" ref="GR46" si="495">SUBTOTAL(9,GR36:GR45)</f>
        <v>2025449.29</v>
      </c>
      <c r="GS46" s="134">
        <f t="shared" ref="GS46" si="496">SUBTOTAL(9,GS36:GS45)</f>
        <v>542442.39</v>
      </c>
      <c r="GT46" s="134">
        <f t="shared" ref="GT46:GY46" si="497">SUBTOTAL(9,GT36:GT45)</f>
        <v>12535461.779999999</v>
      </c>
      <c r="GU46" s="134">
        <f t="shared" si="497"/>
        <v>712324.76</v>
      </c>
      <c r="GV46" s="137">
        <f>SUBTOTAL(9,GV36:GV45)</f>
        <v>13247786.539999999</v>
      </c>
      <c r="GW46" s="134"/>
      <c r="GX46" s="134">
        <f t="shared" si="497"/>
        <v>5832752.3599999994</v>
      </c>
      <c r="GY46" s="134">
        <f t="shared" si="497"/>
        <v>2499597955.3000007</v>
      </c>
      <c r="GZ46" s="159"/>
    </row>
    <row r="47" spans="1:208">
      <c r="AH47" s="122"/>
      <c r="AI47" s="138"/>
    </row>
    <row r="48" spans="1:208" s="125" customFormat="1">
      <c r="A48" s="123"/>
      <c r="B48" s="123"/>
      <c r="C48" s="123" t="str">
        <f>'1718 revenues orig'!C41</f>
        <v>44000</v>
      </c>
      <c r="D48" s="125" t="str">
        <f>'1718 revenues orig'!D41</f>
        <v>REVENUE FROM FEDERAL SOURCES</v>
      </c>
      <c r="AI48" s="137"/>
      <c r="GZ48" s="159"/>
    </row>
    <row r="49" spans="1:208">
      <c r="C49" s="110" t="str">
        <f>'1718 revenues orig'!C43</f>
        <v>44107</v>
      </c>
      <c r="D49" s="122" t="str">
        <f>'1718 revenues orig'!D43</f>
        <v xml:space="preserve"> Indirect Costs (Federal Direct Grants)</v>
      </c>
      <c r="E49" s="122">
        <f>'1718 revenues orig'!E43</f>
        <v>0</v>
      </c>
      <c r="F49" s="122">
        <f>'1718 revenues orig'!F43</f>
        <v>0</v>
      </c>
      <c r="G49" s="122">
        <f>'1718 revenues orig'!G43</f>
        <v>0</v>
      </c>
      <c r="H49" s="122">
        <f>'1718 revenues orig'!H43</f>
        <v>30896.94</v>
      </c>
      <c r="I49" s="122">
        <f>'1718 revenues orig'!I43</f>
        <v>206302.26</v>
      </c>
      <c r="J49" s="122">
        <f>'1718 revenues orig'!ET43</f>
        <v>0</v>
      </c>
      <c r="K49" s="122">
        <f>'1718 revenues orig'!EU43</f>
        <v>0</v>
      </c>
      <c r="L49" s="122">
        <f>'1718 revenues orig'!EV43</f>
        <v>0</v>
      </c>
      <c r="M49" s="122">
        <f>'1718 revenues orig'!EW43</f>
        <v>0</v>
      </c>
      <c r="N49" s="122">
        <f>'1718 revenues orig'!EX43</f>
        <v>0</v>
      </c>
      <c r="O49" s="122">
        <f>'1718 revenues orig'!EY43</f>
        <v>0</v>
      </c>
      <c r="P49" s="122">
        <f>'1718 revenues orig'!EZ43</f>
        <v>0</v>
      </c>
      <c r="Q49" s="122">
        <f>'1718 revenues orig'!FA43</f>
        <v>0</v>
      </c>
      <c r="R49" s="122">
        <f>'1718 revenues orig'!FB43</f>
        <v>0</v>
      </c>
      <c r="S49" s="122">
        <f>'1718 revenues orig'!FC43</f>
        <v>0</v>
      </c>
      <c r="T49" s="122">
        <f>'1718 revenues orig'!FD43</f>
        <v>0</v>
      </c>
      <c r="U49" s="122">
        <f>'1718 revenues orig'!FE43</f>
        <v>0</v>
      </c>
      <c r="V49" s="122">
        <f>'1718 revenues orig'!FF43</f>
        <v>0</v>
      </c>
      <c r="W49" s="122">
        <f>'1718 revenues orig'!FG43</f>
        <v>0</v>
      </c>
      <c r="X49" s="122">
        <f>'1718 revenues orig'!FH43</f>
        <v>0</v>
      </c>
      <c r="Y49" s="122">
        <f>'1718 revenues orig'!FI43</f>
        <v>0</v>
      </c>
      <c r="Z49" s="122">
        <f>'1718 revenues orig'!FJ43</f>
        <v>0</v>
      </c>
      <c r="AA49" s="122">
        <f>'1718 revenues orig'!FK43</f>
        <v>0</v>
      </c>
      <c r="AB49" s="122">
        <f>'1718 revenues orig'!FL43</f>
        <v>0</v>
      </c>
      <c r="AC49" s="122">
        <f>'1718 revenues orig'!FM43</f>
        <v>0</v>
      </c>
      <c r="AD49" s="122">
        <f>'1718 revenues orig'!FN43</f>
        <v>0</v>
      </c>
      <c r="AE49" s="122">
        <f>'1718 revenues orig'!FO43</f>
        <v>0</v>
      </c>
      <c r="AF49" s="122">
        <f>'1718 revenues orig'!FP43</f>
        <v>0</v>
      </c>
      <c r="AG49" s="122">
        <f>'1718 revenues orig'!FQ43</f>
        <v>0</v>
      </c>
      <c r="AH49" s="122">
        <f>'1718 revenues orig'!FR43</f>
        <v>0</v>
      </c>
      <c r="AI49" s="138">
        <f>SUM(I49:AH49)</f>
        <v>206302.26</v>
      </c>
      <c r="AJ49" s="132">
        <f>'1718 revenues orig'!J43</f>
        <v>0</v>
      </c>
      <c r="AK49" s="132">
        <f>'1718 revenues orig'!K43</f>
        <v>0</v>
      </c>
      <c r="AL49" s="132">
        <f>'1718 revenues orig'!L43</f>
        <v>0</v>
      </c>
      <c r="AM49" s="132">
        <f>'1718 revenues orig'!M43</f>
        <v>0</v>
      </c>
      <c r="AN49" s="132">
        <f>'1718 revenues orig'!N43</f>
        <v>0</v>
      </c>
      <c r="AO49" s="132">
        <f>'1718 revenues orig'!O43</f>
        <v>0</v>
      </c>
      <c r="AP49" s="132">
        <f>'1718 revenues orig'!P43</f>
        <v>0</v>
      </c>
      <c r="AQ49" s="132">
        <f>'1718 revenues orig'!Q43</f>
        <v>6556.47</v>
      </c>
      <c r="AR49" s="132">
        <f>'1718 revenues orig'!R43</f>
        <v>0</v>
      </c>
      <c r="AS49" s="132">
        <f>'1718 revenues orig'!S43</f>
        <v>4121.62</v>
      </c>
      <c r="AT49" s="132">
        <f>'1718 revenues orig'!FS43</f>
        <v>0</v>
      </c>
      <c r="AU49" s="143">
        <f t="shared" ref="AU49:AU53" si="498">SUM(AS49:AT49)</f>
        <v>4121.62</v>
      </c>
      <c r="AV49" s="132">
        <f>'1718 revenues orig'!T43</f>
        <v>111449.29</v>
      </c>
      <c r="AW49" s="132">
        <f>'1718 revenues orig'!U43</f>
        <v>0</v>
      </c>
      <c r="AX49" s="132">
        <f>'1718 revenues orig'!V43</f>
        <v>11407.69</v>
      </c>
      <c r="AY49" s="132">
        <f>'1718 revenues orig'!W43</f>
        <v>0</v>
      </c>
      <c r="AZ49" s="132">
        <f>'1718 revenues orig'!ER43</f>
        <v>0</v>
      </c>
      <c r="BA49" s="132">
        <f>'1718 revenues orig'!X43</f>
        <v>0</v>
      </c>
      <c r="BB49" s="132">
        <f>'1718 revenues orig'!FT43</f>
        <v>0</v>
      </c>
      <c r="BC49" s="132">
        <f>'1718 revenues orig'!FU43</f>
        <v>0</v>
      </c>
      <c r="BD49" s="143">
        <f t="shared" ref="BD49:BD53" si="499">SUM(BA49:BC49)</f>
        <v>0</v>
      </c>
      <c r="BE49" s="132">
        <f>'1718 revenues orig'!Y43</f>
        <v>0</v>
      </c>
      <c r="BF49" s="132">
        <f>'1718 revenues orig'!Z43</f>
        <v>111770.41</v>
      </c>
      <c r="BG49" s="132">
        <f>'1718 revenues orig'!AA43</f>
        <v>0</v>
      </c>
      <c r="BH49" s="132">
        <f>'1718 revenues orig'!AB43</f>
        <v>7497.17</v>
      </c>
      <c r="BI49" s="132">
        <f>'1718 revenues orig'!AC43</f>
        <v>0</v>
      </c>
      <c r="BJ49" s="132">
        <f>'1718 revenues orig'!FV43</f>
        <v>0</v>
      </c>
      <c r="BK49" s="143">
        <f t="shared" ref="BK49:BK53" si="500">SUM(BI49:BJ49)</f>
        <v>0</v>
      </c>
      <c r="BL49" s="132">
        <f>'1718 revenues orig'!AD43</f>
        <v>0</v>
      </c>
      <c r="BM49" s="132">
        <f>'1718 revenues orig'!AE43</f>
        <v>0</v>
      </c>
      <c r="BN49" s="132">
        <f>'1718 revenues orig'!AF43</f>
        <v>932.06</v>
      </c>
      <c r="BO49" s="132">
        <f>'1718 revenues orig'!AG43</f>
        <v>0</v>
      </c>
      <c r="BP49" s="132">
        <f>'1718 revenues orig'!AH43</f>
        <v>0</v>
      </c>
      <c r="BQ49" s="132">
        <f>'1718 revenues orig'!AI43</f>
        <v>0</v>
      </c>
      <c r="BR49" s="132">
        <f>'1718 revenues orig'!AJ43</f>
        <v>0</v>
      </c>
      <c r="BS49" s="132">
        <f>'1718 revenues orig'!AK43</f>
        <v>0</v>
      </c>
      <c r="BT49" s="132">
        <f>'1718 revenues orig'!AL43</f>
        <v>0</v>
      </c>
      <c r="BU49" s="132">
        <f>'1718 revenues orig'!AM43</f>
        <v>0</v>
      </c>
      <c r="BV49" s="132">
        <f>'1718 revenues orig'!FW43</f>
        <v>0</v>
      </c>
      <c r="BW49" s="143">
        <f t="shared" ref="BW49:BW53" si="501">SUM(BU49:BV49)</f>
        <v>0</v>
      </c>
      <c r="BX49" s="132">
        <f>'1718 revenues orig'!AN43</f>
        <v>0</v>
      </c>
      <c r="BY49" s="132">
        <f>'1718 revenues orig'!AO43</f>
        <v>0</v>
      </c>
      <c r="BZ49" s="132">
        <f>'1718 revenues orig'!AP43</f>
        <v>0</v>
      </c>
      <c r="CA49" s="132">
        <f>'1718 revenues orig'!AQ43</f>
        <v>0</v>
      </c>
      <c r="CB49" s="132">
        <f>'1718 revenues orig'!AR43</f>
        <v>0</v>
      </c>
      <c r="CC49" s="132">
        <f>'1718 revenues orig'!AS43</f>
        <v>0</v>
      </c>
      <c r="CD49" s="132">
        <f>'1718 revenues orig'!AT43</f>
        <v>0</v>
      </c>
      <c r="CE49" s="132">
        <f>'1718 revenues orig'!AU43</f>
        <v>0</v>
      </c>
      <c r="CF49" s="132">
        <f>'1718 revenues orig'!AV43</f>
        <v>0</v>
      </c>
      <c r="CG49" s="132">
        <f>'1718 revenues orig'!AW43</f>
        <v>0</v>
      </c>
      <c r="CH49" s="132">
        <f>'1718 revenues orig'!AX43</f>
        <v>0</v>
      </c>
      <c r="CI49" s="132">
        <f>'1718 revenues orig'!AY43</f>
        <v>12868.05</v>
      </c>
      <c r="CJ49" s="132">
        <f>'1718 revenues orig'!FX43</f>
        <v>0</v>
      </c>
      <c r="CK49" s="143">
        <f t="shared" ref="CK49:CK53" si="502">SUM(CI49:CJ49)</f>
        <v>12868.05</v>
      </c>
      <c r="CL49" s="132">
        <f>'1718 revenues orig'!AZ43</f>
        <v>0</v>
      </c>
      <c r="CM49" s="132">
        <f>'1718 revenues orig'!BA43</f>
        <v>0</v>
      </c>
      <c r="CN49" s="132">
        <f>'1718 revenues orig'!BB43</f>
        <v>15192.29</v>
      </c>
      <c r="CO49" s="132">
        <f>'1718 revenues orig'!BC43</f>
        <v>299458.42</v>
      </c>
      <c r="CP49" s="132">
        <f>'1718 revenues orig'!FY43</f>
        <v>0</v>
      </c>
      <c r="CQ49" s="143">
        <f t="shared" ref="CQ49:CQ53" si="503">SUM(CO49:CP49)</f>
        <v>299458.42</v>
      </c>
      <c r="CR49" s="132">
        <f>'1718 revenues orig'!BD43</f>
        <v>0</v>
      </c>
      <c r="CS49" s="132">
        <f>'1718 revenues orig'!BE43</f>
        <v>0</v>
      </c>
      <c r="CT49" s="132">
        <f>'1718 revenues orig'!BF43</f>
        <v>17338.810000000001</v>
      </c>
      <c r="CU49" s="132">
        <f>'1718 revenues orig'!BG43</f>
        <v>0</v>
      </c>
      <c r="CV49" s="132">
        <f>'1718 revenues orig'!BH43</f>
        <v>0</v>
      </c>
      <c r="CW49" s="132">
        <f>'1718 revenues orig'!BI43</f>
        <v>0</v>
      </c>
      <c r="CX49" s="132">
        <f>'1718 revenues orig'!BJ43</f>
        <v>0</v>
      </c>
      <c r="CY49" s="132">
        <f>'1718 revenues orig'!BK43</f>
        <v>0</v>
      </c>
      <c r="CZ49" s="132">
        <f>'1718 revenues orig'!BL43</f>
        <v>0</v>
      </c>
      <c r="DA49" s="132">
        <f>'1718 revenues orig'!BM43</f>
        <v>0</v>
      </c>
      <c r="DB49" s="132">
        <f>'1718 revenues orig'!BN43</f>
        <v>0</v>
      </c>
      <c r="DC49" s="132">
        <f>'1718 revenues orig'!BO43</f>
        <v>0</v>
      </c>
      <c r="DD49" s="132">
        <f>'1718 revenues orig'!BP43</f>
        <v>0</v>
      </c>
      <c r="DE49" s="132">
        <f>'1718 revenues orig'!FZ43</f>
        <v>0</v>
      </c>
      <c r="DF49" s="143">
        <f t="shared" ref="DF49:DF53" si="504">SUM(DD49:DE49)</f>
        <v>0</v>
      </c>
      <c r="DG49" s="132">
        <f>'1718 revenues orig'!BQ43</f>
        <v>11147.37</v>
      </c>
      <c r="DH49" s="132">
        <f>'1718 revenues orig'!GA43</f>
        <v>0</v>
      </c>
      <c r="DI49" s="143">
        <f t="shared" ref="DI49:DI53" si="505">SUM(DG49:DH49)</f>
        <v>11147.37</v>
      </c>
      <c r="DJ49" s="132">
        <f>'1718 revenues orig'!BR43</f>
        <v>0</v>
      </c>
      <c r="DK49" s="132">
        <f>'1718 revenues orig'!BS43</f>
        <v>0</v>
      </c>
      <c r="DM49" s="132">
        <f>'1718 revenues orig'!BT43</f>
        <v>0</v>
      </c>
      <c r="DN49" s="132">
        <f>'1718 revenues orig'!BU43</f>
        <v>0</v>
      </c>
      <c r="DO49" s="132">
        <f>'1718 revenues orig'!BV43</f>
        <v>68749.59</v>
      </c>
      <c r="DP49" s="132">
        <f>'1718 revenues orig'!BW43</f>
        <v>0</v>
      </c>
      <c r="DQ49" s="132">
        <f>'1718 revenues orig'!BX43</f>
        <v>92399.6</v>
      </c>
      <c r="DR49" s="132">
        <f>'1718 revenues orig'!BY43</f>
        <v>0</v>
      </c>
      <c r="DS49" s="132">
        <f>'1718 revenues orig'!BZ43</f>
        <v>0</v>
      </c>
      <c r="DT49" s="132">
        <f>'1718 revenues orig'!CA43</f>
        <v>0</v>
      </c>
      <c r="DU49" s="132">
        <f>'1718 revenues orig'!CB43</f>
        <v>11986.06</v>
      </c>
      <c r="DV49" s="132">
        <f>'1718 revenues orig'!CC43</f>
        <v>0</v>
      </c>
      <c r="DW49" s="132">
        <f>'1718 revenues orig'!CD43</f>
        <v>53466.89</v>
      </c>
      <c r="DX49" s="132">
        <f>'1718 revenues orig'!CE43</f>
        <v>8021.05</v>
      </c>
      <c r="DY49" s="132">
        <f>'1718 revenues orig'!CF43</f>
        <v>0</v>
      </c>
      <c r="DZ49" s="132">
        <f>'1718 revenues orig'!CG43</f>
        <v>546</v>
      </c>
      <c r="EA49" s="132">
        <f>'1718 revenues orig'!CH43</f>
        <v>0</v>
      </c>
      <c r="EB49" s="132">
        <f>'1718 revenues orig'!CI43</f>
        <v>0</v>
      </c>
      <c r="EC49" s="132">
        <f>'1718 revenues orig'!CJ43</f>
        <v>0</v>
      </c>
      <c r="ED49" s="132">
        <f>'1718 revenues orig'!CK43</f>
        <v>0</v>
      </c>
      <c r="EE49" s="132">
        <f>'1718 revenues orig'!CL43</f>
        <v>0</v>
      </c>
      <c r="EF49" s="132">
        <f>'1718 revenues orig'!CM43</f>
        <v>0</v>
      </c>
      <c r="EG49" s="132">
        <f>'1718 revenues orig'!CN43</f>
        <v>0</v>
      </c>
      <c r="EH49" s="132">
        <f>'1718 revenues orig'!CO43</f>
        <v>56931.35</v>
      </c>
      <c r="EI49" s="132">
        <f>'1718 revenues orig'!CP43</f>
        <v>0</v>
      </c>
      <c r="EJ49" s="132">
        <f>'1718 revenues orig'!CQ43</f>
        <v>0</v>
      </c>
      <c r="EK49" s="132">
        <f>'1718 revenues orig'!CR43</f>
        <v>0</v>
      </c>
      <c r="EL49" s="132">
        <f>'1718 revenues orig'!CS43</f>
        <v>0</v>
      </c>
      <c r="EM49" s="132">
        <f>'1718 revenues orig'!CT43</f>
        <v>0</v>
      </c>
      <c r="EN49" s="132">
        <f>'1718 revenues orig'!CU43</f>
        <v>0</v>
      </c>
      <c r="EO49" s="132">
        <f>'1718 revenues orig'!CV43</f>
        <v>0</v>
      </c>
      <c r="EP49" s="132">
        <f>'1718 revenues orig'!CW43</f>
        <v>0</v>
      </c>
      <c r="EQ49" s="132">
        <f>'1718 revenues orig'!CX43</f>
        <v>0</v>
      </c>
      <c r="ER49" s="132">
        <f>'1718 revenues orig'!CY43</f>
        <v>0</v>
      </c>
      <c r="ES49" s="132">
        <f>'1718 revenues orig'!CZ43</f>
        <v>2819</v>
      </c>
      <c r="ET49" s="132">
        <f>'1718 revenues orig'!DA43</f>
        <v>0</v>
      </c>
      <c r="EU49" s="132">
        <f>'1718 revenues orig'!DB43</f>
        <v>0</v>
      </c>
      <c r="EV49" s="132">
        <f>'1718 revenues orig'!DC43</f>
        <v>1074.03</v>
      </c>
      <c r="EW49" s="132">
        <f>'1718 revenues orig'!DD43</f>
        <v>0</v>
      </c>
      <c r="EX49" s="132">
        <f>'1718 revenues orig'!DE43</f>
        <v>0</v>
      </c>
      <c r="EY49" s="132">
        <f>'1718 revenues orig'!DF43</f>
        <v>0</v>
      </c>
      <c r="EZ49" s="132">
        <f>'1718 revenues orig'!DG43</f>
        <v>0</v>
      </c>
      <c r="FA49" s="132">
        <f>'1718 revenues orig'!ES43</f>
        <v>0</v>
      </c>
      <c r="FB49" s="132">
        <f>'1718 revenues orig'!DH43</f>
        <v>0</v>
      </c>
      <c r="FC49" s="132">
        <f>'1718 revenues orig'!GB43</f>
        <v>0</v>
      </c>
      <c r="FD49" s="143">
        <f t="shared" ref="FD49:FD53" si="506">SUM(FB49:FC49)</f>
        <v>0</v>
      </c>
      <c r="FE49" s="132">
        <f>'1718 revenues orig'!DI43</f>
        <v>0</v>
      </c>
      <c r="FF49" s="132">
        <f>'1718 revenues orig'!DJ43</f>
        <v>0</v>
      </c>
      <c r="FG49" s="132">
        <f>'1718 revenues orig'!DK43</f>
        <v>0</v>
      </c>
      <c r="FH49" s="132">
        <f>'1718 revenues orig'!DL43</f>
        <v>0</v>
      </c>
      <c r="FI49" s="132">
        <f>'1718 revenues orig'!DM43</f>
        <v>11951.19</v>
      </c>
      <c r="FJ49" s="132">
        <f>'1718 revenues orig'!GC43</f>
        <v>0</v>
      </c>
      <c r="FK49" s="143">
        <f>SUM(FI49:FJ49)</f>
        <v>11951.19</v>
      </c>
      <c r="FL49" s="132">
        <f>'1718 revenues orig'!DN43</f>
        <v>0</v>
      </c>
      <c r="FM49" s="132">
        <f>'1718 revenues orig'!DO43</f>
        <v>0</v>
      </c>
      <c r="FN49" s="132">
        <f>'1718 revenues orig'!DP43</f>
        <v>44420.05</v>
      </c>
      <c r="FO49" s="132">
        <f>'1718 revenues orig'!DQ43</f>
        <v>0</v>
      </c>
      <c r="FP49" s="132">
        <f>'1718 revenues orig'!DR43</f>
        <v>37928.67</v>
      </c>
      <c r="FQ49" s="132">
        <f>'1718 revenues orig'!GD43</f>
        <v>0</v>
      </c>
      <c r="FR49" s="143">
        <f>SUM(FP49:FQ49)</f>
        <v>37928.67</v>
      </c>
      <c r="FS49" s="132">
        <f>'1718 revenues orig'!DS43</f>
        <v>0</v>
      </c>
      <c r="FT49" s="132">
        <f>'1718 revenues orig'!DT43</f>
        <v>0</v>
      </c>
      <c r="FU49" s="132">
        <f>'1718 revenues orig'!DU43</f>
        <v>0</v>
      </c>
      <c r="FV49" s="132">
        <f>'1718 revenues orig'!DV43</f>
        <v>0</v>
      </c>
      <c r="FW49" s="132">
        <f>'1718 revenues orig'!DW43</f>
        <v>0</v>
      </c>
      <c r="FX49" s="132">
        <f>'1718 revenues orig'!DX43</f>
        <v>0</v>
      </c>
      <c r="FY49" s="132">
        <f>'1718 revenues orig'!DY43</f>
        <v>2136.9899999999998</v>
      </c>
      <c r="FZ49" s="132">
        <f>'1718 revenues orig'!GE43</f>
        <v>0</v>
      </c>
      <c r="GA49" s="132">
        <f>'1718 revenues orig'!GF43</f>
        <v>0</v>
      </c>
      <c r="GB49" s="132">
        <f>'1718 revenues orig'!GG43</f>
        <v>0</v>
      </c>
      <c r="GC49" s="145">
        <f>SUM(FY49:GB49)</f>
        <v>2136.9899999999998</v>
      </c>
      <c r="GD49" s="132">
        <f>'1718 revenues orig'!DZ43</f>
        <v>0</v>
      </c>
      <c r="GE49" s="132">
        <f>'1718 revenues orig'!EA43</f>
        <v>0</v>
      </c>
      <c r="GF49" s="132">
        <f>'1718 revenues orig'!EB43</f>
        <v>0</v>
      </c>
      <c r="GG49" s="132">
        <f>'1718 revenues orig'!EC43</f>
        <v>0</v>
      </c>
      <c r="GH49" s="132">
        <f>'1718 revenues orig'!ED43</f>
        <v>0</v>
      </c>
      <c r="GI49" s="132">
        <f>'1718 revenues orig'!EE43</f>
        <v>0</v>
      </c>
      <c r="GJ49" s="132">
        <f>'1718 revenues orig'!EF43</f>
        <v>0</v>
      </c>
      <c r="GK49" s="132">
        <f>'1718 revenues orig'!EG43</f>
        <v>0</v>
      </c>
      <c r="GL49" s="132">
        <f>'1718 revenues orig'!EH43</f>
        <v>0</v>
      </c>
      <c r="GM49" s="132">
        <f>'1718 revenues orig'!EI43</f>
        <v>0</v>
      </c>
      <c r="GN49" s="132">
        <f>'1718 revenues orig'!EJ43</f>
        <v>0</v>
      </c>
      <c r="GO49" s="132">
        <f>'1718 revenues orig'!EK43</f>
        <v>0</v>
      </c>
      <c r="GP49" s="132">
        <f>'1718 revenues orig'!EL43</f>
        <v>0</v>
      </c>
      <c r="GQ49" s="132">
        <f>'1718 revenues orig'!EM43</f>
        <v>0</v>
      </c>
      <c r="GR49" s="132">
        <f>'1718 revenues orig'!EN43</f>
        <v>0</v>
      </c>
      <c r="GS49" s="132">
        <f>'1718 revenues orig'!EO43</f>
        <v>0</v>
      </c>
      <c r="GT49" s="132">
        <f>'1718 revenues orig'!EP43</f>
        <v>0</v>
      </c>
      <c r="GU49" s="132">
        <f>'1718 revenues orig'!GH43</f>
        <v>0</v>
      </c>
      <c r="GV49" s="143">
        <f>SUM(GT49:GU49)</f>
        <v>0</v>
      </c>
      <c r="GX49" s="132">
        <f>'1718 revenues orig'!EQ43</f>
        <v>12876.65</v>
      </c>
      <c r="GY49" s="155">
        <f t="shared" ref="GY49:GY53" si="507">SUM(E49:AH49)+SUM(AJ49:AT49)+SUM(AV49:BC49)+SUM(BE49:BJ49)+SUM(BL49:BV49)+SUM(BX49:CJ49)+SUM(CL49:CP49)+SUM(CR49:DE49)+SUM(DG49:DH49)+SUM(DJ49:FC49)+SUM(FE49:FJ49)+SUM(FL49:FQ49)+SUM(FS49:GB49)+SUM(GD49:GU49)+GX49+GW49</f>
        <v>1252245.9699999997</v>
      </c>
      <c r="GZ49" s="135">
        <f>GY49-'1718 revenues orig'!GI43</f>
        <v>0</v>
      </c>
    </row>
    <row r="50" spans="1:208">
      <c r="C50" s="110" t="str">
        <f>'1718 revenues orig'!C44</f>
        <v>44108</v>
      </c>
      <c r="D50" s="122" t="str">
        <f>'1718 revenues orig'!D44</f>
        <v xml:space="preserve"> DOE Los Alamos/DOD</v>
      </c>
      <c r="E50" s="122">
        <f>'1718 revenues orig'!E44</f>
        <v>0</v>
      </c>
      <c r="F50" s="122">
        <f>'1718 revenues orig'!F44</f>
        <v>0</v>
      </c>
      <c r="G50" s="122">
        <f>'1718 revenues orig'!G44</f>
        <v>0</v>
      </c>
      <c r="H50" s="122">
        <f>'1718 revenues orig'!H44</f>
        <v>0</v>
      </c>
      <c r="I50" s="122">
        <f>'1718 revenues orig'!I44</f>
        <v>0</v>
      </c>
      <c r="J50" s="122">
        <f>'1718 revenues orig'!ET44</f>
        <v>0</v>
      </c>
      <c r="K50" s="122">
        <f>'1718 revenues orig'!EU44</f>
        <v>0</v>
      </c>
      <c r="L50" s="122">
        <f>'1718 revenues orig'!EV44</f>
        <v>0</v>
      </c>
      <c r="M50" s="122">
        <f>'1718 revenues orig'!EW44</f>
        <v>0</v>
      </c>
      <c r="N50" s="122">
        <f>'1718 revenues orig'!EX44</f>
        <v>0</v>
      </c>
      <c r="O50" s="122">
        <f>'1718 revenues orig'!EY44</f>
        <v>0</v>
      </c>
      <c r="P50" s="122">
        <f>'1718 revenues orig'!EZ44</f>
        <v>0</v>
      </c>
      <c r="Q50" s="122">
        <f>'1718 revenues orig'!FA44</f>
        <v>0</v>
      </c>
      <c r="R50" s="122">
        <f>'1718 revenues orig'!FB44</f>
        <v>0</v>
      </c>
      <c r="S50" s="122">
        <f>'1718 revenues orig'!FC44</f>
        <v>0</v>
      </c>
      <c r="T50" s="122">
        <f>'1718 revenues orig'!FD44</f>
        <v>0</v>
      </c>
      <c r="U50" s="122">
        <f>'1718 revenues orig'!FE44</f>
        <v>0</v>
      </c>
      <c r="V50" s="122">
        <f>'1718 revenues orig'!FF44</f>
        <v>0</v>
      </c>
      <c r="W50" s="122">
        <f>'1718 revenues orig'!FG44</f>
        <v>0</v>
      </c>
      <c r="X50" s="122">
        <f>'1718 revenues orig'!FH44</f>
        <v>0</v>
      </c>
      <c r="Y50" s="122">
        <f>'1718 revenues orig'!FI44</f>
        <v>0</v>
      </c>
      <c r="Z50" s="122">
        <f>'1718 revenues orig'!FJ44</f>
        <v>0</v>
      </c>
      <c r="AA50" s="122">
        <f>'1718 revenues orig'!FK44</f>
        <v>0</v>
      </c>
      <c r="AB50" s="122">
        <f>'1718 revenues orig'!FL44</f>
        <v>0</v>
      </c>
      <c r="AC50" s="122">
        <f>'1718 revenues orig'!FM44</f>
        <v>0</v>
      </c>
      <c r="AD50" s="122">
        <f>'1718 revenues orig'!FN44</f>
        <v>0</v>
      </c>
      <c r="AE50" s="122">
        <f>'1718 revenues orig'!FO44</f>
        <v>0</v>
      </c>
      <c r="AF50" s="122">
        <f>'1718 revenues orig'!FP44</f>
        <v>0</v>
      </c>
      <c r="AG50" s="122">
        <f>'1718 revenues orig'!FQ44</f>
        <v>0</v>
      </c>
      <c r="AH50" s="122">
        <f>'1718 revenues orig'!FR44</f>
        <v>0</v>
      </c>
      <c r="AI50" s="138">
        <f>SUM(I50:AH50)</f>
        <v>0</v>
      </c>
      <c r="AJ50" s="132">
        <f>'1718 revenues orig'!J44</f>
        <v>0</v>
      </c>
      <c r="AK50" s="132">
        <f>'1718 revenues orig'!K44</f>
        <v>0</v>
      </c>
      <c r="AL50" s="132">
        <f>'1718 revenues orig'!L44</f>
        <v>0</v>
      </c>
      <c r="AM50" s="132">
        <f>'1718 revenues orig'!M44</f>
        <v>0</v>
      </c>
      <c r="AN50" s="132">
        <f>'1718 revenues orig'!N44</f>
        <v>0</v>
      </c>
      <c r="AO50" s="132">
        <f>'1718 revenues orig'!O44</f>
        <v>0</v>
      </c>
      <c r="AP50" s="132">
        <f>'1718 revenues orig'!P44</f>
        <v>0</v>
      </c>
      <c r="AQ50" s="132">
        <f>'1718 revenues orig'!Q44</f>
        <v>0</v>
      </c>
      <c r="AR50" s="132">
        <f>'1718 revenues orig'!R44</f>
        <v>0</v>
      </c>
      <c r="AS50" s="132">
        <f>'1718 revenues orig'!S44</f>
        <v>0</v>
      </c>
      <c r="AT50" s="132">
        <f>'1718 revenues orig'!FS44</f>
        <v>0</v>
      </c>
      <c r="AU50" s="143">
        <f t="shared" si="498"/>
        <v>0</v>
      </c>
      <c r="AV50" s="132">
        <f>'1718 revenues orig'!T44</f>
        <v>0</v>
      </c>
      <c r="AW50" s="132">
        <f>'1718 revenues orig'!U44</f>
        <v>0</v>
      </c>
      <c r="AX50" s="132">
        <f>'1718 revenues orig'!V44</f>
        <v>27925.67</v>
      </c>
      <c r="AY50" s="132">
        <f>'1718 revenues orig'!W44</f>
        <v>0</v>
      </c>
      <c r="AZ50" s="132">
        <f>'1718 revenues orig'!ER44</f>
        <v>0</v>
      </c>
      <c r="BA50" s="132">
        <f>'1718 revenues orig'!X44</f>
        <v>0</v>
      </c>
      <c r="BB50" s="132">
        <f>'1718 revenues orig'!FT44</f>
        <v>0</v>
      </c>
      <c r="BC50" s="132">
        <f>'1718 revenues orig'!FU44</f>
        <v>0</v>
      </c>
      <c r="BD50" s="143">
        <f t="shared" si="499"/>
        <v>0</v>
      </c>
      <c r="BE50" s="132">
        <f>'1718 revenues orig'!Y44</f>
        <v>0</v>
      </c>
      <c r="BF50" s="132">
        <f>'1718 revenues orig'!Z44</f>
        <v>0</v>
      </c>
      <c r="BG50" s="132">
        <f>'1718 revenues orig'!AA44</f>
        <v>0</v>
      </c>
      <c r="BH50" s="132">
        <f>'1718 revenues orig'!AB44</f>
        <v>0</v>
      </c>
      <c r="BI50" s="132">
        <f>'1718 revenues orig'!AC44</f>
        <v>0</v>
      </c>
      <c r="BJ50" s="132">
        <f>'1718 revenues orig'!FV44</f>
        <v>0</v>
      </c>
      <c r="BK50" s="143">
        <f t="shared" si="500"/>
        <v>0</v>
      </c>
      <c r="BL50" s="132">
        <f>'1718 revenues orig'!AD44</f>
        <v>0</v>
      </c>
      <c r="BM50" s="132">
        <f>'1718 revenues orig'!AE44</f>
        <v>0</v>
      </c>
      <c r="BN50" s="132">
        <f>'1718 revenues orig'!AF44</f>
        <v>0</v>
      </c>
      <c r="BO50" s="132">
        <f>'1718 revenues orig'!AG44</f>
        <v>0</v>
      </c>
      <c r="BP50" s="132">
        <f>'1718 revenues orig'!AH44</f>
        <v>0</v>
      </c>
      <c r="BQ50" s="132">
        <f>'1718 revenues orig'!AI44</f>
        <v>0</v>
      </c>
      <c r="BR50" s="132">
        <f>'1718 revenues orig'!AJ44</f>
        <v>0</v>
      </c>
      <c r="BS50" s="132">
        <f>'1718 revenues orig'!AK44</f>
        <v>0</v>
      </c>
      <c r="BT50" s="132">
        <f>'1718 revenues orig'!AL44</f>
        <v>0</v>
      </c>
      <c r="BU50" s="132">
        <f>'1718 revenues orig'!AM44</f>
        <v>0</v>
      </c>
      <c r="BV50" s="132">
        <f>'1718 revenues orig'!FW44</f>
        <v>0</v>
      </c>
      <c r="BW50" s="143">
        <f t="shared" si="501"/>
        <v>0</v>
      </c>
      <c r="BX50" s="132">
        <f>'1718 revenues orig'!AN44</f>
        <v>0</v>
      </c>
      <c r="BY50" s="132">
        <f>'1718 revenues orig'!AO44</f>
        <v>0</v>
      </c>
      <c r="BZ50" s="132">
        <f>'1718 revenues orig'!AP44</f>
        <v>0</v>
      </c>
      <c r="CA50" s="132">
        <f>'1718 revenues orig'!AQ44</f>
        <v>0</v>
      </c>
      <c r="CB50" s="132">
        <f>'1718 revenues orig'!AR44</f>
        <v>0</v>
      </c>
      <c r="CC50" s="132">
        <f>'1718 revenues orig'!AS44</f>
        <v>0</v>
      </c>
      <c r="CD50" s="132">
        <f>'1718 revenues orig'!AT44</f>
        <v>0</v>
      </c>
      <c r="CE50" s="132">
        <f>'1718 revenues orig'!AU44</f>
        <v>0</v>
      </c>
      <c r="CF50" s="132">
        <f>'1718 revenues orig'!AV44</f>
        <v>0</v>
      </c>
      <c r="CG50" s="132">
        <f>'1718 revenues orig'!AW44</f>
        <v>0</v>
      </c>
      <c r="CH50" s="132">
        <f>'1718 revenues orig'!AX44</f>
        <v>0</v>
      </c>
      <c r="CI50" s="132">
        <f>'1718 revenues orig'!AY44</f>
        <v>0</v>
      </c>
      <c r="CJ50" s="132">
        <f>'1718 revenues orig'!FX44</f>
        <v>0</v>
      </c>
      <c r="CK50" s="143">
        <f t="shared" si="502"/>
        <v>0</v>
      </c>
      <c r="CL50" s="132">
        <f>'1718 revenues orig'!AZ44</f>
        <v>0</v>
      </c>
      <c r="CM50" s="132">
        <f>'1718 revenues orig'!BA44</f>
        <v>0</v>
      </c>
      <c r="CN50" s="132">
        <f>'1718 revenues orig'!BB44</f>
        <v>0</v>
      </c>
      <c r="CO50" s="132">
        <f>'1718 revenues orig'!BC44</f>
        <v>0</v>
      </c>
      <c r="CP50" s="132">
        <f>'1718 revenues orig'!FY44</f>
        <v>0</v>
      </c>
      <c r="CQ50" s="143">
        <f t="shared" si="503"/>
        <v>0</v>
      </c>
      <c r="CR50" s="132">
        <f>'1718 revenues orig'!BD44</f>
        <v>0</v>
      </c>
      <c r="CS50" s="132">
        <f>'1718 revenues orig'!BE44</f>
        <v>0</v>
      </c>
      <c r="CT50" s="132">
        <f>'1718 revenues orig'!BF44</f>
        <v>0</v>
      </c>
      <c r="CU50" s="132">
        <f>'1718 revenues orig'!BG44</f>
        <v>0</v>
      </c>
      <c r="CV50" s="132">
        <f>'1718 revenues orig'!BH44</f>
        <v>0</v>
      </c>
      <c r="CW50" s="132">
        <f>'1718 revenues orig'!BI44</f>
        <v>0</v>
      </c>
      <c r="CX50" s="132">
        <f>'1718 revenues orig'!BJ44</f>
        <v>0</v>
      </c>
      <c r="CY50" s="132">
        <f>'1718 revenues orig'!BK44</f>
        <v>0</v>
      </c>
      <c r="CZ50" s="132">
        <f>'1718 revenues orig'!BL44</f>
        <v>0</v>
      </c>
      <c r="DA50" s="132">
        <f>'1718 revenues orig'!BM44</f>
        <v>0</v>
      </c>
      <c r="DB50" s="132">
        <f>'1718 revenues orig'!BN44</f>
        <v>0</v>
      </c>
      <c r="DC50" s="132">
        <f>'1718 revenues orig'!BO44</f>
        <v>0</v>
      </c>
      <c r="DD50" s="132">
        <f>'1718 revenues orig'!BP44</f>
        <v>0</v>
      </c>
      <c r="DE50" s="132">
        <f>'1718 revenues orig'!FZ44</f>
        <v>0</v>
      </c>
      <c r="DF50" s="143">
        <f t="shared" si="504"/>
        <v>0</v>
      </c>
      <c r="DG50" s="132">
        <f>'1718 revenues orig'!BQ44</f>
        <v>0</v>
      </c>
      <c r="DH50" s="132">
        <f>'1718 revenues orig'!GA44</f>
        <v>0</v>
      </c>
      <c r="DI50" s="143">
        <f t="shared" si="505"/>
        <v>0</v>
      </c>
      <c r="DJ50" s="132">
        <f>'1718 revenues orig'!BR44</f>
        <v>0</v>
      </c>
      <c r="DK50" s="132">
        <f>'1718 revenues orig'!BS44</f>
        <v>0</v>
      </c>
      <c r="DM50" s="132">
        <f>'1718 revenues orig'!BT44</f>
        <v>0</v>
      </c>
      <c r="DN50" s="132">
        <f>'1718 revenues orig'!BU44</f>
        <v>0</v>
      </c>
      <c r="DO50" s="132">
        <f>'1718 revenues orig'!BV44</f>
        <v>0</v>
      </c>
      <c r="DP50" s="132">
        <f>'1718 revenues orig'!BW44</f>
        <v>0</v>
      </c>
      <c r="DQ50" s="132">
        <f>'1718 revenues orig'!BX44</f>
        <v>0</v>
      </c>
      <c r="DR50" s="132">
        <f>'1718 revenues orig'!BY44</f>
        <v>0</v>
      </c>
      <c r="DS50" s="132">
        <f>'1718 revenues orig'!BZ44</f>
        <v>0</v>
      </c>
      <c r="DT50" s="132">
        <f>'1718 revenues orig'!CA44</f>
        <v>8000000</v>
      </c>
      <c r="DU50" s="132">
        <f>'1718 revenues orig'!CB44</f>
        <v>0</v>
      </c>
      <c r="DV50" s="132">
        <f>'1718 revenues orig'!CC44</f>
        <v>0</v>
      </c>
      <c r="DW50" s="132">
        <f>'1718 revenues orig'!CD44</f>
        <v>0</v>
      </c>
      <c r="DX50" s="132">
        <f>'1718 revenues orig'!CE44</f>
        <v>0</v>
      </c>
      <c r="DY50" s="132">
        <f>'1718 revenues orig'!CF44</f>
        <v>0</v>
      </c>
      <c r="DZ50" s="132">
        <f>'1718 revenues orig'!CG44</f>
        <v>0</v>
      </c>
      <c r="EA50" s="132">
        <f>'1718 revenues orig'!CH44</f>
        <v>0</v>
      </c>
      <c r="EB50" s="132">
        <f>'1718 revenues orig'!CI44</f>
        <v>0</v>
      </c>
      <c r="EC50" s="132">
        <f>'1718 revenues orig'!CJ44</f>
        <v>0</v>
      </c>
      <c r="ED50" s="132">
        <f>'1718 revenues orig'!CK44</f>
        <v>0</v>
      </c>
      <c r="EE50" s="132">
        <f>'1718 revenues orig'!CL44</f>
        <v>0</v>
      </c>
      <c r="EF50" s="132">
        <f>'1718 revenues orig'!CM44</f>
        <v>0</v>
      </c>
      <c r="EG50" s="132">
        <f>'1718 revenues orig'!CN44</f>
        <v>0</v>
      </c>
      <c r="EH50" s="132">
        <f>'1718 revenues orig'!CO44</f>
        <v>0</v>
      </c>
      <c r="EI50" s="132">
        <f>'1718 revenues orig'!CP44</f>
        <v>36091.24</v>
      </c>
      <c r="EJ50" s="132">
        <f>'1718 revenues orig'!CQ44</f>
        <v>0</v>
      </c>
      <c r="EK50" s="132">
        <f>'1718 revenues orig'!CR44</f>
        <v>0</v>
      </c>
      <c r="EL50" s="132">
        <f>'1718 revenues orig'!CS44</f>
        <v>0</v>
      </c>
      <c r="EM50" s="132">
        <f>'1718 revenues orig'!CT44</f>
        <v>0</v>
      </c>
      <c r="EN50" s="132">
        <f>'1718 revenues orig'!CU44</f>
        <v>0</v>
      </c>
      <c r="EO50" s="132">
        <f>'1718 revenues orig'!CV44</f>
        <v>0</v>
      </c>
      <c r="EP50" s="132">
        <f>'1718 revenues orig'!CW44</f>
        <v>0</v>
      </c>
      <c r="EQ50" s="132">
        <f>'1718 revenues orig'!CX44</f>
        <v>0</v>
      </c>
      <c r="ER50" s="132">
        <f>'1718 revenues orig'!CY44</f>
        <v>0</v>
      </c>
      <c r="ES50" s="132">
        <f>'1718 revenues orig'!CZ44</f>
        <v>0</v>
      </c>
      <c r="ET50" s="132">
        <f>'1718 revenues orig'!DA44</f>
        <v>0</v>
      </c>
      <c r="EU50" s="132">
        <f>'1718 revenues orig'!DB44</f>
        <v>0</v>
      </c>
      <c r="EV50" s="132">
        <f>'1718 revenues orig'!DC44</f>
        <v>0</v>
      </c>
      <c r="EW50" s="132">
        <f>'1718 revenues orig'!DD44</f>
        <v>0</v>
      </c>
      <c r="EX50" s="132">
        <f>'1718 revenues orig'!DE44</f>
        <v>0</v>
      </c>
      <c r="EY50" s="132">
        <f>'1718 revenues orig'!DF44</f>
        <v>0</v>
      </c>
      <c r="EZ50" s="132">
        <f>'1718 revenues orig'!DG44</f>
        <v>0</v>
      </c>
      <c r="FA50" s="132">
        <f>'1718 revenues orig'!ES44</f>
        <v>0</v>
      </c>
      <c r="FB50" s="132">
        <f>'1718 revenues orig'!DH44</f>
        <v>0</v>
      </c>
      <c r="FC50" s="132">
        <f>'1718 revenues orig'!GB44</f>
        <v>0</v>
      </c>
      <c r="FD50" s="143">
        <f t="shared" si="506"/>
        <v>0</v>
      </c>
      <c r="FE50" s="132">
        <f>'1718 revenues orig'!DI44</f>
        <v>0</v>
      </c>
      <c r="FF50" s="132">
        <f>'1718 revenues orig'!DJ44</f>
        <v>0</v>
      </c>
      <c r="FG50" s="132">
        <f>'1718 revenues orig'!DK44</f>
        <v>0</v>
      </c>
      <c r="FH50" s="132">
        <f>'1718 revenues orig'!DL44</f>
        <v>0</v>
      </c>
      <c r="FI50" s="132">
        <f>'1718 revenues orig'!DM44</f>
        <v>0</v>
      </c>
      <c r="FJ50" s="132">
        <f>'1718 revenues orig'!GC44</f>
        <v>0</v>
      </c>
      <c r="FK50" s="143">
        <f>SUM(FI50:FJ50)</f>
        <v>0</v>
      </c>
      <c r="FL50" s="132">
        <f>'1718 revenues orig'!DN44</f>
        <v>0</v>
      </c>
      <c r="FM50" s="132">
        <f>'1718 revenues orig'!DO44</f>
        <v>0</v>
      </c>
      <c r="FN50" s="132">
        <f>'1718 revenues orig'!DP44</f>
        <v>0</v>
      </c>
      <c r="FO50" s="132">
        <f>'1718 revenues orig'!DQ44</f>
        <v>0</v>
      </c>
      <c r="FP50" s="132">
        <f>'1718 revenues orig'!DR44</f>
        <v>0</v>
      </c>
      <c r="FQ50" s="132">
        <f>'1718 revenues orig'!GD44</f>
        <v>0</v>
      </c>
      <c r="FR50" s="143">
        <f>SUM(FP50:FQ50)</f>
        <v>0</v>
      </c>
      <c r="FS50" s="132">
        <f>'1718 revenues orig'!DS44</f>
        <v>0</v>
      </c>
      <c r="FT50" s="132">
        <f>'1718 revenues orig'!DT44</f>
        <v>0</v>
      </c>
      <c r="FU50" s="132">
        <f>'1718 revenues orig'!DU44</f>
        <v>0</v>
      </c>
      <c r="FV50" s="132">
        <f>'1718 revenues orig'!DV44</f>
        <v>0</v>
      </c>
      <c r="FW50" s="132">
        <f>'1718 revenues orig'!DW44</f>
        <v>0</v>
      </c>
      <c r="FX50" s="132">
        <f>'1718 revenues orig'!DX44</f>
        <v>0</v>
      </c>
      <c r="FY50" s="132">
        <f>'1718 revenues orig'!DY44</f>
        <v>0</v>
      </c>
      <c r="FZ50" s="132">
        <f>'1718 revenues orig'!GE44</f>
        <v>0</v>
      </c>
      <c r="GA50" s="132">
        <f>'1718 revenues orig'!GF44</f>
        <v>0</v>
      </c>
      <c r="GB50" s="132">
        <f>'1718 revenues orig'!GG44</f>
        <v>0</v>
      </c>
      <c r="GC50" s="145">
        <f t="shared" ref="GC50:GC53" si="508">SUM(FY50:GB50)</f>
        <v>0</v>
      </c>
      <c r="GD50" s="132">
        <f>'1718 revenues orig'!DZ44</f>
        <v>0</v>
      </c>
      <c r="GE50" s="132">
        <f>'1718 revenues orig'!EA44</f>
        <v>0</v>
      </c>
      <c r="GF50" s="132">
        <f>'1718 revenues orig'!EB44</f>
        <v>0</v>
      </c>
      <c r="GG50" s="132">
        <f>'1718 revenues orig'!EC44</f>
        <v>0</v>
      </c>
      <c r="GH50" s="132">
        <f>'1718 revenues orig'!ED44</f>
        <v>0</v>
      </c>
      <c r="GI50" s="132">
        <f>'1718 revenues orig'!EE44</f>
        <v>0</v>
      </c>
      <c r="GJ50" s="132">
        <f>'1718 revenues orig'!EF44</f>
        <v>0</v>
      </c>
      <c r="GK50" s="132">
        <f>'1718 revenues orig'!EG44</f>
        <v>0</v>
      </c>
      <c r="GL50" s="132">
        <f>'1718 revenues orig'!EH44</f>
        <v>0</v>
      </c>
      <c r="GM50" s="132">
        <f>'1718 revenues orig'!EI44</f>
        <v>0</v>
      </c>
      <c r="GN50" s="132">
        <f>'1718 revenues orig'!EJ44</f>
        <v>0</v>
      </c>
      <c r="GO50" s="132">
        <f>'1718 revenues orig'!EK44</f>
        <v>0</v>
      </c>
      <c r="GP50" s="132">
        <f>'1718 revenues orig'!EL44</f>
        <v>0</v>
      </c>
      <c r="GQ50" s="132">
        <f>'1718 revenues orig'!EM44</f>
        <v>0</v>
      </c>
      <c r="GR50" s="132">
        <f>'1718 revenues orig'!EN44</f>
        <v>0</v>
      </c>
      <c r="GS50" s="132">
        <f>'1718 revenues orig'!EO44</f>
        <v>0</v>
      </c>
      <c r="GT50" s="132">
        <f>'1718 revenues orig'!EP44</f>
        <v>0</v>
      </c>
      <c r="GU50" s="132">
        <f>'1718 revenues orig'!GH44</f>
        <v>0</v>
      </c>
      <c r="GV50" s="143">
        <f>SUM(GT50:GU50)</f>
        <v>0</v>
      </c>
      <c r="GX50" s="132">
        <f>'1718 revenues orig'!EQ44</f>
        <v>0</v>
      </c>
      <c r="GY50" s="155">
        <f t="shared" si="507"/>
        <v>8064016.9100000001</v>
      </c>
      <c r="GZ50" s="135">
        <f>GY50-'1718 revenues orig'!GI44</f>
        <v>0</v>
      </c>
    </row>
    <row r="51" spans="1:208">
      <c r="C51" s="110" t="str">
        <f>'1718 revenues orig'!C45</f>
        <v>44204</v>
      </c>
      <c r="D51" s="122" t="str">
        <f>'1718 revenues orig'!D45</f>
        <v xml:space="preserve"> Forest Reserve</v>
      </c>
      <c r="E51" s="122">
        <f>'1718 revenues orig'!E45</f>
        <v>0</v>
      </c>
      <c r="F51" s="122">
        <f>'1718 revenues orig'!F45</f>
        <v>0</v>
      </c>
      <c r="G51" s="122">
        <f>'1718 revenues orig'!G45</f>
        <v>0</v>
      </c>
      <c r="H51" s="122">
        <f>'1718 revenues orig'!H45</f>
        <v>209714.97</v>
      </c>
      <c r="I51" s="122">
        <f>'1718 revenues orig'!I45</f>
        <v>28196.9</v>
      </c>
      <c r="J51" s="122">
        <f>'1718 revenues orig'!ET45</f>
        <v>0</v>
      </c>
      <c r="K51" s="122">
        <f>'1718 revenues orig'!EU45</f>
        <v>0</v>
      </c>
      <c r="L51" s="122">
        <f>'1718 revenues orig'!EV45</f>
        <v>0</v>
      </c>
      <c r="M51" s="122">
        <f>'1718 revenues orig'!EW45</f>
        <v>0</v>
      </c>
      <c r="N51" s="122">
        <f>'1718 revenues orig'!EX45</f>
        <v>0</v>
      </c>
      <c r="O51" s="122">
        <f>'1718 revenues orig'!EY45</f>
        <v>0</v>
      </c>
      <c r="P51" s="122">
        <f>'1718 revenues orig'!EZ45</f>
        <v>0</v>
      </c>
      <c r="Q51" s="122">
        <f>'1718 revenues orig'!FA45</f>
        <v>0</v>
      </c>
      <c r="R51" s="122">
        <f>'1718 revenues orig'!FB45</f>
        <v>0</v>
      </c>
      <c r="S51" s="122">
        <f>'1718 revenues orig'!FC45</f>
        <v>0</v>
      </c>
      <c r="T51" s="122">
        <f>'1718 revenues orig'!FD45</f>
        <v>0</v>
      </c>
      <c r="U51" s="122">
        <f>'1718 revenues orig'!FE45</f>
        <v>0</v>
      </c>
      <c r="V51" s="122">
        <f>'1718 revenues orig'!FF45</f>
        <v>0</v>
      </c>
      <c r="W51" s="122">
        <f>'1718 revenues orig'!FG45</f>
        <v>0</v>
      </c>
      <c r="X51" s="122">
        <f>'1718 revenues orig'!FH45</f>
        <v>0</v>
      </c>
      <c r="Y51" s="122">
        <f>'1718 revenues orig'!FI45</f>
        <v>0</v>
      </c>
      <c r="Z51" s="122">
        <f>'1718 revenues orig'!FJ45</f>
        <v>0</v>
      </c>
      <c r="AA51" s="122">
        <f>'1718 revenues orig'!FK45</f>
        <v>0</v>
      </c>
      <c r="AB51" s="122">
        <f>'1718 revenues orig'!FL45</f>
        <v>0</v>
      </c>
      <c r="AC51" s="122">
        <f>'1718 revenues orig'!FM45</f>
        <v>0</v>
      </c>
      <c r="AD51" s="122">
        <f>'1718 revenues orig'!FN45</f>
        <v>0</v>
      </c>
      <c r="AE51" s="122">
        <f>'1718 revenues orig'!FO45</f>
        <v>0</v>
      </c>
      <c r="AF51" s="122">
        <f>'1718 revenues orig'!FP45</f>
        <v>0</v>
      </c>
      <c r="AG51" s="122">
        <f>'1718 revenues orig'!FQ45</f>
        <v>0</v>
      </c>
      <c r="AH51" s="122">
        <f>'1718 revenues orig'!FR45</f>
        <v>0</v>
      </c>
      <c r="AI51" s="138">
        <f>SUM(I51:AH51)</f>
        <v>28196.9</v>
      </c>
      <c r="AJ51" s="132">
        <f>'1718 revenues orig'!J45</f>
        <v>0</v>
      </c>
      <c r="AK51" s="132">
        <f>'1718 revenues orig'!K45</f>
        <v>0</v>
      </c>
      <c r="AL51" s="132">
        <f>'1718 revenues orig'!L45</f>
        <v>0</v>
      </c>
      <c r="AM51" s="132">
        <f>'1718 revenues orig'!M45</f>
        <v>0</v>
      </c>
      <c r="AN51" s="132">
        <f>'1718 revenues orig'!N45</f>
        <v>0</v>
      </c>
      <c r="AO51" s="132">
        <f>'1718 revenues orig'!O45</f>
        <v>9524.0499999999993</v>
      </c>
      <c r="AP51" s="132">
        <f>'1718 revenues orig'!P45</f>
        <v>0</v>
      </c>
      <c r="AQ51" s="132">
        <f>'1718 revenues orig'!Q45</f>
        <v>12162.66</v>
      </c>
      <c r="AR51" s="132">
        <f>'1718 revenues orig'!R45</f>
        <v>0</v>
      </c>
      <c r="AS51" s="132">
        <f>'1718 revenues orig'!S45</f>
        <v>0</v>
      </c>
      <c r="AT51" s="132">
        <f>'1718 revenues orig'!FS45</f>
        <v>0</v>
      </c>
      <c r="AU51" s="143">
        <f t="shared" si="498"/>
        <v>0</v>
      </c>
      <c r="AV51" s="132">
        <f>'1718 revenues orig'!T45</f>
        <v>3229.59</v>
      </c>
      <c r="AW51" s="132">
        <f>'1718 revenues orig'!U45</f>
        <v>19924.43</v>
      </c>
      <c r="AX51" s="132">
        <f>'1718 revenues orig'!V45</f>
        <v>0</v>
      </c>
      <c r="AY51" s="132">
        <f>'1718 revenues orig'!W45</f>
        <v>21992.720000000001</v>
      </c>
      <c r="AZ51" s="132">
        <f>'1718 revenues orig'!ER45</f>
        <v>0</v>
      </c>
      <c r="BA51" s="132">
        <f>'1718 revenues orig'!X45</f>
        <v>23109.54</v>
      </c>
      <c r="BB51" s="132">
        <f>'1718 revenues orig'!FT45</f>
        <v>0</v>
      </c>
      <c r="BC51" s="132">
        <f>'1718 revenues orig'!FU45</f>
        <v>0</v>
      </c>
      <c r="BD51" s="143">
        <f t="shared" si="499"/>
        <v>23109.54</v>
      </c>
      <c r="BE51" s="132">
        <f>'1718 revenues orig'!Y45</f>
        <v>6431</v>
      </c>
      <c r="BF51" s="132">
        <f>'1718 revenues orig'!Z45</f>
        <v>0</v>
      </c>
      <c r="BG51" s="132">
        <f>'1718 revenues orig'!AA45</f>
        <v>0</v>
      </c>
      <c r="BH51" s="132">
        <f>'1718 revenues orig'!AB45</f>
        <v>57014.99</v>
      </c>
      <c r="BI51" s="132">
        <f>'1718 revenues orig'!AC45</f>
        <v>9318.76</v>
      </c>
      <c r="BJ51" s="132">
        <f>'1718 revenues orig'!FV45</f>
        <v>0</v>
      </c>
      <c r="BK51" s="143">
        <f t="shared" si="500"/>
        <v>9318.76</v>
      </c>
      <c r="BL51" s="132">
        <f>'1718 revenues orig'!AD45</f>
        <v>0</v>
      </c>
      <c r="BM51" s="132">
        <f>'1718 revenues orig'!AE45</f>
        <v>12937.77</v>
      </c>
      <c r="BN51" s="132">
        <f>'1718 revenues orig'!AF45</f>
        <v>0</v>
      </c>
      <c r="BO51" s="132">
        <f>'1718 revenues orig'!AG45</f>
        <v>112356.89</v>
      </c>
      <c r="BP51" s="132">
        <f>'1718 revenues orig'!AH45</f>
        <v>0</v>
      </c>
      <c r="BQ51" s="132">
        <f>'1718 revenues orig'!AI45</f>
        <v>2941.14</v>
      </c>
      <c r="BR51" s="132">
        <f>'1718 revenues orig'!AJ45</f>
        <v>0</v>
      </c>
      <c r="BS51" s="132">
        <f>'1718 revenues orig'!AK45</f>
        <v>3695.27</v>
      </c>
      <c r="BT51" s="132">
        <f>'1718 revenues orig'!AL45</f>
        <v>0</v>
      </c>
      <c r="BU51" s="132">
        <f>'1718 revenues orig'!AM45</f>
        <v>0</v>
      </c>
      <c r="BV51" s="132">
        <f>'1718 revenues orig'!FW45</f>
        <v>0</v>
      </c>
      <c r="BW51" s="143">
        <f t="shared" si="501"/>
        <v>0</v>
      </c>
      <c r="BX51" s="132">
        <f>'1718 revenues orig'!AN45</f>
        <v>0</v>
      </c>
      <c r="BY51" s="132">
        <f>'1718 revenues orig'!AO45</f>
        <v>1612.56</v>
      </c>
      <c r="BZ51" s="132">
        <f>'1718 revenues orig'!AP45</f>
        <v>0</v>
      </c>
      <c r="CA51" s="132">
        <f>'1718 revenues orig'!AQ45</f>
        <v>0</v>
      </c>
      <c r="CB51" s="132">
        <f>'1718 revenues orig'!AR45</f>
        <v>106072.6</v>
      </c>
      <c r="CC51" s="132">
        <f>'1718 revenues orig'!AS45</f>
        <v>0</v>
      </c>
      <c r="CD51" s="132">
        <f>'1718 revenues orig'!AT45</f>
        <v>549290.69999999995</v>
      </c>
      <c r="CE51" s="132">
        <f>'1718 revenues orig'!AU45</f>
        <v>18512.48</v>
      </c>
      <c r="CF51" s="132">
        <f>'1718 revenues orig'!AV45</f>
        <v>0</v>
      </c>
      <c r="CG51" s="132">
        <f>'1718 revenues orig'!AW45</f>
        <v>0</v>
      </c>
      <c r="CH51" s="132">
        <f>'1718 revenues orig'!AX45</f>
        <v>0</v>
      </c>
      <c r="CI51" s="132">
        <f>'1718 revenues orig'!AY45</f>
        <v>0</v>
      </c>
      <c r="CJ51" s="132">
        <f>'1718 revenues orig'!FX45</f>
        <v>0</v>
      </c>
      <c r="CK51" s="143">
        <f t="shared" si="502"/>
        <v>0</v>
      </c>
      <c r="CL51" s="132">
        <f>'1718 revenues orig'!AZ45</f>
        <v>0</v>
      </c>
      <c r="CM51" s="132">
        <f>'1718 revenues orig'!BA45</f>
        <v>0</v>
      </c>
      <c r="CN51" s="132">
        <f>'1718 revenues orig'!BB45</f>
        <v>0</v>
      </c>
      <c r="CO51" s="132">
        <f>'1718 revenues orig'!BC45</f>
        <v>133882.64000000001</v>
      </c>
      <c r="CP51" s="132">
        <f>'1718 revenues orig'!FY45</f>
        <v>0</v>
      </c>
      <c r="CQ51" s="143">
        <f t="shared" si="503"/>
        <v>133882.64000000001</v>
      </c>
      <c r="CR51" s="132">
        <f>'1718 revenues orig'!BD45</f>
        <v>0</v>
      </c>
      <c r="CS51" s="132">
        <f>'1718 revenues orig'!BE45</f>
        <v>0</v>
      </c>
      <c r="CT51" s="132">
        <f>'1718 revenues orig'!BF45</f>
        <v>19099.73</v>
      </c>
      <c r="CU51" s="132">
        <f>'1718 revenues orig'!BG45</f>
        <v>723.4</v>
      </c>
      <c r="CV51" s="132">
        <f>'1718 revenues orig'!BH45</f>
        <v>0</v>
      </c>
      <c r="CW51" s="132">
        <f>'1718 revenues orig'!BI45</f>
        <v>0</v>
      </c>
      <c r="CX51" s="132">
        <f>'1718 revenues orig'!BJ45</f>
        <v>0</v>
      </c>
      <c r="CY51" s="132">
        <f>'1718 revenues orig'!BK45</f>
        <v>5706.7</v>
      </c>
      <c r="CZ51" s="132">
        <f>'1718 revenues orig'!BL45</f>
        <v>0</v>
      </c>
      <c r="DA51" s="132">
        <f>'1718 revenues orig'!BM45</f>
        <v>0</v>
      </c>
      <c r="DB51" s="132">
        <f>'1718 revenues orig'!BN45</f>
        <v>0</v>
      </c>
      <c r="DC51" s="132">
        <f>'1718 revenues orig'!BO45</f>
        <v>0</v>
      </c>
      <c r="DD51" s="132">
        <f>'1718 revenues orig'!BP45</f>
        <v>33838.160000000003</v>
      </c>
      <c r="DE51" s="132">
        <f>'1718 revenues orig'!FZ45</f>
        <v>0</v>
      </c>
      <c r="DF51" s="143">
        <f t="shared" si="504"/>
        <v>33838.160000000003</v>
      </c>
      <c r="DG51" s="132">
        <f>'1718 revenues orig'!BQ45</f>
        <v>2561.42</v>
      </c>
      <c r="DH51" s="132">
        <f>'1718 revenues orig'!GA45</f>
        <v>0</v>
      </c>
      <c r="DI51" s="143">
        <f t="shared" si="505"/>
        <v>2561.42</v>
      </c>
      <c r="DJ51" s="132">
        <f>'1718 revenues orig'!BR45</f>
        <v>0</v>
      </c>
      <c r="DK51" s="132">
        <f>'1718 revenues orig'!BS45</f>
        <v>0</v>
      </c>
      <c r="DM51" s="132">
        <f>'1718 revenues orig'!BT45</f>
        <v>0</v>
      </c>
      <c r="DN51" s="132">
        <f>'1718 revenues orig'!BU45</f>
        <v>157.26</v>
      </c>
      <c r="DO51" s="132">
        <f>'1718 revenues orig'!BV45</f>
        <v>0</v>
      </c>
      <c r="DP51" s="132">
        <f>'1718 revenues orig'!BW45</f>
        <v>0</v>
      </c>
      <c r="DQ51" s="132">
        <f>'1718 revenues orig'!BX45</f>
        <v>74128.87</v>
      </c>
      <c r="DR51" s="132">
        <f>'1718 revenues orig'!BY45</f>
        <v>0</v>
      </c>
      <c r="DS51" s="132">
        <f>'1718 revenues orig'!BZ45</f>
        <v>28047.89</v>
      </c>
      <c r="DT51" s="132">
        <f>'1718 revenues orig'!CA45</f>
        <v>4505.88</v>
      </c>
      <c r="DU51" s="132">
        <f>'1718 revenues orig'!CB45</f>
        <v>6995.48</v>
      </c>
      <c r="DV51" s="132">
        <f>'1718 revenues orig'!CC45</f>
        <v>1698.6</v>
      </c>
      <c r="DW51" s="132">
        <f>'1718 revenues orig'!CD45</f>
        <v>0</v>
      </c>
      <c r="DX51" s="132">
        <f>'1718 revenues orig'!CE45</f>
        <v>50169.54</v>
      </c>
      <c r="DY51" s="132">
        <f>'1718 revenues orig'!CF45</f>
        <v>0</v>
      </c>
      <c r="DZ51" s="132">
        <f>'1718 revenues orig'!CG45</f>
        <v>2409.65</v>
      </c>
      <c r="EA51" s="132">
        <f>'1718 revenues orig'!CH45</f>
        <v>0</v>
      </c>
      <c r="EB51" s="132">
        <f>'1718 revenues orig'!CI45</f>
        <v>0</v>
      </c>
      <c r="EC51" s="132">
        <f>'1718 revenues orig'!CJ45</f>
        <v>0</v>
      </c>
      <c r="ED51" s="132">
        <f>'1718 revenues orig'!CK45</f>
        <v>15651.44</v>
      </c>
      <c r="EE51" s="132">
        <f>'1718 revenues orig'!CL45</f>
        <v>0</v>
      </c>
      <c r="EF51" s="132">
        <f>'1718 revenues orig'!CM45</f>
        <v>0</v>
      </c>
      <c r="EG51" s="132">
        <f>'1718 revenues orig'!CN45</f>
        <v>0</v>
      </c>
      <c r="EH51" s="132">
        <f>'1718 revenues orig'!CO45</f>
        <v>30530.95</v>
      </c>
      <c r="EI51" s="132">
        <f>'1718 revenues orig'!CP45</f>
        <v>73198.759999999995</v>
      </c>
      <c r="EJ51" s="132">
        <f>'1718 revenues orig'!CQ45</f>
        <v>0</v>
      </c>
      <c r="EK51" s="132">
        <f>'1718 revenues orig'!CR45</f>
        <v>6900.39</v>
      </c>
      <c r="EL51" s="132">
        <f>'1718 revenues orig'!CS45</f>
        <v>0</v>
      </c>
      <c r="EM51" s="132">
        <f>'1718 revenues orig'!CT45</f>
        <v>0</v>
      </c>
      <c r="EN51" s="132">
        <f>'1718 revenues orig'!CU45</f>
        <v>0</v>
      </c>
      <c r="EO51" s="132">
        <f>'1718 revenues orig'!CV45</f>
        <v>0</v>
      </c>
      <c r="EP51" s="132">
        <f>'1718 revenues orig'!CW45</f>
        <v>0</v>
      </c>
      <c r="EQ51" s="132">
        <f>'1718 revenues orig'!CX45</f>
        <v>28916.04</v>
      </c>
      <c r="ER51" s="132">
        <f>'1718 revenues orig'!CY45</f>
        <v>21834.71</v>
      </c>
      <c r="ES51" s="132">
        <f>'1718 revenues orig'!CZ45</f>
        <v>6698.87</v>
      </c>
      <c r="ET51" s="132">
        <f>'1718 revenues orig'!DA45</f>
        <v>0</v>
      </c>
      <c r="EU51" s="132">
        <f>'1718 revenues orig'!DB45</f>
        <v>623444.26</v>
      </c>
      <c r="EV51" s="132">
        <f>'1718 revenues orig'!DC45</f>
        <v>23122.89</v>
      </c>
      <c r="EW51" s="132">
        <f>'1718 revenues orig'!DD45</f>
        <v>19266.59</v>
      </c>
      <c r="EX51" s="132">
        <f>'1718 revenues orig'!DE45</f>
        <v>0</v>
      </c>
      <c r="EY51" s="132">
        <f>'1718 revenues orig'!DF45</f>
        <v>540742.46</v>
      </c>
      <c r="EZ51" s="132">
        <f>'1718 revenues orig'!DG45</f>
        <v>117326.67</v>
      </c>
      <c r="FA51" s="132">
        <f>'1718 revenues orig'!ES45</f>
        <v>0</v>
      </c>
      <c r="FB51" s="132">
        <f>'1718 revenues orig'!DH45</f>
        <v>17207.689999999999</v>
      </c>
      <c r="FC51" s="132">
        <f>'1718 revenues orig'!GB45</f>
        <v>0</v>
      </c>
      <c r="FD51" s="143">
        <f t="shared" si="506"/>
        <v>17207.689999999999</v>
      </c>
      <c r="FE51" s="132">
        <f>'1718 revenues orig'!DI45</f>
        <v>0</v>
      </c>
      <c r="FF51" s="132">
        <f>'1718 revenues orig'!DJ45</f>
        <v>87224.58</v>
      </c>
      <c r="FG51" s="132">
        <f>'1718 revenues orig'!DK45</f>
        <v>0</v>
      </c>
      <c r="FH51" s="132">
        <f>'1718 revenues orig'!DL45</f>
        <v>0</v>
      </c>
      <c r="FI51" s="132">
        <f>'1718 revenues orig'!DM45</f>
        <v>43948.81</v>
      </c>
      <c r="FJ51" s="132">
        <f>'1718 revenues orig'!GC45</f>
        <v>0</v>
      </c>
      <c r="FK51" s="143">
        <f>SUM(FI51:FJ51)</f>
        <v>43948.81</v>
      </c>
      <c r="FL51" s="132">
        <f>'1718 revenues orig'!DN45</f>
        <v>0</v>
      </c>
      <c r="FM51" s="132">
        <f>'1718 revenues orig'!DO45</f>
        <v>0</v>
      </c>
      <c r="FN51" s="132">
        <f>'1718 revenues orig'!DP45</f>
        <v>243621.6</v>
      </c>
      <c r="FO51" s="132">
        <f>'1718 revenues orig'!DQ45</f>
        <v>0</v>
      </c>
      <c r="FP51" s="132">
        <f>'1718 revenues orig'!DR45</f>
        <v>262285.74</v>
      </c>
      <c r="FQ51" s="132">
        <f>'1718 revenues orig'!GD45</f>
        <v>0</v>
      </c>
      <c r="FR51" s="143">
        <f>SUM(FP51:FQ51)</f>
        <v>262285.74</v>
      </c>
      <c r="FS51" s="132">
        <f>'1718 revenues orig'!DS45</f>
        <v>0</v>
      </c>
      <c r="FT51" s="132">
        <f>'1718 revenues orig'!DT45</f>
        <v>0</v>
      </c>
      <c r="FU51" s="132">
        <f>'1718 revenues orig'!DU45</f>
        <v>0</v>
      </c>
      <c r="FV51" s="132">
        <f>'1718 revenues orig'!DV45</f>
        <v>2900.12</v>
      </c>
      <c r="FW51" s="132">
        <f>'1718 revenues orig'!DW45</f>
        <v>0</v>
      </c>
      <c r="FX51" s="132">
        <f>'1718 revenues orig'!DX45</f>
        <v>0</v>
      </c>
      <c r="FY51" s="132">
        <f>'1718 revenues orig'!DY45</f>
        <v>176448.97</v>
      </c>
      <c r="FZ51" s="132">
        <f>'1718 revenues orig'!GE45</f>
        <v>0</v>
      </c>
      <c r="GA51" s="132">
        <f>'1718 revenues orig'!GF45</f>
        <v>0</v>
      </c>
      <c r="GB51" s="132">
        <f>'1718 revenues orig'!GG45</f>
        <v>0</v>
      </c>
      <c r="GC51" s="145">
        <f t="shared" si="508"/>
        <v>176448.97</v>
      </c>
      <c r="GD51" s="132">
        <f>'1718 revenues orig'!DZ45</f>
        <v>0</v>
      </c>
      <c r="GE51" s="132">
        <f>'1718 revenues orig'!EA45</f>
        <v>0</v>
      </c>
      <c r="GF51" s="132">
        <f>'1718 revenues orig'!EB45</f>
        <v>0</v>
      </c>
      <c r="GG51" s="132">
        <f>'1718 revenues orig'!EC45</f>
        <v>0</v>
      </c>
      <c r="GH51" s="132">
        <f>'1718 revenues orig'!ED45</f>
        <v>0</v>
      </c>
      <c r="GI51" s="132">
        <f>'1718 revenues orig'!EE45</f>
        <v>0</v>
      </c>
      <c r="GJ51" s="132">
        <f>'1718 revenues orig'!EF45</f>
        <v>0</v>
      </c>
      <c r="GK51" s="132">
        <f>'1718 revenues orig'!EG45</f>
        <v>0</v>
      </c>
      <c r="GL51" s="132">
        <f>'1718 revenues orig'!EH45</f>
        <v>0</v>
      </c>
      <c r="GM51" s="132">
        <f>'1718 revenues orig'!EI45</f>
        <v>146276.53</v>
      </c>
      <c r="GN51" s="132">
        <f>'1718 revenues orig'!EJ45</f>
        <v>0</v>
      </c>
      <c r="GO51" s="132">
        <f>'1718 revenues orig'!EK45</f>
        <v>29660.05</v>
      </c>
      <c r="GP51" s="132">
        <f>'1718 revenues orig'!EL45</f>
        <v>0</v>
      </c>
      <c r="GQ51" s="132">
        <f>'1718 revenues orig'!EM45</f>
        <v>0</v>
      </c>
      <c r="GR51" s="132">
        <f>'1718 revenues orig'!EN45</f>
        <v>4883.51</v>
      </c>
      <c r="GS51" s="132">
        <f>'1718 revenues orig'!EO45</f>
        <v>0</v>
      </c>
      <c r="GT51" s="132">
        <f>'1718 revenues orig'!EP45</f>
        <v>72590.53</v>
      </c>
      <c r="GU51" s="132">
        <f>'1718 revenues orig'!GH45</f>
        <v>0</v>
      </c>
      <c r="GV51" s="143">
        <f>SUM(GT51:GU51)</f>
        <v>72590.53</v>
      </c>
      <c r="GX51" s="132">
        <f>'1718 revenues orig'!EQ45</f>
        <v>15257.03</v>
      </c>
      <c r="GY51" s="155">
        <f t="shared" si="507"/>
        <v>4181903.4299999997</v>
      </c>
      <c r="GZ51" s="135">
        <f>GY51-'1718 revenues orig'!GI45</f>
        <v>0</v>
      </c>
    </row>
    <row r="52" spans="1:208">
      <c r="C52" s="110" t="str">
        <f>'1718 revenues orig'!C46</f>
        <v>44205</v>
      </c>
      <c r="D52" s="122" t="str">
        <f>'1718 revenues orig'!D46</f>
        <v xml:space="preserve"> Indirect Costs (Federal Flow-through Grants)</v>
      </c>
      <c r="E52" s="122">
        <f>'1718 revenues orig'!E46</f>
        <v>0</v>
      </c>
      <c r="F52" s="122">
        <f>'1718 revenues orig'!F46</f>
        <v>0</v>
      </c>
      <c r="G52" s="122">
        <f>'1718 revenues orig'!G46</f>
        <v>0</v>
      </c>
      <c r="H52" s="122">
        <f>'1718 revenues orig'!H46</f>
        <v>169859.12</v>
      </c>
      <c r="I52" s="122">
        <f>'1718 revenues orig'!I46</f>
        <v>882771.8</v>
      </c>
      <c r="J52" s="122">
        <f>'1718 revenues orig'!ET46</f>
        <v>0</v>
      </c>
      <c r="K52" s="122">
        <f>'1718 revenues orig'!EU46</f>
        <v>0</v>
      </c>
      <c r="L52" s="122">
        <f>'1718 revenues orig'!EV46</f>
        <v>0</v>
      </c>
      <c r="M52" s="122">
        <f>'1718 revenues orig'!EW46</f>
        <v>0</v>
      </c>
      <c r="N52" s="122">
        <f>'1718 revenues orig'!EX46</f>
        <v>0</v>
      </c>
      <c r="O52" s="122">
        <f>'1718 revenues orig'!EY46</f>
        <v>0</v>
      </c>
      <c r="P52" s="122">
        <f>'1718 revenues orig'!EZ46</f>
        <v>0</v>
      </c>
      <c r="Q52" s="122">
        <f>'1718 revenues orig'!FA46</f>
        <v>0</v>
      </c>
      <c r="R52" s="122">
        <f>'1718 revenues orig'!FB46</f>
        <v>0</v>
      </c>
      <c r="S52" s="122">
        <f>'1718 revenues orig'!FC46</f>
        <v>0</v>
      </c>
      <c r="T52" s="122">
        <f>'1718 revenues orig'!FD46</f>
        <v>0</v>
      </c>
      <c r="U52" s="122">
        <f>'1718 revenues orig'!FE46</f>
        <v>0</v>
      </c>
      <c r="V52" s="122">
        <f>'1718 revenues orig'!FF46</f>
        <v>0</v>
      </c>
      <c r="W52" s="122">
        <f>'1718 revenues orig'!FG46</f>
        <v>0</v>
      </c>
      <c r="X52" s="122">
        <f>'1718 revenues orig'!FH46</f>
        <v>0</v>
      </c>
      <c r="Y52" s="122">
        <f>'1718 revenues orig'!FI46</f>
        <v>0</v>
      </c>
      <c r="Z52" s="122">
        <f>'1718 revenues orig'!FJ46</f>
        <v>0</v>
      </c>
      <c r="AA52" s="122">
        <f>'1718 revenues orig'!FK46</f>
        <v>0</v>
      </c>
      <c r="AB52" s="122">
        <f>'1718 revenues orig'!FL46</f>
        <v>0</v>
      </c>
      <c r="AC52" s="122">
        <f>'1718 revenues orig'!FM46</f>
        <v>0</v>
      </c>
      <c r="AD52" s="122">
        <f>'1718 revenues orig'!FN46</f>
        <v>0</v>
      </c>
      <c r="AE52" s="122">
        <f>'1718 revenues orig'!FO46</f>
        <v>0</v>
      </c>
      <c r="AF52" s="122">
        <f>'1718 revenues orig'!FP46</f>
        <v>0</v>
      </c>
      <c r="AG52" s="122">
        <f>'1718 revenues orig'!FQ46</f>
        <v>0</v>
      </c>
      <c r="AH52" s="122">
        <f>'1718 revenues orig'!FR46</f>
        <v>0</v>
      </c>
      <c r="AI52" s="138">
        <f>SUM(I52:AH52)</f>
        <v>882771.8</v>
      </c>
      <c r="AJ52" s="132">
        <f>'1718 revenues orig'!J46</f>
        <v>0</v>
      </c>
      <c r="AK52" s="132">
        <f>'1718 revenues orig'!K46</f>
        <v>0</v>
      </c>
      <c r="AL52" s="132">
        <f>'1718 revenues orig'!L46</f>
        <v>0</v>
      </c>
      <c r="AM52" s="132">
        <f>'1718 revenues orig'!M46</f>
        <v>0</v>
      </c>
      <c r="AN52" s="132">
        <f>'1718 revenues orig'!N46</f>
        <v>0</v>
      </c>
      <c r="AO52" s="132">
        <f>'1718 revenues orig'!O46</f>
        <v>0</v>
      </c>
      <c r="AP52" s="132">
        <f>'1718 revenues orig'!P46</f>
        <v>0</v>
      </c>
      <c r="AQ52" s="132">
        <f>'1718 revenues orig'!Q46</f>
        <v>36804.21</v>
      </c>
      <c r="AR52" s="132">
        <f>'1718 revenues orig'!R46</f>
        <v>0</v>
      </c>
      <c r="AS52" s="132">
        <f>'1718 revenues orig'!S46</f>
        <v>82321.06</v>
      </c>
      <c r="AT52" s="132">
        <f>'1718 revenues orig'!FS46</f>
        <v>0</v>
      </c>
      <c r="AU52" s="143">
        <f t="shared" si="498"/>
        <v>82321.06</v>
      </c>
      <c r="AV52" s="132">
        <f>'1718 revenues orig'!T46</f>
        <v>105433.5</v>
      </c>
      <c r="AW52" s="132">
        <f>'1718 revenues orig'!U46</f>
        <v>0</v>
      </c>
      <c r="AX52" s="132">
        <f>'1718 revenues orig'!V46</f>
        <v>65269.47</v>
      </c>
      <c r="AY52" s="132">
        <f>'1718 revenues orig'!W46</f>
        <v>0</v>
      </c>
      <c r="AZ52" s="132">
        <f>'1718 revenues orig'!ER46</f>
        <v>0</v>
      </c>
      <c r="BA52" s="132">
        <f>'1718 revenues orig'!X46</f>
        <v>77360.679999999993</v>
      </c>
      <c r="BB52" s="132">
        <f>'1718 revenues orig'!FT46</f>
        <v>0</v>
      </c>
      <c r="BC52" s="132">
        <f>'1718 revenues orig'!FU46</f>
        <v>0</v>
      </c>
      <c r="BD52" s="143">
        <f t="shared" si="499"/>
        <v>77360.679999999993</v>
      </c>
      <c r="BE52" s="132">
        <f>'1718 revenues orig'!Y46</f>
        <v>0</v>
      </c>
      <c r="BF52" s="132">
        <f>'1718 revenues orig'!Z46</f>
        <v>183696</v>
      </c>
      <c r="BG52" s="132">
        <f>'1718 revenues orig'!AA46</f>
        <v>0</v>
      </c>
      <c r="BH52" s="132">
        <f>'1718 revenues orig'!AB46</f>
        <v>0</v>
      </c>
      <c r="BI52" s="132">
        <f>'1718 revenues orig'!AC46</f>
        <v>0</v>
      </c>
      <c r="BJ52" s="132">
        <f>'1718 revenues orig'!FV46</f>
        <v>0</v>
      </c>
      <c r="BK52" s="143">
        <f t="shared" si="500"/>
        <v>0</v>
      </c>
      <c r="BL52" s="132">
        <f>'1718 revenues orig'!AD46</f>
        <v>0</v>
      </c>
      <c r="BM52" s="132">
        <f>'1718 revenues orig'!AE46</f>
        <v>0</v>
      </c>
      <c r="BN52" s="132">
        <f>'1718 revenues orig'!AF46</f>
        <v>112013.71</v>
      </c>
      <c r="BO52" s="132">
        <f>'1718 revenues orig'!AG46</f>
        <v>14409.96</v>
      </c>
      <c r="BP52" s="132">
        <f>'1718 revenues orig'!AH46</f>
        <v>0</v>
      </c>
      <c r="BQ52" s="132">
        <f>'1718 revenues orig'!AI46</f>
        <v>0</v>
      </c>
      <c r="BR52" s="132">
        <f>'1718 revenues orig'!AJ46</f>
        <v>0</v>
      </c>
      <c r="BS52" s="132">
        <f>'1718 revenues orig'!AK46</f>
        <v>46080</v>
      </c>
      <c r="BT52" s="132">
        <f>'1718 revenues orig'!AL46</f>
        <v>0</v>
      </c>
      <c r="BU52" s="132">
        <f>'1718 revenues orig'!AM46</f>
        <v>265951.15999999997</v>
      </c>
      <c r="BV52" s="132">
        <f>'1718 revenues orig'!FW46</f>
        <v>0</v>
      </c>
      <c r="BW52" s="143">
        <f t="shared" si="501"/>
        <v>265951.15999999997</v>
      </c>
      <c r="BX52" s="132">
        <f>'1718 revenues orig'!AN46</f>
        <v>0</v>
      </c>
      <c r="BY52" s="132">
        <f>'1718 revenues orig'!AO46</f>
        <v>4441.1099999999997</v>
      </c>
      <c r="BZ52" s="132">
        <f>'1718 revenues orig'!AP46</f>
        <v>0</v>
      </c>
      <c r="CA52" s="132">
        <f>'1718 revenues orig'!AQ46</f>
        <v>0</v>
      </c>
      <c r="CB52" s="132">
        <f>'1718 revenues orig'!AR46</f>
        <v>0</v>
      </c>
      <c r="CC52" s="132">
        <f>'1718 revenues orig'!AS46</f>
        <v>0</v>
      </c>
      <c r="CD52" s="132">
        <f>'1718 revenues orig'!AT46</f>
        <v>0</v>
      </c>
      <c r="CE52" s="132">
        <f>'1718 revenues orig'!AU46</f>
        <v>0</v>
      </c>
      <c r="CF52" s="132">
        <f>'1718 revenues orig'!AV46</f>
        <v>0</v>
      </c>
      <c r="CG52" s="132">
        <f>'1718 revenues orig'!AW46</f>
        <v>0</v>
      </c>
      <c r="CH52" s="132">
        <f>'1718 revenues orig'!AX46</f>
        <v>0</v>
      </c>
      <c r="CI52" s="132">
        <f>'1718 revenues orig'!AY46</f>
        <v>78136.36</v>
      </c>
      <c r="CJ52" s="132">
        <f>'1718 revenues orig'!FX46</f>
        <v>0</v>
      </c>
      <c r="CK52" s="143">
        <f t="shared" si="502"/>
        <v>78136.36</v>
      </c>
      <c r="CL52" s="132">
        <f>'1718 revenues orig'!AZ46</f>
        <v>0</v>
      </c>
      <c r="CM52" s="132">
        <f>'1718 revenues orig'!BA46</f>
        <v>0</v>
      </c>
      <c r="CN52" s="132">
        <f>'1718 revenues orig'!BB46</f>
        <v>219571.41</v>
      </c>
      <c r="CO52" s="132">
        <f>'1718 revenues orig'!BC46</f>
        <v>243442.21</v>
      </c>
      <c r="CP52" s="132">
        <f>'1718 revenues orig'!FY46</f>
        <v>0</v>
      </c>
      <c r="CQ52" s="143">
        <f t="shared" si="503"/>
        <v>243442.21</v>
      </c>
      <c r="CR52" s="132">
        <f>'1718 revenues orig'!BD46</f>
        <v>0</v>
      </c>
      <c r="CS52" s="132">
        <f>'1718 revenues orig'!BE46</f>
        <v>0</v>
      </c>
      <c r="CT52" s="132">
        <f>'1718 revenues orig'!BF46</f>
        <v>0</v>
      </c>
      <c r="CU52" s="132">
        <f>'1718 revenues orig'!BG46</f>
        <v>0</v>
      </c>
      <c r="CV52" s="132">
        <f>'1718 revenues orig'!BH46</f>
        <v>50666</v>
      </c>
      <c r="CW52" s="132">
        <f>'1718 revenues orig'!BI46</f>
        <v>0</v>
      </c>
      <c r="CX52" s="132">
        <f>'1718 revenues orig'!BJ46</f>
        <v>58031.55</v>
      </c>
      <c r="CY52" s="132">
        <f>'1718 revenues orig'!BK46</f>
        <v>0</v>
      </c>
      <c r="CZ52" s="132">
        <f>'1718 revenues orig'!BL46</f>
        <v>0</v>
      </c>
      <c r="DA52" s="132">
        <f>'1718 revenues orig'!BM46</f>
        <v>0</v>
      </c>
      <c r="DB52" s="132">
        <f>'1718 revenues orig'!BN46</f>
        <v>0</v>
      </c>
      <c r="DC52" s="132">
        <f>'1718 revenues orig'!BO46</f>
        <v>0</v>
      </c>
      <c r="DD52" s="132">
        <f>'1718 revenues orig'!BP46</f>
        <v>0</v>
      </c>
      <c r="DE52" s="132">
        <f>'1718 revenues orig'!FZ46</f>
        <v>0</v>
      </c>
      <c r="DF52" s="143">
        <f t="shared" si="504"/>
        <v>0</v>
      </c>
      <c r="DG52" s="132">
        <f>'1718 revenues orig'!BQ46</f>
        <v>9522.98</v>
      </c>
      <c r="DH52" s="132">
        <f>'1718 revenues orig'!GA46</f>
        <v>0</v>
      </c>
      <c r="DI52" s="143">
        <f t="shared" si="505"/>
        <v>9522.98</v>
      </c>
      <c r="DJ52" s="132">
        <f>'1718 revenues orig'!BR46</f>
        <v>0</v>
      </c>
      <c r="DK52" s="132">
        <f>'1718 revenues orig'!BS46</f>
        <v>0</v>
      </c>
      <c r="DM52" s="132">
        <f>'1718 revenues orig'!BT46</f>
        <v>0</v>
      </c>
      <c r="DN52" s="132">
        <f>'1718 revenues orig'!BU46</f>
        <v>0</v>
      </c>
      <c r="DO52" s="132">
        <f>'1718 revenues orig'!BV46</f>
        <v>695905.81</v>
      </c>
      <c r="DP52" s="132">
        <f>'1718 revenues orig'!BW46</f>
        <v>0</v>
      </c>
      <c r="DQ52" s="132">
        <f>'1718 revenues orig'!BX46</f>
        <v>0</v>
      </c>
      <c r="DR52" s="132">
        <f>'1718 revenues orig'!BY46</f>
        <v>0</v>
      </c>
      <c r="DS52" s="132">
        <f>'1718 revenues orig'!BZ46</f>
        <v>0</v>
      </c>
      <c r="DT52" s="132">
        <f>'1718 revenues orig'!CA46</f>
        <v>0</v>
      </c>
      <c r="DU52" s="132">
        <f>'1718 revenues orig'!CB46</f>
        <v>173434.58</v>
      </c>
      <c r="DV52" s="132">
        <f>'1718 revenues orig'!CC46</f>
        <v>0</v>
      </c>
      <c r="DW52" s="132">
        <f>'1718 revenues orig'!CD46</f>
        <v>0</v>
      </c>
      <c r="DX52" s="132">
        <f>'1718 revenues orig'!CE46</f>
        <v>622.30999999999995</v>
      </c>
      <c r="DY52" s="132">
        <f>'1718 revenues orig'!CF46</f>
        <v>0</v>
      </c>
      <c r="DZ52" s="132">
        <f>'1718 revenues orig'!CG46</f>
        <v>1278.23</v>
      </c>
      <c r="EA52" s="132">
        <f>'1718 revenues orig'!CH46</f>
        <v>0</v>
      </c>
      <c r="EB52" s="132">
        <f>'1718 revenues orig'!CI46</f>
        <v>0</v>
      </c>
      <c r="EC52" s="132">
        <f>'1718 revenues orig'!CJ46</f>
        <v>0</v>
      </c>
      <c r="ED52" s="132">
        <f>'1718 revenues orig'!CK46</f>
        <v>0</v>
      </c>
      <c r="EE52" s="132">
        <f>'1718 revenues orig'!CL46</f>
        <v>0</v>
      </c>
      <c r="EF52" s="132">
        <f>'1718 revenues orig'!CM46</f>
        <v>0</v>
      </c>
      <c r="EG52" s="132">
        <f>'1718 revenues orig'!CN46</f>
        <v>0</v>
      </c>
      <c r="EH52" s="132">
        <f>'1718 revenues orig'!CO46</f>
        <v>2226</v>
      </c>
      <c r="EI52" s="132">
        <f>'1718 revenues orig'!CP46</f>
        <v>41661.25</v>
      </c>
      <c r="EJ52" s="132">
        <f>'1718 revenues orig'!CQ46</f>
        <v>0</v>
      </c>
      <c r="EK52" s="132">
        <f>'1718 revenues orig'!CR46</f>
        <v>0</v>
      </c>
      <c r="EL52" s="132">
        <f>'1718 revenues orig'!CS46</f>
        <v>0</v>
      </c>
      <c r="EM52" s="132">
        <f>'1718 revenues orig'!CT46</f>
        <v>0</v>
      </c>
      <c r="EN52" s="132">
        <f>'1718 revenues orig'!CU46</f>
        <v>0</v>
      </c>
      <c r="EO52" s="132">
        <f>'1718 revenues orig'!CV46</f>
        <v>0</v>
      </c>
      <c r="EP52" s="132">
        <f>'1718 revenues orig'!CW46</f>
        <v>0</v>
      </c>
      <c r="EQ52" s="132">
        <f>'1718 revenues orig'!CX46</f>
        <v>19917.54</v>
      </c>
      <c r="ER52" s="132">
        <f>'1718 revenues orig'!CY46</f>
        <v>15987.69</v>
      </c>
      <c r="ES52" s="132">
        <f>'1718 revenues orig'!CZ46</f>
        <v>27960.81</v>
      </c>
      <c r="ET52" s="132">
        <f>'1718 revenues orig'!DA46</f>
        <v>103773.75</v>
      </c>
      <c r="EU52" s="132">
        <f>'1718 revenues orig'!DB46</f>
        <v>0</v>
      </c>
      <c r="EV52" s="132">
        <f>'1718 revenues orig'!DC46</f>
        <v>8948.85</v>
      </c>
      <c r="EW52" s="132">
        <f>'1718 revenues orig'!DD46</f>
        <v>0</v>
      </c>
      <c r="EX52" s="132">
        <f>'1718 revenues orig'!DE46</f>
        <v>0</v>
      </c>
      <c r="EY52" s="132">
        <f>'1718 revenues orig'!DF46</f>
        <v>0</v>
      </c>
      <c r="EZ52" s="132">
        <f>'1718 revenues orig'!DG46</f>
        <v>306656.92</v>
      </c>
      <c r="FA52" s="132">
        <f>'1718 revenues orig'!ES46</f>
        <v>0</v>
      </c>
      <c r="FB52" s="132">
        <f>'1718 revenues orig'!DH46</f>
        <v>471221.51</v>
      </c>
      <c r="FC52" s="132">
        <f>'1718 revenues orig'!GB46</f>
        <v>0</v>
      </c>
      <c r="FD52" s="143">
        <f t="shared" si="506"/>
        <v>471221.51</v>
      </c>
      <c r="FE52" s="132">
        <f>'1718 revenues orig'!DI46</f>
        <v>0</v>
      </c>
      <c r="FF52" s="132">
        <f>'1718 revenues orig'!DJ46</f>
        <v>75981.820000000007</v>
      </c>
      <c r="FG52" s="132">
        <f>'1718 revenues orig'!DK46</f>
        <v>0</v>
      </c>
      <c r="FH52" s="132">
        <f>'1718 revenues orig'!DL46</f>
        <v>0</v>
      </c>
      <c r="FI52" s="132">
        <f>'1718 revenues orig'!DM46</f>
        <v>172822.79</v>
      </c>
      <c r="FJ52" s="132">
        <f>'1718 revenues orig'!GC46</f>
        <v>0</v>
      </c>
      <c r="FK52" s="143">
        <f>SUM(FI52:FJ52)</f>
        <v>172822.79</v>
      </c>
      <c r="FL52" s="132">
        <f>'1718 revenues orig'!DN46</f>
        <v>11859.12</v>
      </c>
      <c r="FM52" s="132">
        <f>'1718 revenues orig'!DO46</f>
        <v>0</v>
      </c>
      <c r="FN52" s="132">
        <f>'1718 revenues orig'!DP46</f>
        <v>0</v>
      </c>
      <c r="FO52" s="132">
        <f>'1718 revenues orig'!DQ46</f>
        <v>0</v>
      </c>
      <c r="FP52" s="132">
        <f>'1718 revenues orig'!DR46</f>
        <v>0</v>
      </c>
      <c r="FQ52" s="132">
        <f>'1718 revenues orig'!GD46</f>
        <v>0</v>
      </c>
      <c r="FR52" s="143">
        <f>SUM(FP52:FQ52)</f>
        <v>0</v>
      </c>
      <c r="FS52" s="132">
        <f>'1718 revenues orig'!DS46</f>
        <v>0</v>
      </c>
      <c r="FT52" s="132">
        <f>'1718 revenues orig'!DT46</f>
        <v>0</v>
      </c>
      <c r="FU52" s="132">
        <f>'1718 revenues orig'!DU46</f>
        <v>0</v>
      </c>
      <c r="FV52" s="132">
        <f>'1718 revenues orig'!DV46</f>
        <v>4955.18</v>
      </c>
      <c r="FW52" s="132">
        <f>'1718 revenues orig'!DW46</f>
        <v>0</v>
      </c>
      <c r="FX52" s="132">
        <f>'1718 revenues orig'!DX46</f>
        <v>0</v>
      </c>
      <c r="FY52" s="132">
        <f>'1718 revenues orig'!DY46</f>
        <v>57752.23</v>
      </c>
      <c r="FZ52" s="132">
        <f>'1718 revenues orig'!GE46</f>
        <v>0</v>
      </c>
      <c r="GA52" s="132">
        <f>'1718 revenues orig'!GF46</f>
        <v>0</v>
      </c>
      <c r="GB52" s="132">
        <f>'1718 revenues orig'!GG46</f>
        <v>0</v>
      </c>
      <c r="GC52" s="145">
        <f t="shared" si="508"/>
        <v>57752.23</v>
      </c>
      <c r="GD52" s="132">
        <f>'1718 revenues orig'!DZ46</f>
        <v>0</v>
      </c>
      <c r="GE52" s="132">
        <f>'1718 revenues orig'!EA46</f>
        <v>0</v>
      </c>
      <c r="GF52" s="132">
        <f>'1718 revenues orig'!EB46</f>
        <v>0</v>
      </c>
      <c r="GG52" s="132">
        <f>'1718 revenues orig'!EC46</f>
        <v>0</v>
      </c>
      <c r="GH52" s="132">
        <f>'1718 revenues orig'!ED46</f>
        <v>0</v>
      </c>
      <c r="GI52" s="132">
        <f>'1718 revenues orig'!EE46</f>
        <v>0</v>
      </c>
      <c r="GJ52" s="132">
        <f>'1718 revenues orig'!EF46</f>
        <v>0</v>
      </c>
      <c r="GK52" s="132">
        <f>'1718 revenues orig'!EG46</f>
        <v>0</v>
      </c>
      <c r="GL52" s="132">
        <f>'1718 revenues orig'!EH46</f>
        <v>0</v>
      </c>
      <c r="GM52" s="132">
        <f>'1718 revenues orig'!EI46</f>
        <v>47498.559999999998</v>
      </c>
      <c r="GN52" s="132">
        <f>'1718 revenues orig'!EJ46</f>
        <v>40975.85</v>
      </c>
      <c r="GO52" s="132">
        <f>'1718 revenues orig'!EK46</f>
        <v>21701</v>
      </c>
      <c r="GP52" s="132">
        <f>'1718 revenues orig'!EL46</f>
        <v>0</v>
      </c>
      <c r="GQ52" s="132">
        <f>'1718 revenues orig'!EM46</f>
        <v>0</v>
      </c>
      <c r="GR52" s="132">
        <f>'1718 revenues orig'!EN46</f>
        <v>4932.72</v>
      </c>
      <c r="GS52" s="132">
        <f>'1718 revenues orig'!EO46</f>
        <v>0</v>
      </c>
      <c r="GT52" s="132">
        <f>'1718 revenues orig'!EP46</f>
        <v>43952.28</v>
      </c>
      <c r="GU52" s="132">
        <f>'1718 revenues orig'!GH46</f>
        <v>0</v>
      </c>
      <c r="GV52" s="143">
        <f>SUM(GT52:GU52)</f>
        <v>43952.28</v>
      </c>
      <c r="GX52" s="132">
        <f>'1718 revenues orig'!EQ46</f>
        <v>51704.59</v>
      </c>
      <c r="GY52" s="155">
        <f t="shared" si="507"/>
        <v>5109513.6800000006</v>
      </c>
      <c r="GZ52" s="135">
        <f>GY52-'1718 revenues orig'!GI46</f>
        <v>0</v>
      </c>
    </row>
    <row r="53" spans="1:208">
      <c r="C53" s="130" t="str">
        <f>'1718 revenues orig'!C47</f>
        <v>44709</v>
      </c>
      <c r="D53" s="131" t="str">
        <f>'1718 revenues orig'!D47</f>
        <v xml:space="preserve"> Department of Interior</v>
      </c>
      <c r="E53" s="131">
        <f>'1718 revenues orig'!E47</f>
        <v>0</v>
      </c>
      <c r="F53" s="131">
        <f>'1718 revenues orig'!F47</f>
        <v>0</v>
      </c>
      <c r="G53" s="131">
        <f>'1718 revenues orig'!G47</f>
        <v>0</v>
      </c>
      <c r="H53" s="131">
        <f>'1718 revenues orig'!H47</f>
        <v>0</v>
      </c>
      <c r="I53" s="131">
        <f>'1718 revenues orig'!I47</f>
        <v>0</v>
      </c>
      <c r="J53" s="131">
        <f>'1718 revenues orig'!ET47</f>
        <v>0</v>
      </c>
      <c r="K53" s="131">
        <f>'1718 revenues orig'!EU47</f>
        <v>0</v>
      </c>
      <c r="L53" s="131">
        <f>'1718 revenues orig'!EV47</f>
        <v>0</v>
      </c>
      <c r="M53" s="131">
        <f>'1718 revenues orig'!EW47</f>
        <v>0</v>
      </c>
      <c r="N53" s="131">
        <f>'1718 revenues orig'!EX47</f>
        <v>0</v>
      </c>
      <c r="O53" s="131">
        <f>'1718 revenues orig'!EY47</f>
        <v>0</v>
      </c>
      <c r="P53" s="131">
        <f>'1718 revenues orig'!EZ47</f>
        <v>0</v>
      </c>
      <c r="Q53" s="131">
        <f>'1718 revenues orig'!FA47</f>
        <v>0</v>
      </c>
      <c r="R53" s="131">
        <f>'1718 revenues orig'!FB47</f>
        <v>0</v>
      </c>
      <c r="S53" s="131">
        <f>'1718 revenues orig'!FC47</f>
        <v>0</v>
      </c>
      <c r="T53" s="131">
        <f>'1718 revenues orig'!FD47</f>
        <v>0</v>
      </c>
      <c r="U53" s="131">
        <f>'1718 revenues orig'!FE47</f>
        <v>0</v>
      </c>
      <c r="V53" s="131">
        <f>'1718 revenues orig'!FF47</f>
        <v>0</v>
      </c>
      <c r="W53" s="131">
        <f>'1718 revenues orig'!FG47</f>
        <v>0</v>
      </c>
      <c r="X53" s="131">
        <f>'1718 revenues orig'!FH47</f>
        <v>0</v>
      </c>
      <c r="Y53" s="131">
        <f>'1718 revenues orig'!FI47</f>
        <v>0</v>
      </c>
      <c r="Z53" s="131">
        <f>'1718 revenues orig'!FJ47</f>
        <v>0</v>
      </c>
      <c r="AA53" s="131">
        <f>'1718 revenues orig'!FK47</f>
        <v>0</v>
      </c>
      <c r="AB53" s="131">
        <f>'1718 revenues orig'!FL47</f>
        <v>0</v>
      </c>
      <c r="AC53" s="131">
        <f>'1718 revenues orig'!FM47</f>
        <v>0</v>
      </c>
      <c r="AD53" s="131">
        <f>'1718 revenues orig'!FN47</f>
        <v>0</v>
      </c>
      <c r="AE53" s="131">
        <f>'1718 revenues orig'!FO47</f>
        <v>0</v>
      </c>
      <c r="AF53" s="131">
        <f>'1718 revenues orig'!FP47</f>
        <v>0</v>
      </c>
      <c r="AG53" s="131">
        <f>'1718 revenues orig'!FQ47</f>
        <v>0</v>
      </c>
      <c r="AH53" s="131">
        <f>'1718 revenues orig'!FR47</f>
        <v>0</v>
      </c>
      <c r="AI53" s="139">
        <f>SUM(I53:AH53)</f>
        <v>0</v>
      </c>
      <c r="AJ53" s="131">
        <f>'1718 revenues orig'!J47</f>
        <v>0</v>
      </c>
      <c r="AK53" s="131">
        <f>'1718 revenues orig'!K47</f>
        <v>0</v>
      </c>
      <c r="AL53" s="131">
        <f>'1718 revenues orig'!L47</f>
        <v>0</v>
      </c>
      <c r="AM53" s="131">
        <f>'1718 revenues orig'!M47</f>
        <v>0</v>
      </c>
      <c r="AN53" s="131">
        <f>'1718 revenues orig'!N47</f>
        <v>0</v>
      </c>
      <c r="AO53" s="131">
        <f>'1718 revenues orig'!O47</f>
        <v>0</v>
      </c>
      <c r="AP53" s="131">
        <f>'1718 revenues orig'!P47</f>
        <v>0</v>
      </c>
      <c r="AQ53" s="131">
        <f>'1718 revenues orig'!Q47</f>
        <v>0</v>
      </c>
      <c r="AR53" s="131">
        <f>'1718 revenues orig'!R47</f>
        <v>0</v>
      </c>
      <c r="AS53" s="131">
        <f>'1718 revenues orig'!S47</f>
        <v>0</v>
      </c>
      <c r="AT53" s="131">
        <f>'1718 revenues orig'!FS47</f>
        <v>0</v>
      </c>
      <c r="AU53" s="148">
        <f t="shared" si="498"/>
        <v>0</v>
      </c>
      <c r="AV53" s="131">
        <f>'1718 revenues orig'!T47</f>
        <v>0</v>
      </c>
      <c r="AW53" s="131">
        <f>'1718 revenues orig'!U47</f>
        <v>0</v>
      </c>
      <c r="AX53" s="131">
        <f>'1718 revenues orig'!V47</f>
        <v>0</v>
      </c>
      <c r="AY53" s="131">
        <f>'1718 revenues orig'!W47</f>
        <v>0</v>
      </c>
      <c r="AZ53" s="131">
        <f>'1718 revenues orig'!ER47</f>
        <v>0</v>
      </c>
      <c r="BA53" s="131">
        <f>'1718 revenues orig'!X47</f>
        <v>0</v>
      </c>
      <c r="BB53" s="131">
        <f>'1718 revenues orig'!FT47</f>
        <v>0</v>
      </c>
      <c r="BC53" s="131">
        <f>'1718 revenues orig'!FU47</f>
        <v>0</v>
      </c>
      <c r="BD53" s="148">
        <f t="shared" si="499"/>
        <v>0</v>
      </c>
      <c r="BE53" s="131">
        <f>'1718 revenues orig'!Y47</f>
        <v>0</v>
      </c>
      <c r="BF53" s="131">
        <f>'1718 revenues orig'!Z47</f>
        <v>0</v>
      </c>
      <c r="BG53" s="131">
        <f>'1718 revenues orig'!AA47</f>
        <v>0</v>
      </c>
      <c r="BH53" s="131">
        <f>'1718 revenues orig'!AB47</f>
        <v>0</v>
      </c>
      <c r="BI53" s="131">
        <f>'1718 revenues orig'!AC47</f>
        <v>0</v>
      </c>
      <c r="BJ53" s="131">
        <f>'1718 revenues orig'!FV47</f>
        <v>0</v>
      </c>
      <c r="BK53" s="148">
        <f t="shared" si="500"/>
        <v>0</v>
      </c>
      <c r="BL53" s="131">
        <f>'1718 revenues orig'!AD47</f>
        <v>0</v>
      </c>
      <c r="BM53" s="131">
        <f>'1718 revenues orig'!AE47</f>
        <v>0</v>
      </c>
      <c r="BN53" s="131">
        <f>'1718 revenues orig'!AF47</f>
        <v>0</v>
      </c>
      <c r="BO53" s="131">
        <f>'1718 revenues orig'!AG47</f>
        <v>0</v>
      </c>
      <c r="BP53" s="131">
        <f>'1718 revenues orig'!AH47</f>
        <v>0</v>
      </c>
      <c r="BQ53" s="131">
        <f>'1718 revenues orig'!AI47</f>
        <v>0</v>
      </c>
      <c r="BR53" s="131">
        <f>'1718 revenues orig'!AJ47</f>
        <v>0</v>
      </c>
      <c r="BS53" s="131">
        <f>'1718 revenues orig'!AK47</f>
        <v>0</v>
      </c>
      <c r="BT53" s="131">
        <f>'1718 revenues orig'!AL47</f>
        <v>0</v>
      </c>
      <c r="BU53" s="131">
        <f>'1718 revenues orig'!AM47</f>
        <v>0</v>
      </c>
      <c r="BV53" s="131">
        <f>'1718 revenues orig'!FW47</f>
        <v>0</v>
      </c>
      <c r="BW53" s="148">
        <f t="shared" si="501"/>
        <v>0</v>
      </c>
      <c r="BX53" s="131">
        <f>'1718 revenues orig'!AN47</f>
        <v>0</v>
      </c>
      <c r="BY53" s="131">
        <f>'1718 revenues orig'!AO47</f>
        <v>0</v>
      </c>
      <c r="BZ53" s="131">
        <f>'1718 revenues orig'!AP47</f>
        <v>0</v>
      </c>
      <c r="CA53" s="131">
        <f>'1718 revenues orig'!AQ47</f>
        <v>0</v>
      </c>
      <c r="CB53" s="131">
        <f>'1718 revenues orig'!AR47</f>
        <v>0</v>
      </c>
      <c r="CC53" s="131">
        <f>'1718 revenues orig'!AS47</f>
        <v>0</v>
      </c>
      <c r="CD53" s="131">
        <f>'1718 revenues orig'!AT47</f>
        <v>0</v>
      </c>
      <c r="CE53" s="131">
        <f>'1718 revenues orig'!AU47</f>
        <v>0</v>
      </c>
      <c r="CF53" s="131">
        <f>'1718 revenues orig'!AV47</f>
        <v>0</v>
      </c>
      <c r="CG53" s="131">
        <f>'1718 revenues orig'!AW47</f>
        <v>0</v>
      </c>
      <c r="CH53" s="131">
        <f>'1718 revenues orig'!AX47</f>
        <v>0</v>
      </c>
      <c r="CI53" s="131">
        <f>'1718 revenues orig'!AY47</f>
        <v>0</v>
      </c>
      <c r="CJ53" s="131">
        <f>'1718 revenues orig'!FX47</f>
        <v>0</v>
      </c>
      <c r="CK53" s="148">
        <f t="shared" si="502"/>
        <v>0</v>
      </c>
      <c r="CL53" s="131">
        <f>'1718 revenues orig'!AZ47</f>
        <v>0</v>
      </c>
      <c r="CM53" s="131">
        <f>'1718 revenues orig'!BA47</f>
        <v>0</v>
      </c>
      <c r="CN53" s="131">
        <f>'1718 revenues orig'!BB47</f>
        <v>0</v>
      </c>
      <c r="CO53" s="131">
        <f>'1718 revenues orig'!BC47</f>
        <v>0</v>
      </c>
      <c r="CP53" s="131">
        <f>'1718 revenues orig'!FY47</f>
        <v>0</v>
      </c>
      <c r="CQ53" s="148">
        <f t="shared" si="503"/>
        <v>0</v>
      </c>
      <c r="CR53" s="131">
        <f>'1718 revenues orig'!BD47</f>
        <v>0</v>
      </c>
      <c r="CS53" s="131">
        <f>'1718 revenues orig'!BE47</f>
        <v>0</v>
      </c>
      <c r="CT53" s="131">
        <f>'1718 revenues orig'!BF47</f>
        <v>0</v>
      </c>
      <c r="CU53" s="131">
        <f>'1718 revenues orig'!BG47</f>
        <v>0</v>
      </c>
      <c r="CV53" s="131">
        <f>'1718 revenues orig'!BH47</f>
        <v>0</v>
      </c>
      <c r="CW53" s="131">
        <f>'1718 revenues orig'!BI47</f>
        <v>0</v>
      </c>
      <c r="CX53" s="131">
        <f>'1718 revenues orig'!BJ47</f>
        <v>0</v>
      </c>
      <c r="CY53" s="131">
        <f>'1718 revenues orig'!BK47</f>
        <v>0</v>
      </c>
      <c r="CZ53" s="131">
        <f>'1718 revenues orig'!BL47</f>
        <v>0</v>
      </c>
      <c r="DA53" s="131">
        <f>'1718 revenues orig'!BM47</f>
        <v>0</v>
      </c>
      <c r="DB53" s="131">
        <f>'1718 revenues orig'!BN47</f>
        <v>0</v>
      </c>
      <c r="DC53" s="131">
        <f>'1718 revenues orig'!BO47</f>
        <v>0</v>
      </c>
      <c r="DD53" s="131">
        <f>'1718 revenues orig'!BP47</f>
        <v>0</v>
      </c>
      <c r="DE53" s="131">
        <f>'1718 revenues orig'!FZ47</f>
        <v>0</v>
      </c>
      <c r="DF53" s="148">
        <f t="shared" si="504"/>
        <v>0</v>
      </c>
      <c r="DG53" s="131">
        <f>'1718 revenues orig'!BQ47</f>
        <v>0</v>
      </c>
      <c r="DH53" s="131">
        <f>'1718 revenues orig'!GA47</f>
        <v>0</v>
      </c>
      <c r="DI53" s="148">
        <f t="shared" si="505"/>
        <v>0</v>
      </c>
      <c r="DJ53" s="131">
        <f>'1718 revenues orig'!BR47</f>
        <v>0</v>
      </c>
      <c r="DK53" s="131">
        <f>'1718 revenues orig'!BS47</f>
        <v>0</v>
      </c>
      <c r="DL53" s="131"/>
      <c r="DM53" s="131">
        <f>'1718 revenues orig'!BT47</f>
        <v>0</v>
      </c>
      <c r="DN53" s="131">
        <f>'1718 revenues orig'!BU47</f>
        <v>0</v>
      </c>
      <c r="DO53" s="131">
        <f>'1718 revenues orig'!BV47</f>
        <v>0</v>
      </c>
      <c r="DP53" s="131">
        <f>'1718 revenues orig'!BW47</f>
        <v>0</v>
      </c>
      <c r="DQ53" s="131">
        <f>'1718 revenues orig'!BX47</f>
        <v>6894.16</v>
      </c>
      <c r="DR53" s="131">
        <f>'1718 revenues orig'!BY47</f>
        <v>0</v>
      </c>
      <c r="DS53" s="131">
        <f>'1718 revenues orig'!BZ47</f>
        <v>0</v>
      </c>
      <c r="DT53" s="131">
        <f>'1718 revenues orig'!CA47</f>
        <v>0</v>
      </c>
      <c r="DU53" s="131">
        <f>'1718 revenues orig'!CB47</f>
        <v>0</v>
      </c>
      <c r="DV53" s="131">
        <f>'1718 revenues orig'!CC47</f>
        <v>0</v>
      </c>
      <c r="DW53" s="131">
        <f>'1718 revenues orig'!CD47</f>
        <v>0</v>
      </c>
      <c r="DX53" s="131">
        <f>'1718 revenues orig'!CE47</f>
        <v>0</v>
      </c>
      <c r="DY53" s="131">
        <f>'1718 revenues orig'!CF47</f>
        <v>0</v>
      </c>
      <c r="DZ53" s="131">
        <f>'1718 revenues orig'!CG47</f>
        <v>0</v>
      </c>
      <c r="EA53" s="131">
        <f>'1718 revenues orig'!CH47</f>
        <v>0</v>
      </c>
      <c r="EB53" s="131">
        <f>'1718 revenues orig'!CI47</f>
        <v>0</v>
      </c>
      <c r="EC53" s="131">
        <f>'1718 revenues orig'!CJ47</f>
        <v>0</v>
      </c>
      <c r="ED53" s="131">
        <f>'1718 revenues orig'!CK47</f>
        <v>0</v>
      </c>
      <c r="EE53" s="131">
        <f>'1718 revenues orig'!CL47</f>
        <v>0</v>
      </c>
      <c r="EF53" s="131">
        <f>'1718 revenues orig'!CM47</f>
        <v>0</v>
      </c>
      <c r="EG53" s="131">
        <f>'1718 revenues orig'!CN47</f>
        <v>0</v>
      </c>
      <c r="EH53" s="131">
        <f>'1718 revenues orig'!CO47</f>
        <v>0</v>
      </c>
      <c r="EI53" s="131">
        <f>'1718 revenues orig'!CP47</f>
        <v>0</v>
      </c>
      <c r="EJ53" s="131">
        <f>'1718 revenues orig'!CQ47</f>
        <v>0</v>
      </c>
      <c r="EK53" s="131">
        <f>'1718 revenues orig'!CR47</f>
        <v>0</v>
      </c>
      <c r="EL53" s="131">
        <f>'1718 revenues orig'!CS47</f>
        <v>0</v>
      </c>
      <c r="EM53" s="131">
        <f>'1718 revenues orig'!CT47</f>
        <v>0</v>
      </c>
      <c r="EN53" s="131">
        <f>'1718 revenues orig'!CU47</f>
        <v>0</v>
      </c>
      <c r="EO53" s="131">
        <f>'1718 revenues orig'!CV47</f>
        <v>0</v>
      </c>
      <c r="EP53" s="131">
        <f>'1718 revenues orig'!CW47</f>
        <v>0</v>
      </c>
      <c r="EQ53" s="131">
        <f>'1718 revenues orig'!CX47</f>
        <v>0</v>
      </c>
      <c r="ER53" s="131">
        <f>'1718 revenues orig'!CY47</f>
        <v>0</v>
      </c>
      <c r="ES53" s="131">
        <f>'1718 revenues orig'!CZ47</f>
        <v>0</v>
      </c>
      <c r="ET53" s="131">
        <f>'1718 revenues orig'!DA47</f>
        <v>0</v>
      </c>
      <c r="EU53" s="131">
        <f>'1718 revenues orig'!DB47</f>
        <v>0</v>
      </c>
      <c r="EV53" s="131">
        <f>'1718 revenues orig'!DC47</f>
        <v>0</v>
      </c>
      <c r="EW53" s="131">
        <f>'1718 revenues orig'!DD47</f>
        <v>0</v>
      </c>
      <c r="EX53" s="131">
        <f>'1718 revenues orig'!DE47</f>
        <v>0</v>
      </c>
      <c r="EY53" s="131">
        <f>'1718 revenues orig'!DF47</f>
        <v>0</v>
      </c>
      <c r="EZ53" s="131">
        <f>'1718 revenues orig'!DG47</f>
        <v>0</v>
      </c>
      <c r="FA53" s="131">
        <f>'1718 revenues orig'!ES47</f>
        <v>0</v>
      </c>
      <c r="FB53" s="131">
        <f>'1718 revenues orig'!DH47</f>
        <v>0</v>
      </c>
      <c r="FC53" s="131">
        <f>'1718 revenues orig'!GB47</f>
        <v>0</v>
      </c>
      <c r="FD53" s="148">
        <f t="shared" si="506"/>
        <v>0</v>
      </c>
      <c r="FE53" s="131">
        <f>'1718 revenues orig'!DI47</f>
        <v>0</v>
      </c>
      <c r="FF53" s="131">
        <f>'1718 revenues orig'!DJ47</f>
        <v>0</v>
      </c>
      <c r="FG53" s="131">
        <f>'1718 revenues orig'!DK47</f>
        <v>0</v>
      </c>
      <c r="FH53" s="131">
        <f>'1718 revenues orig'!DL47</f>
        <v>0</v>
      </c>
      <c r="FI53" s="131">
        <f>'1718 revenues orig'!DM47</f>
        <v>0</v>
      </c>
      <c r="FJ53" s="131">
        <f>'1718 revenues orig'!GC47</f>
        <v>0</v>
      </c>
      <c r="FK53" s="148">
        <f>SUM(FI53:FJ53)</f>
        <v>0</v>
      </c>
      <c r="FL53" s="131">
        <f>'1718 revenues orig'!DN47</f>
        <v>0</v>
      </c>
      <c r="FM53" s="131">
        <f>'1718 revenues orig'!DO47</f>
        <v>0</v>
      </c>
      <c r="FN53" s="131">
        <f>'1718 revenues orig'!DP47</f>
        <v>0</v>
      </c>
      <c r="FO53" s="131">
        <f>'1718 revenues orig'!DQ47</f>
        <v>0</v>
      </c>
      <c r="FP53" s="131">
        <f>'1718 revenues orig'!DR47</f>
        <v>0</v>
      </c>
      <c r="FQ53" s="131">
        <f>'1718 revenues orig'!GD47</f>
        <v>0</v>
      </c>
      <c r="FR53" s="148">
        <f>SUM(FP53:FQ53)</f>
        <v>0</v>
      </c>
      <c r="FS53" s="131">
        <f>'1718 revenues orig'!DS47</f>
        <v>0</v>
      </c>
      <c r="FT53" s="131">
        <f>'1718 revenues orig'!DT47</f>
        <v>0</v>
      </c>
      <c r="FU53" s="131">
        <f>'1718 revenues orig'!DU47</f>
        <v>0</v>
      </c>
      <c r="FV53" s="131">
        <f>'1718 revenues orig'!DV47</f>
        <v>0</v>
      </c>
      <c r="FW53" s="131">
        <f>'1718 revenues orig'!DW47</f>
        <v>0</v>
      </c>
      <c r="FX53" s="131">
        <f>'1718 revenues orig'!DX47</f>
        <v>0</v>
      </c>
      <c r="FY53" s="131">
        <f>'1718 revenues orig'!DY47</f>
        <v>0</v>
      </c>
      <c r="FZ53" s="131">
        <f>'1718 revenues orig'!GE47</f>
        <v>0</v>
      </c>
      <c r="GA53" s="131">
        <f>'1718 revenues orig'!GF47</f>
        <v>0</v>
      </c>
      <c r="GB53" s="131">
        <f>'1718 revenues orig'!GG47</f>
        <v>0</v>
      </c>
      <c r="GC53" s="148">
        <f t="shared" si="508"/>
        <v>0</v>
      </c>
      <c r="GD53" s="131">
        <f>'1718 revenues orig'!DZ47</f>
        <v>0</v>
      </c>
      <c r="GE53" s="131">
        <f>'1718 revenues orig'!EA47</f>
        <v>0</v>
      </c>
      <c r="GF53" s="131">
        <f>'1718 revenues orig'!EB47</f>
        <v>0</v>
      </c>
      <c r="GG53" s="131">
        <f>'1718 revenues orig'!EC47</f>
        <v>0</v>
      </c>
      <c r="GH53" s="131">
        <f>'1718 revenues orig'!ED47</f>
        <v>0</v>
      </c>
      <c r="GI53" s="131">
        <f>'1718 revenues orig'!EE47</f>
        <v>0</v>
      </c>
      <c r="GJ53" s="131">
        <f>'1718 revenues orig'!EF47</f>
        <v>0</v>
      </c>
      <c r="GK53" s="131">
        <f>'1718 revenues orig'!EG47</f>
        <v>0</v>
      </c>
      <c r="GL53" s="131">
        <f>'1718 revenues orig'!EH47</f>
        <v>0</v>
      </c>
      <c r="GM53" s="131">
        <f>'1718 revenues orig'!EI47</f>
        <v>0</v>
      </c>
      <c r="GN53" s="131">
        <f>'1718 revenues orig'!EJ47</f>
        <v>0</v>
      </c>
      <c r="GO53" s="131">
        <f>'1718 revenues orig'!EK47</f>
        <v>0</v>
      </c>
      <c r="GP53" s="131">
        <f>'1718 revenues orig'!EL47</f>
        <v>0</v>
      </c>
      <c r="GQ53" s="131">
        <f>'1718 revenues orig'!EM47</f>
        <v>0</v>
      </c>
      <c r="GR53" s="131">
        <f>'1718 revenues orig'!EN47</f>
        <v>0</v>
      </c>
      <c r="GS53" s="131">
        <f>'1718 revenues orig'!EO47</f>
        <v>0</v>
      </c>
      <c r="GT53" s="131">
        <f>'1718 revenues orig'!EP47</f>
        <v>0</v>
      </c>
      <c r="GU53" s="131">
        <f>'1718 revenues orig'!GH47</f>
        <v>0</v>
      </c>
      <c r="GV53" s="148">
        <f>SUM(GT53:GU53)</f>
        <v>0</v>
      </c>
      <c r="GW53" s="131"/>
      <c r="GX53" s="131">
        <f>'1718 revenues orig'!EQ47</f>
        <v>0</v>
      </c>
      <c r="GY53" s="147">
        <f t="shared" si="507"/>
        <v>6894.16</v>
      </c>
      <c r="GZ53" s="135">
        <f>GY53-'1718 revenues orig'!GI47</f>
        <v>0</v>
      </c>
    </row>
    <row r="54" spans="1:208" s="125" customFormat="1">
      <c r="A54" s="123"/>
      <c r="B54" s="123"/>
      <c r="C54" s="133"/>
      <c r="D54" s="134" t="s">
        <v>795</v>
      </c>
      <c r="E54" s="134">
        <f>SUBTOTAL(9,E49:E53)</f>
        <v>0</v>
      </c>
      <c r="F54" s="134">
        <f t="shared" ref="F54:I54" si="509">SUBTOTAL(9,F49:F53)</f>
        <v>0</v>
      </c>
      <c r="G54" s="134">
        <f t="shared" si="509"/>
        <v>0</v>
      </c>
      <c r="H54" s="134">
        <f t="shared" si="509"/>
        <v>410471.03</v>
      </c>
      <c r="I54" s="134">
        <f t="shared" si="509"/>
        <v>1117270.96</v>
      </c>
      <c r="J54" s="134">
        <f t="shared" ref="J54" si="510">SUBTOTAL(9,J49:J53)</f>
        <v>0</v>
      </c>
      <c r="K54" s="134">
        <f t="shared" ref="K54" si="511">SUBTOTAL(9,K49:K53)</f>
        <v>0</v>
      </c>
      <c r="L54" s="134">
        <f t="shared" ref="L54" si="512">SUBTOTAL(9,L49:L53)</f>
        <v>0</v>
      </c>
      <c r="M54" s="134">
        <f t="shared" ref="M54" si="513">SUBTOTAL(9,M49:M53)</f>
        <v>0</v>
      </c>
      <c r="N54" s="134">
        <f t="shared" ref="N54" si="514">SUBTOTAL(9,N49:N53)</f>
        <v>0</v>
      </c>
      <c r="O54" s="134">
        <f t="shared" ref="O54" si="515">SUBTOTAL(9,O49:O53)</f>
        <v>0</v>
      </c>
      <c r="P54" s="134">
        <f t="shared" ref="P54" si="516">SUBTOTAL(9,P49:P53)</f>
        <v>0</v>
      </c>
      <c r="Q54" s="134">
        <f t="shared" ref="Q54" si="517">SUBTOTAL(9,Q49:Q53)</f>
        <v>0</v>
      </c>
      <c r="R54" s="134">
        <f t="shared" ref="R54" si="518">SUBTOTAL(9,R49:R53)</f>
        <v>0</v>
      </c>
      <c r="S54" s="134">
        <f t="shared" ref="S54" si="519">SUBTOTAL(9,S49:S53)</f>
        <v>0</v>
      </c>
      <c r="T54" s="134">
        <f t="shared" ref="T54" si="520">SUBTOTAL(9,T49:T53)</f>
        <v>0</v>
      </c>
      <c r="U54" s="134">
        <f t="shared" ref="U54" si="521">SUBTOTAL(9,U49:U53)</f>
        <v>0</v>
      </c>
      <c r="V54" s="134">
        <f t="shared" ref="V54" si="522">SUBTOTAL(9,V49:V53)</f>
        <v>0</v>
      </c>
      <c r="W54" s="134">
        <f t="shared" ref="W54" si="523">SUBTOTAL(9,W49:W53)</f>
        <v>0</v>
      </c>
      <c r="X54" s="134">
        <f t="shared" ref="X54" si="524">SUBTOTAL(9,X49:X53)</f>
        <v>0</v>
      </c>
      <c r="Y54" s="134">
        <f t="shared" ref="Y54" si="525">SUBTOTAL(9,Y49:Y53)</f>
        <v>0</v>
      </c>
      <c r="Z54" s="134">
        <f t="shared" ref="Z54" si="526">SUBTOTAL(9,Z49:Z53)</f>
        <v>0</v>
      </c>
      <c r="AA54" s="134">
        <f t="shared" ref="AA54" si="527">SUBTOTAL(9,AA49:AA53)</f>
        <v>0</v>
      </c>
      <c r="AB54" s="134">
        <f t="shared" ref="AB54" si="528">SUBTOTAL(9,AB49:AB53)</f>
        <v>0</v>
      </c>
      <c r="AC54" s="134">
        <f t="shared" ref="AC54" si="529">SUBTOTAL(9,AC49:AC53)</f>
        <v>0</v>
      </c>
      <c r="AD54" s="134">
        <f t="shared" ref="AD54" si="530">SUBTOTAL(9,AD49:AD53)</f>
        <v>0</v>
      </c>
      <c r="AE54" s="134">
        <f t="shared" ref="AE54" si="531">SUBTOTAL(9,AE49:AE53)</f>
        <v>0</v>
      </c>
      <c r="AF54" s="134">
        <f t="shared" ref="AF54" si="532">SUBTOTAL(9,AF49:AF53)</f>
        <v>0</v>
      </c>
      <c r="AG54" s="134">
        <f t="shared" ref="AG54:AH54" si="533">SUBTOTAL(9,AG49:AG53)</f>
        <v>0</v>
      </c>
      <c r="AH54" s="134">
        <f t="shared" si="533"/>
        <v>0</v>
      </c>
      <c r="AI54" s="137">
        <f>SUBTOTAL(9,AI49:AI53)</f>
        <v>1117270.96</v>
      </c>
      <c r="AJ54" s="134">
        <f t="shared" ref="AJ54" si="534">SUBTOTAL(9,AJ49:AJ53)</f>
        <v>0</v>
      </c>
      <c r="AK54" s="134">
        <f t="shared" ref="AK54" si="535">SUBTOTAL(9,AK49:AK53)</f>
        <v>0</v>
      </c>
      <c r="AL54" s="134">
        <f t="shared" ref="AL54" si="536">SUBTOTAL(9,AL49:AL53)</f>
        <v>0</v>
      </c>
      <c r="AM54" s="134">
        <f t="shared" ref="AM54" si="537">SUBTOTAL(9,AM49:AM53)</f>
        <v>0</v>
      </c>
      <c r="AN54" s="134">
        <f t="shared" ref="AN54" si="538">SUBTOTAL(9,AN49:AN53)</f>
        <v>0</v>
      </c>
      <c r="AO54" s="134">
        <f t="shared" ref="AO54" si="539">SUBTOTAL(9,AO49:AO53)</f>
        <v>9524.0499999999993</v>
      </c>
      <c r="AP54" s="134">
        <f t="shared" ref="AP54" si="540">SUBTOTAL(9,AP49:AP53)</f>
        <v>0</v>
      </c>
      <c r="AQ54" s="134">
        <f t="shared" ref="AQ54" si="541">SUBTOTAL(9,AQ49:AQ53)</f>
        <v>55523.34</v>
      </c>
      <c r="AR54" s="134">
        <f t="shared" ref="AR54" si="542">SUBTOTAL(9,AR49:AR53)</f>
        <v>0</v>
      </c>
      <c r="AS54" s="134">
        <f t="shared" ref="AS54:AT54" si="543">SUBTOTAL(9,AS49:AS53)</f>
        <v>86442.68</v>
      </c>
      <c r="AT54" s="134">
        <f t="shared" si="543"/>
        <v>0</v>
      </c>
      <c r="AU54" s="137">
        <f>SUBTOTAL(9,AU49:AU53)</f>
        <v>86442.68</v>
      </c>
      <c r="AV54" s="134">
        <f t="shared" ref="AV54" si="544">SUBTOTAL(9,AV49:AV53)</f>
        <v>220112.38</v>
      </c>
      <c r="AW54" s="134">
        <f t="shared" ref="AW54" si="545">SUBTOTAL(9,AW49:AW53)</f>
        <v>19924.43</v>
      </c>
      <c r="AX54" s="134">
        <f t="shared" ref="AX54" si="546">SUBTOTAL(9,AX49:AX53)</f>
        <v>104602.83</v>
      </c>
      <c r="AY54" s="134">
        <f t="shared" ref="AY54" si="547">SUBTOTAL(9,AY49:AY53)</f>
        <v>21992.720000000001</v>
      </c>
      <c r="AZ54" s="134">
        <f t="shared" ref="AZ54" si="548">SUBTOTAL(9,AZ49:AZ53)</f>
        <v>0</v>
      </c>
      <c r="BA54" s="134">
        <f t="shared" ref="BA54" si="549">SUBTOTAL(9,BA49:BA53)</f>
        <v>100470.22</v>
      </c>
      <c r="BB54" s="134">
        <f t="shared" ref="BB54" si="550">SUBTOTAL(9,BB49:BB53)</f>
        <v>0</v>
      </c>
      <c r="BC54" s="134">
        <f t="shared" ref="BC54" si="551">SUBTOTAL(9,BC49:BC53)</f>
        <v>0</v>
      </c>
      <c r="BD54" s="137">
        <f>SUBTOTAL(9,BD44:BD53)</f>
        <v>258327.69</v>
      </c>
      <c r="BE54" s="134">
        <f t="shared" ref="BE54" si="552">SUBTOTAL(9,BE49:BE53)</f>
        <v>6431</v>
      </c>
      <c r="BF54" s="134">
        <f t="shared" ref="BF54" si="553">SUBTOTAL(9,BF49:BF53)</f>
        <v>295466.41000000003</v>
      </c>
      <c r="BG54" s="134">
        <f t="shared" ref="BG54" si="554">SUBTOTAL(9,BG49:BG53)</f>
        <v>0</v>
      </c>
      <c r="BH54" s="134">
        <f t="shared" ref="BH54" si="555">SUBTOTAL(9,BH49:BH53)</f>
        <v>64512.159999999996</v>
      </c>
      <c r="BI54" s="134">
        <f t="shared" ref="BI54:BJ54" si="556">SUBTOTAL(9,BI49:BI53)</f>
        <v>9318.76</v>
      </c>
      <c r="BJ54" s="134">
        <f t="shared" si="556"/>
        <v>0</v>
      </c>
      <c r="BK54" s="137">
        <f>SUBTOTAL(9,BK49:BK53)</f>
        <v>9318.76</v>
      </c>
      <c r="BL54" s="134">
        <f t="shared" ref="BL54" si="557">SUBTOTAL(9,BL49:BL53)</f>
        <v>0</v>
      </c>
      <c r="BM54" s="134">
        <f t="shared" ref="BM54" si="558">SUBTOTAL(9,BM49:BM53)</f>
        <v>12937.77</v>
      </c>
      <c r="BN54" s="134">
        <f t="shared" ref="BN54" si="559">SUBTOTAL(9,BN49:BN53)</f>
        <v>112945.77</v>
      </c>
      <c r="BO54" s="134">
        <f t="shared" ref="BO54" si="560">SUBTOTAL(9,BO49:BO53)</f>
        <v>126766.85</v>
      </c>
      <c r="BP54" s="134">
        <f t="shared" ref="BP54" si="561">SUBTOTAL(9,BP49:BP53)</f>
        <v>0</v>
      </c>
      <c r="BQ54" s="134">
        <f t="shared" ref="BQ54" si="562">SUBTOTAL(9,BQ49:BQ53)</f>
        <v>2941.14</v>
      </c>
      <c r="BR54" s="134">
        <f t="shared" ref="BR54" si="563">SUBTOTAL(9,BR49:BR53)</f>
        <v>0</v>
      </c>
      <c r="BS54" s="134">
        <f t="shared" ref="BS54" si="564">SUBTOTAL(9,BS49:BS53)</f>
        <v>49775.27</v>
      </c>
      <c r="BT54" s="134">
        <f t="shared" ref="BT54" si="565">SUBTOTAL(9,BT49:BT53)</f>
        <v>0</v>
      </c>
      <c r="BU54" s="134">
        <f t="shared" ref="BU54:BV54" si="566">SUBTOTAL(9,BU49:BU53)</f>
        <v>265951.15999999997</v>
      </c>
      <c r="BV54" s="134">
        <f t="shared" si="566"/>
        <v>0</v>
      </c>
      <c r="BW54" s="137">
        <f>SUBTOTAL(9,BW49:BW53)</f>
        <v>265951.15999999997</v>
      </c>
      <c r="BX54" s="134">
        <f t="shared" ref="BX54" si="567">SUBTOTAL(9,BX49:BX53)</f>
        <v>0</v>
      </c>
      <c r="BY54" s="134">
        <f t="shared" ref="BY54" si="568">SUBTOTAL(9,BY49:BY53)</f>
        <v>6053.67</v>
      </c>
      <c r="BZ54" s="134">
        <f t="shared" ref="BZ54" si="569">SUBTOTAL(9,BZ49:BZ53)</f>
        <v>0</v>
      </c>
      <c r="CA54" s="134">
        <f t="shared" ref="CA54" si="570">SUBTOTAL(9,CA49:CA53)</f>
        <v>0</v>
      </c>
      <c r="CB54" s="134">
        <f t="shared" ref="CB54" si="571">SUBTOTAL(9,CB49:CB53)</f>
        <v>106072.6</v>
      </c>
      <c r="CC54" s="134">
        <f t="shared" ref="CC54" si="572">SUBTOTAL(9,CC49:CC53)</f>
        <v>0</v>
      </c>
      <c r="CD54" s="134">
        <f t="shared" ref="CD54" si="573">SUBTOTAL(9,CD49:CD53)</f>
        <v>549290.69999999995</v>
      </c>
      <c r="CE54" s="134">
        <f t="shared" ref="CE54" si="574">SUBTOTAL(9,CE49:CE53)</f>
        <v>18512.48</v>
      </c>
      <c r="CF54" s="134">
        <f t="shared" ref="CF54" si="575">SUBTOTAL(9,CF49:CF53)</f>
        <v>0</v>
      </c>
      <c r="CG54" s="134">
        <f t="shared" ref="CG54" si="576">SUBTOTAL(9,CG49:CG53)</f>
        <v>0</v>
      </c>
      <c r="CH54" s="134">
        <f t="shared" ref="CH54" si="577">SUBTOTAL(9,CH49:CH53)</f>
        <v>0</v>
      </c>
      <c r="CI54" s="134">
        <f t="shared" ref="CI54:CJ54" si="578">SUBTOTAL(9,CI49:CI53)</f>
        <v>91004.41</v>
      </c>
      <c r="CJ54" s="134">
        <f t="shared" si="578"/>
        <v>0</v>
      </c>
      <c r="CK54" s="137">
        <f>SUBTOTAL(9,CK49:CK53)</f>
        <v>91004.41</v>
      </c>
      <c r="CL54" s="134">
        <f t="shared" ref="CL54" si="579">SUBTOTAL(9,CL49:CL53)</f>
        <v>0</v>
      </c>
      <c r="CM54" s="134">
        <f t="shared" ref="CM54" si="580">SUBTOTAL(9,CM49:CM53)</f>
        <v>0</v>
      </c>
      <c r="CN54" s="134">
        <f t="shared" ref="CN54" si="581">SUBTOTAL(9,CN49:CN53)</f>
        <v>234763.7</v>
      </c>
      <c r="CO54" s="134">
        <f t="shared" ref="CO54:CP54" si="582">SUBTOTAL(9,CO49:CO53)</f>
        <v>676783.27</v>
      </c>
      <c r="CP54" s="134">
        <f t="shared" si="582"/>
        <v>0</v>
      </c>
      <c r="CQ54" s="137">
        <f>SUBTOTAL(9,CQ49:CQ53)</f>
        <v>676783.27</v>
      </c>
      <c r="CR54" s="134">
        <f t="shared" ref="CR54" si="583">SUBTOTAL(9,CR49:CR53)</f>
        <v>0</v>
      </c>
      <c r="CS54" s="134">
        <f t="shared" ref="CS54" si="584">SUBTOTAL(9,CS49:CS53)</f>
        <v>0</v>
      </c>
      <c r="CT54" s="134">
        <f t="shared" ref="CT54" si="585">SUBTOTAL(9,CT49:CT53)</f>
        <v>36438.54</v>
      </c>
      <c r="CU54" s="134">
        <f t="shared" ref="CU54" si="586">SUBTOTAL(9,CU49:CU53)</f>
        <v>723.4</v>
      </c>
      <c r="CV54" s="134">
        <f t="shared" ref="CV54" si="587">SUBTOTAL(9,CV49:CV53)</f>
        <v>50666</v>
      </c>
      <c r="CW54" s="134">
        <f t="shared" ref="CW54" si="588">SUBTOTAL(9,CW49:CW53)</f>
        <v>0</v>
      </c>
      <c r="CX54" s="134">
        <f t="shared" ref="CX54" si="589">SUBTOTAL(9,CX49:CX53)</f>
        <v>58031.55</v>
      </c>
      <c r="CY54" s="134">
        <f t="shared" ref="CY54" si="590">SUBTOTAL(9,CY49:CY53)</f>
        <v>5706.7</v>
      </c>
      <c r="CZ54" s="134">
        <f t="shared" ref="CZ54" si="591">SUBTOTAL(9,CZ49:CZ53)</f>
        <v>0</v>
      </c>
      <c r="DA54" s="134">
        <f t="shared" ref="DA54" si="592">SUBTOTAL(9,DA49:DA53)</f>
        <v>0</v>
      </c>
      <c r="DB54" s="134">
        <f t="shared" ref="DB54" si="593">SUBTOTAL(9,DB49:DB53)</f>
        <v>0</v>
      </c>
      <c r="DC54" s="134">
        <f t="shared" ref="DC54" si="594">SUBTOTAL(9,DC49:DC53)</f>
        <v>0</v>
      </c>
      <c r="DD54" s="134">
        <f t="shared" ref="DD54:DE54" si="595">SUBTOTAL(9,DD49:DD53)</f>
        <v>33838.160000000003</v>
      </c>
      <c r="DE54" s="134">
        <f t="shared" si="595"/>
        <v>0</v>
      </c>
      <c r="DF54" s="137">
        <f>SUBTOTAL(9,DF49:DF53)</f>
        <v>33838.160000000003</v>
      </c>
      <c r="DG54" s="134">
        <f t="shared" ref="DG54" si="596">SUBTOTAL(9,DG49:DG53)</f>
        <v>23231.77</v>
      </c>
      <c r="DH54" s="134">
        <f t="shared" ref="DH54" si="597">SUBTOTAL(9,DH49:DH53)</f>
        <v>0</v>
      </c>
      <c r="DI54" s="137">
        <f>SUBTOTAL(9,DI49:DI53)</f>
        <v>23231.77</v>
      </c>
      <c r="DJ54" s="134">
        <f t="shared" ref="DJ54" si="598">SUBTOTAL(9,DJ49:DJ53)</f>
        <v>0</v>
      </c>
      <c r="DK54" s="134">
        <f t="shared" ref="DK54" si="599">SUBTOTAL(9,DK49:DK53)</f>
        <v>0</v>
      </c>
      <c r="DL54" s="134"/>
      <c r="DM54" s="134">
        <f t="shared" ref="DM54" si="600">SUBTOTAL(9,DM49:DM53)</f>
        <v>0</v>
      </c>
      <c r="DN54" s="134">
        <f t="shared" ref="DN54" si="601">SUBTOTAL(9,DN49:DN53)</f>
        <v>157.26</v>
      </c>
      <c r="DO54" s="134">
        <f t="shared" ref="DO54" si="602">SUBTOTAL(9,DO49:DO53)</f>
        <v>764655.4</v>
      </c>
      <c r="DP54" s="134">
        <f t="shared" ref="DP54" si="603">SUBTOTAL(9,DP49:DP53)</f>
        <v>0</v>
      </c>
      <c r="DQ54" s="134">
        <f t="shared" ref="DQ54" si="604">SUBTOTAL(9,DQ49:DQ53)</f>
        <v>173422.63</v>
      </c>
      <c r="DR54" s="134">
        <f t="shared" ref="DR54" si="605">SUBTOTAL(9,DR49:DR53)</f>
        <v>0</v>
      </c>
      <c r="DS54" s="134">
        <f t="shared" ref="DS54" si="606">SUBTOTAL(9,DS49:DS53)</f>
        <v>28047.89</v>
      </c>
      <c r="DT54" s="134">
        <f t="shared" ref="DT54" si="607">SUBTOTAL(9,DT49:DT53)</f>
        <v>8004505.8799999999</v>
      </c>
      <c r="DU54" s="134">
        <f t="shared" ref="DU54" si="608">SUBTOTAL(9,DU49:DU53)</f>
        <v>192416.12</v>
      </c>
      <c r="DV54" s="134">
        <f t="shared" ref="DV54" si="609">SUBTOTAL(9,DV49:DV53)</f>
        <v>1698.6</v>
      </c>
      <c r="DW54" s="134">
        <f t="shared" ref="DW54" si="610">SUBTOTAL(9,DW49:DW53)</f>
        <v>53466.89</v>
      </c>
      <c r="DX54" s="134">
        <f t="shared" ref="DX54" si="611">SUBTOTAL(9,DX49:DX53)</f>
        <v>58812.9</v>
      </c>
      <c r="DY54" s="134">
        <f t="shared" ref="DY54" si="612">SUBTOTAL(9,DY49:DY53)</f>
        <v>0</v>
      </c>
      <c r="DZ54" s="134">
        <f t="shared" ref="DZ54" si="613">SUBTOTAL(9,DZ49:DZ53)</f>
        <v>4233.88</v>
      </c>
      <c r="EA54" s="134">
        <f t="shared" ref="EA54" si="614">SUBTOTAL(9,EA49:EA53)</f>
        <v>0</v>
      </c>
      <c r="EB54" s="134">
        <f t="shared" ref="EB54" si="615">SUBTOTAL(9,EB49:EB53)</f>
        <v>0</v>
      </c>
      <c r="EC54" s="134">
        <f t="shared" ref="EC54" si="616">SUBTOTAL(9,EC49:EC53)</f>
        <v>0</v>
      </c>
      <c r="ED54" s="134">
        <f t="shared" ref="ED54" si="617">SUBTOTAL(9,ED49:ED53)</f>
        <v>15651.44</v>
      </c>
      <c r="EE54" s="134">
        <f t="shared" ref="EE54" si="618">SUBTOTAL(9,EE49:EE53)</f>
        <v>0</v>
      </c>
      <c r="EF54" s="134">
        <f t="shared" ref="EF54" si="619">SUBTOTAL(9,EF49:EF53)</f>
        <v>0</v>
      </c>
      <c r="EG54" s="134">
        <f t="shared" ref="EG54" si="620">SUBTOTAL(9,EG49:EG53)</f>
        <v>0</v>
      </c>
      <c r="EH54" s="134">
        <f t="shared" ref="EH54" si="621">SUBTOTAL(9,EH49:EH53)</f>
        <v>89688.3</v>
      </c>
      <c r="EI54" s="134">
        <f t="shared" ref="EI54" si="622">SUBTOTAL(9,EI49:EI53)</f>
        <v>150951.25</v>
      </c>
      <c r="EJ54" s="134">
        <f t="shared" ref="EJ54" si="623">SUBTOTAL(9,EJ49:EJ53)</f>
        <v>0</v>
      </c>
      <c r="EK54" s="134">
        <f t="shared" ref="EK54" si="624">SUBTOTAL(9,EK49:EK53)</f>
        <v>6900.39</v>
      </c>
      <c r="EL54" s="134">
        <f t="shared" ref="EL54" si="625">SUBTOTAL(9,EL49:EL53)</f>
        <v>0</v>
      </c>
      <c r="EM54" s="134">
        <f t="shared" ref="EM54" si="626">SUBTOTAL(9,EM49:EM53)</f>
        <v>0</v>
      </c>
      <c r="EN54" s="134">
        <f t="shared" ref="EN54" si="627">SUBTOTAL(9,EN49:EN53)</f>
        <v>0</v>
      </c>
      <c r="EO54" s="134">
        <f t="shared" ref="EO54" si="628">SUBTOTAL(9,EO49:EO53)</f>
        <v>0</v>
      </c>
      <c r="EP54" s="134">
        <f t="shared" ref="EP54" si="629">SUBTOTAL(9,EP49:EP53)</f>
        <v>0</v>
      </c>
      <c r="EQ54" s="134">
        <f t="shared" ref="EQ54" si="630">SUBTOTAL(9,EQ49:EQ53)</f>
        <v>48833.58</v>
      </c>
      <c r="ER54" s="134">
        <f t="shared" ref="ER54" si="631">SUBTOTAL(9,ER49:ER53)</f>
        <v>37822.400000000001</v>
      </c>
      <c r="ES54" s="134">
        <f t="shared" ref="ES54" si="632">SUBTOTAL(9,ES49:ES53)</f>
        <v>37478.68</v>
      </c>
      <c r="ET54" s="134">
        <f t="shared" ref="ET54" si="633">SUBTOTAL(9,ET49:ET53)</f>
        <v>103773.75</v>
      </c>
      <c r="EU54" s="134">
        <f t="shared" ref="EU54" si="634">SUBTOTAL(9,EU49:EU53)</f>
        <v>623444.26</v>
      </c>
      <c r="EV54" s="134">
        <f t="shared" ref="EV54" si="635">SUBTOTAL(9,EV49:EV53)</f>
        <v>33145.769999999997</v>
      </c>
      <c r="EW54" s="134">
        <f t="shared" ref="EW54" si="636">SUBTOTAL(9,EW49:EW53)</f>
        <v>19266.59</v>
      </c>
      <c r="EX54" s="134">
        <f t="shared" ref="EX54" si="637">SUBTOTAL(9,EX49:EX53)</f>
        <v>0</v>
      </c>
      <c r="EY54" s="134">
        <f t="shared" ref="EY54" si="638">SUBTOTAL(9,EY49:EY53)</f>
        <v>540742.46</v>
      </c>
      <c r="EZ54" s="134">
        <f t="shared" ref="EZ54:FA54" si="639">SUBTOTAL(9,EZ49:EZ53)</f>
        <v>423983.58999999997</v>
      </c>
      <c r="FA54" s="134">
        <f t="shared" si="639"/>
        <v>0</v>
      </c>
      <c r="FB54" s="134">
        <f t="shared" ref="FB54:FE54" si="640">SUBTOTAL(9,FB49:FB53)</f>
        <v>488429.2</v>
      </c>
      <c r="FC54" s="134">
        <f t="shared" si="640"/>
        <v>0</v>
      </c>
      <c r="FD54" s="137">
        <f>SUBTOTAL(9,FD49:FD53)</f>
        <v>488429.2</v>
      </c>
      <c r="FE54" s="134">
        <f t="shared" si="640"/>
        <v>0</v>
      </c>
      <c r="FF54" s="134">
        <f t="shared" ref="FF54" si="641">SUBTOTAL(9,FF49:FF53)</f>
        <v>163206.40000000002</v>
      </c>
      <c r="FG54" s="134">
        <f t="shared" ref="FG54" si="642">SUBTOTAL(9,FG49:FG53)</f>
        <v>0</v>
      </c>
      <c r="FH54" s="134">
        <f t="shared" ref="FH54" si="643">SUBTOTAL(9,FH49:FH53)</f>
        <v>0</v>
      </c>
      <c r="FI54" s="134">
        <f t="shared" ref="FI54:FJ54" si="644">SUBTOTAL(9,FI49:FI53)</f>
        <v>228722.79</v>
      </c>
      <c r="FJ54" s="134">
        <f t="shared" si="644"/>
        <v>0</v>
      </c>
      <c r="FK54" s="137">
        <f>SUBTOTAL(9,FK49:FK53)</f>
        <v>228722.79</v>
      </c>
      <c r="FL54" s="134">
        <f t="shared" ref="FL54" si="645">SUBTOTAL(9,FL49:FL53)</f>
        <v>11859.12</v>
      </c>
      <c r="FM54" s="134">
        <f t="shared" ref="FM54" si="646">SUBTOTAL(9,FM49:FM53)</f>
        <v>0</v>
      </c>
      <c r="FN54" s="134">
        <f t="shared" ref="FN54" si="647">SUBTOTAL(9,FN49:FN53)</f>
        <v>288041.65000000002</v>
      </c>
      <c r="FO54" s="134">
        <f t="shared" ref="FO54" si="648">SUBTOTAL(9,FO49:FO53)</f>
        <v>0</v>
      </c>
      <c r="FP54" s="134">
        <f t="shared" ref="FP54:FQ54" si="649">SUBTOTAL(9,FP49:FP53)</f>
        <v>300214.40999999997</v>
      </c>
      <c r="FQ54" s="134">
        <f t="shared" si="649"/>
        <v>0</v>
      </c>
      <c r="FR54" s="137">
        <f>SUBTOTAL(9,FR49:FR53)</f>
        <v>300214.40999999997</v>
      </c>
      <c r="FS54" s="134">
        <f t="shared" ref="FS54" si="650">SUBTOTAL(9,FS49:FS53)</f>
        <v>0</v>
      </c>
      <c r="FT54" s="134">
        <f t="shared" ref="FT54" si="651">SUBTOTAL(9,FT49:FT53)</f>
        <v>0</v>
      </c>
      <c r="FU54" s="134">
        <f t="shared" ref="FU54" si="652">SUBTOTAL(9,FU49:FU53)</f>
        <v>0</v>
      </c>
      <c r="FV54" s="134">
        <f t="shared" ref="FV54" si="653">SUBTOTAL(9,FV49:FV53)</f>
        <v>7855.3</v>
      </c>
      <c r="FW54" s="134">
        <f t="shared" ref="FW54" si="654">SUBTOTAL(9,FW49:FW53)</f>
        <v>0</v>
      </c>
      <c r="FX54" s="134">
        <f t="shared" ref="FX54" si="655">SUBTOTAL(9,FX49:FX53)</f>
        <v>0</v>
      </c>
      <c r="FY54" s="134">
        <f t="shared" ref="FY54" si="656">SUBTOTAL(9,FY49:FY53)</f>
        <v>236338.19</v>
      </c>
      <c r="FZ54" s="134">
        <f>SUBTOTAL(9,FZ49:FZ53)</f>
        <v>0</v>
      </c>
      <c r="GA54" s="134">
        <f>SUBTOTAL(9,GA49:GA53)</f>
        <v>0</v>
      </c>
      <c r="GB54" s="134">
        <f>SUBTOTAL(9,GB49:GB53)</f>
        <v>0</v>
      </c>
      <c r="GC54" s="137">
        <f>SUBTOTAL(9,GC49:GC53)</f>
        <v>236338.19</v>
      </c>
      <c r="GD54" s="134">
        <f t="shared" ref="GD54" si="657">SUBTOTAL(9,GD49:GD53)</f>
        <v>0</v>
      </c>
      <c r="GE54" s="134">
        <f t="shared" ref="GE54" si="658">SUBTOTAL(9,GE49:GE53)</f>
        <v>0</v>
      </c>
      <c r="GF54" s="134">
        <f t="shared" ref="GF54" si="659">SUBTOTAL(9,GF49:GF53)</f>
        <v>0</v>
      </c>
      <c r="GG54" s="134">
        <f t="shared" ref="GG54" si="660">SUBTOTAL(9,GG49:GG53)</f>
        <v>0</v>
      </c>
      <c r="GH54" s="134">
        <f t="shared" ref="GH54" si="661">SUBTOTAL(9,GH49:GH53)</f>
        <v>0</v>
      </c>
      <c r="GI54" s="134">
        <f t="shared" ref="GI54" si="662">SUBTOTAL(9,GI49:GI53)</f>
        <v>0</v>
      </c>
      <c r="GJ54" s="134">
        <f t="shared" ref="GJ54" si="663">SUBTOTAL(9,GJ49:GJ53)</f>
        <v>0</v>
      </c>
      <c r="GK54" s="134">
        <f t="shared" ref="GK54" si="664">SUBTOTAL(9,GK49:GK53)</f>
        <v>0</v>
      </c>
      <c r="GL54" s="134">
        <f t="shared" ref="GL54" si="665">SUBTOTAL(9,GL49:GL53)</f>
        <v>0</v>
      </c>
      <c r="GM54" s="134">
        <f t="shared" ref="GM54" si="666">SUBTOTAL(9,GM49:GM53)</f>
        <v>193775.09</v>
      </c>
      <c r="GN54" s="134">
        <f t="shared" ref="GN54" si="667">SUBTOTAL(9,GN49:GN53)</f>
        <v>40975.85</v>
      </c>
      <c r="GO54" s="134">
        <f t="shared" ref="GO54" si="668">SUBTOTAL(9,GO49:GO53)</f>
        <v>51361.05</v>
      </c>
      <c r="GP54" s="134">
        <f t="shared" ref="GP54" si="669">SUBTOTAL(9,GP49:GP53)</f>
        <v>0</v>
      </c>
      <c r="GQ54" s="134">
        <f t="shared" ref="GQ54" si="670">SUBTOTAL(9,GQ49:GQ53)</f>
        <v>0</v>
      </c>
      <c r="GR54" s="134">
        <f t="shared" ref="GR54" si="671">SUBTOTAL(9,GR49:GR53)</f>
        <v>9816.23</v>
      </c>
      <c r="GS54" s="134">
        <f t="shared" ref="GS54" si="672">SUBTOTAL(9,GS49:GS53)</f>
        <v>0</v>
      </c>
      <c r="GT54" s="134">
        <f t="shared" ref="GT54:GY54" si="673">SUBTOTAL(9,GT49:GT53)</f>
        <v>116542.81</v>
      </c>
      <c r="GU54" s="134">
        <f t="shared" si="673"/>
        <v>0</v>
      </c>
      <c r="GV54" s="137">
        <f>SUBTOTAL(9,GV49:GV53)</f>
        <v>116542.81</v>
      </c>
      <c r="GW54" s="134"/>
      <c r="GX54" s="134">
        <f t="shared" si="673"/>
        <v>79838.26999999999</v>
      </c>
      <c r="GY54" s="134">
        <f t="shared" si="673"/>
        <v>18614574.149999999</v>
      </c>
      <c r="GZ54" s="159"/>
    </row>
    <row r="55" spans="1:208">
      <c r="V55" s="122"/>
      <c r="AH55" s="122"/>
      <c r="AI55" s="138"/>
    </row>
    <row r="56" spans="1:208" s="125" customFormat="1">
      <c r="A56" s="123"/>
      <c r="B56" s="123"/>
      <c r="C56" s="133" t="str">
        <f>'1718 revenues orig'!C42</f>
        <v>44103</v>
      </c>
      <c r="D56" s="134" t="str">
        <f>'1718 revenues orig'!D42</f>
        <v xml:space="preserve"> Impact Aid, Public Law 103-382</v>
      </c>
      <c r="E56" s="134">
        <f>'1718 revenues orig'!E42</f>
        <v>0</v>
      </c>
      <c r="F56" s="134">
        <f>'1718 revenues orig'!F42</f>
        <v>0</v>
      </c>
      <c r="G56" s="134">
        <f>'1718 revenues orig'!G42</f>
        <v>0</v>
      </c>
      <c r="H56" s="134">
        <f>'1718 revenues orig'!H42</f>
        <v>845721.41</v>
      </c>
      <c r="I56" s="134">
        <f>'1718 revenues orig'!I42</f>
        <v>121212.49</v>
      </c>
      <c r="J56" s="134">
        <f>'1718 revenues orig'!ET42</f>
        <v>0</v>
      </c>
      <c r="K56" s="134">
        <f>'1718 revenues orig'!EU42</f>
        <v>0</v>
      </c>
      <c r="L56" s="134">
        <f>'1718 revenues orig'!EV42</f>
        <v>0</v>
      </c>
      <c r="M56" s="134">
        <f>'1718 revenues orig'!EW42</f>
        <v>0</v>
      </c>
      <c r="N56" s="134">
        <f>'1718 revenues orig'!EX42</f>
        <v>0</v>
      </c>
      <c r="O56" s="134">
        <f>'1718 revenues orig'!EY42</f>
        <v>0</v>
      </c>
      <c r="P56" s="134">
        <f>'1718 revenues orig'!EZ42</f>
        <v>0</v>
      </c>
      <c r="Q56" s="134">
        <f>'1718 revenues orig'!FA42</f>
        <v>0</v>
      </c>
      <c r="R56" s="134">
        <f>'1718 revenues orig'!FB42</f>
        <v>0</v>
      </c>
      <c r="S56" s="134">
        <f>'1718 revenues orig'!FC42</f>
        <v>0</v>
      </c>
      <c r="T56" s="134">
        <f>'1718 revenues orig'!FD42</f>
        <v>0</v>
      </c>
      <c r="U56" s="134">
        <f>'1718 revenues orig'!FE42</f>
        <v>0</v>
      </c>
      <c r="V56" s="134">
        <f>'1718 revenues orig'!FF42</f>
        <v>0</v>
      </c>
      <c r="W56" s="134">
        <f>'1718 revenues orig'!FG42</f>
        <v>0</v>
      </c>
      <c r="X56" s="134">
        <f>'1718 revenues orig'!FH42</f>
        <v>0</v>
      </c>
      <c r="Y56" s="134">
        <f>'1718 revenues orig'!FI42</f>
        <v>0</v>
      </c>
      <c r="Z56" s="134">
        <f>'1718 revenues orig'!FJ42</f>
        <v>604.5</v>
      </c>
      <c r="AA56" s="134">
        <f>'1718 revenues orig'!FK42</f>
        <v>0</v>
      </c>
      <c r="AB56" s="134">
        <f>'1718 revenues orig'!FL42</f>
        <v>0</v>
      </c>
      <c r="AC56" s="134">
        <f>'1718 revenues orig'!FM42</f>
        <v>0</v>
      </c>
      <c r="AD56" s="134">
        <f>'1718 revenues orig'!FN42</f>
        <v>0</v>
      </c>
      <c r="AE56" s="134">
        <f>'1718 revenues orig'!FO42</f>
        <v>0</v>
      </c>
      <c r="AF56" s="134">
        <f>'1718 revenues orig'!FP42</f>
        <v>0</v>
      </c>
      <c r="AG56" s="134">
        <f>'1718 revenues orig'!FQ42</f>
        <v>0</v>
      </c>
      <c r="AH56" s="134">
        <f>'1718 revenues orig'!FR42</f>
        <v>0</v>
      </c>
      <c r="AI56" s="137">
        <f>SUM(I56:AH56)</f>
        <v>121816.99</v>
      </c>
      <c r="AJ56" s="134">
        <f>'1718 revenues orig'!J42</f>
        <v>0</v>
      </c>
      <c r="AK56" s="134">
        <f>'1718 revenues orig'!K42</f>
        <v>0</v>
      </c>
      <c r="AL56" s="134">
        <f>'1718 revenues orig'!L42</f>
        <v>0</v>
      </c>
      <c r="AM56" s="134">
        <f>'1718 revenues orig'!M42</f>
        <v>0</v>
      </c>
      <c r="AN56" s="134">
        <f>'1718 revenues orig'!N42</f>
        <v>0</v>
      </c>
      <c r="AO56" s="134">
        <f>'1718 revenues orig'!O42</f>
        <v>0</v>
      </c>
      <c r="AP56" s="134">
        <f>'1718 revenues orig'!P42</f>
        <v>0</v>
      </c>
      <c r="AQ56" s="134">
        <f>'1718 revenues orig'!Q42</f>
        <v>0</v>
      </c>
      <c r="AR56" s="134">
        <f>'1718 revenues orig'!R42</f>
        <v>0</v>
      </c>
      <c r="AS56" s="134">
        <f>'1718 revenues orig'!S42</f>
        <v>0</v>
      </c>
      <c r="AT56" s="134">
        <f>'1718 revenues orig'!FS42</f>
        <v>0</v>
      </c>
      <c r="AU56" s="149">
        <f t="shared" ref="AU56" si="674">SUM(AS56:AT56)</f>
        <v>0</v>
      </c>
      <c r="AV56" s="134">
        <f>'1718 revenues orig'!T42</f>
        <v>0</v>
      </c>
      <c r="AW56" s="134">
        <f>'1718 revenues orig'!U42</f>
        <v>4317509.42</v>
      </c>
      <c r="AX56" s="134">
        <f>'1718 revenues orig'!V42</f>
        <v>681917.34</v>
      </c>
      <c r="AY56" s="134">
        <f>'1718 revenues orig'!W42</f>
        <v>0</v>
      </c>
      <c r="AZ56" s="134">
        <f>'1718 revenues orig'!ER42</f>
        <v>0</v>
      </c>
      <c r="BA56" s="134">
        <f>'1718 revenues orig'!X42</f>
        <v>0</v>
      </c>
      <c r="BB56" s="134">
        <f>'1718 revenues orig'!FT42</f>
        <v>0</v>
      </c>
      <c r="BC56" s="134">
        <f>'1718 revenues orig'!FU42</f>
        <v>0</v>
      </c>
      <c r="BD56" s="149">
        <f t="shared" ref="BD56" si="675">SUM(BB56:BC56)</f>
        <v>0</v>
      </c>
      <c r="BE56" s="134">
        <f>'1718 revenues orig'!Y42</f>
        <v>0</v>
      </c>
      <c r="BF56" s="134">
        <f>'1718 revenues orig'!Z42</f>
        <v>22844050.210000001</v>
      </c>
      <c r="BG56" s="134">
        <f>'1718 revenues orig'!AA42</f>
        <v>0</v>
      </c>
      <c r="BH56" s="134">
        <f>'1718 revenues orig'!AB42</f>
        <v>0</v>
      </c>
      <c r="BI56" s="134">
        <f>'1718 revenues orig'!AC42</f>
        <v>0</v>
      </c>
      <c r="BJ56" s="134">
        <f>'1718 revenues orig'!FV42</f>
        <v>0</v>
      </c>
      <c r="BK56" s="149">
        <f t="shared" ref="BK56" si="676">SUM(BI56:BJ56)</f>
        <v>0</v>
      </c>
      <c r="BL56" s="134">
        <f>'1718 revenues orig'!AD42</f>
        <v>0</v>
      </c>
      <c r="BM56" s="134">
        <f>'1718 revenues orig'!AE42</f>
        <v>0</v>
      </c>
      <c r="BN56" s="134">
        <f>'1718 revenues orig'!AF42</f>
        <v>226514.76</v>
      </c>
      <c r="BO56" s="134">
        <f>'1718 revenues orig'!AG42</f>
        <v>0</v>
      </c>
      <c r="BP56" s="134">
        <f>'1718 revenues orig'!AH42</f>
        <v>0</v>
      </c>
      <c r="BQ56" s="134">
        <f>'1718 revenues orig'!AI42</f>
        <v>0</v>
      </c>
      <c r="BR56" s="134">
        <f>'1718 revenues orig'!AJ42</f>
        <v>0</v>
      </c>
      <c r="BS56" s="134">
        <f>'1718 revenues orig'!AK42</f>
        <v>1090718.8</v>
      </c>
      <c r="BT56" s="134">
        <f>'1718 revenues orig'!AL42</f>
        <v>0</v>
      </c>
      <c r="BU56" s="134">
        <f>'1718 revenues orig'!AM42</f>
        <v>0</v>
      </c>
      <c r="BV56" s="134">
        <f>'1718 revenues orig'!FW42</f>
        <v>0</v>
      </c>
      <c r="BW56" s="149">
        <f t="shared" ref="BW56" si="677">SUM(BU56:BV56)</f>
        <v>0</v>
      </c>
      <c r="BX56" s="134">
        <f>'1718 revenues orig'!AN42</f>
        <v>0</v>
      </c>
      <c r="BY56" s="134">
        <f>'1718 revenues orig'!AO42</f>
        <v>0</v>
      </c>
      <c r="BZ56" s="134">
        <f>'1718 revenues orig'!AP42</f>
        <v>0</v>
      </c>
      <c r="CA56" s="134">
        <f>'1718 revenues orig'!AQ42</f>
        <v>0</v>
      </c>
      <c r="CB56" s="134">
        <f>'1718 revenues orig'!AR42</f>
        <v>3444487.48</v>
      </c>
      <c r="CC56" s="134">
        <f>'1718 revenues orig'!AS42</f>
        <v>0</v>
      </c>
      <c r="CD56" s="134">
        <f>'1718 revenues orig'!AT42</f>
        <v>101268.55</v>
      </c>
      <c r="CE56" s="134">
        <f>'1718 revenues orig'!AU42</f>
        <v>0</v>
      </c>
      <c r="CF56" s="134">
        <f>'1718 revenues orig'!AV42</f>
        <v>0</v>
      </c>
      <c r="CG56" s="134">
        <f>'1718 revenues orig'!AW42</f>
        <v>0</v>
      </c>
      <c r="CH56" s="134">
        <f>'1718 revenues orig'!AX42</f>
        <v>0</v>
      </c>
      <c r="CI56" s="134">
        <f>'1718 revenues orig'!AY42</f>
        <v>0</v>
      </c>
      <c r="CJ56" s="134">
        <f>'1718 revenues orig'!FX42</f>
        <v>0</v>
      </c>
      <c r="CK56" s="149">
        <f t="shared" ref="CK56" si="678">SUM(CI56:CJ56)</f>
        <v>0</v>
      </c>
      <c r="CL56" s="134">
        <f>'1718 revenues orig'!AZ42</f>
        <v>0</v>
      </c>
      <c r="CM56" s="134">
        <f>'1718 revenues orig'!BA42</f>
        <v>0</v>
      </c>
      <c r="CN56" s="134">
        <f>'1718 revenues orig'!BB42</f>
        <v>0</v>
      </c>
      <c r="CO56" s="134">
        <f>'1718 revenues orig'!BC42</f>
        <v>29269347.719999999</v>
      </c>
      <c r="CP56" s="134">
        <f>'1718 revenues orig'!FY42</f>
        <v>0</v>
      </c>
      <c r="CQ56" s="149">
        <f t="shared" ref="CQ56" si="679">SUM(CO56:CP56)</f>
        <v>29269347.719999999</v>
      </c>
      <c r="CR56" s="134">
        <f>'1718 revenues orig'!BD42</f>
        <v>0</v>
      </c>
      <c r="CS56" s="134">
        <f>'1718 revenues orig'!BE42</f>
        <v>0</v>
      </c>
      <c r="CT56" s="134">
        <f>'1718 revenues orig'!BF42</f>
        <v>3366922.18</v>
      </c>
      <c r="CU56" s="134">
        <f>'1718 revenues orig'!BG42</f>
        <v>0</v>
      </c>
      <c r="CV56" s="134">
        <f>'1718 revenues orig'!BH42</f>
        <v>0</v>
      </c>
      <c r="CW56" s="134">
        <f>'1718 revenues orig'!BI42</f>
        <v>0</v>
      </c>
      <c r="CX56" s="134">
        <f>'1718 revenues orig'!BJ42</f>
        <v>0</v>
      </c>
      <c r="CY56" s="134">
        <f>'1718 revenues orig'!BK42</f>
        <v>0</v>
      </c>
      <c r="CZ56" s="134">
        <f>'1718 revenues orig'!BL42</f>
        <v>0</v>
      </c>
      <c r="DA56" s="134">
        <f>'1718 revenues orig'!BM42</f>
        <v>0</v>
      </c>
      <c r="DB56" s="134">
        <f>'1718 revenues orig'!BN42</f>
        <v>0</v>
      </c>
      <c r="DC56" s="134">
        <f>'1718 revenues orig'!BO42</f>
        <v>0</v>
      </c>
      <c r="DD56" s="134">
        <f>'1718 revenues orig'!BP42</f>
        <v>243187.91</v>
      </c>
      <c r="DE56" s="134">
        <f>'1718 revenues orig'!FZ42</f>
        <v>0</v>
      </c>
      <c r="DF56" s="149">
        <f t="shared" ref="DF56" si="680">SUM(DD56:DE56)</f>
        <v>243187.91</v>
      </c>
      <c r="DG56" s="134">
        <f>'1718 revenues orig'!BQ42</f>
        <v>1060984.93</v>
      </c>
      <c r="DH56" s="134">
        <f>'1718 revenues orig'!BT42</f>
        <v>0</v>
      </c>
      <c r="DI56" s="149">
        <f t="shared" ref="DI56" si="681">SUM(DG56:DH56)</f>
        <v>1060984.93</v>
      </c>
      <c r="DJ56" s="134">
        <f>'1718 revenues orig'!BR42</f>
        <v>0</v>
      </c>
      <c r="DK56" s="134">
        <f>'1718 revenues orig'!BS42</f>
        <v>0</v>
      </c>
      <c r="DL56" s="134"/>
      <c r="DM56" s="134">
        <f>'1718 revenues orig'!BT42</f>
        <v>0</v>
      </c>
      <c r="DN56" s="134">
        <f>'1718 revenues orig'!BU42</f>
        <v>0</v>
      </c>
      <c r="DO56" s="134">
        <f>'1718 revenues orig'!BV42</f>
        <v>0</v>
      </c>
      <c r="DP56" s="134">
        <f>'1718 revenues orig'!BW42</f>
        <v>0</v>
      </c>
      <c r="DQ56" s="134">
        <f>'1718 revenues orig'!BX42</f>
        <v>0</v>
      </c>
      <c r="DR56" s="134">
        <f>'1718 revenues orig'!BY42</f>
        <v>0</v>
      </c>
      <c r="DS56" s="134">
        <f>'1718 revenues orig'!BZ42</f>
        <v>0</v>
      </c>
      <c r="DT56" s="134">
        <f>'1718 revenues orig'!CA42</f>
        <v>397159.76</v>
      </c>
      <c r="DU56" s="134">
        <f>'1718 revenues orig'!CB42</f>
        <v>223224.03</v>
      </c>
      <c r="DV56" s="134">
        <f>'1718 revenues orig'!CC42</f>
        <v>0</v>
      </c>
      <c r="DW56" s="134">
        <f>'1718 revenues orig'!CD42</f>
        <v>0</v>
      </c>
      <c r="DX56" s="134">
        <f>'1718 revenues orig'!CE42</f>
        <v>463725.19</v>
      </c>
      <c r="DY56" s="134">
        <f>'1718 revenues orig'!CF42</f>
        <v>0</v>
      </c>
      <c r="DZ56" s="134">
        <f>'1718 revenues orig'!CG42</f>
        <v>519.97</v>
      </c>
      <c r="EA56" s="134">
        <f>'1718 revenues orig'!CH42</f>
        <v>82202.740000000005</v>
      </c>
      <c r="EB56" s="134">
        <f>'1718 revenues orig'!CI42</f>
        <v>0</v>
      </c>
      <c r="EC56" s="134">
        <f>'1718 revenues orig'!CJ42</f>
        <v>0</v>
      </c>
      <c r="ED56" s="134">
        <f>'1718 revenues orig'!CK42</f>
        <v>0</v>
      </c>
      <c r="EE56" s="134">
        <f>'1718 revenues orig'!CL42</f>
        <v>0</v>
      </c>
      <c r="EF56" s="134">
        <f>'1718 revenues orig'!CM42</f>
        <v>0</v>
      </c>
      <c r="EG56" s="134">
        <f>'1718 revenues orig'!CN42</f>
        <v>0</v>
      </c>
      <c r="EH56" s="134">
        <f>'1718 revenues orig'!CO42</f>
        <v>0</v>
      </c>
      <c r="EI56" s="134">
        <f>'1718 revenues orig'!CP42</f>
        <v>0</v>
      </c>
      <c r="EJ56" s="134">
        <f>'1718 revenues orig'!CQ42</f>
        <v>0</v>
      </c>
      <c r="EK56" s="134">
        <f>'1718 revenues orig'!CR42</f>
        <v>0</v>
      </c>
      <c r="EL56" s="134">
        <f>'1718 revenues orig'!CS42</f>
        <v>0</v>
      </c>
      <c r="EM56" s="134">
        <f>'1718 revenues orig'!CT42</f>
        <v>0</v>
      </c>
      <c r="EN56" s="134">
        <f>'1718 revenues orig'!CU42</f>
        <v>0</v>
      </c>
      <c r="EO56" s="134">
        <f>'1718 revenues orig'!CV42</f>
        <v>0</v>
      </c>
      <c r="EP56" s="134">
        <f>'1718 revenues orig'!CW42</f>
        <v>0</v>
      </c>
      <c r="EQ56" s="134">
        <f>'1718 revenues orig'!CX42</f>
        <v>0</v>
      </c>
      <c r="ER56" s="134">
        <f>'1718 revenues orig'!CY42</f>
        <v>29661.33</v>
      </c>
      <c r="ES56" s="134">
        <f>'1718 revenues orig'!CZ42</f>
        <v>1157448.99</v>
      </c>
      <c r="ET56" s="134">
        <f>'1718 revenues orig'!DA42</f>
        <v>6638.42</v>
      </c>
      <c r="EU56" s="134">
        <f>'1718 revenues orig'!DB42</f>
        <v>0</v>
      </c>
      <c r="EV56" s="134">
        <f>'1718 revenues orig'!DC42</f>
        <v>0</v>
      </c>
      <c r="EW56" s="134">
        <f>'1718 revenues orig'!DD42</f>
        <v>13551.85</v>
      </c>
      <c r="EX56" s="134">
        <f>'1718 revenues orig'!DE42</f>
        <v>0</v>
      </c>
      <c r="EY56" s="134">
        <f>'1718 revenues orig'!DF42</f>
        <v>0</v>
      </c>
      <c r="EZ56" s="134">
        <f>'1718 revenues orig'!DG42</f>
        <v>0</v>
      </c>
      <c r="FA56" s="134">
        <f>'1718 revenues orig'!ES42</f>
        <v>0</v>
      </c>
      <c r="FB56" s="134">
        <f>'1718 revenues orig'!DH42</f>
        <v>0</v>
      </c>
      <c r="FC56" s="134">
        <f>'1718 revenues orig'!DI42</f>
        <v>0</v>
      </c>
      <c r="FD56" s="149">
        <f t="shared" ref="FD56" si="682">SUM(FB56:FC56)</f>
        <v>0</v>
      </c>
      <c r="FE56" s="134">
        <f>'1718 revenues orig'!DI42</f>
        <v>0</v>
      </c>
      <c r="FF56" s="134">
        <f>'1718 revenues orig'!DJ42</f>
        <v>305053.83</v>
      </c>
      <c r="FG56" s="134">
        <f>'1718 revenues orig'!DK42</f>
        <v>0</v>
      </c>
      <c r="FH56" s="134">
        <f>'1718 revenues orig'!DL42</f>
        <v>0</v>
      </c>
      <c r="FI56" s="134">
        <f>'1718 revenues orig'!DM42</f>
        <v>0</v>
      </c>
      <c r="FJ56" s="134">
        <f>'1718 revenues orig'!GC42</f>
        <v>0</v>
      </c>
      <c r="FK56" s="149">
        <f t="shared" ref="FK56" si="683">SUM(FI56:FJ56)</f>
        <v>0</v>
      </c>
      <c r="FL56" s="134">
        <f>'1718 revenues orig'!DN42</f>
        <v>0</v>
      </c>
      <c r="FM56" s="134">
        <f>'1718 revenues orig'!DO42</f>
        <v>0</v>
      </c>
      <c r="FN56" s="134">
        <f>'1718 revenues orig'!DP42</f>
        <v>0</v>
      </c>
      <c r="FO56" s="134">
        <f>'1718 revenues orig'!DQ42</f>
        <v>0</v>
      </c>
      <c r="FP56" s="134">
        <f>'1718 revenues orig'!DR42</f>
        <v>0</v>
      </c>
      <c r="FQ56" s="134">
        <f>'1718 revenues orig'!GD42</f>
        <v>0</v>
      </c>
      <c r="FR56" s="149">
        <f>SUM(FP56:FQ56)</f>
        <v>0</v>
      </c>
      <c r="FS56" s="134">
        <f>'1718 revenues orig'!DS42</f>
        <v>0</v>
      </c>
      <c r="FT56" s="134">
        <f>'1718 revenues orig'!DT42</f>
        <v>7251.56</v>
      </c>
      <c r="FU56" s="134">
        <f>'1718 revenues orig'!DU42</f>
        <v>5336.36</v>
      </c>
      <c r="FV56" s="134">
        <f>'1718 revenues orig'!DV42</f>
        <v>0</v>
      </c>
      <c r="FW56" s="134">
        <f>'1718 revenues orig'!DW42</f>
        <v>0</v>
      </c>
      <c r="FX56" s="134">
        <f>'1718 revenues orig'!DX42</f>
        <v>5182.13</v>
      </c>
      <c r="FY56" s="134">
        <f>'1718 revenues orig'!DY42</f>
        <v>42372.55</v>
      </c>
      <c r="FZ56" s="134">
        <f>'1718 revenues orig'!GE42</f>
        <v>0</v>
      </c>
      <c r="GA56" s="134">
        <f>'1718 revenues orig'!GF42</f>
        <v>0</v>
      </c>
      <c r="GB56" s="134">
        <f>'1718 revenues orig'!GG42</f>
        <v>0</v>
      </c>
      <c r="GC56" s="149">
        <f>SUM(FY56:GB56)</f>
        <v>42372.55</v>
      </c>
      <c r="GD56" s="134">
        <f>'1718 revenues orig'!DZ42</f>
        <v>0</v>
      </c>
      <c r="GE56" s="134">
        <f>'1718 revenues orig'!EA42</f>
        <v>0</v>
      </c>
      <c r="GF56" s="134">
        <f>'1718 revenues orig'!EB42</f>
        <v>0</v>
      </c>
      <c r="GG56" s="134">
        <f>'1718 revenues orig'!EC42</f>
        <v>0</v>
      </c>
      <c r="GH56" s="134">
        <f>'1718 revenues orig'!ED42</f>
        <v>0</v>
      </c>
      <c r="GI56" s="134">
        <f>'1718 revenues orig'!EE42</f>
        <v>0</v>
      </c>
      <c r="GJ56" s="134">
        <f>'1718 revenues orig'!EF42</f>
        <v>0</v>
      </c>
      <c r="GK56" s="134">
        <f>'1718 revenues orig'!EG42</f>
        <v>0</v>
      </c>
      <c r="GL56" s="134">
        <f>'1718 revenues orig'!EH42</f>
        <v>0</v>
      </c>
      <c r="GM56" s="134">
        <f>'1718 revenues orig'!EI42</f>
        <v>0</v>
      </c>
      <c r="GN56" s="134">
        <f>'1718 revenues orig'!EJ42</f>
        <v>0</v>
      </c>
      <c r="GO56" s="134">
        <f>'1718 revenues orig'!EK42</f>
        <v>354215.87</v>
      </c>
      <c r="GP56" s="134">
        <f>'1718 revenues orig'!EL42</f>
        <v>0</v>
      </c>
      <c r="GQ56" s="134">
        <f>'1718 revenues orig'!EM42</f>
        <v>0</v>
      </c>
      <c r="GR56" s="134">
        <f>'1718 revenues orig'!EN42</f>
        <v>0</v>
      </c>
      <c r="GS56" s="134">
        <f>'1718 revenues orig'!EO42</f>
        <v>229009.41</v>
      </c>
      <c r="GT56" s="134">
        <f>'1718 revenues orig'!EP42</f>
        <v>0</v>
      </c>
      <c r="GU56" s="134">
        <f>'1718 revenues orig'!GH42</f>
        <v>0</v>
      </c>
      <c r="GV56" s="149">
        <f>SUM(GT56:GU56)</f>
        <v>0</v>
      </c>
      <c r="GW56" s="134"/>
      <c r="GX56" s="134">
        <f>'1718 revenues orig'!EQ42</f>
        <v>7308837.2699999996</v>
      </c>
      <c r="GY56" s="163">
        <f>SUM(E56:AH56)+SUM(AJ56:AT56)+SUM(AV56:BC56)+SUM(BE56:BJ56)+SUM(BL56:BV56)+SUM(BX56:CJ56)+SUM(CL56:CP56)+SUM(CR56:DE56)+SUM(DG56:DH56)+SUM(DJ56:FC56)+SUM(FE56:FJ56)+SUM(FL56:FQ56)+SUM(FS56:GB56)+SUM(GD56:GU56)+GX56+GW56</f>
        <v>78245838.959999993</v>
      </c>
      <c r="GZ56" s="159">
        <f>GY56-'1718 revenues orig'!GI42</f>
        <v>0</v>
      </c>
    </row>
    <row r="57" spans="1:208">
      <c r="AH57" s="122"/>
      <c r="AI57" s="138"/>
    </row>
    <row r="58" spans="1:208" s="125" customFormat="1">
      <c r="A58" s="123"/>
      <c r="B58" s="123"/>
      <c r="C58" s="123"/>
      <c r="D58" s="125" t="s">
        <v>732</v>
      </c>
      <c r="E58" s="125">
        <f t="shared" ref="E58:I58" si="684">SUBTOTAL(9,E8:E56)</f>
        <v>1286047.6700000002</v>
      </c>
      <c r="F58" s="125">
        <f t="shared" si="684"/>
        <v>3138405.08</v>
      </c>
      <c r="G58" s="125">
        <f t="shared" si="684"/>
        <v>3079226.77</v>
      </c>
      <c r="H58" s="125">
        <f t="shared" si="684"/>
        <v>41858663.139999993</v>
      </c>
      <c r="I58" s="125">
        <f t="shared" si="684"/>
        <v>641999326.58999991</v>
      </c>
      <c r="J58" s="125">
        <f>SUBTOTAL(9,J8:J56)</f>
        <v>2550546.14</v>
      </c>
      <c r="K58" s="125">
        <f t="shared" ref="K58:L58" si="685">SUBTOTAL(9,K8:K56)</f>
        <v>1670920.27</v>
      </c>
      <c r="L58" s="125">
        <f t="shared" si="685"/>
        <v>3078016.67</v>
      </c>
      <c r="M58" s="125">
        <f>SUBTOTAL(9,M8:M56)</f>
        <v>2682120.52</v>
      </c>
      <c r="N58" s="125">
        <f t="shared" ref="N58:AG58" si="686">SUBTOTAL(9,N8:N56)</f>
        <v>3099173.86</v>
      </c>
      <c r="O58" s="125">
        <f t="shared" si="686"/>
        <v>2476087.6</v>
      </c>
      <c r="P58" s="125">
        <f t="shared" si="686"/>
        <v>2615096.42</v>
      </c>
      <c r="Q58" s="125">
        <f t="shared" si="686"/>
        <v>3267960.5</v>
      </c>
      <c r="R58" s="125">
        <f t="shared" si="686"/>
        <v>2524174.56</v>
      </c>
      <c r="S58" s="125">
        <f t="shared" si="686"/>
        <v>3173943.06</v>
      </c>
      <c r="T58" s="125">
        <f t="shared" si="686"/>
        <v>2608998.9099999997</v>
      </c>
      <c r="U58" s="125">
        <f t="shared" si="686"/>
        <v>4063500.4099999997</v>
      </c>
      <c r="V58" s="125">
        <f t="shared" ref="V58" si="687">SUBTOTAL(9,V8:V56)</f>
        <v>842912.42</v>
      </c>
      <c r="W58" s="125">
        <f t="shared" si="686"/>
        <v>2141492.08</v>
      </c>
      <c r="X58" s="125">
        <f t="shared" si="686"/>
        <v>1752069.7</v>
      </c>
      <c r="Y58" s="125">
        <f t="shared" si="686"/>
        <v>1664884.1099999999</v>
      </c>
      <c r="Z58" s="125">
        <f t="shared" si="686"/>
        <v>3196814.5500000003</v>
      </c>
      <c r="AA58" s="125">
        <f t="shared" si="686"/>
        <v>1545296.03</v>
      </c>
      <c r="AB58" s="125">
        <f t="shared" si="686"/>
        <v>1711318.23</v>
      </c>
      <c r="AC58" s="125">
        <f t="shared" si="686"/>
        <v>2727023.5999999996</v>
      </c>
      <c r="AD58" s="125">
        <f t="shared" si="686"/>
        <v>3090144.49</v>
      </c>
      <c r="AE58" s="125">
        <f t="shared" si="686"/>
        <v>1043525.55</v>
      </c>
      <c r="AF58" s="125">
        <f t="shared" si="686"/>
        <v>4729913.42</v>
      </c>
      <c r="AG58" s="125">
        <f t="shared" si="686"/>
        <v>1788800.96</v>
      </c>
      <c r="AH58" s="125">
        <f t="shared" ref="AH58" si="688">SUBTOTAL(9,AH8:AH56)</f>
        <v>567675</v>
      </c>
      <c r="AI58" s="137">
        <f>SUBTOTAL(9,AI8:AI56)</f>
        <v>702611735.6500001</v>
      </c>
      <c r="AJ58" s="125">
        <f t="shared" ref="AJ58:AR58" si="689">SUBTOTAL(9,AJ8:AJ56)</f>
        <v>3510427.56</v>
      </c>
      <c r="AK58" s="125">
        <f t="shared" si="689"/>
        <v>2139593.21</v>
      </c>
      <c r="AL58" s="125">
        <f t="shared" si="689"/>
        <v>1928048.83</v>
      </c>
      <c r="AM58" s="125">
        <f t="shared" si="689"/>
        <v>1959926.09</v>
      </c>
      <c r="AN58" s="125">
        <f t="shared" si="689"/>
        <v>3366335.53</v>
      </c>
      <c r="AO58" s="125">
        <f t="shared" si="689"/>
        <v>2354468.85</v>
      </c>
      <c r="AP58" s="125">
        <f t="shared" si="689"/>
        <v>1225188.76</v>
      </c>
      <c r="AQ58" s="125">
        <f t="shared" si="689"/>
        <v>28701944.399999999</v>
      </c>
      <c r="AR58" s="125">
        <f t="shared" si="689"/>
        <v>3417775.05</v>
      </c>
      <c r="AS58" s="125">
        <f>SUBTOTAL(9,AS8:AS56)</f>
        <v>21757240.220000003</v>
      </c>
      <c r="AT58" s="125">
        <f t="shared" ref="AT58:AV58" si="690">SUBTOTAL(9,AT8:AT56)</f>
        <v>1320104.01</v>
      </c>
      <c r="AU58" s="125">
        <f t="shared" si="690"/>
        <v>23077344.23</v>
      </c>
      <c r="AV58" s="125">
        <f t="shared" si="690"/>
        <v>30929733.16</v>
      </c>
      <c r="AW58" s="125">
        <f t="shared" ref="AW58:BA58" si="691">SUBTOTAL(9,AW8:AW56)</f>
        <v>25689789.670000002</v>
      </c>
      <c r="AX58" s="125">
        <f t="shared" si="691"/>
        <v>22292240.350000005</v>
      </c>
      <c r="AY58" s="125">
        <f t="shared" si="691"/>
        <v>4667427.3999999994</v>
      </c>
      <c r="AZ58" s="125">
        <f t="shared" si="691"/>
        <v>1247823.53</v>
      </c>
      <c r="BA58" s="125">
        <f t="shared" si="691"/>
        <v>53722288.310000002</v>
      </c>
      <c r="BB58" s="125">
        <f t="shared" ref="BB58:BD58" si="692">SUBTOTAL(9,BB8:BB56)</f>
        <v>1895563.42</v>
      </c>
      <c r="BC58" s="125">
        <f t="shared" si="692"/>
        <v>3955319.61</v>
      </c>
      <c r="BD58" s="125">
        <f t="shared" si="692"/>
        <v>59573171.340000004</v>
      </c>
      <c r="BE58" s="125">
        <f t="shared" ref="BE58:BK58" si="693">SUBTOTAL(9,BE8:BE56)</f>
        <v>1977377.76</v>
      </c>
      <c r="BF58" s="125">
        <f t="shared" si="693"/>
        <v>51808510.640000001</v>
      </c>
      <c r="BG58" s="125">
        <f t="shared" si="693"/>
        <v>2055717.02</v>
      </c>
      <c r="BH58" s="125">
        <f t="shared" si="693"/>
        <v>4987302.7600000007</v>
      </c>
      <c r="BI58" s="125">
        <f t="shared" si="693"/>
        <v>4370177.87</v>
      </c>
      <c r="BJ58" s="125">
        <f t="shared" si="693"/>
        <v>690434.58</v>
      </c>
      <c r="BK58" s="125">
        <f t="shared" si="693"/>
        <v>5060612.45</v>
      </c>
      <c r="BL58" s="125">
        <f t="shared" ref="BL58:BU58" si="694">SUBTOTAL(9,BL8:BL56)</f>
        <v>4790981.6899999995</v>
      </c>
      <c r="BM58" s="125">
        <f t="shared" si="694"/>
        <v>4034697.5</v>
      </c>
      <c r="BN58" s="125">
        <f t="shared" si="694"/>
        <v>59413484.470000006</v>
      </c>
      <c r="BO58" s="125">
        <f t="shared" si="694"/>
        <v>12182246.280000001</v>
      </c>
      <c r="BP58" s="125">
        <f t="shared" si="694"/>
        <v>1270873.92</v>
      </c>
      <c r="BQ58" s="125">
        <f t="shared" si="694"/>
        <v>1710422.0399999998</v>
      </c>
      <c r="BR58" s="125">
        <f t="shared" si="694"/>
        <v>4709123.4400000004</v>
      </c>
      <c r="BS58" s="125">
        <f t="shared" si="694"/>
        <v>6618800.8299999991</v>
      </c>
      <c r="BT58" s="125">
        <f t="shared" si="694"/>
        <v>273316.56</v>
      </c>
      <c r="BU58" s="125">
        <f t="shared" si="694"/>
        <v>39313450.810000002</v>
      </c>
      <c r="BV58" s="125">
        <f t="shared" ref="BV58" si="695">SUBTOTAL(9,BV8:BV56)</f>
        <v>1734949.44</v>
      </c>
      <c r="BW58" s="125">
        <f t="shared" ref="BW58:CI58" si="696">SUBTOTAL(9,BW8:BW56)</f>
        <v>41048400.25</v>
      </c>
      <c r="BX58" s="125">
        <f t="shared" si="696"/>
        <v>1720028.73</v>
      </c>
      <c r="BY58" s="125">
        <f t="shared" si="696"/>
        <v>8458473.459999999</v>
      </c>
      <c r="BZ58" s="125">
        <f t="shared" si="696"/>
        <v>2698377.8899999997</v>
      </c>
      <c r="CA58" s="125">
        <f t="shared" si="696"/>
        <v>341195.17000000004</v>
      </c>
      <c r="CB58" s="125">
        <f t="shared" si="696"/>
        <v>7233200.71</v>
      </c>
      <c r="CC58" s="125">
        <f t="shared" si="696"/>
        <v>1860024.69</v>
      </c>
      <c r="CD58" s="125">
        <f t="shared" si="696"/>
        <v>30545572.900000002</v>
      </c>
      <c r="CE58" s="125">
        <f t="shared" si="696"/>
        <v>6467063.8799999999</v>
      </c>
      <c r="CF58" s="125">
        <f t="shared" si="696"/>
        <v>2734507.58</v>
      </c>
      <c r="CG58" s="125">
        <f t="shared" si="696"/>
        <v>6611348.3499999996</v>
      </c>
      <c r="CH58" s="125">
        <f t="shared" si="696"/>
        <v>2577575.2399999998</v>
      </c>
      <c r="CI58" s="125">
        <f t="shared" si="696"/>
        <v>76551362.599999994</v>
      </c>
      <c r="CJ58" s="125">
        <f t="shared" ref="CJ58" si="697">SUBTOTAL(9,CJ8:CJ56)</f>
        <v>3056181.66</v>
      </c>
      <c r="CK58" s="125">
        <f t="shared" ref="CK58:CL58" si="698">SUBTOTAL(9,CK8:CK56)</f>
        <v>79607544.25999999</v>
      </c>
      <c r="CL58" s="125">
        <f t="shared" si="698"/>
        <v>2774606.89</v>
      </c>
      <c r="CM58" s="125">
        <f t="shared" ref="CM58:CT58" si="699">SUBTOTAL(9,CM8:CM56)</f>
        <v>3235294.9699999997</v>
      </c>
      <c r="CN58" s="125">
        <f t="shared" si="699"/>
        <v>102882877.41000001</v>
      </c>
      <c r="CO58" s="125">
        <f t="shared" si="699"/>
        <v>97179649.539999992</v>
      </c>
      <c r="CP58" s="125">
        <f t="shared" ref="CP58" si="700">SUBTOTAL(9,CP8:CP56)</f>
        <v>1294766.92</v>
      </c>
      <c r="CQ58" s="125">
        <f t="shared" ref="CQ58" si="701">SUBTOTAL(9,CQ8:CQ56)</f>
        <v>98474416.459999993</v>
      </c>
      <c r="CR58" s="125">
        <f t="shared" si="699"/>
        <v>1866119.5499999998</v>
      </c>
      <c r="CS58" s="125">
        <f t="shared" si="699"/>
        <v>1870662.04</v>
      </c>
      <c r="CT58" s="125">
        <f t="shared" si="699"/>
        <v>29938397.489999998</v>
      </c>
      <c r="CU58" s="125">
        <f t="shared" ref="CU58:DD58" si="702">SUBTOTAL(9,CU8:CU56)</f>
        <v>4389271.0200000005</v>
      </c>
      <c r="CV58" s="125">
        <f t="shared" si="702"/>
        <v>9917268.75</v>
      </c>
      <c r="CW58" s="125">
        <f t="shared" si="702"/>
        <v>2078788.04</v>
      </c>
      <c r="CX58" s="125">
        <f t="shared" si="702"/>
        <v>68925581.989999995</v>
      </c>
      <c r="CY58" s="125">
        <f t="shared" si="702"/>
        <v>2161427.5100000002</v>
      </c>
      <c r="CZ58" s="125">
        <f t="shared" si="702"/>
        <v>3025258.75</v>
      </c>
      <c r="DA58" s="125">
        <f t="shared" si="702"/>
        <v>1665228.5</v>
      </c>
      <c r="DB58" s="125">
        <f t="shared" si="702"/>
        <v>1385817.32</v>
      </c>
      <c r="DC58" s="125">
        <f t="shared" si="702"/>
        <v>4463991.1100000003</v>
      </c>
      <c r="DD58" s="125">
        <f t="shared" si="702"/>
        <v>2913109.4200000004</v>
      </c>
      <c r="DE58" s="125">
        <f t="shared" ref="DE58" si="703">SUBTOTAL(9,DE8:DE56)</f>
        <v>234357.11000000002</v>
      </c>
      <c r="DF58" s="125">
        <f t="shared" ref="DF58:DH58" si="704">SUBTOTAL(9,DF8:DF56)</f>
        <v>3147466.5300000003</v>
      </c>
      <c r="DG58" s="125">
        <f t="shared" si="704"/>
        <v>3855684.91</v>
      </c>
      <c r="DH58" s="125">
        <f t="shared" si="704"/>
        <v>940175.35000000009</v>
      </c>
      <c r="DI58" s="125">
        <f t="shared" ref="DI58:DJ58" si="705">SUBTOTAL(9,DI8:DI56)</f>
        <v>4795860.2600000007</v>
      </c>
      <c r="DJ58" s="125">
        <f t="shared" si="705"/>
        <v>1361128.01</v>
      </c>
      <c r="DK58" s="125">
        <f t="shared" ref="DK58:FB58" si="706">SUBTOTAL(9,DK8:DK56)</f>
        <v>3692892.05</v>
      </c>
      <c r="DM58" s="125">
        <f t="shared" si="706"/>
        <v>1086881</v>
      </c>
      <c r="DN58" s="125">
        <f t="shared" si="706"/>
        <v>1729595.08</v>
      </c>
      <c r="DO58" s="125">
        <f t="shared" si="706"/>
        <v>184310319.11000001</v>
      </c>
      <c r="DP58" s="125">
        <f t="shared" si="706"/>
        <v>1750774.18</v>
      </c>
      <c r="DQ58" s="125">
        <f t="shared" si="706"/>
        <v>14161089.719999999</v>
      </c>
      <c r="DR58" s="125">
        <f t="shared" si="706"/>
        <v>3378171.73</v>
      </c>
      <c r="DS58" s="125">
        <f t="shared" si="706"/>
        <v>5053771.47</v>
      </c>
      <c r="DT58" s="125">
        <f t="shared" si="706"/>
        <v>37544624.579999998</v>
      </c>
      <c r="DU58" s="125">
        <f t="shared" si="706"/>
        <v>57142970.030000001</v>
      </c>
      <c r="DV58" s="125">
        <f t="shared" si="706"/>
        <v>5381970.4799999995</v>
      </c>
      <c r="DW58" s="125">
        <f t="shared" si="706"/>
        <v>29352660.48</v>
      </c>
      <c r="DX58" s="125">
        <f t="shared" si="706"/>
        <v>3938195.09</v>
      </c>
      <c r="DY58" s="125">
        <f t="shared" si="706"/>
        <v>1942559.6400000001</v>
      </c>
      <c r="DZ58" s="125">
        <f t="shared" si="706"/>
        <v>2033127.21</v>
      </c>
      <c r="EA58" s="125">
        <f t="shared" si="706"/>
        <v>3476235.35</v>
      </c>
      <c r="EB58" s="125">
        <f t="shared" si="706"/>
        <v>2278854.4300000002</v>
      </c>
      <c r="EC58" s="125">
        <f t="shared" si="706"/>
        <v>2612157.81</v>
      </c>
      <c r="ED58" s="125">
        <f t="shared" si="706"/>
        <v>3150208.43</v>
      </c>
      <c r="EE58" s="125">
        <f t="shared" si="706"/>
        <v>5636802.2400000002</v>
      </c>
      <c r="EF58" s="125">
        <f t="shared" si="706"/>
        <v>3021932.9299999997</v>
      </c>
      <c r="EG58" s="125">
        <f t="shared" si="706"/>
        <v>2722952.14</v>
      </c>
      <c r="EH58" s="125">
        <f t="shared" si="706"/>
        <v>4609940.21</v>
      </c>
      <c r="EI58" s="125">
        <f t="shared" si="706"/>
        <v>18839462.359999999</v>
      </c>
      <c r="EJ58" s="125">
        <f t="shared" si="706"/>
        <v>1246736.06</v>
      </c>
      <c r="EK58" s="125">
        <f t="shared" si="706"/>
        <v>2824868.3200000003</v>
      </c>
      <c r="EL58" s="125">
        <f t="shared" si="706"/>
        <v>2435706.09</v>
      </c>
      <c r="EM58" s="125">
        <f t="shared" si="706"/>
        <v>2196270.6300000004</v>
      </c>
      <c r="EN58" s="125">
        <f t="shared" si="706"/>
        <v>12223452.470000001</v>
      </c>
      <c r="EO58" s="125">
        <f t="shared" si="706"/>
        <v>2174513.29</v>
      </c>
      <c r="EP58" s="125">
        <f t="shared" si="706"/>
        <v>3195129.05</v>
      </c>
      <c r="EQ58" s="125">
        <f t="shared" si="706"/>
        <v>5754857.6500000004</v>
      </c>
      <c r="ER58" s="125">
        <f t="shared" si="706"/>
        <v>3663731.68</v>
      </c>
      <c r="ES58" s="125">
        <f t="shared" si="706"/>
        <v>14553609.91</v>
      </c>
      <c r="ET58" s="125">
        <f t="shared" si="706"/>
        <v>21481367.490000002</v>
      </c>
      <c r="EU58" s="125">
        <f t="shared" si="706"/>
        <v>2649199.8200000003</v>
      </c>
      <c r="EV58" s="125">
        <f t="shared" si="706"/>
        <v>4399272.0699999994</v>
      </c>
      <c r="EW58" s="125">
        <f t="shared" si="706"/>
        <v>7471278.71</v>
      </c>
      <c r="EX58" s="125">
        <f t="shared" si="706"/>
        <v>758420.8899999999</v>
      </c>
      <c r="EY58" s="125">
        <f t="shared" si="706"/>
        <v>2461299.16</v>
      </c>
      <c r="EZ58" s="125">
        <f t="shared" si="706"/>
        <v>129317652.25</v>
      </c>
      <c r="FA58" s="125">
        <f t="shared" ref="FA58" si="707">SUBTOTAL(9,FA8:FA56)</f>
        <v>497163.32</v>
      </c>
      <c r="FB58" s="125">
        <f t="shared" si="706"/>
        <v>73049769.020000011</v>
      </c>
      <c r="FC58" s="125">
        <f t="shared" ref="FC58" si="708">SUBTOTAL(9,FC8:FC56)</f>
        <v>680291.42999999993</v>
      </c>
      <c r="FD58" s="125">
        <f t="shared" ref="FD58:FJ58" si="709">SUBTOTAL(9,FD8:FD56)</f>
        <v>73730060.450000003</v>
      </c>
      <c r="FE58" s="125">
        <f t="shared" si="709"/>
        <v>1430391.97</v>
      </c>
      <c r="FF58" s="125">
        <f t="shared" si="709"/>
        <v>15066049.880000001</v>
      </c>
      <c r="FG58" s="125">
        <f t="shared" si="709"/>
        <v>1916588.3</v>
      </c>
      <c r="FH58" s="125">
        <f t="shared" si="709"/>
        <v>807181.67</v>
      </c>
      <c r="FI58" s="125">
        <f t="shared" si="709"/>
        <v>103566723.62</v>
      </c>
      <c r="FJ58" s="125">
        <f t="shared" si="709"/>
        <v>3154733.69</v>
      </c>
      <c r="FK58" s="125">
        <f>SUBTOTAL(9,FK8:FK56)</f>
        <v>106721457.31</v>
      </c>
      <c r="FL58" s="125">
        <f t="shared" ref="FL58" si="710">SUBTOTAL(9,FL8:FL56)</f>
        <v>6196269.5500000007</v>
      </c>
      <c r="FM58" s="125">
        <f t="shared" ref="FM58:FP58" si="711">SUBTOTAL(9,FM8:FM56)</f>
        <v>3707381.14</v>
      </c>
      <c r="FN58" s="125">
        <f t="shared" si="711"/>
        <v>22744447.950000003</v>
      </c>
      <c r="FO58" s="125">
        <f t="shared" si="711"/>
        <v>858643.34</v>
      </c>
      <c r="FP58" s="125">
        <f t="shared" si="711"/>
        <v>12417652.800000001</v>
      </c>
      <c r="FQ58" s="125">
        <f t="shared" ref="FQ58" si="712">SUBTOTAL(9,FQ8:FQ56)</f>
        <v>1366681.43</v>
      </c>
      <c r="FR58" s="125">
        <f>SUBTOTAL(9,FR8:FR56)</f>
        <v>13784334.23</v>
      </c>
      <c r="FS58" s="125">
        <f t="shared" ref="FS58:GB58" si="713">SUBTOTAL(9,FS8:FS56)</f>
        <v>1189879.51</v>
      </c>
      <c r="FT58" s="125">
        <f t="shared" si="713"/>
        <v>1593389.9300000002</v>
      </c>
      <c r="FU58" s="125">
        <f t="shared" si="713"/>
        <v>2589289.31</v>
      </c>
      <c r="FV58" s="125">
        <f t="shared" si="713"/>
        <v>2061469</v>
      </c>
      <c r="FW58" s="125">
        <f t="shared" si="713"/>
        <v>878364.65</v>
      </c>
      <c r="FX58" s="125">
        <f t="shared" si="713"/>
        <v>2197708.5</v>
      </c>
      <c r="FY58" s="125">
        <f t="shared" si="713"/>
        <v>18811174.870000001</v>
      </c>
      <c r="FZ58" s="125">
        <f>SUBTOTAL(9,FZ8:FZ56)</f>
        <v>1531961.5799999998</v>
      </c>
      <c r="GA58" s="125">
        <f t="shared" si="713"/>
        <v>1597190.46</v>
      </c>
      <c r="GB58" s="125">
        <f t="shared" si="713"/>
        <v>1050650.21</v>
      </c>
      <c r="GC58" s="125">
        <f>SUBTOTAL(9,GC8:GC56)</f>
        <v>22990977.119999997</v>
      </c>
      <c r="GD58" s="125">
        <f t="shared" ref="GD58" si="714">SUBTOTAL(9,GD8:GD56)</f>
        <v>2133845.58</v>
      </c>
      <c r="GE58" s="125">
        <f t="shared" ref="GE58:GT58" si="715">SUBTOTAL(9,GE8:GE56)</f>
        <v>1260258.4000000001</v>
      </c>
      <c r="GF58" s="125">
        <f t="shared" si="715"/>
        <v>1705445.05</v>
      </c>
      <c r="GG58" s="125">
        <f t="shared" si="715"/>
        <v>3633247.08</v>
      </c>
      <c r="GH58" s="125">
        <f t="shared" si="715"/>
        <v>1876138.79</v>
      </c>
      <c r="GI58" s="125">
        <f t="shared" si="715"/>
        <v>5296999.79</v>
      </c>
      <c r="GJ58" s="125">
        <f t="shared" si="715"/>
        <v>1612778.31</v>
      </c>
      <c r="GK58" s="125">
        <f t="shared" si="715"/>
        <v>2716567.52</v>
      </c>
      <c r="GL58" s="125">
        <f t="shared" si="715"/>
        <v>2561116.2999999998</v>
      </c>
      <c r="GM58" s="125">
        <f t="shared" si="715"/>
        <v>10631364.6</v>
      </c>
      <c r="GN58" s="125">
        <f t="shared" si="715"/>
        <v>8665422.1099999994</v>
      </c>
      <c r="GO58" s="125">
        <f t="shared" si="715"/>
        <v>7908333.5799999991</v>
      </c>
      <c r="GP58" s="125">
        <f t="shared" si="715"/>
        <v>3304875.24</v>
      </c>
      <c r="GQ58" s="125">
        <f t="shared" si="715"/>
        <v>1702094.12</v>
      </c>
      <c r="GR58" s="125">
        <f t="shared" si="715"/>
        <v>2056064.66</v>
      </c>
      <c r="GS58" s="125">
        <f t="shared" si="715"/>
        <v>775568.02</v>
      </c>
      <c r="GT58" s="125">
        <f t="shared" si="715"/>
        <v>12853421.459999997</v>
      </c>
      <c r="GU58" s="125">
        <f t="shared" ref="GU58:GX58" si="716">SUBTOTAL(9,GU8:GU56)</f>
        <v>715132.75</v>
      </c>
      <c r="GV58" s="125">
        <f>SUBTOTAL(9,GV8:GV56)</f>
        <v>13568554.209999997</v>
      </c>
      <c r="GX58" s="125">
        <f t="shared" si="716"/>
        <v>13563445.92</v>
      </c>
      <c r="GY58" s="125">
        <f t="shared" ref="GY58" si="717">SUBTOTAL(9,GY8:GY56)</f>
        <v>2652800239.04</v>
      </c>
      <c r="GZ58" s="159"/>
    </row>
    <row r="59" spans="1:208">
      <c r="D59" s="458" t="s">
        <v>1215</v>
      </c>
      <c r="E59" s="135">
        <f t="shared" ref="E59" si="718">E56+E54+E46+E33+E11-E58</f>
        <v>0</v>
      </c>
      <c r="F59" s="135">
        <f t="shared" ref="F59" si="719">F56+F54+F46+F33+F11-F58</f>
        <v>0</v>
      </c>
      <c r="G59" s="135">
        <f t="shared" ref="G59" si="720">G56+G54+G46+G33+G11-G58</f>
        <v>0</v>
      </c>
      <c r="H59" s="135">
        <f t="shared" ref="H59" si="721">H56+H54+H46+H33+H11-H58</f>
        <v>0</v>
      </c>
      <c r="I59" s="135">
        <f t="shared" ref="I59" si="722">I56+I54+I46+I33+I11-I58</f>
        <v>0</v>
      </c>
      <c r="J59" s="135">
        <f t="shared" ref="J59:L59" si="723">J56+J54+J46+J33+J11-J58</f>
        <v>0</v>
      </c>
      <c r="K59" s="135">
        <f t="shared" si="723"/>
        <v>0</v>
      </c>
      <c r="L59" s="135">
        <f t="shared" si="723"/>
        <v>0</v>
      </c>
      <c r="M59" s="135">
        <f>M56+M54+M46+M33+M11-M58</f>
        <v>0</v>
      </c>
      <c r="N59" s="135">
        <f t="shared" ref="N59:AG59" si="724">N56+N54+N46+N33+N11-N58</f>
        <v>0</v>
      </c>
      <c r="O59" s="135">
        <f t="shared" si="724"/>
        <v>0</v>
      </c>
      <c r="P59" s="135">
        <f t="shared" si="724"/>
        <v>0</v>
      </c>
      <c r="Q59" s="135">
        <f t="shared" si="724"/>
        <v>0</v>
      </c>
      <c r="R59" s="135">
        <f t="shared" si="724"/>
        <v>0</v>
      </c>
      <c r="S59" s="135">
        <f t="shared" si="724"/>
        <v>0</v>
      </c>
      <c r="T59" s="135">
        <f t="shared" si="724"/>
        <v>0</v>
      </c>
      <c r="U59" s="135">
        <f t="shared" si="724"/>
        <v>0</v>
      </c>
      <c r="V59" s="135">
        <f t="shared" ref="V59" si="725">V56+V54+V46+V33+V11-V58</f>
        <v>0</v>
      </c>
      <c r="W59" s="135">
        <f t="shared" si="724"/>
        <v>0</v>
      </c>
      <c r="X59" s="135">
        <f t="shared" si="724"/>
        <v>0</v>
      </c>
      <c r="Y59" s="135">
        <f t="shared" si="724"/>
        <v>0</v>
      </c>
      <c r="Z59" s="135">
        <f t="shared" si="724"/>
        <v>0</v>
      </c>
      <c r="AA59" s="135">
        <f t="shared" si="724"/>
        <v>0</v>
      </c>
      <c r="AB59" s="135">
        <f t="shared" si="724"/>
        <v>0</v>
      </c>
      <c r="AC59" s="135">
        <f t="shared" si="724"/>
        <v>0</v>
      </c>
      <c r="AD59" s="135">
        <f t="shared" si="724"/>
        <v>0</v>
      </c>
      <c r="AE59" s="135">
        <f t="shared" si="724"/>
        <v>0</v>
      </c>
      <c r="AF59" s="135">
        <f t="shared" si="724"/>
        <v>0</v>
      </c>
      <c r="AG59" s="135">
        <f t="shared" si="724"/>
        <v>0</v>
      </c>
      <c r="AH59" s="135">
        <f t="shared" ref="AH59" si="726">AH56+AH54+AH46+AH33+AH11-AH58</f>
        <v>0</v>
      </c>
      <c r="AI59" s="135">
        <f>AI56+AI54+AI46+AI33+AI11-AI58</f>
        <v>0</v>
      </c>
      <c r="AJ59" s="135">
        <f t="shared" ref="AJ59" si="727">AJ56+AJ54+AJ46+AJ33+AJ11-AJ58</f>
        <v>0</v>
      </c>
      <c r="AK59" s="135">
        <f t="shared" ref="AK59" si="728">AK56+AK54+AK46+AK33+AK11-AK58</f>
        <v>0</v>
      </c>
      <c r="AL59" s="135">
        <f t="shared" ref="AL59" si="729">AL56+AL54+AL46+AL33+AL11-AL58</f>
        <v>0</v>
      </c>
      <c r="AM59" s="135">
        <f t="shared" ref="AM59" si="730">AM56+AM54+AM46+AM33+AM11-AM58</f>
        <v>0</v>
      </c>
      <c r="AN59" s="135">
        <f t="shared" ref="AN59" si="731">AN56+AN54+AN46+AN33+AN11-AN58</f>
        <v>0</v>
      </c>
      <c r="AO59" s="135">
        <f t="shared" ref="AO59" si="732">AO56+AO54+AO46+AO33+AO11-AO58</f>
        <v>0</v>
      </c>
      <c r="AP59" s="135">
        <f t="shared" ref="AP59" si="733">AP56+AP54+AP46+AP33+AP11-AP58</f>
        <v>0</v>
      </c>
      <c r="AQ59" s="135">
        <f t="shared" ref="AQ59" si="734">AQ56+AQ54+AQ46+AQ33+AQ11-AQ58</f>
        <v>0</v>
      </c>
      <c r="AR59" s="135">
        <f t="shared" ref="AR59" si="735">AR56+AR54+AR46+AR33+AR11-AR58</f>
        <v>0</v>
      </c>
      <c r="AS59" s="135">
        <f t="shared" ref="AS59" si="736">AS56+AS54+AS46+AS33+AS11-AS58</f>
        <v>0</v>
      </c>
      <c r="AT59" s="135">
        <f t="shared" ref="AT59" si="737">AT56+AT54+AT46+AT33+AT11-AT58</f>
        <v>0</v>
      </c>
      <c r="AU59" s="135">
        <f t="shared" ref="AU59:AV59" si="738">AU56+AU54+AU46+AU33+AU11-AU58</f>
        <v>0</v>
      </c>
      <c r="AV59" s="135">
        <f t="shared" si="738"/>
        <v>0</v>
      </c>
      <c r="AW59" s="135">
        <f t="shared" ref="AW59" si="739">AW56+AW54+AW46+AW33+AW11-AW58</f>
        <v>0</v>
      </c>
      <c r="AX59" s="135">
        <f t="shared" ref="AX59" si="740">AX56+AX54+AX46+AX33+AX11-AX58</f>
        <v>0</v>
      </c>
      <c r="AY59" s="135">
        <f t="shared" ref="AY59" si="741">AY56+AY54+AY46+AY33+AY11-AY58</f>
        <v>0</v>
      </c>
      <c r="AZ59" s="135">
        <f t="shared" ref="AZ59" si="742">AZ56+AZ54+AZ46+AZ33+AZ11-AZ58</f>
        <v>0</v>
      </c>
      <c r="BA59" s="135">
        <f t="shared" ref="BA59" si="743">BA56+BA54+BA46+BA33+BA11-BA58</f>
        <v>0</v>
      </c>
      <c r="BB59" s="135">
        <f t="shared" ref="BB59" si="744">BB56+BB54+BB46+BB33+BB11-BB58</f>
        <v>0</v>
      </c>
      <c r="BC59" s="135">
        <f t="shared" ref="BC59" si="745">BC56+BC54+BC46+BC33+BC11-BC58</f>
        <v>0</v>
      </c>
      <c r="BD59" s="135">
        <f t="shared" ref="BD59" si="746">BD56+BD54+BD46+BD33+BD11-BD58</f>
        <v>157857.46999999881</v>
      </c>
      <c r="BE59" s="135">
        <f t="shared" ref="BE59" si="747">BE56+BE54+BE46+BE33+BE11-BE58</f>
        <v>0</v>
      </c>
      <c r="BF59" s="135">
        <f t="shared" ref="BF59" si="748">BF56+BF54+BF46+BF33+BF11-BF58</f>
        <v>0</v>
      </c>
      <c r="BG59" s="135">
        <f t="shared" ref="BG59" si="749">BG56+BG54+BG46+BG33+BG11-BG58</f>
        <v>0</v>
      </c>
      <c r="BH59" s="135">
        <f t="shared" ref="BH59" si="750">BH56+BH54+BH46+BH33+BH11-BH58</f>
        <v>0</v>
      </c>
      <c r="BI59" s="135">
        <f t="shared" ref="BI59" si="751">BI56+BI54+BI46+BI33+BI11-BI58</f>
        <v>0</v>
      </c>
      <c r="BJ59" s="135">
        <f t="shared" ref="BJ59" si="752">BJ56+BJ54+BJ46+BJ33+BJ11-BJ58</f>
        <v>0</v>
      </c>
      <c r="BK59" s="135">
        <f t="shared" ref="BK59" si="753">BK56+BK54+BK46+BK33+BK11-BK58</f>
        <v>0</v>
      </c>
      <c r="BL59" s="135">
        <f t="shared" ref="BL59" si="754">BL56+BL54+BL46+BL33+BL11-BL58</f>
        <v>0</v>
      </c>
      <c r="BM59" s="135">
        <f t="shared" ref="BM59" si="755">BM56+BM54+BM46+BM33+BM11-BM58</f>
        <v>0</v>
      </c>
      <c r="BN59" s="135">
        <f t="shared" ref="BN59" si="756">BN56+BN54+BN46+BN33+BN11-BN58</f>
        <v>0</v>
      </c>
      <c r="BO59" s="135">
        <f t="shared" ref="BO59" si="757">BO56+BO54+BO46+BO33+BO11-BO58</f>
        <v>0</v>
      </c>
      <c r="BP59" s="135">
        <f t="shared" ref="BP59" si="758">BP56+BP54+BP46+BP33+BP11-BP58</f>
        <v>0</v>
      </c>
      <c r="BQ59" s="135">
        <f t="shared" ref="BQ59" si="759">BQ56+BQ54+BQ46+BQ33+BQ11-BQ58</f>
        <v>0</v>
      </c>
      <c r="BR59" s="135">
        <f t="shared" ref="BR59" si="760">BR56+BR54+BR46+BR33+BR11-BR58</f>
        <v>0</v>
      </c>
      <c r="BS59" s="135">
        <f t="shared" ref="BS59" si="761">BS56+BS54+BS46+BS33+BS11-BS58</f>
        <v>0</v>
      </c>
      <c r="BT59" s="135">
        <f t="shared" ref="BT59" si="762">BT56+BT54+BT46+BT33+BT11-BT58</f>
        <v>0</v>
      </c>
      <c r="BU59" s="135">
        <f t="shared" ref="BU59:BV59" si="763">BU56+BU54+BU46+BU33+BU11-BU58</f>
        <v>0</v>
      </c>
      <c r="BV59" s="135">
        <f t="shared" si="763"/>
        <v>0</v>
      </c>
      <c r="BW59" s="135">
        <f t="shared" ref="BW59" si="764">BW56+BW54+BW46+BW33+BW11-BW58</f>
        <v>0</v>
      </c>
      <c r="BX59" s="135">
        <f t="shared" ref="BX59" si="765">BX56+BX54+BX46+BX33+BX11-BX58</f>
        <v>0</v>
      </c>
      <c r="BY59" s="135">
        <f t="shared" ref="BY59" si="766">BY56+BY54+BY46+BY33+BY11-BY58</f>
        <v>0</v>
      </c>
      <c r="BZ59" s="135">
        <f t="shared" ref="BZ59" si="767">BZ56+BZ54+BZ46+BZ33+BZ11-BZ58</f>
        <v>0</v>
      </c>
      <c r="CA59" s="135">
        <f t="shared" ref="CA59" si="768">CA56+CA54+CA46+CA33+CA11-CA58</f>
        <v>0</v>
      </c>
      <c r="CB59" s="135">
        <f t="shared" ref="CB59" si="769">CB56+CB54+CB46+CB33+CB11-CB58</f>
        <v>0</v>
      </c>
      <c r="CC59" s="135">
        <f t="shared" ref="CC59" si="770">CC56+CC54+CC46+CC33+CC11-CC58</f>
        <v>0</v>
      </c>
      <c r="CD59" s="135">
        <f t="shared" ref="CD59" si="771">CD56+CD54+CD46+CD33+CD11-CD58</f>
        <v>0</v>
      </c>
      <c r="CE59" s="135">
        <f t="shared" ref="CE59" si="772">CE56+CE54+CE46+CE33+CE11-CE58</f>
        <v>0</v>
      </c>
      <c r="CF59" s="135">
        <f t="shared" ref="CF59" si="773">CF56+CF54+CF46+CF33+CF11-CF58</f>
        <v>0</v>
      </c>
      <c r="CG59" s="135">
        <f t="shared" ref="CG59" si="774">CG56+CG54+CG46+CG33+CG11-CG58</f>
        <v>0</v>
      </c>
      <c r="CH59" s="135">
        <f t="shared" ref="CH59" si="775">CH56+CH54+CH46+CH33+CH11-CH58</f>
        <v>0</v>
      </c>
      <c r="CI59" s="135">
        <f t="shared" ref="CI59:CL59" si="776">CI56+CI54+CI46+CI33+CI11-CI58</f>
        <v>0</v>
      </c>
      <c r="CJ59" s="135">
        <f t="shared" si="776"/>
        <v>0</v>
      </c>
      <c r="CK59" s="135">
        <f t="shared" ref="CK59" si="777">CK56+CK54+CK46+CK33+CK11-CK58</f>
        <v>0</v>
      </c>
      <c r="CL59" s="135">
        <f t="shared" si="776"/>
        <v>0</v>
      </c>
      <c r="CM59" s="135">
        <f t="shared" ref="CM59" si="778">CM56+CM54+CM46+CM33+CM11-CM58</f>
        <v>0</v>
      </c>
      <c r="CN59" s="135">
        <f t="shared" ref="CN59" si="779">CN56+CN54+CN46+CN33+CN11-CN58</f>
        <v>0</v>
      </c>
      <c r="CO59" s="135">
        <f t="shared" ref="CO59:CP59" si="780">CO56+CO54+CO46+CO33+CO11-CO58</f>
        <v>0</v>
      </c>
      <c r="CP59" s="135">
        <f t="shared" si="780"/>
        <v>0</v>
      </c>
      <c r="CQ59" s="135">
        <f t="shared" ref="CQ59" si="781">CQ56+CQ54+CQ46+CQ33+CQ11-CQ58</f>
        <v>0</v>
      </c>
      <c r="CR59" s="135">
        <f t="shared" ref="CR59" si="782">CR56+CR54+CR46+CR33+CR11-CR58</f>
        <v>0</v>
      </c>
      <c r="CS59" s="135">
        <f t="shared" ref="CS59" si="783">CS56+CS54+CS46+CS33+CS11-CS58</f>
        <v>0</v>
      </c>
      <c r="CT59" s="135">
        <f t="shared" ref="CT59" si="784">CT56+CT54+CT46+CT33+CT11-CT58</f>
        <v>0</v>
      </c>
      <c r="CU59" s="135">
        <f t="shared" ref="CU59" si="785">CU56+CU54+CU46+CU33+CU11-CU58</f>
        <v>0</v>
      </c>
      <c r="CV59" s="135">
        <f t="shared" ref="CV59" si="786">CV56+CV54+CV46+CV33+CV11-CV58</f>
        <v>0</v>
      </c>
      <c r="CW59" s="135">
        <f t="shared" ref="CW59" si="787">CW56+CW54+CW46+CW33+CW11-CW58</f>
        <v>0</v>
      </c>
      <c r="CX59" s="135">
        <f t="shared" ref="CX59" si="788">CX56+CX54+CX46+CX33+CX11-CX58</f>
        <v>0</v>
      </c>
      <c r="CY59" s="135">
        <f t="shared" ref="CY59" si="789">CY56+CY54+CY46+CY33+CY11-CY58</f>
        <v>0</v>
      </c>
      <c r="CZ59" s="135">
        <f t="shared" ref="CZ59" si="790">CZ56+CZ54+CZ46+CZ33+CZ11-CZ58</f>
        <v>0</v>
      </c>
      <c r="DA59" s="135">
        <f t="shared" ref="DA59" si="791">DA56+DA54+DA46+DA33+DA11-DA58</f>
        <v>0</v>
      </c>
      <c r="DB59" s="135">
        <f t="shared" ref="DB59" si="792">DB56+DB54+DB46+DB33+DB11-DB58</f>
        <v>0</v>
      </c>
      <c r="DC59" s="135">
        <f t="shared" ref="DC59" si="793">DC56+DC54+DC46+DC33+DC11-DC58</f>
        <v>0</v>
      </c>
      <c r="DD59" s="135">
        <f t="shared" ref="DD59" si="794">DD56+DD54+DD46+DD33+DD11-DD58</f>
        <v>0</v>
      </c>
      <c r="DE59" s="135">
        <f>DE56+DE54+DE46+DE33+DE11-DE58</f>
        <v>0</v>
      </c>
      <c r="DF59" s="135">
        <f t="shared" ref="DF59" si="795">DF56+DF54+DF46+DF33+DF11-DF58</f>
        <v>0</v>
      </c>
      <c r="DG59" s="135">
        <f t="shared" ref="DG59" si="796">DG56+DG54+DG46+DG33+DG11-DG58</f>
        <v>0</v>
      </c>
      <c r="DH59" s="135">
        <f t="shared" ref="DH59" si="797">DH56+DH54+DH46+DH33+DH11-DH58</f>
        <v>0</v>
      </c>
      <c r="DI59" s="135">
        <f t="shared" ref="DI59:DJ59" si="798">DI56+DI54+DI46+DI33+DI11-DI58</f>
        <v>0</v>
      </c>
      <c r="DJ59" s="135">
        <f t="shared" si="798"/>
        <v>0</v>
      </c>
      <c r="DK59" s="135">
        <f t="shared" ref="DK59" si="799">DK56+DK54+DK46+DK33+DK11-DK58</f>
        <v>0</v>
      </c>
      <c r="DL59" s="135"/>
      <c r="DM59" s="135">
        <f t="shared" ref="DM59" si="800">DM56+DM54+DM46+DM33+DM11-DM58</f>
        <v>0</v>
      </c>
      <c r="DN59" s="135">
        <f t="shared" ref="DN59" si="801">DN56+DN54+DN46+DN33+DN11-DN58</f>
        <v>0</v>
      </c>
      <c r="DO59" s="135">
        <f t="shared" ref="DO59" si="802">DO56+DO54+DO46+DO33+DO11-DO58</f>
        <v>0</v>
      </c>
      <c r="DP59" s="135">
        <f t="shared" ref="DP59" si="803">DP56+DP54+DP46+DP33+DP11-DP58</f>
        <v>0</v>
      </c>
      <c r="DQ59" s="135">
        <f t="shared" ref="DQ59" si="804">DQ56+DQ54+DQ46+DQ33+DQ11-DQ58</f>
        <v>0</v>
      </c>
      <c r="DR59" s="135">
        <f t="shared" ref="DR59" si="805">DR56+DR54+DR46+DR33+DR11-DR58</f>
        <v>0</v>
      </c>
      <c r="DS59" s="135">
        <f t="shared" ref="DS59" si="806">DS56+DS54+DS46+DS33+DS11-DS58</f>
        <v>0</v>
      </c>
      <c r="DT59" s="135">
        <f t="shared" ref="DT59" si="807">DT56+DT54+DT46+DT33+DT11-DT58</f>
        <v>0</v>
      </c>
      <c r="DU59" s="135">
        <f t="shared" ref="DU59" si="808">DU56+DU54+DU46+DU33+DU11-DU58</f>
        <v>0</v>
      </c>
      <c r="DV59" s="135">
        <f t="shared" ref="DV59" si="809">DV56+DV54+DV46+DV33+DV11-DV58</f>
        <v>0</v>
      </c>
      <c r="DW59" s="135">
        <f t="shared" ref="DW59" si="810">DW56+DW54+DW46+DW33+DW11-DW58</f>
        <v>0</v>
      </c>
      <c r="DX59" s="135">
        <f t="shared" ref="DX59" si="811">DX56+DX54+DX46+DX33+DX11-DX58</f>
        <v>0</v>
      </c>
      <c r="DY59" s="135">
        <f t="shared" ref="DY59" si="812">DY56+DY54+DY46+DY33+DY11-DY58</f>
        <v>0</v>
      </c>
      <c r="DZ59" s="135">
        <f t="shared" ref="DZ59" si="813">DZ56+DZ54+DZ46+DZ33+DZ11-DZ58</f>
        <v>0</v>
      </c>
      <c r="EA59" s="135">
        <f t="shared" ref="EA59" si="814">EA56+EA54+EA46+EA33+EA11-EA58</f>
        <v>0</v>
      </c>
      <c r="EB59" s="135">
        <f t="shared" ref="EB59" si="815">EB56+EB54+EB46+EB33+EB11-EB58</f>
        <v>0</v>
      </c>
      <c r="EC59" s="135">
        <f t="shared" ref="EC59" si="816">EC56+EC54+EC46+EC33+EC11-EC58</f>
        <v>0</v>
      </c>
      <c r="ED59" s="135">
        <f t="shared" ref="ED59" si="817">ED56+ED54+ED46+ED33+ED11-ED58</f>
        <v>0</v>
      </c>
      <c r="EE59" s="135">
        <f t="shared" ref="EE59" si="818">EE56+EE54+EE46+EE33+EE11-EE58</f>
        <v>0</v>
      </c>
      <c r="EF59" s="135">
        <f t="shared" ref="EF59" si="819">EF56+EF54+EF46+EF33+EF11-EF58</f>
        <v>0</v>
      </c>
      <c r="EG59" s="135">
        <f t="shared" ref="EG59" si="820">EG56+EG54+EG46+EG33+EG11-EG58</f>
        <v>0</v>
      </c>
      <c r="EH59" s="135">
        <f t="shared" ref="EH59" si="821">EH56+EH54+EH46+EH33+EH11-EH58</f>
        <v>0</v>
      </c>
      <c r="EI59" s="135">
        <f t="shared" ref="EI59" si="822">EI56+EI54+EI46+EI33+EI11-EI58</f>
        <v>0</v>
      </c>
      <c r="EJ59" s="135">
        <f t="shared" ref="EJ59" si="823">EJ56+EJ54+EJ46+EJ33+EJ11-EJ58</f>
        <v>0</v>
      </c>
      <c r="EK59" s="135">
        <f t="shared" ref="EK59" si="824">EK56+EK54+EK46+EK33+EK11-EK58</f>
        <v>0</v>
      </c>
      <c r="EL59" s="135">
        <f t="shared" ref="EL59" si="825">EL56+EL54+EL46+EL33+EL11-EL58</f>
        <v>0</v>
      </c>
      <c r="EM59" s="135">
        <f t="shared" ref="EM59" si="826">EM56+EM54+EM46+EM33+EM11-EM58</f>
        <v>0</v>
      </c>
      <c r="EN59" s="135">
        <f t="shared" ref="EN59" si="827">EN56+EN54+EN46+EN33+EN11-EN58</f>
        <v>0</v>
      </c>
      <c r="EO59" s="135">
        <f t="shared" ref="EO59" si="828">EO56+EO54+EO46+EO33+EO11-EO58</f>
        <v>0</v>
      </c>
      <c r="EP59" s="135">
        <f t="shared" ref="EP59" si="829">EP56+EP54+EP46+EP33+EP11-EP58</f>
        <v>0</v>
      </c>
      <c r="EQ59" s="135">
        <f t="shared" ref="EQ59" si="830">EQ56+EQ54+EQ46+EQ33+EQ11-EQ58</f>
        <v>0</v>
      </c>
      <c r="ER59" s="135">
        <f t="shared" ref="ER59" si="831">ER56+ER54+ER46+ER33+ER11-ER58</f>
        <v>0</v>
      </c>
      <c r="ES59" s="135">
        <f t="shared" ref="ES59" si="832">ES56+ES54+ES46+ES33+ES11-ES58</f>
        <v>0</v>
      </c>
      <c r="ET59" s="135">
        <f t="shared" ref="ET59" si="833">ET56+ET54+ET46+ET33+ET11-ET58</f>
        <v>0</v>
      </c>
      <c r="EU59" s="135">
        <f t="shared" ref="EU59" si="834">EU56+EU54+EU46+EU33+EU11-EU58</f>
        <v>0</v>
      </c>
      <c r="EV59" s="135">
        <f t="shared" ref="EV59" si="835">EV56+EV54+EV46+EV33+EV11-EV58</f>
        <v>0</v>
      </c>
      <c r="EW59" s="135">
        <f t="shared" ref="EW59" si="836">EW56+EW54+EW46+EW33+EW11-EW58</f>
        <v>0</v>
      </c>
      <c r="EX59" s="135">
        <f t="shared" ref="EX59" si="837">EX56+EX54+EX46+EX33+EX11-EX58</f>
        <v>0</v>
      </c>
      <c r="EY59" s="135">
        <f t="shared" ref="EY59" si="838">EY56+EY54+EY46+EY33+EY11-EY58</f>
        <v>0</v>
      </c>
      <c r="EZ59" s="135">
        <f t="shared" ref="EZ59:FA59" si="839">EZ56+EZ54+EZ46+EZ33+EZ11-EZ58</f>
        <v>0</v>
      </c>
      <c r="FA59" s="135">
        <f t="shared" si="839"/>
        <v>0</v>
      </c>
      <c r="FB59" s="135">
        <f t="shared" ref="FB59:FC59" si="840">FB56+FB54+FB46+FB33+FB11-FB58</f>
        <v>0</v>
      </c>
      <c r="FC59" s="135">
        <f t="shared" si="840"/>
        <v>0</v>
      </c>
      <c r="FD59" s="135">
        <f t="shared" ref="FD59" si="841">FD56+FD54+FD46+FD33+FD11-FD58</f>
        <v>0</v>
      </c>
      <c r="FE59" s="135">
        <f t="shared" ref="FE59" si="842">FE56+FE54+FE46+FE33+FE11-FE58</f>
        <v>0</v>
      </c>
      <c r="FF59" s="135">
        <f t="shared" ref="FF59" si="843">FF56+FF54+FF46+FF33+FF11-FF58</f>
        <v>0</v>
      </c>
      <c r="FG59" s="135">
        <f t="shared" ref="FG59" si="844">FG56+FG54+FG46+FG33+FG11-FG58</f>
        <v>0</v>
      </c>
      <c r="FH59" s="135">
        <f t="shared" ref="FH59" si="845">FH56+FH54+FH46+FH33+FH11-FH58</f>
        <v>0</v>
      </c>
      <c r="FI59" s="135">
        <f t="shared" ref="FI59" si="846">FI56+FI54+FI46+FI33+FI11-FI58</f>
        <v>0</v>
      </c>
      <c r="FJ59" s="135">
        <f t="shared" ref="FJ59" si="847">FJ56+FJ54+FJ46+FJ33+FJ11-FJ58</f>
        <v>0</v>
      </c>
      <c r="FK59" s="135">
        <f t="shared" ref="FK59:FL59" si="848">FK56+FK54+FK46+FK33+FK11-FK58</f>
        <v>0</v>
      </c>
      <c r="FL59" s="135">
        <f t="shared" si="848"/>
        <v>0</v>
      </c>
      <c r="FM59" s="135">
        <f t="shared" ref="FM59" si="849">FM56+FM54+FM46+FM33+FM11-FM58</f>
        <v>0</v>
      </c>
      <c r="FN59" s="135">
        <f t="shared" ref="FN59" si="850">FN56+FN54+FN46+FN33+FN11-FN58</f>
        <v>0</v>
      </c>
      <c r="FO59" s="135">
        <f t="shared" ref="FO59" si="851">FO56+FO54+FO46+FO33+FO11-FO58</f>
        <v>0</v>
      </c>
      <c r="FP59" s="135">
        <f t="shared" ref="FP59:FQ59" si="852">FP56+FP54+FP46+FP33+FP11-FP58</f>
        <v>0</v>
      </c>
      <c r="FQ59" s="135">
        <f t="shared" si="852"/>
        <v>0</v>
      </c>
      <c r="FR59" s="135">
        <f t="shared" ref="FR59" si="853">FR56+FR54+FR46+FR33+FR11-FR58</f>
        <v>0</v>
      </c>
      <c r="FS59" s="135">
        <f t="shared" ref="FS59" si="854">FS56+FS54+FS46+FS33+FS11-FS58</f>
        <v>0</v>
      </c>
      <c r="FT59" s="135">
        <f t="shared" ref="FT59" si="855">FT56+FT54+FT46+FT33+FT11-FT58</f>
        <v>0</v>
      </c>
      <c r="FU59" s="135">
        <f t="shared" ref="FU59" si="856">FU56+FU54+FU46+FU33+FU11-FU58</f>
        <v>0</v>
      </c>
      <c r="FV59" s="135">
        <f t="shared" ref="FV59" si="857">FV56+FV54+FV46+FV33+FV11-FV58</f>
        <v>0</v>
      </c>
      <c r="FW59" s="135">
        <f t="shared" ref="FW59" si="858">FW56+FW54+FW46+FW33+FW11-FW58</f>
        <v>0</v>
      </c>
      <c r="FX59" s="135">
        <f t="shared" ref="FX59" si="859">FX56+FX54+FX46+FX33+FX11-FX58</f>
        <v>0</v>
      </c>
      <c r="FY59" s="135">
        <f t="shared" ref="FY59" si="860">FY56+FY54+FY46+FY33+FY11-FY58</f>
        <v>0</v>
      </c>
      <c r="FZ59" s="135">
        <f t="shared" ref="FZ59" si="861">FZ56+FZ54+FZ46+FZ33+FZ11-FZ58</f>
        <v>0</v>
      </c>
      <c r="GA59" s="135">
        <f t="shared" ref="GA59" si="862">GA56+GA54+GA46+GA33+GA11-GA58</f>
        <v>0</v>
      </c>
      <c r="GB59" s="135">
        <f t="shared" ref="GB59" si="863">GB56+GB54+GB46+GB33+GB11-GB58</f>
        <v>0</v>
      </c>
      <c r="GC59" s="135">
        <f t="shared" ref="GC59:GD59" si="864">GC56+GC54+GC46+GC33+GC11-GC58</f>
        <v>0</v>
      </c>
      <c r="GD59" s="135">
        <f t="shared" si="864"/>
        <v>0</v>
      </c>
      <c r="GE59" s="135">
        <f t="shared" ref="GE59" si="865">GE56+GE54+GE46+GE33+GE11-GE58</f>
        <v>0</v>
      </c>
      <c r="GF59" s="135">
        <f t="shared" ref="GF59" si="866">GF56+GF54+GF46+GF33+GF11-GF58</f>
        <v>0</v>
      </c>
      <c r="GG59" s="135">
        <f t="shared" ref="GG59" si="867">GG56+GG54+GG46+GG33+GG11-GG58</f>
        <v>0</v>
      </c>
      <c r="GH59" s="135">
        <f t="shared" ref="GH59" si="868">GH56+GH54+GH46+GH33+GH11-GH58</f>
        <v>0</v>
      </c>
      <c r="GI59" s="135">
        <f t="shared" ref="GI59" si="869">GI56+GI54+GI46+GI33+GI11-GI58</f>
        <v>0</v>
      </c>
      <c r="GJ59" s="135">
        <f t="shared" ref="GJ59" si="870">GJ56+GJ54+GJ46+GJ33+GJ11-GJ58</f>
        <v>0</v>
      </c>
      <c r="GK59" s="135">
        <f t="shared" ref="GK59" si="871">GK56+GK54+GK46+GK33+GK11-GK58</f>
        <v>0</v>
      </c>
      <c r="GL59" s="135">
        <f t="shared" ref="GL59" si="872">GL56+GL54+GL46+GL33+GL11-GL58</f>
        <v>0</v>
      </c>
      <c r="GM59" s="135">
        <f t="shared" ref="GM59" si="873">GM56+GM54+GM46+GM33+GM11-GM58</f>
        <v>0</v>
      </c>
      <c r="GN59" s="135">
        <f t="shared" ref="GN59" si="874">GN56+GN54+GN46+GN33+GN11-GN58</f>
        <v>0</v>
      </c>
      <c r="GO59" s="135">
        <f t="shared" ref="GO59" si="875">GO56+GO54+GO46+GO33+GO11-GO58</f>
        <v>0</v>
      </c>
      <c r="GP59" s="135">
        <f t="shared" ref="GP59" si="876">GP56+GP54+GP46+GP33+GP11-GP58</f>
        <v>0</v>
      </c>
      <c r="GQ59" s="135">
        <f t="shared" ref="GQ59" si="877">GQ56+GQ54+GQ46+GQ33+GQ11-GQ58</f>
        <v>0</v>
      </c>
      <c r="GR59" s="135">
        <f t="shared" ref="GR59" si="878">GR56+GR54+GR46+GR33+GR11-GR58</f>
        <v>0</v>
      </c>
      <c r="GS59" s="135">
        <f t="shared" ref="GS59" si="879">GS56+GS54+GS46+GS33+GS11-GS58</f>
        <v>0</v>
      </c>
      <c r="GT59" s="135">
        <f t="shared" ref="GT59:GY59" si="880">GT56+GT54+GT46+GT33+GT11-GT58</f>
        <v>0</v>
      </c>
      <c r="GU59" s="135">
        <f t="shared" si="880"/>
        <v>0</v>
      </c>
      <c r="GV59" s="135">
        <f t="shared" ref="GV59" si="881">GV56+GV54+GV46+GV33+GV11-GV58</f>
        <v>0</v>
      </c>
      <c r="GW59" s="135"/>
      <c r="GX59" s="135">
        <f t="shared" si="880"/>
        <v>0</v>
      </c>
      <c r="GY59" s="135">
        <f t="shared" si="880"/>
        <v>0</v>
      </c>
    </row>
    <row r="60" spans="1:208">
      <c r="D60" s="458" t="s">
        <v>811</v>
      </c>
      <c r="E60" s="135"/>
      <c r="F60" s="135"/>
      <c r="G60" s="135"/>
      <c r="H60" s="135">
        <f>H56-'DISTRICT 17-18 ImpactAid'!G15</f>
        <v>0</v>
      </c>
      <c r="I60" s="135">
        <f>I56-'DISTRICT 17-18 ImpactAid'!G21</f>
        <v>-604.50000000001455</v>
      </c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>
        <f>AW56-'DISTRICT 17-18 ImpactAid'!G28</f>
        <v>9.9999997764825821E-3</v>
      </c>
      <c r="AX60" s="135">
        <f>AX56-'DISTRICT 17-18 ImpactAid'!G35</f>
        <v>0</v>
      </c>
      <c r="AY60" s="135"/>
      <c r="AZ60" s="135"/>
      <c r="BA60" s="135"/>
      <c r="BB60" s="135"/>
      <c r="BC60" s="135"/>
      <c r="BD60" s="135"/>
      <c r="BE60" s="135"/>
      <c r="BF60" s="135">
        <f>BF56-'DISTRICT 17-18 ImpactAid'!G42</f>
        <v>0</v>
      </c>
      <c r="BG60" s="135"/>
      <c r="BH60" s="135"/>
      <c r="BI60" s="135"/>
      <c r="BJ60" s="135"/>
      <c r="BK60" s="135"/>
      <c r="BL60" s="135"/>
      <c r="BM60" s="135"/>
      <c r="BN60" s="135">
        <f>BN56-'DISTRICT 17-18 ImpactAid'!G49</f>
        <v>0</v>
      </c>
      <c r="BO60" s="135"/>
      <c r="BP60" s="135"/>
      <c r="BQ60" s="135"/>
      <c r="BR60" s="135"/>
      <c r="BS60" s="135">
        <f>BS56-'DISTRICT 17-18 ImpactAid'!G56</f>
        <v>0</v>
      </c>
      <c r="BT60" s="135"/>
      <c r="BU60" s="135"/>
      <c r="BV60" s="135"/>
      <c r="BW60" s="135"/>
      <c r="BX60" s="135"/>
      <c r="BY60" s="135"/>
      <c r="BZ60" s="135"/>
      <c r="CA60" s="135"/>
      <c r="CB60" s="135">
        <f>CB56-'DISTRICT 17-18 ImpactAid'!G62</f>
        <v>0</v>
      </c>
      <c r="CC60" s="135"/>
      <c r="CD60" s="135">
        <f>CD56-'DISTRICT 17-18 ImpactAid'!G77</f>
        <v>0</v>
      </c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>
        <f>CO56-'DISTRICT 17-18 ImpactAid'!G86</f>
        <v>0</v>
      </c>
      <c r="CP60" s="135"/>
      <c r="CQ60" s="135"/>
      <c r="CR60" s="135"/>
      <c r="CS60" s="135"/>
      <c r="CT60" s="135">
        <f>CT56-'DISTRICT 17-18 ImpactAid'!G96</f>
        <v>0</v>
      </c>
      <c r="CU60" s="135"/>
      <c r="CV60" s="135"/>
      <c r="CW60" s="135"/>
      <c r="CX60" s="135"/>
      <c r="CY60" s="135"/>
      <c r="CZ60" s="135"/>
      <c r="DA60" s="135"/>
      <c r="DB60" s="135"/>
      <c r="DC60" s="135"/>
      <c r="DD60" s="135">
        <f>DD56-'DISTRICT 17-18 ImpactAid'!G105</f>
        <v>0</v>
      </c>
      <c r="DE60" s="135"/>
      <c r="DF60" s="135"/>
      <c r="DG60" s="135">
        <f>DG56-'DISTRICT 17-18 ImpactAid'!G116</f>
        <v>0</v>
      </c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>
        <f>DT56-'DISTRICT 17-18 ImpactAid'!G126</f>
        <v>0</v>
      </c>
      <c r="DU60" s="135">
        <f>DU56-'DISTRICT 17-18 ImpactAid'!G136</f>
        <v>0</v>
      </c>
      <c r="DV60" s="135"/>
      <c r="DW60" s="135"/>
      <c r="DX60" s="135">
        <f>DX56-'DISTRICT 17-18 ImpactAid'!G146</f>
        <v>0</v>
      </c>
      <c r="DY60" s="135"/>
      <c r="DZ60" s="135">
        <f>DZ56-'DISTRICT 17-18 ImpactAid'!G156</f>
        <v>0</v>
      </c>
      <c r="EA60" s="135">
        <f>EA56-'DISTRICT 17-18 ImpactAid'!G162</f>
        <v>0</v>
      </c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>
        <f>ER56-'DISTRICT 17-18 ImpactAid'!G172</f>
        <v>0</v>
      </c>
      <c r="ES60" s="135">
        <f>ES56-'DISTRICT 17-18 ImpactAid'!G182</f>
        <v>0</v>
      </c>
      <c r="ET60" s="135">
        <f>ET56-'DISTRICT 17-18 ImpactAid'!G192</f>
        <v>0</v>
      </c>
      <c r="EU60" s="135"/>
      <c r="EV60" s="135"/>
      <c r="EW60" s="135">
        <f>EW56-'DISTRICT 17-18 ImpactAid'!G202</f>
        <v>0</v>
      </c>
      <c r="EX60" s="135"/>
      <c r="EY60" s="135"/>
      <c r="EZ60" s="135"/>
      <c r="FA60" s="135"/>
      <c r="FB60" s="135"/>
      <c r="FC60" s="135"/>
      <c r="FD60" s="135"/>
      <c r="FE60" s="135"/>
      <c r="FF60" s="135">
        <f>FF56-'DISTRICT 17-18 ImpactAid'!G212</f>
        <v>0</v>
      </c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  <c r="FR60" s="135"/>
      <c r="FS60" s="135"/>
      <c r="FT60" s="460">
        <f>FT56-'DISTRICT 17-18 ImpactAid'!G227</f>
        <v>-461.90999999999985</v>
      </c>
      <c r="FU60" s="460">
        <f>FU56-'DISTRICT 17-18 ImpactAid'!G232</f>
        <v>461.90999999999985</v>
      </c>
      <c r="FV60" s="135"/>
      <c r="FW60" s="135"/>
      <c r="FX60" s="135">
        <f>FX56-'DISTRICT 17-18 ImpactAid'!G220</f>
        <v>0</v>
      </c>
      <c r="FY60" s="135">
        <f>FY56-'DISTRICT 17-18 ImpactAid'!G242</f>
        <v>0</v>
      </c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35"/>
      <c r="GL60" s="135"/>
      <c r="GM60" s="135"/>
      <c r="GN60" s="135"/>
      <c r="GO60" s="135">
        <f>GO56-'DISTRICT 17-18 ImpactAid'!G252</f>
        <v>0</v>
      </c>
      <c r="GP60" s="135"/>
      <c r="GQ60" s="135"/>
      <c r="GR60" s="135"/>
      <c r="GS60" s="460">
        <f>GS56-'DISTRICT 17-18 ImpactAid'!G259</f>
        <v>-349</v>
      </c>
      <c r="GT60" s="135"/>
      <c r="GU60" s="135"/>
      <c r="GV60" s="135"/>
      <c r="GW60" s="135"/>
      <c r="GX60" s="135">
        <f>GX56-'DISTRICT 17-18 ImpactAid'!G270</f>
        <v>0</v>
      </c>
      <c r="GY60" s="135"/>
    </row>
    <row r="61" spans="1:208" s="135" customFormat="1" ht="10.5">
      <c r="A61" s="156"/>
      <c r="B61" s="156"/>
      <c r="C61" s="156"/>
      <c r="D61" s="458" t="s">
        <v>1070</v>
      </c>
      <c r="E61" s="135">
        <f>E58-'1718 revenues orig'!E59</f>
        <v>0</v>
      </c>
      <c r="F61" s="135">
        <f>F58-'1718 revenues orig'!F59</f>
        <v>0</v>
      </c>
      <c r="G61" s="135">
        <f>G58-'1718 revenues orig'!G59</f>
        <v>0</v>
      </c>
      <c r="H61" s="135">
        <f>H58-'1718 revenues orig'!H59</f>
        <v>0</v>
      </c>
      <c r="I61" s="135">
        <f>I58-'1718 revenues orig'!I59</f>
        <v>0</v>
      </c>
      <c r="V61" s="459"/>
      <c r="AH61" s="459"/>
      <c r="AI61" s="135">
        <f>AI58-'1718 revenues orig'!I59-SUM('1718 revenues orig'!ET59:FR59)</f>
        <v>6.7055225372314453E-8</v>
      </c>
      <c r="AJ61" s="135">
        <f>AJ58-'1718 revenues orig'!J59</f>
        <v>0</v>
      </c>
      <c r="AK61" s="135">
        <f>AK58-'1718 revenues orig'!K59</f>
        <v>0</v>
      </c>
      <c r="AL61" s="135">
        <f>AL58-'1718 revenues orig'!L59</f>
        <v>0</v>
      </c>
      <c r="AM61" s="135">
        <f>AM58-'1718 revenues orig'!M59</f>
        <v>0</v>
      </c>
      <c r="AN61" s="135">
        <f>AN58-'1718 revenues orig'!N59</f>
        <v>0</v>
      </c>
      <c r="AO61" s="135">
        <f>AO58-'1718 revenues orig'!O59</f>
        <v>0</v>
      </c>
      <c r="AP61" s="135">
        <f>AP58-'1718 revenues orig'!P59</f>
        <v>0</v>
      </c>
      <c r="AQ61" s="135">
        <f>AQ58-'1718 revenues orig'!Q59</f>
        <v>0</v>
      </c>
      <c r="AR61" s="135">
        <f>AR58-'1718 revenues orig'!R59</f>
        <v>0</v>
      </c>
      <c r="AU61" s="135">
        <f>AU58-'1718 revenues orig'!S59-'1718 revenues orig'!FS59</f>
        <v>-2.0954757928848267E-9</v>
      </c>
      <c r="AV61" s="135">
        <f>AV58-'1718 revenues orig'!T59</f>
        <v>0</v>
      </c>
      <c r="AW61" s="135">
        <f>AW58-'1718 revenues orig'!U59</f>
        <v>0</v>
      </c>
      <c r="AX61" s="135">
        <f>AX58-'1718 revenues orig'!V59</f>
        <v>0</v>
      </c>
      <c r="AY61" s="135">
        <f>AY58-'1718 revenues orig'!W59</f>
        <v>0</v>
      </c>
      <c r="AZ61" s="135">
        <f>AZ58-'1718 revenues orig'!ER59</f>
        <v>0</v>
      </c>
      <c r="BA61" s="135">
        <f>BA58-'1718 revenues orig'!X59</f>
        <v>0</v>
      </c>
      <c r="BD61" s="135">
        <f>BD58-'1718 revenues orig'!X59-'1718 revenues orig'!FT59-'1718 revenues orig'!FU59</f>
        <v>0</v>
      </c>
      <c r="BE61" s="135">
        <f>BE58-'1718 revenues orig'!Y59</f>
        <v>0</v>
      </c>
      <c r="BF61" s="135">
        <f>BF58-'1718 revenues orig'!Z59</f>
        <v>0</v>
      </c>
      <c r="BG61" s="135">
        <f>BG58-'1718 revenues orig'!AA59</f>
        <v>0</v>
      </c>
      <c r="BH61" s="135">
        <f>BH58-'1718 revenues orig'!AB59</f>
        <v>0</v>
      </c>
      <c r="BI61" s="135">
        <f>BI58-'1718 revenues orig'!AC59</f>
        <v>0</v>
      </c>
      <c r="BK61" s="135">
        <f>BK58-'1718 revenues orig'!AC59-'1718 revenues orig'!FV59</f>
        <v>0</v>
      </c>
      <c r="BL61" s="135">
        <f>BL58-'1718 revenues orig'!AD59</f>
        <v>0</v>
      </c>
      <c r="BM61" s="135">
        <f>BM58-'1718 revenues orig'!AE59</f>
        <v>0</v>
      </c>
      <c r="BN61" s="135">
        <f>BN58-'1718 revenues orig'!AF59</f>
        <v>0</v>
      </c>
      <c r="BO61" s="135">
        <f>BO58-'1718 revenues orig'!AG59</f>
        <v>0</v>
      </c>
      <c r="BP61" s="135">
        <f>BP58-'1718 revenues orig'!AH59</f>
        <v>0</v>
      </c>
      <c r="BQ61" s="135">
        <f>BQ58-'1718 revenues orig'!AI59</f>
        <v>0</v>
      </c>
      <c r="BR61" s="135">
        <f>BR58-'1718 revenues orig'!AJ59</f>
        <v>0</v>
      </c>
      <c r="BS61" s="135">
        <f>BS58-'1718 revenues orig'!AK59</f>
        <v>0</v>
      </c>
      <c r="BT61" s="135">
        <f>BT58-'1718 revenues orig'!AL59</f>
        <v>0</v>
      </c>
      <c r="BU61" s="135">
        <f>BU58-'1718 revenues orig'!AM59</f>
        <v>0</v>
      </c>
      <c r="BW61" s="135">
        <f>BW58-'1718 revenues orig'!AM59-'1718 revenues orig'!FW59</f>
        <v>-2.3283064365386963E-9</v>
      </c>
      <c r="BX61" s="135">
        <f>BX58-'1718 revenues orig'!AN59</f>
        <v>0</v>
      </c>
      <c r="BY61" s="135">
        <f>BY58-'1718 revenues orig'!AO59</f>
        <v>0</v>
      </c>
      <c r="BZ61" s="135">
        <f>BZ58-'1718 revenues orig'!AP59</f>
        <v>0</v>
      </c>
      <c r="CA61" s="135">
        <f>CA58-'1718 revenues orig'!AQ59</f>
        <v>0</v>
      </c>
      <c r="CB61" s="135">
        <f>CB58-'1718 revenues orig'!AR59</f>
        <v>0</v>
      </c>
      <c r="CC61" s="135">
        <f>CC58-'1718 revenues orig'!AS59</f>
        <v>0</v>
      </c>
      <c r="CD61" s="135">
        <f>CD58-'1718 revenues orig'!AT59</f>
        <v>0</v>
      </c>
      <c r="CE61" s="135">
        <f>CE58-'1718 revenues orig'!AU59</f>
        <v>0</v>
      </c>
      <c r="CF61" s="135">
        <f>CF58-'1718 revenues orig'!AV59</f>
        <v>0</v>
      </c>
      <c r="CG61" s="135">
        <f>CG58-'1718 revenues orig'!AW59</f>
        <v>0</v>
      </c>
      <c r="CH61" s="135">
        <f>CH58-'1718 revenues orig'!AX59</f>
        <v>0</v>
      </c>
      <c r="CI61" s="135">
        <f>CI58-'1718 revenues orig'!AY59</f>
        <v>0</v>
      </c>
      <c r="CK61" s="135">
        <f>CK58-'1718 revenues orig'!AY59-'1718 revenues orig'!FX59</f>
        <v>-3.7252902984619141E-9</v>
      </c>
      <c r="CL61" s="135">
        <f>CL58-'1718 revenues orig'!AZ59</f>
        <v>0</v>
      </c>
      <c r="CM61" s="135">
        <f>CM58-'1718 revenues orig'!BA59</f>
        <v>0</v>
      </c>
      <c r="CN61" s="135">
        <f>CN58-'1718 revenues orig'!BB59</f>
        <v>0</v>
      </c>
      <c r="CO61" s="135">
        <f>CO58-'1718 revenues orig'!BC59</f>
        <v>0</v>
      </c>
      <c r="CQ61" s="135">
        <f>CQ58-'1718 revenues orig'!BC59-'1718 revenues orig'!FY59</f>
        <v>-1.3038516044616699E-8</v>
      </c>
      <c r="CR61" s="135">
        <f>CR58-'1718 revenues orig'!BD59</f>
        <v>0</v>
      </c>
      <c r="CS61" s="135">
        <f>CS58-'1718 revenues orig'!BE59</f>
        <v>0</v>
      </c>
      <c r="CT61" s="135">
        <f>CT58-'1718 revenues orig'!BF59</f>
        <v>0</v>
      </c>
      <c r="CU61" s="135">
        <f>CU58-'1718 revenues orig'!BG59</f>
        <v>0</v>
      </c>
      <c r="CV61" s="135">
        <f>CV58-'1718 revenues orig'!BH59</f>
        <v>0</v>
      </c>
      <c r="CW61" s="135">
        <f>CW58-'1718 revenues orig'!BI59</f>
        <v>0</v>
      </c>
      <c r="CX61" s="135">
        <f>CX58-'1718 revenues orig'!BJ59</f>
        <v>0</v>
      </c>
      <c r="CY61" s="135">
        <f>CY58-'1718 revenues orig'!BK59</f>
        <v>0</v>
      </c>
      <c r="CZ61" s="135">
        <f>CZ58-'1718 revenues orig'!BL59</f>
        <v>0</v>
      </c>
      <c r="DA61" s="135">
        <f>DA58-'1718 revenues orig'!BM59</f>
        <v>0</v>
      </c>
      <c r="DB61" s="135">
        <f>DB58-'1718 revenues orig'!BN59</f>
        <v>0</v>
      </c>
      <c r="DC61" s="135">
        <f>DC58-'1718 revenues orig'!BO59</f>
        <v>0</v>
      </c>
      <c r="DD61" s="135">
        <f>DD58-'1718 revenues orig'!BP59</f>
        <v>0</v>
      </c>
      <c r="DF61" s="135">
        <f>DF58-'1718 revenues orig'!BP59-'1718 revenues orig'!FZ59</f>
        <v>0</v>
      </c>
      <c r="DG61" s="135">
        <f>DG58-'1718 revenues orig'!BQ59</f>
        <v>0</v>
      </c>
      <c r="DI61" s="135">
        <f>DI58-'1718 revenues orig'!GA59-'1718 revenues orig'!BQ59</f>
        <v>0</v>
      </c>
      <c r="DJ61" s="135">
        <f>DJ58-'1718 revenues orig'!BR59</f>
        <v>0</v>
      </c>
      <c r="DK61" s="135">
        <f>DK58-'1718 revenues orig'!BS59</f>
        <v>0</v>
      </c>
      <c r="DM61" s="135">
        <f>DM58-'1718 revenues orig'!BT59</f>
        <v>0</v>
      </c>
      <c r="DN61" s="135">
        <f>DN58-'1718 revenues orig'!BU59</f>
        <v>0</v>
      </c>
      <c r="DO61" s="135">
        <f>DO58-'1718 revenues orig'!BV59</f>
        <v>0</v>
      </c>
      <c r="DP61" s="135">
        <f>DP58-'1718 revenues orig'!BW59</f>
        <v>0</v>
      </c>
      <c r="DQ61" s="135">
        <f>DQ58-'1718 revenues orig'!BX59</f>
        <v>0</v>
      </c>
      <c r="DR61" s="135">
        <f>DR58-'1718 revenues orig'!BY59</f>
        <v>0</v>
      </c>
      <c r="DS61" s="135">
        <f>DS58-'1718 revenues orig'!BZ59</f>
        <v>0</v>
      </c>
      <c r="DT61" s="135">
        <f>DT58-'1718 revenues orig'!CA59</f>
        <v>0</v>
      </c>
      <c r="DU61" s="135">
        <f>DU58-'1718 revenues orig'!CB59</f>
        <v>0</v>
      </c>
      <c r="DV61" s="135">
        <f>DV58-'1718 revenues orig'!CC59</f>
        <v>0</v>
      </c>
      <c r="DW61" s="135">
        <f>DW58-'1718 revenues orig'!CD59</f>
        <v>0</v>
      </c>
      <c r="DX61" s="135">
        <f>DX58-'1718 revenues orig'!CE59</f>
        <v>0</v>
      </c>
      <c r="DY61" s="135">
        <f>DY58-'1718 revenues orig'!CF59</f>
        <v>0</v>
      </c>
      <c r="DZ61" s="135">
        <f>DZ58-'1718 revenues orig'!CG59</f>
        <v>0</v>
      </c>
      <c r="EA61" s="135">
        <f>EA58-'1718 revenues orig'!CH59</f>
        <v>0</v>
      </c>
      <c r="EB61" s="135">
        <f>EB58-'1718 revenues orig'!CI59</f>
        <v>0</v>
      </c>
      <c r="EC61" s="135">
        <f>EC58-'1718 revenues orig'!CJ59</f>
        <v>0</v>
      </c>
      <c r="ED61" s="135">
        <f>ED58-'1718 revenues orig'!CK59</f>
        <v>0</v>
      </c>
      <c r="EE61" s="135">
        <f>EE58-'1718 revenues orig'!CL59</f>
        <v>0</v>
      </c>
      <c r="EF61" s="135">
        <f>EF58-'1718 revenues orig'!CM59</f>
        <v>0</v>
      </c>
      <c r="EG61" s="135">
        <f>EG58-'1718 revenues orig'!CN59</f>
        <v>0</v>
      </c>
      <c r="EH61" s="135">
        <f>EH58-'1718 revenues orig'!CO59</f>
        <v>0</v>
      </c>
      <c r="EI61" s="135">
        <f>EI58-'1718 revenues orig'!CP59</f>
        <v>0</v>
      </c>
      <c r="EJ61" s="135">
        <f>EJ58-'1718 revenues orig'!CQ59+'1718 revenues orig'!CQ10</f>
        <v>4.6611603465862572E-11</v>
      </c>
      <c r="EK61" s="135">
        <f>EK58-'1718 revenues orig'!CR59</f>
        <v>0</v>
      </c>
      <c r="EL61" s="135">
        <f>EL58-'1718 revenues orig'!CS59</f>
        <v>0</v>
      </c>
      <c r="EM61" s="135">
        <f>EM58-'1718 revenues orig'!CT59</f>
        <v>0</v>
      </c>
      <c r="EN61" s="135">
        <f>EN58-'1718 revenues orig'!CU59</f>
        <v>0</v>
      </c>
      <c r="EO61" s="135">
        <f>EO58-'1718 revenues orig'!CV59</f>
        <v>0</v>
      </c>
      <c r="EP61" s="135">
        <f>EP58-'1718 revenues orig'!CW59</f>
        <v>0</v>
      </c>
      <c r="EQ61" s="135">
        <f>EQ58-'1718 revenues orig'!CX59</f>
        <v>0</v>
      </c>
      <c r="ER61" s="135">
        <f>ER58-'1718 revenues orig'!CY59</f>
        <v>0</v>
      </c>
      <c r="ES61" s="135">
        <f>ES58-'1718 revenues orig'!CZ59</f>
        <v>0</v>
      </c>
      <c r="ET61" s="135">
        <f>ET58-'1718 revenues orig'!DA59</f>
        <v>0</v>
      </c>
      <c r="EU61" s="135">
        <f>EU58-'1718 revenues orig'!DB59</f>
        <v>0</v>
      </c>
      <c r="EV61" s="135">
        <f>EV58-'1718 revenues orig'!DC59</f>
        <v>0</v>
      </c>
      <c r="EW61" s="135">
        <f>EW58-'1718 revenues orig'!DD59</f>
        <v>0</v>
      </c>
      <c r="EX61" s="135">
        <f>EX58-'1718 revenues orig'!DE59</f>
        <v>0</v>
      </c>
      <c r="EY61" s="135">
        <f>EY58-'1718 revenues orig'!DF59</f>
        <v>0</v>
      </c>
      <c r="EZ61" s="135">
        <f>EZ58-'1718 revenues orig'!DG59</f>
        <v>0</v>
      </c>
      <c r="FA61" s="135">
        <f>FA58-'1718 revenues orig'!ES59</f>
        <v>0</v>
      </c>
      <c r="FB61" s="135">
        <f>FB58-'1718 revenues orig'!DH59</f>
        <v>0</v>
      </c>
      <c r="FD61" s="135">
        <f>FD58-'1718 revenues orig'!DH59-'1718 revenues orig'!GB59</f>
        <v>-7.6834112405776978E-9</v>
      </c>
      <c r="FE61" s="135">
        <f>FE58-'1718 revenues orig'!DI59</f>
        <v>0</v>
      </c>
      <c r="FF61" s="135">
        <f>FF58-'1718 revenues orig'!DJ59</f>
        <v>0</v>
      </c>
      <c r="FG61" s="135">
        <f>FG58-'1718 revenues orig'!DK59</f>
        <v>0</v>
      </c>
      <c r="FH61" s="135">
        <f>FH58-'1718 revenues orig'!DL59</f>
        <v>0</v>
      </c>
      <c r="FI61" s="135">
        <f>FI58-'1718 revenues orig'!DM59</f>
        <v>0</v>
      </c>
      <c r="FK61" s="135">
        <f>FK58-'1718 revenues orig'!GC59-'1718 revenues orig'!DM59</f>
        <v>0</v>
      </c>
      <c r="FL61" s="135">
        <f>FL58-'1718 revenues orig'!DN59</f>
        <v>0</v>
      </c>
      <c r="FM61" s="135">
        <f>FM58-'1718 revenues orig'!DO59</f>
        <v>0</v>
      </c>
      <c r="FN61" s="135">
        <f>FN58-'1718 revenues orig'!DP59</f>
        <v>0</v>
      </c>
      <c r="FO61" s="135">
        <f>FO58-'1718 revenues orig'!DQ59</f>
        <v>0</v>
      </c>
      <c r="FP61" s="135">
        <f>FP58-'1718 revenues orig'!DR59</f>
        <v>0</v>
      </c>
      <c r="FR61" s="135">
        <f>FR58-'1718 revenues orig'!DR59-'1718 revenues orig'!GD59</f>
        <v>0</v>
      </c>
      <c r="FS61" s="135">
        <f>FS58-'1718 revenues orig'!DS59</f>
        <v>0</v>
      </c>
      <c r="FT61" s="135">
        <f>FT58-'1718 revenues orig'!DT59</f>
        <v>0</v>
      </c>
      <c r="FU61" s="135">
        <f>FU58-'1718 revenues orig'!DU59</f>
        <v>0</v>
      </c>
      <c r="FV61" s="135">
        <f>FV58-'1718 revenues orig'!DV59</f>
        <v>0</v>
      </c>
      <c r="FW61" s="135">
        <f>FW58-'1718 revenues orig'!DW59</f>
        <v>0</v>
      </c>
      <c r="FX61" s="135">
        <f>FX58-'1718 revenues orig'!DX59</f>
        <v>0</v>
      </c>
      <c r="FY61" s="135">
        <f>FY58-'1718 revenues orig'!DY59</f>
        <v>0</v>
      </c>
      <c r="GC61" s="135">
        <f>GC58-'1718 revenues orig'!GE59-'1718 revenues orig'!GF59-'1718 revenues orig'!GG59-'1718 revenues orig'!DY59</f>
        <v>0</v>
      </c>
      <c r="GD61" s="135">
        <f>GD58-'1718 revenues orig'!DZ59</f>
        <v>0</v>
      </c>
      <c r="GE61" s="135">
        <f>GE58-'1718 revenues orig'!EA59</f>
        <v>0</v>
      </c>
      <c r="GF61" s="135">
        <f>GF58-'1718 revenues orig'!EB59</f>
        <v>0</v>
      </c>
      <c r="GG61" s="135">
        <f>GG58-'1718 revenues orig'!EC59</f>
        <v>0</v>
      </c>
      <c r="GH61" s="135">
        <f>GH58-'1718 revenues orig'!ED59</f>
        <v>0</v>
      </c>
      <c r="GI61" s="135">
        <f>GI58-'1718 revenues orig'!EE59</f>
        <v>0</v>
      </c>
      <c r="GJ61" s="135">
        <f>GJ58-'1718 revenues orig'!EF59</f>
        <v>0</v>
      </c>
      <c r="GK61" s="135">
        <f>GK58-'1718 revenues orig'!EG59</f>
        <v>0</v>
      </c>
      <c r="GL61" s="135">
        <f>GL58-'1718 revenues orig'!EH59</f>
        <v>0</v>
      </c>
      <c r="GM61" s="135">
        <f>GM58-'1718 revenues orig'!EI59</f>
        <v>0</v>
      </c>
      <c r="GN61" s="135">
        <f>GN58-'1718 revenues orig'!EJ59</f>
        <v>0</v>
      </c>
      <c r="GO61" s="135">
        <f>GO58-'1718 revenues orig'!EK59</f>
        <v>0</v>
      </c>
      <c r="GP61" s="135">
        <f>GP58-'1718 revenues orig'!EL59</f>
        <v>0</v>
      </c>
      <c r="GQ61" s="135">
        <f>GQ58-'1718 revenues orig'!EM59</f>
        <v>0</v>
      </c>
      <c r="GR61" s="135">
        <f>GR58-'1718 revenues orig'!EN59</f>
        <v>0</v>
      </c>
      <c r="GS61" s="135">
        <f>GS58-'1718 revenues orig'!EO59</f>
        <v>0</v>
      </c>
      <c r="GT61" s="135">
        <f>GT58-'1718 revenues orig'!EP59</f>
        <v>0</v>
      </c>
      <c r="GV61" s="135">
        <f>GV58-'1718 revenues orig'!EP59-'1718 revenues orig'!GH59</f>
        <v>0</v>
      </c>
      <c r="GX61" s="135">
        <f>GX58-'1718 revenues orig'!EQ59</f>
        <v>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63"/>
  <sheetViews>
    <sheetView zoomScale="115" zoomScaleNormal="115" workbookViewId="0">
      <pane ySplit="8" topLeftCell="A131" activePane="bottomLeft" state="frozen"/>
      <selection pane="bottomLeft" activeCell="A9" sqref="A9:F153"/>
    </sheetView>
  </sheetViews>
  <sheetFormatPr defaultColWidth="9.33203125" defaultRowHeight="14.5"/>
  <cols>
    <col min="1" max="1" width="43.109375" style="110" customWidth="1"/>
    <col min="2" max="2" width="13.109375" style="110" customWidth="1"/>
    <col min="3" max="3" width="14.33203125" style="110" bestFit="1" customWidth="1"/>
    <col min="4" max="4" width="13" style="110" bestFit="1" customWidth="1"/>
    <col min="5" max="5" width="13.109375" style="110" customWidth="1"/>
    <col min="6" max="16384" width="9.33203125" style="110"/>
  </cols>
  <sheetData>
    <row r="1" spans="1:7">
      <c r="A1" s="110" t="s">
        <v>1206</v>
      </c>
    </row>
    <row r="3" spans="1:7">
      <c r="A3" s="110" t="s">
        <v>1044</v>
      </c>
    </row>
    <row r="4" spans="1:7">
      <c r="A4" s="110" t="s">
        <v>1045</v>
      </c>
    </row>
    <row r="5" spans="1:7">
      <c r="A5" s="110" t="s">
        <v>1207</v>
      </c>
    </row>
    <row r="6" spans="1:7">
      <c r="A6" s="110" t="s">
        <v>1222</v>
      </c>
    </row>
    <row r="7" spans="1:7">
      <c r="A7" s="382" t="s">
        <v>1047</v>
      </c>
      <c r="B7" s="382" t="s">
        <v>1048</v>
      </c>
      <c r="C7" s="382" t="s">
        <v>840</v>
      </c>
      <c r="D7" s="382" t="s">
        <v>841</v>
      </c>
      <c r="E7" s="382" t="s">
        <v>1142</v>
      </c>
    </row>
    <row r="8" spans="1:7" ht="52.5">
      <c r="A8" s="464" t="s">
        <v>1050</v>
      </c>
      <c r="B8" s="467" t="s">
        <v>1205</v>
      </c>
      <c r="C8" s="467" t="s">
        <v>1208</v>
      </c>
      <c r="D8" s="467" t="s">
        <v>1209</v>
      </c>
      <c r="E8" s="468" t="s">
        <v>1210</v>
      </c>
      <c r="F8" s="130"/>
      <c r="G8" s="130"/>
    </row>
    <row r="9" spans="1:7">
      <c r="A9" s="110" t="str">
        <f>'17-18 Revenue per MEM Table 2'!A150</f>
        <v>Wagon Mound</v>
      </c>
      <c r="B9" s="110">
        <f>'17-18 Revenue per MEM Table 2'!F150</f>
        <v>20141.532806779658</v>
      </c>
      <c r="C9" s="444">
        <f>'17-18 Revenue per MEM Table 2'!E150</f>
        <v>59</v>
      </c>
      <c r="D9" s="444">
        <f>C9</f>
        <v>59</v>
      </c>
      <c r="G9" s="449">
        <f>D9/$C$154</f>
        <v>1.7930991515449906E-4</v>
      </c>
    </row>
    <row r="10" spans="1:7">
      <c r="A10" s="110" t="str">
        <f>'17-18 Revenue per MEM Table 2'!A20</f>
        <v xml:space="preserve">Anthony Charter School </v>
      </c>
      <c r="B10" s="110">
        <f>'17-18 Revenue per MEM Table 2'!F20</f>
        <v>11226.061467889906</v>
      </c>
      <c r="C10" s="444">
        <f>'17-18 Revenue per MEM Table 2'!E20</f>
        <v>109</v>
      </c>
      <c r="D10" s="444">
        <f>C10+D9</f>
        <v>168</v>
      </c>
      <c r="G10" s="449">
        <f t="shared" ref="G10:G73" si="0">D10/$C$154</f>
        <v>5.1057738552467524E-4</v>
      </c>
    </row>
    <row r="11" spans="1:7">
      <c r="A11" s="110" t="str">
        <f>'17-18 Revenue per MEM Table 2'!A133</f>
        <v xml:space="preserve">Student Athlete Headquarters (SAHQ) </v>
      </c>
      <c r="B11" s="110">
        <f>'17-18 Revenue per MEM Table 2'!F133</f>
        <v>10774.038148148149</v>
      </c>
      <c r="C11" s="444">
        <f>'17-18 Revenue per MEM Table 2'!E133</f>
        <v>81</v>
      </c>
      <c r="D11" s="444">
        <f t="shared" ref="D11:D45" si="1">C11+D10</f>
        <v>249</v>
      </c>
      <c r="G11" s="449">
        <f t="shared" si="0"/>
        <v>7.5674862497407229E-4</v>
      </c>
    </row>
    <row r="12" spans="1:7">
      <c r="A12" s="110" t="str">
        <f>'17-18 Revenue per MEM Table 2'!A48</f>
        <v>Dream Dine'*</v>
      </c>
      <c r="B12" s="110">
        <f>'17-18 Revenue per MEM Table 2'!F48</f>
        <v>10046.149429787232</v>
      </c>
      <c r="C12" s="444">
        <f>'17-18 Revenue per MEM Table 2'!E48</f>
        <v>23.5</v>
      </c>
      <c r="D12" s="444">
        <f t="shared" si="1"/>
        <v>272.5</v>
      </c>
      <c r="G12" s="449">
        <f t="shared" si="0"/>
        <v>8.2816867592544051E-4</v>
      </c>
    </row>
    <row r="13" spans="1:7">
      <c r="A13" s="110" t="str">
        <f>'17-18 Revenue per MEM Table 2'!A119</f>
        <v>Roy</v>
      </c>
      <c r="B13" s="110">
        <f>'17-18 Revenue per MEM Table 2'!F119</f>
        <v>16026.831810752681</v>
      </c>
      <c r="C13" s="444">
        <f>'17-18 Revenue per MEM Table 2'!E119</f>
        <v>46.5</v>
      </c>
      <c r="D13" s="444">
        <f t="shared" si="1"/>
        <v>319</v>
      </c>
      <c r="G13" s="449">
        <f>D13/$C$154</f>
        <v>9.6948920227602029E-4</v>
      </c>
    </row>
    <row r="14" spans="1:7">
      <c r="A14" s="110" t="str">
        <f>'17-18 Revenue per MEM Table 2'!A9</f>
        <v>Academy of Trades and Technology</v>
      </c>
      <c r="B14" s="110">
        <f>'17-18 Revenue per MEM Table 2'!F9</f>
        <v>10071.615611814348</v>
      </c>
      <c r="C14" s="444">
        <f>'17-18 Revenue per MEM Table 2'!E9</f>
        <v>118.5</v>
      </c>
      <c r="D14" s="444">
        <f t="shared" si="1"/>
        <v>437.5</v>
      </c>
      <c r="G14" s="449">
        <f t="shared" si="0"/>
        <v>1.3296286081371752E-3</v>
      </c>
    </row>
    <row r="15" spans="1:7">
      <c r="A15" s="110" t="str">
        <f>'17-18 Revenue per MEM Table 2'!A115</f>
        <v>Reserve</v>
      </c>
      <c r="B15" s="110">
        <f>'17-18 Revenue per MEM Table 2'!F115</f>
        <v>11110.275995411088</v>
      </c>
      <c r="C15" s="444">
        <f>'17-18 Revenue per MEM Table 2'!E115</f>
        <v>130.75</v>
      </c>
      <c r="D15" s="444">
        <f t="shared" si="1"/>
        <v>568.25</v>
      </c>
      <c r="G15" s="449">
        <f t="shared" si="0"/>
        <v>1.7269976150261709E-3</v>
      </c>
    </row>
    <row r="16" spans="1:7">
      <c r="A16" s="110" t="str">
        <f>'17-18 Revenue per MEM Table 2'!A40</f>
        <v>Corona</v>
      </c>
      <c r="B16" s="110">
        <f>'17-18 Revenue per MEM Table 2'!F40</f>
        <v>15313.918112000001</v>
      </c>
      <c r="C16" s="444">
        <f>'17-18 Revenue per MEM Table 2'!E40</f>
        <v>75</v>
      </c>
      <c r="D16" s="444">
        <f t="shared" si="1"/>
        <v>643.25</v>
      </c>
      <c r="G16" s="449">
        <f t="shared" si="0"/>
        <v>1.9549339478496866E-3</v>
      </c>
    </row>
    <row r="17" spans="1:7">
      <c r="A17" s="110" t="str">
        <f>'17-18 Revenue per MEM Table 2'!A28</f>
        <v xml:space="preserve">Carinos De Los Ninos </v>
      </c>
      <c r="B17" s="110">
        <f>'17-18 Revenue per MEM Table 2'!F28</f>
        <v>10551.528339622644</v>
      </c>
      <c r="C17" s="444">
        <f>'17-18 Revenue per MEM Table 2'!E28</f>
        <v>106</v>
      </c>
      <c r="D17" s="444">
        <f t="shared" si="1"/>
        <v>749.25</v>
      </c>
      <c r="G17" s="449">
        <f t="shared" si="0"/>
        <v>2.2770839649069222E-3</v>
      </c>
    </row>
    <row r="18" spans="1:7">
      <c r="A18" s="110" t="str">
        <f>'17-18 Revenue per MEM Table 2'!A84</f>
        <v>Los Alamos</v>
      </c>
      <c r="B18" s="110">
        <f>'17-18 Revenue per MEM Table 2'!F84</f>
        <v>8719.9584295097702</v>
      </c>
      <c r="C18" s="444">
        <f>'17-18 Revenue per MEM Table 2'!E84</f>
        <v>3646.25</v>
      </c>
      <c r="D18" s="444">
        <f t="shared" si="1"/>
        <v>4395.5</v>
      </c>
      <c r="G18" s="449">
        <f t="shared" si="0"/>
        <v>1.3358588679010179E-2</v>
      </c>
    </row>
    <row r="19" spans="1:7">
      <c r="A19" s="110" t="str">
        <f>'17-18 Revenue per MEM Table 2'!A111</f>
        <v>Quemado</v>
      </c>
      <c r="B19" s="110">
        <f>'17-18 Revenue per MEM Table 2'!F111</f>
        <v>13854.97616581818</v>
      </c>
      <c r="C19" s="444">
        <f>'17-18 Revenue per MEM Table 2'!E111</f>
        <v>137.5</v>
      </c>
      <c r="D19" s="444">
        <f t="shared" si="1"/>
        <v>4533</v>
      </c>
      <c r="G19" s="449">
        <f t="shared" si="0"/>
        <v>1.3776471955853291E-2</v>
      </c>
    </row>
    <row r="20" spans="1:7">
      <c r="A20" s="110" t="str">
        <f>'17-18 Revenue per MEM Table 2'!A90</f>
        <v>Maxwell</v>
      </c>
      <c r="B20" s="110">
        <f>'17-18 Revenue per MEM Table 2'!F90</f>
        <v>10998.110866666668</v>
      </c>
      <c r="C20" s="444">
        <f>'17-18 Revenue per MEM Table 2'!E90</f>
        <v>115.5</v>
      </c>
      <c r="D20" s="444">
        <f t="shared" si="1"/>
        <v>4648.5</v>
      </c>
      <c r="G20" s="449">
        <f t="shared" si="0"/>
        <v>1.4127493908401505E-2</v>
      </c>
    </row>
    <row r="21" spans="1:7">
      <c r="A21" s="110" t="str">
        <f>'17-18 Revenue per MEM Table 2'!A76</f>
        <v>La Promesa Early Learning Center</v>
      </c>
      <c r="B21" s="110">
        <f>'17-18 Revenue per MEM Table 2'!F76</f>
        <v>6717.2199734748001</v>
      </c>
      <c r="C21" s="444">
        <f>'17-18 Revenue per MEM Table 2'!E76</f>
        <v>377</v>
      </c>
      <c r="D21" s="444">
        <f t="shared" si="1"/>
        <v>5025.5</v>
      </c>
      <c r="G21" s="449">
        <f t="shared" si="0"/>
        <v>1.5273253874727711E-2</v>
      </c>
    </row>
    <row r="22" spans="1:7">
      <c r="A22" s="110" t="str">
        <f>'17-18 Revenue per MEM Table 2'!A70</f>
        <v>House</v>
      </c>
      <c r="B22" s="110">
        <f>'17-18 Revenue per MEM Table 2'!F70</f>
        <v>13200.534652941178</v>
      </c>
      <c r="C22" s="444">
        <f>'17-18 Revenue per MEM Table 2'!E70</f>
        <v>68</v>
      </c>
      <c r="D22" s="444">
        <f t="shared" si="1"/>
        <v>5093.5</v>
      </c>
      <c r="G22" s="449">
        <f t="shared" si="0"/>
        <v>1.5479916149821032E-2</v>
      </c>
    </row>
    <row r="23" spans="1:7">
      <c r="A23" s="110" t="str">
        <f>'17-18 Revenue per MEM Table 2'!A33</f>
        <v>Chama Valley</v>
      </c>
      <c r="B23" s="110">
        <f>'17-18 Revenue per MEM Table 2'!F33</f>
        <v>8896.3045347424049</v>
      </c>
      <c r="C23" s="444">
        <f>'17-18 Revenue per MEM Table 2'!E33</f>
        <v>378.5</v>
      </c>
      <c r="D23" s="444">
        <f t="shared" si="1"/>
        <v>5472</v>
      </c>
      <c r="G23" s="449">
        <f t="shared" si="0"/>
        <v>1.6630234842803709E-2</v>
      </c>
    </row>
    <row r="24" spans="1:7">
      <c r="A24" s="110" t="str">
        <f>'17-18 Revenue per MEM Table 2'!A68</f>
        <v>Hondo Valley</v>
      </c>
      <c r="B24" s="110">
        <f>'17-18 Revenue per MEM Table 2'!F68</f>
        <v>9970.8897438202239</v>
      </c>
      <c r="C24" s="444">
        <f>'17-18 Revenue per MEM Table 2'!E68</f>
        <v>133.5</v>
      </c>
      <c r="D24" s="444">
        <f t="shared" si="1"/>
        <v>5605.5</v>
      </c>
      <c r="G24" s="449">
        <f t="shared" si="0"/>
        <v>1.7035961515229566E-2</v>
      </c>
    </row>
    <row r="25" spans="1:7">
      <c r="A25" s="110" t="str">
        <f>'17-18 Revenue per MEM Table 2'!A57</f>
        <v>Floyd</v>
      </c>
      <c r="B25" s="110">
        <f>'17-18 Revenue per MEM Table 2'!F57</f>
        <v>7512.4885812949624</v>
      </c>
      <c r="C25" s="444">
        <f>'17-18 Revenue per MEM Table 2'!E57</f>
        <v>208.5</v>
      </c>
      <c r="D25" s="444">
        <f t="shared" si="1"/>
        <v>5814</v>
      </c>
      <c r="G25" s="449">
        <f t="shared" si="0"/>
        <v>1.766962452047894E-2</v>
      </c>
    </row>
    <row r="26" spans="1:7">
      <c r="A26" s="110" t="str">
        <f>'17-18 Revenue per MEM Table 2'!A112</f>
        <v>Questa</v>
      </c>
      <c r="B26" s="110">
        <f>'17-18 Revenue per MEM Table 2'!F112</f>
        <v>8894.432568275859</v>
      </c>
      <c r="C26" s="444">
        <f>'17-18 Revenue per MEM Table 2'!E112</f>
        <v>362.5</v>
      </c>
      <c r="D26" s="444">
        <f t="shared" si="1"/>
        <v>6176.5</v>
      </c>
      <c r="G26" s="449">
        <f t="shared" si="0"/>
        <v>1.8771316795792598E-2</v>
      </c>
    </row>
    <row r="27" spans="1:7">
      <c r="A27" s="110" t="str">
        <f>'17-18 Revenue per MEM Table 2'!A45</f>
        <v>Des Moines</v>
      </c>
      <c r="B27" s="110">
        <f>'17-18 Revenue per MEM Table 2'!F45</f>
        <v>10853.717232989689</v>
      </c>
      <c r="C27" s="444">
        <f>'17-18 Revenue per MEM Table 2'!E45</f>
        <v>97</v>
      </c>
      <c r="D27" s="444">
        <f t="shared" si="1"/>
        <v>6273.5</v>
      </c>
      <c r="G27" s="449">
        <f t="shared" si="0"/>
        <v>1.9066114452911013E-2</v>
      </c>
    </row>
    <row r="28" spans="1:7">
      <c r="A28" s="110" t="str">
        <f>'17-18 Revenue per MEM Table 2'!A16</f>
        <v>Aldo Leopold Charter School</v>
      </c>
      <c r="B28" s="110">
        <f>'17-18 Revenue per MEM Table 2'!F16</f>
        <v>7215.5003847133748</v>
      </c>
      <c r="C28" s="444">
        <f>'17-18 Revenue per MEM Table 2'!E16</f>
        <v>157</v>
      </c>
      <c r="D28" s="444">
        <f t="shared" si="1"/>
        <v>6430.5</v>
      </c>
      <c r="G28" s="449">
        <f t="shared" si="0"/>
        <v>1.954326117628824E-2</v>
      </c>
    </row>
    <row r="29" spans="1:7">
      <c r="A29" s="110" t="str">
        <f>'17-18 Revenue per MEM Table 2'!A100</f>
        <v>Mosquero</v>
      </c>
      <c r="B29" s="110">
        <f>'17-18 Revenue per MEM Table 2'!F100</f>
        <v>20191.243372727269</v>
      </c>
      <c r="C29" s="444">
        <f>'17-18 Revenue per MEM Table 2'!E100</f>
        <v>44</v>
      </c>
      <c r="D29" s="444">
        <f t="shared" si="1"/>
        <v>6474.5</v>
      </c>
      <c r="G29" s="449">
        <f t="shared" si="0"/>
        <v>1.9676983824878036E-2</v>
      </c>
    </row>
    <row r="30" spans="1:7">
      <c r="A30" s="110" t="str">
        <f>'17-18 Revenue per MEM Table 2'!A73</f>
        <v xml:space="preserve">Jemez Mountain </v>
      </c>
      <c r="B30" s="110">
        <f>'17-18 Revenue per MEM Table 2'!F73</f>
        <v>10169.533449999997</v>
      </c>
      <c r="C30" s="444">
        <f>'17-18 Revenue per MEM Table 2'!E73</f>
        <v>250</v>
      </c>
      <c r="D30" s="444">
        <f t="shared" si="1"/>
        <v>6724.5</v>
      </c>
      <c r="G30" s="449">
        <f t="shared" si="0"/>
        <v>2.0436771600956419E-2</v>
      </c>
    </row>
    <row r="31" spans="1:7">
      <c r="A31" s="110" t="str">
        <f>'17-18 Revenue per MEM Table 2'!A74</f>
        <v xml:space="preserve">Jemez Valley </v>
      </c>
      <c r="B31" s="110">
        <f>'17-18 Revenue per MEM Table 2'!F74</f>
        <v>7857.9924228719956</v>
      </c>
      <c r="C31" s="444">
        <f>'17-18 Revenue per MEM Table 2'!E74</f>
        <v>384.75</v>
      </c>
      <c r="D31" s="444">
        <f t="shared" si="1"/>
        <v>7109.25</v>
      </c>
      <c r="G31" s="449">
        <f t="shared" si="0"/>
        <v>2.1606084988341056E-2</v>
      </c>
    </row>
    <row r="32" spans="1:7">
      <c r="A32" s="110" t="str">
        <f>'17-18 Revenue per MEM Table 2'!A149</f>
        <v>Vaughn</v>
      </c>
      <c r="B32" s="110">
        <f>'17-18 Revenue per MEM Table 2'!F149</f>
        <v>13567.177448421051</v>
      </c>
      <c r="C32" s="444">
        <f>'17-18 Revenue per MEM Table 2'!E149</f>
        <v>71.25</v>
      </c>
      <c r="D32" s="444">
        <f t="shared" si="1"/>
        <v>7180.5</v>
      </c>
      <c r="G32" s="449">
        <f t="shared" si="0"/>
        <v>2.1822624504523398E-2</v>
      </c>
    </row>
    <row r="33" spans="1:7">
      <c r="A33" s="110" t="str">
        <f>'17-18 Revenue per MEM Table 2'!A66</f>
        <v xml:space="preserve">Health Leadership High School* </v>
      </c>
      <c r="B33" s="110">
        <f>'17-18 Revenue per MEM Table 2'!F66</f>
        <v>6927.3514598465463</v>
      </c>
      <c r="C33" s="444">
        <f>'17-18 Revenue per MEM Table 2'!E66</f>
        <v>195.5</v>
      </c>
      <c r="D33" s="444">
        <f t="shared" si="1"/>
        <v>7376</v>
      </c>
      <c r="G33" s="449">
        <f t="shared" si="0"/>
        <v>2.2416778545416693E-2</v>
      </c>
    </row>
    <row r="34" spans="1:7">
      <c r="A34" s="110" t="str">
        <f>'17-18 Revenue per MEM Table 2'!A11</f>
        <v>AIMS @ UNM</v>
      </c>
      <c r="B34" s="110">
        <f>'17-18 Revenue per MEM Table 2'!F11</f>
        <v>6601.9755949224264</v>
      </c>
      <c r="C34" s="444">
        <f>'17-18 Revenue per MEM Table 2'!E11</f>
        <v>354.5</v>
      </c>
      <c r="D34" s="444">
        <f t="shared" si="1"/>
        <v>7730.5</v>
      </c>
      <c r="G34" s="449">
        <f t="shared" si="0"/>
        <v>2.3494157611895845E-2</v>
      </c>
    </row>
    <row r="35" spans="1:7">
      <c r="A35" s="110" t="str">
        <f>'17-18 Revenue per MEM Table 2'!A139</f>
        <v>Tatum</v>
      </c>
      <c r="B35" s="110">
        <f>'17-18 Revenue per MEM Table 2'!F139</f>
        <v>7969.6316153730213</v>
      </c>
      <c r="C35" s="444">
        <f>'17-18 Revenue per MEM Table 2'!E139</f>
        <v>331.75</v>
      </c>
      <c r="D35" s="444">
        <f t="shared" si="1"/>
        <v>8062.25</v>
      </c>
      <c r="G35" s="449">
        <f t="shared" si="0"/>
        <v>2.4502395990751862E-2</v>
      </c>
    </row>
    <row r="36" spans="1:7">
      <c r="A36" s="110" t="str">
        <f>'17-18 Revenue per MEM Table 2'!A38</f>
        <v>Cobre</v>
      </c>
      <c r="B36" s="110">
        <f>'17-18 Revenue per MEM Table 2'!F38</f>
        <v>8363.2202269844565</v>
      </c>
      <c r="C36" s="444">
        <f>'17-18 Revenue per MEM Table 2'!E38</f>
        <v>1206.25</v>
      </c>
      <c r="D36" s="444">
        <f t="shared" si="1"/>
        <v>9268.5</v>
      </c>
      <c r="G36" s="449">
        <f t="shared" si="0"/>
        <v>2.8168372010330074E-2</v>
      </c>
    </row>
    <row r="37" spans="1:7">
      <c r="A37" s="110" t="str">
        <f>'17-18 Revenue per MEM Table 2'!A98</f>
        <v>Mora</v>
      </c>
      <c r="B37" s="110">
        <f>'17-18 Revenue per MEM Table 2'!F98</f>
        <v>7825.9341226666647</v>
      </c>
      <c r="C37" s="444">
        <f>'17-18 Revenue per MEM Table 2'!E98</f>
        <v>412.5</v>
      </c>
      <c r="D37" s="444">
        <f t="shared" si="1"/>
        <v>9681</v>
      </c>
      <c r="G37" s="449">
        <f t="shared" si="0"/>
        <v>2.9422021840859409E-2</v>
      </c>
    </row>
    <row r="38" spans="1:7">
      <c r="A38" s="110" t="str">
        <f>'17-18 Revenue per MEM Table 2'!A151</f>
        <v xml:space="preserve">Walatowa Charter High School </v>
      </c>
      <c r="B38" s="110">
        <f>'17-18 Revenue per MEM Table 2'!F151</f>
        <v>6452.6851238938043</v>
      </c>
      <c r="C38" s="444">
        <f>'17-18 Revenue per MEM Table 2'!E151</f>
        <v>56.5</v>
      </c>
      <c r="D38" s="444">
        <f t="shared" si="1"/>
        <v>9737.5</v>
      </c>
      <c r="G38" s="449">
        <f t="shared" si="0"/>
        <v>2.9593733878253127E-2</v>
      </c>
    </row>
    <row r="39" spans="1:7">
      <c r="A39" s="110" t="str">
        <f>'17-18 Revenue per MEM Table 2'!A55</f>
        <v xml:space="preserve">Explore Academy </v>
      </c>
      <c r="B39" s="110">
        <f>'17-18 Revenue per MEM Table 2'!F55</f>
        <v>7133.5367076923076</v>
      </c>
      <c r="C39" s="444">
        <f>'17-18 Revenue per MEM Table 2'!E55</f>
        <v>182</v>
      </c>
      <c r="D39" s="444">
        <f t="shared" si="1"/>
        <v>9919.5</v>
      </c>
      <c r="G39" s="449">
        <f t="shared" si="0"/>
        <v>3.0146859379238191E-2</v>
      </c>
    </row>
    <row r="40" spans="1:7">
      <c r="A40" s="110" t="str">
        <f>'17-18 Revenue per MEM Table 2'!A105</f>
        <v xml:space="preserve">New Mexico School for the Arts </v>
      </c>
      <c r="B40" s="110">
        <f>'17-18 Revenue per MEM Table 2'!F105</f>
        <v>7139.7413235697941</v>
      </c>
      <c r="C40" s="444">
        <f>'17-18 Revenue per MEM Table 2'!E105</f>
        <v>218.5</v>
      </c>
      <c r="D40" s="444">
        <f t="shared" si="1"/>
        <v>10138</v>
      </c>
      <c r="G40" s="449">
        <f t="shared" si="0"/>
        <v>3.08109138955307E-2</v>
      </c>
    </row>
    <row r="41" spans="1:7">
      <c r="A41" s="110" t="str">
        <f>'17-18 Revenue per MEM Table 2'!A80</f>
        <v xml:space="preserve">Las Montañas Charter School </v>
      </c>
      <c r="B41" s="110">
        <f>'17-18 Revenue per MEM Table 2'!F80</f>
        <v>6542.5359265822763</v>
      </c>
      <c r="C41" s="444">
        <f>'17-18 Revenue per MEM Table 2'!E80</f>
        <v>158</v>
      </c>
      <c r="D41" s="444">
        <f t="shared" si="1"/>
        <v>10296</v>
      </c>
      <c r="G41" s="449">
        <f t="shared" si="0"/>
        <v>3.1291099770012237E-2</v>
      </c>
    </row>
    <row r="42" spans="1:7">
      <c r="A42" s="110" t="str">
        <f>'17-18 Revenue per MEM Table 2'!A136</f>
        <v xml:space="preserve">Taos Academy </v>
      </c>
      <c r="B42" s="110">
        <f>'17-18 Revenue per MEM Table 2'!F136</f>
        <v>7183.5772709359589</v>
      </c>
      <c r="C42" s="444">
        <f>'17-18 Revenue per MEM Table 2'!E136</f>
        <v>203</v>
      </c>
      <c r="D42" s="444">
        <f t="shared" si="1"/>
        <v>10499</v>
      </c>
      <c r="G42" s="449">
        <f t="shared" si="0"/>
        <v>3.190804744418789E-2</v>
      </c>
    </row>
    <row r="43" spans="1:7">
      <c r="A43" s="110" t="str">
        <f>'17-18 Revenue per MEM Table 2'!A15</f>
        <v>Albuquerque Sign Language Academy</v>
      </c>
      <c r="B43" s="110">
        <f>'17-18 Revenue per MEM Table 2'!F15</f>
        <v>9278.313704166665</v>
      </c>
      <c r="C43" s="444">
        <f>'17-18 Revenue per MEM Table 2'!E15</f>
        <v>96</v>
      </c>
      <c r="D43" s="444">
        <f t="shared" si="1"/>
        <v>10595</v>
      </c>
      <c r="G43" s="449">
        <f t="shared" si="0"/>
        <v>3.2199805950201991E-2</v>
      </c>
    </row>
    <row r="44" spans="1:7">
      <c r="A44" s="110" t="str">
        <f>'17-18 Revenue per MEM Table 2'!A51</f>
        <v>Espanola</v>
      </c>
      <c r="B44" s="110">
        <f>'17-18 Revenue per MEM Table 2'!F51</f>
        <v>7024.9822174698375</v>
      </c>
      <c r="C44" s="444">
        <f>'17-18 Revenue per MEM Table 2'!E51</f>
        <v>3626.25</v>
      </c>
      <c r="D44" s="444">
        <f t="shared" si="1"/>
        <v>14221.25</v>
      </c>
      <c r="G44" s="449">
        <f t="shared" si="0"/>
        <v>4.3220527642218974E-2</v>
      </c>
    </row>
    <row r="45" spans="1:7">
      <c r="A45" s="110" t="str">
        <f>'17-18 Revenue per MEM Table 2'!A29</f>
        <v xml:space="preserve">Carlsbad </v>
      </c>
      <c r="B45" s="110">
        <f>'17-18 Revenue per MEM Table 2'!F29</f>
        <v>7438.4516194339694</v>
      </c>
      <c r="C45" s="444">
        <f>'17-18 Revenue per MEM Table 2'!E29</f>
        <v>6828.25</v>
      </c>
      <c r="D45" s="444">
        <f t="shared" si="1"/>
        <v>21049.5</v>
      </c>
      <c r="E45" s="110">
        <f>B45</f>
        <v>7438.4516194339694</v>
      </c>
      <c r="F45" s="110" t="s">
        <v>1211</v>
      </c>
      <c r="G45" s="449">
        <f t="shared" si="0"/>
        <v>6.3972611170247926E-2</v>
      </c>
    </row>
    <row r="46" spans="1:7">
      <c r="A46" s="110" t="str">
        <f>'17-18 Revenue per MEM Table 2'!A81</f>
        <v>Las Vegas City</v>
      </c>
      <c r="B46" s="110">
        <f>'17-18 Revenue per MEM Table 2'!F81</f>
        <v>7022.9265633322821</v>
      </c>
      <c r="C46" s="444">
        <f>'17-18 Revenue per MEM Table 2'!E81</f>
        <v>1584.5</v>
      </c>
      <c r="D46" s="444"/>
      <c r="G46" s="449">
        <f t="shared" si="0"/>
        <v>0</v>
      </c>
    </row>
    <row r="47" spans="1:7">
      <c r="A47" s="110" t="str">
        <f>'17-18 Revenue per MEM Table 2'!A122</f>
        <v xml:space="preserve">Sandoval Academy (SABE) </v>
      </c>
      <c r="B47" s="110">
        <f>'17-18 Revenue per MEM Table 2'!F122</f>
        <v>6272.3188449999998</v>
      </c>
      <c r="C47" s="444">
        <f>'17-18 Revenue per MEM Table 2'!E122</f>
        <v>80</v>
      </c>
      <c r="D47" s="444"/>
      <c r="G47" s="449">
        <f t="shared" si="0"/>
        <v>0</v>
      </c>
    </row>
    <row r="48" spans="1:7">
      <c r="A48" s="110" t="str">
        <f>'17-18 Revenue per MEM Table 2'!A93</f>
        <v>Melrose</v>
      </c>
      <c r="B48" s="110">
        <f>'17-18 Revenue per MEM Table 2'!F93</f>
        <v>7380.9284972716478</v>
      </c>
      <c r="C48" s="444">
        <f>'17-18 Revenue per MEM Table 2'!E93</f>
        <v>210.75</v>
      </c>
      <c r="D48" s="444"/>
      <c r="G48" s="449">
        <f t="shared" si="0"/>
        <v>0</v>
      </c>
    </row>
    <row r="49" spans="1:7">
      <c r="A49" s="110" t="str">
        <f>'17-18 Revenue per MEM Table 2'!A94</f>
        <v>Mesa Vista</v>
      </c>
      <c r="B49" s="110">
        <f>'17-18 Revenue per MEM Table 2'!F94</f>
        <v>8453.0627167346938</v>
      </c>
      <c r="C49" s="444">
        <f>'17-18 Revenue per MEM Table 2'!E94</f>
        <v>245</v>
      </c>
      <c r="D49" s="444"/>
      <c r="G49" s="449">
        <f t="shared" si="0"/>
        <v>0</v>
      </c>
    </row>
    <row r="50" spans="1:7">
      <c r="A50" s="110" t="str">
        <f>'17-18 Revenue per MEM Table 2'!A123</f>
        <v xml:space="preserve">Santa Fe </v>
      </c>
      <c r="B50" s="110">
        <f>'17-18 Revenue per MEM Table 2'!F123</f>
        <v>7174.751133861454</v>
      </c>
      <c r="C50" s="444">
        <f>'17-18 Revenue per MEM Table 2'!E123</f>
        <v>13096.75</v>
      </c>
      <c r="D50" s="444"/>
      <c r="G50" s="449">
        <f t="shared" si="0"/>
        <v>0</v>
      </c>
    </row>
    <row r="51" spans="1:7">
      <c r="A51" s="110" t="str">
        <f>'17-18 Revenue per MEM Table 2'!A138</f>
        <v xml:space="preserve">Taos International School </v>
      </c>
      <c r="B51" s="110">
        <f>'17-18 Revenue per MEM Table 2'!F138</f>
        <v>6183.4665649230765</v>
      </c>
      <c r="C51" s="444">
        <f>'17-18 Revenue per MEM Table 2'!E138</f>
        <v>162.5</v>
      </c>
      <c r="D51" s="444"/>
      <c r="G51" s="449">
        <f t="shared" si="0"/>
        <v>0</v>
      </c>
    </row>
    <row r="52" spans="1:7">
      <c r="A52" s="110" t="str">
        <f>'17-18 Revenue per MEM Table 2'!A44</f>
        <v xml:space="preserve">Deming </v>
      </c>
      <c r="B52" s="110">
        <f>'17-18 Revenue per MEM Table 2'!F44</f>
        <v>6863.0651845291386</v>
      </c>
      <c r="C52" s="444">
        <f>'17-18 Revenue per MEM Table 2'!E44</f>
        <v>5306.75</v>
      </c>
      <c r="D52" s="444"/>
      <c r="G52" s="449">
        <f t="shared" si="0"/>
        <v>0</v>
      </c>
    </row>
    <row r="53" spans="1:7">
      <c r="A53" s="110" t="str">
        <f>'17-18 Revenue per MEM Table 2'!A58</f>
        <v>Fort Sumner</v>
      </c>
      <c r="B53" s="110">
        <f>'17-18 Revenue per MEM Table 2'!F58</f>
        <v>8878.1685520068331</v>
      </c>
      <c r="C53" s="444">
        <f>'17-18 Revenue per MEM Table 2'!E58</f>
        <v>292.75</v>
      </c>
      <c r="D53" s="444"/>
      <c r="G53" s="449">
        <f t="shared" si="0"/>
        <v>0</v>
      </c>
    </row>
    <row r="54" spans="1:7">
      <c r="A54" s="110" t="str">
        <f>'17-18 Revenue per MEM Table 2'!A82</f>
        <v>Logan</v>
      </c>
      <c r="B54" s="110">
        <f>'17-18 Revenue per MEM Table 2'!F82</f>
        <v>7609.6183837753515</v>
      </c>
      <c r="C54" s="444">
        <f>'17-18 Revenue per MEM Table 2'!E82</f>
        <v>320.5</v>
      </c>
      <c r="D54" s="444"/>
      <c r="G54" s="449">
        <f t="shared" si="0"/>
        <v>0</v>
      </c>
    </row>
    <row r="55" spans="1:7">
      <c r="A55" s="110" t="str">
        <f>'17-18 Revenue per MEM Table 2'!A17</f>
        <v xml:space="preserve">Alma D' Arte Charter High School </v>
      </c>
      <c r="B55" s="110">
        <f>'17-18 Revenue per MEM Table 2'!F17</f>
        <v>6184.9859116022108</v>
      </c>
      <c r="C55" s="444">
        <f>'17-18 Revenue per MEM Table 2'!E17</f>
        <v>181</v>
      </c>
      <c r="D55" s="444"/>
      <c r="G55" s="449">
        <f t="shared" si="0"/>
        <v>0</v>
      </c>
    </row>
    <row r="56" spans="1:7">
      <c r="A56" s="110" t="str">
        <f>'17-18 Revenue per MEM Table 2'!A21</f>
        <v>Artesia</v>
      </c>
      <c r="B56" s="110">
        <f>'17-18 Revenue per MEM Table 2'!F21</f>
        <v>7343.8582482598013</v>
      </c>
      <c r="C56" s="444">
        <f>'17-18 Revenue per MEM Table 2'!E21</f>
        <v>3864.5</v>
      </c>
      <c r="D56" s="444"/>
      <c r="G56" s="449">
        <f t="shared" si="0"/>
        <v>0</v>
      </c>
    </row>
    <row r="57" spans="1:7">
      <c r="A57" s="110" t="str">
        <f>'17-18 Revenue per MEM Table 2'!A131</f>
        <v xml:space="preserve">Southwest Secondary Learning Center </v>
      </c>
      <c r="B57" s="110">
        <f>'17-18 Revenue per MEM Table 2'!F131</f>
        <v>6483.5291489130441</v>
      </c>
      <c r="C57" s="444">
        <f>'17-18 Revenue per MEM Table 2'!E131</f>
        <v>276</v>
      </c>
      <c r="D57" s="444"/>
      <c r="G57" s="449">
        <f t="shared" si="0"/>
        <v>0</v>
      </c>
    </row>
    <row r="58" spans="1:7">
      <c r="A58" s="110" t="str">
        <f>'17-18 Revenue per MEM Table 2'!A86</f>
        <v>Loving</v>
      </c>
      <c r="B58" s="110">
        <f>'17-18 Revenue per MEM Table 2'!F86</f>
        <v>7155.0891709329571</v>
      </c>
      <c r="C58" s="444">
        <f>'17-18 Revenue per MEM Table 2'!E86</f>
        <v>533.25</v>
      </c>
      <c r="D58" s="444"/>
      <c r="G58" s="449">
        <f t="shared" si="0"/>
        <v>0</v>
      </c>
    </row>
    <row r="59" spans="1:7">
      <c r="A59" s="110" t="str">
        <f>'17-18 Revenue per MEM Table 2'!A18</f>
        <v>Amy Biehl Charter High School</v>
      </c>
      <c r="B59" s="110">
        <f>'17-18 Revenue per MEM Table 2'!F18</f>
        <v>6350.7131518394626</v>
      </c>
      <c r="C59" s="444">
        <f>'17-18 Revenue per MEM Table 2'!E18</f>
        <v>299</v>
      </c>
      <c r="D59" s="444"/>
      <c r="G59" s="449">
        <f t="shared" si="0"/>
        <v>0</v>
      </c>
    </row>
    <row r="60" spans="1:7">
      <c r="A60" s="110" t="str">
        <f>'17-18 Revenue per MEM Table 2'!A141</f>
        <v>Texico</v>
      </c>
      <c r="B60" s="110">
        <f>'17-18 Revenue per MEM Table 2'!F141</f>
        <v>7156.4242018018022</v>
      </c>
      <c r="C60" s="444">
        <f>'17-18 Revenue per MEM Table 2'!E141</f>
        <v>555</v>
      </c>
      <c r="D60" s="444"/>
      <c r="G60" s="449">
        <f t="shared" si="0"/>
        <v>0</v>
      </c>
    </row>
    <row r="61" spans="1:7">
      <c r="A61" s="110" t="str">
        <f>'17-18 Revenue per MEM Table 2'!A62</f>
        <v>Grady</v>
      </c>
      <c r="B61" s="110">
        <f>'17-18 Revenue per MEM Table 2'!F62</f>
        <v>9399.3936614203449</v>
      </c>
      <c r="C61" s="444">
        <f>'17-18 Revenue per MEM Table 2'!E62</f>
        <v>130.25</v>
      </c>
      <c r="D61" s="444"/>
      <c r="G61" s="449">
        <f t="shared" si="0"/>
        <v>0</v>
      </c>
    </row>
    <row r="62" spans="1:7">
      <c r="A62" s="110" t="str">
        <f>'17-18 Revenue per MEM Table 2'!A60</f>
        <v>Gallup</v>
      </c>
      <c r="B62" s="110">
        <f>'17-18 Revenue per MEM Table 2'!F60</f>
        <v>6596.6641900211835</v>
      </c>
      <c r="C62" s="444">
        <f>'17-18 Revenue per MEM Table 2'!E60</f>
        <v>11093.5</v>
      </c>
      <c r="D62" s="444"/>
      <c r="G62" s="449">
        <f t="shared" si="0"/>
        <v>0</v>
      </c>
    </row>
    <row r="63" spans="1:7">
      <c r="A63" s="110" t="str">
        <f>'17-18 Revenue per MEM Table 2'!A126</f>
        <v>Silver City</v>
      </c>
      <c r="B63" s="110">
        <f>'17-18 Revenue per MEM Table 2'!F126</f>
        <v>6814.2164158583792</v>
      </c>
      <c r="C63" s="444">
        <f>'17-18 Revenue per MEM Table 2'!E126</f>
        <v>2711.5</v>
      </c>
      <c r="D63" s="444"/>
      <c r="G63" s="449">
        <f t="shared" si="0"/>
        <v>0</v>
      </c>
    </row>
    <row r="64" spans="1:7">
      <c r="A64" s="110" t="str">
        <f>'17-18 Revenue per MEM Table 2'!A83</f>
        <v>Lordsburg</v>
      </c>
      <c r="B64" s="110">
        <f>'17-18 Revenue per MEM Table 2'!F83</f>
        <v>7476.1847358510067</v>
      </c>
      <c r="C64" s="444">
        <f>'17-18 Revenue per MEM Table 2'!E83</f>
        <v>483.25</v>
      </c>
      <c r="D64" s="444"/>
      <c r="G64" s="449">
        <f t="shared" si="0"/>
        <v>0</v>
      </c>
    </row>
    <row r="65" spans="1:7">
      <c r="A65" s="110" t="str">
        <f>'17-18 Revenue per MEM Table 2'!A146</f>
        <v>Tucumcari</v>
      </c>
      <c r="B65" s="110">
        <f>'17-18 Revenue per MEM Table 2'!F146</f>
        <v>6627.6723877518971</v>
      </c>
      <c r="C65" s="444">
        <f>'17-18 Revenue per MEM Table 2'!E146</f>
        <v>955.25</v>
      </c>
      <c r="D65" s="444"/>
      <c r="G65" s="449">
        <f t="shared" si="0"/>
        <v>0</v>
      </c>
    </row>
    <row r="66" spans="1:7">
      <c r="A66" s="110" t="str">
        <f>'17-18 Revenue per MEM Table 2'!A34</f>
        <v xml:space="preserve">Cimarron </v>
      </c>
      <c r="B66" s="110">
        <f>'17-18 Revenue per MEM Table 2'!F34</f>
        <v>10322.783514533876</v>
      </c>
      <c r="C66" s="444">
        <f>'17-18 Revenue per MEM Table 2'!E34</f>
        <v>431.75</v>
      </c>
      <c r="D66" s="444"/>
      <c r="G66" s="449">
        <f t="shared" si="0"/>
        <v>0</v>
      </c>
    </row>
    <row r="67" spans="1:7">
      <c r="A67" s="110" t="str">
        <f>'17-18 Revenue per MEM Table 2'!A61</f>
        <v>Gilbert L. Sena Charter School*</v>
      </c>
      <c r="B67" s="110">
        <f>'17-18 Revenue per MEM Table 2'!F61</f>
        <v>6266.5482706586808</v>
      </c>
      <c r="C67" s="444">
        <f>'17-18 Revenue per MEM Table 2'!E61</f>
        <v>167</v>
      </c>
      <c r="D67" s="444"/>
      <c r="G67" s="449">
        <f t="shared" si="0"/>
        <v>0</v>
      </c>
    </row>
    <row r="68" spans="1:7">
      <c r="A68" s="110" t="str">
        <f>'17-18 Revenue per MEM Table 2'!A89</f>
        <v xml:space="preserve">MASTERS Program </v>
      </c>
      <c r="B68" s="110">
        <f>'17-18 Revenue per MEM Table 2'!F89</f>
        <v>5927.0819313725497</v>
      </c>
      <c r="C68" s="444">
        <f>'17-18 Revenue per MEM Table 2'!E89</f>
        <v>204</v>
      </c>
      <c r="D68" s="444"/>
      <c r="G68" s="449">
        <f t="shared" si="0"/>
        <v>0</v>
      </c>
    </row>
    <row r="69" spans="1:7">
      <c r="A69" s="110" t="str">
        <f>'17-18 Revenue per MEM Table 2'!A46</f>
        <v>Dexter</v>
      </c>
      <c r="B69" s="110">
        <f>'17-18 Revenue per MEM Table 2'!F46</f>
        <v>6719.3264383771348</v>
      </c>
      <c r="C69" s="444">
        <f>'17-18 Revenue per MEM Table 2'!E46</f>
        <v>979.75</v>
      </c>
      <c r="D69" s="444"/>
      <c r="G69" s="449">
        <f t="shared" si="0"/>
        <v>0</v>
      </c>
    </row>
    <row r="70" spans="1:7">
      <c r="A70" s="110" t="str">
        <f>'17-18 Revenue per MEM Table 2'!A103</f>
        <v>New America School - Las Cruces</v>
      </c>
      <c r="B70" s="110">
        <f>'17-18 Revenue per MEM Table 2'!F103</f>
        <v>6105.3787848906559</v>
      </c>
      <c r="C70" s="444">
        <f>'17-18 Revenue per MEM Table 2'!E103</f>
        <v>251.5</v>
      </c>
      <c r="D70" s="444"/>
      <c r="G70" s="449">
        <f t="shared" si="0"/>
        <v>0</v>
      </c>
    </row>
    <row r="71" spans="1:7">
      <c r="A71" s="110" t="str">
        <f>'17-18 Revenue per MEM Table 2'!A27</f>
        <v>Capitan</v>
      </c>
      <c r="B71" s="110">
        <f>'17-18 Revenue per MEM Table 2'!F27</f>
        <v>8671.4573695540748</v>
      </c>
      <c r="C71" s="444">
        <f>'17-18 Revenue per MEM Table 2'!E27</f>
        <v>487.75</v>
      </c>
      <c r="D71" s="444"/>
      <c r="G71" s="449">
        <f t="shared" si="0"/>
        <v>0</v>
      </c>
    </row>
    <row r="72" spans="1:7">
      <c r="A72" s="110" t="str">
        <f>'17-18 Revenue per MEM Table 2'!A121</f>
        <v>San Jon</v>
      </c>
      <c r="B72" s="110">
        <f>'17-18 Revenue per MEM Table 2'!F121</f>
        <v>8920.507023172906</v>
      </c>
      <c r="C72" s="444">
        <f>'17-18 Revenue per MEM Table 2'!E121</f>
        <v>140.25</v>
      </c>
      <c r="D72" s="444"/>
      <c r="G72" s="449">
        <f t="shared" si="0"/>
        <v>0</v>
      </c>
    </row>
    <row r="73" spans="1:7">
      <c r="A73" s="110" t="str">
        <f>'17-18 Revenue per MEM Table 2'!A106</f>
        <v xml:space="preserve">North Valley Academy </v>
      </c>
      <c r="B73" s="110">
        <f>'17-18 Revenue per MEM Table 2'!F106</f>
        <v>5825.931035268346</v>
      </c>
      <c r="C73" s="444">
        <f>'17-18 Revenue per MEM Table 2'!E106</f>
        <v>456.5</v>
      </c>
      <c r="D73" s="444"/>
      <c r="G73" s="449">
        <f t="shared" si="0"/>
        <v>0</v>
      </c>
    </row>
    <row r="74" spans="1:7">
      <c r="A74" s="110" t="str">
        <f>'17-18 Revenue per MEM Table 2'!A85</f>
        <v>Los Lunas</v>
      </c>
      <c r="B74" s="110">
        <f>'17-18 Revenue per MEM Table 2'!F85</f>
        <v>6412.1548173644533</v>
      </c>
      <c r="C74" s="444">
        <f>'17-18 Revenue per MEM Table 2'!E85</f>
        <v>8258.25</v>
      </c>
      <c r="D74" s="444"/>
      <c r="G74" s="449">
        <f t="shared" ref="G74:G137" si="2">D74/$C$154</f>
        <v>0</v>
      </c>
    </row>
    <row r="75" spans="1:7">
      <c r="A75" s="110" t="str">
        <f>'17-18 Revenue per MEM Table 2'!A96</f>
        <v>Monte Del Sol Charter School</v>
      </c>
      <c r="B75" s="110">
        <f>'17-18 Revenue per MEM Table 2'!F96</f>
        <v>7236.1819283236973</v>
      </c>
      <c r="C75" s="444">
        <f>'17-18 Revenue per MEM Table 2'!E96</f>
        <v>346</v>
      </c>
      <c r="D75" s="444"/>
      <c r="G75" s="449">
        <f t="shared" si="2"/>
        <v>0</v>
      </c>
    </row>
    <row r="76" spans="1:7">
      <c r="A76" s="110" t="str">
        <f>'17-18 Revenue per MEM Table 2'!A39</f>
        <v>Coral Community Charter*</v>
      </c>
      <c r="B76" s="110">
        <f>'17-18 Revenue per MEM Table 2'!F39</f>
        <v>7833.4896318804485</v>
      </c>
      <c r="C76" s="444">
        <f>'17-18 Revenue per MEM Table 2'!E39</f>
        <v>200.75</v>
      </c>
      <c r="D76" s="444"/>
      <c r="G76" s="449">
        <f t="shared" si="2"/>
        <v>0</v>
      </c>
    </row>
    <row r="77" spans="1:7">
      <c r="A77" s="110" t="str">
        <f>'17-18 Revenue per MEM Table 2'!A35</f>
        <v>Clayton</v>
      </c>
      <c r="B77" s="110">
        <f>'17-18 Revenue per MEM Table 2'!F35</f>
        <v>7705.1222508188048</v>
      </c>
      <c r="C77" s="444">
        <f>'17-18 Revenue per MEM Table 2'!E35</f>
        <v>473.25</v>
      </c>
      <c r="D77" s="444"/>
      <c r="G77" s="449">
        <f t="shared" si="2"/>
        <v>0</v>
      </c>
    </row>
    <row r="78" spans="1:7">
      <c r="A78" s="110" t="str">
        <f>'17-18 Revenue per MEM Table 2'!A47</f>
        <v>Dora</v>
      </c>
      <c r="B78" s="110">
        <f>'17-18 Revenue per MEM Table 2'!F47</f>
        <v>8073.0135187692322</v>
      </c>
      <c r="C78" s="444">
        <f>'17-18 Revenue per MEM Table 2'!E47</f>
        <v>243.75</v>
      </c>
      <c r="D78" s="444"/>
      <c r="G78" s="449">
        <f t="shared" si="2"/>
        <v>0</v>
      </c>
    </row>
    <row r="79" spans="1:7">
      <c r="A79" s="110" t="str">
        <f>'17-18 Revenue per MEM Table 2'!A19</f>
        <v>Animas</v>
      </c>
      <c r="B79" s="110">
        <f>'17-18 Revenue per MEM Table 2'!F19</f>
        <v>9719.231939270072</v>
      </c>
      <c r="C79" s="444">
        <f>'17-18 Revenue per MEM Table 2'!E19</f>
        <v>171.25</v>
      </c>
      <c r="D79" s="444"/>
      <c r="G79" s="449">
        <f t="shared" si="2"/>
        <v>0</v>
      </c>
    </row>
    <row r="80" spans="1:7">
      <c r="A80" s="110" t="str">
        <f>'17-18 Revenue per MEM Table 2'!A79</f>
        <v>Las Cruces</v>
      </c>
      <c r="B80" s="110">
        <f>'17-18 Revenue per MEM Table 2'!F79</f>
        <v>6304.1696323013912</v>
      </c>
      <c r="C80" s="444">
        <f>'17-18 Revenue per MEM Table 2'!E79</f>
        <v>24234.25</v>
      </c>
      <c r="D80" s="444"/>
      <c r="G80" s="449">
        <f t="shared" si="2"/>
        <v>0</v>
      </c>
    </row>
    <row r="81" spans="1:7">
      <c r="A81" s="110" t="str">
        <f>'17-18 Revenue per MEM Table 2'!A59</f>
        <v>Gadsden</v>
      </c>
      <c r="B81" s="110">
        <f>'17-18 Revenue per MEM Table 2'!F59</f>
        <v>6475.9769011749686</v>
      </c>
      <c r="C81" s="444">
        <f>'17-18 Revenue per MEM Table 2'!E59</f>
        <v>13319.5</v>
      </c>
      <c r="D81" s="444"/>
      <c r="G81" s="449">
        <f t="shared" si="2"/>
        <v>0</v>
      </c>
    </row>
    <row r="82" spans="1:7">
      <c r="A82" s="110" t="str">
        <f>'17-18 Revenue per MEM Table 2'!A107</f>
        <v>Pecos</v>
      </c>
      <c r="B82" s="110">
        <f>'17-18 Revenue per MEM Table 2'!F107</f>
        <v>6950.2166942509448</v>
      </c>
      <c r="C82" s="444">
        <f>'17-18 Revenue per MEM Table 2'!E107</f>
        <v>595.75</v>
      </c>
      <c r="D82" s="444"/>
      <c r="G82" s="449">
        <f t="shared" si="2"/>
        <v>0</v>
      </c>
    </row>
    <row r="83" spans="1:7">
      <c r="A83" s="110" t="str">
        <f>'17-18 Revenue per MEM Table 2'!A64</f>
        <v>Hagerman</v>
      </c>
      <c r="B83" s="110">
        <f>'17-18 Revenue per MEM Table 2'!F64</f>
        <v>7420.6210576598314</v>
      </c>
      <c r="C83" s="444">
        <f>'17-18 Revenue per MEM Table 2'!E64</f>
        <v>414.5</v>
      </c>
      <c r="D83" s="444"/>
      <c r="G83" s="449">
        <f t="shared" si="2"/>
        <v>0</v>
      </c>
    </row>
    <row r="84" spans="1:7">
      <c r="A84" s="110" t="str">
        <f>'17-18 Revenue per MEM Table 2'!A63</f>
        <v>Grants/Cibola</v>
      </c>
      <c r="B84" s="110">
        <f>'17-18 Revenue per MEM Table 2'!F63</f>
        <v>6322.5822459303909</v>
      </c>
      <c r="C84" s="444">
        <f>'17-18 Revenue per MEM Table 2'!E63</f>
        <v>3649</v>
      </c>
      <c r="D84" s="444"/>
      <c r="G84" s="449">
        <f t="shared" si="2"/>
        <v>0</v>
      </c>
    </row>
    <row r="85" spans="1:7">
      <c r="A85" s="110" t="str">
        <f>'17-18 Revenue per MEM Table 2'!A25</f>
        <v>Bernalillo</v>
      </c>
      <c r="B85" s="110">
        <f>'17-18 Revenue per MEM Table 2'!F25</f>
        <v>6588.4603945973158</v>
      </c>
      <c r="C85" s="444">
        <f>'17-18 Revenue per MEM Table 2'!E25</f>
        <v>2980</v>
      </c>
      <c r="D85" s="444"/>
      <c r="G85" s="449">
        <f t="shared" si="2"/>
        <v>0</v>
      </c>
    </row>
    <row r="86" spans="1:7">
      <c r="A86" s="110" t="str">
        <f>'17-18 Revenue per MEM Table 2'!A72</f>
        <v>Jal</v>
      </c>
      <c r="B86" s="110">
        <f>'17-18 Revenue per MEM Table 2'!F72</f>
        <v>13498.413965432099</v>
      </c>
      <c r="C86" s="444">
        <f>'17-18 Revenue per MEM Table 2'!E72</f>
        <v>445.5</v>
      </c>
      <c r="D86" s="444"/>
      <c r="G86" s="449">
        <f t="shared" si="2"/>
        <v>0</v>
      </c>
    </row>
    <row r="87" spans="1:7">
      <c r="A87" s="110" t="str">
        <f>'17-18 Revenue per MEM Table 2'!A130</f>
        <v xml:space="preserve">Southwest Primary </v>
      </c>
      <c r="B87" s="110">
        <f>'17-18 Revenue per MEM Table 2'!F130</f>
        <v>5889.2405970588234</v>
      </c>
      <c r="C87" s="444">
        <f>'17-18 Revenue per MEM Table 2'!E130</f>
        <v>102</v>
      </c>
      <c r="D87" s="444"/>
      <c r="G87" s="449">
        <f t="shared" si="2"/>
        <v>0</v>
      </c>
    </row>
    <row r="88" spans="1:7">
      <c r="A88" s="110" t="str">
        <f>'17-18 Revenue per MEM Table 2'!A116</f>
        <v>Rio Rancho</v>
      </c>
      <c r="B88" s="110">
        <f>'17-18 Revenue per MEM Table 2'!F116</f>
        <v>6185.5965936467146</v>
      </c>
      <c r="C88" s="444">
        <f>'17-18 Revenue per MEM Table 2'!E116</f>
        <v>16928.25</v>
      </c>
      <c r="D88" s="444"/>
      <c r="G88" s="449">
        <f t="shared" si="2"/>
        <v>0</v>
      </c>
    </row>
    <row r="89" spans="1:7">
      <c r="A89" s="110" t="str">
        <f>'17-18 Revenue per MEM Table 2'!A135</f>
        <v>Taos</v>
      </c>
      <c r="B89" s="110">
        <f>'17-18 Revenue per MEM Table 2'!F135</f>
        <v>7016.9954705840555</v>
      </c>
      <c r="C89" s="444">
        <f>'17-18 Revenue per MEM Table 2'!E135</f>
        <v>2816.5</v>
      </c>
      <c r="D89" s="444"/>
      <c r="G89" s="449">
        <f t="shared" si="2"/>
        <v>0</v>
      </c>
    </row>
    <row r="90" spans="1:7">
      <c r="A90" s="110" t="str">
        <f>'17-18 Revenue per MEM Table 2'!A30</f>
        <v>Carrizozo</v>
      </c>
      <c r="B90" s="110">
        <f>'17-18 Revenue per MEM Table 2'!F30</f>
        <v>8177.6328165517225</v>
      </c>
      <c r="C90" s="444">
        <f>'17-18 Revenue per MEM Table 2'!E30</f>
        <v>145</v>
      </c>
      <c r="D90" s="444"/>
      <c r="G90" s="449">
        <f t="shared" si="2"/>
        <v>0</v>
      </c>
    </row>
    <row r="91" spans="1:7">
      <c r="A91" s="110" t="str">
        <f>'17-18 Revenue per MEM Table 2'!A54</f>
        <v>Eunice</v>
      </c>
      <c r="B91" s="110">
        <f>'17-18 Revenue per MEM Table 2'!F54</f>
        <v>12107.884273531354</v>
      </c>
      <c r="C91" s="444">
        <f>'17-18 Revenue per MEM Table 2'!E54</f>
        <v>757.5</v>
      </c>
      <c r="D91" s="444"/>
      <c r="G91" s="449">
        <f t="shared" si="2"/>
        <v>0</v>
      </c>
    </row>
    <row r="92" spans="1:7">
      <c r="A92" s="110" t="str">
        <f>'17-18 Revenue per MEM Table 2'!A87</f>
        <v>Lovington</v>
      </c>
      <c r="B92" s="110">
        <f>'17-18 Revenue per MEM Table 2'!F87</f>
        <v>6448.5330871794877</v>
      </c>
      <c r="C92" s="444">
        <f>'17-18 Revenue per MEM Table 2'!E87</f>
        <v>3597.75</v>
      </c>
      <c r="D92" s="444"/>
      <c r="G92" s="449">
        <f t="shared" si="2"/>
        <v>0</v>
      </c>
    </row>
    <row r="93" spans="1:7">
      <c r="A93" s="110" t="str">
        <f>'17-18 Revenue per MEM Table 2'!A88</f>
        <v>Magdalena</v>
      </c>
      <c r="B93" s="110">
        <f>'17-18 Revenue per MEM Table 2'!F88</f>
        <v>7042.0657434250779</v>
      </c>
      <c r="C93" s="444">
        <f>'17-18 Revenue per MEM Table 2'!E88</f>
        <v>327</v>
      </c>
      <c r="D93" s="444"/>
      <c r="G93" s="449">
        <f t="shared" si="2"/>
        <v>0</v>
      </c>
    </row>
    <row r="94" spans="1:7">
      <c r="A94" s="110" t="str">
        <f>'17-18 Revenue per MEM Table 2'!A117</f>
        <v xml:space="preserve">Roots and Wings Community School </v>
      </c>
      <c r="B94" s="110">
        <f>'17-18 Revenue per MEM Table 2'!F117</f>
        <v>5728.4781999999996</v>
      </c>
      <c r="C94" s="444">
        <f>'17-18 Revenue per MEM Table 2'!E117</f>
        <v>50</v>
      </c>
      <c r="D94" s="444"/>
      <c r="G94" s="449">
        <f t="shared" si="2"/>
        <v>0</v>
      </c>
    </row>
    <row r="95" spans="1:7">
      <c r="A95" s="110" t="str">
        <f>'17-18 Revenue per MEM Table 2'!A118</f>
        <v xml:space="preserve">Roswell </v>
      </c>
      <c r="B95" s="110">
        <f>'17-18 Revenue per MEM Table 2'!F118</f>
        <v>6122.6544314347229</v>
      </c>
      <c r="C95" s="444">
        <f>'17-18 Revenue per MEM Table 2'!E118</f>
        <v>10218</v>
      </c>
      <c r="D95" s="444"/>
      <c r="G95" s="449">
        <f t="shared" si="2"/>
        <v>0</v>
      </c>
    </row>
    <row r="96" spans="1:7">
      <c r="A96" s="110" t="str">
        <f>'17-18 Revenue per MEM Table 2'!A153</f>
        <v>Zuni</v>
      </c>
      <c r="B96" s="391">
        <f>'17-18 Revenue per MEM Table 2'!F153</f>
        <v>6446.266402336536</v>
      </c>
      <c r="C96" s="447">
        <f>'17-18 Revenue per MEM Table 2'!E153</f>
        <v>1326.75</v>
      </c>
      <c r="D96" s="444"/>
      <c r="G96" s="449">
        <f t="shared" si="2"/>
        <v>0</v>
      </c>
    </row>
    <row r="97" spans="1:7">
      <c r="A97" s="110" t="str">
        <f>'17-18 Revenue per MEM Table 2'!A148</f>
        <v xml:space="preserve">Turquoise Trail Elementary </v>
      </c>
      <c r="B97" s="110">
        <f>'17-18 Revenue per MEM Table 2'!F148</f>
        <v>6792.1363490280783</v>
      </c>
      <c r="C97" s="444">
        <f>'17-18 Revenue per MEM Table 2'!E148</f>
        <v>463</v>
      </c>
      <c r="D97" s="444"/>
      <c r="G97" s="449">
        <f t="shared" si="2"/>
        <v>0</v>
      </c>
    </row>
    <row r="98" spans="1:7">
      <c r="A98" s="110" t="str">
        <f>'17-18 Revenue per MEM Table 2'!A120</f>
        <v>Ruidoso</v>
      </c>
      <c r="B98" s="110">
        <f>'17-18 Revenue per MEM Table 2'!F120</f>
        <v>6745.194366026134</v>
      </c>
      <c r="C98" s="444">
        <f>'17-18 Revenue per MEM Table 2'!E120</f>
        <v>1951.5</v>
      </c>
      <c r="D98" s="444"/>
      <c r="G98" s="449">
        <f t="shared" si="2"/>
        <v>0</v>
      </c>
    </row>
    <row r="99" spans="1:7">
      <c r="A99" s="110" t="str">
        <f>'17-18 Revenue per MEM Table 2'!A24</f>
        <v>Belen</v>
      </c>
      <c r="B99" s="110">
        <f>'17-18 Revenue per MEM Table 2'!F24</f>
        <v>6183.1504657548212</v>
      </c>
      <c r="C99" s="444">
        <f>'17-18 Revenue per MEM Table 2'!E24</f>
        <v>3929.75</v>
      </c>
      <c r="D99" s="444"/>
      <c r="G99" s="449">
        <f t="shared" si="2"/>
        <v>0</v>
      </c>
    </row>
    <row r="100" spans="1:7">
      <c r="A100" s="110" t="str">
        <f>'17-18 Revenue per MEM Table 2'!A32</f>
        <v>Cesar Chavez Community School</v>
      </c>
      <c r="B100" s="110">
        <f>'17-18 Revenue per MEM Table 2'!F32</f>
        <v>5926.6153481481479</v>
      </c>
      <c r="C100" s="444">
        <f>'17-18 Revenue per MEM Table 2'!E32</f>
        <v>202.5</v>
      </c>
      <c r="D100" s="444"/>
      <c r="G100" s="449">
        <f t="shared" si="2"/>
        <v>0</v>
      </c>
    </row>
    <row r="101" spans="1:7">
      <c r="A101" s="110" t="str">
        <f>'17-18 Revenue per MEM Table 2'!A147</f>
        <v>Tularosa</v>
      </c>
      <c r="B101" s="110">
        <f>'17-18 Revenue per MEM Table 2'!F147</f>
        <v>6646.7176104644332</v>
      </c>
      <c r="C101" s="444">
        <f>'17-18 Revenue per MEM Table 2'!E147</f>
        <v>850.5</v>
      </c>
      <c r="D101" s="444"/>
      <c r="G101" s="449">
        <f t="shared" si="2"/>
        <v>0</v>
      </c>
    </row>
    <row r="102" spans="1:7">
      <c r="A102" s="110" t="str">
        <f>'17-18 Revenue per MEM Table 2'!A109</f>
        <v>Pojoaque Valley</v>
      </c>
      <c r="B102" s="110">
        <f>'17-18 Revenue per MEM Table 2'!F109</f>
        <v>6405.6095663966553</v>
      </c>
      <c r="C102" s="444">
        <f>'17-18 Revenue per MEM Table 2'!E109</f>
        <v>1913.5</v>
      </c>
      <c r="D102" s="444"/>
      <c r="G102" s="449">
        <f t="shared" si="2"/>
        <v>0</v>
      </c>
    </row>
    <row r="103" spans="1:7">
      <c r="A103" s="110" t="str">
        <f>'17-18 Revenue per MEM Table 2'!A137</f>
        <v xml:space="preserve">Taos Integrated School of the Arts </v>
      </c>
      <c r="B103" s="110">
        <f>'17-18 Revenue per MEM Table 2'!F137</f>
        <v>6366.7461694444455</v>
      </c>
      <c r="C103" s="444">
        <f>'17-18 Revenue per MEM Table 2'!E137</f>
        <v>144</v>
      </c>
      <c r="D103" s="444"/>
      <c r="G103" s="449">
        <f t="shared" si="2"/>
        <v>0</v>
      </c>
    </row>
    <row r="104" spans="1:7">
      <c r="A104" s="110" t="str">
        <f>'17-18 Revenue per MEM Table 2'!A23</f>
        <v xml:space="preserve">Aztec </v>
      </c>
      <c r="B104" s="110">
        <f>'17-18 Revenue per MEM Table 2'!F23</f>
        <v>6294.9102538205989</v>
      </c>
      <c r="C104" s="444">
        <f>'17-18 Revenue per MEM Table 2'!E23</f>
        <v>3160.5</v>
      </c>
      <c r="D104" s="444"/>
      <c r="G104" s="449">
        <f t="shared" si="2"/>
        <v>0</v>
      </c>
    </row>
    <row r="105" spans="1:7">
      <c r="A105" s="110" t="str">
        <f>'17-18 Revenue per MEM Table 2'!A13</f>
        <v xml:space="preserve">Albuquerque </v>
      </c>
      <c r="B105" s="110">
        <f>'17-18 Revenue per MEM Table 2'!F13</f>
        <v>6052.3547572119969</v>
      </c>
      <c r="C105" s="444">
        <f>'17-18 Revenue per MEM Table 2'!E13</f>
        <v>89931.75</v>
      </c>
      <c r="D105" s="444"/>
      <c r="G105" s="449">
        <f t="shared" si="2"/>
        <v>0</v>
      </c>
    </row>
    <row r="106" spans="1:7">
      <c r="A106" s="110" t="str">
        <f>'17-18 Revenue per MEM Table 2'!A108</f>
        <v>Penasco</v>
      </c>
      <c r="B106" s="110">
        <f>'17-18 Revenue per MEM Table 2'!F108</f>
        <v>6868.3615961165042</v>
      </c>
      <c r="C106" s="444">
        <f>'17-18 Revenue per MEM Table 2'!E108</f>
        <v>334.75</v>
      </c>
      <c r="D106" s="444"/>
      <c r="G106" s="449">
        <f t="shared" si="2"/>
        <v>0</v>
      </c>
    </row>
    <row r="107" spans="1:7">
      <c r="A107" s="110" t="str">
        <f>'17-18 Revenue per MEM Table 2'!A143</f>
        <v xml:space="preserve">Tierra Adentro </v>
      </c>
      <c r="B107" s="110">
        <f>'17-18 Revenue per MEM Table 2'!F143</f>
        <v>5561.2339132275119</v>
      </c>
      <c r="C107" s="444">
        <f>'17-18 Revenue per MEM Table 2'!E143</f>
        <v>283.5</v>
      </c>
      <c r="D107" s="444"/>
      <c r="G107" s="449">
        <f t="shared" si="2"/>
        <v>0</v>
      </c>
    </row>
    <row r="108" spans="1:7">
      <c r="A108" s="110" t="str">
        <f>'17-18 Revenue per MEM Table 2'!A26</f>
        <v>Bloomfield</v>
      </c>
      <c r="B108" s="110">
        <f>'17-18 Revenue per MEM Table 2'!F26</f>
        <v>7063.0591545648649</v>
      </c>
      <c r="C108" s="444">
        <f>'17-18 Revenue per MEM Table 2'!E26</f>
        <v>2927.25</v>
      </c>
      <c r="D108" s="444"/>
      <c r="G108" s="449">
        <f t="shared" si="2"/>
        <v>0</v>
      </c>
    </row>
    <row r="109" spans="1:7">
      <c r="A109" s="110" t="str">
        <f>'17-18 Revenue per MEM Table 2'!A152</f>
        <v xml:space="preserve">West Las Vegas </v>
      </c>
      <c r="B109" s="110">
        <f>'17-18 Revenue per MEM Table 2'!F152</f>
        <v>6535.9351448369562</v>
      </c>
      <c r="C109" s="444">
        <f>'17-18 Revenue per MEM Table 2'!E152</f>
        <v>1472</v>
      </c>
      <c r="D109" s="444"/>
      <c r="G109" s="449">
        <f t="shared" si="2"/>
        <v>0</v>
      </c>
    </row>
    <row r="110" spans="1:7">
      <c r="A110" s="110" t="str">
        <f>'17-18 Revenue per MEM Table 2'!A128</f>
        <v xml:space="preserve">Socorro </v>
      </c>
      <c r="B110" s="110">
        <f>'17-18 Revenue per MEM Table 2'!F128</f>
        <v>5731.2631946894835</v>
      </c>
      <c r="C110" s="444">
        <f>'17-18 Revenue per MEM Table 2'!E128</f>
        <v>1694.75</v>
      </c>
      <c r="D110" s="444"/>
      <c r="G110" s="449">
        <f t="shared" si="2"/>
        <v>0</v>
      </c>
    </row>
    <row r="111" spans="1:7">
      <c r="A111" s="110" t="str">
        <f>'17-18 Revenue per MEM Table 2'!A65</f>
        <v>Hatch</v>
      </c>
      <c r="B111" s="110">
        <f>'17-18 Revenue per MEM Table 2'!F65</f>
        <v>6162.5849718142108</v>
      </c>
      <c r="C111" s="444">
        <f>'17-18 Revenue per MEM Table 2'!E65</f>
        <v>1259.5</v>
      </c>
      <c r="D111" s="444"/>
      <c r="G111" s="449">
        <f t="shared" si="2"/>
        <v>0</v>
      </c>
    </row>
    <row r="112" spans="1:7">
      <c r="A112" s="110" t="str">
        <f>'17-18 Revenue per MEM Table 2'!A99</f>
        <v>Moriarty</v>
      </c>
      <c r="B112" s="110">
        <f>'17-18 Revenue per MEM Table 2'!F99</f>
        <v>6407.937612585717</v>
      </c>
      <c r="C112" s="444">
        <f>'17-18 Revenue per MEM Table 2'!E99</f>
        <v>2479</v>
      </c>
      <c r="D112" s="444"/>
      <c r="G112" s="449">
        <f t="shared" si="2"/>
        <v>0</v>
      </c>
    </row>
    <row r="113" spans="1:7">
      <c r="A113" s="110" t="str">
        <f>'17-18 Revenue per MEM Table 2'!A132</f>
        <v>Springer</v>
      </c>
      <c r="B113" s="110">
        <f>'17-18 Revenue per MEM Table 2'!F132</f>
        <v>8081.6215788359741</v>
      </c>
      <c r="C113" s="444">
        <f>'17-18 Revenue per MEM Table 2'!E132</f>
        <v>141.75</v>
      </c>
      <c r="D113" s="444"/>
      <c r="G113" s="449">
        <f t="shared" si="2"/>
        <v>0</v>
      </c>
    </row>
    <row r="114" spans="1:7">
      <c r="A114" s="110" t="str">
        <f>'17-18 Revenue per MEM Table 2'!A50</f>
        <v>Elida</v>
      </c>
      <c r="B114" s="110">
        <f>'17-18 Revenue per MEM Table 2'!F50</f>
        <v>11186.599667617109</v>
      </c>
      <c r="C114" s="444">
        <f>'17-18 Revenue per MEM Table 2'!E50</f>
        <v>122.75</v>
      </c>
      <c r="D114" s="444"/>
      <c r="G114" s="449">
        <f t="shared" si="2"/>
        <v>0</v>
      </c>
    </row>
    <row r="115" spans="1:7">
      <c r="A115" s="110" t="str">
        <f>'17-18 Revenue per MEM Table 2'!A110</f>
        <v>Portales</v>
      </c>
      <c r="B115" s="110">
        <f>'17-18 Revenue per MEM Table 2'!F110</f>
        <v>6175.1953582879814</v>
      </c>
      <c r="C115" s="444">
        <f>'17-18 Revenue per MEM Table 2'!E110</f>
        <v>2710.25</v>
      </c>
      <c r="D115" s="444"/>
      <c r="G115" s="449">
        <f t="shared" si="2"/>
        <v>0</v>
      </c>
    </row>
    <row r="116" spans="1:7">
      <c r="A116" s="110" t="str">
        <f>'17-18 Revenue per MEM Table 2'!A124</f>
        <v>Santa Rosa</v>
      </c>
      <c r="B116" s="110">
        <f>'17-18 Revenue per MEM Table 2'!F124</f>
        <v>6739.8029818181794</v>
      </c>
      <c r="C116" s="444">
        <f>'17-18 Revenue per MEM Table 2'!E124</f>
        <v>638</v>
      </c>
      <c r="D116" s="444"/>
      <c r="G116" s="449">
        <f t="shared" si="2"/>
        <v>0</v>
      </c>
    </row>
    <row r="117" spans="1:7">
      <c r="A117" s="110" t="str">
        <f>'17-18 Revenue per MEM Table 2'!A113</f>
        <v>Raton</v>
      </c>
      <c r="B117" s="110">
        <f>'17-18 Revenue per MEM Table 2'!F113</f>
        <v>6741.1022016520119</v>
      </c>
      <c r="C117" s="444">
        <f>'17-18 Revenue per MEM Table 2'!E113</f>
        <v>938.25</v>
      </c>
      <c r="D117" s="444"/>
      <c r="G117" s="449">
        <f t="shared" si="2"/>
        <v>0</v>
      </c>
    </row>
    <row r="118" spans="1:7">
      <c r="A118" s="110" t="str">
        <f>'17-18 Revenue per MEM Table 2'!A36</f>
        <v>Cloudcroft</v>
      </c>
      <c r="B118" s="110">
        <f>'17-18 Revenue per MEM Table 2'!F36</f>
        <v>7465.7750241486056</v>
      </c>
      <c r="C118" s="444">
        <f>'17-18 Revenue per MEM Table 2'!E36</f>
        <v>323</v>
      </c>
      <c r="D118" s="444"/>
      <c r="G118" s="449">
        <f t="shared" si="2"/>
        <v>0</v>
      </c>
    </row>
    <row r="119" spans="1:7">
      <c r="A119" s="110" t="str">
        <f>'17-18 Revenue per MEM Table 2'!A145</f>
        <v>Truth or Consequences</v>
      </c>
      <c r="B119" s="110">
        <f>'17-18 Revenue per MEM Table 2'!F145</f>
        <v>6614.8266262897805</v>
      </c>
      <c r="C119" s="444">
        <f>'17-18 Revenue per MEM Table 2'!E145</f>
        <v>1264.75</v>
      </c>
      <c r="D119" s="444"/>
      <c r="G119" s="449">
        <f t="shared" si="2"/>
        <v>0</v>
      </c>
    </row>
    <row r="120" spans="1:7">
      <c r="A120" s="110" t="str">
        <f>'17-18 Revenue per MEM Table 2'!A31</f>
        <v>Central</v>
      </c>
      <c r="B120" s="110">
        <f>'17-18 Revenue per MEM Table 2'!F31</f>
        <v>6100.4098509104742</v>
      </c>
      <c r="C120" s="444">
        <f>'17-18 Revenue per MEM Table 2'!E31</f>
        <v>5917.25</v>
      </c>
      <c r="D120" s="444"/>
      <c r="G120" s="449">
        <f t="shared" si="2"/>
        <v>0</v>
      </c>
    </row>
    <row r="121" spans="1:7">
      <c r="A121" s="110" t="str">
        <f>'17-18 Revenue per MEM Table 2'!A101</f>
        <v>Mountainair</v>
      </c>
      <c r="B121" s="110">
        <f>'17-18 Revenue per MEM Table 2'!F101</f>
        <v>7430.9082270270237</v>
      </c>
      <c r="C121" s="444">
        <f>'17-18 Revenue per MEM Table 2'!E101</f>
        <v>222</v>
      </c>
      <c r="D121" s="444"/>
      <c r="G121" s="449">
        <f t="shared" si="2"/>
        <v>0</v>
      </c>
    </row>
    <row r="122" spans="1:7">
      <c r="A122" s="110" t="str">
        <f>'17-18 Revenue per MEM Table 2'!A67</f>
        <v>Hobbs</v>
      </c>
      <c r="B122" s="110">
        <f>'17-18 Revenue per MEM Table 2'!F67</f>
        <v>5938.456242090956</v>
      </c>
      <c r="C122" s="444">
        <f>'17-18 Revenue per MEM Table 2'!E67</f>
        <v>9565</v>
      </c>
      <c r="D122" s="444"/>
      <c r="G122" s="449">
        <f t="shared" si="2"/>
        <v>0</v>
      </c>
    </row>
    <row r="123" spans="1:7">
      <c r="A123" s="110" t="str">
        <f>'17-18 Revenue per MEM Table 2'!A69</f>
        <v xml:space="preserve">Horizon Academy West </v>
      </c>
      <c r="B123" s="110">
        <f>'17-18 Revenue per MEM Table 2'!F69</f>
        <v>5528.478182869856</v>
      </c>
      <c r="C123" s="444">
        <f>'17-18 Revenue per MEM Table 2'!E69</f>
        <v>449.5</v>
      </c>
      <c r="D123" s="444"/>
      <c r="G123" s="449">
        <f t="shared" si="2"/>
        <v>0</v>
      </c>
    </row>
    <row r="124" spans="1:7">
      <c r="A124" s="110" t="str">
        <f>'17-18 Revenue per MEM Table 2'!A97</f>
        <v>Montessori Elementary School</v>
      </c>
      <c r="B124" s="110">
        <f>'17-18 Revenue per MEM Table 2'!F97</f>
        <v>5652.517563852557</v>
      </c>
      <c r="C124" s="444">
        <f>'17-18 Revenue per MEM Table 2'!E97</f>
        <v>420.5</v>
      </c>
      <c r="D124" s="444"/>
      <c r="G124" s="449">
        <f t="shared" si="2"/>
        <v>0</v>
      </c>
    </row>
    <row r="125" spans="1:7">
      <c r="A125" s="110" t="str">
        <f>'17-18 Revenue per MEM Table 2'!A104</f>
        <v xml:space="preserve">New Mexico Connections Academy </v>
      </c>
      <c r="B125" s="110">
        <f>'17-18 Revenue per MEM Table 2'!F104</f>
        <v>5378.7606414835154</v>
      </c>
      <c r="C125" s="444">
        <f>'17-18 Revenue per MEM Table 2'!E104</f>
        <v>1456</v>
      </c>
      <c r="D125" s="444"/>
      <c r="G125" s="449">
        <f t="shared" si="2"/>
        <v>0</v>
      </c>
    </row>
    <row r="126" spans="1:7">
      <c r="A126" s="110" t="str">
        <f>'17-18 Revenue per MEM Table 2'!A56</f>
        <v>Farmington</v>
      </c>
      <c r="B126" s="110">
        <f>'17-18 Revenue per MEM Table 2'!F56</f>
        <v>5854.3439835462868</v>
      </c>
      <c r="C126" s="444">
        <f>'17-18 Revenue per MEM Table 2'!E56</f>
        <v>11328.75</v>
      </c>
      <c r="D126" s="444"/>
      <c r="G126" s="449">
        <f t="shared" si="2"/>
        <v>0</v>
      </c>
    </row>
    <row r="127" spans="1:7">
      <c r="A127" s="110" t="str">
        <f>'17-18 Revenue per MEM Table 2'!A49</f>
        <v>Dulce</v>
      </c>
      <c r="B127" s="110">
        <f>'17-18 Revenue per MEM Table 2'!F49</f>
        <v>6479.6206029325513</v>
      </c>
      <c r="C127" s="444">
        <f>'17-18 Revenue per MEM Table 2'!E49</f>
        <v>682</v>
      </c>
      <c r="D127" s="444"/>
      <c r="G127" s="449">
        <f t="shared" si="2"/>
        <v>0</v>
      </c>
    </row>
    <row r="128" spans="1:7">
      <c r="A128" s="110" t="str">
        <f>'17-18 Revenue per MEM Table 2'!A144</f>
        <v>Tierra Encantada Charter School</v>
      </c>
      <c r="B128" s="110">
        <f>'17-18 Revenue per MEM Table 2'!F144</f>
        <v>6100.8011307420475</v>
      </c>
      <c r="C128" s="444">
        <f>'17-18 Revenue per MEM Table 2'!E144</f>
        <v>283</v>
      </c>
      <c r="D128" s="444"/>
      <c r="G128" s="449">
        <f t="shared" si="2"/>
        <v>0</v>
      </c>
    </row>
    <row r="129" spans="1:7">
      <c r="A129" s="110" t="str">
        <f>'17-18 Revenue per MEM Table 2'!A22</f>
        <v>ASK Academy</v>
      </c>
      <c r="B129" s="110">
        <f>'17-18 Revenue per MEM Table 2'!F22</f>
        <v>5656.9639651035986</v>
      </c>
      <c r="C129" s="444">
        <f>'17-18 Revenue per MEM Table 2'!E22</f>
        <v>458.5</v>
      </c>
      <c r="D129" s="444"/>
      <c r="G129" s="449">
        <f t="shared" si="2"/>
        <v>0</v>
      </c>
    </row>
    <row r="130" spans="1:7">
      <c r="A130" s="110" t="str">
        <f>'17-18 Revenue per MEM Table 2'!A78</f>
        <v>Lake Arthur</v>
      </c>
      <c r="B130" s="110">
        <f>'17-18 Revenue per MEM Table 2'!F78</f>
        <v>7633.2918021505357</v>
      </c>
      <c r="C130" s="444">
        <f>'17-18 Revenue per MEM Table 2'!E78</f>
        <v>93</v>
      </c>
      <c r="D130" s="444"/>
      <c r="G130" s="449">
        <f t="shared" si="2"/>
        <v>0</v>
      </c>
    </row>
    <row r="131" spans="1:7">
      <c r="A131" s="110" t="str">
        <f>'17-18 Revenue per MEM Table 2'!A12</f>
        <v>Alamogordo</v>
      </c>
      <c r="B131" s="110">
        <f>'17-18 Revenue per MEM Table 2'!F12</f>
        <v>5898.099898508216</v>
      </c>
      <c r="C131" s="444">
        <f>'17-18 Revenue per MEM Table 2'!E12</f>
        <v>5932.5</v>
      </c>
      <c r="D131" s="444">
        <f t="shared" ref="D131:D151" si="3">D132+C131</f>
        <v>20876.75</v>
      </c>
      <c r="E131" s="110">
        <v>5191.9639709903076</v>
      </c>
      <c r="F131" s="110" t="s">
        <v>1212</v>
      </c>
      <c r="G131" s="449">
        <f t="shared" si="2"/>
        <v>6.3447597816977758E-2</v>
      </c>
    </row>
    <row r="132" spans="1:7">
      <c r="A132" s="110" t="str">
        <f>'17-18 Revenue per MEM Table 2'!A142</f>
        <v xml:space="preserve">The Great Academy </v>
      </c>
      <c r="B132" s="110">
        <f>'17-18 Revenue per MEM Table 2'!F142</f>
        <v>5204.3539718654429</v>
      </c>
      <c r="C132" s="444">
        <f>'17-18 Revenue per MEM Table 2'!E142</f>
        <v>163.5</v>
      </c>
      <c r="D132" s="444">
        <f t="shared" si="3"/>
        <v>14944.25</v>
      </c>
      <c r="G132" s="449">
        <f t="shared" si="2"/>
        <v>4.5417833890637666E-2</v>
      </c>
    </row>
    <row r="133" spans="1:7">
      <c r="A133" s="110" t="str">
        <f>'17-18 Revenue per MEM Table 2'!A92</f>
        <v xml:space="preserve">Media Arts Collaborative Charter School </v>
      </c>
      <c r="B133" s="110">
        <f>'17-18 Revenue per MEM Table 2'!F92</f>
        <v>5503.4779193415634</v>
      </c>
      <c r="C133" s="444">
        <f>'17-18 Revenue per MEM Table 2'!E92</f>
        <v>243</v>
      </c>
      <c r="D133" s="444">
        <f t="shared" si="3"/>
        <v>14780.75</v>
      </c>
      <c r="G133" s="449">
        <f t="shared" si="2"/>
        <v>4.4920932685082404E-2</v>
      </c>
    </row>
    <row r="134" spans="1:7">
      <c r="A134" s="110" t="str">
        <f>'17-18 Revenue per MEM Table 2'!A77</f>
        <v>La Tierra Montessori School of the Arts &amp; Sciences</v>
      </c>
      <c r="B134" s="110">
        <f>'17-18 Revenue per MEM Table 2'!F77</f>
        <v>6654.4535931623896</v>
      </c>
      <c r="C134" s="444">
        <f>'17-18 Revenue per MEM Table 2'!E77</f>
        <v>117</v>
      </c>
      <c r="D134" s="444">
        <f t="shared" si="3"/>
        <v>14537.75</v>
      </c>
      <c r="G134" s="449">
        <f t="shared" si="2"/>
        <v>4.4182418966734215E-2</v>
      </c>
    </row>
    <row r="135" spans="1:7">
      <c r="A135" s="110" t="str">
        <f>'17-18 Revenue per MEM Table 2'!A134</f>
        <v xml:space="preserve">SW Aeronautics, Mathematics and Science Academy </v>
      </c>
      <c r="B135" s="110">
        <f>'17-18 Revenue per MEM Table 2'!F134</f>
        <v>6253.8235075471703</v>
      </c>
      <c r="C135" s="444">
        <f>'17-18 Revenue per MEM Table 2'!E134</f>
        <v>265</v>
      </c>
      <c r="D135" s="444">
        <f t="shared" si="3"/>
        <v>14420.75</v>
      </c>
      <c r="G135" s="449">
        <f t="shared" si="2"/>
        <v>4.3826838287529528E-2</v>
      </c>
    </row>
    <row r="136" spans="1:7">
      <c r="A136" s="110" t="str">
        <f>'17-18 Revenue per MEM Table 2'!A37</f>
        <v>Clovis</v>
      </c>
      <c r="B136" s="110">
        <f>'17-18 Revenue per MEM Table 2'!F37</f>
        <v>5636.6787927263858</v>
      </c>
      <c r="C136" s="444">
        <f>'17-18 Revenue per MEM Table 2'!E37</f>
        <v>8194</v>
      </c>
      <c r="D136" s="444">
        <f t="shared" si="3"/>
        <v>14155.75</v>
      </c>
      <c r="G136" s="449">
        <f t="shared" si="2"/>
        <v>4.302146324488644E-2</v>
      </c>
    </row>
    <row r="137" spans="1:7">
      <c r="A137" s="110" t="str">
        <f>'17-18 Revenue per MEM Table 2'!A52</f>
        <v>Estancia</v>
      </c>
      <c r="B137" s="110">
        <f>'17-18 Revenue per MEM Table 2'!F52</f>
        <v>6820.8130004014456</v>
      </c>
      <c r="C137" s="444">
        <f>'17-18 Revenue per MEM Table 2'!E52</f>
        <v>622.75</v>
      </c>
      <c r="D137" s="444">
        <f t="shared" si="3"/>
        <v>5961.75</v>
      </c>
      <c r="G137" s="449">
        <f t="shared" si="2"/>
        <v>1.8118659096141267E-2</v>
      </c>
    </row>
    <row r="138" spans="1:7">
      <c r="A138" s="110" t="str">
        <f>'17-18 Revenue per MEM Table 2'!A41</f>
        <v xml:space="preserve">Cottonwood Classical Preparatory School* </v>
      </c>
      <c r="B138" s="110">
        <f>'17-18 Revenue per MEM Table 2'!F41</f>
        <v>5790.0881047959929</v>
      </c>
      <c r="C138" s="444">
        <f>'17-18 Revenue per MEM Table 2'!E41</f>
        <v>698.5</v>
      </c>
      <c r="D138" s="444">
        <f t="shared" si="3"/>
        <v>5339</v>
      </c>
      <c r="G138" s="449">
        <f t="shared" ref="G138:G153" si="4">D138/$C$154</f>
        <v>1.6226027745930006E-2</v>
      </c>
    </row>
    <row r="139" spans="1:7">
      <c r="A139" s="110" t="str">
        <f>'17-18 Revenue per MEM Table 2'!A102</f>
        <v>New America School</v>
      </c>
      <c r="B139" s="110">
        <f>'17-18 Revenue per MEM Table 2'!F102</f>
        <v>5293.8192824324296</v>
      </c>
      <c r="C139" s="444">
        <f>'17-18 Revenue per MEM Table 2'!E102</f>
        <v>296</v>
      </c>
      <c r="D139" s="444">
        <f t="shared" si="3"/>
        <v>4640.5</v>
      </c>
      <c r="G139" s="449">
        <f t="shared" si="4"/>
        <v>1.4103180699566996E-2</v>
      </c>
    </row>
    <row r="140" spans="1:7">
      <c r="A140" s="110" t="str">
        <f>'17-18 Revenue per MEM Table 2'!A71</f>
        <v xml:space="preserve">J. Paul Taylor </v>
      </c>
      <c r="B140" s="110">
        <f>'17-18 Revenue per MEM Table 2'!F71</f>
        <v>4970.2699000000002</v>
      </c>
      <c r="C140" s="444">
        <f>'17-18 Revenue per MEM Table 2'!E71</f>
        <v>200</v>
      </c>
      <c r="D140" s="444">
        <f t="shared" si="3"/>
        <v>4344.5</v>
      </c>
      <c r="G140" s="449">
        <f t="shared" si="4"/>
        <v>1.3203591972690188E-2</v>
      </c>
    </row>
    <row r="141" spans="1:7">
      <c r="A141" s="110" t="str">
        <f>'17-18 Revenue per MEM Table 2'!A114</f>
        <v xml:space="preserve">Red River Valley Charter School </v>
      </c>
      <c r="B141" s="110">
        <f>'17-18 Revenue per MEM Table 2'!F114</f>
        <v>5736.1481934640515</v>
      </c>
      <c r="C141" s="444">
        <f>'17-18 Revenue per MEM Table 2'!E114</f>
        <v>76.5</v>
      </c>
      <c r="D141" s="444">
        <f t="shared" si="3"/>
        <v>4144.5</v>
      </c>
      <c r="G141" s="449">
        <f t="shared" si="4"/>
        <v>1.2595761751827479E-2</v>
      </c>
    </row>
    <row r="142" spans="1:7">
      <c r="A142" s="110" t="str">
        <f>'17-18 Revenue per MEM Table 2'!A10</f>
        <v>ACE*</v>
      </c>
      <c r="B142" s="110">
        <f>'17-18 Revenue per MEM Table 2'!F10</f>
        <v>5086.2003782383408</v>
      </c>
      <c r="C142" s="444">
        <f>'17-18 Revenue per MEM Table 2'!E10</f>
        <v>386</v>
      </c>
      <c r="D142" s="444">
        <f t="shared" si="3"/>
        <v>4068</v>
      </c>
      <c r="G142" s="449">
        <f t="shared" si="4"/>
        <v>1.2363266692347493E-2</v>
      </c>
    </row>
    <row r="143" spans="1:7">
      <c r="A143" s="110" t="str">
        <f>'17-18 Revenue per MEM Table 2'!A91</f>
        <v xml:space="preserve">McCurdy Charter School </v>
      </c>
      <c r="B143" s="110">
        <f>'17-18 Revenue per MEM Table 2'!F91</f>
        <v>5041.4712299526063</v>
      </c>
      <c r="C143" s="444">
        <f>'17-18 Revenue per MEM Table 2'!E91</f>
        <v>527.5</v>
      </c>
      <c r="D143" s="444">
        <f t="shared" si="3"/>
        <v>3682</v>
      </c>
      <c r="G143" s="449">
        <f t="shared" si="4"/>
        <v>1.1190154366082465E-2</v>
      </c>
    </row>
    <row r="144" spans="1:7">
      <c r="A144" s="110" t="str">
        <f>'17-18 Revenue per MEM Table 2'!A75</f>
        <v xml:space="preserve">La Academia Dolores Huerta </v>
      </c>
      <c r="B144" s="110">
        <f>'17-18 Revenue per MEM Table 2'!F75</f>
        <v>5120.0074516320474</v>
      </c>
      <c r="C144" s="444">
        <f>'17-18 Revenue per MEM Table 2'!E75</f>
        <v>168.5</v>
      </c>
      <c r="D144" s="444">
        <f t="shared" si="3"/>
        <v>3154.5</v>
      </c>
      <c r="G144" s="449">
        <f t="shared" si="4"/>
        <v>9.5870021585570727E-3</v>
      </c>
    </row>
    <row r="145" spans="1:7">
      <c r="A145" s="110" t="str">
        <f>'17-18 Revenue per MEM Table 2'!A125</f>
        <v xml:space="preserve">School of Dreams Academy </v>
      </c>
      <c r="B145" s="110">
        <f>'17-18 Revenue per MEM Table 2'!F125</f>
        <v>5232.2392887088599</v>
      </c>
      <c r="C145" s="444">
        <f>'17-18 Revenue per MEM Table 2'!E125</f>
        <v>493.75</v>
      </c>
      <c r="D145" s="444">
        <f t="shared" si="3"/>
        <v>2986</v>
      </c>
      <c r="G145" s="449">
        <f t="shared" si="4"/>
        <v>9.0749051974802399E-3</v>
      </c>
    </row>
    <row r="146" spans="1:7">
      <c r="A146" s="110" t="str">
        <f>'17-18 Revenue per MEM Table 2'!A129</f>
        <v xml:space="preserve">South Valley Preparatory School </v>
      </c>
      <c r="B146" s="391">
        <f>'17-18 Revenue per MEM Table 2'!F129</f>
        <v>4865.5255225806441</v>
      </c>
      <c r="C146" s="447">
        <f>'17-18 Revenue per MEM Table 2'!E129</f>
        <v>155</v>
      </c>
      <c r="D146" s="444">
        <f t="shared" si="3"/>
        <v>2492.25</v>
      </c>
      <c r="G146" s="449">
        <f t="shared" si="4"/>
        <v>7.5743243397254278E-3</v>
      </c>
    </row>
    <row r="147" spans="1:7">
      <c r="A147" s="110" t="str">
        <f>'17-18 Revenue per MEM Table 2'!A127</f>
        <v xml:space="preserve">Six Directions Indigenous </v>
      </c>
      <c r="B147" s="110">
        <f>'17-18 Revenue per MEM Table 2'!F127</f>
        <v>4440.2199119999977</v>
      </c>
      <c r="C147" s="444">
        <f>'17-18 Revenue per MEM Table 2'!E127</f>
        <v>50</v>
      </c>
      <c r="D147" s="444">
        <f t="shared" si="3"/>
        <v>2337.25</v>
      </c>
      <c r="G147" s="449">
        <f t="shared" si="4"/>
        <v>7.1032559185568288E-3</v>
      </c>
    </row>
    <row r="148" spans="1:7">
      <c r="A148" s="110" t="str">
        <f>'17-18 Revenue per MEM Table 2'!A53</f>
        <v>Estancia Valley Classical Academy</v>
      </c>
      <c r="B148" s="110">
        <f>'17-18 Revenue per MEM Table 2'!F53</f>
        <v>5258.2547347391783</v>
      </c>
      <c r="C148" s="444">
        <f>'17-18 Revenue per MEM Table 2'!E53</f>
        <v>450.5</v>
      </c>
      <c r="D148" s="444">
        <f t="shared" si="3"/>
        <v>2287.25</v>
      </c>
      <c r="G148" s="449">
        <f t="shared" si="4"/>
        <v>6.9512983633411513E-3</v>
      </c>
    </row>
    <row r="149" spans="1:7">
      <c r="A149" s="110" t="str">
        <f>'17-18 Revenue per MEM Table 2'!A42</f>
        <v>Cuba</v>
      </c>
      <c r="B149" s="110">
        <f>'17-18 Revenue per MEM Table 2'!F42</f>
        <v>5999.9829761484916</v>
      </c>
      <c r="C149" s="444">
        <f>'17-18 Revenue per MEM Table 2'!E42</f>
        <v>538.75</v>
      </c>
      <c r="D149" s="444">
        <f t="shared" si="3"/>
        <v>1836.75</v>
      </c>
      <c r="G149" s="449">
        <f t="shared" si="4"/>
        <v>5.5821607908479003E-3</v>
      </c>
    </row>
    <row r="150" spans="1:7">
      <c r="A150" s="110" t="str">
        <f>'17-18 Revenue per MEM Table 2'!A14</f>
        <v xml:space="preserve">Albuquerque School of Excellence </v>
      </c>
      <c r="B150" s="110">
        <f>'17-18 Revenue per MEM Table 2'!F14</f>
        <v>4613.9972493150681</v>
      </c>
      <c r="C150" s="444">
        <f>'17-18 Revenue per MEM Table 2'!E14</f>
        <v>401.5</v>
      </c>
      <c r="D150" s="444">
        <f t="shared" si="3"/>
        <v>1298</v>
      </c>
      <c r="G150" s="449">
        <f t="shared" si="4"/>
        <v>3.9448181333989786E-3</v>
      </c>
    </row>
    <row r="151" spans="1:7">
      <c r="A151" s="110" t="str">
        <f>'17-18 Revenue per MEM Table 2'!A95</f>
        <v>Mission Achievement and Success</v>
      </c>
      <c r="B151" s="110">
        <f>'17-18 Revenue per MEM Table 2'!F95</f>
        <v>5011.4598171278003</v>
      </c>
      <c r="C151" s="444">
        <f>'17-18 Revenue per MEM Table 2'!E95</f>
        <v>759</v>
      </c>
      <c r="D151" s="444">
        <f t="shared" si="3"/>
        <v>896.5</v>
      </c>
      <c r="G151" s="449">
        <f t="shared" si="4"/>
        <v>2.7245989650170914E-3</v>
      </c>
    </row>
    <row r="152" spans="1:7">
      <c r="A152" s="110" t="str">
        <f>'17-18 Revenue per MEM Table 2'!A140</f>
        <v xml:space="preserve">Technology Leadership* </v>
      </c>
      <c r="B152" s="110">
        <f>'17-18 Revenue per MEM Table 2'!F140</f>
        <v>3748.7254008733603</v>
      </c>
      <c r="C152" s="444">
        <f>'17-18 Revenue per MEM Table 2'!E140</f>
        <v>114.5</v>
      </c>
      <c r="D152" s="444">
        <f>D153+C152</f>
        <v>137.5</v>
      </c>
      <c r="G152" s="449">
        <f t="shared" si="4"/>
        <v>4.1788327684311221E-4</v>
      </c>
    </row>
    <row r="153" spans="1:7">
      <c r="A153" s="110" t="str">
        <f>'17-18 Revenue per MEM Table 2'!A43</f>
        <v>DEAP</v>
      </c>
      <c r="B153" s="130">
        <f>'17-18 Revenue per MEM Table 2'!F43</f>
        <v>2499.7455130434778</v>
      </c>
      <c r="C153" s="445">
        <f>'17-18 Revenue per MEM Table 2'!E43</f>
        <v>23</v>
      </c>
      <c r="D153" s="445">
        <f>C153</f>
        <v>23</v>
      </c>
      <c r="E153" s="130"/>
      <c r="G153" s="449">
        <f t="shared" si="4"/>
        <v>6.9900475399211498E-5</v>
      </c>
    </row>
    <row r="154" spans="1:7">
      <c r="B154" s="110">
        <f>SUM(B9:B153)</f>
        <v>1086838.144835142</v>
      </c>
      <c r="C154" s="444">
        <f>SUM(C9:C153)</f>
        <v>329039.25</v>
      </c>
      <c r="D154" s="444"/>
      <c r="E154" s="110">
        <f>E45-E131</f>
        <v>2246.4876484436618</v>
      </c>
    </row>
    <row r="155" spans="1:7">
      <c r="C155" s="444"/>
      <c r="D155" s="444"/>
    </row>
    <row r="156" spans="1:7">
      <c r="C156" s="444">
        <f>C154*D156</f>
        <v>16451.962500000001</v>
      </c>
      <c r="D156" s="444">
        <v>0.05</v>
      </c>
      <c r="E156" s="448">
        <f>E154/E131</f>
        <v>0.43268552343501143</v>
      </c>
    </row>
    <row r="157" spans="1:7">
      <c r="C157" s="444"/>
      <c r="D157" s="444"/>
    </row>
    <row r="158" spans="1:7">
      <c r="C158" s="444"/>
      <c r="D158" s="444"/>
    </row>
    <row r="159" spans="1:7">
      <c r="C159" s="444"/>
      <c r="D159" s="444"/>
    </row>
    <row r="160" spans="1:7">
      <c r="C160" s="444"/>
      <c r="D160" s="444"/>
    </row>
    <row r="161" spans="3:4">
      <c r="C161" s="444"/>
      <c r="D161" s="444"/>
    </row>
    <row r="162" spans="3:4">
      <c r="C162" s="444"/>
      <c r="D162" s="444"/>
    </row>
    <row r="163" spans="3:4">
      <c r="C163" s="444"/>
      <c r="D163" s="444"/>
    </row>
  </sheetData>
  <sortState xmlns:xlrd2="http://schemas.microsoft.com/office/spreadsheetml/2017/richdata2" ref="A9:D153">
    <sortCondition descending="1" ref="B9:B153"/>
  </sortState>
  <pageMargins left="0.7" right="0.7" top="0.75" bottom="0.75" header="0.3" footer="0.3"/>
  <pageSetup scale="80" fitToHeight="1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</sheetPr>
  <dimension ref="A1:GI767"/>
  <sheetViews>
    <sheetView zoomScale="130" zoomScaleNormal="130" zoomScaleSheetLayoutView="75" workbookViewId="0">
      <pane xSplit="4" ySplit="2" topLeftCell="E657" activePane="bottomRight" state="frozen"/>
      <selection pane="topRight" activeCell="E1" sqref="E1"/>
      <selection pane="bottomLeft" activeCell="A3" sqref="A3"/>
      <selection pane="bottomRight" activeCell="FW671" sqref="FW671"/>
    </sheetView>
  </sheetViews>
  <sheetFormatPr defaultRowHeight="10"/>
  <cols>
    <col min="1" max="1" width="7.88671875" bestFit="1" customWidth="1"/>
    <col min="2" max="2" width="6.6640625" bestFit="1" customWidth="1"/>
    <col min="3" max="3" width="8.88671875" bestFit="1" customWidth="1"/>
    <col min="4" max="4" width="55.44140625" bestFit="1" customWidth="1"/>
    <col min="5" max="190" width="16.88671875" style="113" bestFit="1" customWidth="1"/>
    <col min="191" max="191" width="18.88671875" style="113" bestFit="1" customWidth="1"/>
  </cols>
  <sheetData>
    <row r="1" spans="1:191" ht="24.9" customHeight="1">
      <c r="A1" s="1"/>
      <c r="B1" s="730"/>
      <c r="C1" s="731"/>
      <c r="D1" s="731"/>
      <c r="E1" s="2"/>
      <c r="F1" s="2"/>
      <c r="G1" s="2"/>
      <c r="H1" s="109"/>
      <c r="I1" s="109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9"/>
      <c r="V1" s="109"/>
      <c r="W1" s="2"/>
      <c r="X1" s="2"/>
      <c r="Y1" s="2"/>
      <c r="Z1" s="109"/>
      <c r="AA1" s="2"/>
      <c r="AB1" s="2"/>
      <c r="AC1" s="2"/>
      <c r="AD1" s="2"/>
      <c r="AE1" s="2"/>
      <c r="AF1" s="109"/>
      <c r="AG1" s="2"/>
      <c r="AH1" s="2"/>
      <c r="AI1" s="2"/>
      <c r="AJ1" s="2"/>
      <c r="AK1" s="109"/>
      <c r="AL1" s="2"/>
      <c r="AM1" s="2"/>
      <c r="AN1" s="2"/>
      <c r="AO1" s="2"/>
      <c r="AP1" s="2"/>
      <c r="AQ1" s="2"/>
      <c r="AR1" s="109"/>
      <c r="AS1" s="2"/>
      <c r="AT1" s="109"/>
      <c r="AU1" s="2"/>
      <c r="AV1" s="2"/>
      <c r="AW1" s="2"/>
      <c r="AX1" s="2"/>
      <c r="AY1" s="2"/>
      <c r="AZ1" s="2"/>
      <c r="BA1" s="2"/>
      <c r="BB1" s="2"/>
      <c r="BC1" s="109"/>
      <c r="BD1" s="2"/>
      <c r="BE1" s="2"/>
      <c r="BF1" s="109"/>
      <c r="BG1" s="2"/>
      <c r="BH1" s="2"/>
      <c r="BI1" s="2"/>
      <c r="BJ1" s="2"/>
      <c r="BK1" s="2"/>
      <c r="BL1" s="2"/>
      <c r="BM1" s="2"/>
      <c r="BN1" s="2"/>
      <c r="BO1" s="2"/>
      <c r="BP1" s="109"/>
      <c r="BQ1" s="109"/>
      <c r="BR1" s="2"/>
      <c r="BS1" s="2"/>
      <c r="BT1" s="2"/>
      <c r="BU1" s="2"/>
      <c r="BV1" s="2"/>
      <c r="BW1" s="2"/>
      <c r="BX1" s="2"/>
      <c r="BY1" s="2"/>
      <c r="BZ1" s="2"/>
      <c r="CA1" s="109"/>
      <c r="CB1" s="109"/>
      <c r="CC1" s="2"/>
      <c r="CD1" s="2"/>
      <c r="CE1" s="109"/>
      <c r="CF1" s="2"/>
      <c r="CG1" s="109"/>
      <c r="CH1" s="109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109"/>
      <c r="CZ1" s="109"/>
      <c r="DA1" s="2"/>
      <c r="DB1" s="2"/>
      <c r="DC1" s="2"/>
      <c r="DD1" s="109"/>
      <c r="DE1" s="2"/>
      <c r="DF1" s="2"/>
      <c r="DG1" s="2"/>
      <c r="DH1" s="2"/>
      <c r="DI1" s="2"/>
      <c r="DJ1" s="109"/>
      <c r="DK1" s="2"/>
      <c r="DL1" s="2"/>
      <c r="DM1" s="2"/>
      <c r="DN1" s="2"/>
      <c r="DO1" s="2"/>
      <c r="DP1" s="2"/>
      <c r="DQ1" s="2"/>
      <c r="DR1" s="2"/>
      <c r="DS1" s="2"/>
      <c r="DT1" s="109"/>
      <c r="DU1" s="109"/>
      <c r="DV1" s="2"/>
      <c r="DW1" s="2"/>
      <c r="DX1" s="109"/>
      <c r="DY1" s="109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109"/>
      <c r="EL1" s="2"/>
      <c r="EM1" s="2"/>
      <c r="EN1" s="2"/>
      <c r="EO1" s="109"/>
      <c r="EP1" s="2"/>
      <c r="EQ1" s="109"/>
      <c r="ER1" s="3"/>
      <c r="ES1" s="3"/>
      <c r="ET1" s="126" t="s">
        <v>749</v>
      </c>
      <c r="EU1" s="126" t="s">
        <v>749</v>
      </c>
      <c r="EV1" s="126" t="s">
        <v>749</v>
      </c>
      <c r="EW1" s="126" t="s">
        <v>749</v>
      </c>
      <c r="EX1" s="126" t="s">
        <v>749</v>
      </c>
      <c r="EY1" s="126" t="s">
        <v>749</v>
      </c>
      <c r="EZ1" s="126" t="s">
        <v>749</v>
      </c>
      <c r="FA1" s="126" t="s">
        <v>749</v>
      </c>
      <c r="FB1" s="126" t="s">
        <v>749</v>
      </c>
      <c r="FC1" s="126" t="s">
        <v>749</v>
      </c>
      <c r="FD1" s="126" t="s">
        <v>749</v>
      </c>
      <c r="FE1" s="126" t="s">
        <v>749</v>
      </c>
      <c r="FF1" s="126" t="s">
        <v>749</v>
      </c>
      <c r="FG1" s="126" t="s">
        <v>749</v>
      </c>
      <c r="FH1" s="126" t="s">
        <v>749</v>
      </c>
      <c r="FI1" s="126" t="s">
        <v>749</v>
      </c>
      <c r="FJ1" s="126" t="s">
        <v>749</v>
      </c>
      <c r="FK1" s="126" t="s">
        <v>749</v>
      </c>
      <c r="FL1" s="126" t="s">
        <v>749</v>
      </c>
      <c r="FM1" s="126" t="s">
        <v>749</v>
      </c>
      <c r="FN1" s="126" t="s">
        <v>749</v>
      </c>
      <c r="FO1" s="126" t="s">
        <v>749</v>
      </c>
      <c r="FP1" s="126" t="s">
        <v>749</v>
      </c>
      <c r="FQ1" s="126" t="s">
        <v>749</v>
      </c>
      <c r="FR1" s="126" t="s">
        <v>749</v>
      </c>
      <c r="FS1" s="126" t="s">
        <v>796</v>
      </c>
      <c r="FT1" s="126" t="s">
        <v>797</v>
      </c>
      <c r="FU1" s="126" t="s">
        <v>797</v>
      </c>
      <c r="FV1" s="126" t="s">
        <v>800</v>
      </c>
      <c r="FW1" s="126" t="s">
        <v>798</v>
      </c>
      <c r="FX1" s="126" t="s">
        <v>799</v>
      </c>
      <c r="FY1" s="126" t="s">
        <v>758</v>
      </c>
      <c r="FZ1" s="126" t="s">
        <v>760</v>
      </c>
      <c r="GA1" s="126" t="s">
        <v>761</v>
      </c>
      <c r="GB1" s="126" t="s">
        <v>801</v>
      </c>
      <c r="GC1" s="126" t="s">
        <v>802</v>
      </c>
      <c r="GD1" s="126" t="s">
        <v>803</v>
      </c>
      <c r="GE1" s="126" t="s">
        <v>775</v>
      </c>
      <c r="GF1" s="126" t="s">
        <v>775</v>
      </c>
      <c r="GG1" s="126" t="s">
        <v>775</v>
      </c>
      <c r="GH1" s="126" t="s">
        <v>804</v>
      </c>
      <c r="GI1" s="2"/>
    </row>
    <row r="2" spans="1:191" ht="35.25" customHeight="1">
      <c r="A2" s="4" t="s">
        <v>17</v>
      </c>
      <c r="B2" s="4" t="s">
        <v>0</v>
      </c>
      <c r="C2" s="5" t="s">
        <v>18</v>
      </c>
      <c r="D2" s="4" t="s">
        <v>19</v>
      </c>
      <c r="E2" s="5" t="s">
        <v>20</v>
      </c>
      <c r="F2" s="5" t="s">
        <v>21</v>
      </c>
      <c r="G2" s="5" t="s">
        <v>22</v>
      </c>
      <c r="H2" s="5" t="s">
        <v>23</v>
      </c>
      <c r="I2" s="5" t="s">
        <v>3</v>
      </c>
      <c r="J2" s="5" t="s">
        <v>24</v>
      </c>
      <c r="K2" s="5" t="s">
        <v>25</v>
      </c>
      <c r="L2" s="5" t="s">
        <v>26</v>
      </c>
      <c r="M2" s="5" t="s">
        <v>27</v>
      </c>
      <c r="N2" s="5" t="s">
        <v>28</v>
      </c>
      <c r="O2" s="5" t="s">
        <v>29</v>
      </c>
      <c r="P2" s="5" t="s">
        <v>30</v>
      </c>
      <c r="Q2" s="5" t="s">
        <v>31</v>
      </c>
      <c r="R2" s="5" t="s">
        <v>32</v>
      </c>
      <c r="S2" s="5" t="s">
        <v>4</v>
      </c>
      <c r="T2" s="5" t="s">
        <v>33</v>
      </c>
      <c r="U2" s="5" t="s">
        <v>34</v>
      </c>
      <c r="V2" s="5" t="s">
        <v>35</v>
      </c>
      <c r="W2" s="5" t="s">
        <v>36</v>
      </c>
      <c r="X2" s="5" t="s">
        <v>5</v>
      </c>
      <c r="Y2" s="5" t="s">
        <v>37</v>
      </c>
      <c r="Z2" s="5" t="s">
        <v>38</v>
      </c>
      <c r="AA2" s="5" t="s">
        <v>39</v>
      </c>
      <c r="AB2" s="5" t="s">
        <v>40</v>
      </c>
      <c r="AC2" s="5" t="s">
        <v>6</v>
      </c>
      <c r="AD2" s="5" t="s">
        <v>41</v>
      </c>
      <c r="AE2" s="5" t="s">
        <v>42</v>
      </c>
      <c r="AF2" s="5" t="s">
        <v>43</v>
      </c>
      <c r="AG2" s="5" t="s">
        <v>44</v>
      </c>
      <c r="AH2" s="5" t="s">
        <v>45</v>
      </c>
      <c r="AI2" s="5" t="s">
        <v>46</v>
      </c>
      <c r="AJ2" s="5" t="s">
        <v>47</v>
      </c>
      <c r="AK2" s="5" t="s">
        <v>48</v>
      </c>
      <c r="AL2" s="5" t="s">
        <v>49</v>
      </c>
      <c r="AM2" s="5" t="s">
        <v>7</v>
      </c>
      <c r="AN2" s="5" t="s">
        <v>50</v>
      </c>
      <c r="AO2" s="5" t="s">
        <v>51</v>
      </c>
      <c r="AP2" s="5" t="s">
        <v>52</v>
      </c>
      <c r="AQ2" s="5" t="s">
        <v>53</v>
      </c>
      <c r="AR2" s="5" t="s">
        <v>54</v>
      </c>
      <c r="AS2" s="5" t="s">
        <v>55</v>
      </c>
      <c r="AT2" s="5" t="s">
        <v>1</v>
      </c>
      <c r="AU2" s="5" t="s">
        <v>56</v>
      </c>
      <c r="AV2" s="5" t="s">
        <v>57</v>
      </c>
      <c r="AW2" s="5" t="s">
        <v>58</v>
      </c>
      <c r="AX2" s="5" t="s">
        <v>59</v>
      </c>
      <c r="AY2" s="5" t="s">
        <v>8</v>
      </c>
      <c r="AZ2" s="5" t="s">
        <v>60</v>
      </c>
      <c r="BA2" s="5" t="s">
        <v>61</v>
      </c>
      <c r="BB2" s="5" t="s">
        <v>62</v>
      </c>
      <c r="BC2" s="5" t="s">
        <v>9</v>
      </c>
      <c r="BD2" s="5" t="s">
        <v>63</v>
      </c>
      <c r="BE2" s="5" t="s">
        <v>64</v>
      </c>
      <c r="BF2" s="5" t="s">
        <v>65</v>
      </c>
      <c r="BG2" s="5" t="s">
        <v>66</v>
      </c>
      <c r="BH2" s="5" t="s">
        <v>67</v>
      </c>
      <c r="BI2" s="5" t="s">
        <v>68</v>
      </c>
      <c r="BJ2" s="5" t="s">
        <v>69</v>
      </c>
      <c r="BK2" s="5" t="s">
        <v>70</v>
      </c>
      <c r="BL2" s="5" t="s">
        <v>71</v>
      </c>
      <c r="BM2" s="5" t="s">
        <v>72</v>
      </c>
      <c r="BN2" s="5" t="s">
        <v>73</v>
      </c>
      <c r="BO2" s="5" t="s">
        <v>74</v>
      </c>
      <c r="BP2" s="5" t="s">
        <v>10</v>
      </c>
      <c r="BQ2" s="5" t="s">
        <v>11</v>
      </c>
      <c r="BR2" s="5" t="s">
        <v>75</v>
      </c>
      <c r="BS2" s="5" t="s">
        <v>76</v>
      </c>
      <c r="BT2" s="5" t="s">
        <v>77</v>
      </c>
      <c r="BU2" s="5" t="s">
        <v>78</v>
      </c>
      <c r="BV2" s="5" t="s">
        <v>79</v>
      </c>
      <c r="BW2" s="5" t="s">
        <v>80</v>
      </c>
      <c r="BX2" s="5" t="s">
        <v>81</v>
      </c>
      <c r="BY2" s="5" t="s">
        <v>82</v>
      </c>
      <c r="BZ2" s="5" t="s">
        <v>83</v>
      </c>
      <c r="CA2" s="5" t="s">
        <v>84</v>
      </c>
      <c r="CB2" s="5" t="s">
        <v>85</v>
      </c>
      <c r="CC2" s="5" t="s">
        <v>86</v>
      </c>
      <c r="CD2" s="5" t="s">
        <v>87</v>
      </c>
      <c r="CE2" s="5" t="s">
        <v>88</v>
      </c>
      <c r="CF2" s="5" t="s">
        <v>89</v>
      </c>
      <c r="CG2" s="5" t="s">
        <v>90</v>
      </c>
      <c r="CH2" s="5" t="s">
        <v>91</v>
      </c>
      <c r="CI2" s="5" t="s">
        <v>92</v>
      </c>
      <c r="CJ2" s="5" t="s">
        <v>93</v>
      </c>
      <c r="CK2" s="5" t="s">
        <v>94</v>
      </c>
      <c r="CL2" s="5" t="s">
        <v>95</v>
      </c>
      <c r="CM2" s="5" t="s">
        <v>96</v>
      </c>
      <c r="CN2" s="5" t="s">
        <v>97</v>
      </c>
      <c r="CO2" s="5" t="s">
        <v>98</v>
      </c>
      <c r="CP2" s="5" t="s">
        <v>99</v>
      </c>
      <c r="CQ2" s="5" t="s">
        <v>100</v>
      </c>
      <c r="CR2" s="5" t="s">
        <v>101</v>
      </c>
      <c r="CS2" s="5" t="s">
        <v>102</v>
      </c>
      <c r="CT2" s="5" t="s">
        <v>103</v>
      </c>
      <c r="CU2" s="5" t="s">
        <v>104</v>
      </c>
      <c r="CV2" s="5" t="s">
        <v>105</v>
      </c>
      <c r="CW2" s="5" t="s">
        <v>106</v>
      </c>
      <c r="CX2" s="5" t="s">
        <v>107</v>
      </c>
      <c r="CY2" s="5" t="s">
        <v>108</v>
      </c>
      <c r="CZ2" s="5" t="s">
        <v>109</v>
      </c>
      <c r="DA2" s="5" t="s">
        <v>110</v>
      </c>
      <c r="DB2" s="5" t="s">
        <v>111</v>
      </c>
      <c r="DC2" s="5" t="s">
        <v>2</v>
      </c>
      <c r="DD2" s="5" t="s">
        <v>112</v>
      </c>
      <c r="DE2" s="5" t="s">
        <v>113</v>
      </c>
      <c r="DF2" s="5" t="s">
        <v>114</v>
      </c>
      <c r="DG2" s="5" t="s">
        <v>115</v>
      </c>
      <c r="DH2" s="5" t="s">
        <v>12</v>
      </c>
      <c r="DI2" s="5" t="s">
        <v>116</v>
      </c>
      <c r="DJ2" s="5" t="s">
        <v>117</v>
      </c>
      <c r="DK2" s="5" t="s">
        <v>118</v>
      </c>
      <c r="DL2" s="5" t="s">
        <v>119</v>
      </c>
      <c r="DM2" s="5" t="s">
        <v>13</v>
      </c>
      <c r="DN2" s="5" t="s">
        <v>120</v>
      </c>
      <c r="DO2" s="5" t="s">
        <v>121</v>
      </c>
      <c r="DP2" s="5" t="s">
        <v>122</v>
      </c>
      <c r="DQ2" s="5" t="s">
        <v>123</v>
      </c>
      <c r="DR2" s="5" t="s">
        <v>14</v>
      </c>
      <c r="DS2" s="5" t="s">
        <v>124</v>
      </c>
      <c r="DT2" s="5" t="s">
        <v>125</v>
      </c>
      <c r="DU2" s="5" t="s">
        <v>126</v>
      </c>
      <c r="DV2" s="5" t="s">
        <v>127</v>
      </c>
      <c r="DW2" s="5" t="s">
        <v>128</v>
      </c>
      <c r="DX2" s="5" t="s">
        <v>129</v>
      </c>
      <c r="DY2" s="5" t="s">
        <v>15</v>
      </c>
      <c r="DZ2" s="5" t="s">
        <v>130</v>
      </c>
      <c r="EA2" s="5" t="s">
        <v>131</v>
      </c>
      <c r="EB2" s="5" t="s">
        <v>132</v>
      </c>
      <c r="EC2" s="5" t="s">
        <v>133</v>
      </c>
      <c r="ED2" s="5" t="s">
        <v>134</v>
      </c>
      <c r="EE2" s="5" t="s">
        <v>135</v>
      </c>
      <c r="EF2" s="5" t="s">
        <v>136</v>
      </c>
      <c r="EG2" s="5" t="s">
        <v>137</v>
      </c>
      <c r="EH2" s="5" t="s">
        <v>138</v>
      </c>
      <c r="EI2" s="5" t="s">
        <v>139</v>
      </c>
      <c r="EJ2" s="5" t="s">
        <v>140</v>
      </c>
      <c r="EK2" s="5" t="s">
        <v>141</v>
      </c>
      <c r="EL2" s="5" t="s">
        <v>142</v>
      </c>
      <c r="EM2" s="5" t="s">
        <v>143</v>
      </c>
      <c r="EN2" s="5" t="s">
        <v>144</v>
      </c>
      <c r="EO2" s="5" t="s">
        <v>145</v>
      </c>
      <c r="EP2" s="5" t="s">
        <v>16</v>
      </c>
      <c r="EQ2" s="5" t="s">
        <v>146</v>
      </c>
      <c r="ER2" s="6" t="s">
        <v>147</v>
      </c>
      <c r="ES2" s="6" t="s">
        <v>148</v>
      </c>
      <c r="ET2" s="6" t="s">
        <v>149</v>
      </c>
      <c r="EU2" s="6" t="s">
        <v>150</v>
      </c>
      <c r="EV2" s="6" t="s">
        <v>151</v>
      </c>
      <c r="EW2" s="6" t="s">
        <v>152</v>
      </c>
      <c r="EX2" s="6" t="s">
        <v>153</v>
      </c>
      <c r="EY2" s="6" t="s">
        <v>154</v>
      </c>
      <c r="EZ2" s="6" t="s">
        <v>155</v>
      </c>
      <c r="FA2" s="6" t="s">
        <v>156</v>
      </c>
      <c r="FB2" s="6" t="s">
        <v>157</v>
      </c>
      <c r="FC2" s="6" t="s">
        <v>158</v>
      </c>
      <c r="FD2" s="6" t="s">
        <v>159</v>
      </c>
      <c r="FE2" s="6" t="s">
        <v>160</v>
      </c>
      <c r="FF2" s="6" t="s">
        <v>161</v>
      </c>
      <c r="FG2" s="6" t="s">
        <v>162</v>
      </c>
      <c r="FH2" s="6" t="s">
        <v>163</v>
      </c>
      <c r="FI2" s="6" t="s">
        <v>164</v>
      </c>
      <c r="FJ2" s="6" t="s">
        <v>165</v>
      </c>
      <c r="FK2" s="6" t="s">
        <v>166</v>
      </c>
      <c r="FL2" s="6" t="s">
        <v>167</v>
      </c>
      <c r="FM2" s="6" t="s">
        <v>168</v>
      </c>
      <c r="FN2" s="6" t="s">
        <v>169</v>
      </c>
      <c r="FO2" s="6" t="s">
        <v>170</v>
      </c>
      <c r="FP2" s="6" t="s">
        <v>171</v>
      </c>
      <c r="FQ2" s="6" t="s">
        <v>172</v>
      </c>
      <c r="FR2" s="6" t="s">
        <v>173</v>
      </c>
      <c r="FS2" s="6" t="s">
        <v>174</v>
      </c>
      <c r="FT2" s="6" t="s">
        <v>175</v>
      </c>
      <c r="FU2" s="6" t="s">
        <v>176</v>
      </c>
      <c r="FV2" s="6" t="s">
        <v>177</v>
      </c>
      <c r="FW2" s="6" t="s">
        <v>178</v>
      </c>
      <c r="FX2" s="6" t="s">
        <v>179</v>
      </c>
      <c r="FY2" s="6" t="s">
        <v>180</v>
      </c>
      <c r="FZ2" s="6" t="s">
        <v>181</v>
      </c>
      <c r="GA2" s="6" t="s">
        <v>182</v>
      </c>
      <c r="GB2" s="6" t="s">
        <v>183</v>
      </c>
      <c r="GC2" s="6" t="s">
        <v>184</v>
      </c>
      <c r="GD2" s="6" t="s">
        <v>185</v>
      </c>
      <c r="GE2" s="6" t="s">
        <v>186</v>
      </c>
      <c r="GF2" s="6" t="s">
        <v>187</v>
      </c>
      <c r="GG2" s="6" t="s">
        <v>188</v>
      </c>
      <c r="GH2" s="6" t="s">
        <v>189</v>
      </c>
      <c r="GI2" s="5" t="s">
        <v>190</v>
      </c>
    </row>
    <row r="3" spans="1:191" ht="12" customHeight="1">
      <c r="A3" s="1" t="s">
        <v>0</v>
      </c>
      <c r="B3" s="731" t="s">
        <v>0</v>
      </c>
      <c r="C3" s="731"/>
      <c r="D3" s="731"/>
      <c r="E3" s="127" t="s">
        <v>0</v>
      </c>
      <c r="F3" s="127" t="s">
        <v>0</v>
      </c>
      <c r="G3" s="127" t="s">
        <v>0</v>
      </c>
      <c r="H3" s="127" t="s">
        <v>0</v>
      </c>
      <c r="I3" s="127" t="s">
        <v>0</v>
      </c>
      <c r="J3" s="127" t="s">
        <v>0</v>
      </c>
      <c r="K3" s="127" t="s">
        <v>0</v>
      </c>
      <c r="L3" s="127" t="s">
        <v>0</v>
      </c>
      <c r="M3" s="127" t="s">
        <v>0</v>
      </c>
      <c r="N3" s="127" t="s">
        <v>0</v>
      </c>
      <c r="O3" s="127" t="s">
        <v>0</v>
      </c>
      <c r="P3" s="127" t="s">
        <v>0</v>
      </c>
      <c r="Q3" s="127" t="s">
        <v>0</v>
      </c>
      <c r="R3" s="127" t="s">
        <v>0</v>
      </c>
      <c r="S3" s="127" t="s">
        <v>0</v>
      </c>
      <c r="T3" s="127" t="s">
        <v>0</v>
      </c>
      <c r="U3" s="127" t="s">
        <v>0</v>
      </c>
      <c r="V3" s="127" t="s">
        <v>0</v>
      </c>
      <c r="W3" s="127" t="s">
        <v>0</v>
      </c>
      <c r="X3" s="127" t="s">
        <v>0</v>
      </c>
      <c r="Y3" s="127" t="s">
        <v>0</v>
      </c>
      <c r="Z3" s="127" t="s">
        <v>0</v>
      </c>
      <c r="AA3" s="127" t="s">
        <v>0</v>
      </c>
      <c r="AB3" s="127" t="s">
        <v>0</v>
      </c>
      <c r="AC3" s="127" t="s">
        <v>0</v>
      </c>
      <c r="AD3" s="127" t="s">
        <v>0</v>
      </c>
      <c r="AE3" s="127" t="s">
        <v>0</v>
      </c>
      <c r="AF3" s="127" t="s">
        <v>0</v>
      </c>
      <c r="AG3" s="127" t="s">
        <v>0</v>
      </c>
      <c r="AH3" s="127" t="s">
        <v>0</v>
      </c>
      <c r="AI3" s="127" t="s">
        <v>0</v>
      </c>
      <c r="AJ3" s="127" t="s">
        <v>0</v>
      </c>
      <c r="AK3" s="127" t="s">
        <v>0</v>
      </c>
      <c r="AL3" s="127" t="s">
        <v>0</v>
      </c>
      <c r="AM3" s="127" t="s">
        <v>0</v>
      </c>
      <c r="AN3" s="127" t="s">
        <v>0</v>
      </c>
      <c r="AO3" s="127" t="s">
        <v>0</v>
      </c>
      <c r="AP3" s="127" t="s">
        <v>0</v>
      </c>
      <c r="AQ3" s="127" t="s">
        <v>0</v>
      </c>
      <c r="AR3" s="127" t="s">
        <v>0</v>
      </c>
      <c r="AS3" s="127" t="s">
        <v>0</v>
      </c>
      <c r="AT3" s="127" t="s">
        <v>0</v>
      </c>
      <c r="AU3" s="127" t="s">
        <v>0</v>
      </c>
      <c r="AV3" s="127" t="s">
        <v>0</v>
      </c>
      <c r="AW3" s="127" t="s">
        <v>0</v>
      </c>
      <c r="AX3" s="127" t="s">
        <v>0</v>
      </c>
      <c r="AY3" s="127" t="s">
        <v>0</v>
      </c>
      <c r="AZ3" s="127" t="s">
        <v>0</v>
      </c>
      <c r="BA3" s="127" t="s">
        <v>0</v>
      </c>
      <c r="BB3" s="127" t="s">
        <v>0</v>
      </c>
      <c r="BC3" s="127" t="s">
        <v>0</v>
      </c>
      <c r="BD3" s="127" t="s">
        <v>0</v>
      </c>
      <c r="BE3" s="127" t="s">
        <v>0</v>
      </c>
      <c r="BF3" s="127" t="s">
        <v>0</v>
      </c>
      <c r="BG3" s="127" t="s">
        <v>0</v>
      </c>
      <c r="BH3" s="127" t="s">
        <v>0</v>
      </c>
      <c r="BI3" s="127" t="s">
        <v>0</v>
      </c>
      <c r="BJ3" s="127" t="s">
        <v>0</v>
      </c>
      <c r="BK3" s="127" t="s">
        <v>0</v>
      </c>
      <c r="BL3" s="127" t="s">
        <v>0</v>
      </c>
      <c r="BM3" s="127" t="s">
        <v>0</v>
      </c>
      <c r="BN3" s="127" t="s">
        <v>0</v>
      </c>
      <c r="BO3" s="127" t="s">
        <v>0</v>
      </c>
      <c r="BP3" s="127" t="s">
        <v>0</v>
      </c>
      <c r="BQ3" s="127" t="s">
        <v>0</v>
      </c>
      <c r="BR3" s="127" t="s">
        <v>0</v>
      </c>
      <c r="BS3" s="127" t="s">
        <v>0</v>
      </c>
      <c r="BT3" s="127" t="s">
        <v>0</v>
      </c>
      <c r="BU3" s="127" t="s">
        <v>0</v>
      </c>
      <c r="BV3" s="127" t="s">
        <v>0</v>
      </c>
      <c r="BW3" s="127" t="s">
        <v>0</v>
      </c>
      <c r="BX3" s="127" t="s">
        <v>0</v>
      </c>
      <c r="BY3" s="127" t="s">
        <v>0</v>
      </c>
      <c r="BZ3" s="127" t="s">
        <v>0</v>
      </c>
      <c r="CA3" s="127" t="s">
        <v>0</v>
      </c>
      <c r="CB3" s="127" t="s">
        <v>0</v>
      </c>
      <c r="CC3" s="127" t="s">
        <v>0</v>
      </c>
      <c r="CD3" s="127" t="s">
        <v>0</v>
      </c>
      <c r="CE3" s="127" t="s">
        <v>0</v>
      </c>
      <c r="CF3" s="127" t="s">
        <v>0</v>
      </c>
      <c r="CG3" s="127" t="s">
        <v>0</v>
      </c>
      <c r="CH3" s="127" t="s">
        <v>0</v>
      </c>
      <c r="CI3" s="127" t="s">
        <v>0</v>
      </c>
      <c r="CJ3" s="127" t="s">
        <v>0</v>
      </c>
      <c r="CK3" s="127" t="s">
        <v>0</v>
      </c>
      <c r="CL3" s="127" t="s">
        <v>0</v>
      </c>
      <c r="CM3" s="127" t="s">
        <v>0</v>
      </c>
      <c r="CN3" s="127" t="s">
        <v>0</v>
      </c>
      <c r="CO3" s="127" t="s">
        <v>0</v>
      </c>
      <c r="CP3" s="127" t="s">
        <v>0</v>
      </c>
      <c r="CQ3" s="127" t="s">
        <v>0</v>
      </c>
      <c r="CR3" s="127" t="s">
        <v>0</v>
      </c>
      <c r="CS3" s="127" t="s">
        <v>0</v>
      </c>
      <c r="CT3" s="127" t="s">
        <v>0</v>
      </c>
      <c r="CU3" s="127" t="s">
        <v>0</v>
      </c>
      <c r="CV3" s="127" t="s">
        <v>0</v>
      </c>
      <c r="CW3" s="127" t="s">
        <v>0</v>
      </c>
      <c r="CX3" s="127" t="s">
        <v>0</v>
      </c>
      <c r="CY3" s="127" t="s">
        <v>0</v>
      </c>
      <c r="CZ3" s="127" t="s">
        <v>0</v>
      </c>
      <c r="DA3" s="127" t="s">
        <v>0</v>
      </c>
      <c r="DB3" s="127" t="s">
        <v>0</v>
      </c>
      <c r="DC3" s="127" t="s">
        <v>0</v>
      </c>
      <c r="DD3" s="127" t="s">
        <v>0</v>
      </c>
      <c r="DE3" s="127" t="s">
        <v>0</v>
      </c>
      <c r="DF3" s="127" t="s">
        <v>0</v>
      </c>
      <c r="DG3" s="127" t="s">
        <v>0</v>
      </c>
      <c r="DH3" s="127" t="s">
        <v>0</v>
      </c>
      <c r="DI3" s="127" t="s">
        <v>0</v>
      </c>
      <c r="DJ3" s="127" t="s">
        <v>0</v>
      </c>
      <c r="DK3" s="127" t="s">
        <v>0</v>
      </c>
      <c r="DL3" s="127" t="s">
        <v>0</v>
      </c>
      <c r="DM3" s="127" t="s">
        <v>0</v>
      </c>
      <c r="DN3" s="127" t="s">
        <v>0</v>
      </c>
      <c r="DO3" s="127" t="s">
        <v>0</v>
      </c>
      <c r="DP3" s="127" t="s">
        <v>0</v>
      </c>
      <c r="DQ3" s="127" t="s">
        <v>0</v>
      </c>
      <c r="DR3" s="127" t="s">
        <v>0</v>
      </c>
      <c r="DS3" s="127" t="s">
        <v>0</v>
      </c>
      <c r="DT3" s="127" t="s">
        <v>0</v>
      </c>
      <c r="DU3" s="127" t="s">
        <v>0</v>
      </c>
      <c r="DV3" s="127" t="s">
        <v>0</v>
      </c>
      <c r="DW3" s="127" t="s">
        <v>0</v>
      </c>
      <c r="DX3" s="127" t="s">
        <v>0</v>
      </c>
      <c r="DY3" s="127" t="s">
        <v>0</v>
      </c>
      <c r="DZ3" s="127" t="s">
        <v>0</v>
      </c>
      <c r="EA3" s="127" t="s">
        <v>0</v>
      </c>
      <c r="EB3" s="127" t="s">
        <v>0</v>
      </c>
      <c r="EC3" s="127" t="s">
        <v>0</v>
      </c>
      <c r="ED3" s="127" t="s">
        <v>0</v>
      </c>
      <c r="EE3" s="127" t="s">
        <v>0</v>
      </c>
      <c r="EF3" s="127" t="s">
        <v>0</v>
      </c>
      <c r="EG3" s="127" t="s">
        <v>0</v>
      </c>
      <c r="EH3" s="127" t="s">
        <v>0</v>
      </c>
      <c r="EI3" s="127" t="s">
        <v>0</v>
      </c>
      <c r="EJ3" s="127" t="s">
        <v>0</v>
      </c>
      <c r="EK3" s="127" t="s">
        <v>0</v>
      </c>
      <c r="EL3" s="127" t="s">
        <v>0</v>
      </c>
      <c r="EM3" s="127" t="s">
        <v>0</v>
      </c>
      <c r="EN3" s="127" t="s">
        <v>0</v>
      </c>
      <c r="EO3" s="127" t="s">
        <v>0</v>
      </c>
      <c r="EP3" s="127" t="s">
        <v>0</v>
      </c>
      <c r="EQ3" s="127" t="s">
        <v>0</v>
      </c>
      <c r="ER3" s="128" t="s">
        <v>0</v>
      </c>
      <c r="ES3" s="128" t="s">
        <v>0</v>
      </c>
      <c r="ET3" s="128" t="s">
        <v>0</v>
      </c>
      <c r="EU3" s="128" t="s">
        <v>0</v>
      </c>
      <c r="EV3" s="128" t="s">
        <v>0</v>
      </c>
      <c r="EW3" s="128" t="s">
        <v>0</v>
      </c>
      <c r="EX3" s="128" t="s">
        <v>0</v>
      </c>
      <c r="EY3" s="128" t="s">
        <v>0</v>
      </c>
      <c r="EZ3" s="128" t="s">
        <v>0</v>
      </c>
      <c r="FA3" s="128" t="s">
        <v>0</v>
      </c>
      <c r="FB3" s="128" t="s">
        <v>0</v>
      </c>
      <c r="FC3" s="128" t="s">
        <v>0</v>
      </c>
      <c r="FD3" s="128" t="s">
        <v>0</v>
      </c>
      <c r="FE3" s="128" t="s">
        <v>0</v>
      </c>
      <c r="FF3" s="128" t="s">
        <v>0</v>
      </c>
      <c r="FG3" s="128" t="s">
        <v>0</v>
      </c>
      <c r="FH3" s="128" t="s">
        <v>0</v>
      </c>
      <c r="FI3" s="128" t="s">
        <v>0</v>
      </c>
      <c r="FJ3" s="128" t="s">
        <v>0</v>
      </c>
      <c r="FK3" s="128" t="s">
        <v>0</v>
      </c>
      <c r="FL3" s="128" t="s">
        <v>0</v>
      </c>
      <c r="FM3" s="128" t="s">
        <v>0</v>
      </c>
      <c r="FN3" s="128" t="s">
        <v>0</v>
      </c>
      <c r="FO3" s="128" t="s">
        <v>0</v>
      </c>
      <c r="FP3" s="128" t="s">
        <v>0</v>
      </c>
      <c r="FQ3" s="128" t="s">
        <v>0</v>
      </c>
      <c r="FR3" s="128" t="s">
        <v>0</v>
      </c>
      <c r="FS3" s="128" t="s">
        <v>0</v>
      </c>
      <c r="FT3" s="128" t="s">
        <v>0</v>
      </c>
      <c r="FU3" s="128" t="s">
        <v>0</v>
      </c>
      <c r="FV3" s="128" t="s">
        <v>0</v>
      </c>
      <c r="FW3" s="128" t="s">
        <v>0</v>
      </c>
      <c r="FX3" s="128" t="s">
        <v>0</v>
      </c>
      <c r="FY3" s="128" t="s">
        <v>0</v>
      </c>
      <c r="FZ3" s="128" t="s">
        <v>0</v>
      </c>
      <c r="GA3" s="128" t="s">
        <v>0</v>
      </c>
      <c r="GB3" s="128" t="s">
        <v>0</v>
      </c>
      <c r="GC3" s="128" t="s">
        <v>0</v>
      </c>
      <c r="GD3" s="128" t="s">
        <v>0</v>
      </c>
      <c r="GE3" s="128" t="s">
        <v>0</v>
      </c>
      <c r="GF3" s="128" t="s">
        <v>0</v>
      </c>
      <c r="GG3" s="128" t="s">
        <v>0</v>
      </c>
      <c r="GH3" s="128" t="s">
        <v>0</v>
      </c>
      <c r="GI3" s="127" t="s">
        <v>0</v>
      </c>
    </row>
    <row r="4" spans="1:191" ht="10.5">
      <c r="A4" s="7" t="s">
        <v>191</v>
      </c>
      <c r="B4" s="726" t="s">
        <v>192</v>
      </c>
      <c r="C4" s="726"/>
      <c r="D4" s="72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</row>
    <row r="5" spans="1:191" ht="10.5">
      <c r="A5" s="7" t="s">
        <v>193</v>
      </c>
      <c r="B5" s="726" t="s">
        <v>194</v>
      </c>
      <c r="C5" s="726"/>
      <c r="D5" s="72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</row>
    <row r="6" spans="1:191" ht="10.5">
      <c r="A6" s="726" t="s">
        <v>0</v>
      </c>
      <c r="B6" s="726"/>
      <c r="C6" s="8" t="s">
        <v>195</v>
      </c>
      <c r="D6" s="7" t="s">
        <v>196</v>
      </c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</row>
    <row r="7" spans="1:191" s="112" customFormat="1">
      <c r="A7" s="728" t="s">
        <v>0</v>
      </c>
      <c r="B7" s="728"/>
      <c r="C7" s="476" t="s">
        <v>197</v>
      </c>
      <c r="D7" s="112" t="s">
        <v>198</v>
      </c>
      <c r="E7" s="114">
        <v>0</v>
      </c>
      <c r="F7" s="114">
        <v>0</v>
      </c>
      <c r="G7" s="114">
        <v>0</v>
      </c>
      <c r="H7" s="114">
        <v>305967.3</v>
      </c>
      <c r="I7" s="114">
        <v>5254525.3899999997</v>
      </c>
      <c r="J7" s="114">
        <v>0</v>
      </c>
      <c r="K7" s="114">
        <v>0</v>
      </c>
      <c r="L7" s="114">
        <v>0</v>
      </c>
      <c r="M7" s="114">
        <v>0</v>
      </c>
      <c r="N7" s="114">
        <v>0</v>
      </c>
      <c r="O7" s="114">
        <v>15402.35</v>
      </c>
      <c r="P7" s="114">
        <v>0</v>
      </c>
      <c r="Q7" s="114">
        <v>388458.85</v>
      </c>
      <c r="R7" s="114">
        <v>0</v>
      </c>
      <c r="S7" s="114">
        <v>138318.65</v>
      </c>
      <c r="T7" s="114">
        <v>215648.43</v>
      </c>
      <c r="U7" s="114">
        <v>164187.60999999999</v>
      </c>
      <c r="V7" s="114">
        <v>214821.41</v>
      </c>
      <c r="W7" s="114">
        <v>108113.41</v>
      </c>
      <c r="X7" s="114">
        <v>610577.14</v>
      </c>
      <c r="Y7" s="114">
        <v>26517</v>
      </c>
      <c r="Z7" s="114">
        <v>410556.39</v>
      </c>
      <c r="AA7" s="114">
        <v>0</v>
      </c>
      <c r="AB7" s="114">
        <v>46943.09</v>
      </c>
      <c r="AC7" s="114">
        <v>163945.60000000001</v>
      </c>
      <c r="AD7" s="114">
        <v>67944.78</v>
      </c>
      <c r="AE7" s="114">
        <v>51833.66</v>
      </c>
      <c r="AF7" s="114">
        <v>392916.56</v>
      </c>
      <c r="AG7" s="114">
        <v>34546.39</v>
      </c>
      <c r="AH7" s="114">
        <v>0</v>
      </c>
      <c r="AI7" s="114">
        <v>31511.279999999999</v>
      </c>
      <c r="AJ7" s="114">
        <v>0</v>
      </c>
      <c r="AK7" s="114">
        <v>41307.42</v>
      </c>
      <c r="AL7" s="114">
        <v>0</v>
      </c>
      <c r="AM7" s="114">
        <v>289772.32</v>
      </c>
      <c r="AN7" s="114">
        <v>15962.36</v>
      </c>
      <c r="AO7" s="114">
        <v>27836.37</v>
      </c>
      <c r="AP7" s="114">
        <v>10507.34</v>
      </c>
      <c r="AQ7" s="114">
        <v>0</v>
      </c>
      <c r="AR7" s="114">
        <v>37342.94</v>
      </c>
      <c r="AS7" s="114">
        <v>11551.99</v>
      </c>
      <c r="AT7" s="114">
        <v>111704.47</v>
      </c>
      <c r="AU7" s="114">
        <v>41221.08</v>
      </c>
      <c r="AV7" s="114">
        <v>0</v>
      </c>
      <c r="AW7" s="114">
        <v>73480.12</v>
      </c>
      <c r="AX7" s="114">
        <v>0</v>
      </c>
      <c r="AY7" s="114">
        <v>559174.82999999996</v>
      </c>
      <c r="AZ7" s="114">
        <v>8035.63</v>
      </c>
      <c r="BA7" s="114">
        <v>32714.83</v>
      </c>
      <c r="BB7" s="114">
        <v>394057.57</v>
      </c>
      <c r="BC7" s="114">
        <v>369638.98</v>
      </c>
      <c r="BD7" s="114">
        <v>0</v>
      </c>
      <c r="BE7" s="114">
        <v>4622.67</v>
      </c>
      <c r="BF7" s="114">
        <v>138697.42000000001</v>
      </c>
      <c r="BG7" s="114">
        <v>16478.32</v>
      </c>
      <c r="BH7" s="114">
        <v>33999.49</v>
      </c>
      <c r="BI7" s="114">
        <v>0</v>
      </c>
      <c r="BJ7" s="114">
        <v>369126.14</v>
      </c>
      <c r="BK7" s="114">
        <v>17863.830000000002</v>
      </c>
      <c r="BL7" s="114">
        <v>0</v>
      </c>
      <c r="BM7" s="114">
        <v>5867.54</v>
      </c>
      <c r="BN7" s="114">
        <v>0</v>
      </c>
      <c r="BO7" s="114">
        <v>119044.95</v>
      </c>
      <c r="BP7" s="114">
        <v>37807.39</v>
      </c>
      <c r="BQ7" s="114">
        <v>31012.59</v>
      </c>
      <c r="BR7" s="114">
        <v>0</v>
      </c>
      <c r="BS7" s="114">
        <v>0</v>
      </c>
      <c r="BT7" s="114">
        <v>0</v>
      </c>
      <c r="BU7" s="114">
        <v>11743.83</v>
      </c>
      <c r="BV7" s="114">
        <v>1286408.17</v>
      </c>
      <c r="BW7" s="114">
        <v>0</v>
      </c>
      <c r="BX7" s="114">
        <v>84408.86</v>
      </c>
      <c r="BY7" s="114">
        <v>31404.13</v>
      </c>
      <c r="BZ7" s="114">
        <v>67462.37</v>
      </c>
      <c r="CA7" s="114">
        <v>256794</v>
      </c>
      <c r="CB7" s="114">
        <v>216989.96</v>
      </c>
      <c r="CC7" s="114">
        <v>29733</v>
      </c>
      <c r="CD7" s="114">
        <v>161930.09</v>
      </c>
      <c r="CE7" s="114">
        <v>11149.74</v>
      </c>
      <c r="CF7" s="114">
        <v>0</v>
      </c>
      <c r="CG7" s="114">
        <v>9047.4</v>
      </c>
      <c r="CH7" s="114">
        <v>0</v>
      </c>
      <c r="CI7" s="114">
        <v>0</v>
      </c>
      <c r="CJ7" s="114">
        <v>15551.9</v>
      </c>
      <c r="CK7" s="114">
        <v>68992.41</v>
      </c>
      <c r="CL7" s="114">
        <v>0</v>
      </c>
      <c r="CM7" s="114">
        <v>0</v>
      </c>
      <c r="CN7" s="114">
        <v>0</v>
      </c>
      <c r="CO7" s="114">
        <v>27740.05</v>
      </c>
      <c r="CP7" s="114">
        <v>235086.52</v>
      </c>
      <c r="CQ7" s="114">
        <v>51278.51</v>
      </c>
      <c r="CR7" s="114">
        <v>31696.38</v>
      </c>
      <c r="CS7" s="114">
        <v>0</v>
      </c>
      <c r="CT7" s="114">
        <v>0</v>
      </c>
      <c r="CU7" s="114">
        <v>0</v>
      </c>
      <c r="CV7" s="114">
        <v>0</v>
      </c>
      <c r="CW7" s="114">
        <v>0</v>
      </c>
      <c r="CX7" s="114">
        <v>16332.61</v>
      </c>
      <c r="CY7" s="114">
        <v>12224.38</v>
      </c>
      <c r="CZ7" s="114">
        <v>49375.99</v>
      </c>
      <c r="DA7" s="114">
        <v>128284.01</v>
      </c>
      <c r="DB7" s="114">
        <v>37926.57</v>
      </c>
      <c r="DC7" s="114">
        <v>82475.31</v>
      </c>
      <c r="DD7" s="114">
        <v>60477.29</v>
      </c>
      <c r="DE7" s="114">
        <v>0</v>
      </c>
      <c r="DF7" s="114">
        <v>21392.75</v>
      </c>
      <c r="DG7" s="114">
        <v>698791.92</v>
      </c>
      <c r="DH7" s="114">
        <v>377557.22</v>
      </c>
      <c r="DI7" s="114">
        <v>3573.61</v>
      </c>
      <c r="DJ7" s="114">
        <v>238730.13</v>
      </c>
      <c r="DK7" s="114">
        <v>7612.77</v>
      </c>
      <c r="DL7" s="114">
        <v>0</v>
      </c>
      <c r="DM7" s="114">
        <v>1488465.05</v>
      </c>
      <c r="DN7" s="114">
        <v>49458.97</v>
      </c>
      <c r="DO7" s="114">
        <v>0</v>
      </c>
      <c r="DP7" s="114">
        <v>162997.85</v>
      </c>
      <c r="DQ7" s="114">
        <v>0</v>
      </c>
      <c r="DR7" s="114">
        <v>68298.98</v>
      </c>
      <c r="DS7" s="114">
        <v>0</v>
      </c>
      <c r="DT7" s="114">
        <v>0</v>
      </c>
      <c r="DU7" s="114">
        <v>0</v>
      </c>
      <c r="DV7" s="114">
        <v>14560.44</v>
      </c>
      <c r="DW7" s="114">
        <v>0</v>
      </c>
      <c r="DX7" s="114">
        <v>0</v>
      </c>
      <c r="DY7" s="114">
        <v>203631.52</v>
      </c>
      <c r="DZ7" s="114">
        <v>0</v>
      </c>
      <c r="EA7" s="114">
        <v>0</v>
      </c>
      <c r="EB7" s="114">
        <v>0</v>
      </c>
      <c r="EC7" s="114">
        <v>36719.58</v>
      </c>
      <c r="ED7" s="114">
        <v>0</v>
      </c>
      <c r="EE7" s="114">
        <v>39269.620000000003</v>
      </c>
      <c r="EF7" s="114">
        <v>0</v>
      </c>
      <c r="EG7" s="114">
        <v>0</v>
      </c>
      <c r="EH7" s="114">
        <v>0</v>
      </c>
      <c r="EI7" s="114">
        <v>159957.41</v>
      </c>
      <c r="EJ7" s="114">
        <v>47031.53</v>
      </c>
      <c r="EK7" s="114">
        <v>38432.81</v>
      </c>
      <c r="EL7" s="114">
        <v>0</v>
      </c>
      <c r="EM7" s="114">
        <v>41233.269999999997</v>
      </c>
      <c r="EN7" s="114">
        <v>14456.98</v>
      </c>
      <c r="EO7" s="114">
        <v>0</v>
      </c>
      <c r="EP7" s="114">
        <v>58457.7</v>
      </c>
      <c r="EQ7" s="114">
        <v>1206</v>
      </c>
      <c r="ER7" s="114">
        <v>0</v>
      </c>
      <c r="ES7" s="114">
        <v>0</v>
      </c>
      <c r="ET7" s="114">
        <v>0</v>
      </c>
      <c r="EU7" s="114">
        <v>0</v>
      </c>
      <c r="EV7" s="114">
        <v>0</v>
      </c>
      <c r="EW7" s="114">
        <v>0</v>
      </c>
      <c r="EX7" s="114">
        <v>0</v>
      </c>
      <c r="EY7" s="114">
        <v>0</v>
      </c>
      <c r="EZ7" s="114">
        <v>0</v>
      </c>
      <c r="FA7" s="114">
        <v>0</v>
      </c>
      <c r="FB7" s="114">
        <v>0</v>
      </c>
      <c r="FC7" s="114">
        <v>0</v>
      </c>
      <c r="FD7" s="114">
        <v>0</v>
      </c>
      <c r="FE7" s="114">
        <v>0</v>
      </c>
      <c r="FF7" s="114">
        <v>0</v>
      </c>
      <c r="FG7" s="114">
        <v>0</v>
      </c>
      <c r="FH7" s="114">
        <v>0</v>
      </c>
      <c r="FI7" s="114">
        <v>0</v>
      </c>
      <c r="FJ7" s="114">
        <v>0</v>
      </c>
      <c r="FK7" s="114">
        <v>0</v>
      </c>
      <c r="FL7" s="114">
        <v>0</v>
      </c>
      <c r="FM7" s="114">
        <v>0</v>
      </c>
      <c r="FN7" s="114">
        <v>0</v>
      </c>
      <c r="FO7" s="114">
        <v>0</v>
      </c>
      <c r="FP7" s="114">
        <v>0</v>
      </c>
      <c r="FQ7" s="114">
        <v>0</v>
      </c>
      <c r="FR7" s="114">
        <v>0</v>
      </c>
      <c r="FS7" s="114">
        <v>0</v>
      </c>
      <c r="FT7" s="114">
        <v>0</v>
      </c>
      <c r="FU7" s="114">
        <v>0</v>
      </c>
      <c r="FV7" s="114">
        <v>0</v>
      </c>
      <c r="FW7" s="114">
        <v>0</v>
      </c>
      <c r="FX7" s="114">
        <v>0</v>
      </c>
      <c r="FY7" s="114">
        <v>0</v>
      </c>
      <c r="FZ7" s="114">
        <v>0</v>
      </c>
      <c r="GA7" s="114">
        <v>0</v>
      </c>
      <c r="GB7" s="114">
        <v>0</v>
      </c>
      <c r="GC7" s="114">
        <v>0</v>
      </c>
      <c r="GD7" s="114">
        <v>0</v>
      </c>
      <c r="GE7" s="114">
        <v>0</v>
      </c>
      <c r="GF7" s="114">
        <v>0</v>
      </c>
      <c r="GG7" s="114">
        <v>0</v>
      </c>
      <c r="GH7" s="114">
        <v>0</v>
      </c>
      <c r="GI7" s="114">
        <f t="shared" ref="GI7:GI25" si="0">SUM(E7:GH7)</f>
        <v>18197913.470000003</v>
      </c>
    </row>
    <row r="8" spans="1:191" s="112" customFormat="1">
      <c r="A8" s="728" t="s">
        <v>0</v>
      </c>
      <c r="B8" s="728"/>
      <c r="C8" s="476" t="s">
        <v>199</v>
      </c>
      <c r="D8" s="112" t="s">
        <v>200</v>
      </c>
      <c r="E8" s="114">
        <v>0</v>
      </c>
      <c r="F8" s="114">
        <v>0</v>
      </c>
      <c r="G8" s="114">
        <v>0</v>
      </c>
      <c r="H8" s="114">
        <v>0</v>
      </c>
      <c r="I8" s="114">
        <v>0</v>
      </c>
      <c r="J8" s="114">
        <v>0</v>
      </c>
      <c r="K8" s="114">
        <v>0</v>
      </c>
      <c r="L8" s="114">
        <v>0</v>
      </c>
      <c r="M8" s="114">
        <v>0</v>
      </c>
      <c r="N8" s="114">
        <v>0</v>
      </c>
      <c r="O8" s="114">
        <v>0</v>
      </c>
      <c r="P8" s="114">
        <v>0</v>
      </c>
      <c r="Q8" s="114">
        <v>359922.21</v>
      </c>
      <c r="R8" s="114">
        <v>0</v>
      </c>
      <c r="S8" s="114">
        <v>99129.99</v>
      </c>
      <c r="T8" s="114">
        <v>0</v>
      </c>
      <c r="U8" s="114">
        <v>0</v>
      </c>
      <c r="V8" s="114">
        <v>140674.54999999999</v>
      </c>
      <c r="W8" s="114">
        <v>0</v>
      </c>
      <c r="X8" s="114">
        <v>689421.15</v>
      </c>
      <c r="Y8" s="114">
        <v>0</v>
      </c>
      <c r="Z8" s="114">
        <v>1090.3699999999999</v>
      </c>
      <c r="AA8" s="114">
        <v>0</v>
      </c>
      <c r="AB8" s="114">
        <v>0</v>
      </c>
      <c r="AC8" s="114">
        <v>12524.78</v>
      </c>
      <c r="AD8" s="114">
        <v>4298.72</v>
      </c>
      <c r="AE8" s="114">
        <v>0</v>
      </c>
      <c r="AF8" s="114">
        <v>0</v>
      </c>
      <c r="AG8" s="114">
        <v>0</v>
      </c>
      <c r="AH8" s="114">
        <v>0</v>
      </c>
      <c r="AI8" s="114">
        <v>0</v>
      </c>
      <c r="AJ8" s="114">
        <v>0</v>
      </c>
      <c r="AK8" s="114">
        <v>20564.939999999999</v>
      </c>
      <c r="AL8" s="114">
        <v>0</v>
      </c>
      <c r="AM8" s="114">
        <v>0</v>
      </c>
      <c r="AN8" s="114">
        <v>0</v>
      </c>
      <c r="AO8" s="114">
        <v>1770.42</v>
      </c>
      <c r="AP8" s="114">
        <v>3680.88</v>
      </c>
      <c r="AQ8" s="114">
        <v>0</v>
      </c>
      <c r="AR8" s="114">
        <v>119415.93</v>
      </c>
      <c r="AS8" s="114">
        <v>75.510000000000005</v>
      </c>
      <c r="AT8" s="114">
        <v>0</v>
      </c>
      <c r="AU8" s="114">
        <v>0</v>
      </c>
      <c r="AV8" s="114">
        <v>0</v>
      </c>
      <c r="AW8" s="114">
        <v>269885.28999999998</v>
      </c>
      <c r="AX8" s="114">
        <v>0</v>
      </c>
      <c r="AY8" s="114">
        <v>26210.5</v>
      </c>
      <c r="AZ8" s="114">
        <v>0</v>
      </c>
      <c r="BA8" s="114">
        <v>0</v>
      </c>
      <c r="BB8" s="114">
        <v>0</v>
      </c>
      <c r="BC8" s="114">
        <v>162.38999999999999</v>
      </c>
      <c r="BD8" s="114">
        <v>0</v>
      </c>
      <c r="BE8" s="114">
        <v>0</v>
      </c>
      <c r="BF8" s="114">
        <v>0</v>
      </c>
      <c r="BG8" s="114">
        <v>512.25</v>
      </c>
      <c r="BH8" s="114">
        <v>0</v>
      </c>
      <c r="BI8" s="114">
        <v>0</v>
      </c>
      <c r="BJ8" s="114">
        <v>289423.28000000003</v>
      </c>
      <c r="BK8" s="114">
        <v>0</v>
      </c>
      <c r="BL8" s="114">
        <v>0</v>
      </c>
      <c r="BM8" s="114">
        <v>0</v>
      </c>
      <c r="BN8" s="114">
        <v>0</v>
      </c>
      <c r="BO8" s="114">
        <v>712819.72</v>
      </c>
      <c r="BP8" s="114">
        <v>69352.03</v>
      </c>
      <c r="BQ8" s="114">
        <v>0</v>
      </c>
      <c r="BR8" s="114">
        <v>0</v>
      </c>
      <c r="BS8" s="114">
        <v>0</v>
      </c>
      <c r="BT8" s="114">
        <v>0</v>
      </c>
      <c r="BU8" s="114">
        <v>11642.27</v>
      </c>
      <c r="BV8" s="114">
        <v>0</v>
      </c>
      <c r="BW8" s="114">
        <v>0</v>
      </c>
      <c r="BX8" s="114">
        <v>0</v>
      </c>
      <c r="BY8" s="114">
        <v>661.62</v>
      </c>
      <c r="BZ8" s="114">
        <v>0</v>
      </c>
      <c r="CA8" s="114">
        <v>0</v>
      </c>
      <c r="CB8" s="114">
        <v>0</v>
      </c>
      <c r="CC8" s="114">
        <v>78994.649999999994</v>
      </c>
      <c r="CD8" s="114">
        <v>140375.85</v>
      </c>
      <c r="CE8" s="114">
        <v>0</v>
      </c>
      <c r="CF8" s="114">
        <v>0</v>
      </c>
      <c r="CG8" s="114">
        <v>0</v>
      </c>
      <c r="CH8" s="114">
        <v>0</v>
      </c>
      <c r="CI8" s="114">
        <v>0</v>
      </c>
      <c r="CJ8" s="114">
        <v>0</v>
      </c>
      <c r="CK8" s="114">
        <v>0</v>
      </c>
      <c r="CL8" s="114">
        <v>0</v>
      </c>
      <c r="CM8" s="114">
        <v>0</v>
      </c>
      <c r="CN8" s="114">
        <v>0</v>
      </c>
      <c r="CO8" s="114">
        <v>0</v>
      </c>
      <c r="CP8" s="114">
        <v>0</v>
      </c>
      <c r="CQ8" s="114">
        <v>7430.06</v>
      </c>
      <c r="CR8" s="114">
        <v>0</v>
      </c>
      <c r="CS8" s="114">
        <v>0</v>
      </c>
      <c r="CT8" s="114">
        <v>0</v>
      </c>
      <c r="CU8" s="114">
        <v>0</v>
      </c>
      <c r="CV8" s="114">
        <v>0</v>
      </c>
      <c r="CW8" s="114">
        <v>0</v>
      </c>
      <c r="CX8" s="114">
        <v>0</v>
      </c>
      <c r="CY8" s="114">
        <v>0</v>
      </c>
      <c r="CZ8" s="114">
        <v>0</v>
      </c>
      <c r="DA8" s="114">
        <v>0</v>
      </c>
      <c r="DB8" s="114">
        <v>0</v>
      </c>
      <c r="DC8" s="114">
        <v>0</v>
      </c>
      <c r="DD8" s="114">
        <v>1473.88</v>
      </c>
      <c r="DE8" s="114">
        <v>0</v>
      </c>
      <c r="DF8" s="114">
        <v>0</v>
      </c>
      <c r="DG8" s="114">
        <v>0</v>
      </c>
      <c r="DH8" s="114">
        <v>6077.16</v>
      </c>
      <c r="DI8" s="114">
        <v>210.09</v>
      </c>
      <c r="DJ8" s="114">
        <v>0</v>
      </c>
      <c r="DK8" s="114">
        <v>0</v>
      </c>
      <c r="DL8" s="114">
        <v>0</v>
      </c>
      <c r="DM8" s="114">
        <v>0</v>
      </c>
      <c r="DN8" s="114">
        <v>0</v>
      </c>
      <c r="DO8" s="114">
        <v>0</v>
      </c>
      <c r="DP8" s="114">
        <v>0</v>
      </c>
      <c r="DQ8" s="114">
        <v>0</v>
      </c>
      <c r="DR8" s="114">
        <v>0</v>
      </c>
      <c r="DS8" s="114">
        <v>0</v>
      </c>
      <c r="DT8" s="114">
        <v>0</v>
      </c>
      <c r="DU8" s="114">
        <v>0</v>
      </c>
      <c r="DV8" s="114">
        <v>0</v>
      </c>
      <c r="DW8" s="114">
        <v>0</v>
      </c>
      <c r="DX8" s="114">
        <v>0</v>
      </c>
      <c r="DY8" s="114">
        <v>0</v>
      </c>
      <c r="DZ8" s="114">
        <v>0</v>
      </c>
      <c r="EA8" s="114">
        <v>0</v>
      </c>
      <c r="EB8" s="114">
        <v>0</v>
      </c>
      <c r="EC8" s="114">
        <v>15618.53</v>
      </c>
      <c r="ED8" s="114">
        <v>0</v>
      </c>
      <c r="EE8" s="114">
        <v>0</v>
      </c>
      <c r="EF8" s="114">
        <v>0</v>
      </c>
      <c r="EG8" s="114">
        <v>0</v>
      </c>
      <c r="EH8" s="114">
        <v>0</v>
      </c>
      <c r="EI8" s="114">
        <v>0</v>
      </c>
      <c r="EJ8" s="114">
        <v>0</v>
      </c>
      <c r="EK8" s="114">
        <v>0</v>
      </c>
      <c r="EL8" s="114">
        <v>0</v>
      </c>
      <c r="EM8" s="114">
        <v>0</v>
      </c>
      <c r="EN8" s="114">
        <v>0</v>
      </c>
      <c r="EO8" s="114">
        <v>0</v>
      </c>
      <c r="EP8" s="114">
        <v>0</v>
      </c>
      <c r="EQ8" s="114">
        <v>0</v>
      </c>
      <c r="ER8" s="114">
        <v>0</v>
      </c>
      <c r="ES8" s="114">
        <v>0</v>
      </c>
      <c r="ET8" s="114">
        <v>0</v>
      </c>
      <c r="EU8" s="114">
        <v>0</v>
      </c>
      <c r="EV8" s="114">
        <v>0</v>
      </c>
      <c r="EW8" s="114">
        <v>0</v>
      </c>
      <c r="EX8" s="114">
        <v>0</v>
      </c>
      <c r="EY8" s="114">
        <v>0</v>
      </c>
      <c r="EZ8" s="114">
        <v>0</v>
      </c>
      <c r="FA8" s="114">
        <v>0</v>
      </c>
      <c r="FB8" s="114">
        <v>0</v>
      </c>
      <c r="FC8" s="114">
        <v>0</v>
      </c>
      <c r="FD8" s="114">
        <v>0</v>
      </c>
      <c r="FE8" s="114">
        <v>0</v>
      </c>
      <c r="FF8" s="114">
        <v>0</v>
      </c>
      <c r="FG8" s="114">
        <v>0</v>
      </c>
      <c r="FH8" s="114">
        <v>0</v>
      </c>
      <c r="FI8" s="114">
        <v>0</v>
      </c>
      <c r="FJ8" s="114">
        <v>0</v>
      </c>
      <c r="FK8" s="114">
        <v>0</v>
      </c>
      <c r="FL8" s="114">
        <v>0</v>
      </c>
      <c r="FM8" s="114">
        <v>0</v>
      </c>
      <c r="FN8" s="114">
        <v>0</v>
      </c>
      <c r="FO8" s="114">
        <v>0</v>
      </c>
      <c r="FP8" s="114">
        <v>0</v>
      </c>
      <c r="FQ8" s="114">
        <v>0</v>
      </c>
      <c r="FR8" s="114">
        <v>0</v>
      </c>
      <c r="FS8" s="114">
        <v>0</v>
      </c>
      <c r="FT8" s="114">
        <v>0</v>
      </c>
      <c r="FU8" s="114">
        <v>0</v>
      </c>
      <c r="FV8" s="114">
        <v>0</v>
      </c>
      <c r="FW8" s="114">
        <v>0</v>
      </c>
      <c r="FX8" s="114">
        <v>0</v>
      </c>
      <c r="FY8" s="114">
        <v>0</v>
      </c>
      <c r="FZ8" s="114">
        <v>0</v>
      </c>
      <c r="GA8" s="114">
        <v>0</v>
      </c>
      <c r="GB8" s="114">
        <v>0</v>
      </c>
      <c r="GC8" s="114">
        <v>0</v>
      </c>
      <c r="GD8" s="114">
        <v>0</v>
      </c>
      <c r="GE8" s="114">
        <v>0</v>
      </c>
      <c r="GF8" s="114">
        <v>0</v>
      </c>
      <c r="GG8" s="114">
        <v>0</v>
      </c>
      <c r="GH8" s="114">
        <v>0</v>
      </c>
      <c r="GI8" s="114">
        <f t="shared" si="0"/>
        <v>3083419.0199999996</v>
      </c>
    </row>
    <row r="9" spans="1:191" s="112" customFormat="1">
      <c r="A9" s="728" t="s">
        <v>0</v>
      </c>
      <c r="B9" s="728"/>
      <c r="C9" s="476" t="s">
        <v>201</v>
      </c>
      <c r="D9" s="112" t="s">
        <v>202</v>
      </c>
      <c r="E9" s="114">
        <v>0</v>
      </c>
      <c r="F9" s="114">
        <v>0</v>
      </c>
      <c r="G9" s="114">
        <v>0</v>
      </c>
      <c r="H9" s="114">
        <v>0</v>
      </c>
      <c r="I9" s="114">
        <v>0</v>
      </c>
      <c r="J9" s="114">
        <v>0</v>
      </c>
      <c r="K9" s="114">
        <v>0</v>
      </c>
      <c r="L9" s="114">
        <v>0</v>
      </c>
      <c r="M9" s="114">
        <v>0</v>
      </c>
      <c r="N9" s="114">
        <v>0</v>
      </c>
      <c r="O9" s="114">
        <v>0</v>
      </c>
      <c r="P9" s="114">
        <v>0</v>
      </c>
      <c r="Q9" s="114">
        <v>0</v>
      </c>
      <c r="R9" s="114">
        <v>0</v>
      </c>
      <c r="S9" s="114">
        <v>0</v>
      </c>
      <c r="T9" s="114">
        <v>0</v>
      </c>
      <c r="U9" s="114">
        <v>0</v>
      </c>
      <c r="V9" s="114">
        <v>0</v>
      </c>
      <c r="W9" s="114">
        <v>0</v>
      </c>
      <c r="X9" s="114">
        <v>0</v>
      </c>
      <c r="Y9" s="114">
        <v>0</v>
      </c>
      <c r="Z9" s="114">
        <v>0</v>
      </c>
      <c r="AA9" s="114">
        <v>0</v>
      </c>
      <c r="AB9" s="114">
        <v>0</v>
      </c>
      <c r="AC9" s="114">
        <v>0</v>
      </c>
      <c r="AD9" s="114">
        <v>0</v>
      </c>
      <c r="AE9" s="114">
        <v>0</v>
      </c>
      <c r="AF9" s="114">
        <v>0</v>
      </c>
      <c r="AG9" s="114">
        <v>61445.14</v>
      </c>
      <c r="AH9" s="114">
        <v>0</v>
      </c>
      <c r="AI9" s="114">
        <v>0</v>
      </c>
      <c r="AJ9" s="114">
        <v>0</v>
      </c>
      <c r="AK9" s="114">
        <v>0</v>
      </c>
      <c r="AL9" s="114">
        <v>0</v>
      </c>
      <c r="AM9" s="114">
        <v>0</v>
      </c>
      <c r="AN9" s="114">
        <v>0</v>
      </c>
      <c r="AO9" s="114">
        <v>0</v>
      </c>
      <c r="AP9" s="114">
        <v>0</v>
      </c>
      <c r="AQ9" s="114">
        <v>0</v>
      </c>
      <c r="AR9" s="114">
        <v>0</v>
      </c>
      <c r="AS9" s="114">
        <v>0</v>
      </c>
      <c r="AT9" s="114">
        <v>0</v>
      </c>
      <c r="AU9" s="114">
        <v>0</v>
      </c>
      <c r="AV9" s="114">
        <v>0</v>
      </c>
      <c r="AW9" s="114">
        <v>0</v>
      </c>
      <c r="AX9" s="114">
        <v>0</v>
      </c>
      <c r="AY9" s="114">
        <v>0</v>
      </c>
      <c r="AZ9" s="114">
        <v>0</v>
      </c>
      <c r="BA9" s="114">
        <v>0</v>
      </c>
      <c r="BB9" s="114">
        <v>0</v>
      </c>
      <c r="BC9" s="114">
        <v>0</v>
      </c>
      <c r="BD9" s="114">
        <v>0</v>
      </c>
      <c r="BE9" s="114">
        <v>0</v>
      </c>
      <c r="BF9" s="114">
        <v>0</v>
      </c>
      <c r="BG9" s="114">
        <v>0</v>
      </c>
      <c r="BH9" s="114">
        <v>0</v>
      </c>
      <c r="BI9" s="114">
        <v>0</v>
      </c>
      <c r="BJ9" s="114">
        <v>0</v>
      </c>
      <c r="BK9" s="114">
        <v>0</v>
      </c>
      <c r="BL9" s="114">
        <v>0</v>
      </c>
      <c r="BM9" s="114">
        <v>0</v>
      </c>
      <c r="BN9" s="114">
        <v>0</v>
      </c>
      <c r="BO9" s="114">
        <v>0</v>
      </c>
      <c r="BP9" s="114">
        <v>0</v>
      </c>
      <c r="BQ9" s="114">
        <v>0</v>
      </c>
      <c r="BR9" s="114">
        <v>0</v>
      </c>
      <c r="BS9" s="114">
        <v>0</v>
      </c>
      <c r="BT9" s="114">
        <v>0</v>
      </c>
      <c r="BU9" s="114">
        <v>0</v>
      </c>
      <c r="BV9" s="114">
        <v>0</v>
      </c>
      <c r="BW9" s="114">
        <v>0</v>
      </c>
      <c r="BX9" s="114">
        <v>0</v>
      </c>
      <c r="BY9" s="114">
        <v>0</v>
      </c>
      <c r="BZ9" s="114">
        <v>0</v>
      </c>
      <c r="CA9" s="114">
        <v>0</v>
      </c>
      <c r="CB9" s="114">
        <v>0</v>
      </c>
      <c r="CC9" s="114">
        <v>0</v>
      </c>
      <c r="CD9" s="114">
        <v>0</v>
      </c>
      <c r="CE9" s="114">
        <v>0</v>
      </c>
      <c r="CF9" s="114">
        <v>0</v>
      </c>
      <c r="CG9" s="114">
        <v>0</v>
      </c>
      <c r="CH9" s="114">
        <v>0</v>
      </c>
      <c r="CI9" s="114">
        <v>0</v>
      </c>
      <c r="CJ9" s="114">
        <v>0</v>
      </c>
      <c r="CK9" s="114">
        <v>0</v>
      </c>
      <c r="CL9" s="114">
        <v>0</v>
      </c>
      <c r="CM9" s="114">
        <v>0</v>
      </c>
      <c r="CN9" s="114">
        <v>0</v>
      </c>
      <c r="CO9" s="114">
        <v>0</v>
      </c>
      <c r="CP9" s="114">
        <v>0</v>
      </c>
      <c r="CQ9" s="114">
        <v>0</v>
      </c>
      <c r="CR9" s="114">
        <v>0</v>
      </c>
      <c r="CS9" s="114">
        <v>0</v>
      </c>
      <c r="CT9" s="114">
        <v>0</v>
      </c>
      <c r="CU9" s="114">
        <v>0</v>
      </c>
      <c r="CV9" s="114">
        <v>0</v>
      </c>
      <c r="CW9" s="114">
        <v>0</v>
      </c>
      <c r="CX9" s="114">
        <v>0</v>
      </c>
      <c r="CY9" s="114">
        <v>0</v>
      </c>
      <c r="CZ9" s="114">
        <v>0</v>
      </c>
      <c r="DA9" s="114">
        <v>0</v>
      </c>
      <c r="DB9" s="114">
        <v>0</v>
      </c>
      <c r="DC9" s="114">
        <v>0</v>
      </c>
      <c r="DD9" s="114">
        <v>0</v>
      </c>
      <c r="DE9" s="114">
        <v>0</v>
      </c>
      <c r="DF9" s="114">
        <v>0</v>
      </c>
      <c r="DG9" s="114">
        <v>0</v>
      </c>
      <c r="DH9" s="114">
        <v>0</v>
      </c>
      <c r="DI9" s="114">
        <v>40.67</v>
      </c>
      <c r="DJ9" s="114">
        <v>0</v>
      </c>
      <c r="DK9" s="114">
        <v>0</v>
      </c>
      <c r="DL9" s="114">
        <v>0</v>
      </c>
      <c r="DM9" s="114">
        <v>0</v>
      </c>
      <c r="DN9" s="114">
        <v>0</v>
      </c>
      <c r="DO9" s="114">
        <v>0</v>
      </c>
      <c r="DP9" s="114">
        <v>20551.96</v>
      </c>
      <c r="DQ9" s="114">
        <v>0</v>
      </c>
      <c r="DR9" s="114">
        <v>0</v>
      </c>
      <c r="DS9" s="114">
        <v>0</v>
      </c>
      <c r="DT9" s="114">
        <v>0</v>
      </c>
      <c r="DU9" s="114">
        <v>0</v>
      </c>
      <c r="DV9" s="114">
        <v>0</v>
      </c>
      <c r="DW9" s="114">
        <v>0</v>
      </c>
      <c r="DX9" s="114">
        <v>0</v>
      </c>
      <c r="DY9" s="114">
        <v>0</v>
      </c>
      <c r="DZ9" s="114">
        <v>0</v>
      </c>
      <c r="EA9" s="114">
        <v>0</v>
      </c>
      <c r="EB9" s="114">
        <v>0</v>
      </c>
      <c r="EC9" s="114">
        <v>0</v>
      </c>
      <c r="ED9" s="114">
        <v>0</v>
      </c>
      <c r="EE9" s="114">
        <v>0</v>
      </c>
      <c r="EF9" s="114">
        <v>0</v>
      </c>
      <c r="EG9" s="114">
        <v>0</v>
      </c>
      <c r="EH9" s="114">
        <v>0</v>
      </c>
      <c r="EI9" s="114">
        <v>0</v>
      </c>
      <c r="EJ9" s="114">
        <v>0</v>
      </c>
      <c r="EK9" s="114">
        <v>0</v>
      </c>
      <c r="EL9" s="114">
        <v>0</v>
      </c>
      <c r="EM9" s="114">
        <v>0</v>
      </c>
      <c r="EN9" s="114">
        <v>0</v>
      </c>
      <c r="EO9" s="114">
        <v>0</v>
      </c>
      <c r="EP9" s="114">
        <v>0</v>
      </c>
      <c r="EQ9" s="114">
        <v>0</v>
      </c>
      <c r="ER9" s="114">
        <v>0</v>
      </c>
      <c r="ES9" s="114">
        <v>0</v>
      </c>
      <c r="ET9" s="114">
        <v>0</v>
      </c>
      <c r="EU9" s="114">
        <v>0</v>
      </c>
      <c r="EV9" s="114">
        <v>0</v>
      </c>
      <c r="EW9" s="114">
        <v>0</v>
      </c>
      <c r="EX9" s="114">
        <v>0</v>
      </c>
      <c r="EY9" s="114">
        <v>0</v>
      </c>
      <c r="EZ9" s="114">
        <v>0</v>
      </c>
      <c r="FA9" s="114">
        <v>0</v>
      </c>
      <c r="FB9" s="114">
        <v>0</v>
      </c>
      <c r="FC9" s="114">
        <v>0</v>
      </c>
      <c r="FD9" s="114">
        <v>0</v>
      </c>
      <c r="FE9" s="114">
        <v>0</v>
      </c>
      <c r="FF9" s="114">
        <v>0</v>
      </c>
      <c r="FG9" s="114">
        <v>0</v>
      </c>
      <c r="FH9" s="114">
        <v>0</v>
      </c>
      <c r="FI9" s="114">
        <v>0</v>
      </c>
      <c r="FJ9" s="114">
        <v>0</v>
      </c>
      <c r="FK9" s="114">
        <v>0</v>
      </c>
      <c r="FL9" s="114">
        <v>0</v>
      </c>
      <c r="FM9" s="114">
        <v>0</v>
      </c>
      <c r="FN9" s="114">
        <v>0</v>
      </c>
      <c r="FO9" s="114">
        <v>0</v>
      </c>
      <c r="FP9" s="114">
        <v>0</v>
      </c>
      <c r="FQ9" s="114">
        <v>0</v>
      </c>
      <c r="FR9" s="114">
        <v>0</v>
      </c>
      <c r="FS9" s="114">
        <v>0</v>
      </c>
      <c r="FT9" s="114">
        <v>0</v>
      </c>
      <c r="FU9" s="114">
        <v>0</v>
      </c>
      <c r="FV9" s="114">
        <v>0</v>
      </c>
      <c r="FW9" s="114">
        <v>0</v>
      </c>
      <c r="FX9" s="114">
        <v>0</v>
      </c>
      <c r="FY9" s="114">
        <v>0</v>
      </c>
      <c r="FZ9" s="114">
        <v>0</v>
      </c>
      <c r="GA9" s="114">
        <v>0</v>
      </c>
      <c r="GB9" s="114">
        <v>0</v>
      </c>
      <c r="GC9" s="114">
        <v>0</v>
      </c>
      <c r="GD9" s="114">
        <v>0</v>
      </c>
      <c r="GE9" s="114">
        <v>0</v>
      </c>
      <c r="GF9" s="114">
        <v>0</v>
      </c>
      <c r="GG9" s="114">
        <v>0</v>
      </c>
      <c r="GH9" s="114">
        <v>0</v>
      </c>
      <c r="GI9" s="114">
        <f t="shared" si="0"/>
        <v>82037.76999999999</v>
      </c>
    </row>
    <row r="10" spans="1:191">
      <c r="A10" s="727" t="s">
        <v>0</v>
      </c>
      <c r="B10" s="727"/>
      <c r="C10" s="9" t="s">
        <v>203</v>
      </c>
      <c r="D10" t="s">
        <v>204</v>
      </c>
      <c r="E10" s="113">
        <v>0</v>
      </c>
      <c r="F10" s="113">
        <v>0</v>
      </c>
      <c r="G10" s="113">
        <v>0</v>
      </c>
      <c r="H10" s="113">
        <v>0</v>
      </c>
      <c r="I10" s="113">
        <v>0</v>
      </c>
      <c r="J10" s="113">
        <v>0</v>
      </c>
      <c r="K10" s="113">
        <v>0</v>
      </c>
      <c r="L10" s="113">
        <v>0</v>
      </c>
      <c r="M10" s="113">
        <v>0</v>
      </c>
      <c r="N10" s="113">
        <v>0</v>
      </c>
      <c r="O10" s="113">
        <v>0</v>
      </c>
      <c r="P10" s="113">
        <v>0</v>
      </c>
      <c r="Q10" s="113">
        <v>0</v>
      </c>
      <c r="R10" s="113">
        <v>0</v>
      </c>
      <c r="S10" s="113">
        <v>0</v>
      </c>
      <c r="T10" s="113">
        <v>0</v>
      </c>
      <c r="U10" s="113">
        <v>0</v>
      </c>
      <c r="V10" s="113">
        <v>0</v>
      </c>
      <c r="W10" s="113">
        <v>0</v>
      </c>
      <c r="X10" s="113">
        <v>0</v>
      </c>
      <c r="Y10" s="113">
        <v>0</v>
      </c>
      <c r="Z10" s="113">
        <v>0</v>
      </c>
      <c r="AA10" s="113">
        <v>0</v>
      </c>
      <c r="AB10" s="113">
        <v>0</v>
      </c>
      <c r="AC10" s="113">
        <v>0</v>
      </c>
      <c r="AD10" s="113">
        <v>0</v>
      </c>
      <c r="AE10" s="113">
        <v>0</v>
      </c>
      <c r="AF10" s="113">
        <v>0</v>
      </c>
      <c r="AG10" s="113">
        <v>0</v>
      </c>
      <c r="AH10" s="113">
        <v>0</v>
      </c>
      <c r="AI10" s="113">
        <v>0</v>
      </c>
      <c r="AJ10" s="113">
        <v>0</v>
      </c>
      <c r="AK10" s="113">
        <v>0</v>
      </c>
      <c r="AL10" s="113">
        <v>0</v>
      </c>
      <c r="AM10" s="113">
        <v>0</v>
      </c>
      <c r="AN10" s="113">
        <v>0</v>
      </c>
      <c r="AO10" s="113">
        <v>0</v>
      </c>
      <c r="AP10" s="113">
        <v>0</v>
      </c>
      <c r="AQ10" s="113">
        <v>0</v>
      </c>
      <c r="AR10" s="113">
        <v>0</v>
      </c>
      <c r="AS10" s="113">
        <v>0</v>
      </c>
      <c r="AT10" s="113">
        <v>0</v>
      </c>
      <c r="AU10" s="113">
        <v>0</v>
      </c>
      <c r="AV10" s="113">
        <v>0</v>
      </c>
      <c r="AW10" s="113">
        <v>0</v>
      </c>
      <c r="AX10" s="113">
        <v>0</v>
      </c>
      <c r="AY10" s="113">
        <v>0</v>
      </c>
      <c r="AZ10" s="113">
        <v>0</v>
      </c>
      <c r="BA10" s="113">
        <v>0</v>
      </c>
      <c r="BB10" s="113">
        <v>0</v>
      </c>
      <c r="BC10" s="113">
        <v>0</v>
      </c>
      <c r="BD10" s="113">
        <v>0</v>
      </c>
      <c r="BE10" s="113">
        <v>0</v>
      </c>
      <c r="BF10" s="113">
        <v>0</v>
      </c>
      <c r="BG10" s="113">
        <v>0</v>
      </c>
      <c r="BH10" s="113">
        <v>0</v>
      </c>
      <c r="BI10" s="113">
        <v>0</v>
      </c>
      <c r="BJ10" s="113">
        <v>0</v>
      </c>
      <c r="BK10" s="113">
        <v>0</v>
      </c>
      <c r="BL10" s="113">
        <v>0</v>
      </c>
      <c r="BM10" s="113">
        <v>0</v>
      </c>
      <c r="BN10" s="113">
        <v>0</v>
      </c>
      <c r="BO10" s="113">
        <v>0</v>
      </c>
      <c r="BP10" s="113">
        <v>0</v>
      </c>
      <c r="BQ10" s="113">
        <v>0</v>
      </c>
      <c r="BR10" s="113">
        <v>0</v>
      </c>
      <c r="BS10" s="113">
        <v>0</v>
      </c>
      <c r="BT10" s="113">
        <v>0</v>
      </c>
      <c r="BU10" s="113">
        <v>0</v>
      </c>
      <c r="BV10" s="113">
        <v>0</v>
      </c>
      <c r="BW10" s="113">
        <v>0</v>
      </c>
      <c r="BX10" s="113">
        <v>0</v>
      </c>
      <c r="BY10" s="113">
        <v>0</v>
      </c>
      <c r="BZ10" s="113">
        <v>0</v>
      </c>
      <c r="CA10" s="113">
        <v>0</v>
      </c>
      <c r="CB10" s="113">
        <v>0</v>
      </c>
      <c r="CC10" s="113">
        <v>0</v>
      </c>
      <c r="CD10" s="113">
        <v>0</v>
      </c>
      <c r="CE10" s="113">
        <v>0</v>
      </c>
      <c r="CF10" s="113">
        <v>0</v>
      </c>
      <c r="CG10" s="113">
        <v>0</v>
      </c>
      <c r="CH10" s="113">
        <v>0</v>
      </c>
      <c r="CI10" s="113">
        <v>0</v>
      </c>
      <c r="CJ10" s="113">
        <v>0</v>
      </c>
      <c r="CK10" s="113">
        <v>0</v>
      </c>
      <c r="CL10" s="113">
        <v>0</v>
      </c>
      <c r="CM10" s="113">
        <v>0</v>
      </c>
      <c r="CN10" s="113">
        <v>0</v>
      </c>
      <c r="CO10" s="113">
        <v>0</v>
      </c>
      <c r="CP10" s="113">
        <v>0</v>
      </c>
      <c r="CQ10" s="113">
        <v>1359.2</v>
      </c>
      <c r="CR10" s="113">
        <v>0</v>
      </c>
      <c r="CS10" s="113">
        <v>0</v>
      </c>
      <c r="CT10" s="113">
        <v>0</v>
      </c>
      <c r="CU10" s="113">
        <v>0</v>
      </c>
      <c r="CV10" s="113">
        <v>0</v>
      </c>
      <c r="CW10" s="113">
        <v>0</v>
      </c>
      <c r="CX10" s="113">
        <v>0</v>
      </c>
      <c r="CY10" s="113">
        <v>0</v>
      </c>
      <c r="CZ10" s="113">
        <v>0</v>
      </c>
      <c r="DA10" s="113">
        <v>0</v>
      </c>
      <c r="DB10" s="113">
        <v>0</v>
      </c>
      <c r="DC10" s="113">
        <v>0</v>
      </c>
      <c r="DD10" s="113">
        <v>0</v>
      </c>
      <c r="DE10" s="113">
        <v>0</v>
      </c>
      <c r="DF10" s="113">
        <v>0</v>
      </c>
      <c r="DG10" s="113">
        <v>0</v>
      </c>
      <c r="DH10" s="113">
        <v>0</v>
      </c>
      <c r="DI10" s="113">
        <v>0</v>
      </c>
      <c r="DJ10" s="113">
        <v>0</v>
      </c>
      <c r="DK10" s="113">
        <v>0</v>
      </c>
      <c r="DL10" s="113">
        <v>0</v>
      </c>
      <c r="DM10" s="113">
        <v>0</v>
      </c>
      <c r="DN10" s="113">
        <v>0</v>
      </c>
      <c r="DO10" s="113">
        <v>0</v>
      </c>
      <c r="DP10" s="113">
        <v>0</v>
      </c>
      <c r="DQ10" s="113">
        <v>0</v>
      </c>
      <c r="DR10" s="113">
        <v>0</v>
      </c>
      <c r="DS10" s="113">
        <v>0</v>
      </c>
      <c r="DT10" s="113">
        <v>0</v>
      </c>
      <c r="DU10" s="113">
        <v>0</v>
      </c>
      <c r="DV10" s="113">
        <v>0</v>
      </c>
      <c r="DW10" s="113">
        <v>0</v>
      </c>
      <c r="DX10" s="113">
        <v>0</v>
      </c>
      <c r="DY10" s="113">
        <v>0</v>
      </c>
      <c r="DZ10" s="113">
        <v>0</v>
      </c>
      <c r="EA10" s="113">
        <v>0</v>
      </c>
      <c r="EB10" s="113">
        <v>0</v>
      </c>
      <c r="EC10" s="113">
        <v>0</v>
      </c>
      <c r="ED10" s="113">
        <v>0</v>
      </c>
      <c r="EE10" s="113">
        <v>0</v>
      </c>
      <c r="EF10" s="113">
        <v>0</v>
      </c>
      <c r="EG10" s="113">
        <v>0</v>
      </c>
      <c r="EH10" s="113">
        <v>0</v>
      </c>
      <c r="EI10" s="113">
        <v>0</v>
      </c>
      <c r="EJ10" s="113">
        <v>0</v>
      </c>
      <c r="EK10" s="113">
        <v>0</v>
      </c>
      <c r="EL10" s="113">
        <v>0</v>
      </c>
      <c r="EM10" s="113">
        <v>0</v>
      </c>
      <c r="EN10" s="113">
        <v>0</v>
      </c>
      <c r="EO10" s="113">
        <v>0</v>
      </c>
      <c r="EP10" s="113">
        <v>0</v>
      </c>
      <c r="EQ10" s="113">
        <v>0</v>
      </c>
      <c r="ER10" s="113">
        <v>0</v>
      </c>
      <c r="ES10" s="113">
        <v>0</v>
      </c>
      <c r="ET10" s="113">
        <v>0</v>
      </c>
      <c r="EU10" s="113">
        <v>0</v>
      </c>
      <c r="EV10" s="113">
        <v>0</v>
      </c>
      <c r="EW10" s="113">
        <v>0</v>
      </c>
      <c r="EX10" s="113">
        <v>0</v>
      </c>
      <c r="EY10" s="113">
        <v>0</v>
      </c>
      <c r="EZ10" s="113">
        <v>0</v>
      </c>
      <c r="FA10" s="113">
        <v>0</v>
      </c>
      <c r="FB10" s="113">
        <v>0</v>
      </c>
      <c r="FC10" s="113">
        <v>0</v>
      </c>
      <c r="FD10" s="113">
        <v>0</v>
      </c>
      <c r="FE10" s="113">
        <v>0</v>
      </c>
      <c r="FF10" s="113">
        <v>0</v>
      </c>
      <c r="FG10" s="113">
        <v>0</v>
      </c>
      <c r="FH10" s="113">
        <v>0</v>
      </c>
      <c r="FI10" s="113">
        <v>0</v>
      </c>
      <c r="FJ10" s="113">
        <v>0</v>
      </c>
      <c r="FK10" s="113">
        <v>0</v>
      </c>
      <c r="FL10" s="113">
        <v>0</v>
      </c>
      <c r="FM10" s="113">
        <v>0</v>
      </c>
      <c r="FN10" s="113">
        <v>0</v>
      </c>
      <c r="FO10" s="113">
        <v>0</v>
      </c>
      <c r="FP10" s="113">
        <v>0</v>
      </c>
      <c r="FQ10" s="113">
        <v>0</v>
      </c>
      <c r="FR10" s="113">
        <v>0</v>
      </c>
      <c r="FS10" s="113">
        <v>0</v>
      </c>
      <c r="FT10" s="113">
        <v>0</v>
      </c>
      <c r="FU10" s="113">
        <v>0</v>
      </c>
      <c r="FV10" s="113">
        <v>0</v>
      </c>
      <c r="FW10" s="113">
        <v>0</v>
      </c>
      <c r="FX10" s="113">
        <v>0</v>
      </c>
      <c r="FY10" s="113">
        <v>0</v>
      </c>
      <c r="FZ10" s="113">
        <v>0</v>
      </c>
      <c r="GA10" s="113">
        <v>0</v>
      </c>
      <c r="GB10" s="113">
        <v>0</v>
      </c>
      <c r="GC10" s="113">
        <v>0</v>
      </c>
      <c r="GD10" s="113">
        <v>0</v>
      </c>
      <c r="GE10" s="113">
        <v>0</v>
      </c>
      <c r="GF10" s="113">
        <v>0</v>
      </c>
      <c r="GG10" s="113">
        <v>0</v>
      </c>
      <c r="GH10" s="113">
        <v>0</v>
      </c>
      <c r="GI10" s="113">
        <f t="shared" si="0"/>
        <v>1359.2</v>
      </c>
    </row>
    <row r="11" spans="1:191" s="112" customFormat="1">
      <c r="A11" s="728" t="s">
        <v>0</v>
      </c>
      <c r="B11" s="728"/>
      <c r="C11" s="164" t="s">
        <v>205</v>
      </c>
      <c r="D11" s="112" t="s">
        <v>206</v>
      </c>
      <c r="E11" s="114">
        <v>0</v>
      </c>
      <c r="F11" s="114">
        <v>0</v>
      </c>
      <c r="G11" s="114">
        <v>0</v>
      </c>
      <c r="H11" s="114">
        <v>0</v>
      </c>
      <c r="I11" s="114">
        <v>0</v>
      </c>
      <c r="J11" s="114">
        <v>0</v>
      </c>
      <c r="K11" s="114">
        <v>0</v>
      </c>
      <c r="L11" s="114">
        <v>0</v>
      </c>
      <c r="M11" s="114">
        <v>0</v>
      </c>
      <c r="N11" s="114">
        <v>0</v>
      </c>
      <c r="O11" s="114">
        <v>0</v>
      </c>
      <c r="P11" s="114">
        <v>0</v>
      </c>
      <c r="Q11" s="114">
        <v>0</v>
      </c>
      <c r="R11" s="114">
        <v>0</v>
      </c>
      <c r="S11" s="114">
        <v>0</v>
      </c>
      <c r="T11" s="114">
        <v>0</v>
      </c>
      <c r="U11" s="114">
        <v>0</v>
      </c>
      <c r="V11" s="114">
        <v>0</v>
      </c>
      <c r="W11" s="114">
        <v>0</v>
      </c>
      <c r="X11" s="114">
        <v>0</v>
      </c>
      <c r="Y11" s="114">
        <v>0</v>
      </c>
      <c r="Z11" s="114">
        <v>0</v>
      </c>
      <c r="AA11" s="114">
        <v>0</v>
      </c>
      <c r="AB11" s="114">
        <v>0</v>
      </c>
      <c r="AC11" s="114">
        <v>0</v>
      </c>
      <c r="AD11" s="114">
        <v>0</v>
      </c>
      <c r="AE11" s="114">
        <v>0</v>
      </c>
      <c r="AF11" s="114">
        <v>0</v>
      </c>
      <c r="AG11" s="114">
        <v>0</v>
      </c>
      <c r="AH11" s="114">
        <v>0</v>
      </c>
      <c r="AI11" s="114">
        <v>0</v>
      </c>
      <c r="AJ11" s="114">
        <v>0</v>
      </c>
      <c r="AK11" s="114">
        <v>0</v>
      </c>
      <c r="AL11" s="114">
        <v>0</v>
      </c>
      <c r="AM11" s="114">
        <v>0</v>
      </c>
      <c r="AN11" s="114">
        <v>0</v>
      </c>
      <c r="AO11" s="114">
        <v>0</v>
      </c>
      <c r="AP11" s="114">
        <v>0</v>
      </c>
      <c r="AQ11" s="114">
        <v>0</v>
      </c>
      <c r="AR11" s="114">
        <v>0</v>
      </c>
      <c r="AS11" s="114">
        <v>0</v>
      </c>
      <c r="AT11" s="114">
        <v>0</v>
      </c>
      <c r="AU11" s="114">
        <v>0</v>
      </c>
      <c r="AV11" s="114">
        <v>0</v>
      </c>
      <c r="AW11" s="114">
        <v>0</v>
      </c>
      <c r="AX11" s="114">
        <v>0</v>
      </c>
      <c r="AY11" s="114">
        <v>0</v>
      </c>
      <c r="AZ11" s="114">
        <v>0</v>
      </c>
      <c r="BA11" s="114">
        <v>0</v>
      </c>
      <c r="BB11" s="114">
        <v>0</v>
      </c>
      <c r="BC11" s="114">
        <v>0</v>
      </c>
      <c r="BD11" s="114">
        <v>0</v>
      </c>
      <c r="BE11" s="114">
        <v>0</v>
      </c>
      <c r="BF11" s="114">
        <v>0</v>
      </c>
      <c r="BG11" s="114">
        <v>0</v>
      </c>
      <c r="BH11" s="114">
        <v>0</v>
      </c>
      <c r="BI11" s="114">
        <v>0</v>
      </c>
      <c r="BJ11" s="114">
        <v>0</v>
      </c>
      <c r="BK11" s="114">
        <v>0</v>
      </c>
      <c r="BL11" s="114">
        <v>0</v>
      </c>
      <c r="BM11" s="114">
        <v>0</v>
      </c>
      <c r="BN11" s="114">
        <v>0</v>
      </c>
      <c r="BO11" s="114">
        <v>0</v>
      </c>
      <c r="BP11" s="114">
        <v>0</v>
      </c>
      <c r="BQ11" s="114">
        <v>0</v>
      </c>
      <c r="BR11" s="114">
        <v>0</v>
      </c>
      <c r="BS11" s="114">
        <v>0</v>
      </c>
      <c r="BT11" s="114">
        <v>0</v>
      </c>
      <c r="BU11" s="114">
        <v>0</v>
      </c>
      <c r="BV11" s="114">
        <v>10944</v>
      </c>
      <c r="BW11" s="114">
        <v>0</v>
      </c>
      <c r="BX11" s="114">
        <v>0</v>
      </c>
      <c r="BY11" s="114">
        <v>0</v>
      </c>
      <c r="BZ11" s="114">
        <v>0</v>
      </c>
      <c r="CA11" s="114">
        <v>0</v>
      </c>
      <c r="CB11" s="114">
        <v>0</v>
      </c>
      <c r="CC11" s="114">
        <v>0</v>
      </c>
      <c r="CD11" s="114">
        <v>0</v>
      </c>
      <c r="CE11" s="114">
        <v>0</v>
      </c>
      <c r="CF11" s="114">
        <v>0</v>
      </c>
      <c r="CG11" s="114">
        <v>0</v>
      </c>
      <c r="CH11" s="114">
        <v>0</v>
      </c>
      <c r="CI11" s="114">
        <v>0</v>
      </c>
      <c r="CJ11" s="114">
        <v>0</v>
      </c>
      <c r="CK11" s="114">
        <v>0</v>
      </c>
      <c r="CL11" s="114">
        <v>0</v>
      </c>
      <c r="CM11" s="114">
        <v>0</v>
      </c>
      <c r="CN11" s="114">
        <v>0</v>
      </c>
      <c r="CO11" s="114">
        <v>0</v>
      </c>
      <c r="CP11" s="114">
        <v>0</v>
      </c>
      <c r="CQ11" s="114">
        <v>0</v>
      </c>
      <c r="CR11" s="114">
        <v>0</v>
      </c>
      <c r="CS11" s="114">
        <v>0</v>
      </c>
      <c r="CT11" s="114">
        <v>0</v>
      </c>
      <c r="CU11" s="114">
        <v>0</v>
      </c>
      <c r="CV11" s="114">
        <v>0</v>
      </c>
      <c r="CW11" s="114">
        <v>0</v>
      </c>
      <c r="CX11" s="114">
        <v>0</v>
      </c>
      <c r="CY11" s="114">
        <v>0</v>
      </c>
      <c r="CZ11" s="114">
        <v>0</v>
      </c>
      <c r="DA11" s="114">
        <v>0</v>
      </c>
      <c r="DB11" s="114">
        <v>0</v>
      </c>
      <c r="DC11" s="114">
        <v>0</v>
      </c>
      <c r="DD11" s="114">
        <v>0</v>
      </c>
      <c r="DE11" s="114">
        <v>0</v>
      </c>
      <c r="DF11" s="114">
        <v>0</v>
      </c>
      <c r="DG11" s="114">
        <v>0</v>
      </c>
      <c r="DH11" s="114">
        <v>0</v>
      </c>
      <c r="DI11" s="114">
        <v>0</v>
      </c>
      <c r="DJ11" s="114">
        <v>0</v>
      </c>
      <c r="DK11" s="114">
        <v>0</v>
      </c>
      <c r="DL11" s="114">
        <v>0</v>
      </c>
      <c r="DM11" s="114">
        <v>0</v>
      </c>
      <c r="DN11" s="114">
        <v>0</v>
      </c>
      <c r="DO11" s="114">
        <v>0</v>
      </c>
      <c r="DP11" s="114">
        <v>0</v>
      </c>
      <c r="DQ11" s="114">
        <v>0</v>
      </c>
      <c r="DR11" s="114">
        <v>0</v>
      </c>
      <c r="DS11" s="114">
        <v>0</v>
      </c>
      <c r="DT11" s="114">
        <v>0</v>
      </c>
      <c r="DU11" s="114">
        <v>0</v>
      </c>
      <c r="DV11" s="114">
        <v>0</v>
      </c>
      <c r="DW11" s="114">
        <v>0</v>
      </c>
      <c r="DX11" s="114">
        <v>0</v>
      </c>
      <c r="DY11" s="114">
        <v>0</v>
      </c>
      <c r="DZ11" s="114">
        <v>0</v>
      </c>
      <c r="EA11" s="114">
        <v>0</v>
      </c>
      <c r="EB11" s="114">
        <v>0</v>
      </c>
      <c r="EC11" s="114">
        <v>0</v>
      </c>
      <c r="ED11" s="114">
        <v>0</v>
      </c>
      <c r="EE11" s="114">
        <v>0</v>
      </c>
      <c r="EF11" s="114">
        <v>0</v>
      </c>
      <c r="EG11" s="114">
        <v>0</v>
      </c>
      <c r="EH11" s="114">
        <v>0</v>
      </c>
      <c r="EI11" s="114">
        <v>0</v>
      </c>
      <c r="EJ11" s="114">
        <v>0</v>
      </c>
      <c r="EK11" s="114">
        <v>0</v>
      </c>
      <c r="EL11" s="114">
        <v>0</v>
      </c>
      <c r="EM11" s="114">
        <v>0</v>
      </c>
      <c r="EN11" s="114">
        <v>0</v>
      </c>
      <c r="EO11" s="114">
        <v>0</v>
      </c>
      <c r="EP11" s="114">
        <v>0</v>
      </c>
      <c r="EQ11" s="114">
        <v>0</v>
      </c>
      <c r="ER11" s="114">
        <v>0</v>
      </c>
      <c r="ES11" s="114">
        <v>0</v>
      </c>
      <c r="ET11" s="114">
        <v>0</v>
      </c>
      <c r="EU11" s="114">
        <v>0</v>
      </c>
      <c r="EV11" s="114">
        <v>0</v>
      </c>
      <c r="EW11" s="114">
        <v>0</v>
      </c>
      <c r="EX11" s="114">
        <v>0</v>
      </c>
      <c r="EY11" s="114">
        <v>0</v>
      </c>
      <c r="EZ11" s="114">
        <v>0</v>
      </c>
      <c r="FA11" s="114">
        <v>0</v>
      </c>
      <c r="FB11" s="114">
        <v>0</v>
      </c>
      <c r="FC11" s="114">
        <v>0</v>
      </c>
      <c r="FD11" s="114">
        <v>0</v>
      </c>
      <c r="FE11" s="114">
        <v>0</v>
      </c>
      <c r="FF11" s="114">
        <v>0</v>
      </c>
      <c r="FG11" s="114">
        <v>0</v>
      </c>
      <c r="FH11" s="114">
        <v>0</v>
      </c>
      <c r="FI11" s="114">
        <v>0</v>
      </c>
      <c r="FJ11" s="114">
        <v>0</v>
      </c>
      <c r="FK11" s="114">
        <v>0</v>
      </c>
      <c r="FL11" s="114">
        <v>0</v>
      </c>
      <c r="FM11" s="114">
        <v>0</v>
      </c>
      <c r="FN11" s="114">
        <v>0</v>
      </c>
      <c r="FO11" s="114">
        <v>0</v>
      </c>
      <c r="FP11" s="114">
        <v>0</v>
      </c>
      <c r="FQ11" s="114">
        <v>0</v>
      </c>
      <c r="FR11" s="114">
        <v>0</v>
      </c>
      <c r="FS11" s="114">
        <v>0</v>
      </c>
      <c r="FT11" s="114">
        <v>0</v>
      </c>
      <c r="FU11" s="114">
        <v>0</v>
      </c>
      <c r="FV11" s="114">
        <v>0</v>
      </c>
      <c r="FW11" s="114">
        <v>0</v>
      </c>
      <c r="FX11" s="114">
        <v>0</v>
      </c>
      <c r="FY11" s="114">
        <v>0</v>
      </c>
      <c r="FZ11" s="114">
        <v>0</v>
      </c>
      <c r="GA11" s="114">
        <v>0</v>
      </c>
      <c r="GB11" s="114">
        <v>0</v>
      </c>
      <c r="GC11" s="114">
        <v>0</v>
      </c>
      <c r="GD11" s="114">
        <v>0</v>
      </c>
      <c r="GE11" s="114">
        <v>0</v>
      </c>
      <c r="GF11" s="114">
        <v>0</v>
      </c>
      <c r="GG11" s="114">
        <v>0</v>
      </c>
      <c r="GH11" s="114">
        <v>0</v>
      </c>
      <c r="GI11" s="114">
        <f t="shared" si="0"/>
        <v>10944</v>
      </c>
    </row>
    <row r="12" spans="1:191" s="112" customFormat="1">
      <c r="A12" s="728" t="s">
        <v>0</v>
      </c>
      <c r="B12" s="728"/>
      <c r="C12" s="164" t="s">
        <v>207</v>
      </c>
      <c r="D12" s="112" t="s">
        <v>208</v>
      </c>
      <c r="E12" s="114">
        <v>0</v>
      </c>
      <c r="F12" s="114">
        <v>0</v>
      </c>
      <c r="G12" s="114">
        <v>0</v>
      </c>
      <c r="H12" s="114">
        <v>0</v>
      </c>
      <c r="I12" s="114">
        <v>1065665.72</v>
      </c>
      <c r="J12" s="114">
        <v>0</v>
      </c>
      <c r="K12" s="114">
        <v>0</v>
      </c>
      <c r="L12" s="114">
        <v>306.24</v>
      </c>
      <c r="M12" s="114">
        <v>0</v>
      </c>
      <c r="N12" s="114">
        <v>0</v>
      </c>
      <c r="O12" s="114">
        <v>63.12</v>
      </c>
      <c r="P12" s="114">
        <v>0</v>
      </c>
      <c r="Q12" s="114">
        <v>7536.37</v>
      </c>
      <c r="R12" s="114">
        <v>0</v>
      </c>
      <c r="S12" s="114">
        <v>133347.01</v>
      </c>
      <c r="T12" s="114">
        <v>132.71</v>
      </c>
      <c r="U12" s="114">
        <v>45.92</v>
      </c>
      <c r="V12" s="114">
        <v>20028.05</v>
      </c>
      <c r="W12" s="114">
        <v>4637.37</v>
      </c>
      <c r="X12" s="114">
        <v>13481.74</v>
      </c>
      <c r="Y12" s="114">
        <v>303.19</v>
      </c>
      <c r="Z12" s="114">
        <v>34643.410000000003</v>
      </c>
      <c r="AA12" s="114">
        <v>0</v>
      </c>
      <c r="AB12" s="114">
        <v>0</v>
      </c>
      <c r="AC12" s="114">
        <v>11629.01</v>
      </c>
      <c r="AD12" s="114">
        <v>7732.16</v>
      </c>
      <c r="AE12" s="114">
        <v>2413.64</v>
      </c>
      <c r="AF12" s="114">
        <v>98814.85</v>
      </c>
      <c r="AG12" s="114">
        <v>723.4</v>
      </c>
      <c r="AH12" s="114">
        <v>0</v>
      </c>
      <c r="AI12" s="114">
        <v>227.38</v>
      </c>
      <c r="AJ12" s="114">
        <v>0</v>
      </c>
      <c r="AK12" s="114">
        <v>0</v>
      </c>
      <c r="AL12" s="114">
        <v>0</v>
      </c>
      <c r="AM12" s="114">
        <v>8394.3700000000008</v>
      </c>
      <c r="AN12" s="114">
        <v>1465.01</v>
      </c>
      <c r="AO12" s="114">
        <v>0</v>
      </c>
      <c r="AP12" s="114">
        <v>0</v>
      </c>
      <c r="AQ12" s="114">
        <v>0</v>
      </c>
      <c r="AR12" s="114">
        <v>0</v>
      </c>
      <c r="AS12" s="114">
        <v>0</v>
      </c>
      <c r="AT12" s="114">
        <v>46601.16</v>
      </c>
      <c r="AU12" s="114">
        <v>2894.33</v>
      </c>
      <c r="AV12" s="114">
        <v>0</v>
      </c>
      <c r="AW12" s="114">
        <v>190.76</v>
      </c>
      <c r="AX12" s="114">
        <v>0</v>
      </c>
      <c r="AY12" s="114">
        <v>19.350000000000001</v>
      </c>
      <c r="AZ12" s="114">
        <v>55.67</v>
      </c>
      <c r="BA12" s="114">
        <v>2181.91</v>
      </c>
      <c r="BB12" s="114">
        <v>25380.09</v>
      </c>
      <c r="BC12" s="114">
        <v>11198.04</v>
      </c>
      <c r="BD12" s="114">
        <v>0</v>
      </c>
      <c r="BE12" s="114">
        <v>0</v>
      </c>
      <c r="BF12" s="114">
        <v>18186.14</v>
      </c>
      <c r="BG12" s="114">
        <v>72.94</v>
      </c>
      <c r="BH12" s="114">
        <v>611.41999999999996</v>
      </c>
      <c r="BI12" s="114">
        <v>0</v>
      </c>
      <c r="BJ12" s="114">
        <v>114750.11</v>
      </c>
      <c r="BK12" s="114">
        <v>31.58</v>
      </c>
      <c r="BL12" s="114">
        <v>0</v>
      </c>
      <c r="BM12" s="114">
        <v>0</v>
      </c>
      <c r="BN12" s="114">
        <v>0</v>
      </c>
      <c r="BO12" s="114">
        <v>0</v>
      </c>
      <c r="BP12" s="114">
        <v>85.64</v>
      </c>
      <c r="BQ12" s="114">
        <v>0</v>
      </c>
      <c r="BR12" s="114">
        <v>0</v>
      </c>
      <c r="BS12" s="114">
        <v>0</v>
      </c>
      <c r="BT12" s="114">
        <v>40.46</v>
      </c>
      <c r="BU12" s="114">
        <v>876.58</v>
      </c>
      <c r="BV12" s="114">
        <v>304994.3</v>
      </c>
      <c r="BW12" s="114">
        <v>0</v>
      </c>
      <c r="BX12" s="114">
        <v>9388.4500000000007</v>
      </c>
      <c r="BY12" s="114">
        <v>5056.18</v>
      </c>
      <c r="BZ12" s="114">
        <v>654.35</v>
      </c>
      <c r="CA12" s="114">
        <v>45956.66</v>
      </c>
      <c r="CB12" s="114">
        <v>8576.07</v>
      </c>
      <c r="CC12" s="114">
        <v>3620.6</v>
      </c>
      <c r="CD12" s="114">
        <v>6167.51</v>
      </c>
      <c r="CE12" s="114">
        <v>0</v>
      </c>
      <c r="CF12" s="114">
        <v>0</v>
      </c>
      <c r="CG12" s="114">
        <v>26.96</v>
      </c>
      <c r="CH12" s="114">
        <v>4520.62</v>
      </c>
      <c r="CI12" s="114">
        <v>164.36</v>
      </c>
      <c r="CJ12" s="114">
        <v>2719.03</v>
      </c>
      <c r="CK12" s="114">
        <v>0.57999999999999996</v>
      </c>
      <c r="CL12" s="114">
        <v>0</v>
      </c>
      <c r="CM12" s="114">
        <v>2297.5700000000002</v>
      </c>
      <c r="CN12" s="114">
        <v>0</v>
      </c>
      <c r="CO12" s="114">
        <v>2813.09</v>
      </c>
      <c r="CP12" s="114">
        <v>0</v>
      </c>
      <c r="CQ12" s="114">
        <v>2015.12</v>
      </c>
      <c r="CR12" s="114">
        <v>911.51</v>
      </c>
      <c r="CS12" s="114">
        <v>0</v>
      </c>
      <c r="CT12" s="114">
        <v>0</v>
      </c>
      <c r="CU12" s="114">
        <v>0</v>
      </c>
      <c r="CV12" s="114">
        <v>0</v>
      </c>
      <c r="CW12" s="114">
        <v>0</v>
      </c>
      <c r="CX12" s="114">
        <v>2050.9899999999998</v>
      </c>
      <c r="CY12" s="114">
        <v>341</v>
      </c>
      <c r="CZ12" s="114">
        <v>1715.32</v>
      </c>
      <c r="DA12" s="114">
        <v>9268.74</v>
      </c>
      <c r="DB12" s="114">
        <v>185.22</v>
      </c>
      <c r="DC12" s="114">
        <v>326.17</v>
      </c>
      <c r="DD12" s="114">
        <v>15872.78</v>
      </c>
      <c r="DE12" s="114">
        <v>433.69</v>
      </c>
      <c r="DF12" s="114">
        <v>168.16</v>
      </c>
      <c r="DG12" s="114">
        <v>62995.45</v>
      </c>
      <c r="DH12" s="114">
        <v>190248.75</v>
      </c>
      <c r="DI12" s="114">
        <v>2051.4499999999998</v>
      </c>
      <c r="DJ12" s="114">
        <v>35134.300000000003</v>
      </c>
      <c r="DK12" s="114">
        <v>0</v>
      </c>
      <c r="DL12" s="114">
        <v>0</v>
      </c>
      <c r="DM12" s="114">
        <v>96110.67</v>
      </c>
      <c r="DN12" s="114">
        <v>13349.96</v>
      </c>
      <c r="DO12" s="114">
        <v>0</v>
      </c>
      <c r="DP12" s="114">
        <v>4324.49</v>
      </c>
      <c r="DQ12" s="114">
        <v>0</v>
      </c>
      <c r="DR12" s="114">
        <v>963.84</v>
      </c>
      <c r="DS12" s="114">
        <v>0</v>
      </c>
      <c r="DT12" s="114">
        <v>3850.43</v>
      </c>
      <c r="DU12" s="114">
        <v>14770.78</v>
      </c>
      <c r="DV12" s="114">
        <v>0</v>
      </c>
      <c r="DW12" s="114">
        <v>0</v>
      </c>
      <c r="DX12" s="114">
        <v>4068.17</v>
      </c>
      <c r="DY12" s="114">
        <v>2434.27</v>
      </c>
      <c r="DZ12" s="114">
        <v>0</v>
      </c>
      <c r="EA12" s="114">
        <v>0</v>
      </c>
      <c r="EB12" s="114">
        <v>656.17</v>
      </c>
      <c r="EC12" s="114">
        <v>2642.17</v>
      </c>
      <c r="ED12" s="114">
        <v>0</v>
      </c>
      <c r="EE12" s="114">
        <v>418.82</v>
      </c>
      <c r="EF12" s="114">
        <v>0</v>
      </c>
      <c r="EG12" s="114">
        <v>0</v>
      </c>
      <c r="EH12" s="114">
        <v>10.25</v>
      </c>
      <c r="EI12" s="114">
        <v>1181.1400000000001</v>
      </c>
      <c r="EJ12" s="114">
        <v>1149.99</v>
      </c>
      <c r="EK12" s="114">
        <v>6077.48</v>
      </c>
      <c r="EL12" s="114">
        <v>0</v>
      </c>
      <c r="EM12" s="114">
        <v>0</v>
      </c>
      <c r="EN12" s="114">
        <v>0</v>
      </c>
      <c r="EO12" s="114">
        <v>0</v>
      </c>
      <c r="EP12" s="114">
        <v>4240.3</v>
      </c>
      <c r="EQ12" s="114">
        <v>7.86</v>
      </c>
      <c r="ER12" s="114">
        <v>731.38</v>
      </c>
      <c r="ES12" s="114">
        <v>124.13</v>
      </c>
      <c r="ET12" s="114">
        <v>0</v>
      </c>
      <c r="EU12" s="114">
        <v>0</v>
      </c>
      <c r="EV12" s="114">
        <v>0</v>
      </c>
      <c r="EW12" s="114">
        <v>0</v>
      </c>
      <c r="EX12" s="114">
        <v>0</v>
      </c>
      <c r="EY12" s="114">
        <v>0</v>
      </c>
      <c r="EZ12" s="114">
        <v>0</v>
      </c>
      <c r="FA12" s="114">
        <v>0</v>
      </c>
      <c r="FB12" s="114">
        <v>0</v>
      </c>
      <c r="FC12" s="114">
        <v>0</v>
      </c>
      <c r="FD12" s="114">
        <v>0</v>
      </c>
      <c r="FE12" s="114">
        <v>0</v>
      </c>
      <c r="FF12" s="114">
        <v>0</v>
      </c>
      <c r="FG12" s="114">
        <v>0</v>
      </c>
      <c r="FH12" s="114">
        <v>0</v>
      </c>
      <c r="FI12" s="114">
        <v>316.75</v>
      </c>
      <c r="FJ12" s="114">
        <v>522.33000000000004</v>
      </c>
      <c r="FK12" s="114">
        <v>0</v>
      </c>
      <c r="FL12" s="114">
        <v>0</v>
      </c>
      <c r="FM12" s="114">
        <v>0</v>
      </c>
      <c r="FN12" s="114">
        <v>0</v>
      </c>
      <c r="FO12" s="114">
        <v>0</v>
      </c>
      <c r="FP12" s="114">
        <v>0</v>
      </c>
      <c r="FQ12" s="114">
        <v>0</v>
      </c>
      <c r="FR12" s="114">
        <v>0</v>
      </c>
      <c r="FS12" s="114">
        <v>2052.13</v>
      </c>
      <c r="FT12" s="114">
        <v>0</v>
      </c>
      <c r="FU12" s="114">
        <v>0</v>
      </c>
      <c r="FV12" s="114">
        <v>0</v>
      </c>
      <c r="FW12" s="114">
        <v>41984.38</v>
      </c>
      <c r="FX12" s="114">
        <v>0</v>
      </c>
      <c r="FY12" s="114">
        <v>0</v>
      </c>
      <c r="FZ12" s="114">
        <v>0</v>
      </c>
      <c r="GA12" s="114">
        <v>0</v>
      </c>
      <c r="GB12" s="114">
        <v>3588.1</v>
      </c>
      <c r="GC12" s="114">
        <v>1138.5899999999999</v>
      </c>
      <c r="GD12" s="114">
        <v>0</v>
      </c>
      <c r="GE12" s="114">
        <v>50.21</v>
      </c>
      <c r="GF12" s="114">
        <v>0</v>
      </c>
      <c r="GG12" s="114">
        <v>0</v>
      </c>
      <c r="GH12" s="114">
        <v>0</v>
      </c>
      <c r="GI12" s="114">
        <f t="shared" si="0"/>
        <v>2562206.6199999996</v>
      </c>
    </row>
    <row r="13" spans="1:191" s="112" customFormat="1">
      <c r="A13" s="728" t="s">
        <v>0</v>
      </c>
      <c r="B13" s="728"/>
      <c r="C13" s="164" t="s">
        <v>209</v>
      </c>
      <c r="D13" s="112" t="s">
        <v>210</v>
      </c>
      <c r="E13" s="114">
        <v>0</v>
      </c>
      <c r="F13" s="114">
        <v>2410</v>
      </c>
      <c r="G13" s="114">
        <v>295</v>
      </c>
      <c r="H13" s="114">
        <v>79201.87</v>
      </c>
      <c r="I13" s="114">
        <v>0</v>
      </c>
      <c r="J13" s="114">
        <v>0</v>
      </c>
      <c r="K13" s="114">
        <v>80</v>
      </c>
      <c r="L13" s="114">
        <v>0</v>
      </c>
      <c r="M13" s="114">
        <v>0</v>
      </c>
      <c r="N13" s="114">
        <v>730</v>
      </c>
      <c r="O13" s="114">
        <v>0</v>
      </c>
      <c r="P13" s="114">
        <v>0</v>
      </c>
      <c r="Q13" s="114">
        <v>0</v>
      </c>
      <c r="R13" s="114">
        <v>0</v>
      </c>
      <c r="S13" s="114">
        <v>0</v>
      </c>
      <c r="T13" s="114">
        <v>90124.55</v>
      </c>
      <c r="U13" s="114">
        <v>409829.27</v>
      </c>
      <c r="V13" s="114">
        <v>0</v>
      </c>
      <c r="W13" s="114">
        <v>7932.84</v>
      </c>
      <c r="X13" s="114">
        <v>58049.98</v>
      </c>
      <c r="Y13" s="114">
        <v>0</v>
      </c>
      <c r="Z13" s="114">
        <v>250</v>
      </c>
      <c r="AA13" s="114">
        <v>0</v>
      </c>
      <c r="AB13" s="114">
        <v>0</v>
      </c>
      <c r="AC13" s="114">
        <v>0</v>
      </c>
      <c r="AD13" s="114">
        <v>0</v>
      </c>
      <c r="AE13" s="114">
        <v>0</v>
      </c>
      <c r="AF13" s="114">
        <v>0</v>
      </c>
      <c r="AG13" s="114">
        <v>0</v>
      </c>
      <c r="AH13" s="114">
        <v>0</v>
      </c>
      <c r="AI13" s="114">
        <v>0</v>
      </c>
      <c r="AJ13" s="114">
        <v>7310</v>
      </c>
      <c r="AK13" s="114">
        <v>0</v>
      </c>
      <c r="AL13" s="114">
        <v>0</v>
      </c>
      <c r="AM13" s="114">
        <v>0</v>
      </c>
      <c r="AN13" s="114">
        <v>0</v>
      </c>
      <c r="AO13" s="114">
        <v>9134.42</v>
      </c>
      <c r="AP13" s="114">
        <v>0</v>
      </c>
      <c r="AQ13" s="114">
        <v>0</v>
      </c>
      <c r="AR13" s="114">
        <v>10</v>
      </c>
      <c r="AS13" s="114">
        <v>113.16</v>
      </c>
      <c r="AT13" s="114">
        <v>0</v>
      </c>
      <c r="AU13" s="114">
        <v>714.96</v>
      </c>
      <c r="AV13" s="114">
        <v>0</v>
      </c>
      <c r="AW13" s="114">
        <v>1620</v>
      </c>
      <c r="AX13" s="114">
        <v>16612</v>
      </c>
      <c r="AY13" s="114">
        <v>100</v>
      </c>
      <c r="AZ13" s="114">
        <v>0</v>
      </c>
      <c r="BA13" s="114">
        <v>0</v>
      </c>
      <c r="BB13" s="114">
        <v>38</v>
      </c>
      <c r="BC13" s="114">
        <v>0</v>
      </c>
      <c r="BD13" s="114">
        <v>1765.85</v>
      </c>
      <c r="BE13" s="114">
        <v>5097.01</v>
      </c>
      <c r="BF13" s="114">
        <v>2895.49</v>
      </c>
      <c r="BG13" s="114">
        <v>0</v>
      </c>
      <c r="BH13" s="114">
        <v>0</v>
      </c>
      <c r="BI13" s="114">
        <v>5708.1</v>
      </c>
      <c r="BJ13" s="114">
        <v>0</v>
      </c>
      <c r="BK13" s="114">
        <v>0</v>
      </c>
      <c r="BL13" s="114">
        <v>10.8</v>
      </c>
      <c r="BM13" s="114">
        <v>0</v>
      </c>
      <c r="BN13" s="114">
        <v>0</v>
      </c>
      <c r="BO13" s="114">
        <v>5042</v>
      </c>
      <c r="BP13" s="114">
        <v>563.73</v>
      </c>
      <c r="BQ13" s="114">
        <v>0</v>
      </c>
      <c r="BR13" s="114">
        <v>0</v>
      </c>
      <c r="BS13" s="114">
        <v>0</v>
      </c>
      <c r="BT13" s="114">
        <v>0</v>
      </c>
      <c r="BU13" s="114">
        <v>0</v>
      </c>
      <c r="BV13" s="114">
        <v>0</v>
      </c>
      <c r="BW13" s="114">
        <v>0</v>
      </c>
      <c r="BX13" s="114">
        <v>0</v>
      </c>
      <c r="BY13" s="114">
        <v>0</v>
      </c>
      <c r="BZ13" s="114">
        <v>0</v>
      </c>
      <c r="CA13" s="114">
        <v>0</v>
      </c>
      <c r="CB13" s="114">
        <v>9178.5</v>
      </c>
      <c r="CC13" s="114">
        <v>0</v>
      </c>
      <c r="CD13" s="114">
        <v>200</v>
      </c>
      <c r="CE13" s="114">
        <v>0</v>
      </c>
      <c r="CF13" s="114">
        <v>0</v>
      </c>
      <c r="CG13" s="114">
        <v>0</v>
      </c>
      <c r="CH13" s="114">
        <v>835.77</v>
      </c>
      <c r="CI13" s="114">
        <v>9337.1299999999992</v>
      </c>
      <c r="CJ13" s="114">
        <v>0</v>
      </c>
      <c r="CK13" s="114">
        <v>0</v>
      </c>
      <c r="CL13" s="114">
        <v>0</v>
      </c>
      <c r="CM13" s="114">
        <v>1466.1</v>
      </c>
      <c r="CN13" s="114">
        <v>336000</v>
      </c>
      <c r="CO13" s="114">
        <v>0</v>
      </c>
      <c r="CP13" s="114">
        <v>2733</v>
      </c>
      <c r="CQ13" s="114">
        <v>0</v>
      </c>
      <c r="CR13" s="114">
        <v>0</v>
      </c>
      <c r="CS13" s="114">
        <v>0</v>
      </c>
      <c r="CT13" s="114">
        <v>0</v>
      </c>
      <c r="CU13" s="114">
        <v>0</v>
      </c>
      <c r="CV13" s="114">
        <v>0</v>
      </c>
      <c r="CW13" s="114">
        <v>300</v>
      </c>
      <c r="CX13" s="114">
        <v>295</v>
      </c>
      <c r="CY13" s="114">
        <v>0</v>
      </c>
      <c r="CZ13" s="114">
        <v>0</v>
      </c>
      <c r="DA13" s="114">
        <v>0</v>
      </c>
      <c r="DB13" s="114">
        <v>42</v>
      </c>
      <c r="DC13" s="114">
        <v>0</v>
      </c>
      <c r="DD13" s="114">
        <v>0</v>
      </c>
      <c r="DE13" s="114">
        <v>0</v>
      </c>
      <c r="DF13" s="114">
        <v>0</v>
      </c>
      <c r="DG13" s="114">
        <v>0</v>
      </c>
      <c r="DH13" s="114">
        <v>0</v>
      </c>
      <c r="DI13" s="114">
        <v>5360.95</v>
      </c>
      <c r="DJ13" s="114">
        <v>12361.1</v>
      </c>
      <c r="DK13" s="114">
        <v>320</v>
      </c>
      <c r="DL13" s="114">
        <v>3048.4</v>
      </c>
      <c r="DM13" s="114">
        <v>14450.8</v>
      </c>
      <c r="DN13" s="114">
        <v>0</v>
      </c>
      <c r="DO13" s="114">
        <v>13299.45</v>
      </c>
      <c r="DP13" s="114">
        <v>0</v>
      </c>
      <c r="DQ13" s="114">
        <v>0</v>
      </c>
      <c r="DR13" s="114">
        <v>0</v>
      </c>
      <c r="DS13" s="114">
        <v>0</v>
      </c>
      <c r="DT13" s="114">
        <v>0</v>
      </c>
      <c r="DU13" s="114">
        <v>17315</v>
      </c>
      <c r="DV13" s="114">
        <v>0</v>
      </c>
      <c r="DW13" s="114">
        <v>0</v>
      </c>
      <c r="DX13" s="114">
        <v>0</v>
      </c>
      <c r="DY13" s="114">
        <v>307.7</v>
      </c>
      <c r="DZ13" s="114">
        <v>7738.25</v>
      </c>
      <c r="EA13" s="114">
        <v>0</v>
      </c>
      <c r="EB13" s="114">
        <v>0</v>
      </c>
      <c r="EC13" s="114">
        <v>0</v>
      </c>
      <c r="ED13" s="114">
        <v>0</v>
      </c>
      <c r="EE13" s="114">
        <v>0</v>
      </c>
      <c r="EF13" s="114">
        <v>7225</v>
      </c>
      <c r="EG13" s="114">
        <v>0</v>
      </c>
      <c r="EH13" s="114">
        <v>0</v>
      </c>
      <c r="EI13" s="114">
        <v>2981.32</v>
      </c>
      <c r="EJ13" s="114">
        <v>0</v>
      </c>
      <c r="EK13" s="114">
        <v>159.09</v>
      </c>
      <c r="EL13" s="114">
        <v>0</v>
      </c>
      <c r="EM13" s="114">
        <v>0</v>
      </c>
      <c r="EN13" s="114">
        <v>0</v>
      </c>
      <c r="EO13" s="114">
        <v>0</v>
      </c>
      <c r="EP13" s="114">
        <v>5946.29</v>
      </c>
      <c r="EQ13" s="114">
        <v>789.93</v>
      </c>
      <c r="ER13" s="114">
        <v>0</v>
      </c>
      <c r="ES13" s="114">
        <v>7225.28</v>
      </c>
      <c r="ET13" s="114">
        <v>0</v>
      </c>
      <c r="EU13" s="114">
        <v>0</v>
      </c>
      <c r="EV13" s="114">
        <v>0</v>
      </c>
      <c r="EW13" s="114">
        <v>2621.2199999999998</v>
      </c>
      <c r="EX13" s="114">
        <v>7049.77</v>
      </c>
      <c r="EY13" s="114">
        <v>500</v>
      </c>
      <c r="EZ13" s="114">
        <v>0</v>
      </c>
      <c r="FA13" s="114">
        <v>201782.66</v>
      </c>
      <c r="FB13" s="114">
        <v>0</v>
      </c>
      <c r="FC13" s="114">
        <v>20</v>
      </c>
      <c r="FD13" s="114">
        <v>500</v>
      </c>
      <c r="FE13" s="114">
        <v>300</v>
      </c>
      <c r="FF13" s="114">
        <v>0</v>
      </c>
      <c r="FG13" s="114">
        <v>1151.3900000000001</v>
      </c>
      <c r="FH13" s="114">
        <v>49665</v>
      </c>
      <c r="FI13" s="114">
        <v>0</v>
      </c>
      <c r="FJ13" s="114">
        <v>0</v>
      </c>
      <c r="FK13" s="114">
        <v>0</v>
      </c>
      <c r="FL13" s="114">
        <v>0</v>
      </c>
      <c r="FM13" s="114">
        <v>0</v>
      </c>
      <c r="FN13" s="114">
        <v>0</v>
      </c>
      <c r="FO13" s="114">
        <v>0</v>
      </c>
      <c r="FP13" s="114">
        <v>0</v>
      </c>
      <c r="FQ13" s="114">
        <v>24921</v>
      </c>
      <c r="FR13" s="114">
        <v>0</v>
      </c>
      <c r="FS13" s="114">
        <v>0</v>
      </c>
      <c r="FT13" s="114">
        <v>20</v>
      </c>
      <c r="FU13" s="114">
        <v>0</v>
      </c>
      <c r="FV13" s="114">
        <v>0</v>
      </c>
      <c r="FW13" s="114">
        <v>0</v>
      </c>
      <c r="FX13" s="114">
        <v>0</v>
      </c>
      <c r="FY13" s="114">
        <v>0</v>
      </c>
      <c r="FZ13" s="114">
        <v>909</v>
      </c>
      <c r="GA13" s="114">
        <v>0</v>
      </c>
      <c r="GB13" s="114">
        <v>0</v>
      </c>
      <c r="GC13" s="114">
        <v>0</v>
      </c>
      <c r="GD13" s="114">
        <v>0</v>
      </c>
      <c r="GE13" s="114">
        <v>0</v>
      </c>
      <c r="GF13" s="114">
        <v>4259</v>
      </c>
      <c r="GG13" s="114">
        <v>2370</v>
      </c>
      <c r="GH13" s="114">
        <v>0</v>
      </c>
      <c r="GI13" s="114">
        <f t="shared" si="0"/>
        <v>1460624.1299999997</v>
      </c>
    </row>
    <row r="14" spans="1:191" s="112" customFormat="1">
      <c r="A14" s="728" t="s">
        <v>0</v>
      </c>
      <c r="B14" s="728"/>
      <c r="C14" s="164" t="s">
        <v>211</v>
      </c>
      <c r="D14" s="112" t="s">
        <v>212</v>
      </c>
      <c r="E14" s="114">
        <v>0</v>
      </c>
      <c r="F14" s="114">
        <v>0</v>
      </c>
      <c r="G14" s="114">
        <v>0</v>
      </c>
      <c r="H14" s="114">
        <v>0</v>
      </c>
      <c r="I14" s="114">
        <v>762046.59</v>
      </c>
      <c r="J14" s="114">
        <v>188</v>
      </c>
      <c r="K14" s="114">
        <v>0</v>
      </c>
      <c r="L14" s="114">
        <v>19024.5</v>
      </c>
      <c r="M14" s="114">
        <v>0</v>
      </c>
      <c r="N14" s="114">
        <v>15570</v>
      </c>
      <c r="O14" s="114">
        <v>0</v>
      </c>
      <c r="P14" s="114">
        <v>0</v>
      </c>
      <c r="Q14" s="114">
        <v>0</v>
      </c>
      <c r="R14" s="114">
        <v>6383</v>
      </c>
      <c r="S14" s="114">
        <v>6674</v>
      </c>
      <c r="T14" s="114">
        <v>13875</v>
      </c>
      <c r="U14" s="114">
        <v>0</v>
      </c>
      <c r="V14" s="114">
        <v>0</v>
      </c>
      <c r="W14" s="114">
        <v>7761.5</v>
      </c>
      <c r="X14" s="114">
        <v>0</v>
      </c>
      <c r="Y14" s="114">
        <v>0</v>
      </c>
      <c r="Z14" s="114">
        <v>285</v>
      </c>
      <c r="AA14" s="114">
        <v>0</v>
      </c>
      <c r="AB14" s="114">
        <v>0</v>
      </c>
      <c r="AC14" s="114">
        <v>0</v>
      </c>
      <c r="AD14" s="114">
        <v>14552</v>
      </c>
      <c r="AE14" s="114">
        <v>0</v>
      </c>
      <c r="AF14" s="114">
        <v>0</v>
      </c>
      <c r="AG14" s="114">
        <v>0</v>
      </c>
      <c r="AH14" s="114">
        <v>0</v>
      </c>
      <c r="AI14" s="114">
        <v>0</v>
      </c>
      <c r="AJ14" s="114">
        <v>0</v>
      </c>
      <c r="AK14" s="114">
        <v>0</v>
      </c>
      <c r="AL14" s="114">
        <v>0</v>
      </c>
      <c r="AM14" s="114">
        <v>1400.13</v>
      </c>
      <c r="AN14" s="114">
        <v>0</v>
      </c>
      <c r="AO14" s="114">
        <v>0</v>
      </c>
      <c r="AP14" s="114">
        <v>4250</v>
      </c>
      <c r="AQ14" s="114">
        <v>1190.83</v>
      </c>
      <c r="AR14" s="114">
        <v>0</v>
      </c>
      <c r="AS14" s="114">
        <v>0</v>
      </c>
      <c r="AT14" s="114">
        <v>0</v>
      </c>
      <c r="AU14" s="114">
        <v>500</v>
      </c>
      <c r="AV14" s="114">
        <v>0</v>
      </c>
      <c r="AW14" s="114">
        <v>15828.04</v>
      </c>
      <c r="AX14" s="114">
        <v>0</v>
      </c>
      <c r="AY14" s="114">
        <v>10285</v>
      </c>
      <c r="AZ14" s="114">
        <v>0</v>
      </c>
      <c r="BA14" s="114">
        <v>44209.45</v>
      </c>
      <c r="BB14" s="114">
        <v>0</v>
      </c>
      <c r="BC14" s="114">
        <v>0</v>
      </c>
      <c r="BD14" s="114">
        <v>45</v>
      </c>
      <c r="BE14" s="114">
        <v>923.32</v>
      </c>
      <c r="BF14" s="114">
        <v>226.33</v>
      </c>
      <c r="BG14" s="114">
        <v>20</v>
      </c>
      <c r="BH14" s="114">
        <v>0</v>
      </c>
      <c r="BI14" s="114">
        <v>0</v>
      </c>
      <c r="BJ14" s="114">
        <v>0</v>
      </c>
      <c r="BK14" s="114">
        <v>0</v>
      </c>
      <c r="BL14" s="114">
        <v>0</v>
      </c>
      <c r="BM14" s="114">
        <v>3308.72</v>
      </c>
      <c r="BN14" s="114">
        <v>0</v>
      </c>
      <c r="BO14" s="114">
        <v>0</v>
      </c>
      <c r="BP14" s="114">
        <v>0</v>
      </c>
      <c r="BQ14" s="114">
        <v>0</v>
      </c>
      <c r="BR14" s="114">
        <v>0</v>
      </c>
      <c r="BS14" s="114">
        <v>0</v>
      </c>
      <c r="BT14" s="114">
        <v>0</v>
      </c>
      <c r="BU14" s="114">
        <v>0</v>
      </c>
      <c r="BV14" s="114">
        <v>5472</v>
      </c>
      <c r="BW14" s="114">
        <v>0</v>
      </c>
      <c r="BX14" s="114">
        <v>0</v>
      </c>
      <c r="BY14" s="114">
        <v>199</v>
      </c>
      <c r="BZ14" s="114">
        <v>1065.71</v>
      </c>
      <c r="CA14" s="114">
        <v>39556</v>
      </c>
      <c r="CB14" s="114">
        <v>0</v>
      </c>
      <c r="CC14" s="114">
        <v>0</v>
      </c>
      <c r="CD14" s="114">
        <v>0</v>
      </c>
      <c r="CE14" s="114">
        <v>0</v>
      </c>
      <c r="CF14" s="114">
        <v>0</v>
      </c>
      <c r="CG14" s="114">
        <v>2511.86</v>
      </c>
      <c r="CH14" s="114">
        <v>0</v>
      </c>
      <c r="CI14" s="114">
        <v>6700</v>
      </c>
      <c r="CJ14" s="114">
        <v>0</v>
      </c>
      <c r="CK14" s="114">
        <v>37</v>
      </c>
      <c r="CL14" s="114">
        <v>0</v>
      </c>
      <c r="CM14" s="114">
        <v>5968.25</v>
      </c>
      <c r="CN14" s="114">
        <v>0</v>
      </c>
      <c r="CO14" s="114">
        <v>0</v>
      </c>
      <c r="CP14" s="114">
        <v>0</v>
      </c>
      <c r="CQ14" s="114">
        <v>0</v>
      </c>
      <c r="CR14" s="114">
        <v>0</v>
      </c>
      <c r="CS14" s="114">
        <v>0</v>
      </c>
      <c r="CT14" s="114">
        <v>0</v>
      </c>
      <c r="CU14" s="114">
        <v>0</v>
      </c>
      <c r="CV14" s="114">
        <v>15366.68</v>
      </c>
      <c r="CW14" s="114">
        <v>238.6</v>
      </c>
      <c r="CX14" s="114">
        <v>0</v>
      </c>
      <c r="CY14" s="114">
        <v>2932.73</v>
      </c>
      <c r="CZ14" s="114">
        <v>4710</v>
      </c>
      <c r="DA14" s="114">
        <v>0</v>
      </c>
      <c r="DB14" s="114">
        <v>492</v>
      </c>
      <c r="DC14" s="114">
        <v>0</v>
      </c>
      <c r="DD14" s="114">
        <v>2</v>
      </c>
      <c r="DE14" s="114">
        <v>0</v>
      </c>
      <c r="DF14" s="114">
        <v>0</v>
      </c>
      <c r="DG14" s="114">
        <v>314160.87</v>
      </c>
      <c r="DH14" s="114">
        <v>0</v>
      </c>
      <c r="DI14" s="114">
        <v>0</v>
      </c>
      <c r="DJ14" s="114">
        <v>0</v>
      </c>
      <c r="DK14" s="114">
        <v>0</v>
      </c>
      <c r="DL14" s="114">
        <v>16600.060000000001</v>
      </c>
      <c r="DM14" s="114">
        <v>18.75</v>
      </c>
      <c r="DN14" s="114">
        <v>0</v>
      </c>
      <c r="DO14" s="114">
        <v>0</v>
      </c>
      <c r="DP14" s="114">
        <v>0</v>
      </c>
      <c r="DQ14" s="114">
        <v>0</v>
      </c>
      <c r="DR14" s="114">
        <v>0</v>
      </c>
      <c r="DS14" s="114">
        <v>0</v>
      </c>
      <c r="DT14" s="114">
        <v>85</v>
      </c>
      <c r="DU14" s="114">
        <v>21871.69</v>
      </c>
      <c r="DV14" s="114">
        <v>225</v>
      </c>
      <c r="DW14" s="114">
        <v>0</v>
      </c>
      <c r="DX14" s="114">
        <v>2925</v>
      </c>
      <c r="DY14" s="114">
        <v>0</v>
      </c>
      <c r="DZ14" s="114">
        <v>0</v>
      </c>
      <c r="EA14" s="114">
        <v>0</v>
      </c>
      <c r="EB14" s="114">
        <v>700</v>
      </c>
      <c r="EC14" s="114">
        <v>0</v>
      </c>
      <c r="ED14" s="114">
        <v>0</v>
      </c>
      <c r="EE14" s="114">
        <v>0</v>
      </c>
      <c r="EF14" s="114">
        <v>0</v>
      </c>
      <c r="EG14" s="114">
        <v>0</v>
      </c>
      <c r="EH14" s="114">
        <v>0</v>
      </c>
      <c r="EI14" s="114">
        <v>0</v>
      </c>
      <c r="EJ14" s="114">
        <v>0</v>
      </c>
      <c r="EK14" s="114">
        <v>0</v>
      </c>
      <c r="EL14" s="114">
        <v>0</v>
      </c>
      <c r="EM14" s="114">
        <v>0</v>
      </c>
      <c r="EN14" s="114">
        <v>0</v>
      </c>
      <c r="EO14" s="114">
        <v>0</v>
      </c>
      <c r="EP14" s="114">
        <v>0</v>
      </c>
      <c r="EQ14" s="114">
        <v>0</v>
      </c>
      <c r="ER14" s="114">
        <v>3624.75</v>
      </c>
      <c r="ES14" s="114">
        <v>2531.54</v>
      </c>
      <c r="ET14" s="114">
        <v>0</v>
      </c>
      <c r="EU14" s="114">
        <v>2967.34</v>
      </c>
      <c r="EV14" s="114">
        <v>0</v>
      </c>
      <c r="EW14" s="114">
        <v>1264.25</v>
      </c>
      <c r="EX14" s="114">
        <v>0</v>
      </c>
      <c r="EY14" s="114">
        <v>477</v>
      </c>
      <c r="EZ14" s="114">
        <v>0</v>
      </c>
      <c r="FA14" s="114">
        <v>0</v>
      </c>
      <c r="FB14" s="114">
        <v>450</v>
      </c>
      <c r="FC14" s="114">
        <v>0</v>
      </c>
      <c r="FD14" s="114">
        <v>210</v>
      </c>
      <c r="FE14" s="114">
        <v>759.28</v>
      </c>
      <c r="FF14" s="114">
        <v>0</v>
      </c>
      <c r="FG14" s="114">
        <v>675</v>
      </c>
      <c r="FH14" s="114">
        <v>277565</v>
      </c>
      <c r="FI14" s="114">
        <v>7603</v>
      </c>
      <c r="FJ14" s="114">
        <v>0</v>
      </c>
      <c r="FK14" s="114">
        <v>9080.36</v>
      </c>
      <c r="FL14" s="114">
        <v>470</v>
      </c>
      <c r="FM14" s="114">
        <v>0</v>
      </c>
      <c r="FN14" s="114">
        <v>0</v>
      </c>
      <c r="FO14" s="114">
        <v>0</v>
      </c>
      <c r="FP14" s="114">
        <v>0</v>
      </c>
      <c r="FQ14" s="114">
        <v>0</v>
      </c>
      <c r="FR14" s="114">
        <v>0</v>
      </c>
      <c r="FS14" s="114">
        <v>0</v>
      </c>
      <c r="FT14" s="114">
        <v>366.64</v>
      </c>
      <c r="FU14" s="114">
        <v>0</v>
      </c>
      <c r="FV14" s="114">
        <v>0</v>
      </c>
      <c r="FW14" s="114">
        <v>0</v>
      </c>
      <c r="FX14" s="114">
        <v>0</v>
      </c>
      <c r="FY14" s="114">
        <v>0</v>
      </c>
      <c r="FZ14" s="114">
        <v>0</v>
      </c>
      <c r="GA14" s="114">
        <v>0</v>
      </c>
      <c r="GB14" s="114">
        <v>0</v>
      </c>
      <c r="GC14" s="114">
        <v>0</v>
      </c>
      <c r="GD14" s="114">
        <v>0</v>
      </c>
      <c r="GE14" s="114">
        <v>0</v>
      </c>
      <c r="GF14" s="114">
        <v>120</v>
      </c>
      <c r="GG14" s="114">
        <v>0</v>
      </c>
      <c r="GH14" s="114">
        <v>0</v>
      </c>
      <c r="GI14" s="114">
        <f t="shared" si="0"/>
        <v>1678548.77</v>
      </c>
    </row>
    <row r="15" spans="1:191" s="112" customFormat="1">
      <c r="A15" s="728" t="s">
        <v>0</v>
      </c>
      <c r="B15" s="728"/>
      <c r="C15" s="164" t="s">
        <v>213</v>
      </c>
      <c r="D15" s="112" t="s">
        <v>214</v>
      </c>
      <c r="E15" s="114">
        <v>0</v>
      </c>
      <c r="F15" s="114">
        <v>0</v>
      </c>
      <c r="G15" s="114">
        <v>0</v>
      </c>
      <c r="H15" s="114">
        <v>1341.25</v>
      </c>
      <c r="I15" s="114">
        <v>0</v>
      </c>
      <c r="J15" s="114">
        <v>57542.48</v>
      </c>
      <c r="K15" s="114">
        <v>0</v>
      </c>
      <c r="L15" s="114">
        <v>187</v>
      </c>
      <c r="M15" s="114">
        <v>0</v>
      </c>
      <c r="N15" s="114">
        <v>3467</v>
      </c>
      <c r="O15" s="114">
        <v>0</v>
      </c>
      <c r="P15" s="114">
        <v>0</v>
      </c>
      <c r="Q15" s="114">
        <v>21418.400000000001</v>
      </c>
      <c r="R15" s="114">
        <v>0</v>
      </c>
      <c r="S15" s="114">
        <v>0</v>
      </c>
      <c r="T15" s="114">
        <v>0</v>
      </c>
      <c r="U15" s="114">
        <v>3940</v>
      </c>
      <c r="V15" s="114">
        <v>0</v>
      </c>
      <c r="W15" s="114">
        <v>3972.82</v>
      </c>
      <c r="X15" s="114">
        <v>913.78</v>
      </c>
      <c r="Y15" s="114">
        <v>0</v>
      </c>
      <c r="Z15" s="114">
        <v>228.5</v>
      </c>
      <c r="AA15" s="114">
        <v>0</v>
      </c>
      <c r="AB15" s="114">
        <v>0</v>
      </c>
      <c r="AC15" s="114">
        <v>80</v>
      </c>
      <c r="AD15" s="114">
        <v>332.03</v>
      </c>
      <c r="AE15" s="114">
        <v>0</v>
      </c>
      <c r="AF15" s="114">
        <v>4952.13</v>
      </c>
      <c r="AG15" s="114">
        <v>0</v>
      </c>
      <c r="AH15" s="114">
        <v>0</v>
      </c>
      <c r="AI15" s="114">
        <v>0</v>
      </c>
      <c r="AJ15" s="114">
        <v>0</v>
      </c>
      <c r="AK15" s="114">
        <v>9856.6</v>
      </c>
      <c r="AL15" s="114">
        <v>0</v>
      </c>
      <c r="AM15" s="114">
        <v>50</v>
      </c>
      <c r="AN15" s="114">
        <v>0</v>
      </c>
      <c r="AO15" s="114">
        <v>0</v>
      </c>
      <c r="AP15" s="114">
        <v>0</v>
      </c>
      <c r="AQ15" s="114">
        <v>0</v>
      </c>
      <c r="AR15" s="114">
        <v>2.5</v>
      </c>
      <c r="AS15" s="114">
        <v>0</v>
      </c>
      <c r="AT15" s="114">
        <v>0</v>
      </c>
      <c r="AU15" s="114">
        <v>2658.46</v>
      </c>
      <c r="AV15" s="114">
        <v>0</v>
      </c>
      <c r="AW15" s="114">
        <v>308.73</v>
      </c>
      <c r="AX15" s="114">
        <v>0</v>
      </c>
      <c r="AY15" s="114">
        <v>0</v>
      </c>
      <c r="AZ15" s="114">
        <v>1200</v>
      </c>
      <c r="BA15" s="114">
        <v>15872.11</v>
      </c>
      <c r="BB15" s="114">
        <v>239.4</v>
      </c>
      <c r="BC15" s="114">
        <v>1447.54</v>
      </c>
      <c r="BD15" s="114">
        <v>0</v>
      </c>
      <c r="BE15" s="114">
        <v>35</v>
      </c>
      <c r="BF15" s="114">
        <v>0</v>
      </c>
      <c r="BG15" s="114">
        <v>4283</v>
      </c>
      <c r="BH15" s="114">
        <v>0</v>
      </c>
      <c r="BI15" s="114">
        <v>200</v>
      </c>
      <c r="BJ15" s="114">
        <v>0</v>
      </c>
      <c r="BK15" s="114">
        <v>0</v>
      </c>
      <c r="BL15" s="114">
        <v>0</v>
      </c>
      <c r="BM15" s="114">
        <v>0</v>
      </c>
      <c r="BN15" s="114">
        <v>0</v>
      </c>
      <c r="BO15" s="114">
        <v>0</v>
      </c>
      <c r="BP15" s="114">
        <v>0</v>
      </c>
      <c r="BQ15" s="114">
        <v>29253.37</v>
      </c>
      <c r="BR15" s="114">
        <v>0</v>
      </c>
      <c r="BS15" s="114">
        <v>11315</v>
      </c>
      <c r="BT15" s="114">
        <v>5000</v>
      </c>
      <c r="BU15" s="114">
        <v>0</v>
      </c>
      <c r="BV15" s="114">
        <v>78438.350000000006</v>
      </c>
      <c r="BW15" s="114">
        <v>0</v>
      </c>
      <c r="BX15" s="114">
        <v>0</v>
      </c>
      <c r="BY15" s="114">
        <v>2400</v>
      </c>
      <c r="BZ15" s="114">
        <v>0</v>
      </c>
      <c r="CA15" s="114">
        <v>100</v>
      </c>
      <c r="CB15" s="114">
        <v>38103</v>
      </c>
      <c r="CC15" s="114">
        <v>0</v>
      </c>
      <c r="CD15" s="114">
        <v>7860</v>
      </c>
      <c r="CE15" s="114">
        <v>0</v>
      </c>
      <c r="CF15" s="114">
        <v>0</v>
      </c>
      <c r="CG15" s="114">
        <v>0</v>
      </c>
      <c r="CH15" s="114">
        <v>0</v>
      </c>
      <c r="CI15" s="114">
        <v>260</v>
      </c>
      <c r="CJ15" s="114">
        <v>0</v>
      </c>
      <c r="CK15" s="114">
        <v>64</v>
      </c>
      <c r="CL15" s="114">
        <v>0</v>
      </c>
      <c r="CM15" s="114">
        <v>0</v>
      </c>
      <c r="CN15" s="114">
        <v>0</v>
      </c>
      <c r="CO15" s="114">
        <v>0</v>
      </c>
      <c r="CP15" s="114">
        <v>49050.239999999998</v>
      </c>
      <c r="CQ15" s="114">
        <v>0</v>
      </c>
      <c r="CR15" s="114">
        <v>0</v>
      </c>
      <c r="CS15" s="114">
        <v>0</v>
      </c>
      <c r="CT15" s="114">
        <v>0</v>
      </c>
      <c r="CU15" s="114">
        <v>0</v>
      </c>
      <c r="CV15" s="114">
        <v>0</v>
      </c>
      <c r="CW15" s="114">
        <v>0</v>
      </c>
      <c r="CX15" s="114">
        <v>90</v>
      </c>
      <c r="CY15" s="114">
        <v>325.52</v>
      </c>
      <c r="CZ15" s="114">
        <v>84078.79</v>
      </c>
      <c r="DA15" s="114">
        <v>26706.84</v>
      </c>
      <c r="DB15" s="114">
        <v>310.64999999999998</v>
      </c>
      <c r="DC15" s="114">
        <v>0</v>
      </c>
      <c r="DD15" s="114">
        <v>7704.02</v>
      </c>
      <c r="DE15" s="114">
        <v>0</v>
      </c>
      <c r="DF15" s="114">
        <v>191.04</v>
      </c>
      <c r="DG15" s="114">
        <v>0</v>
      </c>
      <c r="DH15" s="114">
        <v>0</v>
      </c>
      <c r="DI15" s="114">
        <v>0</v>
      </c>
      <c r="DJ15" s="114">
        <v>30526.45</v>
      </c>
      <c r="DK15" s="114">
        <v>0</v>
      </c>
      <c r="DL15" s="114">
        <v>0</v>
      </c>
      <c r="DM15" s="114">
        <v>77.5</v>
      </c>
      <c r="DN15" s="114">
        <v>0</v>
      </c>
      <c r="DO15" s="114">
        <v>0</v>
      </c>
      <c r="DP15" s="114">
        <v>0</v>
      </c>
      <c r="DQ15" s="114">
        <v>0</v>
      </c>
      <c r="DR15" s="114">
        <v>36532.15</v>
      </c>
      <c r="DS15" s="114">
        <v>0</v>
      </c>
      <c r="DT15" s="114">
        <v>6578</v>
      </c>
      <c r="DU15" s="114">
        <v>22140.66</v>
      </c>
      <c r="DV15" s="114">
        <v>0</v>
      </c>
      <c r="DW15" s="114">
        <v>0</v>
      </c>
      <c r="DX15" s="114">
        <v>0</v>
      </c>
      <c r="DY15" s="114">
        <v>113276.62</v>
      </c>
      <c r="DZ15" s="114">
        <v>0</v>
      </c>
      <c r="EA15" s="114">
        <v>0</v>
      </c>
      <c r="EB15" s="114">
        <v>0</v>
      </c>
      <c r="EC15" s="114">
        <v>0</v>
      </c>
      <c r="ED15" s="114">
        <v>8900</v>
      </c>
      <c r="EE15" s="114">
        <v>800</v>
      </c>
      <c r="EF15" s="114">
        <v>0</v>
      </c>
      <c r="EG15" s="114">
        <v>0</v>
      </c>
      <c r="EH15" s="114">
        <v>0</v>
      </c>
      <c r="EI15" s="114">
        <v>0</v>
      </c>
      <c r="EJ15" s="114">
        <v>16723.61</v>
      </c>
      <c r="EK15" s="114">
        <v>8061.92</v>
      </c>
      <c r="EL15" s="114">
        <v>0</v>
      </c>
      <c r="EM15" s="114">
        <v>0</v>
      </c>
      <c r="EN15" s="114">
        <v>0</v>
      </c>
      <c r="EO15" s="114">
        <v>0</v>
      </c>
      <c r="EP15" s="114">
        <v>0</v>
      </c>
      <c r="EQ15" s="114">
        <v>2915.2</v>
      </c>
      <c r="ER15" s="114">
        <v>0</v>
      </c>
      <c r="ES15" s="114">
        <v>0</v>
      </c>
      <c r="ET15" s="114">
        <v>0</v>
      </c>
      <c r="EU15" s="114">
        <v>0</v>
      </c>
      <c r="EV15" s="114">
        <v>33372.39</v>
      </c>
      <c r="EW15" s="114">
        <v>0</v>
      </c>
      <c r="EX15" s="114">
        <v>53592</v>
      </c>
      <c r="EY15" s="114">
        <v>0</v>
      </c>
      <c r="EZ15" s="114">
        <v>0</v>
      </c>
      <c r="FA15" s="114">
        <v>0</v>
      </c>
      <c r="FB15" s="114">
        <v>0</v>
      </c>
      <c r="FC15" s="114">
        <v>530</v>
      </c>
      <c r="FD15" s="114">
        <v>0</v>
      </c>
      <c r="FE15" s="114">
        <v>505.84</v>
      </c>
      <c r="FF15" s="114">
        <v>0</v>
      </c>
      <c r="FG15" s="114">
        <v>0</v>
      </c>
      <c r="FH15" s="114">
        <v>2940.53</v>
      </c>
      <c r="FI15" s="114">
        <v>3715</v>
      </c>
      <c r="FJ15" s="114">
        <v>0</v>
      </c>
      <c r="FK15" s="114">
        <v>0</v>
      </c>
      <c r="FL15" s="114">
        <v>0</v>
      </c>
      <c r="FM15" s="114">
        <v>0</v>
      </c>
      <c r="FN15" s="114">
        <v>0</v>
      </c>
      <c r="FO15" s="114">
        <v>0</v>
      </c>
      <c r="FP15" s="114">
        <v>0</v>
      </c>
      <c r="FQ15" s="114">
        <v>0</v>
      </c>
      <c r="FR15" s="114">
        <v>0</v>
      </c>
      <c r="FS15" s="114">
        <v>0</v>
      </c>
      <c r="FT15" s="114">
        <v>0</v>
      </c>
      <c r="FU15" s="114">
        <v>0</v>
      </c>
      <c r="FV15" s="114">
        <v>5757.13</v>
      </c>
      <c r="FW15" s="114">
        <v>0</v>
      </c>
      <c r="FX15" s="114">
        <v>0</v>
      </c>
      <c r="FY15" s="114">
        <v>0</v>
      </c>
      <c r="FZ15" s="114">
        <v>0</v>
      </c>
      <c r="GA15" s="114">
        <v>0</v>
      </c>
      <c r="GB15" s="114">
        <v>0</v>
      </c>
      <c r="GC15" s="114">
        <v>0</v>
      </c>
      <c r="GD15" s="114">
        <v>0</v>
      </c>
      <c r="GE15" s="114">
        <v>23339.73</v>
      </c>
      <c r="GF15" s="114">
        <v>2305</v>
      </c>
      <c r="GG15" s="114">
        <v>0</v>
      </c>
      <c r="GH15" s="114">
        <v>0</v>
      </c>
      <c r="GI15" s="114">
        <f t="shared" si="0"/>
        <v>848369.28</v>
      </c>
    </row>
    <row r="16" spans="1:191" s="112" customFormat="1">
      <c r="A16" s="728" t="s">
        <v>0</v>
      </c>
      <c r="B16" s="728"/>
      <c r="C16" s="164" t="s">
        <v>215</v>
      </c>
      <c r="D16" s="112" t="s">
        <v>216</v>
      </c>
      <c r="E16" s="114">
        <v>0</v>
      </c>
      <c r="F16" s="114">
        <v>0</v>
      </c>
      <c r="G16" s="114">
        <v>0</v>
      </c>
      <c r="H16" s="114">
        <v>0</v>
      </c>
      <c r="I16" s="114">
        <v>353351.04</v>
      </c>
      <c r="J16" s="114">
        <v>2600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11859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  <c r="AC16" s="114">
        <v>0</v>
      </c>
      <c r="AD16" s="114">
        <v>0</v>
      </c>
      <c r="AE16" s="114">
        <v>0</v>
      </c>
      <c r="AF16" s="114">
        <v>3575</v>
      </c>
      <c r="AG16" s="114">
        <v>0</v>
      </c>
      <c r="AH16" s="114">
        <v>0</v>
      </c>
      <c r="AI16" s="114">
        <v>0</v>
      </c>
      <c r="AJ16" s="114">
        <v>0</v>
      </c>
      <c r="AK16" s="114">
        <v>0</v>
      </c>
      <c r="AL16" s="114">
        <v>0</v>
      </c>
      <c r="AM16" s="114">
        <v>0</v>
      </c>
      <c r="AN16" s="114">
        <v>0</v>
      </c>
      <c r="AO16" s="114">
        <v>0</v>
      </c>
      <c r="AP16" s="114">
        <v>0</v>
      </c>
      <c r="AQ16" s="114">
        <v>0</v>
      </c>
      <c r="AR16" s="114">
        <v>0</v>
      </c>
      <c r="AS16" s="114">
        <v>0</v>
      </c>
      <c r="AT16" s="114">
        <v>0</v>
      </c>
      <c r="AU16" s="114">
        <v>0</v>
      </c>
      <c r="AV16" s="114">
        <v>0</v>
      </c>
      <c r="AW16" s="114">
        <v>0</v>
      </c>
      <c r="AX16" s="114">
        <v>6000</v>
      </c>
      <c r="AY16" s="114">
        <v>0</v>
      </c>
      <c r="AZ16" s="114">
        <v>0</v>
      </c>
      <c r="BA16" s="114">
        <v>0</v>
      </c>
      <c r="BB16" s="114">
        <v>16459</v>
      </c>
      <c r="BC16" s="114">
        <v>0</v>
      </c>
      <c r="BD16" s="114">
        <v>150</v>
      </c>
      <c r="BE16" s="114">
        <v>0</v>
      </c>
      <c r="BF16" s="114">
        <v>0</v>
      </c>
      <c r="BG16" s="114">
        <v>1130</v>
      </c>
      <c r="BH16" s="114">
        <v>0</v>
      </c>
      <c r="BI16" s="114">
        <v>0</v>
      </c>
      <c r="BJ16" s="114">
        <v>9930</v>
      </c>
      <c r="BK16" s="114">
        <v>0</v>
      </c>
      <c r="BL16" s="114">
        <v>0</v>
      </c>
      <c r="BM16" s="114">
        <v>200</v>
      </c>
      <c r="BN16" s="114">
        <v>0</v>
      </c>
      <c r="BO16" s="114">
        <v>0</v>
      </c>
      <c r="BP16" s="114">
        <v>0</v>
      </c>
      <c r="BQ16" s="114">
        <v>0</v>
      </c>
      <c r="BR16" s="114">
        <v>0</v>
      </c>
      <c r="BS16" s="114">
        <v>0</v>
      </c>
      <c r="BT16" s="114">
        <v>0</v>
      </c>
      <c r="BU16" s="114">
        <v>0</v>
      </c>
      <c r="BV16" s="114">
        <v>0</v>
      </c>
      <c r="BW16" s="114">
        <v>0</v>
      </c>
      <c r="BX16" s="114">
        <v>0</v>
      </c>
      <c r="BY16" s="114">
        <v>0</v>
      </c>
      <c r="BZ16" s="114">
        <v>0</v>
      </c>
      <c r="CA16" s="114">
        <v>11010</v>
      </c>
      <c r="CB16" s="114">
        <v>5145</v>
      </c>
      <c r="CC16" s="114">
        <v>4785</v>
      </c>
      <c r="CD16" s="114">
        <v>0</v>
      </c>
      <c r="CE16" s="114">
        <v>0</v>
      </c>
      <c r="CF16" s="114">
        <v>0</v>
      </c>
      <c r="CG16" s="114">
        <v>0</v>
      </c>
      <c r="CH16" s="114">
        <v>0</v>
      </c>
      <c r="CI16" s="114">
        <v>0</v>
      </c>
      <c r="CJ16" s="114">
        <v>0</v>
      </c>
      <c r="CK16" s="114">
        <v>0</v>
      </c>
      <c r="CL16" s="114">
        <v>0</v>
      </c>
      <c r="CM16" s="114">
        <v>0</v>
      </c>
      <c r="CN16" s="114">
        <v>0</v>
      </c>
      <c r="CO16" s="114">
        <v>0</v>
      </c>
      <c r="CP16" s="114">
        <v>0</v>
      </c>
      <c r="CQ16" s="114">
        <v>0</v>
      </c>
      <c r="CR16" s="114">
        <v>0</v>
      </c>
      <c r="CS16" s="114">
        <v>0</v>
      </c>
      <c r="CT16" s="114">
        <v>0</v>
      </c>
      <c r="CU16" s="114">
        <v>0</v>
      </c>
      <c r="CV16" s="114">
        <v>0</v>
      </c>
      <c r="CW16" s="114">
        <v>0</v>
      </c>
      <c r="CX16" s="114">
        <v>0</v>
      </c>
      <c r="CY16" s="114">
        <v>0</v>
      </c>
      <c r="CZ16" s="114">
        <v>0</v>
      </c>
      <c r="DA16" s="114">
        <v>0</v>
      </c>
      <c r="DB16" s="114">
        <v>0</v>
      </c>
      <c r="DC16" s="114">
        <v>0</v>
      </c>
      <c r="DD16" s="114">
        <v>3450</v>
      </c>
      <c r="DE16" s="114">
        <v>0</v>
      </c>
      <c r="DF16" s="114">
        <v>0</v>
      </c>
      <c r="DG16" s="114">
        <v>13842.63</v>
      </c>
      <c r="DH16" s="114">
        <v>29812.68</v>
      </c>
      <c r="DI16" s="114">
        <v>0</v>
      </c>
      <c r="DJ16" s="114">
        <v>0</v>
      </c>
      <c r="DK16" s="114">
        <v>0</v>
      </c>
      <c r="DL16" s="114">
        <v>0</v>
      </c>
      <c r="DM16" s="114">
        <v>0</v>
      </c>
      <c r="DN16" s="114">
        <v>0</v>
      </c>
      <c r="DO16" s="114">
        <v>0</v>
      </c>
      <c r="DP16" s="114">
        <v>0</v>
      </c>
      <c r="DQ16" s="114">
        <v>0</v>
      </c>
      <c r="DR16" s="114">
        <v>0</v>
      </c>
      <c r="DS16" s="114">
        <v>0</v>
      </c>
      <c r="DT16" s="114">
        <v>125</v>
      </c>
      <c r="DU16" s="114">
        <v>0</v>
      </c>
      <c r="DV16" s="114">
        <v>0</v>
      </c>
      <c r="DW16" s="114">
        <v>0</v>
      </c>
      <c r="DX16" s="114">
        <v>0</v>
      </c>
      <c r="DY16" s="114">
        <v>0</v>
      </c>
      <c r="DZ16" s="114">
        <v>0</v>
      </c>
      <c r="EA16" s="114">
        <v>0</v>
      </c>
      <c r="EB16" s="114">
        <v>0</v>
      </c>
      <c r="EC16" s="114">
        <v>0</v>
      </c>
      <c r="ED16" s="114">
        <v>0</v>
      </c>
      <c r="EE16" s="114">
        <v>0</v>
      </c>
      <c r="EF16" s="114">
        <v>0</v>
      </c>
      <c r="EG16" s="114">
        <v>0</v>
      </c>
      <c r="EH16" s="114">
        <v>0</v>
      </c>
      <c r="EI16" s="114">
        <v>0</v>
      </c>
      <c r="EJ16" s="114">
        <v>0</v>
      </c>
      <c r="EK16" s="114">
        <v>0</v>
      </c>
      <c r="EL16" s="114">
        <v>0</v>
      </c>
      <c r="EM16" s="114">
        <v>0</v>
      </c>
      <c r="EN16" s="114">
        <v>0</v>
      </c>
      <c r="EO16" s="114">
        <v>0</v>
      </c>
      <c r="EP16" s="114">
        <v>0</v>
      </c>
      <c r="EQ16" s="114">
        <v>0</v>
      </c>
      <c r="ER16" s="114">
        <v>0</v>
      </c>
      <c r="ES16" s="114">
        <v>0</v>
      </c>
      <c r="ET16" s="114">
        <v>0</v>
      </c>
      <c r="EU16" s="114">
        <v>0</v>
      </c>
      <c r="EV16" s="114">
        <v>0</v>
      </c>
      <c r="EW16" s="114">
        <v>0</v>
      </c>
      <c r="EX16" s="114">
        <v>0</v>
      </c>
      <c r="EY16" s="114">
        <v>0</v>
      </c>
      <c r="EZ16" s="114">
        <v>29235</v>
      </c>
      <c r="FA16" s="114">
        <v>0</v>
      </c>
      <c r="FB16" s="114">
        <v>0</v>
      </c>
      <c r="FC16" s="114">
        <v>0</v>
      </c>
      <c r="FD16" s="114">
        <v>0</v>
      </c>
      <c r="FE16" s="114">
        <v>0</v>
      </c>
      <c r="FF16" s="114">
        <v>0</v>
      </c>
      <c r="FG16" s="114">
        <v>0</v>
      </c>
      <c r="FH16" s="114">
        <v>0</v>
      </c>
      <c r="FI16" s="114">
        <v>0</v>
      </c>
      <c r="FJ16" s="114">
        <v>4230.5</v>
      </c>
      <c r="FK16" s="114">
        <v>0</v>
      </c>
      <c r="FL16" s="114">
        <v>0</v>
      </c>
      <c r="FM16" s="114">
        <v>0</v>
      </c>
      <c r="FN16" s="114">
        <v>0</v>
      </c>
      <c r="FO16" s="114">
        <v>0</v>
      </c>
      <c r="FP16" s="114">
        <v>4785</v>
      </c>
      <c r="FQ16" s="114">
        <v>0</v>
      </c>
      <c r="FR16" s="114">
        <v>0</v>
      </c>
      <c r="FS16" s="114">
        <v>0</v>
      </c>
      <c r="FT16" s="114">
        <v>0</v>
      </c>
      <c r="FU16" s="114">
        <v>0</v>
      </c>
      <c r="FV16" s="114">
        <v>0</v>
      </c>
      <c r="FW16" s="114">
        <v>0</v>
      </c>
      <c r="FX16" s="114">
        <v>0</v>
      </c>
      <c r="FY16" s="114">
        <v>0</v>
      </c>
      <c r="FZ16" s="114">
        <v>0</v>
      </c>
      <c r="GA16" s="114">
        <v>0</v>
      </c>
      <c r="GB16" s="114">
        <v>0</v>
      </c>
      <c r="GC16" s="114">
        <v>0</v>
      </c>
      <c r="GD16" s="114">
        <v>0</v>
      </c>
      <c r="GE16" s="114">
        <v>0</v>
      </c>
      <c r="GF16" s="114">
        <v>0</v>
      </c>
      <c r="GG16" s="114">
        <v>0</v>
      </c>
      <c r="GH16" s="114">
        <v>0</v>
      </c>
      <c r="GI16" s="114">
        <f t="shared" si="0"/>
        <v>511674.85</v>
      </c>
    </row>
    <row r="17" spans="1:191" s="112" customFormat="1">
      <c r="A17" s="728" t="s">
        <v>0</v>
      </c>
      <c r="B17" s="728"/>
      <c r="C17" s="164" t="s">
        <v>217</v>
      </c>
      <c r="D17" s="112" t="s">
        <v>218</v>
      </c>
      <c r="E17" s="114">
        <v>0</v>
      </c>
      <c r="F17" s="114">
        <v>500</v>
      </c>
      <c r="G17" s="114">
        <v>1</v>
      </c>
      <c r="H17" s="114">
        <v>2480</v>
      </c>
      <c r="I17" s="114">
        <v>149331.88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74.400000000000006</v>
      </c>
      <c r="P17" s="114">
        <v>0</v>
      </c>
      <c r="Q17" s="114">
        <v>8717.5</v>
      </c>
      <c r="R17" s="114">
        <v>0</v>
      </c>
      <c r="S17" s="114">
        <v>8010</v>
      </c>
      <c r="T17" s="114">
        <v>18300.98</v>
      </c>
      <c r="U17" s="114">
        <v>0</v>
      </c>
      <c r="V17" s="114">
        <v>47895.54</v>
      </c>
      <c r="W17" s="114">
        <v>0</v>
      </c>
      <c r="X17" s="114">
        <v>139480.70000000001</v>
      </c>
      <c r="Y17" s="114">
        <v>0</v>
      </c>
      <c r="Z17" s="114">
        <v>420</v>
      </c>
      <c r="AA17" s="114">
        <v>0</v>
      </c>
      <c r="AB17" s="114">
        <v>150</v>
      </c>
      <c r="AC17" s="114">
        <v>64510.04</v>
      </c>
      <c r="AD17" s="114">
        <v>0</v>
      </c>
      <c r="AE17" s="114">
        <v>0</v>
      </c>
      <c r="AF17" s="114">
        <v>23397.4</v>
      </c>
      <c r="AG17" s="114">
        <v>1200</v>
      </c>
      <c r="AH17" s="114">
        <v>0</v>
      </c>
      <c r="AI17" s="114">
        <v>300</v>
      </c>
      <c r="AJ17" s="114">
        <v>0</v>
      </c>
      <c r="AK17" s="114">
        <v>14103</v>
      </c>
      <c r="AL17" s="114">
        <v>0</v>
      </c>
      <c r="AM17" s="114">
        <v>96901</v>
      </c>
      <c r="AN17" s="114">
        <v>0</v>
      </c>
      <c r="AO17" s="114">
        <v>500</v>
      </c>
      <c r="AP17" s="114">
        <v>0</v>
      </c>
      <c r="AQ17" s="114">
        <v>0</v>
      </c>
      <c r="AR17" s="114">
        <v>500</v>
      </c>
      <c r="AS17" s="114">
        <v>0</v>
      </c>
      <c r="AT17" s="114">
        <v>150</v>
      </c>
      <c r="AU17" s="114">
        <v>0</v>
      </c>
      <c r="AV17" s="114">
        <v>0</v>
      </c>
      <c r="AW17" s="114">
        <v>0</v>
      </c>
      <c r="AX17" s="114">
        <v>0</v>
      </c>
      <c r="AY17" s="114">
        <v>64816.639999999999</v>
      </c>
      <c r="AZ17" s="114">
        <v>4930.33</v>
      </c>
      <c r="BA17" s="114">
        <v>3000</v>
      </c>
      <c r="BB17" s="114">
        <v>111250.4</v>
      </c>
      <c r="BC17" s="114">
        <v>300</v>
      </c>
      <c r="BD17" s="114">
        <v>0</v>
      </c>
      <c r="BE17" s="114">
        <v>4800</v>
      </c>
      <c r="BF17" s="114">
        <v>0</v>
      </c>
      <c r="BG17" s="114">
        <v>0</v>
      </c>
      <c r="BH17" s="114">
        <v>13724.65</v>
      </c>
      <c r="BI17" s="114">
        <v>1300</v>
      </c>
      <c r="BJ17" s="114">
        <v>13507.5</v>
      </c>
      <c r="BK17" s="114">
        <v>0</v>
      </c>
      <c r="BL17" s="114">
        <v>0</v>
      </c>
      <c r="BM17" s="114">
        <v>0</v>
      </c>
      <c r="BN17" s="114">
        <v>0</v>
      </c>
      <c r="BO17" s="114">
        <v>0</v>
      </c>
      <c r="BP17" s="114">
        <v>3258.9</v>
      </c>
      <c r="BQ17" s="114">
        <v>225</v>
      </c>
      <c r="BR17" s="114">
        <v>0</v>
      </c>
      <c r="BS17" s="114">
        <v>0</v>
      </c>
      <c r="BT17" s="114">
        <v>0</v>
      </c>
      <c r="BU17" s="114">
        <v>0</v>
      </c>
      <c r="BV17" s="114">
        <v>0</v>
      </c>
      <c r="BW17" s="114">
        <v>0</v>
      </c>
      <c r="BX17" s="114">
        <v>0</v>
      </c>
      <c r="BY17" s="114">
        <v>960</v>
      </c>
      <c r="BZ17" s="114">
        <v>11293.42</v>
      </c>
      <c r="CA17" s="114">
        <v>59587.21</v>
      </c>
      <c r="CB17" s="114">
        <v>5756</v>
      </c>
      <c r="CC17" s="114">
        <v>1200</v>
      </c>
      <c r="CD17" s="114">
        <v>2375</v>
      </c>
      <c r="CE17" s="114">
        <v>0</v>
      </c>
      <c r="CF17" s="114">
        <v>0</v>
      </c>
      <c r="CG17" s="114">
        <v>0</v>
      </c>
      <c r="CH17" s="114">
        <v>0</v>
      </c>
      <c r="CI17" s="114">
        <v>0</v>
      </c>
      <c r="CJ17" s="114">
        <v>0</v>
      </c>
      <c r="CK17" s="114">
        <v>13958.75</v>
      </c>
      <c r="CL17" s="114">
        <v>0</v>
      </c>
      <c r="CM17" s="114">
        <v>0</v>
      </c>
      <c r="CN17" s="114">
        <v>0</v>
      </c>
      <c r="CO17" s="114">
        <v>22120.01</v>
      </c>
      <c r="CP17" s="114">
        <v>0</v>
      </c>
      <c r="CQ17" s="114">
        <v>0</v>
      </c>
      <c r="CR17" s="114">
        <v>0</v>
      </c>
      <c r="CS17" s="114">
        <v>0</v>
      </c>
      <c r="CT17" s="114">
        <v>0</v>
      </c>
      <c r="CU17" s="114">
        <v>0</v>
      </c>
      <c r="CV17" s="114">
        <v>1875</v>
      </c>
      <c r="CW17" s="114">
        <v>148</v>
      </c>
      <c r="CX17" s="114">
        <v>0</v>
      </c>
      <c r="CY17" s="114">
        <v>227</v>
      </c>
      <c r="CZ17" s="114">
        <v>22784</v>
      </c>
      <c r="DA17" s="114">
        <v>150</v>
      </c>
      <c r="DB17" s="114">
        <v>7990</v>
      </c>
      <c r="DC17" s="114">
        <v>56673</v>
      </c>
      <c r="DD17" s="114">
        <v>1650</v>
      </c>
      <c r="DE17" s="114">
        <v>0</v>
      </c>
      <c r="DF17" s="114">
        <v>0</v>
      </c>
      <c r="DG17" s="114">
        <v>218982.09</v>
      </c>
      <c r="DH17" s="114">
        <v>10412.42</v>
      </c>
      <c r="DI17" s="114">
        <v>0</v>
      </c>
      <c r="DJ17" s="114">
        <v>16050</v>
      </c>
      <c r="DK17" s="114">
        <v>0</v>
      </c>
      <c r="DL17" s="114">
        <v>0</v>
      </c>
      <c r="DM17" s="114">
        <v>688684.57</v>
      </c>
      <c r="DN17" s="114">
        <v>0</v>
      </c>
      <c r="DO17" s="114">
        <v>0</v>
      </c>
      <c r="DP17" s="114">
        <v>25396</v>
      </c>
      <c r="DQ17" s="114">
        <v>0</v>
      </c>
      <c r="DR17" s="114">
        <v>0</v>
      </c>
      <c r="DS17" s="114">
        <v>500</v>
      </c>
      <c r="DT17" s="114">
        <v>0</v>
      </c>
      <c r="DU17" s="114">
        <v>0</v>
      </c>
      <c r="DV17" s="114">
        <v>5000</v>
      </c>
      <c r="DW17" s="114">
        <v>0</v>
      </c>
      <c r="DX17" s="114">
        <v>0</v>
      </c>
      <c r="DY17" s="114">
        <v>76338.960000000006</v>
      </c>
      <c r="DZ17" s="114">
        <v>0</v>
      </c>
      <c r="EA17" s="114">
        <v>0</v>
      </c>
      <c r="EB17" s="114">
        <v>0</v>
      </c>
      <c r="EC17" s="114">
        <v>0</v>
      </c>
      <c r="ED17" s="114">
        <v>0</v>
      </c>
      <c r="EE17" s="114">
        <v>0</v>
      </c>
      <c r="EF17" s="114">
        <v>0</v>
      </c>
      <c r="EG17" s="114">
        <v>0</v>
      </c>
      <c r="EH17" s="114">
        <v>0</v>
      </c>
      <c r="EI17" s="114">
        <v>0</v>
      </c>
      <c r="EJ17" s="114">
        <v>9602</v>
      </c>
      <c r="EK17" s="114">
        <v>0</v>
      </c>
      <c r="EL17" s="114">
        <v>540</v>
      </c>
      <c r="EM17" s="114">
        <v>0</v>
      </c>
      <c r="EN17" s="114">
        <v>0</v>
      </c>
      <c r="EO17" s="114">
        <v>0</v>
      </c>
      <c r="EP17" s="114">
        <v>66753.429999999993</v>
      </c>
      <c r="EQ17" s="114">
        <v>0</v>
      </c>
      <c r="ER17" s="114">
        <v>2734.54</v>
      </c>
      <c r="ES17" s="114">
        <v>0</v>
      </c>
      <c r="ET17" s="114">
        <v>6427.23</v>
      </c>
      <c r="EU17" s="114">
        <v>0</v>
      </c>
      <c r="EV17" s="114">
        <v>0</v>
      </c>
      <c r="EW17" s="114">
        <v>2895</v>
      </c>
      <c r="EX17" s="114">
        <v>0</v>
      </c>
      <c r="EY17" s="114">
        <v>0</v>
      </c>
      <c r="EZ17" s="114">
        <v>0</v>
      </c>
      <c r="FA17" s="114">
        <v>0</v>
      </c>
      <c r="FB17" s="114">
        <v>0</v>
      </c>
      <c r="FC17" s="114">
        <v>0</v>
      </c>
      <c r="FD17" s="114">
        <v>1410</v>
      </c>
      <c r="FE17" s="114">
        <v>0</v>
      </c>
      <c r="FF17" s="114">
        <v>0</v>
      </c>
      <c r="FG17" s="114">
        <v>0</v>
      </c>
      <c r="FH17" s="114">
        <v>0</v>
      </c>
      <c r="FI17" s="114">
        <v>0</v>
      </c>
      <c r="FJ17" s="114">
        <v>0</v>
      </c>
      <c r="FK17" s="114">
        <v>6230</v>
      </c>
      <c r="FL17" s="114">
        <v>0</v>
      </c>
      <c r="FM17" s="114">
        <v>0</v>
      </c>
      <c r="FN17" s="114">
        <v>0</v>
      </c>
      <c r="FO17" s="114">
        <v>0</v>
      </c>
      <c r="FP17" s="114">
        <v>0</v>
      </c>
      <c r="FQ17" s="114">
        <v>0</v>
      </c>
      <c r="FR17" s="114">
        <v>0</v>
      </c>
      <c r="FS17" s="114">
        <v>0</v>
      </c>
      <c r="FT17" s="114">
        <v>0</v>
      </c>
      <c r="FU17" s="114">
        <v>0</v>
      </c>
      <c r="FV17" s="114">
        <v>0</v>
      </c>
      <c r="FW17" s="114">
        <v>0</v>
      </c>
      <c r="FX17" s="114">
        <v>0</v>
      </c>
      <c r="FY17" s="114">
        <v>0</v>
      </c>
      <c r="FZ17" s="114">
        <v>0</v>
      </c>
      <c r="GA17" s="114">
        <v>50</v>
      </c>
      <c r="GB17" s="114">
        <v>0</v>
      </c>
      <c r="GC17" s="114">
        <v>0</v>
      </c>
      <c r="GD17" s="114">
        <v>100</v>
      </c>
      <c r="GE17" s="114">
        <v>26016</v>
      </c>
      <c r="GF17" s="114">
        <v>1500</v>
      </c>
      <c r="GG17" s="114">
        <v>0</v>
      </c>
      <c r="GH17" s="114">
        <v>0</v>
      </c>
      <c r="GI17" s="114">
        <f t="shared" si="0"/>
        <v>2172406.4900000002</v>
      </c>
    </row>
    <row r="18" spans="1:191" s="112" customFormat="1">
      <c r="A18" s="728" t="s">
        <v>0</v>
      </c>
      <c r="B18" s="728"/>
      <c r="C18" s="164" t="s">
        <v>219</v>
      </c>
      <c r="D18" s="112" t="s">
        <v>220</v>
      </c>
      <c r="E18" s="114">
        <v>0</v>
      </c>
      <c r="F18" s="114">
        <v>0</v>
      </c>
      <c r="G18" s="114">
        <v>0</v>
      </c>
      <c r="H18" s="114">
        <v>0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111.79</v>
      </c>
      <c r="R18" s="114">
        <v>0</v>
      </c>
      <c r="S18" s="114">
        <v>166.16</v>
      </c>
      <c r="T18" s="114">
        <v>0</v>
      </c>
      <c r="U18" s="114">
        <v>0</v>
      </c>
      <c r="V18" s="114">
        <v>412.53</v>
      </c>
      <c r="W18" s="114">
        <v>2370.8200000000002</v>
      </c>
      <c r="X18" s="114">
        <v>259012.8</v>
      </c>
      <c r="Y18" s="114">
        <v>1527.83</v>
      </c>
      <c r="Z18" s="114">
        <v>10.96</v>
      </c>
      <c r="AA18" s="114">
        <v>0</v>
      </c>
      <c r="AB18" s="114">
        <v>0</v>
      </c>
      <c r="AC18" s="114">
        <v>0</v>
      </c>
      <c r="AD18" s="114">
        <v>0</v>
      </c>
      <c r="AE18" s="114">
        <v>0</v>
      </c>
      <c r="AF18" s="114">
        <v>7845.31</v>
      </c>
      <c r="AG18" s="114">
        <v>0</v>
      </c>
      <c r="AH18" s="114">
        <v>0</v>
      </c>
      <c r="AI18" s="114">
        <v>0</v>
      </c>
      <c r="AJ18" s="114">
        <v>0</v>
      </c>
      <c r="AK18" s="114">
        <v>0</v>
      </c>
      <c r="AL18" s="114">
        <v>0</v>
      </c>
      <c r="AM18" s="114">
        <v>1247.92</v>
      </c>
      <c r="AN18" s="114">
        <v>0</v>
      </c>
      <c r="AO18" s="114">
        <v>0</v>
      </c>
      <c r="AP18" s="114">
        <v>0</v>
      </c>
      <c r="AQ18" s="114">
        <v>0</v>
      </c>
      <c r="AR18" s="114">
        <v>0</v>
      </c>
      <c r="AS18" s="114">
        <v>0</v>
      </c>
      <c r="AT18" s="114">
        <v>0</v>
      </c>
      <c r="AU18" s="114">
        <v>0</v>
      </c>
      <c r="AV18" s="114">
        <v>0</v>
      </c>
      <c r="AW18" s="114">
        <v>0</v>
      </c>
      <c r="AX18" s="114">
        <v>0</v>
      </c>
      <c r="AY18" s="114">
        <v>0</v>
      </c>
      <c r="AZ18" s="114">
        <v>6437.78</v>
      </c>
      <c r="BA18" s="114">
        <v>0</v>
      </c>
      <c r="BB18" s="114">
        <v>0</v>
      </c>
      <c r="BC18" s="114">
        <v>0</v>
      </c>
      <c r="BD18" s="114">
        <v>0</v>
      </c>
      <c r="BE18" s="114">
        <v>0</v>
      </c>
      <c r="BF18" s="114">
        <v>0</v>
      </c>
      <c r="BG18" s="114">
        <v>0</v>
      </c>
      <c r="BH18" s="114">
        <v>0</v>
      </c>
      <c r="BI18" s="114">
        <v>0</v>
      </c>
      <c r="BJ18" s="114">
        <v>0</v>
      </c>
      <c r="BK18" s="114">
        <v>0</v>
      </c>
      <c r="BL18" s="114">
        <v>0</v>
      </c>
      <c r="BM18" s="114">
        <v>0</v>
      </c>
      <c r="BN18" s="114">
        <v>0</v>
      </c>
      <c r="BO18" s="114">
        <v>0</v>
      </c>
      <c r="BP18" s="114">
        <v>0</v>
      </c>
      <c r="BQ18" s="114">
        <v>0</v>
      </c>
      <c r="BR18" s="114">
        <v>0</v>
      </c>
      <c r="BS18" s="114">
        <v>0</v>
      </c>
      <c r="BT18" s="114">
        <v>0</v>
      </c>
      <c r="BU18" s="114">
        <v>0</v>
      </c>
      <c r="BV18" s="114">
        <v>0</v>
      </c>
      <c r="BW18" s="114">
        <v>0</v>
      </c>
      <c r="BX18" s="114">
        <v>0</v>
      </c>
      <c r="BY18" s="114">
        <v>0</v>
      </c>
      <c r="BZ18" s="114">
        <v>0</v>
      </c>
      <c r="CA18" s="114">
        <v>0</v>
      </c>
      <c r="CB18" s="114">
        <v>0</v>
      </c>
      <c r="CC18" s="114">
        <v>0</v>
      </c>
      <c r="CD18" s="114">
        <v>0</v>
      </c>
      <c r="CE18" s="114">
        <v>0</v>
      </c>
      <c r="CF18" s="114">
        <v>0</v>
      </c>
      <c r="CG18" s="114">
        <v>0</v>
      </c>
      <c r="CH18" s="114">
        <v>0</v>
      </c>
      <c r="CI18" s="114">
        <v>0</v>
      </c>
      <c r="CJ18" s="114">
        <v>0</v>
      </c>
      <c r="CK18" s="114">
        <v>0</v>
      </c>
      <c r="CL18" s="114">
        <v>0</v>
      </c>
      <c r="CM18" s="114">
        <v>0</v>
      </c>
      <c r="CN18" s="114">
        <v>0</v>
      </c>
      <c r="CO18" s="114">
        <v>0</v>
      </c>
      <c r="CP18" s="114">
        <v>0</v>
      </c>
      <c r="CQ18" s="114">
        <v>7.86</v>
      </c>
      <c r="CR18" s="114">
        <v>0</v>
      </c>
      <c r="CS18" s="114">
        <v>0</v>
      </c>
      <c r="CT18" s="114">
        <v>0</v>
      </c>
      <c r="CU18" s="114">
        <v>0</v>
      </c>
      <c r="CV18" s="114">
        <v>0</v>
      </c>
      <c r="CW18" s="114">
        <v>0</v>
      </c>
      <c r="CX18" s="114">
        <v>0</v>
      </c>
      <c r="CY18" s="114">
        <v>0</v>
      </c>
      <c r="CZ18" s="114">
        <v>0</v>
      </c>
      <c r="DA18" s="114">
        <v>0</v>
      </c>
      <c r="DB18" s="114">
        <v>0</v>
      </c>
      <c r="DC18" s="114">
        <v>0</v>
      </c>
      <c r="DD18" s="114">
        <v>0</v>
      </c>
      <c r="DE18" s="114">
        <v>0</v>
      </c>
      <c r="DF18" s="114">
        <v>0</v>
      </c>
      <c r="DG18" s="114">
        <v>0</v>
      </c>
      <c r="DH18" s="114">
        <v>0</v>
      </c>
      <c r="DI18" s="114">
        <v>0</v>
      </c>
      <c r="DJ18" s="114">
        <v>0</v>
      </c>
      <c r="DK18" s="114">
        <v>5468.89</v>
      </c>
      <c r="DL18" s="114">
        <v>0</v>
      </c>
      <c r="DM18" s="114">
        <v>0</v>
      </c>
      <c r="DN18" s="114">
        <v>9540.3700000000008</v>
      </c>
      <c r="DO18" s="114">
        <v>0</v>
      </c>
      <c r="DP18" s="114">
        <v>0</v>
      </c>
      <c r="DQ18" s="114">
        <v>0</v>
      </c>
      <c r="DR18" s="114">
        <v>0</v>
      </c>
      <c r="DS18" s="114">
        <v>0</v>
      </c>
      <c r="DT18" s="114">
        <v>0</v>
      </c>
      <c r="DU18" s="114">
        <v>0</v>
      </c>
      <c r="DV18" s="114">
        <v>0</v>
      </c>
      <c r="DW18" s="114">
        <v>0</v>
      </c>
      <c r="DX18" s="114">
        <v>0</v>
      </c>
      <c r="DY18" s="114">
        <v>0</v>
      </c>
      <c r="DZ18" s="114">
        <v>0</v>
      </c>
      <c r="EA18" s="114">
        <v>0</v>
      </c>
      <c r="EB18" s="114">
        <v>0</v>
      </c>
      <c r="EC18" s="114">
        <v>0</v>
      </c>
      <c r="ED18" s="114">
        <v>0</v>
      </c>
      <c r="EE18" s="114">
        <v>83.71</v>
      </c>
      <c r="EF18" s="114">
        <v>0</v>
      </c>
      <c r="EG18" s="114">
        <v>0</v>
      </c>
      <c r="EH18" s="114">
        <v>0</v>
      </c>
      <c r="EI18" s="114">
        <v>0</v>
      </c>
      <c r="EJ18" s="114">
        <v>0</v>
      </c>
      <c r="EK18" s="114">
        <v>44.36</v>
      </c>
      <c r="EL18" s="114">
        <v>0</v>
      </c>
      <c r="EM18" s="114">
        <v>0</v>
      </c>
      <c r="EN18" s="114">
        <v>0</v>
      </c>
      <c r="EO18" s="114">
        <v>0</v>
      </c>
      <c r="EP18" s="114">
        <v>0</v>
      </c>
      <c r="EQ18" s="114">
        <v>0</v>
      </c>
      <c r="ER18" s="114">
        <v>0</v>
      </c>
      <c r="ES18" s="114">
        <v>0</v>
      </c>
      <c r="ET18" s="114">
        <v>0</v>
      </c>
      <c r="EU18" s="114">
        <v>0</v>
      </c>
      <c r="EV18" s="114">
        <v>0</v>
      </c>
      <c r="EW18" s="114">
        <v>0</v>
      </c>
      <c r="EX18" s="114">
        <v>0</v>
      </c>
      <c r="EY18" s="114">
        <v>0</v>
      </c>
      <c r="EZ18" s="114">
        <v>0</v>
      </c>
      <c r="FA18" s="114">
        <v>0</v>
      </c>
      <c r="FB18" s="114">
        <v>0</v>
      </c>
      <c r="FC18" s="114">
        <v>0</v>
      </c>
      <c r="FD18" s="114">
        <v>0</v>
      </c>
      <c r="FE18" s="114">
        <v>0</v>
      </c>
      <c r="FF18" s="114">
        <v>0</v>
      </c>
      <c r="FG18" s="114">
        <v>0</v>
      </c>
      <c r="FH18" s="114">
        <v>0</v>
      </c>
      <c r="FI18" s="114">
        <v>0</v>
      </c>
      <c r="FJ18" s="114">
        <v>0</v>
      </c>
      <c r="FK18" s="114">
        <v>0</v>
      </c>
      <c r="FL18" s="114">
        <v>0</v>
      </c>
      <c r="FM18" s="114">
        <v>0</v>
      </c>
      <c r="FN18" s="114">
        <v>0</v>
      </c>
      <c r="FO18" s="114">
        <v>0</v>
      </c>
      <c r="FP18" s="114">
        <v>0</v>
      </c>
      <c r="FQ18" s="114">
        <v>0</v>
      </c>
      <c r="FR18" s="114">
        <v>0</v>
      </c>
      <c r="FS18" s="114">
        <v>0</v>
      </c>
      <c r="FT18" s="114">
        <v>0</v>
      </c>
      <c r="FU18" s="114">
        <v>0</v>
      </c>
      <c r="FV18" s="114">
        <v>0</v>
      </c>
      <c r="FW18" s="114">
        <v>0</v>
      </c>
      <c r="FX18" s="114">
        <v>0</v>
      </c>
      <c r="FY18" s="114">
        <v>0</v>
      </c>
      <c r="FZ18" s="114">
        <v>0</v>
      </c>
      <c r="GA18" s="114">
        <v>0</v>
      </c>
      <c r="GB18" s="114">
        <v>0</v>
      </c>
      <c r="GC18" s="114">
        <v>0</v>
      </c>
      <c r="GD18" s="114">
        <v>0</v>
      </c>
      <c r="GE18" s="114">
        <v>0</v>
      </c>
      <c r="GF18" s="114">
        <v>0</v>
      </c>
      <c r="GG18" s="114">
        <v>0</v>
      </c>
      <c r="GH18" s="114">
        <v>0</v>
      </c>
      <c r="GI18" s="114">
        <f t="shared" si="0"/>
        <v>294289.09000000003</v>
      </c>
    </row>
    <row r="19" spans="1:191" s="112" customFormat="1">
      <c r="A19" s="728" t="s">
        <v>0</v>
      </c>
      <c r="B19" s="728"/>
      <c r="C19" s="164" t="s">
        <v>221</v>
      </c>
      <c r="D19" s="112" t="s">
        <v>222</v>
      </c>
      <c r="E19" s="114">
        <v>4019.9</v>
      </c>
      <c r="F19" s="114">
        <v>280</v>
      </c>
      <c r="G19" s="114">
        <v>500</v>
      </c>
      <c r="H19" s="114">
        <v>0</v>
      </c>
      <c r="I19" s="114">
        <v>273390.34999999998</v>
      </c>
      <c r="J19" s="114">
        <v>0</v>
      </c>
      <c r="K19" s="114">
        <v>0</v>
      </c>
      <c r="L19" s="114">
        <v>13291.8</v>
      </c>
      <c r="M19" s="114">
        <v>1000</v>
      </c>
      <c r="N19" s="114">
        <v>0</v>
      </c>
      <c r="O19" s="114">
        <v>20000</v>
      </c>
      <c r="P19" s="114">
        <v>0</v>
      </c>
      <c r="Q19" s="114">
        <v>361985.58</v>
      </c>
      <c r="R19" s="114">
        <v>0</v>
      </c>
      <c r="S19" s="114">
        <v>18015.939999999999</v>
      </c>
      <c r="T19" s="114">
        <v>46017.77</v>
      </c>
      <c r="U19" s="114">
        <v>1000</v>
      </c>
      <c r="V19" s="114">
        <v>224879.47</v>
      </c>
      <c r="W19" s="114">
        <v>0</v>
      </c>
      <c r="X19" s="114">
        <v>2475</v>
      </c>
      <c r="Y19" s="114">
        <v>0</v>
      </c>
      <c r="Z19" s="114">
        <v>12962.15</v>
      </c>
      <c r="AA19" s="114">
        <v>0</v>
      </c>
      <c r="AB19" s="114">
        <v>0</v>
      </c>
      <c r="AC19" s="114">
        <v>330</v>
      </c>
      <c r="AD19" s="114">
        <v>9000</v>
      </c>
      <c r="AE19" s="114">
        <v>9519.34</v>
      </c>
      <c r="AF19" s="114">
        <v>0</v>
      </c>
      <c r="AG19" s="114">
        <v>17500.22</v>
      </c>
      <c r="AH19" s="114">
        <v>0</v>
      </c>
      <c r="AI19" s="114">
        <v>0</v>
      </c>
      <c r="AJ19" s="114">
        <v>8234.07</v>
      </c>
      <c r="AK19" s="114">
        <v>0</v>
      </c>
      <c r="AL19" s="114">
        <v>43.7</v>
      </c>
      <c r="AM19" s="114">
        <v>447.34</v>
      </c>
      <c r="AN19" s="114">
        <v>238.72</v>
      </c>
      <c r="AO19" s="114">
        <v>604.70000000000005</v>
      </c>
      <c r="AP19" s="114">
        <v>0</v>
      </c>
      <c r="AQ19" s="114">
        <v>120</v>
      </c>
      <c r="AR19" s="114">
        <v>0</v>
      </c>
      <c r="AS19" s="114">
        <v>0</v>
      </c>
      <c r="AT19" s="114">
        <v>0</v>
      </c>
      <c r="AU19" s="114">
        <v>0</v>
      </c>
      <c r="AV19" s="114">
        <v>0</v>
      </c>
      <c r="AW19" s="114">
        <v>0</v>
      </c>
      <c r="AX19" s="114">
        <v>255586.81</v>
      </c>
      <c r="AY19" s="114">
        <v>1000</v>
      </c>
      <c r="AZ19" s="114">
        <v>2000</v>
      </c>
      <c r="BA19" s="114">
        <v>68.680000000000007</v>
      </c>
      <c r="BB19" s="114">
        <v>0</v>
      </c>
      <c r="BC19" s="114">
        <v>250.65</v>
      </c>
      <c r="BD19" s="114">
        <v>0</v>
      </c>
      <c r="BE19" s="114">
        <v>3793.37</v>
      </c>
      <c r="BF19" s="114">
        <v>0</v>
      </c>
      <c r="BG19" s="114">
        <v>13165.99</v>
      </c>
      <c r="BH19" s="114">
        <v>86448.8</v>
      </c>
      <c r="BI19" s="114">
        <v>4446.12</v>
      </c>
      <c r="BJ19" s="114">
        <v>158922.85</v>
      </c>
      <c r="BK19" s="114">
        <v>1342.94</v>
      </c>
      <c r="BL19" s="114">
        <v>0</v>
      </c>
      <c r="BM19" s="114">
        <v>6327.93</v>
      </c>
      <c r="BN19" s="114">
        <v>0</v>
      </c>
      <c r="BO19" s="114">
        <v>704.7</v>
      </c>
      <c r="BP19" s="114">
        <v>0</v>
      </c>
      <c r="BQ19" s="114">
        <v>0</v>
      </c>
      <c r="BR19" s="114">
        <v>610</v>
      </c>
      <c r="BS19" s="114">
        <v>280</v>
      </c>
      <c r="BT19" s="114">
        <v>37.64</v>
      </c>
      <c r="BU19" s="114">
        <v>0</v>
      </c>
      <c r="BV19" s="114">
        <v>0</v>
      </c>
      <c r="BW19" s="114">
        <v>0</v>
      </c>
      <c r="BX19" s="114">
        <v>0</v>
      </c>
      <c r="BY19" s="114">
        <v>2000</v>
      </c>
      <c r="BZ19" s="114">
        <v>8245.39</v>
      </c>
      <c r="CA19" s="114">
        <v>0</v>
      </c>
      <c r="CB19" s="114">
        <v>17048.560000000001</v>
      </c>
      <c r="CC19" s="114">
        <v>9</v>
      </c>
      <c r="CD19" s="114">
        <v>0</v>
      </c>
      <c r="CE19" s="114">
        <v>2128.79</v>
      </c>
      <c r="CF19" s="114">
        <v>0</v>
      </c>
      <c r="CG19" s="114">
        <v>0</v>
      </c>
      <c r="CH19" s="114">
        <v>363</v>
      </c>
      <c r="CI19" s="114">
        <v>22856.98</v>
      </c>
      <c r="CJ19" s="114">
        <v>0</v>
      </c>
      <c r="CK19" s="114">
        <v>2733.01</v>
      </c>
      <c r="CL19" s="114">
        <v>5264.03</v>
      </c>
      <c r="CM19" s="114">
        <v>92378.77</v>
      </c>
      <c r="CN19" s="114">
        <v>0</v>
      </c>
      <c r="CO19" s="114">
        <v>0</v>
      </c>
      <c r="CP19" s="114">
        <v>0</v>
      </c>
      <c r="CQ19" s="114">
        <v>0</v>
      </c>
      <c r="CR19" s="114">
        <v>0</v>
      </c>
      <c r="CS19" s="114">
        <v>0</v>
      </c>
      <c r="CT19" s="114">
        <v>242.85</v>
      </c>
      <c r="CU19" s="114">
        <v>0</v>
      </c>
      <c r="CV19" s="114">
        <v>1453.11</v>
      </c>
      <c r="CW19" s="114">
        <v>1646.7</v>
      </c>
      <c r="CX19" s="114">
        <v>0</v>
      </c>
      <c r="CY19" s="114">
        <v>10000</v>
      </c>
      <c r="CZ19" s="114">
        <v>3600.02</v>
      </c>
      <c r="DA19" s="114">
        <v>250</v>
      </c>
      <c r="DB19" s="114">
        <v>0</v>
      </c>
      <c r="DC19" s="114">
        <v>29.05</v>
      </c>
      <c r="DD19" s="114">
        <v>3.13</v>
      </c>
      <c r="DE19" s="114">
        <v>0</v>
      </c>
      <c r="DF19" s="114">
        <v>0</v>
      </c>
      <c r="DG19" s="114">
        <v>188461.25</v>
      </c>
      <c r="DH19" s="114">
        <v>0</v>
      </c>
      <c r="DI19" s="114">
        <v>0</v>
      </c>
      <c r="DJ19" s="114">
        <v>15000</v>
      </c>
      <c r="DK19" s="114">
        <v>193.09</v>
      </c>
      <c r="DL19" s="114">
        <v>95</v>
      </c>
      <c r="DM19" s="114">
        <v>26191.68</v>
      </c>
      <c r="DN19" s="114">
        <v>1892.68</v>
      </c>
      <c r="DO19" s="114">
        <v>0</v>
      </c>
      <c r="DP19" s="114">
        <v>0</v>
      </c>
      <c r="DQ19" s="114">
        <v>1000</v>
      </c>
      <c r="DR19" s="114">
        <v>20482.38</v>
      </c>
      <c r="DS19" s="114">
        <v>425.32</v>
      </c>
      <c r="DT19" s="114">
        <v>0</v>
      </c>
      <c r="DU19" s="114">
        <v>0</v>
      </c>
      <c r="DV19" s="114">
        <v>0</v>
      </c>
      <c r="DW19" s="114">
        <v>600</v>
      </c>
      <c r="DX19" s="114">
        <v>50</v>
      </c>
      <c r="DY19" s="114">
        <v>2009.5</v>
      </c>
      <c r="DZ19" s="114">
        <v>199.03</v>
      </c>
      <c r="EA19" s="114">
        <v>23557.919999999998</v>
      </c>
      <c r="EB19" s="114">
        <v>500</v>
      </c>
      <c r="EC19" s="114">
        <v>1188.43</v>
      </c>
      <c r="ED19" s="114">
        <v>0</v>
      </c>
      <c r="EE19" s="114">
        <v>0</v>
      </c>
      <c r="EF19" s="114">
        <v>0</v>
      </c>
      <c r="EG19" s="114">
        <v>5424</v>
      </c>
      <c r="EH19" s="114">
        <v>0</v>
      </c>
      <c r="EI19" s="114">
        <v>0</v>
      </c>
      <c r="EJ19" s="114">
        <v>5503.15</v>
      </c>
      <c r="EK19" s="114">
        <v>0</v>
      </c>
      <c r="EL19" s="114">
        <v>17446</v>
      </c>
      <c r="EM19" s="114">
        <v>0</v>
      </c>
      <c r="EN19" s="114">
        <v>360</v>
      </c>
      <c r="EO19" s="114">
        <v>0</v>
      </c>
      <c r="EP19" s="114">
        <v>0</v>
      </c>
      <c r="EQ19" s="114">
        <v>0</v>
      </c>
      <c r="ER19" s="114">
        <v>2000</v>
      </c>
      <c r="ES19" s="114">
        <v>29533.55</v>
      </c>
      <c r="ET19" s="114">
        <v>1584.39</v>
      </c>
      <c r="EU19" s="114">
        <v>0</v>
      </c>
      <c r="EV19" s="114">
        <v>6572.64</v>
      </c>
      <c r="EW19" s="114">
        <v>289.13</v>
      </c>
      <c r="EX19" s="114">
        <v>12764.34</v>
      </c>
      <c r="EY19" s="114">
        <v>256.83999999999997</v>
      </c>
      <c r="EZ19" s="114">
        <v>0</v>
      </c>
      <c r="FA19" s="114">
        <v>104623.94</v>
      </c>
      <c r="FB19" s="114">
        <v>365.84</v>
      </c>
      <c r="FC19" s="114">
        <v>0</v>
      </c>
      <c r="FD19" s="114">
        <v>112.51</v>
      </c>
      <c r="FE19" s="114">
        <v>0</v>
      </c>
      <c r="FF19" s="114">
        <v>0</v>
      </c>
      <c r="FG19" s="114">
        <v>1136.67</v>
      </c>
      <c r="FH19" s="114">
        <v>0</v>
      </c>
      <c r="FI19" s="114">
        <v>17570.59</v>
      </c>
      <c r="FJ19" s="114">
        <v>50</v>
      </c>
      <c r="FK19" s="114">
        <v>211.2</v>
      </c>
      <c r="FL19" s="114">
        <v>750</v>
      </c>
      <c r="FM19" s="114">
        <v>0</v>
      </c>
      <c r="FN19" s="114">
        <v>19.66</v>
      </c>
      <c r="FO19" s="114">
        <v>0</v>
      </c>
      <c r="FP19" s="114">
        <v>0</v>
      </c>
      <c r="FQ19" s="114">
        <v>14592.28</v>
      </c>
      <c r="FR19" s="114">
        <v>750.79</v>
      </c>
      <c r="FS19" s="114">
        <v>0</v>
      </c>
      <c r="FT19" s="114">
        <v>4000</v>
      </c>
      <c r="FU19" s="114">
        <v>0</v>
      </c>
      <c r="FV19" s="114">
        <v>0</v>
      </c>
      <c r="FW19" s="114">
        <v>0</v>
      </c>
      <c r="FX19" s="114">
        <v>0</v>
      </c>
      <c r="FY19" s="114">
        <v>0</v>
      </c>
      <c r="FZ19" s="114">
        <v>3586.19</v>
      </c>
      <c r="GA19" s="114">
        <v>38211.440000000002</v>
      </c>
      <c r="GB19" s="114">
        <v>0</v>
      </c>
      <c r="GC19" s="114">
        <v>0</v>
      </c>
      <c r="GD19" s="114">
        <v>72562.789999999994</v>
      </c>
      <c r="GE19" s="114">
        <v>1000</v>
      </c>
      <c r="GF19" s="114">
        <v>65100</v>
      </c>
      <c r="GG19" s="114">
        <v>116.26</v>
      </c>
      <c r="GH19" s="114">
        <v>0</v>
      </c>
      <c r="GI19" s="114">
        <f t="shared" si="0"/>
        <v>2419435.3999999985</v>
      </c>
    </row>
    <row r="20" spans="1:191" s="112" customFormat="1">
      <c r="A20" s="728" t="s">
        <v>0</v>
      </c>
      <c r="B20" s="728"/>
      <c r="C20" s="164" t="s">
        <v>223</v>
      </c>
      <c r="D20" s="112" t="s">
        <v>224</v>
      </c>
      <c r="E20" s="114">
        <v>0</v>
      </c>
      <c r="F20" s="114">
        <v>0.51</v>
      </c>
      <c r="G20" s="114">
        <v>500</v>
      </c>
      <c r="H20" s="114">
        <v>0</v>
      </c>
      <c r="I20" s="114">
        <v>0</v>
      </c>
      <c r="J20" s="114">
        <v>0</v>
      </c>
      <c r="K20" s="114">
        <v>4543.1000000000004</v>
      </c>
      <c r="L20" s="114">
        <v>16097</v>
      </c>
      <c r="M20" s="114">
        <v>0</v>
      </c>
      <c r="N20" s="114">
        <v>20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730</v>
      </c>
      <c r="U20" s="114">
        <v>500</v>
      </c>
      <c r="V20" s="114">
        <v>0</v>
      </c>
      <c r="W20" s="114">
        <v>0</v>
      </c>
      <c r="X20" s="114">
        <v>4485.43</v>
      </c>
      <c r="Y20" s="114">
        <v>0</v>
      </c>
      <c r="Z20" s="114">
        <v>0</v>
      </c>
      <c r="AA20" s="114">
        <v>2000</v>
      </c>
      <c r="AB20" s="114">
        <v>1349.88</v>
      </c>
      <c r="AC20" s="114">
        <v>0</v>
      </c>
      <c r="AD20" s="114">
        <v>0</v>
      </c>
      <c r="AE20" s="114">
        <v>0</v>
      </c>
      <c r="AF20" s="114">
        <v>290</v>
      </c>
      <c r="AG20" s="114">
        <v>1022.48</v>
      </c>
      <c r="AH20" s="114">
        <v>0</v>
      </c>
      <c r="AI20" s="114">
        <v>0</v>
      </c>
      <c r="AJ20" s="114">
        <v>0</v>
      </c>
      <c r="AK20" s="114">
        <v>0</v>
      </c>
      <c r="AL20" s="114">
        <v>0</v>
      </c>
      <c r="AM20" s="114">
        <v>0</v>
      </c>
      <c r="AN20" s="114">
        <v>0</v>
      </c>
      <c r="AO20" s="114">
        <v>0</v>
      </c>
      <c r="AP20" s="114">
        <v>0</v>
      </c>
      <c r="AQ20" s="114">
        <v>0</v>
      </c>
      <c r="AR20" s="114">
        <v>0</v>
      </c>
      <c r="AS20" s="114">
        <v>0</v>
      </c>
      <c r="AT20" s="114">
        <v>0</v>
      </c>
      <c r="AU20" s="114">
        <v>0</v>
      </c>
      <c r="AV20" s="114">
        <v>0</v>
      </c>
      <c r="AW20" s="114">
        <v>0</v>
      </c>
      <c r="AX20" s="114">
        <v>0</v>
      </c>
      <c r="AY20" s="114">
        <v>0</v>
      </c>
      <c r="AZ20" s="114">
        <v>0</v>
      </c>
      <c r="BA20" s="114">
        <v>0</v>
      </c>
      <c r="BB20" s="114">
        <v>0</v>
      </c>
      <c r="BC20" s="114">
        <v>0</v>
      </c>
      <c r="BD20" s="114">
        <v>0</v>
      </c>
      <c r="BE20" s="114">
        <v>0</v>
      </c>
      <c r="BF20" s="114">
        <v>0</v>
      </c>
      <c r="BG20" s="114">
        <v>0</v>
      </c>
      <c r="BH20" s="114">
        <v>0</v>
      </c>
      <c r="BI20" s="114">
        <v>0</v>
      </c>
      <c r="BJ20" s="114">
        <v>0</v>
      </c>
      <c r="BK20" s="114">
        <v>0</v>
      </c>
      <c r="BL20" s="114">
        <v>0</v>
      </c>
      <c r="BM20" s="114">
        <v>0</v>
      </c>
      <c r="BN20" s="114">
        <v>0</v>
      </c>
      <c r="BO20" s="114">
        <v>0</v>
      </c>
      <c r="BP20" s="114">
        <v>0</v>
      </c>
      <c r="BQ20" s="114">
        <v>777.71</v>
      </c>
      <c r="BR20" s="114">
        <v>0</v>
      </c>
      <c r="BS20" s="114">
        <v>0</v>
      </c>
      <c r="BT20" s="114">
        <v>0</v>
      </c>
      <c r="BU20" s="114">
        <v>0</v>
      </c>
      <c r="BV20" s="114">
        <v>151175.70000000001</v>
      </c>
      <c r="BW20" s="114">
        <v>0</v>
      </c>
      <c r="BX20" s="114">
        <v>0</v>
      </c>
      <c r="BY20" s="114">
        <v>0</v>
      </c>
      <c r="BZ20" s="114">
        <v>0</v>
      </c>
      <c r="CA20" s="114">
        <v>0</v>
      </c>
      <c r="CB20" s="114">
        <v>0</v>
      </c>
      <c r="CC20" s="114">
        <v>0</v>
      </c>
      <c r="CD20" s="114">
        <v>0</v>
      </c>
      <c r="CE20" s="114">
        <v>0</v>
      </c>
      <c r="CF20" s="114">
        <v>0</v>
      </c>
      <c r="CG20" s="114">
        <v>424.25</v>
      </c>
      <c r="CH20" s="114">
        <v>0</v>
      </c>
      <c r="CI20" s="114">
        <v>0</v>
      </c>
      <c r="CJ20" s="114">
        <v>0</v>
      </c>
      <c r="CK20" s="114">
        <v>1539.18</v>
      </c>
      <c r="CL20" s="114">
        <v>0</v>
      </c>
      <c r="CM20" s="114">
        <v>0</v>
      </c>
      <c r="CN20" s="114">
        <v>0</v>
      </c>
      <c r="CO20" s="114">
        <v>0</v>
      </c>
      <c r="CP20" s="114">
        <v>0</v>
      </c>
      <c r="CQ20" s="114">
        <v>0</v>
      </c>
      <c r="CR20" s="114">
        <v>0</v>
      </c>
      <c r="CS20" s="114">
        <v>0</v>
      </c>
      <c r="CT20" s="114">
        <v>0</v>
      </c>
      <c r="CU20" s="114">
        <v>0</v>
      </c>
      <c r="CV20" s="114">
        <v>0</v>
      </c>
      <c r="CW20" s="114">
        <v>0</v>
      </c>
      <c r="CX20" s="114">
        <v>0</v>
      </c>
      <c r="CY20" s="114">
        <v>2646</v>
      </c>
      <c r="CZ20" s="114">
        <v>0</v>
      </c>
      <c r="DA20" s="114">
        <v>0</v>
      </c>
      <c r="DB20" s="114">
        <v>0</v>
      </c>
      <c r="DC20" s="114">
        <v>0</v>
      </c>
      <c r="DD20" s="114">
        <v>0</v>
      </c>
      <c r="DE20" s="114">
        <v>0</v>
      </c>
      <c r="DF20" s="114">
        <v>0</v>
      </c>
      <c r="DG20" s="114">
        <v>0</v>
      </c>
      <c r="DH20" s="114">
        <v>1500</v>
      </c>
      <c r="DI20" s="114">
        <v>0</v>
      </c>
      <c r="DJ20" s="114">
        <v>0</v>
      </c>
      <c r="DK20" s="114">
        <v>0</v>
      </c>
      <c r="DL20" s="114">
        <v>0</v>
      </c>
      <c r="DM20" s="114">
        <v>6000</v>
      </c>
      <c r="DN20" s="114">
        <v>0</v>
      </c>
      <c r="DO20" s="114">
        <v>0</v>
      </c>
      <c r="DP20" s="114">
        <v>0</v>
      </c>
      <c r="DQ20" s="114">
        <v>0</v>
      </c>
      <c r="DR20" s="114">
        <v>0</v>
      </c>
      <c r="DS20" s="114">
        <v>0</v>
      </c>
      <c r="DT20" s="114">
        <v>0</v>
      </c>
      <c r="DU20" s="114">
        <v>0</v>
      </c>
      <c r="DV20" s="114">
        <v>0</v>
      </c>
      <c r="DW20" s="114">
        <v>0</v>
      </c>
      <c r="DX20" s="114">
        <v>0</v>
      </c>
      <c r="DY20" s="114">
        <v>23424</v>
      </c>
      <c r="DZ20" s="114">
        <v>0</v>
      </c>
      <c r="EA20" s="114">
        <v>0</v>
      </c>
      <c r="EB20" s="114">
        <v>0</v>
      </c>
      <c r="EC20" s="114">
        <v>0</v>
      </c>
      <c r="ED20" s="114">
        <v>0</v>
      </c>
      <c r="EE20" s="114">
        <v>0</v>
      </c>
      <c r="EF20" s="114">
        <v>2500</v>
      </c>
      <c r="EG20" s="114">
        <v>0</v>
      </c>
      <c r="EH20" s="114">
        <v>560.19000000000005</v>
      </c>
      <c r="EI20" s="114">
        <v>0</v>
      </c>
      <c r="EJ20" s="114">
        <v>0</v>
      </c>
      <c r="EK20" s="114">
        <v>0</v>
      </c>
      <c r="EL20" s="114">
        <v>0</v>
      </c>
      <c r="EM20" s="114">
        <v>0</v>
      </c>
      <c r="EN20" s="114">
        <v>0</v>
      </c>
      <c r="EO20" s="114">
        <v>0</v>
      </c>
      <c r="EP20" s="114">
        <v>0</v>
      </c>
      <c r="EQ20" s="114">
        <v>0</v>
      </c>
      <c r="ER20" s="114">
        <v>0</v>
      </c>
      <c r="ES20" s="114">
        <v>0</v>
      </c>
      <c r="ET20" s="114">
        <v>0</v>
      </c>
      <c r="EU20" s="114">
        <v>0</v>
      </c>
      <c r="EV20" s="114">
        <v>0</v>
      </c>
      <c r="EW20" s="114">
        <v>0</v>
      </c>
      <c r="EX20" s="114">
        <v>1232.4000000000001</v>
      </c>
      <c r="EY20" s="114">
        <v>0</v>
      </c>
      <c r="EZ20" s="114">
        <v>0</v>
      </c>
      <c r="FA20" s="114">
        <v>8000</v>
      </c>
      <c r="FB20" s="114">
        <v>0</v>
      </c>
      <c r="FC20" s="114">
        <v>0</v>
      </c>
      <c r="FD20" s="114">
        <v>0</v>
      </c>
      <c r="FE20" s="114">
        <v>0</v>
      </c>
      <c r="FF20" s="114">
        <v>0</v>
      </c>
      <c r="FG20" s="114">
        <v>1000</v>
      </c>
      <c r="FH20" s="114">
        <v>0</v>
      </c>
      <c r="FI20" s="114">
        <v>0</v>
      </c>
      <c r="FJ20" s="114">
        <v>0</v>
      </c>
      <c r="FK20" s="114">
        <v>0</v>
      </c>
      <c r="FL20" s="114">
        <v>0</v>
      </c>
      <c r="FM20" s="114">
        <v>400</v>
      </c>
      <c r="FN20" s="114">
        <v>0</v>
      </c>
      <c r="FO20" s="114">
        <v>0</v>
      </c>
      <c r="FP20" s="114">
        <v>1460.72</v>
      </c>
      <c r="FQ20" s="114">
        <v>0</v>
      </c>
      <c r="FR20" s="114">
        <v>0</v>
      </c>
      <c r="FS20" s="114">
        <v>0</v>
      </c>
      <c r="FT20" s="114">
        <v>0</v>
      </c>
      <c r="FU20" s="114">
        <v>0</v>
      </c>
      <c r="FV20" s="114">
        <v>0</v>
      </c>
      <c r="FW20" s="114">
        <v>0</v>
      </c>
      <c r="FX20" s="114">
        <v>0</v>
      </c>
      <c r="FY20" s="114">
        <v>0</v>
      </c>
      <c r="FZ20" s="114">
        <v>0</v>
      </c>
      <c r="GA20" s="114">
        <v>0</v>
      </c>
      <c r="GB20" s="114">
        <v>0</v>
      </c>
      <c r="GC20" s="114">
        <v>0</v>
      </c>
      <c r="GD20" s="114">
        <v>0</v>
      </c>
      <c r="GE20" s="114">
        <v>0</v>
      </c>
      <c r="GF20" s="114">
        <v>0</v>
      </c>
      <c r="GG20" s="114">
        <v>0</v>
      </c>
      <c r="GH20" s="114">
        <v>0</v>
      </c>
      <c r="GI20" s="114">
        <f t="shared" si="0"/>
        <v>234178.55</v>
      </c>
    </row>
    <row r="21" spans="1:191" s="112" customFormat="1">
      <c r="A21" s="728" t="s">
        <v>0</v>
      </c>
      <c r="B21" s="728"/>
      <c r="C21" s="164" t="s">
        <v>225</v>
      </c>
      <c r="D21" s="112" t="s">
        <v>226</v>
      </c>
      <c r="E21" s="114">
        <v>0</v>
      </c>
      <c r="F21" s="114">
        <v>0</v>
      </c>
      <c r="G21" s="114">
        <v>0</v>
      </c>
      <c r="H21" s="114">
        <v>0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35000</v>
      </c>
      <c r="Y21" s="114">
        <v>0</v>
      </c>
      <c r="Z21" s="114">
        <v>0</v>
      </c>
      <c r="AA21" s="114">
        <v>0</v>
      </c>
      <c r="AB21" s="114">
        <v>0</v>
      </c>
      <c r="AC21" s="114">
        <v>15006.55</v>
      </c>
      <c r="AD21" s="114">
        <v>0</v>
      </c>
      <c r="AE21" s="114">
        <v>0</v>
      </c>
      <c r="AF21" s="114">
        <v>0</v>
      </c>
      <c r="AG21" s="114">
        <v>400</v>
      </c>
      <c r="AH21" s="114">
        <v>0</v>
      </c>
      <c r="AI21" s="114">
        <v>0</v>
      </c>
      <c r="AJ21" s="114">
        <v>0</v>
      </c>
      <c r="AK21" s="114">
        <v>0</v>
      </c>
      <c r="AL21" s="114">
        <v>0</v>
      </c>
      <c r="AM21" s="114">
        <v>0</v>
      </c>
      <c r="AN21" s="114">
        <v>0</v>
      </c>
      <c r="AO21" s="114">
        <v>65305.98</v>
      </c>
      <c r="AP21" s="114">
        <v>0</v>
      </c>
      <c r="AQ21" s="114">
        <v>0</v>
      </c>
      <c r="AR21" s="114">
        <v>0</v>
      </c>
      <c r="AS21" s="114">
        <v>0</v>
      </c>
      <c r="AT21" s="114">
        <v>0</v>
      </c>
      <c r="AU21" s="114">
        <v>0</v>
      </c>
      <c r="AV21" s="114">
        <v>0</v>
      </c>
      <c r="AW21" s="114">
        <v>0</v>
      </c>
      <c r="AX21" s="114">
        <v>0</v>
      </c>
      <c r="AY21" s="114">
        <v>88500</v>
      </c>
      <c r="AZ21" s="114">
        <v>0</v>
      </c>
      <c r="BA21" s="114">
        <v>0</v>
      </c>
      <c r="BB21" s="114">
        <v>0</v>
      </c>
      <c r="BC21" s="114">
        <v>0</v>
      </c>
      <c r="BD21" s="114">
        <v>0</v>
      </c>
      <c r="BE21" s="114">
        <v>0</v>
      </c>
      <c r="BF21" s="114">
        <v>0</v>
      </c>
      <c r="BG21" s="114">
        <v>0</v>
      </c>
      <c r="BH21" s="114">
        <v>0</v>
      </c>
      <c r="BI21" s="114">
        <v>0</v>
      </c>
      <c r="BJ21" s="114">
        <v>0</v>
      </c>
      <c r="BK21" s="114">
        <v>0</v>
      </c>
      <c r="BL21" s="114">
        <v>0</v>
      </c>
      <c r="BM21" s="114">
        <v>0</v>
      </c>
      <c r="BN21" s="114">
        <v>0</v>
      </c>
      <c r="BO21" s="114">
        <v>0</v>
      </c>
      <c r="BP21" s="114">
        <v>0</v>
      </c>
      <c r="BQ21" s="114">
        <v>185.14</v>
      </c>
      <c r="BR21" s="114">
        <v>0</v>
      </c>
      <c r="BS21" s="114">
        <v>0</v>
      </c>
      <c r="BT21" s="114">
        <v>0</v>
      </c>
      <c r="BU21" s="114">
        <v>0</v>
      </c>
      <c r="BV21" s="114">
        <v>0</v>
      </c>
      <c r="BW21" s="114">
        <v>1700</v>
      </c>
      <c r="BX21" s="114">
        <v>0</v>
      </c>
      <c r="BY21" s="114">
        <v>0</v>
      </c>
      <c r="BZ21" s="114">
        <v>0</v>
      </c>
      <c r="CA21" s="114">
        <v>0</v>
      </c>
      <c r="CB21" s="114">
        <v>0</v>
      </c>
      <c r="CC21" s="114">
        <v>0</v>
      </c>
      <c r="CD21" s="114">
        <v>0</v>
      </c>
      <c r="CE21" s="114">
        <v>0</v>
      </c>
      <c r="CF21" s="114">
        <v>0</v>
      </c>
      <c r="CG21" s="114">
        <v>0</v>
      </c>
      <c r="CH21" s="114">
        <v>0</v>
      </c>
      <c r="CI21" s="114">
        <v>0</v>
      </c>
      <c r="CJ21" s="114">
        <v>0</v>
      </c>
      <c r="CK21" s="114">
        <v>0</v>
      </c>
      <c r="CL21" s="114">
        <v>0</v>
      </c>
      <c r="CM21" s="114">
        <v>0</v>
      </c>
      <c r="CN21" s="114">
        <v>0</v>
      </c>
      <c r="CO21" s="114">
        <v>0</v>
      </c>
      <c r="CP21" s="114">
        <v>0</v>
      </c>
      <c r="CQ21" s="114">
        <v>0</v>
      </c>
      <c r="CR21" s="114">
        <v>0</v>
      </c>
      <c r="CS21" s="114">
        <v>0</v>
      </c>
      <c r="CT21" s="114">
        <v>0</v>
      </c>
      <c r="CU21" s="114">
        <v>0</v>
      </c>
      <c r="CV21" s="114">
        <v>0</v>
      </c>
      <c r="CW21" s="114">
        <v>0</v>
      </c>
      <c r="CX21" s="114">
        <v>0</v>
      </c>
      <c r="CY21" s="114">
        <v>0</v>
      </c>
      <c r="CZ21" s="114">
        <v>0</v>
      </c>
      <c r="DA21" s="114">
        <v>0</v>
      </c>
      <c r="DB21" s="114">
        <v>0</v>
      </c>
      <c r="DC21" s="114">
        <v>0</v>
      </c>
      <c r="DD21" s="114">
        <v>0</v>
      </c>
      <c r="DE21" s="114">
        <v>0</v>
      </c>
      <c r="DF21" s="114">
        <v>0</v>
      </c>
      <c r="DG21" s="114">
        <v>0</v>
      </c>
      <c r="DH21" s="114">
        <v>331193.82</v>
      </c>
      <c r="DI21" s="114">
        <v>0</v>
      </c>
      <c r="DJ21" s="114">
        <v>0</v>
      </c>
      <c r="DK21" s="114">
        <v>0</v>
      </c>
      <c r="DL21" s="114">
        <v>0</v>
      </c>
      <c r="DM21" s="114">
        <v>50000</v>
      </c>
      <c r="DN21" s="114">
        <v>0</v>
      </c>
      <c r="DO21" s="114">
        <v>0</v>
      </c>
      <c r="DP21" s="114">
        <v>0</v>
      </c>
      <c r="DQ21" s="114">
        <v>0</v>
      </c>
      <c r="DR21" s="114">
        <v>0</v>
      </c>
      <c r="DS21" s="114">
        <v>0</v>
      </c>
      <c r="DT21" s="114">
        <v>0</v>
      </c>
      <c r="DU21" s="114">
        <v>0</v>
      </c>
      <c r="DV21" s="114">
        <v>0</v>
      </c>
      <c r="DW21" s="114">
        <v>0</v>
      </c>
      <c r="DX21" s="114">
        <v>0</v>
      </c>
      <c r="DY21" s="114">
        <v>1000</v>
      </c>
      <c r="DZ21" s="114">
        <v>0</v>
      </c>
      <c r="EA21" s="114">
        <v>0</v>
      </c>
      <c r="EB21" s="114">
        <v>0</v>
      </c>
      <c r="EC21" s="114">
        <v>0</v>
      </c>
      <c r="ED21" s="114">
        <v>0</v>
      </c>
      <c r="EE21" s="114">
        <v>0</v>
      </c>
      <c r="EF21" s="114">
        <v>0</v>
      </c>
      <c r="EG21" s="114">
        <v>0</v>
      </c>
      <c r="EH21" s="114">
        <v>0</v>
      </c>
      <c r="EI21" s="114">
        <v>0</v>
      </c>
      <c r="EJ21" s="114">
        <v>0</v>
      </c>
      <c r="EK21" s="114">
        <v>0</v>
      </c>
      <c r="EL21" s="114">
        <v>0</v>
      </c>
      <c r="EM21" s="114">
        <v>0</v>
      </c>
      <c r="EN21" s="114">
        <v>0</v>
      </c>
      <c r="EO21" s="114">
        <v>0</v>
      </c>
      <c r="EP21" s="114">
        <v>0</v>
      </c>
      <c r="EQ21" s="114">
        <v>0</v>
      </c>
      <c r="ER21" s="114">
        <v>0</v>
      </c>
      <c r="ES21" s="114">
        <v>0</v>
      </c>
      <c r="ET21" s="114">
        <v>0</v>
      </c>
      <c r="EU21" s="114">
        <v>0</v>
      </c>
      <c r="EV21" s="114">
        <v>0</v>
      </c>
      <c r="EW21" s="114">
        <v>0</v>
      </c>
      <c r="EX21" s="114">
        <v>0</v>
      </c>
      <c r="EY21" s="114">
        <v>0</v>
      </c>
      <c r="EZ21" s="114">
        <v>0</v>
      </c>
      <c r="FA21" s="114">
        <v>0</v>
      </c>
      <c r="FB21" s="114">
        <v>0</v>
      </c>
      <c r="FC21" s="114">
        <v>0</v>
      </c>
      <c r="FD21" s="114">
        <v>0</v>
      </c>
      <c r="FE21" s="114">
        <v>0</v>
      </c>
      <c r="FF21" s="114">
        <v>0</v>
      </c>
      <c r="FG21" s="114">
        <v>0</v>
      </c>
      <c r="FH21" s="114">
        <v>0</v>
      </c>
      <c r="FI21" s="114">
        <v>0</v>
      </c>
      <c r="FJ21" s="114">
        <v>0</v>
      </c>
      <c r="FK21" s="114">
        <v>0</v>
      </c>
      <c r="FL21" s="114">
        <v>0</v>
      </c>
      <c r="FM21" s="114">
        <v>0</v>
      </c>
      <c r="FN21" s="114">
        <v>0</v>
      </c>
      <c r="FO21" s="114">
        <v>0</v>
      </c>
      <c r="FP21" s="114">
        <v>0</v>
      </c>
      <c r="FQ21" s="114">
        <v>0</v>
      </c>
      <c r="FR21" s="114">
        <v>0</v>
      </c>
      <c r="FS21" s="114">
        <v>0</v>
      </c>
      <c r="FT21" s="114">
        <v>0</v>
      </c>
      <c r="FU21" s="114">
        <v>0</v>
      </c>
      <c r="FV21" s="114">
        <v>0</v>
      </c>
      <c r="FW21" s="114">
        <v>0</v>
      </c>
      <c r="FX21" s="114">
        <v>0</v>
      </c>
      <c r="FY21" s="114">
        <v>445.7</v>
      </c>
      <c r="FZ21" s="114">
        <v>0</v>
      </c>
      <c r="GA21" s="114">
        <v>0</v>
      </c>
      <c r="GB21" s="114">
        <v>0</v>
      </c>
      <c r="GC21" s="114">
        <v>0</v>
      </c>
      <c r="GD21" s="114">
        <v>0</v>
      </c>
      <c r="GE21" s="114">
        <v>0</v>
      </c>
      <c r="GF21" s="114">
        <v>0</v>
      </c>
      <c r="GG21" s="114">
        <v>0</v>
      </c>
      <c r="GH21" s="114">
        <v>0</v>
      </c>
      <c r="GI21" s="114">
        <f t="shared" si="0"/>
        <v>588737.18999999994</v>
      </c>
    </row>
    <row r="22" spans="1:191" s="112" customFormat="1">
      <c r="A22" s="728" t="s">
        <v>0</v>
      </c>
      <c r="B22" s="728"/>
      <c r="C22" s="164" t="s">
        <v>227</v>
      </c>
      <c r="D22" s="112" t="s">
        <v>228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22826.5</v>
      </c>
      <c r="U22" s="114">
        <v>0</v>
      </c>
      <c r="V22" s="114">
        <v>0</v>
      </c>
      <c r="W22" s="114">
        <v>0</v>
      </c>
      <c r="X22" s="114">
        <v>23920.66</v>
      </c>
      <c r="Y22" s="114">
        <v>0</v>
      </c>
      <c r="Z22" s="114">
        <v>118327.15</v>
      </c>
      <c r="AA22" s="114">
        <v>0</v>
      </c>
      <c r="AB22" s="114">
        <v>21779.54</v>
      </c>
      <c r="AC22" s="114">
        <v>41000</v>
      </c>
      <c r="AD22" s="114">
        <v>0</v>
      </c>
      <c r="AE22" s="114">
        <v>0</v>
      </c>
      <c r="AF22" s="114">
        <v>0</v>
      </c>
      <c r="AG22" s="114">
        <v>1047.3800000000001</v>
      </c>
      <c r="AH22" s="114">
        <v>0</v>
      </c>
      <c r="AI22" s="114">
        <v>0</v>
      </c>
      <c r="AJ22" s="114">
        <v>0</v>
      </c>
      <c r="AK22" s="114">
        <v>0</v>
      </c>
      <c r="AL22" s="114">
        <v>0</v>
      </c>
      <c r="AM22" s="114">
        <v>6134.75</v>
      </c>
      <c r="AN22" s="114">
        <v>0</v>
      </c>
      <c r="AO22" s="114">
        <v>0</v>
      </c>
      <c r="AP22" s="114">
        <v>0</v>
      </c>
      <c r="AQ22" s="114">
        <v>0</v>
      </c>
      <c r="AR22" s="114">
        <v>0</v>
      </c>
      <c r="AS22" s="114">
        <v>0</v>
      </c>
      <c r="AT22" s="114">
        <v>76438.710000000006</v>
      </c>
      <c r="AU22" s="114">
        <v>0</v>
      </c>
      <c r="AV22" s="114">
        <v>0</v>
      </c>
      <c r="AW22" s="114">
        <v>0</v>
      </c>
      <c r="AX22" s="114">
        <v>0</v>
      </c>
      <c r="AY22" s="114">
        <v>0</v>
      </c>
      <c r="AZ22" s="114">
        <v>0</v>
      </c>
      <c r="BA22" s="114">
        <v>0</v>
      </c>
      <c r="BB22" s="114">
        <v>0</v>
      </c>
      <c r="BC22" s="114">
        <v>1765.5</v>
      </c>
      <c r="BD22" s="114">
        <v>0</v>
      </c>
      <c r="BE22" s="114">
        <v>0</v>
      </c>
      <c r="BF22" s="114">
        <v>0</v>
      </c>
      <c r="BG22" s="114">
        <v>0</v>
      </c>
      <c r="BH22" s="114">
        <v>0</v>
      </c>
      <c r="BI22" s="114">
        <v>0</v>
      </c>
      <c r="BJ22" s="114">
        <v>7804.01</v>
      </c>
      <c r="BK22" s="114">
        <v>0</v>
      </c>
      <c r="BL22" s="114">
        <v>0</v>
      </c>
      <c r="BM22" s="114">
        <v>0</v>
      </c>
      <c r="BN22" s="114">
        <v>0</v>
      </c>
      <c r="BO22" s="114">
        <v>0</v>
      </c>
      <c r="BP22" s="114">
        <v>0</v>
      </c>
      <c r="BQ22" s="114">
        <v>0</v>
      </c>
      <c r="BR22" s="114">
        <v>0</v>
      </c>
      <c r="BS22" s="114">
        <v>0</v>
      </c>
      <c r="BT22" s="114">
        <v>0</v>
      </c>
      <c r="BU22" s="114">
        <v>0</v>
      </c>
      <c r="BV22" s="114">
        <v>0</v>
      </c>
      <c r="BW22" s="114">
        <v>0</v>
      </c>
      <c r="BX22" s="114">
        <v>0</v>
      </c>
      <c r="BY22" s="114">
        <v>0</v>
      </c>
      <c r="BZ22" s="114">
        <v>20000</v>
      </c>
      <c r="CA22" s="114">
        <v>973543.5</v>
      </c>
      <c r="CB22" s="114">
        <v>0</v>
      </c>
      <c r="CC22" s="114">
        <v>0</v>
      </c>
      <c r="CD22" s="114">
        <v>0</v>
      </c>
      <c r="CE22" s="114">
        <v>0</v>
      </c>
      <c r="CF22" s="114">
        <v>0</v>
      </c>
      <c r="CG22" s="114">
        <v>0</v>
      </c>
      <c r="CH22" s="114">
        <v>0</v>
      </c>
      <c r="CI22" s="114">
        <v>0</v>
      </c>
      <c r="CJ22" s="114">
        <v>0</v>
      </c>
      <c r="CK22" s="114">
        <v>51.2</v>
      </c>
      <c r="CL22" s="114">
        <v>0</v>
      </c>
      <c r="CM22" s="114">
        <v>0</v>
      </c>
      <c r="CN22" s="114">
        <v>0</v>
      </c>
      <c r="CO22" s="114">
        <v>0</v>
      </c>
      <c r="CP22" s="114">
        <v>0</v>
      </c>
      <c r="CQ22" s="114">
        <v>0</v>
      </c>
      <c r="CR22" s="114">
        <v>0</v>
      </c>
      <c r="CS22" s="114">
        <v>0</v>
      </c>
      <c r="CT22" s="114">
        <v>0</v>
      </c>
      <c r="CU22" s="114">
        <v>0</v>
      </c>
      <c r="CV22" s="114">
        <v>0</v>
      </c>
      <c r="CW22" s="114">
        <v>0</v>
      </c>
      <c r="CX22" s="114">
        <v>0</v>
      </c>
      <c r="CY22" s="114">
        <v>6.47</v>
      </c>
      <c r="CZ22" s="114">
        <v>13278.4</v>
      </c>
      <c r="DA22" s="114">
        <v>0</v>
      </c>
      <c r="DB22" s="114">
        <v>0</v>
      </c>
      <c r="DC22" s="114">
        <v>0</v>
      </c>
      <c r="DD22" s="114">
        <v>0</v>
      </c>
      <c r="DE22" s="114">
        <v>0</v>
      </c>
      <c r="DF22" s="114">
        <v>0</v>
      </c>
      <c r="DG22" s="114">
        <v>18608.169999999998</v>
      </c>
      <c r="DH22" s="114">
        <v>0</v>
      </c>
      <c r="DI22" s="114">
        <v>0</v>
      </c>
      <c r="DJ22" s="114">
        <v>0</v>
      </c>
      <c r="DK22" s="114">
        <v>0</v>
      </c>
      <c r="DL22" s="114">
        <v>0</v>
      </c>
      <c r="DM22" s="114">
        <v>0</v>
      </c>
      <c r="DN22" s="114">
        <v>0</v>
      </c>
      <c r="DO22" s="114">
        <v>0</v>
      </c>
      <c r="DP22" s="114">
        <v>0</v>
      </c>
      <c r="DQ22" s="114">
        <v>0</v>
      </c>
      <c r="DR22" s="114">
        <v>0</v>
      </c>
      <c r="DS22" s="114">
        <v>0</v>
      </c>
      <c r="DT22" s="114">
        <v>0</v>
      </c>
      <c r="DU22" s="114">
        <v>14952</v>
      </c>
      <c r="DV22" s="114">
        <v>0</v>
      </c>
      <c r="DW22" s="114">
        <v>0</v>
      </c>
      <c r="DX22" s="114">
        <v>0</v>
      </c>
      <c r="DY22" s="114">
        <v>0</v>
      </c>
      <c r="DZ22" s="114">
        <v>0</v>
      </c>
      <c r="EA22" s="114">
        <v>0</v>
      </c>
      <c r="EB22" s="114">
        <v>0</v>
      </c>
      <c r="EC22" s="114">
        <v>0</v>
      </c>
      <c r="ED22" s="114">
        <v>0</v>
      </c>
      <c r="EE22" s="114">
        <v>0</v>
      </c>
      <c r="EF22" s="114">
        <v>0</v>
      </c>
      <c r="EG22" s="114">
        <v>0</v>
      </c>
      <c r="EH22" s="114">
        <v>0</v>
      </c>
      <c r="EI22" s="114">
        <v>0</v>
      </c>
      <c r="EJ22" s="114">
        <v>0</v>
      </c>
      <c r="EK22" s="114">
        <v>1793.97</v>
      </c>
      <c r="EL22" s="114">
        <v>0</v>
      </c>
      <c r="EM22" s="114">
        <v>0</v>
      </c>
      <c r="EN22" s="114">
        <v>0</v>
      </c>
      <c r="EO22" s="114">
        <v>0</v>
      </c>
      <c r="EP22" s="114">
        <v>0</v>
      </c>
      <c r="EQ22" s="114">
        <v>0</v>
      </c>
      <c r="ER22" s="114">
        <v>0</v>
      </c>
      <c r="ES22" s="114">
        <v>0</v>
      </c>
      <c r="ET22" s="114">
        <v>0</v>
      </c>
      <c r="EU22" s="114">
        <v>0</v>
      </c>
      <c r="EV22" s="114">
        <v>0</v>
      </c>
      <c r="EW22" s="114">
        <v>0</v>
      </c>
      <c r="EX22" s="114">
        <v>0</v>
      </c>
      <c r="EY22" s="114">
        <v>0</v>
      </c>
      <c r="EZ22" s="114">
        <v>0</v>
      </c>
      <c r="FA22" s="114">
        <v>0</v>
      </c>
      <c r="FB22" s="114">
        <v>0</v>
      </c>
      <c r="FC22" s="114">
        <v>141.68</v>
      </c>
      <c r="FD22" s="114">
        <v>0</v>
      </c>
      <c r="FE22" s="114">
        <v>0</v>
      </c>
      <c r="FF22" s="114">
        <v>0</v>
      </c>
      <c r="FG22" s="114">
        <v>0</v>
      </c>
      <c r="FH22" s="114">
        <v>0</v>
      </c>
      <c r="FI22" s="114">
        <v>0</v>
      </c>
      <c r="FJ22" s="114">
        <v>0</v>
      </c>
      <c r="FK22" s="114">
        <v>0</v>
      </c>
      <c r="FL22" s="114">
        <v>0</v>
      </c>
      <c r="FM22" s="114">
        <v>0</v>
      </c>
      <c r="FN22" s="114">
        <v>0</v>
      </c>
      <c r="FO22" s="114">
        <v>0</v>
      </c>
      <c r="FP22" s="114">
        <v>0</v>
      </c>
      <c r="FQ22" s="114">
        <v>0</v>
      </c>
      <c r="FR22" s="114">
        <v>0</v>
      </c>
      <c r="FS22" s="114">
        <v>0</v>
      </c>
      <c r="FT22" s="114">
        <v>0</v>
      </c>
      <c r="FU22" s="114">
        <v>0</v>
      </c>
      <c r="FV22" s="114">
        <v>0</v>
      </c>
      <c r="FW22" s="114">
        <v>0</v>
      </c>
      <c r="FX22" s="114">
        <v>0</v>
      </c>
      <c r="FY22" s="114">
        <v>0</v>
      </c>
      <c r="FZ22" s="114">
        <v>0</v>
      </c>
      <c r="GA22" s="114">
        <v>0</v>
      </c>
      <c r="GB22" s="114">
        <v>0</v>
      </c>
      <c r="GC22" s="114">
        <v>0</v>
      </c>
      <c r="GD22" s="114">
        <v>0</v>
      </c>
      <c r="GE22" s="114">
        <v>0</v>
      </c>
      <c r="GF22" s="114">
        <v>0</v>
      </c>
      <c r="GG22" s="114">
        <v>0</v>
      </c>
      <c r="GH22" s="114">
        <v>0</v>
      </c>
      <c r="GI22" s="114">
        <f t="shared" si="0"/>
        <v>1363419.5899999996</v>
      </c>
    </row>
    <row r="23" spans="1:191" s="112" customFormat="1">
      <c r="A23" s="728" t="s">
        <v>0</v>
      </c>
      <c r="B23" s="728"/>
      <c r="C23" s="164" t="s">
        <v>229</v>
      </c>
      <c r="D23" s="112" t="s">
        <v>230</v>
      </c>
      <c r="E23" s="114">
        <v>1200</v>
      </c>
      <c r="F23" s="114">
        <v>0</v>
      </c>
      <c r="G23" s="114">
        <v>60</v>
      </c>
      <c r="H23" s="114">
        <v>0</v>
      </c>
      <c r="I23" s="114">
        <v>83937.19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7446.62</v>
      </c>
      <c r="T23" s="114">
        <v>32114.880000000001</v>
      </c>
      <c r="U23" s="114">
        <v>33909.910000000003</v>
      </c>
      <c r="V23" s="114">
        <v>375</v>
      </c>
      <c r="W23" s="114">
        <v>648.37</v>
      </c>
      <c r="X23" s="114">
        <v>4285.75</v>
      </c>
      <c r="Y23" s="114">
        <v>704.43</v>
      </c>
      <c r="Z23" s="114">
        <v>17187.82</v>
      </c>
      <c r="AA23" s="114">
        <v>0</v>
      </c>
      <c r="AB23" s="114">
        <v>1245.02</v>
      </c>
      <c r="AC23" s="114">
        <v>0</v>
      </c>
      <c r="AD23" s="114">
        <v>7284.75</v>
      </c>
      <c r="AE23" s="114">
        <v>0</v>
      </c>
      <c r="AF23" s="114">
        <v>1040.29</v>
      </c>
      <c r="AG23" s="114">
        <v>0</v>
      </c>
      <c r="AH23" s="114">
        <v>0</v>
      </c>
      <c r="AI23" s="114">
        <v>0</v>
      </c>
      <c r="AJ23" s="114">
        <v>0</v>
      </c>
      <c r="AK23" s="114">
        <v>14080.95</v>
      </c>
      <c r="AL23" s="114">
        <v>0</v>
      </c>
      <c r="AM23" s="114">
        <v>0</v>
      </c>
      <c r="AN23" s="114">
        <v>0</v>
      </c>
      <c r="AO23" s="114">
        <v>21775.94</v>
      </c>
      <c r="AP23" s="114">
        <v>0</v>
      </c>
      <c r="AQ23" s="114">
        <v>16875.22</v>
      </c>
      <c r="AR23" s="114">
        <v>8312.5</v>
      </c>
      <c r="AS23" s="114">
        <v>0</v>
      </c>
      <c r="AT23" s="114">
        <v>16457.27</v>
      </c>
      <c r="AU23" s="114">
        <v>1614.41</v>
      </c>
      <c r="AV23" s="114">
        <v>0</v>
      </c>
      <c r="AW23" s="114">
        <v>0</v>
      </c>
      <c r="AX23" s="114">
        <v>0</v>
      </c>
      <c r="AY23" s="114">
        <v>0</v>
      </c>
      <c r="AZ23" s="114">
        <v>205524.52</v>
      </c>
      <c r="BA23" s="114">
        <v>342.13</v>
      </c>
      <c r="BB23" s="114">
        <v>0</v>
      </c>
      <c r="BC23" s="114">
        <v>0</v>
      </c>
      <c r="BD23" s="114">
        <v>0</v>
      </c>
      <c r="BE23" s="114">
        <v>9605.82</v>
      </c>
      <c r="BF23" s="114">
        <v>0</v>
      </c>
      <c r="BG23" s="114">
        <v>0</v>
      </c>
      <c r="BH23" s="114">
        <v>3791.25</v>
      </c>
      <c r="BI23" s="114">
        <v>0</v>
      </c>
      <c r="BJ23" s="114">
        <v>24529.98</v>
      </c>
      <c r="BK23" s="114">
        <v>1795</v>
      </c>
      <c r="BL23" s="114">
        <v>0</v>
      </c>
      <c r="BM23" s="114">
        <v>11065.83</v>
      </c>
      <c r="BN23" s="114">
        <v>0</v>
      </c>
      <c r="BO23" s="114">
        <v>0</v>
      </c>
      <c r="BP23" s="114">
        <v>0</v>
      </c>
      <c r="BQ23" s="114">
        <v>275000</v>
      </c>
      <c r="BR23" s="114">
        <v>0</v>
      </c>
      <c r="BS23" s="114">
        <v>651572.9</v>
      </c>
      <c r="BT23" s="114">
        <v>0</v>
      </c>
      <c r="BU23" s="114">
        <v>0</v>
      </c>
      <c r="BV23" s="114">
        <v>2253.79</v>
      </c>
      <c r="BW23" s="114">
        <v>500</v>
      </c>
      <c r="BX23" s="114">
        <v>3096.38</v>
      </c>
      <c r="BY23" s="114">
        <v>8040.15</v>
      </c>
      <c r="BZ23" s="114">
        <v>0</v>
      </c>
      <c r="CA23" s="114">
        <v>0</v>
      </c>
      <c r="CB23" s="114">
        <v>11284.93</v>
      </c>
      <c r="CC23" s="114">
        <v>47854.29</v>
      </c>
      <c r="CD23" s="114">
        <v>0</v>
      </c>
      <c r="CE23" s="114">
        <v>0</v>
      </c>
      <c r="CF23" s="114">
        <v>0</v>
      </c>
      <c r="CG23" s="114">
        <v>0</v>
      </c>
      <c r="CH23" s="114">
        <v>0</v>
      </c>
      <c r="CI23" s="114">
        <v>0</v>
      </c>
      <c r="CJ23" s="114">
        <v>0</v>
      </c>
      <c r="CK23" s="114">
        <v>1326.34</v>
      </c>
      <c r="CL23" s="114">
        <v>6886.54</v>
      </c>
      <c r="CM23" s="114">
        <v>0</v>
      </c>
      <c r="CN23" s="114">
        <v>0</v>
      </c>
      <c r="CO23" s="114">
        <v>0</v>
      </c>
      <c r="CP23" s="114">
        <v>347.09</v>
      </c>
      <c r="CQ23" s="114">
        <v>0</v>
      </c>
      <c r="CR23" s="114">
        <v>0</v>
      </c>
      <c r="CS23" s="114">
        <v>4769.04</v>
      </c>
      <c r="CT23" s="114">
        <v>0</v>
      </c>
      <c r="CU23" s="114">
        <v>0</v>
      </c>
      <c r="CV23" s="114">
        <v>0</v>
      </c>
      <c r="CW23" s="114">
        <v>12242.31</v>
      </c>
      <c r="CX23" s="114">
        <v>9396.39</v>
      </c>
      <c r="CY23" s="114">
        <v>0</v>
      </c>
      <c r="CZ23" s="114">
        <v>0</v>
      </c>
      <c r="DA23" s="114">
        <v>0</v>
      </c>
      <c r="DB23" s="114">
        <v>54</v>
      </c>
      <c r="DC23" s="114">
        <v>0</v>
      </c>
      <c r="DD23" s="114">
        <v>2242.5</v>
      </c>
      <c r="DE23" s="114">
        <v>0</v>
      </c>
      <c r="DF23" s="114">
        <v>742</v>
      </c>
      <c r="DG23" s="114">
        <v>2045.51</v>
      </c>
      <c r="DH23" s="114">
        <v>420186.27</v>
      </c>
      <c r="DI23" s="114">
        <v>0</v>
      </c>
      <c r="DJ23" s="114">
        <v>435.07</v>
      </c>
      <c r="DK23" s="114">
        <v>0</v>
      </c>
      <c r="DL23" s="114">
        <v>0</v>
      </c>
      <c r="DM23" s="114">
        <v>5520.17</v>
      </c>
      <c r="DN23" s="114">
        <v>5011</v>
      </c>
      <c r="DO23" s="114">
        <v>1911.71</v>
      </c>
      <c r="DP23" s="114">
        <v>10554.39</v>
      </c>
      <c r="DQ23" s="114">
        <v>0</v>
      </c>
      <c r="DR23" s="114">
        <v>46363.91</v>
      </c>
      <c r="DS23" s="114">
        <v>0</v>
      </c>
      <c r="DT23" s="114">
        <v>0</v>
      </c>
      <c r="DU23" s="114">
        <v>0</v>
      </c>
      <c r="DV23" s="114">
        <v>0</v>
      </c>
      <c r="DW23" s="114">
        <v>0</v>
      </c>
      <c r="DX23" s="114">
        <v>0</v>
      </c>
      <c r="DY23" s="114">
        <v>290</v>
      </c>
      <c r="DZ23" s="114">
        <v>0</v>
      </c>
      <c r="EA23" s="114">
        <v>0</v>
      </c>
      <c r="EB23" s="114">
        <v>0</v>
      </c>
      <c r="EC23" s="114">
        <v>3623.13</v>
      </c>
      <c r="ED23" s="114">
        <v>0</v>
      </c>
      <c r="EE23" s="114">
        <v>10810.79</v>
      </c>
      <c r="EF23" s="114">
        <v>0</v>
      </c>
      <c r="EG23" s="114">
        <v>0</v>
      </c>
      <c r="EH23" s="114">
        <v>4103.12</v>
      </c>
      <c r="EI23" s="114">
        <v>0</v>
      </c>
      <c r="EJ23" s="114">
        <v>0</v>
      </c>
      <c r="EK23" s="114">
        <v>8119.18</v>
      </c>
      <c r="EL23" s="114">
        <v>0</v>
      </c>
      <c r="EM23" s="114">
        <v>0</v>
      </c>
      <c r="EN23" s="114">
        <v>0</v>
      </c>
      <c r="EO23" s="114">
        <v>0</v>
      </c>
      <c r="EP23" s="114">
        <v>23299.51</v>
      </c>
      <c r="EQ23" s="114">
        <v>1550</v>
      </c>
      <c r="ER23" s="114">
        <v>0</v>
      </c>
      <c r="ES23" s="114">
        <v>0</v>
      </c>
      <c r="ET23" s="114">
        <v>0</v>
      </c>
      <c r="EU23" s="114">
        <v>0</v>
      </c>
      <c r="EV23" s="114">
        <v>0</v>
      </c>
      <c r="EW23" s="114">
        <v>0</v>
      </c>
      <c r="EX23" s="114">
        <v>0</v>
      </c>
      <c r="EY23" s="114">
        <v>0</v>
      </c>
      <c r="EZ23" s="114">
        <v>0</v>
      </c>
      <c r="FA23" s="114">
        <v>222.08</v>
      </c>
      <c r="FB23" s="114">
        <v>0</v>
      </c>
      <c r="FC23" s="114">
        <v>0</v>
      </c>
      <c r="FD23" s="114">
        <v>0</v>
      </c>
      <c r="FE23" s="114">
        <v>0</v>
      </c>
      <c r="FF23" s="114">
        <v>0</v>
      </c>
      <c r="FG23" s="114">
        <v>0</v>
      </c>
      <c r="FH23" s="114">
        <v>0</v>
      </c>
      <c r="FI23" s="114">
        <v>18178.689999999999</v>
      </c>
      <c r="FJ23" s="114">
        <v>0</v>
      </c>
      <c r="FK23" s="114">
        <v>0</v>
      </c>
      <c r="FL23" s="114">
        <v>0</v>
      </c>
      <c r="FM23" s="114">
        <v>0</v>
      </c>
      <c r="FN23" s="114">
        <v>0</v>
      </c>
      <c r="FO23" s="114">
        <v>0</v>
      </c>
      <c r="FP23" s="114">
        <v>0</v>
      </c>
      <c r="FQ23" s="114">
        <v>0</v>
      </c>
      <c r="FR23" s="114">
        <v>0</v>
      </c>
      <c r="FS23" s="114">
        <v>0</v>
      </c>
      <c r="FT23" s="114">
        <v>0</v>
      </c>
      <c r="FU23" s="114">
        <v>0</v>
      </c>
      <c r="FV23" s="114">
        <v>0</v>
      </c>
      <c r="FW23" s="114">
        <v>0</v>
      </c>
      <c r="FX23" s="114">
        <v>0</v>
      </c>
      <c r="FY23" s="114">
        <v>0</v>
      </c>
      <c r="FZ23" s="114">
        <v>0</v>
      </c>
      <c r="GA23" s="114">
        <v>0</v>
      </c>
      <c r="GB23" s="114">
        <v>0</v>
      </c>
      <c r="GC23" s="114">
        <v>0</v>
      </c>
      <c r="GD23" s="114">
        <v>0</v>
      </c>
      <c r="GE23" s="114">
        <v>0</v>
      </c>
      <c r="GF23" s="114">
        <v>0</v>
      </c>
      <c r="GG23" s="114">
        <v>0</v>
      </c>
      <c r="GH23" s="114">
        <v>0</v>
      </c>
      <c r="GI23" s="114">
        <f t="shared" si="0"/>
        <v>2127044.0299999998</v>
      </c>
    </row>
    <row r="24" spans="1:191" s="112" customFormat="1">
      <c r="A24" s="728" t="s">
        <v>0</v>
      </c>
      <c r="B24" s="728"/>
      <c r="C24" s="164" t="s">
        <v>231</v>
      </c>
      <c r="D24" s="112" t="s">
        <v>232</v>
      </c>
      <c r="E24" s="114">
        <v>0</v>
      </c>
      <c r="F24" s="114">
        <v>0</v>
      </c>
      <c r="G24" s="114">
        <v>0</v>
      </c>
      <c r="H24" s="114">
        <v>0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  <c r="AC24" s="114">
        <v>0</v>
      </c>
      <c r="AD24" s="114">
        <v>0</v>
      </c>
      <c r="AE24" s="114">
        <v>0</v>
      </c>
      <c r="AF24" s="114">
        <v>0</v>
      </c>
      <c r="AG24" s="114">
        <v>0</v>
      </c>
      <c r="AH24" s="114">
        <v>0</v>
      </c>
      <c r="AI24" s="114">
        <v>0</v>
      </c>
      <c r="AJ24" s="114">
        <v>0</v>
      </c>
      <c r="AK24" s="114">
        <v>0</v>
      </c>
      <c r="AL24" s="114">
        <v>0</v>
      </c>
      <c r="AM24" s="114">
        <v>0</v>
      </c>
      <c r="AN24" s="114">
        <v>0</v>
      </c>
      <c r="AO24" s="114">
        <v>0</v>
      </c>
      <c r="AP24" s="114">
        <v>0</v>
      </c>
      <c r="AQ24" s="114">
        <v>0</v>
      </c>
      <c r="AR24" s="114">
        <v>0</v>
      </c>
      <c r="AS24" s="114">
        <v>0</v>
      </c>
      <c r="AT24" s="114">
        <v>0</v>
      </c>
      <c r="AU24" s="114">
        <v>0</v>
      </c>
      <c r="AV24" s="114">
        <v>0</v>
      </c>
      <c r="AW24" s="114">
        <v>0</v>
      </c>
      <c r="AX24" s="114">
        <v>0</v>
      </c>
      <c r="AY24" s="114">
        <v>0</v>
      </c>
      <c r="AZ24" s="114">
        <v>87048.22</v>
      </c>
      <c r="BA24" s="114">
        <v>0</v>
      </c>
      <c r="BB24" s="114">
        <v>0</v>
      </c>
      <c r="BC24" s="114">
        <v>0</v>
      </c>
      <c r="BD24" s="114">
        <v>0</v>
      </c>
      <c r="BE24" s="114">
        <v>43054.76</v>
      </c>
      <c r="BF24" s="114">
        <v>0</v>
      </c>
      <c r="BG24" s="114">
        <v>0</v>
      </c>
      <c r="BH24" s="114">
        <v>0</v>
      </c>
      <c r="BI24" s="114">
        <v>0</v>
      </c>
      <c r="BJ24" s="114">
        <v>0</v>
      </c>
      <c r="BK24" s="114">
        <v>0</v>
      </c>
      <c r="BL24" s="114">
        <v>0</v>
      </c>
      <c r="BM24" s="114">
        <v>0</v>
      </c>
      <c r="BN24" s="114">
        <v>0</v>
      </c>
      <c r="BO24" s="114">
        <v>0</v>
      </c>
      <c r="BP24" s="114">
        <v>0</v>
      </c>
      <c r="BQ24" s="114">
        <v>0</v>
      </c>
      <c r="BR24" s="114">
        <v>0</v>
      </c>
      <c r="BS24" s="114">
        <v>0</v>
      </c>
      <c r="BT24" s="114">
        <v>0</v>
      </c>
      <c r="BU24" s="114">
        <v>0</v>
      </c>
      <c r="BV24" s="114">
        <v>0</v>
      </c>
      <c r="BW24" s="114">
        <v>0</v>
      </c>
      <c r="BX24" s="114">
        <v>0</v>
      </c>
      <c r="BY24" s="114">
        <v>0</v>
      </c>
      <c r="BZ24" s="114">
        <v>0</v>
      </c>
      <c r="CA24" s="114">
        <v>0</v>
      </c>
      <c r="CB24" s="114">
        <v>0</v>
      </c>
      <c r="CC24" s="114">
        <v>0</v>
      </c>
      <c r="CD24" s="114">
        <v>0</v>
      </c>
      <c r="CE24" s="114">
        <v>0</v>
      </c>
      <c r="CF24" s="114">
        <v>0</v>
      </c>
      <c r="CG24" s="114">
        <v>0</v>
      </c>
      <c r="CH24" s="114">
        <v>0</v>
      </c>
      <c r="CI24" s="114">
        <v>0</v>
      </c>
      <c r="CJ24" s="114">
        <v>0</v>
      </c>
      <c r="CK24" s="114">
        <v>0</v>
      </c>
      <c r="CL24" s="114">
        <v>0</v>
      </c>
      <c r="CM24" s="114">
        <v>0</v>
      </c>
      <c r="CN24" s="114">
        <v>0</v>
      </c>
      <c r="CO24" s="114">
        <v>0</v>
      </c>
      <c r="CP24" s="114">
        <v>0</v>
      </c>
      <c r="CQ24" s="114">
        <v>0</v>
      </c>
      <c r="CR24" s="114">
        <v>0</v>
      </c>
      <c r="CS24" s="114">
        <v>0</v>
      </c>
      <c r="CT24" s="114">
        <v>0</v>
      </c>
      <c r="CU24" s="114">
        <v>0</v>
      </c>
      <c r="CV24" s="114">
        <v>0</v>
      </c>
      <c r="CW24" s="114">
        <v>0</v>
      </c>
      <c r="CX24" s="114">
        <v>0</v>
      </c>
      <c r="CY24" s="114">
        <v>0</v>
      </c>
      <c r="CZ24" s="114">
        <v>0</v>
      </c>
      <c r="DA24" s="114">
        <v>0</v>
      </c>
      <c r="DB24" s="114">
        <v>0</v>
      </c>
      <c r="DC24" s="114">
        <v>0</v>
      </c>
      <c r="DD24" s="114">
        <v>0</v>
      </c>
      <c r="DE24" s="114">
        <v>0</v>
      </c>
      <c r="DF24" s="114">
        <v>0</v>
      </c>
      <c r="DG24" s="114">
        <v>0</v>
      </c>
      <c r="DH24" s="114">
        <v>0</v>
      </c>
      <c r="DI24" s="114">
        <v>0</v>
      </c>
      <c r="DJ24" s="114">
        <v>0</v>
      </c>
      <c r="DK24" s="114">
        <v>0</v>
      </c>
      <c r="DL24" s="114">
        <v>0</v>
      </c>
      <c r="DM24" s="114">
        <v>0</v>
      </c>
      <c r="DN24" s="114">
        <v>0</v>
      </c>
      <c r="DO24" s="114">
        <v>0</v>
      </c>
      <c r="DP24" s="114">
        <v>0</v>
      </c>
      <c r="DQ24" s="114">
        <v>0</v>
      </c>
      <c r="DR24" s="114">
        <v>0</v>
      </c>
      <c r="DS24" s="114">
        <v>0</v>
      </c>
      <c r="DT24" s="114">
        <v>0</v>
      </c>
      <c r="DU24" s="114">
        <v>0</v>
      </c>
      <c r="DV24" s="114">
        <v>0</v>
      </c>
      <c r="DW24" s="114">
        <v>0</v>
      </c>
      <c r="DX24" s="114">
        <v>0</v>
      </c>
      <c r="DY24" s="114">
        <v>0</v>
      </c>
      <c r="DZ24" s="114">
        <v>0</v>
      </c>
      <c r="EA24" s="114">
        <v>0</v>
      </c>
      <c r="EB24" s="114">
        <v>0</v>
      </c>
      <c r="EC24" s="114">
        <v>0</v>
      </c>
      <c r="ED24" s="114">
        <v>0</v>
      </c>
      <c r="EE24" s="114">
        <v>0</v>
      </c>
      <c r="EF24" s="114">
        <v>0</v>
      </c>
      <c r="EG24" s="114">
        <v>0</v>
      </c>
      <c r="EH24" s="114">
        <v>0</v>
      </c>
      <c r="EI24" s="114">
        <v>0</v>
      </c>
      <c r="EJ24" s="114">
        <v>0</v>
      </c>
      <c r="EK24" s="114">
        <v>0</v>
      </c>
      <c r="EL24" s="114">
        <v>0</v>
      </c>
      <c r="EM24" s="114">
        <v>0</v>
      </c>
      <c r="EN24" s="114">
        <v>0</v>
      </c>
      <c r="EO24" s="114">
        <v>0</v>
      </c>
      <c r="EP24" s="114">
        <v>0</v>
      </c>
      <c r="EQ24" s="114">
        <v>0</v>
      </c>
      <c r="ER24" s="114">
        <v>0</v>
      </c>
      <c r="ES24" s="114">
        <v>0</v>
      </c>
      <c r="ET24" s="114">
        <v>0</v>
      </c>
      <c r="EU24" s="114">
        <v>0</v>
      </c>
      <c r="EV24" s="114">
        <v>0</v>
      </c>
      <c r="EW24" s="114">
        <v>0</v>
      </c>
      <c r="EX24" s="114">
        <v>0</v>
      </c>
      <c r="EY24" s="114">
        <v>0</v>
      </c>
      <c r="EZ24" s="114">
        <v>0</v>
      </c>
      <c r="FA24" s="114">
        <v>0</v>
      </c>
      <c r="FB24" s="114">
        <v>0</v>
      </c>
      <c r="FC24" s="114">
        <v>0</v>
      </c>
      <c r="FD24" s="114">
        <v>0</v>
      </c>
      <c r="FE24" s="114">
        <v>0</v>
      </c>
      <c r="FF24" s="114">
        <v>0</v>
      </c>
      <c r="FG24" s="114">
        <v>0</v>
      </c>
      <c r="FH24" s="114">
        <v>0</v>
      </c>
      <c r="FI24" s="114">
        <v>0</v>
      </c>
      <c r="FJ24" s="114">
        <v>0</v>
      </c>
      <c r="FK24" s="114">
        <v>0</v>
      </c>
      <c r="FL24" s="114">
        <v>0</v>
      </c>
      <c r="FM24" s="114">
        <v>0</v>
      </c>
      <c r="FN24" s="114">
        <v>0</v>
      </c>
      <c r="FO24" s="114">
        <v>0</v>
      </c>
      <c r="FP24" s="114">
        <v>0</v>
      </c>
      <c r="FQ24" s="114">
        <v>0</v>
      </c>
      <c r="FR24" s="114">
        <v>0</v>
      </c>
      <c r="FS24" s="114">
        <v>0</v>
      </c>
      <c r="FT24" s="114">
        <v>0</v>
      </c>
      <c r="FU24" s="114">
        <v>0</v>
      </c>
      <c r="FV24" s="114">
        <v>0</v>
      </c>
      <c r="FW24" s="114">
        <v>0</v>
      </c>
      <c r="FX24" s="114">
        <v>0</v>
      </c>
      <c r="FY24" s="114">
        <v>0</v>
      </c>
      <c r="FZ24" s="114">
        <v>0</v>
      </c>
      <c r="GA24" s="114">
        <v>0</v>
      </c>
      <c r="GB24" s="114">
        <v>0</v>
      </c>
      <c r="GC24" s="114">
        <v>0</v>
      </c>
      <c r="GD24" s="114">
        <v>0</v>
      </c>
      <c r="GE24" s="114">
        <v>0</v>
      </c>
      <c r="GF24" s="114">
        <v>0</v>
      </c>
      <c r="GG24" s="114">
        <v>0</v>
      </c>
      <c r="GH24" s="114">
        <v>0</v>
      </c>
      <c r="GI24" s="114">
        <f t="shared" si="0"/>
        <v>130102.98000000001</v>
      </c>
    </row>
    <row r="25" spans="1:191" s="112" customFormat="1">
      <c r="A25" s="728" t="s">
        <v>0</v>
      </c>
      <c r="B25" s="728"/>
      <c r="C25" s="164" t="s">
        <v>233</v>
      </c>
      <c r="D25" s="112" t="s">
        <v>234</v>
      </c>
      <c r="E25" s="114">
        <v>227.17</v>
      </c>
      <c r="F25" s="114">
        <v>1354.24</v>
      </c>
      <c r="G25" s="114">
        <v>107</v>
      </c>
      <c r="H25" s="114">
        <v>9731.4699999999993</v>
      </c>
      <c r="I25" s="114">
        <v>41392.67</v>
      </c>
      <c r="J25" s="114">
        <v>45</v>
      </c>
      <c r="K25" s="114">
        <v>0</v>
      </c>
      <c r="L25" s="114">
        <v>0</v>
      </c>
      <c r="M25" s="114">
        <v>0</v>
      </c>
      <c r="N25" s="114">
        <v>2335.96</v>
      </c>
      <c r="O25" s="114">
        <v>7181.27</v>
      </c>
      <c r="P25" s="114">
        <v>5957.79</v>
      </c>
      <c r="Q25" s="114">
        <v>667.11</v>
      </c>
      <c r="R25" s="114">
        <v>192</v>
      </c>
      <c r="S25" s="114">
        <v>0</v>
      </c>
      <c r="T25" s="114">
        <v>87746.74</v>
      </c>
      <c r="U25" s="114">
        <v>66759.38</v>
      </c>
      <c r="V25" s="114">
        <v>17571.55</v>
      </c>
      <c r="W25" s="114">
        <v>3105.47</v>
      </c>
      <c r="X25" s="114">
        <v>2437.58</v>
      </c>
      <c r="Y25" s="114">
        <v>0</v>
      </c>
      <c r="Z25" s="114">
        <v>11064.57</v>
      </c>
      <c r="AA25" s="114">
        <v>110.18</v>
      </c>
      <c r="AB25" s="114">
        <v>1200.99</v>
      </c>
      <c r="AC25" s="114">
        <v>5320.98</v>
      </c>
      <c r="AD25" s="114">
        <v>5005.58</v>
      </c>
      <c r="AE25" s="114">
        <v>0</v>
      </c>
      <c r="AF25" s="114">
        <v>6985.06</v>
      </c>
      <c r="AG25" s="114">
        <v>10994.6</v>
      </c>
      <c r="AH25" s="114">
        <v>0</v>
      </c>
      <c r="AI25" s="114">
        <v>0</v>
      </c>
      <c r="AJ25" s="114">
        <v>1962.5</v>
      </c>
      <c r="AK25" s="114">
        <v>16936.25</v>
      </c>
      <c r="AL25" s="114">
        <v>986.54</v>
      </c>
      <c r="AM25" s="114">
        <v>8967.2800000000007</v>
      </c>
      <c r="AN25" s="114">
        <v>347.62</v>
      </c>
      <c r="AO25" s="114">
        <v>7635.78</v>
      </c>
      <c r="AP25" s="114">
        <v>20740.830000000002</v>
      </c>
      <c r="AQ25" s="114">
        <v>15846.36</v>
      </c>
      <c r="AR25" s="114">
        <v>1839.1</v>
      </c>
      <c r="AS25" s="114">
        <v>14115.85</v>
      </c>
      <c r="AT25" s="114">
        <v>219631.84</v>
      </c>
      <c r="AU25" s="114">
        <v>12391.46</v>
      </c>
      <c r="AV25" s="114">
        <v>864.7</v>
      </c>
      <c r="AW25" s="114">
        <v>0</v>
      </c>
      <c r="AX25" s="114">
        <v>936.61</v>
      </c>
      <c r="AY25" s="114">
        <v>124249.46</v>
      </c>
      <c r="AZ25" s="114">
        <v>240.36</v>
      </c>
      <c r="BA25" s="114">
        <v>33.880000000000003</v>
      </c>
      <c r="BB25" s="114">
        <v>18074.400000000001</v>
      </c>
      <c r="BC25" s="114">
        <v>3754379.49</v>
      </c>
      <c r="BD25" s="114">
        <v>139.28</v>
      </c>
      <c r="BE25" s="114">
        <v>0</v>
      </c>
      <c r="BF25" s="114">
        <v>257946.93</v>
      </c>
      <c r="BG25" s="114">
        <v>0</v>
      </c>
      <c r="BH25" s="114">
        <v>0</v>
      </c>
      <c r="BI25" s="114">
        <v>0</v>
      </c>
      <c r="BJ25" s="114">
        <v>0</v>
      </c>
      <c r="BK25" s="114">
        <v>4442.3599999999997</v>
      </c>
      <c r="BL25" s="114">
        <v>0</v>
      </c>
      <c r="BM25" s="114">
        <v>0</v>
      </c>
      <c r="BN25" s="114">
        <v>53803.73</v>
      </c>
      <c r="BO25" s="114">
        <v>1002</v>
      </c>
      <c r="BP25" s="114">
        <v>1646.22</v>
      </c>
      <c r="BQ25" s="114">
        <v>0</v>
      </c>
      <c r="BR25" s="114">
        <v>0</v>
      </c>
      <c r="BS25" s="114">
        <v>43704.17</v>
      </c>
      <c r="BT25" s="114">
        <v>0</v>
      </c>
      <c r="BU25" s="114">
        <v>10603.5</v>
      </c>
      <c r="BV25" s="114">
        <v>116420.34</v>
      </c>
      <c r="BW25" s="114">
        <v>0</v>
      </c>
      <c r="BX25" s="114">
        <v>3481.09</v>
      </c>
      <c r="BY25" s="114">
        <v>97.81</v>
      </c>
      <c r="BZ25" s="114">
        <v>2421.88</v>
      </c>
      <c r="CA25" s="114">
        <v>53362.83</v>
      </c>
      <c r="CB25" s="114">
        <v>0</v>
      </c>
      <c r="CC25" s="114">
        <v>6275</v>
      </c>
      <c r="CD25" s="114">
        <v>665</v>
      </c>
      <c r="CE25" s="114">
        <v>5933.23</v>
      </c>
      <c r="CF25" s="114">
        <v>1465.11</v>
      </c>
      <c r="CG25" s="114">
        <v>321.77</v>
      </c>
      <c r="CH25" s="114">
        <v>40264.53</v>
      </c>
      <c r="CI25" s="114">
        <v>25</v>
      </c>
      <c r="CJ25" s="114">
        <v>9705.56</v>
      </c>
      <c r="CK25" s="114">
        <v>140.66999999999999</v>
      </c>
      <c r="CL25" s="114">
        <v>264.3</v>
      </c>
      <c r="CM25" s="114">
        <v>0</v>
      </c>
      <c r="CN25" s="114">
        <v>0</v>
      </c>
      <c r="CO25" s="114">
        <v>10570.81</v>
      </c>
      <c r="CP25" s="114">
        <v>21081.61</v>
      </c>
      <c r="CQ25" s="114">
        <v>0</v>
      </c>
      <c r="CR25" s="114">
        <v>15382.25</v>
      </c>
      <c r="CS25" s="114">
        <v>6365.15</v>
      </c>
      <c r="CT25" s="114">
        <v>2325.6799999999998</v>
      </c>
      <c r="CU25" s="114">
        <v>4710</v>
      </c>
      <c r="CV25" s="114">
        <v>98.22</v>
      </c>
      <c r="CW25" s="114">
        <v>0</v>
      </c>
      <c r="CX25" s="114">
        <v>1007.43</v>
      </c>
      <c r="CY25" s="114">
        <v>431.82</v>
      </c>
      <c r="CZ25" s="114">
        <v>4544.93</v>
      </c>
      <c r="DA25" s="114">
        <v>565</v>
      </c>
      <c r="DB25" s="114">
        <v>1718.23</v>
      </c>
      <c r="DC25" s="114">
        <v>1005.93</v>
      </c>
      <c r="DD25" s="114">
        <v>5337.35</v>
      </c>
      <c r="DE25" s="114">
        <v>222.5</v>
      </c>
      <c r="DF25" s="114">
        <v>0</v>
      </c>
      <c r="DG25" s="114">
        <v>314567.18</v>
      </c>
      <c r="DH25" s="114">
        <v>37257.879999999997</v>
      </c>
      <c r="DI25" s="114">
        <v>0</v>
      </c>
      <c r="DJ25" s="114">
        <v>1188.72</v>
      </c>
      <c r="DK25" s="114">
        <v>2489.84</v>
      </c>
      <c r="DL25" s="114">
        <v>1102.67</v>
      </c>
      <c r="DM25" s="114">
        <v>15146.38</v>
      </c>
      <c r="DN25" s="114">
        <v>3587.43</v>
      </c>
      <c r="DO25" s="114">
        <v>0</v>
      </c>
      <c r="DP25" s="114">
        <v>5946.75</v>
      </c>
      <c r="DQ25" s="114">
        <v>35935.15</v>
      </c>
      <c r="DR25" s="114">
        <v>0</v>
      </c>
      <c r="DS25" s="114">
        <v>170</v>
      </c>
      <c r="DT25" s="114">
        <v>120</v>
      </c>
      <c r="DU25" s="114">
        <v>2560.37</v>
      </c>
      <c r="DV25" s="114">
        <v>0</v>
      </c>
      <c r="DW25" s="114">
        <v>0</v>
      </c>
      <c r="DX25" s="114">
        <v>142.05000000000001</v>
      </c>
      <c r="DY25" s="114">
        <v>9348.68</v>
      </c>
      <c r="DZ25" s="114">
        <v>25326.17</v>
      </c>
      <c r="EA25" s="114">
        <v>26191.63</v>
      </c>
      <c r="EB25" s="114">
        <v>7153.85</v>
      </c>
      <c r="EC25" s="114">
        <v>0</v>
      </c>
      <c r="ED25" s="114">
        <v>0</v>
      </c>
      <c r="EE25" s="114">
        <v>3535.86</v>
      </c>
      <c r="EF25" s="114">
        <v>0</v>
      </c>
      <c r="EG25" s="114">
        <v>6273.2</v>
      </c>
      <c r="EH25" s="114">
        <v>1500</v>
      </c>
      <c r="EI25" s="114">
        <v>575.94000000000005</v>
      </c>
      <c r="EJ25" s="114">
        <v>452.75</v>
      </c>
      <c r="EK25" s="114">
        <v>0</v>
      </c>
      <c r="EL25" s="114">
        <v>0</v>
      </c>
      <c r="EM25" s="114">
        <v>0</v>
      </c>
      <c r="EN25" s="114">
        <v>5941.16</v>
      </c>
      <c r="EO25" s="114">
        <v>0</v>
      </c>
      <c r="EP25" s="114">
        <v>5840.6</v>
      </c>
      <c r="EQ25" s="114">
        <v>174570.71</v>
      </c>
      <c r="ER25" s="114">
        <v>0</v>
      </c>
      <c r="ES25" s="114">
        <v>320.87</v>
      </c>
      <c r="ET25" s="114">
        <v>0</v>
      </c>
      <c r="EU25" s="114">
        <v>0</v>
      </c>
      <c r="EV25" s="114">
        <v>324</v>
      </c>
      <c r="EW25" s="114">
        <v>676.1</v>
      </c>
      <c r="EX25" s="114">
        <v>0</v>
      </c>
      <c r="EY25" s="114">
        <v>131.6</v>
      </c>
      <c r="EZ25" s="114">
        <v>2253.77</v>
      </c>
      <c r="FA25" s="114">
        <v>207.44</v>
      </c>
      <c r="FB25" s="114">
        <v>1697.62</v>
      </c>
      <c r="FC25" s="114">
        <v>0</v>
      </c>
      <c r="FD25" s="114">
        <v>1192.06</v>
      </c>
      <c r="FE25" s="114">
        <v>0</v>
      </c>
      <c r="FF25" s="114">
        <v>0</v>
      </c>
      <c r="FG25" s="114">
        <v>310.98</v>
      </c>
      <c r="FH25" s="114">
        <v>13.7</v>
      </c>
      <c r="FI25" s="114">
        <v>44.35</v>
      </c>
      <c r="FJ25" s="114">
        <v>5115.76</v>
      </c>
      <c r="FK25" s="114">
        <v>0</v>
      </c>
      <c r="FL25" s="114">
        <v>1794</v>
      </c>
      <c r="FM25" s="114">
        <v>339.26</v>
      </c>
      <c r="FN25" s="114">
        <v>0</v>
      </c>
      <c r="FO25" s="114">
        <v>0</v>
      </c>
      <c r="FP25" s="114">
        <v>0</v>
      </c>
      <c r="FQ25" s="114">
        <v>24003.45</v>
      </c>
      <c r="FR25" s="114">
        <v>50</v>
      </c>
      <c r="FS25" s="114">
        <v>41.76</v>
      </c>
      <c r="FT25" s="114">
        <v>0</v>
      </c>
      <c r="FU25" s="114">
        <v>0</v>
      </c>
      <c r="FV25" s="114">
        <v>0</v>
      </c>
      <c r="FW25" s="114">
        <v>0</v>
      </c>
      <c r="FX25" s="114">
        <v>0</v>
      </c>
      <c r="FY25" s="114">
        <v>0</v>
      </c>
      <c r="FZ25" s="114">
        <v>0</v>
      </c>
      <c r="GA25" s="114">
        <v>0</v>
      </c>
      <c r="GB25" s="114">
        <v>0</v>
      </c>
      <c r="GC25" s="114">
        <v>2420.65</v>
      </c>
      <c r="GD25" s="114">
        <v>0</v>
      </c>
      <c r="GE25" s="114">
        <v>176.51</v>
      </c>
      <c r="GF25" s="114">
        <v>0</v>
      </c>
      <c r="GG25" s="114">
        <v>2233.96</v>
      </c>
      <c r="GH25" s="114">
        <v>1788.45</v>
      </c>
      <c r="GI25" s="114">
        <f t="shared" si="0"/>
        <v>5929235.1499999966</v>
      </c>
    </row>
    <row r="26" spans="1:191" ht="11" thickBot="1">
      <c r="A26" s="725" t="s">
        <v>0</v>
      </c>
      <c r="B26" s="725"/>
      <c r="C26" s="11" t="s">
        <v>195</v>
      </c>
      <c r="D26" s="10" t="s">
        <v>235</v>
      </c>
      <c r="E26" s="115">
        <f t="shared" ref="E26:AJ26" si="1">SUBTOTAL(9,E6:E25)</f>
        <v>5447.07</v>
      </c>
      <c r="F26" s="115">
        <f t="shared" si="1"/>
        <v>4544.75</v>
      </c>
      <c r="G26" s="115">
        <f t="shared" si="1"/>
        <v>1463</v>
      </c>
      <c r="H26" s="115">
        <f t="shared" si="1"/>
        <v>398721.88999999996</v>
      </c>
      <c r="I26" s="115">
        <f t="shared" si="1"/>
        <v>7983640.8299999991</v>
      </c>
      <c r="J26" s="115">
        <f t="shared" si="1"/>
        <v>60375.48</v>
      </c>
      <c r="K26" s="115">
        <f t="shared" si="1"/>
        <v>4623.1000000000004</v>
      </c>
      <c r="L26" s="115">
        <f t="shared" si="1"/>
        <v>48906.54</v>
      </c>
      <c r="M26" s="115">
        <f t="shared" si="1"/>
        <v>1000</v>
      </c>
      <c r="N26" s="115">
        <f t="shared" si="1"/>
        <v>22122.959999999999</v>
      </c>
      <c r="O26" s="115">
        <f t="shared" si="1"/>
        <v>42721.14</v>
      </c>
      <c r="P26" s="115">
        <f t="shared" si="1"/>
        <v>5957.79</v>
      </c>
      <c r="Q26" s="115">
        <f t="shared" si="1"/>
        <v>1148817.8100000003</v>
      </c>
      <c r="R26" s="115">
        <f t="shared" si="1"/>
        <v>18434</v>
      </c>
      <c r="S26" s="115">
        <f t="shared" si="1"/>
        <v>411108.37</v>
      </c>
      <c r="T26" s="115">
        <f t="shared" si="1"/>
        <v>527517.56000000006</v>
      </c>
      <c r="U26" s="115">
        <f t="shared" si="1"/>
        <v>680172.09000000008</v>
      </c>
      <c r="V26" s="115">
        <f t="shared" si="1"/>
        <v>666658.1</v>
      </c>
      <c r="W26" s="115">
        <f t="shared" si="1"/>
        <v>138542.6</v>
      </c>
      <c r="X26" s="115">
        <f t="shared" si="1"/>
        <v>1843541.71</v>
      </c>
      <c r="Y26" s="115">
        <f t="shared" si="1"/>
        <v>29052.449999999997</v>
      </c>
      <c r="Z26" s="115">
        <f t="shared" si="1"/>
        <v>607026.31999999995</v>
      </c>
      <c r="AA26" s="115">
        <f t="shared" si="1"/>
        <v>2110.1799999999998</v>
      </c>
      <c r="AB26" s="115">
        <f t="shared" si="1"/>
        <v>72668.52</v>
      </c>
      <c r="AC26" s="115">
        <f t="shared" si="1"/>
        <v>314346.96000000002</v>
      </c>
      <c r="AD26" s="115">
        <f t="shared" si="1"/>
        <v>116150.02</v>
      </c>
      <c r="AE26" s="115">
        <f t="shared" si="1"/>
        <v>63766.64</v>
      </c>
      <c r="AF26" s="115">
        <f t="shared" si="1"/>
        <v>539816.60000000021</v>
      </c>
      <c r="AG26" s="115">
        <f t="shared" si="1"/>
        <v>128879.61</v>
      </c>
      <c r="AH26" s="115">
        <f t="shared" si="1"/>
        <v>0</v>
      </c>
      <c r="AI26" s="115">
        <f t="shared" si="1"/>
        <v>32038.66</v>
      </c>
      <c r="AJ26" s="115">
        <f t="shared" si="1"/>
        <v>17506.57</v>
      </c>
      <c r="AK26" s="115">
        <f t="shared" ref="AK26:BP26" si="2">SUBTOTAL(9,AK6:AK25)</f>
        <v>116849.16</v>
      </c>
      <c r="AL26" s="115">
        <f t="shared" si="2"/>
        <v>1030.24</v>
      </c>
      <c r="AM26" s="115">
        <f t="shared" si="2"/>
        <v>413315.11000000004</v>
      </c>
      <c r="AN26" s="115">
        <f t="shared" si="2"/>
        <v>18013.71</v>
      </c>
      <c r="AO26" s="115">
        <f t="shared" si="2"/>
        <v>134563.61000000002</v>
      </c>
      <c r="AP26" s="115">
        <f t="shared" si="2"/>
        <v>39179.050000000003</v>
      </c>
      <c r="AQ26" s="115">
        <f t="shared" si="2"/>
        <v>34032.410000000003</v>
      </c>
      <c r="AR26" s="115">
        <f t="shared" si="2"/>
        <v>167422.97</v>
      </c>
      <c r="AS26" s="115">
        <f t="shared" si="2"/>
        <v>25856.510000000002</v>
      </c>
      <c r="AT26" s="115">
        <f t="shared" si="2"/>
        <v>470983.45</v>
      </c>
      <c r="AU26" s="115">
        <f t="shared" si="2"/>
        <v>61994.700000000004</v>
      </c>
      <c r="AV26" s="115">
        <f t="shared" si="2"/>
        <v>864.7</v>
      </c>
      <c r="AW26" s="115">
        <f t="shared" si="2"/>
        <v>361312.93999999994</v>
      </c>
      <c r="AX26" s="115">
        <f t="shared" si="2"/>
        <v>279135.42</v>
      </c>
      <c r="AY26" s="115">
        <f t="shared" si="2"/>
        <v>874355.77999999991</v>
      </c>
      <c r="AZ26" s="115">
        <f t="shared" si="2"/>
        <v>315472.51</v>
      </c>
      <c r="BA26" s="115">
        <f t="shared" si="2"/>
        <v>98422.99</v>
      </c>
      <c r="BB26" s="115">
        <f t="shared" si="2"/>
        <v>565498.8600000001</v>
      </c>
      <c r="BC26" s="115">
        <f t="shared" si="2"/>
        <v>4139142.5900000003</v>
      </c>
      <c r="BD26" s="115">
        <f t="shared" si="2"/>
        <v>2100.13</v>
      </c>
      <c r="BE26" s="115">
        <f t="shared" si="2"/>
        <v>71931.95</v>
      </c>
      <c r="BF26" s="115">
        <f t="shared" si="2"/>
        <v>417952.30999999994</v>
      </c>
      <c r="BG26" s="115">
        <f t="shared" si="2"/>
        <v>35662.5</v>
      </c>
      <c r="BH26" s="115">
        <f t="shared" si="2"/>
        <v>138575.60999999999</v>
      </c>
      <c r="BI26" s="115">
        <f t="shared" si="2"/>
        <v>11654.220000000001</v>
      </c>
      <c r="BJ26" s="115">
        <f t="shared" si="2"/>
        <v>987993.87</v>
      </c>
      <c r="BK26" s="115">
        <f t="shared" si="2"/>
        <v>25475.710000000003</v>
      </c>
      <c r="BL26" s="115">
        <f t="shared" si="2"/>
        <v>10.8</v>
      </c>
      <c r="BM26" s="115">
        <f t="shared" si="2"/>
        <v>26770.02</v>
      </c>
      <c r="BN26" s="115">
        <f t="shared" si="2"/>
        <v>53803.73</v>
      </c>
      <c r="BO26" s="115">
        <f t="shared" si="2"/>
        <v>838613.36999999988</v>
      </c>
      <c r="BP26" s="115">
        <f t="shared" si="2"/>
        <v>112713.90999999999</v>
      </c>
      <c r="BQ26" s="115">
        <f t="shared" ref="BQ26:CV26" si="3">SUBTOTAL(9,BQ6:BQ25)</f>
        <v>336453.81</v>
      </c>
      <c r="BR26" s="115">
        <f t="shared" si="3"/>
        <v>610</v>
      </c>
      <c r="BS26" s="115">
        <f t="shared" si="3"/>
        <v>706872.07000000007</v>
      </c>
      <c r="BT26" s="115">
        <f t="shared" si="3"/>
        <v>5078.1000000000004</v>
      </c>
      <c r="BU26" s="115">
        <f t="shared" si="3"/>
        <v>34866.18</v>
      </c>
      <c r="BV26" s="115">
        <f t="shared" si="3"/>
        <v>1956106.6500000001</v>
      </c>
      <c r="BW26" s="115">
        <f t="shared" si="3"/>
        <v>2200</v>
      </c>
      <c r="BX26" s="115">
        <f t="shared" si="3"/>
        <v>100374.78</v>
      </c>
      <c r="BY26" s="115">
        <f t="shared" si="3"/>
        <v>50818.89</v>
      </c>
      <c r="BZ26" s="115">
        <f t="shared" si="3"/>
        <v>111143.12000000001</v>
      </c>
      <c r="CA26" s="115">
        <f t="shared" si="3"/>
        <v>1439910.2000000002</v>
      </c>
      <c r="CB26" s="115">
        <f t="shared" si="3"/>
        <v>312082.02</v>
      </c>
      <c r="CC26" s="115">
        <f t="shared" si="3"/>
        <v>172471.54</v>
      </c>
      <c r="CD26" s="115">
        <f t="shared" si="3"/>
        <v>319573.45</v>
      </c>
      <c r="CE26" s="115">
        <f t="shared" si="3"/>
        <v>19211.759999999998</v>
      </c>
      <c r="CF26" s="115">
        <f t="shared" si="3"/>
        <v>1465.11</v>
      </c>
      <c r="CG26" s="115">
        <f t="shared" si="3"/>
        <v>12332.24</v>
      </c>
      <c r="CH26" s="115">
        <f t="shared" si="3"/>
        <v>45983.92</v>
      </c>
      <c r="CI26" s="115">
        <f t="shared" si="3"/>
        <v>39343.47</v>
      </c>
      <c r="CJ26" s="115">
        <f t="shared" si="3"/>
        <v>27976.489999999998</v>
      </c>
      <c r="CK26" s="115">
        <f t="shared" si="3"/>
        <v>88843.139999999985</v>
      </c>
      <c r="CL26" s="115">
        <f t="shared" si="3"/>
        <v>12414.869999999999</v>
      </c>
      <c r="CM26" s="115">
        <f t="shared" si="3"/>
        <v>102110.69</v>
      </c>
      <c r="CN26" s="115">
        <f t="shared" si="3"/>
        <v>336000</v>
      </c>
      <c r="CO26" s="115">
        <f t="shared" si="3"/>
        <v>63243.959999999992</v>
      </c>
      <c r="CP26" s="115">
        <f t="shared" si="3"/>
        <v>308298.46000000002</v>
      </c>
      <c r="CQ26" s="115">
        <f t="shared" si="3"/>
        <v>62090.75</v>
      </c>
      <c r="CR26" s="115">
        <f t="shared" si="3"/>
        <v>47990.14</v>
      </c>
      <c r="CS26" s="115">
        <f t="shared" si="3"/>
        <v>11134.189999999999</v>
      </c>
      <c r="CT26" s="115">
        <f t="shared" si="3"/>
        <v>2568.5299999999997</v>
      </c>
      <c r="CU26" s="115">
        <f t="shared" si="3"/>
        <v>4710</v>
      </c>
      <c r="CV26" s="115">
        <f t="shared" si="3"/>
        <v>18793.010000000002</v>
      </c>
      <c r="CW26" s="115">
        <f t="shared" ref="CW26:EB26" si="4">SUBTOTAL(9,CW6:CW25)</f>
        <v>14575.61</v>
      </c>
      <c r="CX26" s="115">
        <f t="shared" si="4"/>
        <v>29172.42</v>
      </c>
      <c r="CY26" s="115">
        <f t="shared" si="4"/>
        <v>29134.92</v>
      </c>
      <c r="CZ26" s="115">
        <f t="shared" si="4"/>
        <v>184087.44999999995</v>
      </c>
      <c r="DA26" s="115">
        <f t="shared" si="4"/>
        <v>165224.59</v>
      </c>
      <c r="DB26" s="115">
        <f t="shared" si="4"/>
        <v>48718.670000000006</v>
      </c>
      <c r="DC26" s="115">
        <f t="shared" si="4"/>
        <v>140509.45999999996</v>
      </c>
      <c r="DD26" s="115">
        <f t="shared" si="4"/>
        <v>98212.950000000012</v>
      </c>
      <c r="DE26" s="115">
        <f t="shared" si="4"/>
        <v>656.19</v>
      </c>
      <c r="DF26" s="115">
        <f t="shared" si="4"/>
        <v>22493.95</v>
      </c>
      <c r="DG26" s="115">
        <f t="shared" si="4"/>
        <v>1832455.0699999998</v>
      </c>
      <c r="DH26" s="115">
        <f t="shared" si="4"/>
        <v>1404246.2</v>
      </c>
      <c r="DI26" s="115">
        <f t="shared" si="4"/>
        <v>11236.77</v>
      </c>
      <c r="DJ26" s="115">
        <f t="shared" si="4"/>
        <v>349425.76999999996</v>
      </c>
      <c r="DK26" s="115">
        <f t="shared" si="4"/>
        <v>16084.59</v>
      </c>
      <c r="DL26" s="115">
        <f t="shared" si="4"/>
        <v>20846.130000000005</v>
      </c>
      <c r="DM26" s="115">
        <f t="shared" si="4"/>
        <v>2390665.5699999998</v>
      </c>
      <c r="DN26" s="115">
        <f t="shared" si="4"/>
        <v>82840.409999999989</v>
      </c>
      <c r="DO26" s="115">
        <f t="shared" si="4"/>
        <v>15211.16</v>
      </c>
      <c r="DP26" s="115">
        <f t="shared" si="4"/>
        <v>229771.44</v>
      </c>
      <c r="DQ26" s="115">
        <f t="shared" si="4"/>
        <v>36935.15</v>
      </c>
      <c r="DR26" s="115">
        <f t="shared" si="4"/>
        <v>172641.26</v>
      </c>
      <c r="DS26" s="115">
        <f t="shared" si="4"/>
        <v>1095.32</v>
      </c>
      <c r="DT26" s="115">
        <f t="shared" si="4"/>
        <v>10758.43</v>
      </c>
      <c r="DU26" s="115">
        <f t="shared" si="4"/>
        <v>93610.5</v>
      </c>
      <c r="DV26" s="115">
        <f t="shared" si="4"/>
        <v>19785.440000000002</v>
      </c>
      <c r="DW26" s="115">
        <f t="shared" si="4"/>
        <v>600</v>
      </c>
      <c r="DX26" s="115">
        <f t="shared" si="4"/>
        <v>7185.22</v>
      </c>
      <c r="DY26" s="115">
        <f t="shared" si="4"/>
        <v>432061.25</v>
      </c>
      <c r="DZ26" s="115">
        <f t="shared" si="4"/>
        <v>33263.449999999997</v>
      </c>
      <c r="EA26" s="115">
        <f t="shared" si="4"/>
        <v>49749.55</v>
      </c>
      <c r="EB26" s="115">
        <f t="shared" si="4"/>
        <v>9010.02</v>
      </c>
      <c r="EC26" s="115">
        <f t="shared" ref="EC26:FH26" si="5">SUBTOTAL(9,EC6:EC25)</f>
        <v>59791.839999999997</v>
      </c>
      <c r="ED26" s="115">
        <f t="shared" si="5"/>
        <v>8900</v>
      </c>
      <c r="EE26" s="115">
        <f t="shared" si="5"/>
        <v>54918.8</v>
      </c>
      <c r="EF26" s="115">
        <f t="shared" si="5"/>
        <v>9725</v>
      </c>
      <c r="EG26" s="115">
        <f t="shared" si="5"/>
        <v>11697.2</v>
      </c>
      <c r="EH26" s="115">
        <f t="shared" si="5"/>
        <v>6173.5599999999995</v>
      </c>
      <c r="EI26" s="115">
        <f t="shared" si="5"/>
        <v>164695.81000000003</v>
      </c>
      <c r="EJ26" s="115">
        <f t="shared" si="5"/>
        <v>80463.03</v>
      </c>
      <c r="EK26" s="115">
        <f t="shared" si="5"/>
        <v>62688.80999999999</v>
      </c>
      <c r="EL26" s="115">
        <f t="shared" si="5"/>
        <v>17986</v>
      </c>
      <c r="EM26" s="115">
        <f t="shared" si="5"/>
        <v>41233.269999999997</v>
      </c>
      <c r="EN26" s="115">
        <f t="shared" si="5"/>
        <v>20758.14</v>
      </c>
      <c r="EO26" s="115">
        <f t="shared" si="5"/>
        <v>0</v>
      </c>
      <c r="EP26" s="115">
        <f t="shared" si="5"/>
        <v>164537.82999999999</v>
      </c>
      <c r="EQ26" s="115">
        <f t="shared" si="5"/>
        <v>181039.69999999998</v>
      </c>
      <c r="ER26" s="115">
        <f t="shared" si="5"/>
        <v>9090.67</v>
      </c>
      <c r="ES26" s="115">
        <f t="shared" si="5"/>
        <v>39735.370000000003</v>
      </c>
      <c r="ET26" s="115">
        <f t="shared" si="5"/>
        <v>8011.62</v>
      </c>
      <c r="EU26" s="115">
        <f t="shared" si="5"/>
        <v>2967.34</v>
      </c>
      <c r="EV26" s="115">
        <f t="shared" si="5"/>
        <v>40269.03</v>
      </c>
      <c r="EW26" s="115">
        <f t="shared" si="5"/>
        <v>7745.7</v>
      </c>
      <c r="EX26" s="115">
        <f t="shared" si="5"/>
        <v>74638.509999999995</v>
      </c>
      <c r="EY26" s="115">
        <f t="shared" si="5"/>
        <v>1365.4399999999998</v>
      </c>
      <c r="EZ26" s="115">
        <f t="shared" si="5"/>
        <v>31488.77</v>
      </c>
      <c r="FA26" s="115">
        <f t="shared" si="5"/>
        <v>314836.12</v>
      </c>
      <c r="FB26" s="115">
        <f t="shared" si="5"/>
        <v>2513.46</v>
      </c>
      <c r="FC26" s="115">
        <f t="shared" si="5"/>
        <v>691.68000000000006</v>
      </c>
      <c r="FD26" s="115">
        <f t="shared" si="5"/>
        <v>3424.57</v>
      </c>
      <c r="FE26" s="115">
        <f t="shared" si="5"/>
        <v>1565.12</v>
      </c>
      <c r="FF26" s="115">
        <f t="shared" si="5"/>
        <v>0</v>
      </c>
      <c r="FG26" s="115">
        <f t="shared" si="5"/>
        <v>4274.0400000000009</v>
      </c>
      <c r="FH26" s="115">
        <f t="shared" si="5"/>
        <v>330184.23000000004</v>
      </c>
      <c r="FI26" s="115">
        <f t="shared" ref="FI26:GI26" si="6">SUBTOTAL(9,FI6:FI25)</f>
        <v>47428.38</v>
      </c>
      <c r="FJ26" s="115">
        <f t="shared" si="6"/>
        <v>9918.59</v>
      </c>
      <c r="FK26" s="115">
        <f t="shared" si="6"/>
        <v>15521.560000000001</v>
      </c>
      <c r="FL26" s="115">
        <f t="shared" si="6"/>
        <v>3014</v>
      </c>
      <c r="FM26" s="115">
        <f t="shared" si="6"/>
        <v>739.26</v>
      </c>
      <c r="FN26" s="115">
        <f t="shared" si="6"/>
        <v>19.66</v>
      </c>
      <c r="FO26" s="115">
        <f t="shared" si="6"/>
        <v>0</v>
      </c>
      <c r="FP26" s="115">
        <f t="shared" si="6"/>
        <v>6245.72</v>
      </c>
      <c r="FQ26" s="115">
        <f t="shared" si="6"/>
        <v>63516.729999999996</v>
      </c>
      <c r="FR26" s="115">
        <f t="shared" si="6"/>
        <v>800.79</v>
      </c>
      <c r="FS26" s="115">
        <f t="shared" si="6"/>
        <v>2093.8900000000003</v>
      </c>
      <c r="FT26" s="115">
        <f t="shared" si="6"/>
        <v>4386.6400000000003</v>
      </c>
      <c r="FU26" s="115">
        <f t="shared" si="6"/>
        <v>0</v>
      </c>
      <c r="FV26" s="115">
        <f t="shared" si="6"/>
        <v>5757.13</v>
      </c>
      <c r="FW26" s="115">
        <f t="shared" si="6"/>
        <v>41984.38</v>
      </c>
      <c r="FX26" s="115">
        <f t="shared" si="6"/>
        <v>0</v>
      </c>
      <c r="FY26" s="115">
        <f t="shared" si="6"/>
        <v>445.7</v>
      </c>
      <c r="FZ26" s="115">
        <f t="shared" si="6"/>
        <v>4495.1900000000005</v>
      </c>
      <c r="GA26" s="115">
        <f t="shared" si="6"/>
        <v>38261.440000000002</v>
      </c>
      <c r="GB26" s="115">
        <f t="shared" si="6"/>
        <v>3588.1</v>
      </c>
      <c r="GC26" s="115">
        <f t="shared" si="6"/>
        <v>3559.24</v>
      </c>
      <c r="GD26" s="115">
        <f t="shared" si="6"/>
        <v>72662.789999999994</v>
      </c>
      <c r="GE26" s="115">
        <f t="shared" si="6"/>
        <v>50582.450000000004</v>
      </c>
      <c r="GF26" s="115">
        <f t="shared" si="6"/>
        <v>73284</v>
      </c>
      <c r="GG26" s="115">
        <f t="shared" si="6"/>
        <v>4720.22</v>
      </c>
      <c r="GH26" s="115">
        <f t="shared" si="6"/>
        <v>1788.45</v>
      </c>
      <c r="GI26" s="115">
        <f t="shared" si="6"/>
        <v>43695945.579999991</v>
      </c>
    </row>
    <row r="27" spans="1:191" ht="10.5" thickTop="1"/>
    <row r="28" spans="1:191" s="112" customFormat="1" ht="10.5">
      <c r="A28" s="729" t="s">
        <v>0</v>
      </c>
      <c r="B28" s="729"/>
      <c r="C28" s="165" t="s">
        <v>236</v>
      </c>
      <c r="D28" s="111" t="s">
        <v>237</v>
      </c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</row>
    <row r="29" spans="1:191" s="112" customFormat="1">
      <c r="A29" s="728" t="s">
        <v>0</v>
      </c>
      <c r="B29" s="728"/>
      <c r="C29" s="164" t="s">
        <v>238</v>
      </c>
      <c r="D29" s="112" t="s">
        <v>239</v>
      </c>
      <c r="E29" s="114">
        <v>1280600.6000000001</v>
      </c>
      <c r="F29" s="114">
        <v>3133360.33</v>
      </c>
      <c r="G29" s="114">
        <v>3077763.77</v>
      </c>
      <c r="H29" s="114">
        <v>39981519.990000002</v>
      </c>
      <c r="I29" s="114">
        <v>627270217.79999995</v>
      </c>
      <c r="J29" s="114">
        <v>3450052.08</v>
      </c>
      <c r="K29" s="114">
        <v>2126647.66</v>
      </c>
      <c r="L29" s="114">
        <v>1854377.47</v>
      </c>
      <c r="M29" s="114">
        <v>1958926.09</v>
      </c>
      <c r="N29" s="114">
        <v>3334784.34</v>
      </c>
      <c r="O29" s="114">
        <v>2285920.21</v>
      </c>
      <c r="P29" s="114">
        <v>1219230.97</v>
      </c>
      <c r="Q29" s="114">
        <v>27497603.25</v>
      </c>
      <c r="R29" s="114">
        <v>3399341.05</v>
      </c>
      <c r="S29" s="114">
        <v>20978777.960000001</v>
      </c>
      <c r="T29" s="114">
        <v>29594592.420000002</v>
      </c>
      <c r="U29" s="114">
        <v>20330609.48</v>
      </c>
      <c r="V29" s="114">
        <v>20834434.710000001</v>
      </c>
      <c r="W29" s="114">
        <v>4488873.1399999997</v>
      </c>
      <c r="X29" s="114">
        <v>51492000.57</v>
      </c>
      <c r="Y29" s="114">
        <v>1940420.67</v>
      </c>
      <c r="Z29" s="114">
        <v>27770895.68</v>
      </c>
      <c r="AA29" s="114">
        <v>2053606.84</v>
      </c>
      <c r="AB29" s="114">
        <v>4139166.74</v>
      </c>
      <c r="AC29" s="114">
        <v>4003395.3</v>
      </c>
      <c r="AD29" s="114">
        <v>4644489.3099999996</v>
      </c>
      <c r="AE29" s="114">
        <v>3957993.09</v>
      </c>
      <c r="AF29" s="114">
        <v>58348865.880000003</v>
      </c>
      <c r="AG29" s="114">
        <v>11922555.65</v>
      </c>
      <c r="AH29" s="114">
        <v>1270873.92</v>
      </c>
      <c r="AI29" s="114">
        <v>1466533.91</v>
      </c>
      <c r="AJ29" s="114">
        <v>4691616.87</v>
      </c>
      <c r="AK29" s="114">
        <v>5361457.5999999996</v>
      </c>
      <c r="AL29" s="114">
        <v>272286.32</v>
      </c>
      <c r="AM29" s="114">
        <v>38565077.780000001</v>
      </c>
      <c r="AN29" s="114">
        <v>1535343.46</v>
      </c>
      <c r="AO29" s="114">
        <v>8317856.1799999997</v>
      </c>
      <c r="AP29" s="114">
        <v>2616059.84</v>
      </c>
      <c r="AQ29" s="114">
        <v>307162.76</v>
      </c>
      <c r="AR29" s="114">
        <v>3494962.96</v>
      </c>
      <c r="AS29" s="114">
        <v>1834168.18</v>
      </c>
      <c r="AT29" s="114">
        <v>29265246.690000001</v>
      </c>
      <c r="AU29" s="114">
        <v>6348528.2199999997</v>
      </c>
      <c r="AV29" s="114">
        <v>2733642.88</v>
      </c>
      <c r="AW29" s="114">
        <v>6116438.8300000001</v>
      </c>
      <c r="AX29" s="114">
        <v>2298439.8199999998</v>
      </c>
      <c r="AY29" s="114">
        <v>75519397.799999997</v>
      </c>
      <c r="AZ29" s="114">
        <v>2428915.96</v>
      </c>
      <c r="BA29" s="114">
        <v>3115962.44</v>
      </c>
      <c r="BB29" s="114">
        <v>101744886.37</v>
      </c>
      <c r="BC29" s="114">
        <v>62961598.149999999</v>
      </c>
      <c r="BD29" s="114">
        <v>1864019.42</v>
      </c>
      <c r="BE29" s="114">
        <v>1740180.09</v>
      </c>
      <c r="BF29" s="114">
        <v>26010202.559999999</v>
      </c>
      <c r="BG29" s="114">
        <v>4314585.55</v>
      </c>
      <c r="BH29" s="114">
        <v>9614905.6799999997</v>
      </c>
      <c r="BI29" s="114">
        <v>2067133.82</v>
      </c>
      <c r="BJ29" s="114">
        <v>67877294.989999995</v>
      </c>
      <c r="BK29" s="114">
        <v>1994110.71</v>
      </c>
      <c r="BL29" s="114">
        <v>2952478.89</v>
      </c>
      <c r="BM29" s="114">
        <v>1554656.61</v>
      </c>
      <c r="BN29" s="114">
        <v>1332013.5900000001</v>
      </c>
      <c r="BO29" s="114">
        <v>3446939.29</v>
      </c>
      <c r="BP29" s="114">
        <v>2440761.48</v>
      </c>
      <c r="BQ29" s="114">
        <v>2416607.9900000002</v>
      </c>
      <c r="BR29" s="114">
        <v>1360326.23</v>
      </c>
      <c r="BS29" s="114">
        <v>2986019.98</v>
      </c>
      <c r="BT29" s="114">
        <v>1081802.8999999999</v>
      </c>
      <c r="BU29" s="114">
        <v>1692264.53</v>
      </c>
      <c r="BV29" s="114">
        <v>180662016.25999999</v>
      </c>
      <c r="BW29" s="114">
        <v>1748574.18</v>
      </c>
      <c r="BX29" s="114">
        <v>13813074.4</v>
      </c>
      <c r="BY29" s="114">
        <v>3324655.58</v>
      </c>
      <c r="BZ29" s="114">
        <v>4648644.29</v>
      </c>
      <c r="CA29" s="114">
        <v>27661950.960000001</v>
      </c>
      <c r="CB29" s="114">
        <v>56388197.030000001</v>
      </c>
      <c r="CC29" s="114">
        <v>5207800.34</v>
      </c>
      <c r="CD29" s="114">
        <v>28977036.149999999</v>
      </c>
      <c r="CE29" s="114">
        <v>3396445.24</v>
      </c>
      <c r="CF29" s="114">
        <v>1941094.53</v>
      </c>
      <c r="CG29" s="114">
        <v>1673041.12</v>
      </c>
      <c r="CH29" s="114">
        <v>3348048.69</v>
      </c>
      <c r="CI29" s="114">
        <v>2239510.96</v>
      </c>
      <c r="CJ29" s="114">
        <v>2256814.58</v>
      </c>
      <c r="CK29" s="114">
        <v>2804845.85</v>
      </c>
      <c r="CL29" s="114">
        <v>5623711.3200000003</v>
      </c>
      <c r="CM29" s="114">
        <v>2912353.84</v>
      </c>
      <c r="CN29" s="114">
        <v>2386952.14</v>
      </c>
      <c r="CO29" s="114">
        <v>4404407.72</v>
      </c>
      <c r="CP29" s="114">
        <v>17966949.289999999</v>
      </c>
      <c r="CQ29" s="114">
        <v>1185004.51</v>
      </c>
      <c r="CR29" s="114">
        <v>2769977.79</v>
      </c>
      <c r="CS29" s="114">
        <v>2424571.9</v>
      </c>
      <c r="CT29" s="114">
        <v>2149558.39</v>
      </c>
      <c r="CU29" s="114">
        <v>12218742.470000001</v>
      </c>
      <c r="CV29" s="114">
        <v>2151535.19</v>
      </c>
      <c r="CW29" s="114">
        <v>3180553.44</v>
      </c>
      <c r="CX29" s="114">
        <v>5645566.1200000001</v>
      </c>
      <c r="CY29" s="114">
        <v>3517742.04</v>
      </c>
      <c r="CZ29" s="114">
        <v>13115676.710000001</v>
      </c>
      <c r="DA29" s="114">
        <v>21128950.170000002</v>
      </c>
      <c r="DB29" s="114">
        <v>1612427.68</v>
      </c>
      <c r="DC29" s="114">
        <v>4157797.53</v>
      </c>
      <c r="DD29" s="114">
        <v>7340011.4800000004</v>
      </c>
      <c r="DE29" s="114">
        <v>757764.7</v>
      </c>
      <c r="DF29" s="114">
        <v>1594173.19</v>
      </c>
      <c r="DG29" s="114">
        <v>126939620.8</v>
      </c>
      <c r="DH29" s="114">
        <v>70860703.340000004</v>
      </c>
      <c r="DI29" s="114">
        <v>1219082.58</v>
      </c>
      <c r="DJ29" s="114">
        <v>14181673.720000001</v>
      </c>
      <c r="DK29" s="114">
        <v>1898774.32</v>
      </c>
      <c r="DL29" s="114">
        <v>786335.54</v>
      </c>
      <c r="DM29" s="114">
        <v>97618977.780000001</v>
      </c>
      <c r="DN29" s="114">
        <v>6079909.7400000002</v>
      </c>
      <c r="DO29" s="114">
        <v>3692169.98</v>
      </c>
      <c r="DP29" s="114">
        <v>22030379.52</v>
      </c>
      <c r="DQ29" s="114">
        <v>821708.19</v>
      </c>
      <c r="DR29" s="114">
        <v>11804806.1</v>
      </c>
      <c r="DS29" s="114">
        <v>1188784.19</v>
      </c>
      <c r="DT29" s="114">
        <v>1554947.05</v>
      </c>
      <c r="DU29" s="114">
        <v>2462125.6</v>
      </c>
      <c r="DV29" s="114">
        <v>2027180.22</v>
      </c>
      <c r="DW29" s="114">
        <v>877764.65</v>
      </c>
      <c r="DX29" s="114">
        <v>2175220.41</v>
      </c>
      <c r="DY29" s="114">
        <v>17784010.66</v>
      </c>
      <c r="DZ29" s="114">
        <v>2100582.13</v>
      </c>
      <c r="EA29" s="114">
        <v>1210508.8500000001</v>
      </c>
      <c r="EB29" s="114">
        <v>1696435.03</v>
      </c>
      <c r="EC29" s="114">
        <v>3486507.33</v>
      </c>
      <c r="ED29" s="114">
        <v>1867238.79</v>
      </c>
      <c r="EE29" s="114">
        <v>5227419.6399999997</v>
      </c>
      <c r="EF29" s="114">
        <v>1603053.31</v>
      </c>
      <c r="EG29" s="114">
        <v>2704870.32</v>
      </c>
      <c r="EH29" s="114">
        <v>2511571.36</v>
      </c>
      <c r="EI29" s="114">
        <v>10237538.689999999</v>
      </c>
      <c r="EJ29" s="114">
        <v>8522270.7799999993</v>
      </c>
      <c r="EK29" s="114">
        <v>7440067.8499999996</v>
      </c>
      <c r="EL29" s="114">
        <v>3286889.24</v>
      </c>
      <c r="EM29" s="114">
        <v>1635257.49</v>
      </c>
      <c r="EN29" s="114">
        <v>1475391.98</v>
      </c>
      <c r="EO29" s="114">
        <v>542442.39</v>
      </c>
      <c r="EP29" s="114">
        <v>12519121.4</v>
      </c>
      <c r="EQ29" s="114">
        <v>5802122.8700000001</v>
      </c>
      <c r="ER29" s="114">
        <v>1167503.31</v>
      </c>
      <c r="ES29" s="114">
        <v>457427.95</v>
      </c>
      <c r="ET29" s="114">
        <v>2542534.52</v>
      </c>
      <c r="EU29" s="114">
        <v>1667952.93</v>
      </c>
      <c r="EV29" s="114">
        <v>3037747.64</v>
      </c>
      <c r="EW29" s="114">
        <v>2674338.8199999998</v>
      </c>
      <c r="EX29" s="114">
        <v>3024535.35</v>
      </c>
      <c r="EY29" s="114">
        <v>2474722.16</v>
      </c>
      <c r="EZ29" s="114">
        <v>2583607.65</v>
      </c>
      <c r="FA29" s="114">
        <v>2953124.38</v>
      </c>
      <c r="FB29" s="114">
        <v>2521661.1</v>
      </c>
      <c r="FC29" s="114">
        <v>3173251.38</v>
      </c>
      <c r="FD29" s="114">
        <v>2605574.34</v>
      </c>
      <c r="FE29" s="114">
        <v>4050318.07</v>
      </c>
      <c r="FF29" s="114">
        <v>842912.42</v>
      </c>
      <c r="FG29" s="114">
        <v>2087511.01</v>
      </c>
      <c r="FH29" s="114">
        <v>1421885.47</v>
      </c>
      <c r="FI29" s="114">
        <v>1617455.73</v>
      </c>
      <c r="FJ29" s="114">
        <v>3147036.56</v>
      </c>
      <c r="FK29" s="114">
        <v>1529774.47</v>
      </c>
      <c r="FL29" s="114">
        <v>1708304.23</v>
      </c>
      <c r="FM29" s="114">
        <v>2726284.34</v>
      </c>
      <c r="FN29" s="114">
        <v>3090124.83</v>
      </c>
      <c r="FO29" s="114">
        <v>1043525.55</v>
      </c>
      <c r="FP29" s="114">
        <v>4723667.7</v>
      </c>
      <c r="FQ29" s="114">
        <v>1725284.23</v>
      </c>
      <c r="FR29" s="114">
        <v>566874.21</v>
      </c>
      <c r="FS29" s="114">
        <v>1318010.1200000001</v>
      </c>
      <c r="FT29" s="114">
        <v>1891176.78</v>
      </c>
      <c r="FU29" s="114">
        <v>3955319.61</v>
      </c>
      <c r="FV29" s="114">
        <v>677913.99</v>
      </c>
      <c r="FW29" s="114">
        <v>1692965.06</v>
      </c>
      <c r="FX29" s="114">
        <v>3056181.66</v>
      </c>
      <c r="FY29" s="114">
        <v>1294321.22</v>
      </c>
      <c r="FZ29" s="114">
        <v>229861.92</v>
      </c>
      <c r="GA29" s="114">
        <v>901913.91</v>
      </c>
      <c r="GB29" s="114">
        <v>676703.33</v>
      </c>
      <c r="GC29" s="114">
        <v>3081381.07</v>
      </c>
      <c r="GD29" s="114">
        <v>1294018.6399999999</v>
      </c>
      <c r="GE29" s="114">
        <v>1481379.13</v>
      </c>
      <c r="GF29" s="114">
        <v>1517155.55</v>
      </c>
      <c r="GG29" s="114">
        <v>1045929.99</v>
      </c>
      <c r="GH29" s="114">
        <v>712324.76</v>
      </c>
      <c r="GI29" s="114">
        <f t="shared" ref="GI29:GI38" si="7">SUM(E29:GH29)</f>
        <v>2491584923.0099993</v>
      </c>
    </row>
    <row r="30" spans="1:191" s="112" customFormat="1">
      <c r="A30" s="728" t="s">
        <v>0</v>
      </c>
      <c r="B30" s="728"/>
      <c r="C30" s="164" t="s">
        <v>240</v>
      </c>
      <c r="D30" s="112" t="s">
        <v>241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120000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605000</v>
      </c>
      <c r="AC30" s="114">
        <v>0</v>
      </c>
      <c r="AD30" s="114">
        <v>0</v>
      </c>
      <c r="AE30" s="114">
        <v>0</v>
      </c>
      <c r="AF30" s="114">
        <v>0</v>
      </c>
      <c r="AG30" s="114">
        <v>0</v>
      </c>
      <c r="AH30" s="114">
        <v>0</v>
      </c>
      <c r="AI30" s="114">
        <v>205000</v>
      </c>
      <c r="AJ30" s="114">
        <v>0</v>
      </c>
      <c r="AK30" s="114">
        <v>0</v>
      </c>
      <c r="AL30" s="114">
        <v>0</v>
      </c>
      <c r="AM30" s="114">
        <v>0</v>
      </c>
      <c r="AN30" s="114">
        <v>156000</v>
      </c>
      <c r="AO30" s="114">
        <v>0</v>
      </c>
      <c r="AP30" s="114">
        <v>0</v>
      </c>
      <c r="AQ30" s="114">
        <v>0</v>
      </c>
      <c r="AR30" s="114">
        <v>0</v>
      </c>
      <c r="AS30" s="114">
        <v>0</v>
      </c>
      <c r="AT30" s="114">
        <v>0</v>
      </c>
      <c r="AU30" s="114">
        <v>0</v>
      </c>
      <c r="AV30" s="114">
        <v>0</v>
      </c>
      <c r="AW30" s="114">
        <v>0</v>
      </c>
      <c r="AX30" s="114">
        <v>0</v>
      </c>
      <c r="AY30" s="114">
        <v>0</v>
      </c>
      <c r="AZ30" s="114">
        <v>0</v>
      </c>
      <c r="BA30" s="114">
        <v>0</v>
      </c>
      <c r="BB30" s="114">
        <v>0</v>
      </c>
      <c r="BC30" s="114">
        <v>0</v>
      </c>
      <c r="BD30" s="114">
        <v>0</v>
      </c>
      <c r="BE30" s="114">
        <v>50000</v>
      </c>
      <c r="BF30" s="114">
        <v>0</v>
      </c>
      <c r="BG30" s="114">
        <v>0</v>
      </c>
      <c r="BH30" s="114">
        <v>0</v>
      </c>
      <c r="BI30" s="114">
        <v>0</v>
      </c>
      <c r="BJ30" s="114">
        <v>0</v>
      </c>
      <c r="BK30" s="114">
        <v>130000</v>
      </c>
      <c r="BL30" s="114">
        <v>0</v>
      </c>
      <c r="BM30" s="114">
        <v>83000</v>
      </c>
      <c r="BN30" s="114">
        <v>0</v>
      </c>
      <c r="BO30" s="114">
        <v>0</v>
      </c>
      <c r="BP30" s="114">
        <v>0</v>
      </c>
      <c r="BQ30" s="114">
        <v>0</v>
      </c>
      <c r="BR30" s="114">
        <v>0</v>
      </c>
      <c r="BS30" s="114">
        <v>0</v>
      </c>
      <c r="BT30" s="114">
        <v>0</v>
      </c>
      <c r="BU30" s="114">
        <v>0</v>
      </c>
      <c r="BV30" s="114">
        <v>0</v>
      </c>
      <c r="BW30" s="114">
        <v>0</v>
      </c>
      <c r="BX30" s="114">
        <v>0</v>
      </c>
      <c r="BY30" s="114">
        <v>0</v>
      </c>
      <c r="BZ30" s="114">
        <v>0</v>
      </c>
      <c r="CA30" s="114">
        <v>0</v>
      </c>
      <c r="CB30" s="114">
        <v>0</v>
      </c>
      <c r="CC30" s="114">
        <v>0</v>
      </c>
      <c r="CD30" s="114">
        <v>0</v>
      </c>
      <c r="CE30" s="114">
        <v>0</v>
      </c>
      <c r="CF30" s="114">
        <v>0</v>
      </c>
      <c r="CG30" s="114">
        <v>343000</v>
      </c>
      <c r="CH30" s="114">
        <v>0</v>
      </c>
      <c r="CI30" s="114">
        <v>0</v>
      </c>
      <c r="CJ30" s="114">
        <v>304000</v>
      </c>
      <c r="CK30" s="114">
        <v>215822</v>
      </c>
      <c r="CL30" s="114">
        <v>0</v>
      </c>
      <c r="CM30" s="114">
        <v>0</v>
      </c>
      <c r="CN30" s="114">
        <v>0</v>
      </c>
      <c r="CO30" s="114">
        <v>0</v>
      </c>
      <c r="CP30" s="114">
        <v>293000</v>
      </c>
      <c r="CQ30" s="114">
        <v>0</v>
      </c>
      <c r="CR30" s="114">
        <v>0</v>
      </c>
      <c r="CS30" s="114">
        <v>0</v>
      </c>
      <c r="CT30" s="114">
        <v>0</v>
      </c>
      <c r="CU30" s="114">
        <v>0</v>
      </c>
      <c r="CV30" s="114">
        <v>0</v>
      </c>
      <c r="CW30" s="114">
        <v>0</v>
      </c>
      <c r="CX30" s="114">
        <v>0</v>
      </c>
      <c r="CY30" s="114">
        <v>0</v>
      </c>
      <c r="CZ30" s="114">
        <v>0</v>
      </c>
      <c r="DA30" s="114">
        <v>0</v>
      </c>
      <c r="DB30" s="114">
        <v>329000</v>
      </c>
      <c r="DC30" s="114">
        <v>51000</v>
      </c>
      <c r="DD30" s="114">
        <v>0</v>
      </c>
      <c r="DE30" s="114">
        <v>0</v>
      </c>
      <c r="DF30" s="114">
        <v>250000</v>
      </c>
      <c r="DG30" s="114">
        <v>0</v>
      </c>
      <c r="DH30" s="114">
        <v>0</v>
      </c>
      <c r="DI30" s="114">
        <v>188400</v>
      </c>
      <c r="DJ30" s="114">
        <v>0</v>
      </c>
      <c r="DK30" s="114">
        <v>0</v>
      </c>
      <c r="DL30" s="114">
        <v>0</v>
      </c>
      <c r="DM30" s="114">
        <v>0</v>
      </c>
      <c r="DN30" s="114">
        <v>0</v>
      </c>
      <c r="DO30" s="114">
        <v>0</v>
      </c>
      <c r="DP30" s="114">
        <v>0</v>
      </c>
      <c r="DQ30" s="114">
        <v>0</v>
      </c>
      <c r="DR30" s="114">
        <v>0</v>
      </c>
      <c r="DS30" s="114">
        <v>0</v>
      </c>
      <c r="DT30" s="114">
        <v>0</v>
      </c>
      <c r="DU30" s="114">
        <v>0</v>
      </c>
      <c r="DV30" s="114">
        <v>0</v>
      </c>
      <c r="DW30" s="114">
        <v>0</v>
      </c>
      <c r="DX30" s="114">
        <v>0</v>
      </c>
      <c r="DY30" s="114">
        <v>0</v>
      </c>
      <c r="DZ30" s="114">
        <v>0</v>
      </c>
      <c r="EA30" s="114">
        <v>0</v>
      </c>
      <c r="EB30" s="114">
        <v>0</v>
      </c>
      <c r="EC30" s="114">
        <v>0</v>
      </c>
      <c r="ED30" s="114">
        <v>0</v>
      </c>
      <c r="EE30" s="114">
        <v>0</v>
      </c>
      <c r="EF30" s="114">
        <v>0</v>
      </c>
      <c r="EG30" s="114">
        <v>0</v>
      </c>
      <c r="EH30" s="114">
        <v>0</v>
      </c>
      <c r="EI30" s="114">
        <v>0</v>
      </c>
      <c r="EJ30" s="114">
        <v>0</v>
      </c>
      <c r="EK30" s="114">
        <v>0</v>
      </c>
      <c r="EL30" s="114">
        <v>0</v>
      </c>
      <c r="EM30" s="114">
        <v>0</v>
      </c>
      <c r="EN30" s="114">
        <v>550000</v>
      </c>
      <c r="EO30" s="114">
        <v>0</v>
      </c>
      <c r="EP30" s="114">
        <v>0</v>
      </c>
      <c r="EQ30" s="114">
        <v>0</v>
      </c>
      <c r="ER30" s="114">
        <v>0</v>
      </c>
      <c r="ES30" s="114">
        <v>0</v>
      </c>
      <c r="ET30" s="114">
        <v>0</v>
      </c>
      <c r="EU30" s="114">
        <v>0</v>
      </c>
      <c r="EV30" s="114">
        <v>0</v>
      </c>
      <c r="EW30" s="114">
        <v>0</v>
      </c>
      <c r="EX30" s="114">
        <v>0</v>
      </c>
      <c r="EY30" s="114">
        <v>0</v>
      </c>
      <c r="EZ30" s="114">
        <v>0</v>
      </c>
      <c r="FA30" s="114">
        <v>0</v>
      </c>
      <c r="FB30" s="114">
        <v>0</v>
      </c>
      <c r="FC30" s="114">
        <v>0</v>
      </c>
      <c r="FD30" s="114">
        <v>0</v>
      </c>
      <c r="FE30" s="114">
        <v>0</v>
      </c>
      <c r="FF30" s="114">
        <v>0</v>
      </c>
      <c r="FG30" s="114">
        <v>0</v>
      </c>
      <c r="FH30" s="114">
        <v>0</v>
      </c>
      <c r="FI30" s="114">
        <v>0</v>
      </c>
      <c r="FJ30" s="114">
        <v>0</v>
      </c>
      <c r="FK30" s="114">
        <v>0</v>
      </c>
      <c r="FL30" s="114">
        <v>0</v>
      </c>
      <c r="FM30" s="114">
        <v>0</v>
      </c>
      <c r="FN30" s="114">
        <v>0</v>
      </c>
      <c r="FO30" s="114">
        <v>0</v>
      </c>
      <c r="FP30" s="114">
        <v>0</v>
      </c>
      <c r="FQ30" s="114">
        <v>0</v>
      </c>
      <c r="FR30" s="114">
        <v>0</v>
      </c>
      <c r="FS30" s="114">
        <v>0</v>
      </c>
      <c r="FT30" s="114">
        <v>0</v>
      </c>
      <c r="FU30" s="114">
        <v>0</v>
      </c>
      <c r="FV30" s="114">
        <v>0</v>
      </c>
      <c r="FW30" s="114">
        <v>0</v>
      </c>
      <c r="FX30" s="114">
        <v>0</v>
      </c>
      <c r="FY30" s="114">
        <v>0</v>
      </c>
      <c r="FZ30" s="114">
        <v>0</v>
      </c>
      <c r="GA30" s="114">
        <v>0</v>
      </c>
      <c r="GB30" s="114">
        <v>0</v>
      </c>
      <c r="GC30" s="114">
        <v>0</v>
      </c>
      <c r="GD30" s="114">
        <v>0</v>
      </c>
      <c r="GE30" s="114">
        <v>0</v>
      </c>
      <c r="GF30" s="114">
        <v>0</v>
      </c>
      <c r="GG30" s="114">
        <v>0</v>
      </c>
      <c r="GH30" s="114">
        <v>0</v>
      </c>
      <c r="GI30" s="114">
        <f t="shared" si="7"/>
        <v>3873222</v>
      </c>
    </row>
    <row r="31" spans="1:191" s="112" customFormat="1">
      <c r="A31" s="728" t="s">
        <v>0</v>
      </c>
      <c r="B31" s="728"/>
      <c r="C31" s="164" t="s">
        <v>242</v>
      </c>
      <c r="D31" s="112" t="s">
        <v>243</v>
      </c>
      <c r="E31" s="114">
        <v>0</v>
      </c>
      <c r="F31" s="114">
        <v>0</v>
      </c>
      <c r="G31" s="114">
        <v>0</v>
      </c>
      <c r="H31" s="114">
        <v>0</v>
      </c>
      <c r="I31" s="114">
        <v>1214908.55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26898.2</v>
      </c>
      <c r="T31" s="114">
        <v>0</v>
      </c>
      <c r="U31" s="114">
        <v>0</v>
      </c>
      <c r="V31" s="114">
        <v>0</v>
      </c>
      <c r="W31" s="114">
        <v>0</v>
      </c>
      <c r="X31" s="114">
        <v>119295.84</v>
      </c>
      <c r="Y31" s="114">
        <v>0</v>
      </c>
      <c r="Z31" s="114">
        <v>0</v>
      </c>
      <c r="AA31" s="114">
        <v>0</v>
      </c>
      <c r="AB31" s="114">
        <v>0</v>
      </c>
      <c r="AC31" s="114">
        <v>13834.99</v>
      </c>
      <c r="AD31" s="114">
        <v>0</v>
      </c>
      <c r="AE31" s="114">
        <v>0</v>
      </c>
      <c r="AF31" s="114">
        <v>0</v>
      </c>
      <c r="AG31" s="114">
        <v>0</v>
      </c>
      <c r="AH31" s="114">
        <v>0</v>
      </c>
      <c r="AI31" s="114">
        <v>0</v>
      </c>
      <c r="AJ31" s="114">
        <v>0</v>
      </c>
      <c r="AK31" s="114">
        <v>0</v>
      </c>
      <c r="AL31" s="114">
        <v>0</v>
      </c>
      <c r="AM31" s="114">
        <v>34550.31</v>
      </c>
      <c r="AN31" s="114">
        <v>0</v>
      </c>
      <c r="AO31" s="114">
        <v>0</v>
      </c>
      <c r="AP31" s="114">
        <v>0</v>
      </c>
      <c r="AQ31" s="114">
        <v>0</v>
      </c>
      <c r="AR31" s="114">
        <v>0</v>
      </c>
      <c r="AS31" s="114">
        <v>0</v>
      </c>
      <c r="AT31" s="114">
        <v>0</v>
      </c>
      <c r="AU31" s="114">
        <v>0</v>
      </c>
      <c r="AV31" s="114">
        <v>0</v>
      </c>
      <c r="AW31" s="114">
        <v>0</v>
      </c>
      <c r="AX31" s="114">
        <v>0</v>
      </c>
      <c r="AY31" s="114">
        <v>62969.37</v>
      </c>
      <c r="AZ31" s="114">
        <v>0</v>
      </c>
      <c r="BA31" s="114">
        <v>0</v>
      </c>
      <c r="BB31" s="114">
        <v>0</v>
      </c>
      <c r="BC31" s="114">
        <v>26414.720000000001</v>
      </c>
      <c r="BD31" s="114">
        <v>0</v>
      </c>
      <c r="BE31" s="114">
        <v>0</v>
      </c>
      <c r="BF31" s="114">
        <v>0</v>
      </c>
      <c r="BG31" s="114">
        <v>0</v>
      </c>
      <c r="BH31" s="114">
        <v>0</v>
      </c>
      <c r="BI31" s="114">
        <v>0</v>
      </c>
      <c r="BJ31" s="114">
        <v>0</v>
      </c>
      <c r="BK31" s="114">
        <v>0</v>
      </c>
      <c r="BL31" s="114">
        <v>0</v>
      </c>
      <c r="BM31" s="114">
        <v>0</v>
      </c>
      <c r="BN31" s="114">
        <v>0</v>
      </c>
      <c r="BO31" s="114">
        <v>0</v>
      </c>
      <c r="BP31" s="114">
        <v>5330.96</v>
      </c>
      <c r="BQ31" s="114">
        <v>18406.41</v>
      </c>
      <c r="BR31" s="114">
        <v>0</v>
      </c>
      <c r="BS31" s="114">
        <v>0</v>
      </c>
      <c r="BT31" s="114">
        <v>0</v>
      </c>
      <c r="BU31" s="114">
        <v>0</v>
      </c>
      <c r="BV31" s="114">
        <v>0</v>
      </c>
      <c r="BW31" s="114">
        <v>0</v>
      </c>
      <c r="BX31" s="114">
        <v>0</v>
      </c>
      <c r="BY31" s="114">
        <v>0</v>
      </c>
      <c r="BZ31" s="114">
        <v>0</v>
      </c>
      <c r="CA31" s="114">
        <v>0</v>
      </c>
      <c r="CB31" s="114">
        <v>0</v>
      </c>
      <c r="CC31" s="114">
        <v>0</v>
      </c>
      <c r="CD31" s="114">
        <v>0</v>
      </c>
      <c r="CE31" s="114">
        <v>0</v>
      </c>
      <c r="CF31" s="114">
        <v>0</v>
      </c>
      <c r="CG31" s="114">
        <v>0</v>
      </c>
      <c r="CH31" s="114">
        <v>0</v>
      </c>
      <c r="CI31" s="114">
        <v>0</v>
      </c>
      <c r="CJ31" s="114">
        <v>0</v>
      </c>
      <c r="CK31" s="114">
        <v>0</v>
      </c>
      <c r="CL31" s="114">
        <v>0</v>
      </c>
      <c r="CM31" s="114">
        <v>0</v>
      </c>
      <c r="CN31" s="114">
        <v>0</v>
      </c>
      <c r="CO31" s="114">
        <v>0</v>
      </c>
      <c r="CP31" s="114">
        <v>0</v>
      </c>
      <c r="CQ31" s="114">
        <v>0</v>
      </c>
      <c r="CR31" s="114">
        <v>0</v>
      </c>
      <c r="CS31" s="114">
        <v>0</v>
      </c>
      <c r="CT31" s="114">
        <v>0</v>
      </c>
      <c r="CU31" s="114">
        <v>0</v>
      </c>
      <c r="CV31" s="114">
        <v>0</v>
      </c>
      <c r="CW31" s="114">
        <v>0</v>
      </c>
      <c r="CX31" s="114">
        <v>0</v>
      </c>
      <c r="CY31" s="114">
        <v>0</v>
      </c>
      <c r="CZ31" s="114">
        <v>0</v>
      </c>
      <c r="DA31" s="114">
        <v>0</v>
      </c>
      <c r="DB31" s="114">
        <v>0</v>
      </c>
      <c r="DC31" s="114">
        <v>0</v>
      </c>
      <c r="DD31" s="114">
        <v>0</v>
      </c>
      <c r="DE31" s="114">
        <v>0</v>
      </c>
      <c r="DF31" s="114">
        <v>0</v>
      </c>
      <c r="DG31" s="114">
        <v>0</v>
      </c>
      <c r="DH31" s="114">
        <v>13699.51</v>
      </c>
      <c r="DI31" s="114">
        <v>0</v>
      </c>
      <c r="DJ31" s="114">
        <v>0</v>
      </c>
      <c r="DK31" s="114">
        <v>0</v>
      </c>
      <c r="DL31" s="114">
        <v>0</v>
      </c>
      <c r="DM31" s="114">
        <v>58265.93</v>
      </c>
      <c r="DN31" s="114">
        <v>0</v>
      </c>
      <c r="DO31" s="114">
        <v>0</v>
      </c>
      <c r="DP31" s="114">
        <v>0</v>
      </c>
      <c r="DQ31" s="114">
        <v>0</v>
      </c>
      <c r="DR31" s="114">
        <v>26408.55</v>
      </c>
      <c r="DS31" s="114">
        <v>0</v>
      </c>
      <c r="DT31" s="114">
        <v>0</v>
      </c>
      <c r="DU31" s="114">
        <v>0</v>
      </c>
      <c r="DV31" s="114">
        <v>0</v>
      </c>
      <c r="DW31" s="114">
        <v>0</v>
      </c>
      <c r="DX31" s="114">
        <v>0</v>
      </c>
      <c r="DY31" s="114">
        <v>82539.759999999995</v>
      </c>
      <c r="DZ31" s="114">
        <v>0</v>
      </c>
      <c r="EA31" s="114">
        <v>0</v>
      </c>
      <c r="EB31" s="114">
        <v>0</v>
      </c>
      <c r="EC31" s="114">
        <v>0</v>
      </c>
      <c r="ED31" s="114">
        <v>0</v>
      </c>
      <c r="EE31" s="114">
        <v>0</v>
      </c>
      <c r="EF31" s="114">
        <v>0</v>
      </c>
      <c r="EG31" s="114">
        <v>0</v>
      </c>
      <c r="EH31" s="114">
        <v>0</v>
      </c>
      <c r="EI31" s="114">
        <v>0</v>
      </c>
      <c r="EJ31" s="114">
        <v>0</v>
      </c>
      <c r="EK31" s="114">
        <v>0</v>
      </c>
      <c r="EL31" s="114">
        <v>0</v>
      </c>
      <c r="EM31" s="114">
        <v>0</v>
      </c>
      <c r="EN31" s="114">
        <v>0</v>
      </c>
      <c r="EO31" s="114">
        <v>0</v>
      </c>
      <c r="EP31" s="114">
        <v>16259.51</v>
      </c>
      <c r="EQ31" s="114">
        <v>0</v>
      </c>
      <c r="ER31" s="114">
        <v>0</v>
      </c>
      <c r="ES31" s="114">
        <v>0</v>
      </c>
      <c r="ET31" s="114">
        <v>0</v>
      </c>
      <c r="EU31" s="114">
        <v>0</v>
      </c>
      <c r="EV31" s="114">
        <v>0</v>
      </c>
      <c r="EW31" s="114">
        <v>0</v>
      </c>
      <c r="EX31" s="114">
        <v>0</v>
      </c>
      <c r="EY31" s="114">
        <v>0</v>
      </c>
      <c r="EZ31" s="114">
        <v>0</v>
      </c>
      <c r="FA31" s="114">
        <v>0</v>
      </c>
      <c r="FB31" s="114">
        <v>0</v>
      </c>
      <c r="FC31" s="114">
        <v>0</v>
      </c>
      <c r="FD31" s="114">
        <v>0</v>
      </c>
      <c r="FE31" s="114">
        <v>0</v>
      </c>
      <c r="FF31" s="114">
        <v>0</v>
      </c>
      <c r="FG31" s="114">
        <v>0</v>
      </c>
      <c r="FH31" s="114">
        <v>0</v>
      </c>
      <c r="FI31" s="114">
        <v>0</v>
      </c>
      <c r="FJ31" s="114">
        <v>0</v>
      </c>
      <c r="FK31" s="114">
        <v>0</v>
      </c>
      <c r="FL31" s="114">
        <v>0</v>
      </c>
      <c r="FM31" s="114">
        <v>0</v>
      </c>
      <c r="FN31" s="114">
        <v>0</v>
      </c>
      <c r="FO31" s="114">
        <v>0</v>
      </c>
      <c r="FP31" s="114">
        <v>0</v>
      </c>
      <c r="FQ31" s="114">
        <v>0</v>
      </c>
      <c r="FR31" s="114">
        <v>0</v>
      </c>
      <c r="FS31" s="114">
        <v>0</v>
      </c>
      <c r="FT31" s="114">
        <v>0</v>
      </c>
      <c r="FU31" s="114">
        <v>0</v>
      </c>
      <c r="FV31" s="114">
        <v>0</v>
      </c>
      <c r="FW31" s="114">
        <v>0</v>
      </c>
      <c r="FX31" s="114">
        <v>0</v>
      </c>
      <c r="FY31" s="114">
        <v>0</v>
      </c>
      <c r="FZ31" s="114">
        <v>0</v>
      </c>
      <c r="GA31" s="114">
        <v>0</v>
      </c>
      <c r="GB31" s="114">
        <v>0</v>
      </c>
      <c r="GC31" s="114">
        <v>0</v>
      </c>
      <c r="GD31" s="114">
        <v>0</v>
      </c>
      <c r="GE31" s="114">
        <v>0</v>
      </c>
      <c r="GF31" s="114">
        <v>0</v>
      </c>
      <c r="GG31" s="114">
        <v>0</v>
      </c>
      <c r="GH31" s="114">
        <v>0</v>
      </c>
      <c r="GI31" s="114">
        <f t="shared" si="7"/>
        <v>1719782.61</v>
      </c>
    </row>
    <row r="32" spans="1:191" s="112" customFormat="1">
      <c r="A32" s="728" t="s">
        <v>0</v>
      </c>
      <c r="B32" s="728"/>
      <c r="C32" s="164" t="s">
        <v>244</v>
      </c>
      <c r="D32" s="112" t="s">
        <v>245</v>
      </c>
      <c r="E32" s="114">
        <v>0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  <c r="L32" s="114">
        <v>0</v>
      </c>
      <c r="M32" s="114">
        <v>0</v>
      </c>
      <c r="N32" s="114">
        <v>0</v>
      </c>
      <c r="O32" s="114">
        <v>0</v>
      </c>
      <c r="P32" s="114">
        <v>0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  <c r="AC32" s="114">
        <v>0</v>
      </c>
      <c r="AD32" s="114">
        <v>0</v>
      </c>
      <c r="AE32" s="114">
        <v>0</v>
      </c>
      <c r="AF32" s="114">
        <v>0</v>
      </c>
      <c r="AG32" s="114">
        <v>0</v>
      </c>
      <c r="AH32" s="114">
        <v>0</v>
      </c>
      <c r="AI32" s="114">
        <v>0</v>
      </c>
      <c r="AJ32" s="114">
        <v>0</v>
      </c>
      <c r="AK32" s="114">
        <v>0</v>
      </c>
      <c r="AL32" s="114">
        <v>0</v>
      </c>
      <c r="AM32" s="114">
        <v>0</v>
      </c>
      <c r="AN32" s="114">
        <v>0</v>
      </c>
      <c r="AO32" s="114">
        <v>0</v>
      </c>
      <c r="AP32" s="114">
        <v>0</v>
      </c>
      <c r="AQ32" s="114">
        <v>0</v>
      </c>
      <c r="AR32" s="114">
        <v>0</v>
      </c>
      <c r="AS32" s="114">
        <v>0</v>
      </c>
      <c r="AT32" s="114">
        <v>0</v>
      </c>
      <c r="AU32" s="114">
        <v>0</v>
      </c>
      <c r="AV32" s="114">
        <v>0</v>
      </c>
      <c r="AW32" s="114">
        <v>0</v>
      </c>
      <c r="AX32" s="114">
        <v>0</v>
      </c>
      <c r="AY32" s="114">
        <v>0</v>
      </c>
      <c r="AZ32" s="114">
        <v>0</v>
      </c>
      <c r="BA32" s="114">
        <v>0</v>
      </c>
      <c r="BB32" s="114">
        <v>0</v>
      </c>
      <c r="BC32" s="114">
        <v>0</v>
      </c>
      <c r="BD32" s="114">
        <v>0</v>
      </c>
      <c r="BE32" s="114">
        <v>0</v>
      </c>
      <c r="BF32" s="114">
        <v>0</v>
      </c>
      <c r="BG32" s="114">
        <v>0</v>
      </c>
      <c r="BH32" s="114">
        <v>0</v>
      </c>
      <c r="BI32" s="114">
        <v>0</v>
      </c>
      <c r="BJ32" s="114">
        <v>0</v>
      </c>
      <c r="BK32" s="114">
        <v>0</v>
      </c>
      <c r="BL32" s="114">
        <v>0</v>
      </c>
      <c r="BM32" s="114">
        <v>0</v>
      </c>
      <c r="BN32" s="114">
        <v>0</v>
      </c>
      <c r="BO32" s="114">
        <v>178438.45</v>
      </c>
      <c r="BP32" s="114">
        <v>0</v>
      </c>
      <c r="BQ32" s="114">
        <v>0</v>
      </c>
      <c r="BR32" s="114">
        <v>0</v>
      </c>
      <c r="BS32" s="114">
        <v>0</v>
      </c>
      <c r="BT32" s="114">
        <v>0</v>
      </c>
      <c r="BU32" s="114">
        <v>0</v>
      </c>
      <c r="BV32" s="114">
        <v>0</v>
      </c>
      <c r="BW32" s="114">
        <v>0</v>
      </c>
      <c r="BX32" s="114">
        <v>0</v>
      </c>
      <c r="BY32" s="114">
        <v>0</v>
      </c>
      <c r="BZ32" s="114">
        <v>0</v>
      </c>
      <c r="CA32" s="114">
        <v>0</v>
      </c>
      <c r="CB32" s="114">
        <v>0</v>
      </c>
      <c r="CC32" s="114">
        <v>0</v>
      </c>
      <c r="CD32" s="114">
        <v>0</v>
      </c>
      <c r="CE32" s="114">
        <v>0</v>
      </c>
      <c r="CF32" s="114">
        <v>0</v>
      </c>
      <c r="CG32" s="114">
        <v>0</v>
      </c>
      <c r="CH32" s="114">
        <v>0</v>
      </c>
      <c r="CI32" s="114">
        <v>0</v>
      </c>
      <c r="CJ32" s="114">
        <v>0</v>
      </c>
      <c r="CK32" s="114">
        <v>0</v>
      </c>
      <c r="CL32" s="114">
        <v>0</v>
      </c>
      <c r="CM32" s="114">
        <v>0</v>
      </c>
      <c r="CN32" s="114">
        <v>0</v>
      </c>
      <c r="CO32" s="114">
        <v>0</v>
      </c>
      <c r="CP32" s="114">
        <v>0</v>
      </c>
      <c r="CQ32" s="114">
        <v>1000</v>
      </c>
      <c r="CR32" s="114">
        <v>0</v>
      </c>
      <c r="CS32" s="114">
        <v>0</v>
      </c>
      <c r="CT32" s="114">
        <v>0</v>
      </c>
      <c r="CU32" s="114">
        <v>0</v>
      </c>
      <c r="CV32" s="114">
        <v>0</v>
      </c>
      <c r="CW32" s="114">
        <v>0</v>
      </c>
      <c r="CX32" s="114">
        <v>0</v>
      </c>
      <c r="CY32" s="114">
        <v>0</v>
      </c>
      <c r="CZ32" s="114">
        <v>0</v>
      </c>
      <c r="DA32" s="114">
        <v>0</v>
      </c>
      <c r="DB32" s="114">
        <v>0</v>
      </c>
      <c r="DC32" s="114">
        <v>0</v>
      </c>
      <c r="DD32" s="114">
        <v>0</v>
      </c>
      <c r="DE32" s="114">
        <v>0</v>
      </c>
      <c r="DF32" s="114">
        <v>0</v>
      </c>
      <c r="DG32" s="114">
        <v>0</v>
      </c>
      <c r="DH32" s="114">
        <v>0</v>
      </c>
      <c r="DI32" s="114">
        <v>0</v>
      </c>
      <c r="DJ32" s="114">
        <v>0</v>
      </c>
      <c r="DK32" s="114">
        <v>0</v>
      </c>
      <c r="DL32" s="114">
        <v>0</v>
      </c>
      <c r="DM32" s="114">
        <v>0</v>
      </c>
      <c r="DN32" s="114">
        <v>0</v>
      </c>
      <c r="DO32" s="114">
        <v>0</v>
      </c>
      <c r="DP32" s="114">
        <v>0</v>
      </c>
      <c r="DQ32" s="114">
        <v>0</v>
      </c>
      <c r="DR32" s="114">
        <v>0</v>
      </c>
      <c r="DS32" s="114">
        <v>0</v>
      </c>
      <c r="DT32" s="114">
        <v>0</v>
      </c>
      <c r="DU32" s="114">
        <v>0</v>
      </c>
      <c r="DV32" s="114">
        <v>0</v>
      </c>
      <c r="DW32" s="114">
        <v>0</v>
      </c>
      <c r="DX32" s="114">
        <v>0</v>
      </c>
      <c r="DY32" s="114">
        <v>0</v>
      </c>
      <c r="DZ32" s="114">
        <v>0</v>
      </c>
      <c r="EA32" s="114">
        <v>0</v>
      </c>
      <c r="EB32" s="114">
        <v>0</v>
      </c>
      <c r="EC32" s="114">
        <v>0</v>
      </c>
      <c r="ED32" s="114">
        <v>0</v>
      </c>
      <c r="EE32" s="114">
        <v>0</v>
      </c>
      <c r="EF32" s="114">
        <v>0</v>
      </c>
      <c r="EG32" s="114">
        <v>0</v>
      </c>
      <c r="EH32" s="114">
        <v>0</v>
      </c>
      <c r="EI32" s="114">
        <v>0</v>
      </c>
      <c r="EJ32" s="114">
        <v>0</v>
      </c>
      <c r="EK32" s="114">
        <v>0</v>
      </c>
      <c r="EL32" s="114">
        <v>0</v>
      </c>
      <c r="EM32" s="114">
        <v>0</v>
      </c>
      <c r="EN32" s="114">
        <v>0</v>
      </c>
      <c r="EO32" s="114">
        <v>0</v>
      </c>
      <c r="EP32" s="114">
        <v>0</v>
      </c>
      <c r="EQ32" s="114">
        <v>0</v>
      </c>
      <c r="ER32" s="114">
        <v>0</v>
      </c>
      <c r="ES32" s="114">
        <v>0</v>
      </c>
      <c r="ET32" s="114">
        <v>0</v>
      </c>
      <c r="EU32" s="114">
        <v>0</v>
      </c>
      <c r="EV32" s="114">
        <v>0</v>
      </c>
      <c r="EW32" s="114">
        <v>0</v>
      </c>
      <c r="EX32" s="114">
        <v>0</v>
      </c>
      <c r="EY32" s="114">
        <v>0</v>
      </c>
      <c r="EZ32" s="114">
        <v>0</v>
      </c>
      <c r="FA32" s="114">
        <v>0</v>
      </c>
      <c r="FB32" s="114">
        <v>0</v>
      </c>
      <c r="FC32" s="114">
        <v>0</v>
      </c>
      <c r="FD32" s="114">
        <v>0</v>
      </c>
      <c r="FE32" s="114">
        <v>0</v>
      </c>
      <c r="FF32" s="114">
        <v>0</v>
      </c>
      <c r="FG32" s="114">
        <v>0</v>
      </c>
      <c r="FH32" s="114">
        <v>0</v>
      </c>
      <c r="FI32" s="114">
        <v>0</v>
      </c>
      <c r="FJ32" s="114">
        <v>0</v>
      </c>
      <c r="FK32" s="114">
        <v>0</v>
      </c>
      <c r="FL32" s="114">
        <v>0</v>
      </c>
      <c r="FM32" s="114">
        <v>0</v>
      </c>
      <c r="FN32" s="114">
        <v>0</v>
      </c>
      <c r="FO32" s="114">
        <v>0</v>
      </c>
      <c r="FP32" s="114">
        <v>0</v>
      </c>
      <c r="FQ32" s="114">
        <v>0</v>
      </c>
      <c r="FR32" s="114">
        <v>0</v>
      </c>
      <c r="FS32" s="114">
        <v>0</v>
      </c>
      <c r="FT32" s="114">
        <v>0</v>
      </c>
      <c r="FU32" s="114">
        <v>0</v>
      </c>
      <c r="FV32" s="114">
        <v>0</v>
      </c>
      <c r="FW32" s="114">
        <v>0</v>
      </c>
      <c r="FX32" s="114">
        <v>0</v>
      </c>
      <c r="FY32" s="114">
        <v>0</v>
      </c>
      <c r="FZ32" s="114">
        <v>0</v>
      </c>
      <c r="GA32" s="114">
        <v>0</v>
      </c>
      <c r="GB32" s="114">
        <v>0</v>
      </c>
      <c r="GC32" s="114">
        <v>68155.38</v>
      </c>
      <c r="GD32" s="114">
        <v>0</v>
      </c>
      <c r="GE32" s="114">
        <v>0</v>
      </c>
      <c r="GF32" s="114">
        <v>0</v>
      </c>
      <c r="GG32" s="114">
        <v>0</v>
      </c>
      <c r="GH32" s="114">
        <v>0</v>
      </c>
      <c r="GI32" s="114">
        <f t="shared" si="7"/>
        <v>247593.83000000002</v>
      </c>
    </row>
    <row r="33" spans="1:191" s="112" customFormat="1">
      <c r="A33" s="728" t="s">
        <v>0</v>
      </c>
      <c r="B33" s="728"/>
      <c r="C33" s="164" t="s">
        <v>246</v>
      </c>
      <c r="D33" s="112" t="s">
        <v>247</v>
      </c>
      <c r="E33" s="114">
        <v>0</v>
      </c>
      <c r="F33" s="114">
        <v>0</v>
      </c>
      <c r="G33" s="114">
        <v>0</v>
      </c>
      <c r="H33" s="114">
        <v>34063.83</v>
      </c>
      <c r="I33" s="114">
        <v>0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0</v>
      </c>
      <c r="Z33" s="114">
        <v>0</v>
      </c>
      <c r="AA33" s="114">
        <v>0</v>
      </c>
      <c r="AB33" s="114">
        <v>0</v>
      </c>
      <c r="AC33" s="114">
        <v>0</v>
      </c>
      <c r="AD33" s="114">
        <v>0</v>
      </c>
      <c r="AE33" s="114">
        <v>0</v>
      </c>
      <c r="AF33" s="114">
        <v>0</v>
      </c>
      <c r="AG33" s="114">
        <v>0</v>
      </c>
      <c r="AH33" s="114">
        <v>0</v>
      </c>
      <c r="AI33" s="114">
        <v>0</v>
      </c>
      <c r="AJ33" s="114">
        <v>0</v>
      </c>
      <c r="AK33" s="114">
        <v>0</v>
      </c>
      <c r="AL33" s="114">
        <v>0</v>
      </c>
      <c r="AM33" s="114">
        <v>0</v>
      </c>
      <c r="AN33" s="114">
        <v>0</v>
      </c>
      <c r="AO33" s="114">
        <v>0</v>
      </c>
      <c r="AP33" s="114">
        <v>0</v>
      </c>
      <c r="AQ33" s="114">
        <v>0</v>
      </c>
      <c r="AR33" s="114">
        <v>0</v>
      </c>
      <c r="AS33" s="114">
        <v>0</v>
      </c>
      <c r="AT33" s="114">
        <v>0</v>
      </c>
      <c r="AU33" s="114">
        <v>0</v>
      </c>
      <c r="AV33" s="114">
        <v>0</v>
      </c>
      <c r="AW33" s="114">
        <v>0</v>
      </c>
      <c r="AX33" s="114">
        <v>0</v>
      </c>
      <c r="AY33" s="114">
        <v>0</v>
      </c>
      <c r="AZ33" s="114">
        <v>0</v>
      </c>
      <c r="BA33" s="114">
        <v>0</v>
      </c>
      <c r="BB33" s="114">
        <v>0</v>
      </c>
      <c r="BC33" s="114">
        <v>0</v>
      </c>
      <c r="BD33" s="114">
        <v>0</v>
      </c>
      <c r="BE33" s="114">
        <v>0</v>
      </c>
      <c r="BF33" s="114">
        <v>0</v>
      </c>
      <c r="BG33" s="114">
        <v>0</v>
      </c>
      <c r="BH33" s="114">
        <v>0</v>
      </c>
      <c r="BI33" s="114">
        <v>0</v>
      </c>
      <c r="BJ33" s="114">
        <v>0</v>
      </c>
      <c r="BK33" s="114">
        <v>0</v>
      </c>
      <c r="BL33" s="114">
        <v>0</v>
      </c>
      <c r="BM33" s="114">
        <v>0</v>
      </c>
      <c r="BN33" s="114">
        <v>0</v>
      </c>
      <c r="BO33" s="114">
        <v>0</v>
      </c>
      <c r="BP33" s="114">
        <v>0</v>
      </c>
      <c r="BQ33" s="114">
        <v>0</v>
      </c>
      <c r="BR33" s="114">
        <v>0</v>
      </c>
      <c r="BS33" s="114">
        <v>0</v>
      </c>
      <c r="BT33" s="114">
        <v>0</v>
      </c>
      <c r="BU33" s="114">
        <v>0</v>
      </c>
      <c r="BV33" s="114">
        <v>0</v>
      </c>
      <c r="BW33" s="114">
        <v>0</v>
      </c>
      <c r="BX33" s="114">
        <v>0</v>
      </c>
      <c r="BY33" s="114">
        <v>0</v>
      </c>
      <c r="BZ33" s="114">
        <v>265936.17</v>
      </c>
      <c r="CA33" s="114">
        <v>0</v>
      </c>
      <c r="CB33" s="114">
        <v>0</v>
      </c>
      <c r="CC33" s="114">
        <v>0</v>
      </c>
      <c r="CD33" s="114">
        <v>0</v>
      </c>
      <c r="CE33" s="114">
        <v>0</v>
      </c>
      <c r="CF33" s="114">
        <v>0</v>
      </c>
      <c r="CG33" s="114">
        <v>0</v>
      </c>
      <c r="CH33" s="114">
        <v>0</v>
      </c>
      <c r="CI33" s="114">
        <v>0</v>
      </c>
      <c r="CJ33" s="114">
        <v>0</v>
      </c>
      <c r="CK33" s="114">
        <v>0</v>
      </c>
      <c r="CL33" s="114">
        <v>0</v>
      </c>
      <c r="CM33" s="114">
        <v>0</v>
      </c>
      <c r="CN33" s="114">
        <v>0</v>
      </c>
      <c r="CO33" s="114">
        <v>0</v>
      </c>
      <c r="CP33" s="114">
        <v>0</v>
      </c>
      <c r="CQ33" s="114">
        <v>0</v>
      </c>
      <c r="CR33" s="114">
        <v>0</v>
      </c>
      <c r="CS33" s="114">
        <v>0</v>
      </c>
      <c r="CT33" s="114">
        <v>0</v>
      </c>
      <c r="CU33" s="114">
        <v>0</v>
      </c>
      <c r="CV33" s="114">
        <v>0</v>
      </c>
      <c r="CW33" s="114">
        <v>0</v>
      </c>
      <c r="CX33" s="114">
        <v>0</v>
      </c>
      <c r="CY33" s="114">
        <v>0</v>
      </c>
      <c r="CZ33" s="114">
        <v>0</v>
      </c>
      <c r="DA33" s="114">
        <v>0</v>
      </c>
      <c r="DB33" s="114">
        <v>0</v>
      </c>
      <c r="DC33" s="114">
        <v>0</v>
      </c>
      <c r="DD33" s="114">
        <v>0</v>
      </c>
      <c r="DE33" s="114">
        <v>0</v>
      </c>
      <c r="DF33" s="114">
        <v>0</v>
      </c>
      <c r="DG33" s="114">
        <v>0</v>
      </c>
      <c r="DH33" s="114">
        <v>0</v>
      </c>
      <c r="DI33" s="114">
        <v>0</v>
      </c>
      <c r="DJ33" s="114">
        <v>0</v>
      </c>
      <c r="DK33" s="114">
        <v>0</v>
      </c>
      <c r="DL33" s="114">
        <v>0</v>
      </c>
      <c r="DM33" s="114">
        <v>0</v>
      </c>
      <c r="DN33" s="114">
        <v>0</v>
      </c>
      <c r="DO33" s="114">
        <v>0</v>
      </c>
      <c r="DP33" s="114">
        <v>0</v>
      </c>
      <c r="DQ33" s="114">
        <v>0</v>
      </c>
      <c r="DR33" s="114">
        <v>0</v>
      </c>
      <c r="DS33" s="114">
        <v>0</v>
      </c>
      <c r="DT33" s="114">
        <v>0</v>
      </c>
      <c r="DU33" s="114">
        <v>0</v>
      </c>
      <c r="DV33" s="114">
        <v>0</v>
      </c>
      <c r="DW33" s="114">
        <v>0</v>
      </c>
      <c r="DX33" s="114">
        <v>0</v>
      </c>
      <c r="DY33" s="114">
        <v>0</v>
      </c>
      <c r="DZ33" s="114">
        <v>0</v>
      </c>
      <c r="EA33" s="114">
        <v>0</v>
      </c>
      <c r="EB33" s="114">
        <v>0</v>
      </c>
      <c r="EC33" s="114">
        <v>0</v>
      </c>
      <c r="ED33" s="114">
        <v>0</v>
      </c>
      <c r="EE33" s="114">
        <v>0</v>
      </c>
      <c r="EF33" s="114">
        <v>0</v>
      </c>
      <c r="EG33" s="114">
        <v>0</v>
      </c>
      <c r="EH33" s="114">
        <v>0</v>
      </c>
      <c r="EI33" s="114">
        <v>0</v>
      </c>
      <c r="EJ33" s="114">
        <v>0</v>
      </c>
      <c r="EK33" s="114">
        <v>0</v>
      </c>
      <c r="EL33" s="114">
        <v>0</v>
      </c>
      <c r="EM33" s="114">
        <v>0</v>
      </c>
      <c r="EN33" s="114">
        <v>0</v>
      </c>
      <c r="EO33" s="114">
        <v>0</v>
      </c>
      <c r="EP33" s="114">
        <v>0</v>
      </c>
      <c r="EQ33" s="114">
        <v>0</v>
      </c>
      <c r="ER33" s="114">
        <v>0</v>
      </c>
      <c r="ES33" s="114">
        <v>0</v>
      </c>
      <c r="ET33" s="114">
        <v>0</v>
      </c>
      <c r="EU33" s="114">
        <v>0</v>
      </c>
      <c r="EV33" s="114">
        <v>0</v>
      </c>
      <c r="EW33" s="114">
        <v>0</v>
      </c>
      <c r="EX33" s="114">
        <v>0</v>
      </c>
      <c r="EY33" s="114">
        <v>0</v>
      </c>
      <c r="EZ33" s="114">
        <v>0</v>
      </c>
      <c r="FA33" s="114">
        <v>0</v>
      </c>
      <c r="FB33" s="114">
        <v>0</v>
      </c>
      <c r="FC33" s="114">
        <v>0</v>
      </c>
      <c r="FD33" s="114">
        <v>0</v>
      </c>
      <c r="FE33" s="114">
        <v>0</v>
      </c>
      <c r="FF33" s="114">
        <v>0</v>
      </c>
      <c r="FG33" s="114">
        <v>0</v>
      </c>
      <c r="FH33" s="114">
        <v>0</v>
      </c>
      <c r="FI33" s="114">
        <v>0</v>
      </c>
      <c r="FJ33" s="114">
        <v>0</v>
      </c>
      <c r="FK33" s="114">
        <v>0</v>
      </c>
      <c r="FL33" s="114">
        <v>0</v>
      </c>
      <c r="FM33" s="114">
        <v>0</v>
      </c>
      <c r="FN33" s="114">
        <v>0</v>
      </c>
      <c r="FO33" s="114">
        <v>0</v>
      </c>
      <c r="FP33" s="114">
        <v>0</v>
      </c>
      <c r="FQ33" s="114">
        <v>0</v>
      </c>
      <c r="FR33" s="114">
        <v>0</v>
      </c>
      <c r="FS33" s="114">
        <v>0</v>
      </c>
      <c r="FT33" s="114">
        <v>0</v>
      </c>
      <c r="FU33" s="114">
        <v>0</v>
      </c>
      <c r="FV33" s="114">
        <v>0</v>
      </c>
      <c r="FW33" s="114">
        <v>0</v>
      </c>
      <c r="FX33" s="114">
        <v>0</v>
      </c>
      <c r="FY33" s="114">
        <v>0</v>
      </c>
      <c r="FZ33" s="114">
        <v>0</v>
      </c>
      <c r="GA33" s="114">
        <v>0</v>
      </c>
      <c r="GB33" s="114">
        <v>0</v>
      </c>
      <c r="GC33" s="114">
        <v>0</v>
      </c>
      <c r="GD33" s="114">
        <v>0</v>
      </c>
      <c r="GE33" s="114">
        <v>0</v>
      </c>
      <c r="GF33" s="114">
        <v>0</v>
      </c>
      <c r="GG33" s="114">
        <v>0</v>
      </c>
      <c r="GH33" s="114">
        <v>0</v>
      </c>
      <c r="GI33" s="114">
        <f t="shared" si="7"/>
        <v>300000</v>
      </c>
    </row>
    <row r="34" spans="1:191" s="112" customFormat="1">
      <c r="A34" s="728" t="s">
        <v>0</v>
      </c>
      <c r="B34" s="728"/>
      <c r="C34" s="164" t="s">
        <v>248</v>
      </c>
      <c r="D34" s="112" t="s">
        <v>249</v>
      </c>
      <c r="E34" s="114">
        <v>0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  <c r="L34" s="114">
        <v>0</v>
      </c>
      <c r="M34" s="114">
        <v>0</v>
      </c>
      <c r="N34" s="114">
        <v>0</v>
      </c>
      <c r="O34" s="114">
        <v>0</v>
      </c>
      <c r="P34" s="114">
        <v>0</v>
      </c>
      <c r="Q34" s="114">
        <v>0</v>
      </c>
      <c r="R34" s="114">
        <v>0</v>
      </c>
      <c r="S34" s="114">
        <v>15743.25</v>
      </c>
      <c r="T34" s="114">
        <v>12760.53</v>
      </c>
      <c r="U34" s="114">
        <v>162372</v>
      </c>
      <c r="V34" s="114">
        <v>4627.37</v>
      </c>
      <c r="W34" s="114">
        <v>0</v>
      </c>
      <c r="X34" s="114">
        <v>0</v>
      </c>
      <c r="Y34" s="114">
        <v>0</v>
      </c>
      <c r="Z34" s="114">
        <v>14324</v>
      </c>
      <c r="AA34" s="114">
        <v>0</v>
      </c>
      <c r="AB34" s="114">
        <v>0</v>
      </c>
      <c r="AC34" s="114">
        <v>0</v>
      </c>
      <c r="AD34" s="114">
        <v>0</v>
      </c>
      <c r="AE34" s="114">
        <v>0</v>
      </c>
      <c r="AF34" s="114">
        <v>656.24</v>
      </c>
      <c r="AG34" s="114">
        <v>4044.17</v>
      </c>
      <c r="AH34" s="114">
        <v>0</v>
      </c>
      <c r="AI34" s="114">
        <v>0</v>
      </c>
      <c r="AJ34" s="114">
        <v>0</v>
      </c>
      <c r="AK34" s="114">
        <v>0</v>
      </c>
      <c r="AL34" s="114">
        <v>0</v>
      </c>
      <c r="AM34" s="114">
        <v>0</v>
      </c>
      <c r="AN34" s="114">
        <v>3450.08</v>
      </c>
      <c r="AO34" s="114">
        <v>0</v>
      </c>
      <c r="AP34" s="114">
        <v>0</v>
      </c>
      <c r="AQ34" s="114">
        <v>0</v>
      </c>
      <c r="AR34" s="114">
        <v>18807.939999999999</v>
      </c>
      <c r="AS34" s="114">
        <v>0</v>
      </c>
      <c r="AT34" s="114">
        <v>155934.26</v>
      </c>
      <c r="AU34" s="114">
        <v>0</v>
      </c>
      <c r="AV34" s="114">
        <v>0</v>
      </c>
      <c r="AW34" s="114">
        <v>0</v>
      </c>
      <c r="AX34" s="114">
        <v>0</v>
      </c>
      <c r="AY34" s="114">
        <v>3635.24</v>
      </c>
      <c r="AZ34" s="114">
        <v>0</v>
      </c>
      <c r="BA34" s="114">
        <v>0</v>
      </c>
      <c r="BB34" s="114">
        <v>21024.06</v>
      </c>
      <c r="BC34" s="114">
        <v>11094</v>
      </c>
      <c r="BD34" s="114">
        <v>0</v>
      </c>
      <c r="BE34" s="114">
        <v>0</v>
      </c>
      <c r="BF34" s="114">
        <v>101329.1</v>
      </c>
      <c r="BG34" s="114">
        <v>0</v>
      </c>
      <c r="BH34" s="114">
        <v>0</v>
      </c>
      <c r="BI34" s="114">
        <v>0</v>
      </c>
      <c r="BJ34" s="114">
        <v>0</v>
      </c>
      <c r="BK34" s="114">
        <v>0</v>
      </c>
      <c r="BL34" s="114">
        <v>0</v>
      </c>
      <c r="BM34" s="114">
        <v>0</v>
      </c>
      <c r="BN34" s="114">
        <v>0</v>
      </c>
      <c r="BO34" s="114">
        <v>0</v>
      </c>
      <c r="BP34" s="114">
        <v>0</v>
      </c>
      <c r="BQ34" s="114">
        <v>0</v>
      </c>
      <c r="BR34" s="114">
        <v>0</v>
      </c>
      <c r="BS34" s="114">
        <v>0</v>
      </c>
      <c r="BT34" s="114">
        <v>0</v>
      </c>
      <c r="BU34" s="114">
        <v>0</v>
      </c>
      <c r="BV34" s="114">
        <v>0</v>
      </c>
      <c r="BW34" s="114">
        <v>0</v>
      </c>
      <c r="BX34" s="114">
        <v>0</v>
      </c>
      <c r="BY34" s="114">
        <v>0</v>
      </c>
      <c r="BZ34" s="114">
        <v>0</v>
      </c>
      <c r="CA34" s="114">
        <v>0</v>
      </c>
      <c r="CB34" s="114">
        <v>0</v>
      </c>
      <c r="CC34" s="114">
        <v>0</v>
      </c>
      <c r="CD34" s="114">
        <v>0</v>
      </c>
      <c r="CE34" s="114">
        <v>0</v>
      </c>
      <c r="CF34" s="114">
        <v>0</v>
      </c>
      <c r="CG34" s="114">
        <v>0</v>
      </c>
      <c r="CH34" s="114">
        <v>0</v>
      </c>
      <c r="CI34" s="114">
        <v>0</v>
      </c>
      <c r="CJ34" s="114">
        <v>0</v>
      </c>
      <c r="CK34" s="114">
        <v>23006</v>
      </c>
      <c r="CL34" s="114">
        <v>0</v>
      </c>
      <c r="CM34" s="114">
        <v>0</v>
      </c>
      <c r="CN34" s="114">
        <v>0</v>
      </c>
      <c r="CO34" s="114">
        <v>0</v>
      </c>
      <c r="CP34" s="114">
        <v>7465.77</v>
      </c>
      <c r="CQ34" s="114">
        <v>0</v>
      </c>
      <c r="CR34" s="114">
        <v>0</v>
      </c>
      <c r="CS34" s="114">
        <v>0</v>
      </c>
      <c r="CT34" s="114">
        <v>0</v>
      </c>
      <c r="CU34" s="114">
        <v>0</v>
      </c>
      <c r="CV34" s="114">
        <v>0</v>
      </c>
      <c r="CW34" s="114">
        <v>0</v>
      </c>
      <c r="CX34" s="114">
        <v>0</v>
      </c>
      <c r="CY34" s="114">
        <v>15587.71</v>
      </c>
      <c r="CZ34" s="114">
        <v>0</v>
      </c>
      <c r="DA34" s="114">
        <v>0</v>
      </c>
      <c r="DB34" s="114">
        <v>0</v>
      </c>
      <c r="DC34" s="114">
        <v>16819.310000000001</v>
      </c>
      <c r="DD34" s="114">
        <v>0</v>
      </c>
      <c r="DE34" s="114">
        <v>0</v>
      </c>
      <c r="DF34" s="114">
        <v>0</v>
      </c>
      <c r="DG34" s="114">
        <v>0</v>
      </c>
      <c r="DH34" s="114">
        <v>0</v>
      </c>
      <c r="DI34" s="114">
        <v>0</v>
      </c>
      <c r="DJ34" s="114">
        <v>1200</v>
      </c>
      <c r="DK34" s="114">
        <v>0</v>
      </c>
      <c r="DL34" s="114">
        <v>0</v>
      </c>
      <c r="DM34" s="114">
        <v>16453.439999999999</v>
      </c>
      <c r="DN34" s="114">
        <v>0</v>
      </c>
      <c r="DO34" s="114">
        <v>0</v>
      </c>
      <c r="DP34" s="114">
        <v>0</v>
      </c>
      <c r="DQ34" s="114">
        <v>0</v>
      </c>
      <c r="DR34" s="114">
        <v>13282.5</v>
      </c>
      <c r="DS34" s="114">
        <v>0</v>
      </c>
      <c r="DT34" s="114">
        <v>0</v>
      </c>
      <c r="DU34" s="114">
        <v>0</v>
      </c>
      <c r="DV34" s="114">
        <v>0</v>
      </c>
      <c r="DW34" s="114">
        <v>0</v>
      </c>
      <c r="DX34" s="114">
        <v>0</v>
      </c>
      <c r="DY34" s="114">
        <v>2850.07</v>
      </c>
      <c r="DZ34" s="114">
        <v>0</v>
      </c>
      <c r="EA34" s="114">
        <v>0</v>
      </c>
      <c r="EB34" s="114">
        <v>0</v>
      </c>
      <c r="EC34" s="114">
        <v>0</v>
      </c>
      <c r="ED34" s="114">
        <v>0</v>
      </c>
      <c r="EE34" s="114">
        <v>0</v>
      </c>
      <c r="EF34" s="114">
        <v>0</v>
      </c>
      <c r="EG34" s="114">
        <v>0</v>
      </c>
      <c r="EH34" s="114">
        <v>0</v>
      </c>
      <c r="EI34" s="114">
        <v>3534</v>
      </c>
      <c r="EJ34" s="114">
        <v>449</v>
      </c>
      <c r="EK34" s="114">
        <v>0</v>
      </c>
      <c r="EL34" s="114">
        <v>0</v>
      </c>
      <c r="EM34" s="114">
        <v>0</v>
      </c>
      <c r="EN34" s="114">
        <v>0</v>
      </c>
      <c r="EO34" s="114">
        <v>0</v>
      </c>
      <c r="EP34" s="114">
        <v>0</v>
      </c>
      <c r="EQ34" s="114">
        <v>743.72</v>
      </c>
      <c r="ER34" s="114">
        <v>0</v>
      </c>
      <c r="ES34" s="114">
        <v>0</v>
      </c>
      <c r="ET34" s="114">
        <v>0</v>
      </c>
      <c r="EU34" s="114">
        <v>0</v>
      </c>
      <c r="EV34" s="114">
        <v>0</v>
      </c>
      <c r="EW34" s="114">
        <v>0</v>
      </c>
      <c r="EX34" s="114">
        <v>0</v>
      </c>
      <c r="EY34" s="114">
        <v>0</v>
      </c>
      <c r="EZ34" s="114">
        <v>0</v>
      </c>
      <c r="FA34" s="114">
        <v>0</v>
      </c>
      <c r="FB34" s="114">
        <v>0</v>
      </c>
      <c r="FC34" s="114">
        <v>0</v>
      </c>
      <c r="FD34" s="114">
        <v>0</v>
      </c>
      <c r="FE34" s="114">
        <v>0</v>
      </c>
      <c r="FF34" s="114">
        <v>0</v>
      </c>
      <c r="FG34" s="114">
        <v>0</v>
      </c>
      <c r="FH34" s="114">
        <v>0</v>
      </c>
      <c r="FI34" s="114">
        <v>0</v>
      </c>
      <c r="FJ34" s="114">
        <v>0</v>
      </c>
      <c r="FK34" s="114">
        <v>0</v>
      </c>
      <c r="FL34" s="114">
        <v>0</v>
      </c>
      <c r="FM34" s="114">
        <v>0</v>
      </c>
      <c r="FN34" s="114">
        <v>0</v>
      </c>
      <c r="FO34" s="114">
        <v>0</v>
      </c>
      <c r="FP34" s="114">
        <v>0</v>
      </c>
      <c r="FQ34" s="114">
        <v>0</v>
      </c>
      <c r="FR34" s="114">
        <v>0</v>
      </c>
      <c r="FS34" s="114">
        <v>0</v>
      </c>
      <c r="FT34" s="114">
        <v>0</v>
      </c>
      <c r="FU34" s="114">
        <v>0</v>
      </c>
      <c r="FV34" s="114">
        <v>0</v>
      </c>
      <c r="FW34" s="114">
        <v>0</v>
      </c>
      <c r="FX34" s="114">
        <v>0</v>
      </c>
      <c r="FY34" s="114">
        <v>0</v>
      </c>
      <c r="FZ34" s="114">
        <v>0</v>
      </c>
      <c r="GA34" s="114">
        <v>0</v>
      </c>
      <c r="GB34" s="114">
        <v>0</v>
      </c>
      <c r="GC34" s="114">
        <v>0</v>
      </c>
      <c r="GD34" s="114">
        <v>0</v>
      </c>
      <c r="GE34" s="114">
        <v>0</v>
      </c>
      <c r="GF34" s="114">
        <v>0</v>
      </c>
      <c r="GG34" s="114">
        <v>0</v>
      </c>
      <c r="GH34" s="114">
        <v>0</v>
      </c>
      <c r="GI34" s="114">
        <f t="shared" si="7"/>
        <v>631193.75999999989</v>
      </c>
    </row>
    <row r="35" spans="1:191" s="112" customFormat="1">
      <c r="A35" s="728" t="s">
        <v>0</v>
      </c>
      <c r="B35" s="728"/>
      <c r="C35" s="164" t="s">
        <v>250</v>
      </c>
      <c r="D35" s="112" t="s">
        <v>251</v>
      </c>
      <c r="E35" s="114">
        <v>0</v>
      </c>
      <c r="F35" s="114">
        <v>0</v>
      </c>
      <c r="G35" s="114">
        <v>0</v>
      </c>
      <c r="H35" s="114">
        <v>0</v>
      </c>
      <c r="I35" s="114">
        <v>47841.1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  <c r="AC35" s="114">
        <v>0</v>
      </c>
      <c r="AD35" s="114">
        <v>0</v>
      </c>
      <c r="AE35" s="114">
        <v>0</v>
      </c>
      <c r="AF35" s="114">
        <v>0</v>
      </c>
      <c r="AG35" s="114">
        <v>0</v>
      </c>
      <c r="AH35" s="114">
        <v>0</v>
      </c>
      <c r="AI35" s="114">
        <v>0</v>
      </c>
      <c r="AJ35" s="114">
        <v>0</v>
      </c>
      <c r="AK35" s="114">
        <v>0</v>
      </c>
      <c r="AL35" s="114">
        <v>0</v>
      </c>
      <c r="AM35" s="114">
        <v>0</v>
      </c>
      <c r="AN35" s="114">
        <v>0</v>
      </c>
      <c r="AO35" s="114">
        <v>0</v>
      </c>
      <c r="AP35" s="114">
        <v>0</v>
      </c>
      <c r="AQ35" s="114">
        <v>0</v>
      </c>
      <c r="AR35" s="114">
        <v>0</v>
      </c>
      <c r="AS35" s="114">
        <v>0</v>
      </c>
      <c r="AT35" s="114">
        <v>0</v>
      </c>
      <c r="AU35" s="114">
        <v>3800</v>
      </c>
      <c r="AV35" s="114">
        <v>0</v>
      </c>
      <c r="AW35" s="114">
        <v>0</v>
      </c>
      <c r="AX35" s="114">
        <v>0</v>
      </c>
      <c r="AY35" s="114">
        <v>0</v>
      </c>
      <c r="AZ35" s="114">
        <v>0</v>
      </c>
      <c r="BA35" s="114">
        <v>0</v>
      </c>
      <c r="BB35" s="114">
        <v>13966.01</v>
      </c>
      <c r="BC35" s="114">
        <v>10704.99</v>
      </c>
      <c r="BD35" s="114">
        <v>0</v>
      </c>
      <c r="BE35" s="114">
        <v>0</v>
      </c>
      <c r="BF35" s="114">
        <v>5552.8</v>
      </c>
      <c r="BG35" s="114">
        <v>0</v>
      </c>
      <c r="BH35" s="114">
        <v>0</v>
      </c>
      <c r="BI35" s="114">
        <v>0</v>
      </c>
      <c r="BJ35" s="114">
        <v>0</v>
      </c>
      <c r="BK35" s="114">
        <v>0</v>
      </c>
      <c r="BL35" s="114">
        <v>0</v>
      </c>
      <c r="BM35" s="114">
        <v>0</v>
      </c>
      <c r="BN35" s="114">
        <v>0</v>
      </c>
      <c r="BO35" s="114">
        <v>0</v>
      </c>
      <c r="BP35" s="114">
        <v>0</v>
      </c>
      <c r="BQ35" s="114">
        <v>0</v>
      </c>
      <c r="BR35" s="114">
        <v>0</v>
      </c>
      <c r="BS35" s="114">
        <v>0</v>
      </c>
      <c r="BT35" s="114">
        <v>0</v>
      </c>
      <c r="BU35" s="114">
        <v>0</v>
      </c>
      <c r="BV35" s="114">
        <v>45470.34</v>
      </c>
      <c r="BW35" s="114">
        <v>0</v>
      </c>
      <c r="BX35" s="114">
        <v>0</v>
      </c>
      <c r="BY35" s="114">
        <v>0</v>
      </c>
      <c r="BZ35" s="114">
        <v>0</v>
      </c>
      <c r="CA35" s="114">
        <v>0</v>
      </c>
      <c r="CB35" s="114">
        <v>0</v>
      </c>
      <c r="CC35" s="114">
        <v>0</v>
      </c>
      <c r="CD35" s="114">
        <v>0</v>
      </c>
      <c r="CE35" s="114">
        <v>0</v>
      </c>
      <c r="CF35" s="114">
        <v>0</v>
      </c>
      <c r="CG35" s="114">
        <v>0</v>
      </c>
      <c r="CH35" s="114">
        <v>0</v>
      </c>
      <c r="CI35" s="114">
        <v>0</v>
      </c>
      <c r="CJ35" s="114">
        <v>0</v>
      </c>
      <c r="CK35" s="114">
        <v>0</v>
      </c>
      <c r="CL35" s="114">
        <v>0</v>
      </c>
      <c r="CM35" s="114">
        <v>0</v>
      </c>
      <c r="CN35" s="114">
        <v>0</v>
      </c>
      <c r="CO35" s="114">
        <v>0</v>
      </c>
      <c r="CP35" s="114">
        <v>0</v>
      </c>
      <c r="CQ35" s="114">
        <v>0</v>
      </c>
      <c r="CR35" s="114">
        <v>0</v>
      </c>
      <c r="CS35" s="114">
        <v>0</v>
      </c>
      <c r="CT35" s="114">
        <v>0</v>
      </c>
      <c r="CU35" s="114">
        <v>0</v>
      </c>
      <c r="CV35" s="114">
        <v>0</v>
      </c>
      <c r="CW35" s="114">
        <v>0</v>
      </c>
      <c r="CX35" s="114">
        <v>0</v>
      </c>
      <c r="CY35" s="114">
        <v>0</v>
      </c>
      <c r="CZ35" s="114">
        <v>0</v>
      </c>
      <c r="DA35" s="114">
        <v>0</v>
      </c>
      <c r="DB35" s="114">
        <v>0</v>
      </c>
      <c r="DC35" s="114">
        <v>0</v>
      </c>
      <c r="DD35" s="114">
        <v>0</v>
      </c>
      <c r="DE35" s="114">
        <v>0</v>
      </c>
      <c r="DF35" s="114">
        <v>0</v>
      </c>
      <c r="DG35" s="114">
        <v>0</v>
      </c>
      <c r="DH35" s="114">
        <v>0</v>
      </c>
      <c r="DI35" s="114">
        <v>0</v>
      </c>
      <c r="DJ35" s="114">
        <v>0</v>
      </c>
      <c r="DK35" s="114">
        <v>0</v>
      </c>
      <c r="DL35" s="114">
        <v>0</v>
      </c>
      <c r="DM35" s="114">
        <v>50314.39</v>
      </c>
      <c r="DN35" s="114">
        <v>0</v>
      </c>
      <c r="DO35" s="114">
        <v>0</v>
      </c>
      <c r="DP35" s="114">
        <v>0</v>
      </c>
      <c r="DQ35" s="114">
        <v>0</v>
      </c>
      <c r="DR35" s="114">
        <v>0</v>
      </c>
      <c r="DS35" s="114">
        <v>0</v>
      </c>
      <c r="DT35" s="114">
        <v>0</v>
      </c>
      <c r="DU35" s="114">
        <v>0</v>
      </c>
      <c r="DV35" s="114">
        <v>0</v>
      </c>
      <c r="DW35" s="114">
        <v>0</v>
      </c>
      <c r="DX35" s="114">
        <v>0</v>
      </c>
      <c r="DY35" s="114">
        <v>0</v>
      </c>
      <c r="DZ35" s="114">
        <v>0</v>
      </c>
      <c r="EA35" s="114">
        <v>0</v>
      </c>
      <c r="EB35" s="114">
        <v>0</v>
      </c>
      <c r="EC35" s="114">
        <v>0</v>
      </c>
      <c r="ED35" s="114">
        <v>0</v>
      </c>
      <c r="EE35" s="114">
        <v>0</v>
      </c>
      <c r="EF35" s="114">
        <v>0</v>
      </c>
      <c r="EG35" s="114">
        <v>0</v>
      </c>
      <c r="EH35" s="114">
        <v>0</v>
      </c>
      <c r="EI35" s="114">
        <v>0</v>
      </c>
      <c r="EJ35" s="114">
        <v>0</v>
      </c>
      <c r="EK35" s="114">
        <v>0</v>
      </c>
      <c r="EL35" s="114">
        <v>0</v>
      </c>
      <c r="EM35" s="114">
        <v>0</v>
      </c>
      <c r="EN35" s="114">
        <v>57.31</v>
      </c>
      <c r="EO35" s="114">
        <v>0</v>
      </c>
      <c r="EP35" s="114">
        <v>0</v>
      </c>
      <c r="EQ35" s="114">
        <v>0</v>
      </c>
      <c r="ER35" s="114">
        <v>0</v>
      </c>
      <c r="ES35" s="114">
        <v>0</v>
      </c>
      <c r="ET35" s="114">
        <v>0</v>
      </c>
      <c r="EU35" s="114">
        <v>0</v>
      </c>
      <c r="EV35" s="114">
        <v>0</v>
      </c>
      <c r="EW35" s="114">
        <v>0</v>
      </c>
      <c r="EX35" s="114">
        <v>0</v>
      </c>
      <c r="EY35" s="114">
        <v>0</v>
      </c>
      <c r="EZ35" s="114">
        <v>0</v>
      </c>
      <c r="FA35" s="114">
        <v>0</v>
      </c>
      <c r="FB35" s="114">
        <v>0</v>
      </c>
      <c r="FC35" s="114">
        <v>0</v>
      </c>
      <c r="FD35" s="114">
        <v>0</v>
      </c>
      <c r="FE35" s="114">
        <v>0</v>
      </c>
      <c r="FF35" s="114">
        <v>0</v>
      </c>
      <c r="FG35" s="114">
        <v>0</v>
      </c>
      <c r="FH35" s="114">
        <v>0</v>
      </c>
      <c r="FI35" s="114">
        <v>0</v>
      </c>
      <c r="FJ35" s="114">
        <v>0</v>
      </c>
      <c r="FK35" s="114">
        <v>0</v>
      </c>
      <c r="FL35" s="114">
        <v>0</v>
      </c>
      <c r="FM35" s="114">
        <v>0</v>
      </c>
      <c r="FN35" s="114">
        <v>0</v>
      </c>
      <c r="FO35" s="114">
        <v>0</v>
      </c>
      <c r="FP35" s="114">
        <v>0</v>
      </c>
      <c r="FQ35" s="114">
        <v>0</v>
      </c>
      <c r="FR35" s="114">
        <v>0</v>
      </c>
      <c r="FS35" s="114">
        <v>0</v>
      </c>
      <c r="FT35" s="114">
        <v>0</v>
      </c>
      <c r="FU35" s="114">
        <v>0</v>
      </c>
      <c r="FV35" s="114">
        <v>0</v>
      </c>
      <c r="FW35" s="114">
        <v>0</v>
      </c>
      <c r="FX35" s="114">
        <v>0</v>
      </c>
      <c r="FY35" s="114">
        <v>0</v>
      </c>
      <c r="FZ35" s="114">
        <v>0</v>
      </c>
      <c r="GA35" s="114">
        <v>0</v>
      </c>
      <c r="GB35" s="114">
        <v>0</v>
      </c>
      <c r="GC35" s="114">
        <v>0</v>
      </c>
      <c r="GD35" s="114">
        <v>0</v>
      </c>
      <c r="GE35" s="114">
        <v>0</v>
      </c>
      <c r="GF35" s="114">
        <v>0</v>
      </c>
      <c r="GG35" s="114">
        <v>0</v>
      </c>
      <c r="GH35" s="114">
        <v>0</v>
      </c>
      <c r="GI35" s="114">
        <f t="shared" si="7"/>
        <v>177706.94</v>
      </c>
    </row>
    <row r="36" spans="1:191" s="112" customFormat="1">
      <c r="A36" s="728" t="s">
        <v>0</v>
      </c>
      <c r="B36" s="728"/>
      <c r="C36" s="164" t="s">
        <v>252</v>
      </c>
      <c r="D36" s="112" t="s">
        <v>253</v>
      </c>
      <c r="E36" s="114">
        <v>0</v>
      </c>
      <c r="F36" s="114">
        <v>0</v>
      </c>
      <c r="G36" s="114">
        <v>0</v>
      </c>
      <c r="H36" s="114">
        <v>0</v>
      </c>
      <c r="I36" s="114">
        <v>0</v>
      </c>
      <c r="J36" s="114">
        <v>0</v>
      </c>
      <c r="K36" s="114">
        <v>0</v>
      </c>
      <c r="L36" s="114">
        <v>0</v>
      </c>
      <c r="M36" s="114">
        <v>0</v>
      </c>
      <c r="N36" s="114">
        <v>0</v>
      </c>
      <c r="O36" s="114">
        <v>10101.6</v>
      </c>
      <c r="P36" s="114">
        <v>0</v>
      </c>
      <c r="Q36" s="114">
        <v>0</v>
      </c>
      <c r="R36" s="114">
        <v>0</v>
      </c>
      <c r="S36" s="114">
        <v>0</v>
      </c>
      <c r="T36" s="114">
        <v>0</v>
      </c>
      <c r="U36" s="114">
        <v>0</v>
      </c>
      <c r="V36" s="114">
        <v>0</v>
      </c>
      <c r="W36" s="114">
        <v>0</v>
      </c>
      <c r="X36" s="114">
        <v>0</v>
      </c>
      <c r="Y36" s="114">
        <v>0</v>
      </c>
      <c r="Z36" s="114">
        <v>750</v>
      </c>
      <c r="AA36" s="114">
        <v>0</v>
      </c>
      <c r="AB36" s="114">
        <v>0</v>
      </c>
      <c r="AC36" s="114">
        <v>0</v>
      </c>
      <c r="AD36" s="114">
        <v>0</v>
      </c>
      <c r="AE36" s="114">
        <v>0</v>
      </c>
      <c r="AF36" s="114">
        <v>0</v>
      </c>
      <c r="AG36" s="114">
        <v>0</v>
      </c>
      <c r="AH36" s="114">
        <v>0</v>
      </c>
      <c r="AI36" s="114">
        <v>0</v>
      </c>
      <c r="AJ36" s="114">
        <v>0</v>
      </c>
      <c r="AK36" s="114">
        <v>0</v>
      </c>
      <c r="AL36" s="114">
        <v>0</v>
      </c>
      <c r="AM36" s="114">
        <v>0</v>
      </c>
      <c r="AN36" s="114">
        <v>0</v>
      </c>
      <c r="AO36" s="114">
        <v>0</v>
      </c>
      <c r="AP36" s="114">
        <v>43139</v>
      </c>
      <c r="AQ36" s="114">
        <v>0</v>
      </c>
      <c r="AR36" s="114">
        <v>0</v>
      </c>
      <c r="AS36" s="114">
        <v>0</v>
      </c>
      <c r="AT36" s="114">
        <v>0</v>
      </c>
      <c r="AU36" s="114">
        <v>0</v>
      </c>
      <c r="AV36" s="114">
        <v>0</v>
      </c>
      <c r="AW36" s="114">
        <v>133596.57999999999</v>
      </c>
      <c r="AX36" s="114">
        <v>0</v>
      </c>
      <c r="AY36" s="114">
        <v>0</v>
      </c>
      <c r="AZ36" s="114">
        <v>0</v>
      </c>
      <c r="BA36" s="114">
        <v>0</v>
      </c>
      <c r="BB36" s="114">
        <v>0</v>
      </c>
      <c r="BC36" s="114">
        <v>0</v>
      </c>
      <c r="BD36" s="114">
        <v>0</v>
      </c>
      <c r="BE36" s="114">
        <v>0</v>
      </c>
      <c r="BF36" s="114">
        <v>0</v>
      </c>
      <c r="BG36" s="114">
        <v>0</v>
      </c>
      <c r="BH36" s="114">
        <v>0</v>
      </c>
      <c r="BI36" s="114">
        <v>0</v>
      </c>
      <c r="BJ36" s="114">
        <v>0</v>
      </c>
      <c r="BK36" s="114">
        <v>0</v>
      </c>
      <c r="BL36" s="114">
        <v>0</v>
      </c>
      <c r="BM36" s="114">
        <v>0</v>
      </c>
      <c r="BN36" s="114">
        <v>0</v>
      </c>
      <c r="BO36" s="114">
        <v>0</v>
      </c>
      <c r="BP36" s="114">
        <v>0</v>
      </c>
      <c r="BQ36" s="114">
        <v>0</v>
      </c>
      <c r="BR36" s="114">
        <v>0</v>
      </c>
      <c r="BS36" s="114">
        <v>0</v>
      </c>
      <c r="BT36" s="114">
        <v>0</v>
      </c>
      <c r="BU36" s="114">
        <v>0</v>
      </c>
      <c r="BV36" s="114">
        <v>0</v>
      </c>
      <c r="BW36" s="114">
        <v>0</v>
      </c>
      <c r="BX36" s="114">
        <v>0</v>
      </c>
      <c r="BY36" s="114">
        <v>0</v>
      </c>
      <c r="BZ36" s="114">
        <v>0</v>
      </c>
      <c r="CA36" s="114">
        <v>0</v>
      </c>
      <c r="CB36" s="114">
        <v>0</v>
      </c>
      <c r="CC36" s="114">
        <v>0</v>
      </c>
      <c r="CD36" s="114">
        <v>0</v>
      </c>
      <c r="CE36" s="114">
        <v>0</v>
      </c>
      <c r="CF36" s="114">
        <v>0</v>
      </c>
      <c r="CG36" s="114">
        <v>0</v>
      </c>
      <c r="CH36" s="114">
        <v>0</v>
      </c>
      <c r="CI36" s="114">
        <v>0</v>
      </c>
      <c r="CJ36" s="114">
        <v>0</v>
      </c>
      <c r="CK36" s="114">
        <v>0</v>
      </c>
      <c r="CL36" s="114">
        <v>0</v>
      </c>
      <c r="CM36" s="114">
        <v>7468.4</v>
      </c>
      <c r="CN36" s="114">
        <v>0</v>
      </c>
      <c r="CO36" s="114">
        <v>0</v>
      </c>
      <c r="CP36" s="114">
        <v>0</v>
      </c>
      <c r="CQ36" s="114">
        <v>0</v>
      </c>
      <c r="CR36" s="114">
        <v>0</v>
      </c>
      <c r="CS36" s="114">
        <v>0</v>
      </c>
      <c r="CT36" s="114">
        <v>0</v>
      </c>
      <c r="CU36" s="114">
        <v>0</v>
      </c>
      <c r="CV36" s="114">
        <v>0</v>
      </c>
      <c r="CW36" s="114">
        <v>0</v>
      </c>
      <c r="CX36" s="114">
        <v>0</v>
      </c>
      <c r="CY36" s="114">
        <v>0</v>
      </c>
      <c r="CZ36" s="114">
        <v>0</v>
      </c>
      <c r="DA36" s="114">
        <v>0</v>
      </c>
      <c r="DB36" s="114">
        <v>0</v>
      </c>
      <c r="DC36" s="114">
        <v>0</v>
      </c>
      <c r="DD36" s="114">
        <v>0</v>
      </c>
      <c r="DE36" s="114">
        <v>0</v>
      </c>
      <c r="DF36" s="114">
        <v>416.36</v>
      </c>
      <c r="DG36" s="114">
        <v>0</v>
      </c>
      <c r="DH36" s="114">
        <v>0</v>
      </c>
      <c r="DI36" s="114">
        <v>0</v>
      </c>
      <c r="DJ36" s="114">
        <v>0</v>
      </c>
      <c r="DK36" s="114">
        <v>0</v>
      </c>
      <c r="DL36" s="114">
        <v>0</v>
      </c>
      <c r="DM36" s="114">
        <v>0</v>
      </c>
      <c r="DN36" s="114">
        <v>0</v>
      </c>
      <c r="DO36" s="114">
        <v>0</v>
      </c>
      <c r="DP36" s="114">
        <v>0</v>
      </c>
      <c r="DQ36" s="114">
        <v>0</v>
      </c>
      <c r="DR36" s="114">
        <v>0</v>
      </c>
      <c r="DS36" s="114">
        <v>0</v>
      </c>
      <c r="DT36" s="114">
        <v>0</v>
      </c>
      <c r="DU36" s="114">
        <v>0</v>
      </c>
      <c r="DV36" s="114">
        <v>0</v>
      </c>
      <c r="DW36" s="114">
        <v>0</v>
      </c>
      <c r="DX36" s="114">
        <v>0</v>
      </c>
      <c r="DY36" s="114">
        <v>0</v>
      </c>
      <c r="DZ36" s="114">
        <v>0</v>
      </c>
      <c r="EA36" s="114">
        <v>0</v>
      </c>
      <c r="EB36" s="114">
        <v>0</v>
      </c>
      <c r="EC36" s="114">
        <v>86947.91</v>
      </c>
      <c r="ED36" s="114">
        <v>0</v>
      </c>
      <c r="EE36" s="114">
        <v>0</v>
      </c>
      <c r="EF36" s="114">
        <v>0</v>
      </c>
      <c r="EG36" s="114">
        <v>0</v>
      </c>
      <c r="EH36" s="114">
        <v>0</v>
      </c>
      <c r="EI36" s="114">
        <v>0</v>
      </c>
      <c r="EJ36" s="114">
        <v>0</v>
      </c>
      <c r="EK36" s="114">
        <v>0</v>
      </c>
      <c r="EL36" s="114">
        <v>0</v>
      </c>
      <c r="EM36" s="114">
        <v>0</v>
      </c>
      <c r="EN36" s="114">
        <v>0</v>
      </c>
      <c r="EO36" s="114">
        <v>0</v>
      </c>
      <c r="EP36" s="114">
        <v>0</v>
      </c>
      <c r="EQ36" s="114">
        <v>0</v>
      </c>
      <c r="ER36" s="114">
        <v>0</v>
      </c>
      <c r="ES36" s="114">
        <v>0</v>
      </c>
      <c r="ET36" s="114">
        <v>0</v>
      </c>
      <c r="EU36" s="114">
        <v>0</v>
      </c>
      <c r="EV36" s="114">
        <v>0</v>
      </c>
      <c r="EW36" s="114">
        <v>0</v>
      </c>
      <c r="EX36" s="114">
        <v>0</v>
      </c>
      <c r="EY36" s="114">
        <v>0</v>
      </c>
      <c r="EZ36" s="114">
        <v>0</v>
      </c>
      <c r="FA36" s="114">
        <v>0</v>
      </c>
      <c r="FB36" s="114">
        <v>0</v>
      </c>
      <c r="FC36" s="114">
        <v>0</v>
      </c>
      <c r="FD36" s="114">
        <v>0</v>
      </c>
      <c r="FE36" s="114">
        <v>0</v>
      </c>
      <c r="FF36" s="114">
        <v>0</v>
      </c>
      <c r="FG36" s="114">
        <v>0</v>
      </c>
      <c r="FH36" s="114">
        <v>0</v>
      </c>
      <c r="FI36" s="114">
        <v>0</v>
      </c>
      <c r="FJ36" s="114">
        <v>0</v>
      </c>
      <c r="FK36" s="114">
        <v>0</v>
      </c>
      <c r="FL36" s="114">
        <v>0</v>
      </c>
      <c r="FM36" s="114">
        <v>0</v>
      </c>
      <c r="FN36" s="114">
        <v>0</v>
      </c>
      <c r="FO36" s="114">
        <v>0</v>
      </c>
      <c r="FP36" s="114">
        <v>0</v>
      </c>
      <c r="FQ36" s="114">
        <v>0</v>
      </c>
      <c r="FR36" s="114">
        <v>0</v>
      </c>
      <c r="FS36" s="114">
        <v>0</v>
      </c>
      <c r="FT36" s="114">
        <v>0</v>
      </c>
      <c r="FU36" s="114">
        <v>0</v>
      </c>
      <c r="FV36" s="114">
        <v>0</v>
      </c>
      <c r="FW36" s="114">
        <v>0</v>
      </c>
      <c r="FX36" s="114">
        <v>0</v>
      </c>
      <c r="FY36" s="114">
        <v>0</v>
      </c>
      <c r="FZ36" s="114">
        <v>0</v>
      </c>
      <c r="GA36" s="114">
        <v>0</v>
      </c>
      <c r="GB36" s="114">
        <v>0</v>
      </c>
      <c r="GC36" s="114">
        <v>0</v>
      </c>
      <c r="GD36" s="114">
        <v>0</v>
      </c>
      <c r="GE36" s="114">
        <v>0</v>
      </c>
      <c r="GF36" s="114">
        <v>0</v>
      </c>
      <c r="GG36" s="114">
        <v>0</v>
      </c>
      <c r="GH36" s="114">
        <v>0</v>
      </c>
      <c r="GI36" s="114">
        <f t="shared" si="7"/>
        <v>282419.84999999998</v>
      </c>
    </row>
    <row r="37" spans="1:191" s="112" customFormat="1">
      <c r="A37" s="728" t="s">
        <v>0</v>
      </c>
      <c r="B37" s="728"/>
      <c r="C37" s="164" t="s">
        <v>254</v>
      </c>
      <c r="D37" s="112" t="s">
        <v>255</v>
      </c>
      <c r="E37" s="114">
        <v>0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2743.3</v>
      </c>
      <c r="L37" s="114">
        <v>24764.82</v>
      </c>
      <c r="M37" s="114">
        <v>0</v>
      </c>
      <c r="N37" s="114">
        <v>0</v>
      </c>
      <c r="O37" s="114">
        <v>0</v>
      </c>
      <c r="P37" s="114">
        <v>0</v>
      </c>
      <c r="Q37" s="114">
        <v>0</v>
      </c>
      <c r="R37" s="114">
        <v>0</v>
      </c>
      <c r="S37" s="114">
        <v>49661.86</v>
      </c>
      <c r="T37" s="114">
        <v>0</v>
      </c>
      <c r="U37" s="114">
        <v>0</v>
      </c>
      <c r="V37" s="114">
        <v>0</v>
      </c>
      <c r="W37" s="114">
        <v>0</v>
      </c>
      <c r="X37" s="114">
        <v>157814.62</v>
      </c>
      <c r="Y37" s="114">
        <v>0</v>
      </c>
      <c r="Z37" s="114">
        <v>0</v>
      </c>
      <c r="AA37" s="114">
        <v>0</v>
      </c>
      <c r="AB37" s="114">
        <v>0</v>
      </c>
      <c r="AC37" s="114">
        <v>0</v>
      </c>
      <c r="AD37" s="114">
        <v>0</v>
      </c>
      <c r="AE37" s="114">
        <v>0</v>
      </c>
      <c r="AF37" s="114">
        <v>0</v>
      </c>
      <c r="AG37" s="114">
        <v>0</v>
      </c>
      <c r="AH37" s="114">
        <v>0</v>
      </c>
      <c r="AI37" s="114">
        <v>0</v>
      </c>
      <c r="AJ37" s="114">
        <v>0</v>
      </c>
      <c r="AK37" s="114">
        <v>0</v>
      </c>
      <c r="AL37" s="114">
        <v>0</v>
      </c>
      <c r="AM37" s="114">
        <v>27300</v>
      </c>
      <c r="AN37" s="114">
        <v>0</v>
      </c>
      <c r="AO37" s="114">
        <v>0</v>
      </c>
      <c r="AP37" s="114">
        <v>0</v>
      </c>
      <c r="AQ37" s="114">
        <v>0</v>
      </c>
      <c r="AR37" s="114">
        <v>0</v>
      </c>
      <c r="AS37" s="114">
        <v>0</v>
      </c>
      <c r="AT37" s="114">
        <v>0</v>
      </c>
      <c r="AU37" s="114">
        <v>0</v>
      </c>
      <c r="AV37" s="114">
        <v>0</v>
      </c>
      <c r="AW37" s="114">
        <v>0</v>
      </c>
      <c r="AX37" s="114">
        <v>0</v>
      </c>
      <c r="AY37" s="114">
        <v>0</v>
      </c>
      <c r="AZ37" s="114">
        <v>0</v>
      </c>
      <c r="BA37" s="114">
        <v>0</v>
      </c>
      <c r="BB37" s="114">
        <v>0</v>
      </c>
      <c r="BC37" s="114">
        <v>0</v>
      </c>
      <c r="BD37" s="114">
        <v>0</v>
      </c>
      <c r="BE37" s="114">
        <v>0</v>
      </c>
      <c r="BF37" s="114">
        <v>0</v>
      </c>
      <c r="BG37" s="114">
        <v>0</v>
      </c>
      <c r="BH37" s="114">
        <v>0</v>
      </c>
      <c r="BI37" s="114">
        <v>0</v>
      </c>
      <c r="BJ37" s="114">
        <v>0</v>
      </c>
      <c r="BK37" s="114">
        <v>0</v>
      </c>
      <c r="BL37" s="114">
        <v>0</v>
      </c>
      <c r="BM37" s="114">
        <v>0</v>
      </c>
      <c r="BN37" s="114">
        <v>0</v>
      </c>
      <c r="BO37" s="114">
        <v>0</v>
      </c>
      <c r="BP37" s="114">
        <v>0</v>
      </c>
      <c r="BQ37" s="114">
        <v>0</v>
      </c>
      <c r="BR37" s="114">
        <v>0</v>
      </c>
      <c r="BS37" s="114">
        <v>0</v>
      </c>
      <c r="BT37" s="114">
        <v>0</v>
      </c>
      <c r="BU37" s="114">
        <v>0</v>
      </c>
      <c r="BV37" s="114">
        <v>0</v>
      </c>
      <c r="BW37" s="114">
        <v>0</v>
      </c>
      <c r="BX37" s="114">
        <v>0</v>
      </c>
      <c r="BY37" s="114">
        <v>0</v>
      </c>
      <c r="BZ37" s="114">
        <v>0</v>
      </c>
      <c r="CA37" s="114">
        <v>0</v>
      </c>
      <c r="CB37" s="114">
        <v>0</v>
      </c>
      <c r="CC37" s="114">
        <v>0</v>
      </c>
      <c r="CD37" s="114">
        <v>0</v>
      </c>
      <c r="CE37" s="114">
        <v>0</v>
      </c>
      <c r="CF37" s="114">
        <v>0</v>
      </c>
      <c r="CG37" s="114">
        <v>0</v>
      </c>
      <c r="CH37" s="114">
        <v>0</v>
      </c>
      <c r="CI37" s="114">
        <v>0</v>
      </c>
      <c r="CJ37" s="114">
        <v>0</v>
      </c>
      <c r="CK37" s="114">
        <v>0</v>
      </c>
      <c r="CL37" s="114">
        <v>0</v>
      </c>
      <c r="CM37" s="114">
        <v>0</v>
      </c>
      <c r="CN37" s="114">
        <v>0</v>
      </c>
      <c r="CO37" s="114">
        <v>0</v>
      </c>
      <c r="CP37" s="114">
        <v>0</v>
      </c>
      <c r="CQ37" s="114">
        <v>0</v>
      </c>
      <c r="CR37" s="114">
        <v>0</v>
      </c>
      <c r="CS37" s="114">
        <v>0</v>
      </c>
      <c r="CT37" s="114">
        <v>0</v>
      </c>
      <c r="CU37" s="114">
        <v>0</v>
      </c>
      <c r="CV37" s="114">
        <v>0</v>
      </c>
      <c r="CW37" s="114">
        <v>0</v>
      </c>
      <c r="CX37" s="114">
        <v>0</v>
      </c>
      <c r="CY37" s="114">
        <v>0</v>
      </c>
      <c r="CZ37" s="114">
        <v>0</v>
      </c>
      <c r="DA37" s="114">
        <v>0</v>
      </c>
      <c r="DB37" s="114">
        <v>0</v>
      </c>
      <c r="DC37" s="114">
        <v>0</v>
      </c>
      <c r="DD37" s="114">
        <v>0</v>
      </c>
      <c r="DE37" s="114">
        <v>0</v>
      </c>
      <c r="DF37" s="114">
        <v>0</v>
      </c>
      <c r="DG37" s="114">
        <v>0</v>
      </c>
      <c r="DH37" s="114">
        <v>9166.66</v>
      </c>
      <c r="DI37" s="114">
        <v>0</v>
      </c>
      <c r="DJ37" s="114">
        <v>0</v>
      </c>
      <c r="DK37" s="114">
        <v>0</v>
      </c>
      <c r="DL37" s="114">
        <v>0</v>
      </c>
      <c r="DM37" s="114">
        <v>166108.51999999999</v>
      </c>
      <c r="DN37" s="114">
        <v>0</v>
      </c>
      <c r="DO37" s="114">
        <v>0</v>
      </c>
      <c r="DP37" s="114">
        <v>0</v>
      </c>
      <c r="DQ37" s="114">
        <v>0</v>
      </c>
      <c r="DR37" s="114">
        <v>0</v>
      </c>
      <c r="DS37" s="114">
        <v>0</v>
      </c>
      <c r="DT37" s="114">
        <v>0</v>
      </c>
      <c r="DU37" s="114">
        <v>0</v>
      </c>
      <c r="DV37" s="114">
        <v>0</v>
      </c>
      <c r="DW37" s="114">
        <v>0</v>
      </c>
      <c r="DX37" s="114">
        <v>0</v>
      </c>
      <c r="DY37" s="114">
        <v>0</v>
      </c>
      <c r="DZ37" s="114">
        <v>0</v>
      </c>
      <c r="EA37" s="114">
        <v>0</v>
      </c>
      <c r="EB37" s="114">
        <v>0</v>
      </c>
      <c r="EC37" s="114">
        <v>0</v>
      </c>
      <c r="ED37" s="114">
        <v>0</v>
      </c>
      <c r="EE37" s="114">
        <v>0</v>
      </c>
      <c r="EF37" s="114">
        <v>0</v>
      </c>
      <c r="EG37" s="114">
        <v>0</v>
      </c>
      <c r="EH37" s="114">
        <v>0</v>
      </c>
      <c r="EI37" s="114">
        <v>0</v>
      </c>
      <c r="EJ37" s="114">
        <v>0</v>
      </c>
      <c r="EK37" s="114">
        <v>0</v>
      </c>
      <c r="EL37" s="114">
        <v>0</v>
      </c>
      <c r="EM37" s="114">
        <v>0</v>
      </c>
      <c r="EN37" s="114">
        <v>0</v>
      </c>
      <c r="EO37" s="114">
        <v>0</v>
      </c>
      <c r="EP37" s="114">
        <v>80.87</v>
      </c>
      <c r="EQ37" s="114">
        <v>0</v>
      </c>
      <c r="ER37" s="114">
        <v>0</v>
      </c>
      <c r="ES37" s="114">
        <v>0</v>
      </c>
      <c r="ET37" s="114">
        <v>0</v>
      </c>
      <c r="EU37" s="114">
        <v>0</v>
      </c>
      <c r="EV37" s="114">
        <v>0</v>
      </c>
      <c r="EW37" s="114">
        <v>0</v>
      </c>
      <c r="EX37" s="114">
        <v>0</v>
      </c>
      <c r="EY37" s="114">
        <v>0</v>
      </c>
      <c r="EZ37" s="114">
        <v>0</v>
      </c>
      <c r="FA37" s="114">
        <v>0</v>
      </c>
      <c r="FB37" s="114">
        <v>0</v>
      </c>
      <c r="FC37" s="114">
        <v>0</v>
      </c>
      <c r="FD37" s="114">
        <v>0</v>
      </c>
      <c r="FE37" s="114">
        <v>0</v>
      </c>
      <c r="FF37" s="114">
        <v>0</v>
      </c>
      <c r="FG37" s="114">
        <v>0</v>
      </c>
      <c r="FH37" s="114">
        <v>0</v>
      </c>
      <c r="FI37" s="114">
        <v>0</v>
      </c>
      <c r="FJ37" s="114">
        <v>0</v>
      </c>
      <c r="FK37" s="114">
        <v>0</v>
      </c>
      <c r="FL37" s="114">
        <v>0</v>
      </c>
      <c r="FM37" s="114">
        <v>0</v>
      </c>
      <c r="FN37" s="114">
        <v>0</v>
      </c>
      <c r="FO37" s="114">
        <v>0</v>
      </c>
      <c r="FP37" s="114">
        <v>0</v>
      </c>
      <c r="FQ37" s="114">
        <v>0</v>
      </c>
      <c r="FR37" s="114">
        <v>0</v>
      </c>
      <c r="FS37" s="114">
        <v>0</v>
      </c>
      <c r="FT37" s="114">
        <v>0</v>
      </c>
      <c r="FU37" s="114">
        <v>0</v>
      </c>
      <c r="FV37" s="114">
        <v>0</v>
      </c>
      <c r="FW37" s="114">
        <v>0</v>
      </c>
      <c r="FX37" s="114">
        <v>0</v>
      </c>
      <c r="FY37" s="114">
        <v>0</v>
      </c>
      <c r="FZ37" s="114">
        <v>0</v>
      </c>
      <c r="GA37" s="114">
        <v>0</v>
      </c>
      <c r="GB37" s="114">
        <v>0</v>
      </c>
      <c r="GC37" s="114">
        <v>0</v>
      </c>
      <c r="GD37" s="114">
        <v>0</v>
      </c>
      <c r="GE37" s="114">
        <v>0</v>
      </c>
      <c r="GF37" s="114">
        <v>0</v>
      </c>
      <c r="GG37" s="114">
        <v>0</v>
      </c>
      <c r="GH37" s="114">
        <v>0</v>
      </c>
      <c r="GI37" s="114">
        <f t="shared" si="7"/>
        <v>437640.64999999991</v>
      </c>
    </row>
    <row r="38" spans="1:191" s="112" customFormat="1">
      <c r="A38" s="728" t="s">
        <v>0</v>
      </c>
      <c r="B38" s="728"/>
      <c r="C38" s="164" t="s">
        <v>256</v>
      </c>
      <c r="D38" s="112" t="s">
        <v>257</v>
      </c>
      <c r="E38" s="114">
        <v>0</v>
      </c>
      <c r="F38" s="114">
        <v>500</v>
      </c>
      <c r="G38" s="114">
        <v>0</v>
      </c>
      <c r="H38" s="114">
        <v>66780.11</v>
      </c>
      <c r="I38" s="114">
        <v>3882.82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52052.35</v>
      </c>
      <c r="T38" s="114">
        <v>2000</v>
      </c>
      <c r="U38" s="114">
        <v>0</v>
      </c>
      <c r="V38" s="114">
        <v>0</v>
      </c>
      <c r="W38" s="114">
        <v>0</v>
      </c>
      <c r="X38" s="114">
        <v>42.85</v>
      </c>
      <c r="Y38" s="114">
        <v>0</v>
      </c>
      <c r="Z38" s="114">
        <v>0</v>
      </c>
      <c r="AA38" s="114">
        <v>0</v>
      </c>
      <c r="AB38" s="114">
        <v>0</v>
      </c>
      <c r="AC38" s="114">
        <v>0</v>
      </c>
      <c r="AD38" s="114">
        <v>0</v>
      </c>
      <c r="AE38" s="114">
        <v>0</v>
      </c>
      <c r="AF38" s="114">
        <v>0</v>
      </c>
      <c r="AG38" s="114">
        <v>0</v>
      </c>
      <c r="AH38" s="114">
        <v>0</v>
      </c>
      <c r="AI38" s="114">
        <v>0</v>
      </c>
      <c r="AJ38" s="114">
        <v>0</v>
      </c>
      <c r="AK38" s="114">
        <v>0</v>
      </c>
      <c r="AL38" s="114">
        <v>0</v>
      </c>
      <c r="AM38" s="114">
        <v>0</v>
      </c>
      <c r="AN38" s="114">
        <v>0</v>
      </c>
      <c r="AO38" s="114">
        <v>0</v>
      </c>
      <c r="AP38" s="114">
        <v>0</v>
      </c>
      <c r="AQ38" s="114">
        <v>0</v>
      </c>
      <c r="AR38" s="114">
        <v>0</v>
      </c>
      <c r="AS38" s="114">
        <v>0</v>
      </c>
      <c r="AT38" s="114">
        <v>0</v>
      </c>
      <c r="AU38" s="114">
        <v>0</v>
      </c>
      <c r="AV38" s="114">
        <v>0</v>
      </c>
      <c r="AW38" s="114">
        <v>0</v>
      </c>
      <c r="AX38" s="114">
        <v>0</v>
      </c>
      <c r="AY38" s="114">
        <v>0</v>
      </c>
      <c r="AZ38" s="114">
        <v>0</v>
      </c>
      <c r="BA38" s="114">
        <v>14805.9</v>
      </c>
      <c r="BB38" s="114">
        <v>96513.13</v>
      </c>
      <c r="BC38" s="114">
        <v>56016.01</v>
      </c>
      <c r="BD38" s="114">
        <v>0</v>
      </c>
      <c r="BE38" s="114">
        <v>0</v>
      </c>
      <c r="BF38" s="114">
        <v>0</v>
      </c>
      <c r="BG38" s="114">
        <v>0</v>
      </c>
      <c r="BH38" s="114">
        <v>17792.36</v>
      </c>
      <c r="BI38" s="114">
        <v>0</v>
      </c>
      <c r="BJ38" s="114">
        <v>2261.58</v>
      </c>
      <c r="BK38" s="114">
        <v>0</v>
      </c>
      <c r="BL38" s="114">
        <v>0</v>
      </c>
      <c r="BM38" s="114">
        <v>0</v>
      </c>
      <c r="BN38" s="114">
        <v>0</v>
      </c>
      <c r="BO38" s="114">
        <v>0</v>
      </c>
      <c r="BP38" s="114">
        <v>0</v>
      </c>
      <c r="BQ38" s="114">
        <v>0</v>
      </c>
      <c r="BR38" s="114">
        <v>191.78</v>
      </c>
      <c r="BS38" s="114">
        <v>0</v>
      </c>
      <c r="BT38" s="114">
        <v>0</v>
      </c>
      <c r="BU38" s="114">
        <v>0</v>
      </c>
      <c r="BV38" s="114">
        <v>179.15</v>
      </c>
      <c r="BW38" s="114">
        <v>0</v>
      </c>
      <c r="BX38" s="114">
        <v>0</v>
      </c>
      <c r="BY38" s="114">
        <v>0</v>
      </c>
      <c r="BZ38" s="114">
        <v>0</v>
      </c>
      <c r="CA38" s="114">
        <v>0</v>
      </c>
      <c r="CB38" s="114">
        <v>11.25</v>
      </c>
      <c r="CC38" s="114">
        <v>0</v>
      </c>
      <c r="CD38" s="114">
        <v>521.59</v>
      </c>
      <c r="CE38" s="114">
        <v>0</v>
      </c>
      <c r="CF38" s="114">
        <v>0</v>
      </c>
      <c r="CG38" s="114">
        <v>0</v>
      </c>
      <c r="CH38" s="114">
        <v>0</v>
      </c>
      <c r="CI38" s="114">
        <v>0</v>
      </c>
      <c r="CJ38" s="114">
        <v>0</v>
      </c>
      <c r="CK38" s="114">
        <v>0</v>
      </c>
      <c r="CL38" s="114">
        <v>0</v>
      </c>
      <c r="CM38" s="114">
        <v>0</v>
      </c>
      <c r="CN38" s="114">
        <v>0</v>
      </c>
      <c r="CO38" s="114">
        <v>0</v>
      </c>
      <c r="CP38" s="114">
        <v>0</v>
      </c>
      <c r="CQ38" s="114">
        <v>0</v>
      </c>
      <c r="CR38" s="114">
        <v>0</v>
      </c>
      <c r="CS38" s="114">
        <v>0</v>
      </c>
      <c r="CT38" s="114">
        <v>0</v>
      </c>
      <c r="CU38" s="114">
        <v>0</v>
      </c>
      <c r="CV38" s="114">
        <v>0</v>
      </c>
      <c r="CW38" s="114">
        <v>0</v>
      </c>
      <c r="CX38" s="114">
        <v>0</v>
      </c>
      <c r="CY38" s="114">
        <v>0</v>
      </c>
      <c r="CZ38" s="114">
        <v>0</v>
      </c>
      <c r="DA38" s="114">
        <v>0</v>
      </c>
      <c r="DB38" s="114">
        <v>0</v>
      </c>
      <c r="DC38" s="114">
        <v>0</v>
      </c>
      <c r="DD38" s="114">
        <v>0</v>
      </c>
      <c r="DE38" s="114">
        <v>0</v>
      </c>
      <c r="DF38" s="114">
        <v>0</v>
      </c>
      <c r="DG38" s="114">
        <v>0</v>
      </c>
      <c r="DH38" s="114">
        <v>0</v>
      </c>
      <c r="DI38" s="114">
        <v>0</v>
      </c>
      <c r="DJ38" s="114">
        <v>0</v>
      </c>
      <c r="DK38" s="114">
        <v>0</v>
      </c>
      <c r="DL38" s="114">
        <v>0</v>
      </c>
      <c r="DM38" s="114">
        <v>0</v>
      </c>
      <c r="DN38" s="114">
        <v>0</v>
      </c>
      <c r="DO38" s="114">
        <v>0</v>
      </c>
      <c r="DP38" s="114">
        <v>0</v>
      </c>
      <c r="DQ38" s="114">
        <v>0</v>
      </c>
      <c r="DR38" s="114">
        <v>0</v>
      </c>
      <c r="DS38" s="114">
        <v>0</v>
      </c>
      <c r="DT38" s="114">
        <v>0</v>
      </c>
      <c r="DU38" s="114">
        <v>0</v>
      </c>
      <c r="DV38" s="114">
        <v>0</v>
      </c>
      <c r="DW38" s="114">
        <v>0</v>
      </c>
      <c r="DX38" s="114">
        <v>0</v>
      </c>
      <c r="DY38" s="114">
        <v>0</v>
      </c>
      <c r="DZ38" s="114">
        <v>0</v>
      </c>
      <c r="EA38" s="114">
        <v>0</v>
      </c>
      <c r="EB38" s="114">
        <v>0</v>
      </c>
      <c r="EC38" s="114">
        <v>0</v>
      </c>
      <c r="ED38" s="114">
        <v>0</v>
      </c>
      <c r="EE38" s="114">
        <v>0</v>
      </c>
      <c r="EF38" s="114">
        <v>0</v>
      </c>
      <c r="EG38" s="114">
        <v>0</v>
      </c>
      <c r="EH38" s="114">
        <v>0</v>
      </c>
      <c r="EI38" s="114">
        <v>0</v>
      </c>
      <c r="EJ38" s="114">
        <v>0</v>
      </c>
      <c r="EK38" s="114">
        <v>0</v>
      </c>
      <c r="EL38" s="114">
        <v>0</v>
      </c>
      <c r="EM38" s="114">
        <v>0</v>
      </c>
      <c r="EN38" s="114">
        <v>0</v>
      </c>
      <c r="EO38" s="114">
        <v>0</v>
      </c>
      <c r="EP38" s="114">
        <v>0</v>
      </c>
      <c r="EQ38" s="114">
        <v>29885.77</v>
      </c>
      <c r="ER38" s="114">
        <v>0</v>
      </c>
      <c r="ES38" s="114">
        <v>0</v>
      </c>
      <c r="ET38" s="114">
        <v>0</v>
      </c>
      <c r="EU38" s="114">
        <v>0</v>
      </c>
      <c r="EV38" s="114">
        <v>0</v>
      </c>
      <c r="EW38" s="114">
        <v>36</v>
      </c>
      <c r="EX38" s="114">
        <v>0</v>
      </c>
      <c r="EY38" s="114">
        <v>0</v>
      </c>
      <c r="EZ38" s="114">
        <v>0</v>
      </c>
      <c r="FA38" s="114">
        <v>0</v>
      </c>
      <c r="FB38" s="114">
        <v>0</v>
      </c>
      <c r="FC38" s="114">
        <v>0</v>
      </c>
      <c r="FD38" s="114">
        <v>0</v>
      </c>
      <c r="FE38" s="114">
        <v>0</v>
      </c>
      <c r="FF38" s="114">
        <v>0</v>
      </c>
      <c r="FG38" s="114">
        <v>0</v>
      </c>
      <c r="FH38" s="114">
        <v>0</v>
      </c>
      <c r="FI38" s="114">
        <v>0</v>
      </c>
      <c r="FJ38" s="114">
        <v>0</v>
      </c>
      <c r="FK38" s="114">
        <v>0</v>
      </c>
      <c r="FL38" s="114">
        <v>0</v>
      </c>
      <c r="FM38" s="114">
        <v>0</v>
      </c>
      <c r="FN38" s="114">
        <v>0</v>
      </c>
      <c r="FO38" s="114">
        <v>0</v>
      </c>
      <c r="FP38" s="114">
        <v>0</v>
      </c>
      <c r="FQ38" s="114">
        <v>0</v>
      </c>
      <c r="FR38" s="114">
        <v>0</v>
      </c>
      <c r="FS38" s="114">
        <v>0</v>
      </c>
      <c r="FT38" s="114">
        <v>0</v>
      </c>
      <c r="FU38" s="114">
        <v>0</v>
      </c>
      <c r="FV38" s="114">
        <v>0</v>
      </c>
      <c r="FW38" s="114">
        <v>0</v>
      </c>
      <c r="FX38" s="114">
        <v>0</v>
      </c>
      <c r="FY38" s="114">
        <v>0</v>
      </c>
      <c r="FZ38" s="114">
        <v>0</v>
      </c>
      <c r="GA38" s="114">
        <v>0</v>
      </c>
      <c r="GB38" s="114">
        <v>0</v>
      </c>
      <c r="GC38" s="114">
        <v>0</v>
      </c>
      <c r="GD38" s="114">
        <v>0</v>
      </c>
      <c r="GE38" s="114">
        <v>0</v>
      </c>
      <c r="GF38" s="114">
        <v>0</v>
      </c>
      <c r="GG38" s="114">
        <v>0</v>
      </c>
      <c r="GH38" s="114">
        <v>0</v>
      </c>
      <c r="GI38" s="114">
        <f t="shared" si="7"/>
        <v>343472.65000000008</v>
      </c>
    </row>
    <row r="39" spans="1:191" ht="11" thickBot="1">
      <c r="A39" s="725" t="s">
        <v>0</v>
      </c>
      <c r="B39" s="725"/>
      <c r="C39" s="11" t="s">
        <v>236</v>
      </c>
      <c r="D39" s="10" t="s">
        <v>258</v>
      </c>
      <c r="E39" s="115">
        <f t="shared" ref="E39:AJ39" si="8">SUBTOTAL(9,E28:E38)</f>
        <v>1280600.6000000001</v>
      </c>
      <c r="F39" s="115">
        <f t="shared" si="8"/>
        <v>3133860.33</v>
      </c>
      <c r="G39" s="115">
        <f t="shared" si="8"/>
        <v>3077763.77</v>
      </c>
      <c r="H39" s="115">
        <f t="shared" si="8"/>
        <v>40082363.93</v>
      </c>
      <c r="I39" s="115">
        <f t="shared" si="8"/>
        <v>628536850.26999998</v>
      </c>
      <c r="J39" s="115">
        <f t="shared" si="8"/>
        <v>3450052.08</v>
      </c>
      <c r="K39" s="115">
        <f t="shared" si="8"/>
        <v>2129390.96</v>
      </c>
      <c r="L39" s="115">
        <f t="shared" si="8"/>
        <v>1879142.29</v>
      </c>
      <c r="M39" s="115">
        <f t="shared" si="8"/>
        <v>1958926.09</v>
      </c>
      <c r="N39" s="115">
        <f t="shared" si="8"/>
        <v>3334784.34</v>
      </c>
      <c r="O39" s="115">
        <f t="shared" si="8"/>
        <v>2296021.81</v>
      </c>
      <c r="P39" s="115">
        <f t="shared" si="8"/>
        <v>1219230.97</v>
      </c>
      <c r="Q39" s="115">
        <f t="shared" si="8"/>
        <v>27497603.25</v>
      </c>
      <c r="R39" s="115">
        <f t="shared" si="8"/>
        <v>3399341.05</v>
      </c>
      <c r="S39" s="115">
        <f t="shared" si="8"/>
        <v>21243133.620000001</v>
      </c>
      <c r="T39" s="115">
        <f t="shared" si="8"/>
        <v>29609352.950000003</v>
      </c>
      <c r="U39" s="115">
        <f t="shared" si="8"/>
        <v>20492981.48</v>
      </c>
      <c r="V39" s="115">
        <f t="shared" si="8"/>
        <v>20839062.080000002</v>
      </c>
      <c r="W39" s="115">
        <f t="shared" si="8"/>
        <v>4488873.1399999997</v>
      </c>
      <c r="X39" s="115">
        <f t="shared" si="8"/>
        <v>51769153.880000003</v>
      </c>
      <c r="Y39" s="115">
        <f t="shared" si="8"/>
        <v>1940420.67</v>
      </c>
      <c r="Z39" s="115">
        <f t="shared" si="8"/>
        <v>27785969.68</v>
      </c>
      <c r="AA39" s="115">
        <f t="shared" si="8"/>
        <v>2053606.84</v>
      </c>
      <c r="AB39" s="115">
        <f t="shared" si="8"/>
        <v>4744166.74</v>
      </c>
      <c r="AC39" s="115">
        <f t="shared" si="8"/>
        <v>4017230.29</v>
      </c>
      <c r="AD39" s="115">
        <f t="shared" si="8"/>
        <v>4644489.3099999996</v>
      </c>
      <c r="AE39" s="115">
        <f t="shared" si="8"/>
        <v>3957993.09</v>
      </c>
      <c r="AF39" s="115">
        <f t="shared" si="8"/>
        <v>58349522.120000005</v>
      </c>
      <c r="AG39" s="115">
        <f t="shared" si="8"/>
        <v>11926599.82</v>
      </c>
      <c r="AH39" s="115">
        <f t="shared" si="8"/>
        <v>1270873.92</v>
      </c>
      <c r="AI39" s="115">
        <f t="shared" si="8"/>
        <v>1671533.91</v>
      </c>
      <c r="AJ39" s="115">
        <f t="shared" si="8"/>
        <v>4691616.87</v>
      </c>
      <c r="AK39" s="115">
        <f t="shared" ref="AK39:BP39" si="9">SUBTOTAL(9,AK28:AK38)</f>
        <v>5361457.5999999996</v>
      </c>
      <c r="AL39" s="115">
        <f t="shared" si="9"/>
        <v>272286.32</v>
      </c>
      <c r="AM39" s="115">
        <f t="shared" si="9"/>
        <v>38626928.090000004</v>
      </c>
      <c r="AN39" s="115">
        <f t="shared" si="9"/>
        <v>1694793.54</v>
      </c>
      <c r="AO39" s="115">
        <f t="shared" si="9"/>
        <v>8317856.1799999997</v>
      </c>
      <c r="AP39" s="115">
        <f t="shared" si="9"/>
        <v>2659198.84</v>
      </c>
      <c r="AQ39" s="115">
        <f t="shared" si="9"/>
        <v>307162.76</v>
      </c>
      <c r="AR39" s="115">
        <f t="shared" si="9"/>
        <v>3513770.9</v>
      </c>
      <c r="AS39" s="115">
        <f t="shared" si="9"/>
        <v>1834168.18</v>
      </c>
      <c r="AT39" s="115">
        <f t="shared" si="9"/>
        <v>29421180.950000003</v>
      </c>
      <c r="AU39" s="115">
        <f t="shared" si="9"/>
        <v>6352328.2199999997</v>
      </c>
      <c r="AV39" s="115">
        <f t="shared" si="9"/>
        <v>2733642.88</v>
      </c>
      <c r="AW39" s="115">
        <f t="shared" si="9"/>
        <v>6250035.4100000001</v>
      </c>
      <c r="AX39" s="115">
        <f t="shared" si="9"/>
        <v>2298439.8199999998</v>
      </c>
      <c r="AY39" s="115">
        <f t="shared" si="9"/>
        <v>75586002.409999996</v>
      </c>
      <c r="AZ39" s="115">
        <f t="shared" si="9"/>
        <v>2428915.96</v>
      </c>
      <c r="BA39" s="115">
        <f t="shared" si="9"/>
        <v>3130768.34</v>
      </c>
      <c r="BB39" s="115">
        <f t="shared" si="9"/>
        <v>101876389.57000001</v>
      </c>
      <c r="BC39" s="115">
        <f t="shared" si="9"/>
        <v>63065827.869999997</v>
      </c>
      <c r="BD39" s="115">
        <f t="shared" si="9"/>
        <v>1864019.42</v>
      </c>
      <c r="BE39" s="115">
        <f t="shared" si="9"/>
        <v>1790180.09</v>
      </c>
      <c r="BF39" s="115">
        <f t="shared" si="9"/>
        <v>26117084.460000001</v>
      </c>
      <c r="BG39" s="115">
        <f t="shared" si="9"/>
        <v>4314585.55</v>
      </c>
      <c r="BH39" s="115">
        <f t="shared" si="9"/>
        <v>9632698.0399999991</v>
      </c>
      <c r="BI39" s="115">
        <f t="shared" si="9"/>
        <v>2067133.82</v>
      </c>
      <c r="BJ39" s="115">
        <f t="shared" si="9"/>
        <v>67879556.569999993</v>
      </c>
      <c r="BK39" s="115">
        <f t="shared" si="9"/>
        <v>2124110.71</v>
      </c>
      <c r="BL39" s="115">
        <f t="shared" si="9"/>
        <v>2952478.89</v>
      </c>
      <c r="BM39" s="115">
        <f t="shared" si="9"/>
        <v>1637656.61</v>
      </c>
      <c r="BN39" s="115">
        <f t="shared" si="9"/>
        <v>1332013.5900000001</v>
      </c>
      <c r="BO39" s="115">
        <f t="shared" si="9"/>
        <v>3625377.74</v>
      </c>
      <c r="BP39" s="115">
        <f t="shared" si="9"/>
        <v>2446092.44</v>
      </c>
      <c r="BQ39" s="115">
        <f t="shared" ref="BQ39:CV39" si="10">SUBTOTAL(9,BQ28:BQ38)</f>
        <v>2435014.4000000004</v>
      </c>
      <c r="BR39" s="115">
        <f t="shared" si="10"/>
        <v>1360518.01</v>
      </c>
      <c r="BS39" s="115">
        <f t="shared" si="10"/>
        <v>2986019.98</v>
      </c>
      <c r="BT39" s="115">
        <f t="shared" si="10"/>
        <v>1081802.8999999999</v>
      </c>
      <c r="BU39" s="115">
        <f t="shared" si="10"/>
        <v>1692264.53</v>
      </c>
      <c r="BV39" s="115">
        <f t="shared" si="10"/>
        <v>180707665.75</v>
      </c>
      <c r="BW39" s="115">
        <f t="shared" si="10"/>
        <v>1748574.18</v>
      </c>
      <c r="BX39" s="115">
        <f t="shared" si="10"/>
        <v>13813074.4</v>
      </c>
      <c r="BY39" s="115">
        <f t="shared" si="10"/>
        <v>3324655.58</v>
      </c>
      <c r="BZ39" s="115">
        <f t="shared" si="10"/>
        <v>4914580.46</v>
      </c>
      <c r="CA39" s="115">
        <f t="shared" si="10"/>
        <v>27661950.960000001</v>
      </c>
      <c r="CB39" s="115">
        <f t="shared" si="10"/>
        <v>56388208.280000001</v>
      </c>
      <c r="CC39" s="115">
        <f t="shared" si="10"/>
        <v>5207800.34</v>
      </c>
      <c r="CD39" s="115">
        <f t="shared" si="10"/>
        <v>28977557.739999998</v>
      </c>
      <c r="CE39" s="115">
        <f t="shared" si="10"/>
        <v>3396445.24</v>
      </c>
      <c r="CF39" s="115">
        <f t="shared" si="10"/>
        <v>1941094.53</v>
      </c>
      <c r="CG39" s="115">
        <f t="shared" si="10"/>
        <v>2016041.12</v>
      </c>
      <c r="CH39" s="115">
        <f t="shared" si="10"/>
        <v>3348048.69</v>
      </c>
      <c r="CI39" s="115">
        <f t="shared" si="10"/>
        <v>2239510.96</v>
      </c>
      <c r="CJ39" s="115">
        <f t="shared" si="10"/>
        <v>2560814.58</v>
      </c>
      <c r="CK39" s="115">
        <f t="shared" si="10"/>
        <v>3043673.85</v>
      </c>
      <c r="CL39" s="115">
        <f t="shared" si="10"/>
        <v>5623711.3200000003</v>
      </c>
      <c r="CM39" s="115">
        <f t="shared" si="10"/>
        <v>2919822.2399999998</v>
      </c>
      <c r="CN39" s="115">
        <f t="shared" si="10"/>
        <v>2386952.14</v>
      </c>
      <c r="CO39" s="115">
        <f t="shared" si="10"/>
        <v>4404407.72</v>
      </c>
      <c r="CP39" s="115">
        <f t="shared" si="10"/>
        <v>18267415.059999999</v>
      </c>
      <c r="CQ39" s="115">
        <f t="shared" si="10"/>
        <v>1186004.51</v>
      </c>
      <c r="CR39" s="115">
        <f t="shared" si="10"/>
        <v>2769977.79</v>
      </c>
      <c r="CS39" s="115">
        <f t="shared" si="10"/>
        <v>2424571.9</v>
      </c>
      <c r="CT39" s="115">
        <f t="shared" si="10"/>
        <v>2149558.39</v>
      </c>
      <c r="CU39" s="115">
        <f t="shared" si="10"/>
        <v>12218742.470000001</v>
      </c>
      <c r="CV39" s="115">
        <f t="shared" si="10"/>
        <v>2151535.19</v>
      </c>
      <c r="CW39" s="115">
        <f t="shared" ref="CW39:EB39" si="11">SUBTOTAL(9,CW28:CW38)</f>
        <v>3180553.44</v>
      </c>
      <c r="CX39" s="115">
        <f t="shared" si="11"/>
        <v>5645566.1200000001</v>
      </c>
      <c r="CY39" s="115">
        <f t="shared" si="11"/>
        <v>3533329.75</v>
      </c>
      <c r="CZ39" s="115">
        <f t="shared" si="11"/>
        <v>13115676.710000001</v>
      </c>
      <c r="DA39" s="115">
        <f t="shared" si="11"/>
        <v>21128950.170000002</v>
      </c>
      <c r="DB39" s="115">
        <f t="shared" si="11"/>
        <v>1941427.68</v>
      </c>
      <c r="DC39" s="115">
        <f t="shared" si="11"/>
        <v>4225616.8399999989</v>
      </c>
      <c r="DD39" s="115">
        <f t="shared" si="11"/>
        <v>7340011.4800000004</v>
      </c>
      <c r="DE39" s="115">
        <f t="shared" si="11"/>
        <v>757764.7</v>
      </c>
      <c r="DF39" s="115">
        <f t="shared" si="11"/>
        <v>1844589.55</v>
      </c>
      <c r="DG39" s="115">
        <f t="shared" si="11"/>
        <v>126939620.8</v>
      </c>
      <c r="DH39" s="115">
        <f t="shared" si="11"/>
        <v>70883569.510000005</v>
      </c>
      <c r="DI39" s="115">
        <f t="shared" si="11"/>
        <v>1407482.58</v>
      </c>
      <c r="DJ39" s="115">
        <f t="shared" si="11"/>
        <v>14182873.720000001</v>
      </c>
      <c r="DK39" s="115">
        <f t="shared" si="11"/>
        <v>1898774.32</v>
      </c>
      <c r="DL39" s="115">
        <f t="shared" si="11"/>
        <v>786335.54</v>
      </c>
      <c r="DM39" s="115">
        <f t="shared" si="11"/>
        <v>97910120.060000002</v>
      </c>
      <c r="DN39" s="115">
        <f t="shared" si="11"/>
        <v>6079909.7400000002</v>
      </c>
      <c r="DO39" s="115">
        <f t="shared" si="11"/>
        <v>3692169.98</v>
      </c>
      <c r="DP39" s="115">
        <f t="shared" si="11"/>
        <v>22030379.52</v>
      </c>
      <c r="DQ39" s="115">
        <f t="shared" si="11"/>
        <v>821708.19</v>
      </c>
      <c r="DR39" s="115">
        <f t="shared" si="11"/>
        <v>11844497.15</v>
      </c>
      <c r="DS39" s="115">
        <f t="shared" si="11"/>
        <v>1188784.19</v>
      </c>
      <c r="DT39" s="115">
        <f t="shared" si="11"/>
        <v>1554947.05</v>
      </c>
      <c r="DU39" s="115">
        <f t="shared" si="11"/>
        <v>2462125.6</v>
      </c>
      <c r="DV39" s="115">
        <f t="shared" si="11"/>
        <v>2027180.22</v>
      </c>
      <c r="DW39" s="115">
        <f t="shared" si="11"/>
        <v>877764.65</v>
      </c>
      <c r="DX39" s="115">
        <f t="shared" si="11"/>
        <v>2175220.41</v>
      </c>
      <c r="DY39" s="115">
        <f t="shared" si="11"/>
        <v>17869400.490000002</v>
      </c>
      <c r="DZ39" s="115">
        <f t="shared" si="11"/>
        <v>2100582.13</v>
      </c>
      <c r="EA39" s="115">
        <f t="shared" si="11"/>
        <v>1210508.8500000001</v>
      </c>
      <c r="EB39" s="115">
        <f t="shared" si="11"/>
        <v>1696435.03</v>
      </c>
      <c r="EC39" s="115">
        <f t="shared" ref="EC39:FH39" si="12">SUBTOTAL(9,EC28:EC38)</f>
        <v>3573455.24</v>
      </c>
      <c r="ED39" s="115">
        <f t="shared" si="12"/>
        <v>1867238.79</v>
      </c>
      <c r="EE39" s="115">
        <f t="shared" si="12"/>
        <v>5227419.6399999997</v>
      </c>
      <c r="EF39" s="115">
        <f t="shared" si="12"/>
        <v>1603053.31</v>
      </c>
      <c r="EG39" s="115">
        <f t="shared" si="12"/>
        <v>2704870.32</v>
      </c>
      <c r="EH39" s="115">
        <f t="shared" si="12"/>
        <v>2511571.36</v>
      </c>
      <c r="EI39" s="115">
        <f t="shared" si="12"/>
        <v>10241072.689999999</v>
      </c>
      <c r="EJ39" s="115">
        <f t="shared" si="12"/>
        <v>8522719.7799999993</v>
      </c>
      <c r="EK39" s="115">
        <f t="shared" si="12"/>
        <v>7440067.8499999996</v>
      </c>
      <c r="EL39" s="115">
        <f t="shared" si="12"/>
        <v>3286889.24</v>
      </c>
      <c r="EM39" s="115">
        <f t="shared" si="12"/>
        <v>1635257.49</v>
      </c>
      <c r="EN39" s="115">
        <f t="shared" si="12"/>
        <v>2025449.29</v>
      </c>
      <c r="EO39" s="115">
        <f t="shared" si="12"/>
        <v>542442.39</v>
      </c>
      <c r="EP39" s="115">
        <f t="shared" si="12"/>
        <v>12535461.779999999</v>
      </c>
      <c r="EQ39" s="115">
        <f t="shared" si="12"/>
        <v>5832752.3599999994</v>
      </c>
      <c r="ER39" s="115">
        <f t="shared" si="12"/>
        <v>1167503.31</v>
      </c>
      <c r="ES39" s="115">
        <f t="shared" si="12"/>
        <v>457427.95</v>
      </c>
      <c r="ET39" s="115">
        <f t="shared" si="12"/>
        <v>2542534.52</v>
      </c>
      <c r="EU39" s="115">
        <f t="shared" si="12"/>
        <v>1667952.93</v>
      </c>
      <c r="EV39" s="115">
        <f t="shared" si="12"/>
        <v>3037747.64</v>
      </c>
      <c r="EW39" s="115">
        <f t="shared" si="12"/>
        <v>2674374.8199999998</v>
      </c>
      <c r="EX39" s="115">
        <f t="shared" si="12"/>
        <v>3024535.35</v>
      </c>
      <c r="EY39" s="115">
        <f t="shared" si="12"/>
        <v>2474722.16</v>
      </c>
      <c r="EZ39" s="115">
        <f t="shared" si="12"/>
        <v>2583607.65</v>
      </c>
      <c r="FA39" s="115">
        <f t="shared" si="12"/>
        <v>2953124.38</v>
      </c>
      <c r="FB39" s="115">
        <f t="shared" si="12"/>
        <v>2521661.1</v>
      </c>
      <c r="FC39" s="115">
        <f t="shared" si="12"/>
        <v>3173251.38</v>
      </c>
      <c r="FD39" s="115">
        <f t="shared" si="12"/>
        <v>2605574.34</v>
      </c>
      <c r="FE39" s="115">
        <f t="shared" si="12"/>
        <v>4050318.07</v>
      </c>
      <c r="FF39" s="115">
        <f t="shared" si="12"/>
        <v>842912.42</v>
      </c>
      <c r="FG39" s="115">
        <f t="shared" si="12"/>
        <v>2087511.01</v>
      </c>
      <c r="FH39" s="115">
        <f t="shared" si="12"/>
        <v>1421885.47</v>
      </c>
      <c r="FI39" s="115">
        <f t="shared" ref="FI39:GI39" si="13">SUBTOTAL(9,FI28:FI38)</f>
        <v>1617455.73</v>
      </c>
      <c r="FJ39" s="115">
        <f t="shared" si="13"/>
        <v>3147036.56</v>
      </c>
      <c r="FK39" s="115">
        <f t="shared" si="13"/>
        <v>1529774.47</v>
      </c>
      <c r="FL39" s="115">
        <f t="shared" si="13"/>
        <v>1708304.23</v>
      </c>
      <c r="FM39" s="115">
        <f t="shared" si="13"/>
        <v>2726284.34</v>
      </c>
      <c r="FN39" s="115">
        <f t="shared" si="13"/>
        <v>3090124.83</v>
      </c>
      <c r="FO39" s="115">
        <f t="shared" si="13"/>
        <v>1043525.55</v>
      </c>
      <c r="FP39" s="115">
        <f t="shared" si="13"/>
        <v>4723667.7</v>
      </c>
      <c r="FQ39" s="115">
        <f t="shared" si="13"/>
        <v>1725284.23</v>
      </c>
      <c r="FR39" s="115">
        <f t="shared" si="13"/>
        <v>566874.21</v>
      </c>
      <c r="FS39" s="115">
        <f t="shared" si="13"/>
        <v>1318010.1200000001</v>
      </c>
      <c r="FT39" s="115">
        <f t="shared" si="13"/>
        <v>1891176.78</v>
      </c>
      <c r="FU39" s="115">
        <f t="shared" si="13"/>
        <v>3955319.61</v>
      </c>
      <c r="FV39" s="115">
        <f t="shared" si="13"/>
        <v>677913.99</v>
      </c>
      <c r="FW39" s="115">
        <f t="shared" si="13"/>
        <v>1692965.06</v>
      </c>
      <c r="FX39" s="115">
        <f t="shared" si="13"/>
        <v>3056181.66</v>
      </c>
      <c r="FY39" s="115">
        <f t="shared" si="13"/>
        <v>1294321.22</v>
      </c>
      <c r="FZ39" s="115">
        <f t="shared" si="13"/>
        <v>229861.92</v>
      </c>
      <c r="GA39" s="115">
        <f t="shared" si="13"/>
        <v>901913.91</v>
      </c>
      <c r="GB39" s="115">
        <f t="shared" si="13"/>
        <v>676703.33</v>
      </c>
      <c r="GC39" s="115">
        <f t="shared" si="13"/>
        <v>3149536.4499999997</v>
      </c>
      <c r="GD39" s="115">
        <f t="shared" si="13"/>
        <v>1294018.6399999999</v>
      </c>
      <c r="GE39" s="115">
        <f t="shared" si="13"/>
        <v>1481379.13</v>
      </c>
      <c r="GF39" s="115">
        <f t="shared" si="13"/>
        <v>1517155.55</v>
      </c>
      <c r="GG39" s="115">
        <f t="shared" si="13"/>
        <v>1045929.99</v>
      </c>
      <c r="GH39" s="115">
        <f t="shared" si="13"/>
        <v>712324.76</v>
      </c>
      <c r="GI39" s="115">
        <f t="shared" si="13"/>
        <v>2499597955.2999997</v>
      </c>
    </row>
    <row r="40" spans="1:191" ht="10.5" thickTop="1"/>
    <row r="41" spans="1:191" s="112" customFormat="1" ht="10.5">
      <c r="A41" s="729" t="s">
        <v>0</v>
      </c>
      <c r="B41" s="729"/>
      <c r="C41" s="165" t="s">
        <v>259</v>
      </c>
      <c r="D41" s="111" t="s">
        <v>260</v>
      </c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</row>
    <row r="42" spans="1:191" s="112" customFormat="1">
      <c r="A42" s="728"/>
      <c r="B42" s="728"/>
      <c r="C42" s="164" t="s">
        <v>261</v>
      </c>
      <c r="D42" s="112" t="s">
        <v>262</v>
      </c>
      <c r="E42" s="114">
        <v>0</v>
      </c>
      <c r="F42" s="114">
        <v>0</v>
      </c>
      <c r="G42" s="114">
        <v>0</v>
      </c>
      <c r="H42" s="114">
        <v>845721.41</v>
      </c>
      <c r="I42" s="383">
        <v>121212.49</v>
      </c>
      <c r="J42" s="114">
        <v>0</v>
      </c>
      <c r="K42" s="114">
        <v>0</v>
      </c>
      <c r="L42" s="114">
        <v>0</v>
      </c>
      <c r="M42" s="114">
        <v>0</v>
      </c>
      <c r="N42" s="114">
        <v>0</v>
      </c>
      <c r="O42" s="114">
        <v>0</v>
      </c>
      <c r="P42" s="114">
        <v>0</v>
      </c>
      <c r="Q42" s="114">
        <v>0</v>
      </c>
      <c r="R42" s="114">
        <v>0</v>
      </c>
      <c r="S42" s="114">
        <v>0</v>
      </c>
      <c r="T42" s="114">
        <v>0</v>
      </c>
      <c r="U42" s="114">
        <v>4317509.42</v>
      </c>
      <c r="V42" s="114">
        <v>681917.34</v>
      </c>
      <c r="W42" s="114">
        <v>0</v>
      </c>
      <c r="X42" s="114">
        <v>0</v>
      </c>
      <c r="Y42" s="114">
        <v>0</v>
      </c>
      <c r="Z42" s="114">
        <v>22844050.210000001</v>
      </c>
      <c r="AA42" s="114">
        <v>0</v>
      </c>
      <c r="AB42" s="114">
        <v>0</v>
      </c>
      <c r="AC42" s="114">
        <v>0</v>
      </c>
      <c r="AD42" s="114">
        <v>0</v>
      </c>
      <c r="AE42" s="114">
        <v>0</v>
      </c>
      <c r="AF42" s="114">
        <v>226514.76</v>
      </c>
      <c r="AG42" s="114">
        <v>0</v>
      </c>
      <c r="AH42" s="114">
        <v>0</v>
      </c>
      <c r="AI42" s="114">
        <v>0</v>
      </c>
      <c r="AJ42" s="114">
        <v>0</v>
      </c>
      <c r="AK42" s="114">
        <v>1090718.8</v>
      </c>
      <c r="AL42" s="114">
        <v>0</v>
      </c>
      <c r="AM42" s="114">
        <v>0</v>
      </c>
      <c r="AN42" s="114">
        <v>0</v>
      </c>
      <c r="AO42" s="114">
        <v>0</v>
      </c>
      <c r="AP42" s="114">
        <v>0</v>
      </c>
      <c r="AQ42" s="114">
        <v>0</v>
      </c>
      <c r="AR42" s="114">
        <v>3444487.48</v>
      </c>
      <c r="AS42" s="114">
        <v>0</v>
      </c>
      <c r="AT42" s="114">
        <v>101268.55</v>
      </c>
      <c r="AU42" s="114">
        <v>0</v>
      </c>
      <c r="AV42" s="114">
        <v>0</v>
      </c>
      <c r="AW42" s="114">
        <v>0</v>
      </c>
      <c r="AX42" s="114">
        <v>0</v>
      </c>
      <c r="AY42" s="114">
        <v>0</v>
      </c>
      <c r="AZ42" s="114">
        <v>0</v>
      </c>
      <c r="BA42" s="114">
        <v>0</v>
      </c>
      <c r="BB42" s="114">
        <v>0</v>
      </c>
      <c r="BC42" s="114">
        <v>29269347.719999999</v>
      </c>
      <c r="BD42" s="114">
        <v>0</v>
      </c>
      <c r="BE42" s="114">
        <v>0</v>
      </c>
      <c r="BF42" s="114">
        <v>3366922.18</v>
      </c>
      <c r="BG42" s="114">
        <v>0</v>
      </c>
      <c r="BH42" s="114">
        <v>0</v>
      </c>
      <c r="BI42" s="114">
        <v>0</v>
      </c>
      <c r="BJ42" s="114">
        <v>0</v>
      </c>
      <c r="BK42" s="114">
        <v>0</v>
      </c>
      <c r="BL42" s="114">
        <v>0</v>
      </c>
      <c r="BM42" s="114">
        <v>0</v>
      </c>
      <c r="BN42" s="114">
        <v>0</v>
      </c>
      <c r="BO42" s="114">
        <v>0</v>
      </c>
      <c r="BP42" s="114">
        <v>243187.91</v>
      </c>
      <c r="BQ42" s="114">
        <v>1060984.93</v>
      </c>
      <c r="BR42" s="114">
        <v>0</v>
      </c>
      <c r="BS42" s="114">
        <v>0</v>
      </c>
      <c r="BT42" s="114">
        <v>0</v>
      </c>
      <c r="BU42" s="114">
        <v>0</v>
      </c>
      <c r="BV42" s="114">
        <v>0</v>
      </c>
      <c r="BW42" s="114">
        <v>0</v>
      </c>
      <c r="BX42" s="114">
        <v>0</v>
      </c>
      <c r="BY42" s="114">
        <v>0</v>
      </c>
      <c r="BZ42" s="114">
        <v>0</v>
      </c>
      <c r="CA42" s="114">
        <v>397159.76</v>
      </c>
      <c r="CB42" s="114">
        <v>223224.03</v>
      </c>
      <c r="CC42" s="114">
        <v>0</v>
      </c>
      <c r="CD42" s="114">
        <v>0</v>
      </c>
      <c r="CE42" s="114">
        <v>463725.19</v>
      </c>
      <c r="CF42" s="114">
        <v>0</v>
      </c>
      <c r="CG42" s="114">
        <v>519.97</v>
      </c>
      <c r="CH42" s="114">
        <v>82202.740000000005</v>
      </c>
      <c r="CI42" s="114">
        <v>0</v>
      </c>
      <c r="CJ42" s="114">
        <v>0</v>
      </c>
      <c r="CK42" s="114">
        <v>0</v>
      </c>
      <c r="CL42" s="114">
        <v>0</v>
      </c>
      <c r="CM42" s="114">
        <v>0</v>
      </c>
      <c r="CN42" s="114">
        <v>0</v>
      </c>
      <c r="CO42" s="114">
        <v>0</v>
      </c>
      <c r="CP42" s="114">
        <v>0</v>
      </c>
      <c r="CQ42" s="114">
        <v>0</v>
      </c>
      <c r="CR42" s="114">
        <v>0</v>
      </c>
      <c r="CS42" s="114">
        <v>0</v>
      </c>
      <c r="CT42" s="114">
        <v>0</v>
      </c>
      <c r="CU42" s="114">
        <v>0</v>
      </c>
      <c r="CV42" s="114">
        <v>0</v>
      </c>
      <c r="CW42" s="114">
        <v>0</v>
      </c>
      <c r="CX42" s="114">
        <v>0</v>
      </c>
      <c r="CY42" s="114">
        <v>29661.33</v>
      </c>
      <c r="CZ42" s="114">
        <v>1157448.99</v>
      </c>
      <c r="DA42" s="114">
        <v>6638.42</v>
      </c>
      <c r="DB42" s="114">
        <v>0</v>
      </c>
      <c r="DC42" s="114">
        <v>0</v>
      </c>
      <c r="DD42" s="114">
        <v>13551.85</v>
      </c>
      <c r="DE42" s="114">
        <v>0</v>
      </c>
      <c r="DF42" s="114">
        <v>0</v>
      </c>
      <c r="DG42" s="114">
        <v>0</v>
      </c>
      <c r="DH42" s="114">
        <v>0</v>
      </c>
      <c r="DI42" s="114">
        <v>0</v>
      </c>
      <c r="DJ42" s="114">
        <v>305053.83</v>
      </c>
      <c r="DK42" s="114">
        <v>0</v>
      </c>
      <c r="DL42" s="114">
        <v>0</v>
      </c>
      <c r="DM42" s="114">
        <v>0</v>
      </c>
      <c r="DN42" s="114">
        <v>0</v>
      </c>
      <c r="DO42" s="114">
        <v>0</v>
      </c>
      <c r="DP42" s="114">
        <v>0</v>
      </c>
      <c r="DQ42" s="114">
        <v>0</v>
      </c>
      <c r="DR42" s="114">
        <v>0</v>
      </c>
      <c r="DS42" s="114">
        <v>0</v>
      </c>
      <c r="DT42" s="114">
        <v>7251.56</v>
      </c>
      <c r="DU42" s="114">
        <v>5336.36</v>
      </c>
      <c r="DV42" s="114">
        <v>0</v>
      </c>
      <c r="DW42" s="114">
        <v>0</v>
      </c>
      <c r="DX42" s="114">
        <v>5182.13</v>
      </c>
      <c r="DY42" s="114">
        <v>42372.55</v>
      </c>
      <c r="DZ42" s="114">
        <v>0</v>
      </c>
      <c r="EA42" s="114">
        <v>0</v>
      </c>
      <c r="EB42" s="114">
        <v>0</v>
      </c>
      <c r="EC42" s="114">
        <v>0</v>
      </c>
      <c r="ED42" s="114">
        <v>0</v>
      </c>
      <c r="EE42" s="114">
        <v>0</v>
      </c>
      <c r="EF42" s="114">
        <v>0</v>
      </c>
      <c r="EG42" s="114">
        <v>0</v>
      </c>
      <c r="EH42" s="114">
        <v>0</v>
      </c>
      <c r="EI42" s="114">
        <v>0</v>
      </c>
      <c r="EJ42" s="114">
        <v>0</v>
      </c>
      <c r="EK42" s="114">
        <v>354215.87</v>
      </c>
      <c r="EL42" s="114">
        <v>0</v>
      </c>
      <c r="EM42" s="114">
        <v>0</v>
      </c>
      <c r="EN42" s="114">
        <v>0</v>
      </c>
      <c r="EO42" s="114">
        <v>229009.41</v>
      </c>
      <c r="EP42" s="114">
        <v>0</v>
      </c>
      <c r="EQ42" s="114">
        <v>7308837.2699999996</v>
      </c>
      <c r="ER42" s="114">
        <v>0</v>
      </c>
      <c r="ES42" s="114">
        <v>0</v>
      </c>
      <c r="ET42" s="114">
        <v>0</v>
      </c>
      <c r="EU42" s="114">
        <v>0</v>
      </c>
      <c r="EV42" s="114">
        <v>0</v>
      </c>
      <c r="EW42" s="114">
        <v>0</v>
      </c>
      <c r="EX42" s="114">
        <v>0</v>
      </c>
      <c r="EY42" s="114">
        <v>0</v>
      </c>
      <c r="EZ42" s="114">
        <v>0</v>
      </c>
      <c r="FA42" s="114">
        <v>0</v>
      </c>
      <c r="FB42" s="114">
        <v>0</v>
      </c>
      <c r="FC42" s="114">
        <v>0</v>
      </c>
      <c r="FD42" s="114">
        <v>0</v>
      </c>
      <c r="FE42" s="114">
        <v>0</v>
      </c>
      <c r="FF42" s="114">
        <v>0</v>
      </c>
      <c r="FG42" s="114">
        <v>0</v>
      </c>
      <c r="FH42" s="114">
        <v>0</v>
      </c>
      <c r="FI42" s="114">
        <v>0</v>
      </c>
      <c r="FJ42" s="114">
        <v>604.5</v>
      </c>
      <c r="FK42" s="114">
        <v>0</v>
      </c>
      <c r="FL42" s="114">
        <v>0</v>
      </c>
      <c r="FM42" s="114">
        <v>0</v>
      </c>
      <c r="FN42" s="114">
        <v>0</v>
      </c>
      <c r="FO42" s="114">
        <v>0</v>
      </c>
      <c r="FP42" s="114">
        <v>0</v>
      </c>
      <c r="FQ42" s="114">
        <v>0</v>
      </c>
      <c r="FR42" s="114">
        <v>0</v>
      </c>
      <c r="FS42" s="114">
        <v>0</v>
      </c>
      <c r="FT42" s="114">
        <v>0</v>
      </c>
      <c r="FU42" s="114">
        <v>0</v>
      </c>
      <c r="FV42" s="114">
        <v>0</v>
      </c>
      <c r="FW42" s="114">
        <v>0</v>
      </c>
      <c r="FX42" s="114">
        <v>0</v>
      </c>
      <c r="FY42" s="114">
        <v>0</v>
      </c>
      <c r="FZ42" s="114">
        <v>0</v>
      </c>
      <c r="GA42" s="114">
        <v>0</v>
      </c>
      <c r="GB42" s="114">
        <v>0</v>
      </c>
      <c r="GC42" s="114">
        <v>0</v>
      </c>
      <c r="GD42" s="114">
        <v>0</v>
      </c>
      <c r="GE42" s="114">
        <v>0</v>
      </c>
      <c r="GF42" s="114">
        <v>0</v>
      </c>
      <c r="GG42" s="114">
        <v>0</v>
      </c>
      <c r="GH42" s="114">
        <v>0</v>
      </c>
      <c r="GI42" s="114">
        <f t="shared" ref="GI42:GI47" si="14">SUM(E42:GH42)</f>
        <v>78245838.959999979</v>
      </c>
    </row>
    <row r="43" spans="1:191" s="112" customFormat="1">
      <c r="A43" s="728" t="s">
        <v>0</v>
      </c>
      <c r="B43" s="728"/>
      <c r="C43" s="164" t="s">
        <v>263</v>
      </c>
      <c r="D43" s="112" t="s">
        <v>264</v>
      </c>
      <c r="E43" s="114">
        <v>0</v>
      </c>
      <c r="F43" s="114">
        <v>0</v>
      </c>
      <c r="G43" s="114">
        <v>0</v>
      </c>
      <c r="H43" s="114">
        <v>30896.94</v>
      </c>
      <c r="I43" s="114">
        <v>206302.26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6556.47</v>
      </c>
      <c r="R43" s="114">
        <v>0</v>
      </c>
      <c r="S43" s="114">
        <v>4121.62</v>
      </c>
      <c r="T43" s="114">
        <v>111449.29</v>
      </c>
      <c r="U43" s="114">
        <v>0</v>
      </c>
      <c r="V43" s="114">
        <v>11407.69</v>
      </c>
      <c r="W43" s="114">
        <v>0</v>
      </c>
      <c r="X43" s="114">
        <v>0</v>
      </c>
      <c r="Y43" s="114">
        <v>0</v>
      </c>
      <c r="Z43" s="114">
        <v>111770.41</v>
      </c>
      <c r="AA43" s="114">
        <v>0</v>
      </c>
      <c r="AB43" s="114">
        <v>7497.17</v>
      </c>
      <c r="AC43" s="114">
        <v>0</v>
      </c>
      <c r="AD43" s="114">
        <v>0</v>
      </c>
      <c r="AE43" s="114">
        <v>0</v>
      </c>
      <c r="AF43" s="114">
        <v>932.06</v>
      </c>
      <c r="AG43" s="114">
        <v>0</v>
      </c>
      <c r="AH43" s="114">
        <v>0</v>
      </c>
      <c r="AI43" s="114">
        <v>0</v>
      </c>
      <c r="AJ43" s="114">
        <v>0</v>
      </c>
      <c r="AK43" s="114">
        <v>0</v>
      </c>
      <c r="AL43" s="114">
        <v>0</v>
      </c>
      <c r="AM43" s="114">
        <v>0</v>
      </c>
      <c r="AN43" s="114">
        <v>0</v>
      </c>
      <c r="AO43" s="114">
        <v>0</v>
      </c>
      <c r="AP43" s="114">
        <v>0</v>
      </c>
      <c r="AQ43" s="114">
        <v>0</v>
      </c>
      <c r="AR43" s="114">
        <v>0</v>
      </c>
      <c r="AS43" s="114">
        <v>0</v>
      </c>
      <c r="AT43" s="114">
        <v>0</v>
      </c>
      <c r="AU43" s="114">
        <v>0</v>
      </c>
      <c r="AV43" s="114">
        <v>0</v>
      </c>
      <c r="AW43" s="114">
        <v>0</v>
      </c>
      <c r="AX43" s="114">
        <v>0</v>
      </c>
      <c r="AY43" s="114">
        <v>12868.05</v>
      </c>
      <c r="AZ43" s="114">
        <v>0</v>
      </c>
      <c r="BA43" s="114">
        <v>0</v>
      </c>
      <c r="BB43" s="114">
        <v>15192.29</v>
      </c>
      <c r="BC43" s="114">
        <v>299458.42</v>
      </c>
      <c r="BD43" s="114">
        <v>0</v>
      </c>
      <c r="BE43" s="114">
        <v>0</v>
      </c>
      <c r="BF43" s="114">
        <v>17338.810000000001</v>
      </c>
      <c r="BG43" s="114">
        <v>0</v>
      </c>
      <c r="BH43" s="114">
        <v>0</v>
      </c>
      <c r="BI43" s="114">
        <v>0</v>
      </c>
      <c r="BJ43" s="114">
        <v>0</v>
      </c>
      <c r="BK43" s="114">
        <v>0</v>
      </c>
      <c r="BL43" s="114">
        <v>0</v>
      </c>
      <c r="BM43" s="114">
        <v>0</v>
      </c>
      <c r="BN43" s="114">
        <v>0</v>
      </c>
      <c r="BO43" s="114">
        <v>0</v>
      </c>
      <c r="BP43" s="114">
        <v>0</v>
      </c>
      <c r="BQ43" s="114">
        <v>11147.37</v>
      </c>
      <c r="BR43" s="114">
        <v>0</v>
      </c>
      <c r="BS43" s="114">
        <v>0</v>
      </c>
      <c r="BT43" s="114">
        <v>0</v>
      </c>
      <c r="BU43" s="114">
        <v>0</v>
      </c>
      <c r="BV43" s="114">
        <v>68749.59</v>
      </c>
      <c r="BW43" s="114">
        <v>0</v>
      </c>
      <c r="BX43" s="114">
        <v>92399.6</v>
      </c>
      <c r="BY43" s="114">
        <v>0</v>
      </c>
      <c r="BZ43" s="114">
        <v>0</v>
      </c>
      <c r="CA43" s="114">
        <v>0</v>
      </c>
      <c r="CB43" s="114">
        <v>11986.06</v>
      </c>
      <c r="CC43" s="114">
        <v>0</v>
      </c>
      <c r="CD43" s="114">
        <v>53466.89</v>
      </c>
      <c r="CE43" s="114">
        <v>8021.05</v>
      </c>
      <c r="CF43" s="114">
        <v>0</v>
      </c>
      <c r="CG43" s="114">
        <v>546</v>
      </c>
      <c r="CH43" s="114">
        <v>0</v>
      </c>
      <c r="CI43" s="114">
        <v>0</v>
      </c>
      <c r="CJ43" s="114">
        <v>0</v>
      </c>
      <c r="CK43" s="114">
        <v>0</v>
      </c>
      <c r="CL43" s="114">
        <v>0</v>
      </c>
      <c r="CM43" s="114">
        <v>0</v>
      </c>
      <c r="CN43" s="114">
        <v>0</v>
      </c>
      <c r="CO43" s="114">
        <v>56931.35</v>
      </c>
      <c r="CP43" s="114">
        <v>0</v>
      </c>
      <c r="CQ43" s="114">
        <v>0</v>
      </c>
      <c r="CR43" s="114">
        <v>0</v>
      </c>
      <c r="CS43" s="114">
        <v>0</v>
      </c>
      <c r="CT43" s="114">
        <v>0</v>
      </c>
      <c r="CU43" s="114">
        <v>0</v>
      </c>
      <c r="CV43" s="114">
        <v>0</v>
      </c>
      <c r="CW43" s="114">
        <v>0</v>
      </c>
      <c r="CX43" s="114">
        <v>0</v>
      </c>
      <c r="CY43" s="114">
        <v>0</v>
      </c>
      <c r="CZ43" s="114">
        <v>2819</v>
      </c>
      <c r="DA43" s="114">
        <v>0</v>
      </c>
      <c r="DB43" s="114">
        <v>0</v>
      </c>
      <c r="DC43" s="114">
        <v>1074.03</v>
      </c>
      <c r="DD43" s="114">
        <v>0</v>
      </c>
      <c r="DE43" s="114">
        <v>0</v>
      </c>
      <c r="DF43" s="114">
        <v>0</v>
      </c>
      <c r="DG43" s="114">
        <v>0</v>
      </c>
      <c r="DH43" s="114">
        <v>0</v>
      </c>
      <c r="DI43" s="114">
        <v>0</v>
      </c>
      <c r="DJ43" s="114">
        <v>0</v>
      </c>
      <c r="DK43" s="114">
        <v>0</v>
      </c>
      <c r="DL43" s="114">
        <v>0</v>
      </c>
      <c r="DM43" s="114">
        <v>11951.19</v>
      </c>
      <c r="DN43" s="114">
        <v>0</v>
      </c>
      <c r="DO43" s="114">
        <v>0</v>
      </c>
      <c r="DP43" s="114">
        <v>44420.05</v>
      </c>
      <c r="DQ43" s="114">
        <v>0</v>
      </c>
      <c r="DR43" s="114">
        <v>37928.67</v>
      </c>
      <c r="DS43" s="114">
        <v>0</v>
      </c>
      <c r="DT43" s="114">
        <v>0</v>
      </c>
      <c r="DU43" s="114">
        <v>0</v>
      </c>
      <c r="DV43" s="114">
        <v>0</v>
      </c>
      <c r="DW43" s="114">
        <v>0</v>
      </c>
      <c r="DX43" s="114">
        <v>0</v>
      </c>
      <c r="DY43" s="114">
        <v>2136.9899999999998</v>
      </c>
      <c r="DZ43" s="114">
        <v>0</v>
      </c>
      <c r="EA43" s="114">
        <v>0</v>
      </c>
      <c r="EB43" s="114">
        <v>0</v>
      </c>
      <c r="EC43" s="114">
        <v>0</v>
      </c>
      <c r="ED43" s="114">
        <v>0</v>
      </c>
      <c r="EE43" s="114">
        <v>0</v>
      </c>
      <c r="EF43" s="114">
        <v>0</v>
      </c>
      <c r="EG43" s="114">
        <v>0</v>
      </c>
      <c r="EH43" s="114">
        <v>0</v>
      </c>
      <c r="EI43" s="114">
        <v>0</v>
      </c>
      <c r="EJ43" s="114">
        <v>0</v>
      </c>
      <c r="EK43" s="114">
        <v>0</v>
      </c>
      <c r="EL43" s="114">
        <v>0</v>
      </c>
      <c r="EM43" s="114">
        <v>0</v>
      </c>
      <c r="EN43" s="114">
        <v>0</v>
      </c>
      <c r="EO43" s="114">
        <v>0</v>
      </c>
      <c r="EP43" s="114">
        <v>0</v>
      </c>
      <c r="EQ43" s="114">
        <v>12876.65</v>
      </c>
      <c r="ER43" s="114">
        <v>0</v>
      </c>
      <c r="ES43" s="114">
        <v>0</v>
      </c>
      <c r="ET43" s="114">
        <v>0</v>
      </c>
      <c r="EU43" s="114">
        <v>0</v>
      </c>
      <c r="EV43" s="114">
        <v>0</v>
      </c>
      <c r="EW43" s="114">
        <v>0</v>
      </c>
      <c r="EX43" s="114">
        <v>0</v>
      </c>
      <c r="EY43" s="114">
        <v>0</v>
      </c>
      <c r="EZ43" s="114">
        <v>0</v>
      </c>
      <c r="FA43" s="114">
        <v>0</v>
      </c>
      <c r="FB43" s="114">
        <v>0</v>
      </c>
      <c r="FC43" s="114">
        <v>0</v>
      </c>
      <c r="FD43" s="114">
        <v>0</v>
      </c>
      <c r="FE43" s="114">
        <v>0</v>
      </c>
      <c r="FF43" s="114">
        <v>0</v>
      </c>
      <c r="FG43" s="114">
        <v>0</v>
      </c>
      <c r="FH43" s="114">
        <v>0</v>
      </c>
      <c r="FI43" s="114">
        <v>0</v>
      </c>
      <c r="FJ43" s="114">
        <v>0</v>
      </c>
      <c r="FK43" s="114">
        <v>0</v>
      </c>
      <c r="FL43" s="114">
        <v>0</v>
      </c>
      <c r="FM43" s="114">
        <v>0</v>
      </c>
      <c r="FN43" s="114">
        <v>0</v>
      </c>
      <c r="FO43" s="114">
        <v>0</v>
      </c>
      <c r="FP43" s="114">
        <v>0</v>
      </c>
      <c r="FQ43" s="114">
        <v>0</v>
      </c>
      <c r="FR43" s="114">
        <v>0</v>
      </c>
      <c r="FS43" s="114">
        <v>0</v>
      </c>
      <c r="FT43" s="114">
        <v>0</v>
      </c>
      <c r="FU43" s="114">
        <v>0</v>
      </c>
      <c r="FV43" s="114">
        <v>0</v>
      </c>
      <c r="FW43" s="114">
        <v>0</v>
      </c>
      <c r="FX43" s="114">
        <v>0</v>
      </c>
      <c r="FY43" s="114">
        <v>0</v>
      </c>
      <c r="FZ43" s="114">
        <v>0</v>
      </c>
      <c r="GA43" s="114">
        <v>0</v>
      </c>
      <c r="GB43" s="114">
        <v>0</v>
      </c>
      <c r="GC43" s="114">
        <v>0</v>
      </c>
      <c r="GD43" s="114">
        <v>0</v>
      </c>
      <c r="GE43" s="114">
        <v>0</v>
      </c>
      <c r="GF43" s="114">
        <v>0</v>
      </c>
      <c r="GG43" s="114">
        <v>0</v>
      </c>
      <c r="GH43" s="114">
        <v>0</v>
      </c>
      <c r="GI43" s="114">
        <f t="shared" si="14"/>
        <v>1252245.97</v>
      </c>
    </row>
    <row r="44" spans="1:191" s="112" customFormat="1">
      <c r="A44" s="728" t="s">
        <v>0</v>
      </c>
      <c r="B44" s="728"/>
      <c r="C44" s="164" t="s">
        <v>265</v>
      </c>
      <c r="D44" s="112" t="s">
        <v>266</v>
      </c>
      <c r="E44" s="114">
        <v>0</v>
      </c>
      <c r="F44" s="114">
        <v>0</v>
      </c>
      <c r="G44" s="114">
        <v>0</v>
      </c>
      <c r="H44" s="114">
        <v>0</v>
      </c>
      <c r="I44" s="114">
        <v>0</v>
      </c>
      <c r="J44" s="114">
        <v>0</v>
      </c>
      <c r="K44" s="114">
        <v>0</v>
      </c>
      <c r="L44" s="114">
        <v>0</v>
      </c>
      <c r="M44" s="114">
        <v>0</v>
      </c>
      <c r="N44" s="114">
        <v>0</v>
      </c>
      <c r="O44" s="114">
        <v>0</v>
      </c>
      <c r="P44" s="114">
        <v>0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27925.67</v>
      </c>
      <c r="W44" s="114">
        <v>0</v>
      </c>
      <c r="X44" s="114">
        <v>0</v>
      </c>
      <c r="Y44" s="114">
        <v>0</v>
      </c>
      <c r="Z44" s="114">
        <v>0</v>
      </c>
      <c r="AA44" s="114">
        <v>0</v>
      </c>
      <c r="AB44" s="114">
        <v>0</v>
      </c>
      <c r="AC44" s="114">
        <v>0</v>
      </c>
      <c r="AD44" s="114">
        <v>0</v>
      </c>
      <c r="AE44" s="114">
        <v>0</v>
      </c>
      <c r="AF44" s="114">
        <v>0</v>
      </c>
      <c r="AG44" s="114">
        <v>0</v>
      </c>
      <c r="AH44" s="114">
        <v>0</v>
      </c>
      <c r="AI44" s="114">
        <v>0</v>
      </c>
      <c r="AJ44" s="114">
        <v>0</v>
      </c>
      <c r="AK44" s="114">
        <v>0</v>
      </c>
      <c r="AL44" s="114">
        <v>0</v>
      </c>
      <c r="AM44" s="114">
        <v>0</v>
      </c>
      <c r="AN44" s="114">
        <v>0</v>
      </c>
      <c r="AO44" s="114">
        <v>0</v>
      </c>
      <c r="AP44" s="114">
        <v>0</v>
      </c>
      <c r="AQ44" s="114">
        <v>0</v>
      </c>
      <c r="AR44" s="114">
        <v>0</v>
      </c>
      <c r="AS44" s="114">
        <v>0</v>
      </c>
      <c r="AT44" s="114">
        <v>0</v>
      </c>
      <c r="AU44" s="114">
        <v>0</v>
      </c>
      <c r="AV44" s="114">
        <v>0</v>
      </c>
      <c r="AW44" s="114">
        <v>0</v>
      </c>
      <c r="AX44" s="114">
        <v>0</v>
      </c>
      <c r="AY44" s="114">
        <v>0</v>
      </c>
      <c r="AZ44" s="114">
        <v>0</v>
      </c>
      <c r="BA44" s="114">
        <v>0</v>
      </c>
      <c r="BB44" s="114">
        <v>0</v>
      </c>
      <c r="BC44" s="114">
        <v>0</v>
      </c>
      <c r="BD44" s="114">
        <v>0</v>
      </c>
      <c r="BE44" s="114">
        <v>0</v>
      </c>
      <c r="BF44" s="114">
        <v>0</v>
      </c>
      <c r="BG44" s="114">
        <v>0</v>
      </c>
      <c r="BH44" s="114">
        <v>0</v>
      </c>
      <c r="BI44" s="114">
        <v>0</v>
      </c>
      <c r="BJ44" s="114">
        <v>0</v>
      </c>
      <c r="BK44" s="114">
        <v>0</v>
      </c>
      <c r="BL44" s="114">
        <v>0</v>
      </c>
      <c r="BM44" s="114">
        <v>0</v>
      </c>
      <c r="BN44" s="114">
        <v>0</v>
      </c>
      <c r="BO44" s="114">
        <v>0</v>
      </c>
      <c r="BP44" s="114">
        <v>0</v>
      </c>
      <c r="BQ44" s="114">
        <v>0</v>
      </c>
      <c r="BR44" s="114">
        <v>0</v>
      </c>
      <c r="BS44" s="114">
        <v>0</v>
      </c>
      <c r="BT44" s="114">
        <v>0</v>
      </c>
      <c r="BU44" s="114">
        <v>0</v>
      </c>
      <c r="BV44" s="114">
        <v>0</v>
      </c>
      <c r="BW44" s="114">
        <v>0</v>
      </c>
      <c r="BX44" s="114">
        <v>0</v>
      </c>
      <c r="BY44" s="114">
        <v>0</v>
      </c>
      <c r="BZ44" s="114">
        <v>0</v>
      </c>
      <c r="CA44" s="114">
        <v>8000000</v>
      </c>
      <c r="CB44" s="114">
        <v>0</v>
      </c>
      <c r="CC44" s="114">
        <v>0</v>
      </c>
      <c r="CD44" s="114">
        <v>0</v>
      </c>
      <c r="CE44" s="114">
        <v>0</v>
      </c>
      <c r="CF44" s="114">
        <v>0</v>
      </c>
      <c r="CG44" s="114">
        <v>0</v>
      </c>
      <c r="CH44" s="114">
        <v>0</v>
      </c>
      <c r="CI44" s="114">
        <v>0</v>
      </c>
      <c r="CJ44" s="114">
        <v>0</v>
      </c>
      <c r="CK44" s="114">
        <v>0</v>
      </c>
      <c r="CL44" s="114">
        <v>0</v>
      </c>
      <c r="CM44" s="114">
        <v>0</v>
      </c>
      <c r="CN44" s="114">
        <v>0</v>
      </c>
      <c r="CO44" s="114">
        <v>0</v>
      </c>
      <c r="CP44" s="114">
        <v>36091.24</v>
      </c>
      <c r="CQ44" s="114">
        <v>0</v>
      </c>
      <c r="CR44" s="114">
        <v>0</v>
      </c>
      <c r="CS44" s="114">
        <v>0</v>
      </c>
      <c r="CT44" s="114">
        <v>0</v>
      </c>
      <c r="CU44" s="114">
        <v>0</v>
      </c>
      <c r="CV44" s="114">
        <v>0</v>
      </c>
      <c r="CW44" s="114">
        <v>0</v>
      </c>
      <c r="CX44" s="114">
        <v>0</v>
      </c>
      <c r="CY44" s="114">
        <v>0</v>
      </c>
      <c r="CZ44" s="114">
        <v>0</v>
      </c>
      <c r="DA44" s="114">
        <v>0</v>
      </c>
      <c r="DB44" s="114">
        <v>0</v>
      </c>
      <c r="DC44" s="114">
        <v>0</v>
      </c>
      <c r="DD44" s="114">
        <v>0</v>
      </c>
      <c r="DE44" s="114">
        <v>0</v>
      </c>
      <c r="DF44" s="114">
        <v>0</v>
      </c>
      <c r="DG44" s="114">
        <v>0</v>
      </c>
      <c r="DH44" s="114">
        <v>0</v>
      </c>
      <c r="DI44" s="114">
        <v>0</v>
      </c>
      <c r="DJ44" s="114">
        <v>0</v>
      </c>
      <c r="DK44" s="114">
        <v>0</v>
      </c>
      <c r="DL44" s="114">
        <v>0</v>
      </c>
      <c r="DM44" s="114">
        <v>0</v>
      </c>
      <c r="DN44" s="114">
        <v>0</v>
      </c>
      <c r="DO44" s="114">
        <v>0</v>
      </c>
      <c r="DP44" s="114">
        <v>0</v>
      </c>
      <c r="DQ44" s="114">
        <v>0</v>
      </c>
      <c r="DR44" s="114">
        <v>0</v>
      </c>
      <c r="DS44" s="114">
        <v>0</v>
      </c>
      <c r="DT44" s="114">
        <v>0</v>
      </c>
      <c r="DU44" s="114">
        <v>0</v>
      </c>
      <c r="DV44" s="114">
        <v>0</v>
      </c>
      <c r="DW44" s="114">
        <v>0</v>
      </c>
      <c r="DX44" s="114">
        <v>0</v>
      </c>
      <c r="DY44" s="114">
        <v>0</v>
      </c>
      <c r="DZ44" s="114">
        <v>0</v>
      </c>
      <c r="EA44" s="114">
        <v>0</v>
      </c>
      <c r="EB44" s="114">
        <v>0</v>
      </c>
      <c r="EC44" s="114">
        <v>0</v>
      </c>
      <c r="ED44" s="114">
        <v>0</v>
      </c>
      <c r="EE44" s="114">
        <v>0</v>
      </c>
      <c r="EF44" s="114">
        <v>0</v>
      </c>
      <c r="EG44" s="114">
        <v>0</v>
      </c>
      <c r="EH44" s="114">
        <v>0</v>
      </c>
      <c r="EI44" s="114">
        <v>0</v>
      </c>
      <c r="EJ44" s="114">
        <v>0</v>
      </c>
      <c r="EK44" s="114">
        <v>0</v>
      </c>
      <c r="EL44" s="114">
        <v>0</v>
      </c>
      <c r="EM44" s="114">
        <v>0</v>
      </c>
      <c r="EN44" s="114">
        <v>0</v>
      </c>
      <c r="EO44" s="114">
        <v>0</v>
      </c>
      <c r="EP44" s="114">
        <v>0</v>
      </c>
      <c r="EQ44" s="114">
        <v>0</v>
      </c>
      <c r="ER44" s="114">
        <v>0</v>
      </c>
      <c r="ES44" s="114">
        <v>0</v>
      </c>
      <c r="ET44" s="114">
        <v>0</v>
      </c>
      <c r="EU44" s="114">
        <v>0</v>
      </c>
      <c r="EV44" s="114">
        <v>0</v>
      </c>
      <c r="EW44" s="114">
        <v>0</v>
      </c>
      <c r="EX44" s="114">
        <v>0</v>
      </c>
      <c r="EY44" s="114">
        <v>0</v>
      </c>
      <c r="EZ44" s="114">
        <v>0</v>
      </c>
      <c r="FA44" s="114">
        <v>0</v>
      </c>
      <c r="FB44" s="114">
        <v>0</v>
      </c>
      <c r="FC44" s="114">
        <v>0</v>
      </c>
      <c r="FD44" s="114">
        <v>0</v>
      </c>
      <c r="FE44" s="114">
        <v>0</v>
      </c>
      <c r="FF44" s="114">
        <v>0</v>
      </c>
      <c r="FG44" s="114">
        <v>0</v>
      </c>
      <c r="FH44" s="114">
        <v>0</v>
      </c>
      <c r="FI44" s="114">
        <v>0</v>
      </c>
      <c r="FJ44" s="114">
        <v>0</v>
      </c>
      <c r="FK44" s="114">
        <v>0</v>
      </c>
      <c r="FL44" s="114">
        <v>0</v>
      </c>
      <c r="FM44" s="114">
        <v>0</v>
      </c>
      <c r="FN44" s="114">
        <v>0</v>
      </c>
      <c r="FO44" s="114">
        <v>0</v>
      </c>
      <c r="FP44" s="114">
        <v>0</v>
      </c>
      <c r="FQ44" s="114">
        <v>0</v>
      </c>
      <c r="FR44" s="114">
        <v>0</v>
      </c>
      <c r="FS44" s="114">
        <v>0</v>
      </c>
      <c r="FT44" s="114">
        <v>0</v>
      </c>
      <c r="FU44" s="114">
        <v>0</v>
      </c>
      <c r="FV44" s="114">
        <v>0</v>
      </c>
      <c r="FW44" s="114">
        <v>0</v>
      </c>
      <c r="FX44" s="114">
        <v>0</v>
      </c>
      <c r="FY44" s="114">
        <v>0</v>
      </c>
      <c r="FZ44" s="114">
        <v>0</v>
      </c>
      <c r="GA44" s="114">
        <v>0</v>
      </c>
      <c r="GB44" s="114">
        <v>0</v>
      </c>
      <c r="GC44" s="114">
        <v>0</v>
      </c>
      <c r="GD44" s="114">
        <v>0</v>
      </c>
      <c r="GE44" s="114">
        <v>0</v>
      </c>
      <c r="GF44" s="114">
        <v>0</v>
      </c>
      <c r="GG44" s="114">
        <v>0</v>
      </c>
      <c r="GH44" s="114">
        <v>0</v>
      </c>
      <c r="GI44" s="114">
        <f t="shared" si="14"/>
        <v>8064016.9100000001</v>
      </c>
    </row>
    <row r="45" spans="1:191" s="112" customFormat="1">
      <c r="A45" s="728" t="s">
        <v>0</v>
      </c>
      <c r="B45" s="728"/>
      <c r="C45" s="164" t="s">
        <v>267</v>
      </c>
      <c r="D45" s="112" t="s">
        <v>268</v>
      </c>
      <c r="E45" s="114">
        <v>0</v>
      </c>
      <c r="F45" s="114">
        <v>0</v>
      </c>
      <c r="G45" s="114">
        <v>0</v>
      </c>
      <c r="H45" s="114">
        <v>209714.97</v>
      </c>
      <c r="I45" s="114">
        <v>28196.9</v>
      </c>
      <c r="J45" s="114">
        <v>0</v>
      </c>
      <c r="K45" s="114">
        <v>0</v>
      </c>
      <c r="L45" s="114">
        <v>0</v>
      </c>
      <c r="M45" s="114">
        <v>0</v>
      </c>
      <c r="N45" s="114">
        <v>0</v>
      </c>
      <c r="O45" s="114">
        <v>9524.0499999999993</v>
      </c>
      <c r="P45" s="114">
        <v>0</v>
      </c>
      <c r="Q45" s="114">
        <v>12162.66</v>
      </c>
      <c r="R45" s="114">
        <v>0</v>
      </c>
      <c r="S45" s="114">
        <v>0</v>
      </c>
      <c r="T45" s="114">
        <v>3229.59</v>
      </c>
      <c r="U45" s="114">
        <v>19924.43</v>
      </c>
      <c r="V45" s="114">
        <v>0</v>
      </c>
      <c r="W45" s="114">
        <v>21992.720000000001</v>
      </c>
      <c r="X45" s="114">
        <v>23109.54</v>
      </c>
      <c r="Y45" s="114">
        <v>6431</v>
      </c>
      <c r="Z45" s="114">
        <v>0</v>
      </c>
      <c r="AA45" s="114">
        <v>0</v>
      </c>
      <c r="AB45" s="114">
        <v>57014.99</v>
      </c>
      <c r="AC45" s="114">
        <v>9318.76</v>
      </c>
      <c r="AD45" s="114">
        <v>0</v>
      </c>
      <c r="AE45" s="114">
        <v>12937.77</v>
      </c>
      <c r="AF45" s="114">
        <v>0</v>
      </c>
      <c r="AG45" s="114">
        <v>112356.89</v>
      </c>
      <c r="AH45" s="114">
        <v>0</v>
      </c>
      <c r="AI45" s="114">
        <v>2941.14</v>
      </c>
      <c r="AJ45" s="114">
        <v>0</v>
      </c>
      <c r="AK45" s="114">
        <v>3695.27</v>
      </c>
      <c r="AL45" s="114">
        <v>0</v>
      </c>
      <c r="AM45" s="114">
        <v>0</v>
      </c>
      <c r="AN45" s="114">
        <v>0</v>
      </c>
      <c r="AO45" s="114">
        <v>1612.56</v>
      </c>
      <c r="AP45" s="114">
        <v>0</v>
      </c>
      <c r="AQ45" s="114">
        <v>0</v>
      </c>
      <c r="AR45" s="114">
        <v>106072.6</v>
      </c>
      <c r="AS45" s="114">
        <v>0</v>
      </c>
      <c r="AT45" s="114">
        <v>549290.69999999995</v>
      </c>
      <c r="AU45" s="114">
        <v>18512.48</v>
      </c>
      <c r="AV45" s="114">
        <v>0</v>
      </c>
      <c r="AW45" s="114">
        <v>0</v>
      </c>
      <c r="AX45" s="114">
        <v>0</v>
      </c>
      <c r="AY45" s="114">
        <v>0</v>
      </c>
      <c r="AZ45" s="114">
        <v>0</v>
      </c>
      <c r="BA45" s="114">
        <v>0</v>
      </c>
      <c r="BB45" s="114">
        <v>0</v>
      </c>
      <c r="BC45" s="114">
        <v>133882.64000000001</v>
      </c>
      <c r="BD45" s="114">
        <v>0</v>
      </c>
      <c r="BE45" s="114">
        <v>0</v>
      </c>
      <c r="BF45" s="114">
        <v>19099.73</v>
      </c>
      <c r="BG45" s="114">
        <v>723.4</v>
      </c>
      <c r="BH45" s="114">
        <v>0</v>
      </c>
      <c r="BI45" s="114">
        <v>0</v>
      </c>
      <c r="BJ45" s="114">
        <v>0</v>
      </c>
      <c r="BK45" s="114">
        <v>5706.7</v>
      </c>
      <c r="BL45" s="114">
        <v>0</v>
      </c>
      <c r="BM45" s="114">
        <v>0</v>
      </c>
      <c r="BN45" s="114">
        <v>0</v>
      </c>
      <c r="BO45" s="114">
        <v>0</v>
      </c>
      <c r="BP45" s="114">
        <v>33838.160000000003</v>
      </c>
      <c r="BQ45" s="114">
        <v>2561.42</v>
      </c>
      <c r="BR45" s="114">
        <v>0</v>
      </c>
      <c r="BS45" s="114">
        <v>0</v>
      </c>
      <c r="BT45" s="114">
        <v>0</v>
      </c>
      <c r="BU45" s="114">
        <v>157.26</v>
      </c>
      <c r="BV45" s="114">
        <v>0</v>
      </c>
      <c r="BW45" s="114">
        <v>0</v>
      </c>
      <c r="BX45" s="114">
        <v>74128.87</v>
      </c>
      <c r="BY45" s="114">
        <v>0</v>
      </c>
      <c r="BZ45" s="114">
        <v>28047.89</v>
      </c>
      <c r="CA45" s="114">
        <v>4505.88</v>
      </c>
      <c r="CB45" s="114">
        <v>6995.48</v>
      </c>
      <c r="CC45" s="114">
        <v>1698.6</v>
      </c>
      <c r="CD45" s="114">
        <v>0</v>
      </c>
      <c r="CE45" s="114">
        <v>50169.54</v>
      </c>
      <c r="CF45" s="114">
        <v>0</v>
      </c>
      <c r="CG45" s="114">
        <v>2409.65</v>
      </c>
      <c r="CH45" s="114">
        <v>0</v>
      </c>
      <c r="CI45" s="114">
        <v>0</v>
      </c>
      <c r="CJ45" s="114">
        <v>0</v>
      </c>
      <c r="CK45" s="114">
        <v>15651.44</v>
      </c>
      <c r="CL45" s="114">
        <v>0</v>
      </c>
      <c r="CM45" s="114">
        <v>0</v>
      </c>
      <c r="CN45" s="114">
        <v>0</v>
      </c>
      <c r="CO45" s="114">
        <v>30530.95</v>
      </c>
      <c r="CP45" s="114">
        <v>73198.759999999995</v>
      </c>
      <c r="CQ45" s="114">
        <v>0</v>
      </c>
      <c r="CR45" s="114">
        <v>6900.39</v>
      </c>
      <c r="CS45" s="114">
        <v>0</v>
      </c>
      <c r="CT45" s="114">
        <v>0</v>
      </c>
      <c r="CU45" s="114">
        <v>0</v>
      </c>
      <c r="CV45" s="114">
        <v>0</v>
      </c>
      <c r="CW45" s="114">
        <v>0</v>
      </c>
      <c r="CX45" s="114">
        <v>28916.04</v>
      </c>
      <c r="CY45" s="114">
        <v>21834.71</v>
      </c>
      <c r="CZ45" s="114">
        <v>6698.87</v>
      </c>
      <c r="DA45" s="114">
        <v>0</v>
      </c>
      <c r="DB45" s="114">
        <v>623444.26</v>
      </c>
      <c r="DC45" s="114">
        <v>23122.89</v>
      </c>
      <c r="DD45" s="114">
        <v>19266.59</v>
      </c>
      <c r="DE45" s="114">
        <v>0</v>
      </c>
      <c r="DF45" s="114">
        <v>540742.46</v>
      </c>
      <c r="DG45" s="114">
        <v>117326.67</v>
      </c>
      <c r="DH45" s="114">
        <v>17207.689999999999</v>
      </c>
      <c r="DI45" s="114">
        <v>0</v>
      </c>
      <c r="DJ45" s="114">
        <v>87224.58</v>
      </c>
      <c r="DK45" s="114">
        <v>0</v>
      </c>
      <c r="DL45" s="114">
        <v>0</v>
      </c>
      <c r="DM45" s="114">
        <v>43948.81</v>
      </c>
      <c r="DN45" s="114">
        <v>0</v>
      </c>
      <c r="DO45" s="114">
        <v>0</v>
      </c>
      <c r="DP45" s="114">
        <v>243621.6</v>
      </c>
      <c r="DQ45" s="114">
        <v>0</v>
      </c>
      <c r="DR45" s="114">
        <v>262285.74</v>
      </c>
      <c r="DS45" s="114">
        <v>0</v>
      </c>
      <c r="DT45" s="114">
        <v>0</v>
      </c>
      <c r="DU45" s="114">
        <v>0</v>
      </c>
      <c r="DV45" s="114">
        <v>2900.12</v>
      </c>
      <c r="DW45" s="114">
        <v>0</v>
      </c>
      <c r="DX45" s="114">
        <v>0</v>
      </c>
      <c r="DY45" s="114">
        <v>176448.97</v>
      </c>
      <c r="DZ45" s="114">
        <v>0</v>
      </c>
      <c r="EA45" s="114">
        <v>0</v>
      </c>
      <c r="EB45" s="114">
        <v>0</v>
      </c>
      <c r="EC45" s="114">
        <v>0</v>
      </c>
      <c r="ED45" s="114">
        <v>0</v>
      </c>
      <c r="EE45" s="114">
        <v>0</v>
      </c>
      <c r="EF45" s="114">
        <v>0</v>
      </c>
      <c r="EG45" s="114">
        <v>0</v>
      </c>
      <c r="EH45" s="114">
        <v>0</v>
      </c>
      <c r="EI45" s="114">
        <v>146276.53</v>
      </c>
      <c r="EJ45" s="114">
        <v>0</v>
      </c>
      <c r="EK45" s="114">
        <v>29660.05</v>
      </c>
      <c r="EL45" s="114">
        <v>0</v>
      </c>
      <c r="EM45" s="114">
        <v>0</v>
      </c>
      <c r="EN45" s="114">
        <v>4883.51</v>
      </c>
      <c r="EO45" s="114">
        <v>0</v>
      </c>
      <c r="EP45" s="114">
        <v>72590.53</v>
      </c>
      <c r="EQ45" s="114">
        <v>15257.03</v>
      </c>
      <c r="ER45" s="114">
        <v>0</v>
      </c>
      <c r="ES45" s="114">
        <v>0</v>
      </c>
      <c r="ET45" s="114">
        <v>0</v>
      </c>
      <c r="EU45" s="114">
        <v>0</v>
      </c>
      <c r="EV45" s="114">
        <v>0</v>
      </c>
      <c r="EW45" s="114">
        <v>0</v>
      </c>
      <c r="EX45" s="114">
        <v>0</v>
      </c>
      <c r="EY45" s="114">
        <v>0</v>
      </c>
      <c r="EZ45" s="114">
        <v>0</v>
      </c>
      <c r="FA45" s="114">
        <v>0</v>
      </c>
      <c r="FB45" s="114">
        <v>0</v>
      </c>
      <c r="FC45" s="114">
        <v>0</v>
      </c>
      <c r="FD45" s="114">
        <v>0</v>
      </c>
      <c r="FE45" s="114">
        <v>0</v>
      </c>
      <c r="FF45" s="114">
        <v>0</v>
      </c>
      <c r="FG45" s="114">
        <v>0</v>
      </c>
      <c r="FH45" s="114">
        <v>0</v>
      </c>
      <c r="FI45" s="114">
        <v>0</v>
      </c>
      <c r="FJ45" s="114">
        <v>0</v>
      </c>
      <c r="FK45" s="114">
        <v>0</v>
      </c>
      <c r="FL45" s="114">
        <v>0</v>
      </c>
      <c r="FM45" s="114">
        <v>0</v>
      </c>
      <c r="FN45" s="114">
        <v>0</v>
      </c>
      <c r="FO45" s="114">
        <v>0</v>
      </c>
      <c r="FP45" s="114">
        <v>0</v>
      </c>
      <c r="FQ45" s="114">
        <v>0</v>
      </c>
      <c r="FR45" s="114">
        <v>0</v>
      </c>
      <c r="FS45" s="114">
        <v>0</v>
      </c>
      <c r="FT45" s="114">
        <v>0</v>
      </c>
      <c r="FU45" s="114">
        <v>0</v>
      </c>
      <c r="FV45" s="114">
        <v>0</v>
      </c>
      <c r="FW45" s="114">
        <v>0</v>
      </c>
      <c r="FX45" s="114">
        <v>0</v>
      </c>
      <c r="FY45" s="114">
        <v>0</v>
      </c>
      <c r="FZ45" s="114">
        <v>0</v>
      </c>
      <c r="GA45" s="114">
        <v>0</v>
      </c>
      <c r="GB45" s="114">
        <v>0</v>
      </c>
      <c r="GC45" s="114">
        <v>0</v>
      </c>
      <c r="GD45" s="114">
        <v>0</v>
      </c>
      <c r="GE45" s="114">
        <v>0</v>
      </c>
      <c r="GF45" s="114">
        <v>0</v>
      </c>
      <c r="GG45" s="114">
        <v>0</v>
      </c>
      <c r="GH45" s="114">
        <v>0</v>
      </c>
      <c r="GI45" s="114">
        <f t="shared" si="14"/>
        <v>4181903.4299999988</v>
      </c>
    </row>
    <row r="46" spans="1:191" s="112" customFormat="1">
      <c r="A46" s="728" t="s">
        <v>0</v>
      </c>
      <c r="B46" s="728"/>
      <c r="C46" s="164" t="s">
        <v>269</v>
      </c>
      <c r="D46" s="112" t="s">
        <v>270</v>
      </c>
      <c r="E46" s="114">
        <v>0</v>
      </c>
      <c r="F46" s="114">
        <v>0</v>
      </c>
      <c r="G46" s="114">
        <v>0</v>
      </c>
      <c r="H46" s="114">
        <v>169859.12</v>
      </c>
      <c r="I46" s="114">
        <v>882771.8</v>
      </c>
      <c r="J46" s="114">
        <v>0</v>
      </c>
      <c r="K46" s="114">
        <v>0</v>
      </c>
      <c r="L46" s="114">
        <v>0</v>
      </c>
      <c r="M46" s="114">
        <v>0</v>
      </c>
      <c r="N46" s="114">
        <v>0</v>
      </c>
      <c r="O46" s="114">
        <v>0</v>
      </c>
      <c r="P46" s="114">
        <v>0</v>
      </c>
      <c r="Q46" s="114">
        <v>36804.21</v>
      </c>
      <c r="R46" s="114">
        <v>0</v>
      </c>
      <c r="S46" s="114">
        <v>82321.06</v>
      </c>
      <c r="T46" s="114">
        <v>105433.5</v>
      </c>
      <c r="U46" s="114">
        <v>0</v>
      </c>
      <c r="V46" s="114">
        <v>65269.47</v>
      </c>
      <c r="W46" s="114">
        <v>0</v>
      </c>
      <c r="X46" s="114">
        <v>77360.679999999993</v>
      </c>
      <c r="Y46" s="114">
        <v>0</v>
      </c>
      <c r="Z46" s="114">
        <v>183696</v>
      </c>
      <c r="AA46" s="114">
        <v>0</v>
      </c>
      <c r="AB46" s="114">
        <v>0</v>
      </c>
      <c r="AC46" s="114">
        <v>0</v>
      </c>
      <c r="AD46" s="114">
        <v>0</v>
      </c>
      <c r="AE46" s="114">
        <v>0</v>
      </c>
      <c r="AF46" s="114">
        <v>112013.71</v>
      </c>
      <c r="AG46" s="114">
        <v>14409.96</v>
      </c>
      <c r="AH46" s="114">
        <v>0</v>
      </c>
      <c r="AI46" s="114">
        <v>0</v>
      </c>
      <c r="AJ46" s="114">
        <v>0</v>
      </c>
      <c r="AK46" s="114">
        <v>46080</v>
      </c>
      <c r="AL46" s="114">
        <v>0</v>
      </c>
      <c r="AM46" s="114">
        <v>265951.15999999997</v>
      </c>
      <c r="AN46" s="114">
        <v>0</v>
      </c>
      <c r="AO46" s="114">
        <v>4441.1099999999997</v>
      </c>
      <c r="AP46" s="114">
        <v>0</v>
      </c>
      <c r="AQ46" s="114">
        <v>0</v>
      </c>
      <c r="AR46" s="114">
        <v>0</v>
      </c>
      <c r="AS46" s="114">
        <v>0</v>
      </c>
      <c r="AT46" s="114">
        <v>0</v>
      </c>
      <c r="AU46" s="114">
        <v>0</v>
      </c>
      <c r="AV46" s="114">
        <v>0</v>
      </c>
      <c r="AW46" s="114">
        <v>0</v>
      </c>
      <c r="AX46" s="114">
        <v>0</v>
      </c>
      <c r="AY46" s="114">
        <v>78136.36</v>
      </c>
      <c r="AZ46" s="114">
        <v>0</v>
      </c>
      <c r="BA46" s="114">
        <v>0</v>
      </c>
      <c r="BB46" s="114">
        <v>219571.41</v>
      </c>
      <c r="BC46" s="114">
        <v>243442.21</v>
      </c>
      <c r="BD46" s="114">
        <v>0</v>
      </c>
      <c r="BE46" s="114">
        <v>0</v>
      </c>
      <c r="BF46" s="114">
        <v>0</v>
      </c>
      <c r="BG46" s="114">
        <v>0</v>
      </c>
      <c r="BH46" s="114">
        <v>50666</v>
      </c>
      <c r="BI46" s="114">
        <v>0</v>
      </c>
      <c r="BJ46" s="114">
        <v>58031.55</v>
      </c>
      <c r="BK46" s="114">
        <v>0</v>
      </c>
      <c r="BL46" s="114">
        <v>0</v>
      </c>
      <c r="BM46" s="114">
        <v>0</v>
      </c>
      <c r="BN46" s="114">
        <v>0</v>
      </c>
      <c r="BO46" s="114">
        <v>0</v>
      </c>
      <c r="BP46" s="114">
        <v>0</v>
      </c>
      <c r="BQ46" s="114">
        <v>9522.98</v>
      </c>
      <c r="BR46" s="114">
        <v>0</v>
      </c>
      <c r="BS46" s="114">
        <v>0</v>
      </c>
      <c r="BT46" s="114">
        <v>0</v>
      </c>
      <c r="BU46" s="114">
        <v>0</v>
      </c>
      <c r="BV46" s="114">
        <v>695905.81</v>
      </c>
      <c r="BW46" s="114">
        <v>0</v>
      </c>
      <c r="BX46" s="114">
        <v>0</v>
      </c>
      <c r="BY46" s="114">
        <v>0</v>
      </c>
      <c r="BZ46" s="114">
        <v>0</v>
      </c>
      <c r="CA46" s="114">
        <v>0</v>
      </c>
      <c r="CB46" s="114">
        <v>173434.58</v>
      </c>
      <c r="CC46" s="114">
        <v>0</v>
      </c>
      <c r="CD46" s="114">
        <v>0</v>
      </c>
      <c r="CE46" s="114">
        <v>622.30999999999995</v>
      </c>
      <c r="CF46" s="114">
        <v>0</v>
      </c>
      <c r="CG46" s="114">
        <v>1278.23</v>
      </c>
      <c r="CH46" s="114">
        <v>0</v>
      </c>
      <c r="CI46" s="114">
        <v>0</v>
      </c>
      <c r="CJ46" s="114">
        <v>0</v>
      </c>
      <c r="CK46" s="114">
        <v>0</v>
      </c>
      <c r="CL46" s="114">
        <v>0</v>
      </c>
      <c r="CM46" s="114">
        <v>0</v>
      </c>
      <c r="CN46" s="114">
        <v>0</v>
      </c>
      <c r="CO46" s="114">
        <v>2226</v>
      </c>
      <c r="CP46" s="114">
        <v>41661.25</v>
      </c>
      <c r="CQ46" s="114">
        <v>0</v>
      </c>
      <c r="CR46" s="114">
        <v>0</v>
      </c>
      <c r="CS46" s="114">
        <v>0</v>
      </c>
      <c r="CT46" s="114">
        <v>0</v>
      </c>
      <c r="CU46" s="114">
        <v>0</v>
      </c>
      <c r="CV46" s="114">
        <v>0</v>
      </c>
      <c r="CW46" s="114">
        <v>0</v>
      </c>
      <c r="CX46" s="114">
        <v>19917.54</v>
      </c>
      <c r="CY46" s="114">
        <v>15987.69</v>
      </c>
      <c r="CZ46" s="114">
        <v>27960.81</v>
      </c>
      <c r="DA46" s="114">
        <v>103773.75</v>
      </c>
      <c r="DB46" s="114">
        <v>0</v>
      </c>
      <c r="DC46" s="114">
        <v>8948.85</v>
      </c>
      <c r="DD46" s="114">
        <v>0</v>
      </c>
      <c r="DE46" s="114">
        <v>0</v>
      </c>
      <c r="DF46" s="114">
        <v>0</v>
      </c>
      <c r="DG46" s="114">
        <v>306656.92</v>
      </c>
      <c r="DH46" s="114">
        <v>471221.51</v>
      </c>
      <c r="DI46" s="114">
        <v>0</v>
      </c>
      <c r="DJ46" s="114">
        <v>75981.820000000007</v>
      </c>
      <c r="DK46" s="114">
        <v>0</v>
      </c>
      <c r="DL46" s="114">
        <v>0</v>
      </c>
      <c r="DM46" s="114">
        <v>172822.79</v>
      </c>
      <c r="DN46" s="114">
        <v>11859.12</v>
      </c>
      <c r="DO46" s="114">
        <v>0</v>
      </c>
      <c r="DP46" s="114">
        <v>0</v>
      </c>
      <c r="DQ46" s="114">
        <v>0</v>
      </c>
      <c r="DR46" s="114">
        <v>0</v>
      </c>
      <c r="DS46" s="114">
        <v>0</v>
      </c>
      <c r="DT46" s="114">
        <v>0</v>
      </c>
      <c r="DU46" s="114">
        <v>0</v>
      </c>
      <c r="DV46" s="114">
        <v>4955.18</v>
      </c>
      <c r="DW46" s="114">
        <v>0</v>
      </c>
      <c r="DX46" s="114">
        <v>0</v>
      </c>
      <c r="DY46" s="114">
        <v>57752.23</v>
      </c>
      <c r="DZ46" s="114">
        <v>0</v>
      </c>
      <c r="EA46" s="114">
        <v>0</v>
      </c>
      <c r="EB46" s="114">
        <v>0</v>
      </c>
      <c r="EC46" s="114">
        <v>0</v>
      </c>
      <c r="ED46" s="114">
        <v>0</v>
      </c>
      <c r="EE46" s="114">
        <v>0</v>
      </c>
      <c r="EF46" s="114">
        <v>0</v>
      </c>
      <c r="EG46" s="114">
        <v>0</v>
      </c>
      <c r="EH46" s="114">
        <v>0</v>
      </c>
      <c r="EI46" s="114">
        <v>47498.559999999998</v>
      </c>
      <c r="EJ46" s="114">
        <v>40975.85</v>
      </c>
      <c r="EK46" s="114">
        <v>21701</v>
      </c>
      <c r="EL46" s="114">
        <v>0</v>
      </c>
      <c r="EM46" s="114">
        <v>0</v>
      </c>
      <c r="EN46" s="114">
        <v>4932.72</v>
      </c>
      <c r="EO46" s="114">
        <v>0</v>
      </c>
      <c r="EP46" s="114">
        <v>43952.28</v>
      </c>
      <c r="EQ46" s="114">
        <v>51704.59</v>
      </c>
      <c r="ER46" s="114">
        <v>0</v>
      </c>
      <c r="ES46" s="114">
        <v>0</v>
      </c>
      <c r="ET46" s="114">
        <v>0</v>
      </c>
      <c r="EU46" s="114">
        <v>0</v>
      </c>
      <c r="EV46" s="114">
        <v>0</v>
      </c>
      <c r="EW46" s="114">
        <v>0</v>
      </c>
      <c r="EX46" s="114">
        <v>0</v>
      </c>
      <c r="EY46" s="114">
        <v>0</v>
      </c>
      <c r="EZ46" s="114">
        <v>0</v>
      </c>
      <c r="FA46" s="114">
        <v>0</v>
      </c>
      <c r="FB46" s="114">
        <v>0</v>
      </c>
      <c r="FC46" s="114">
        <v>0</v>
      </c>
      <c r="FD46" s="114">
        <v>0</v>
      </c>
      <c r="FE46" s="114">
        <v>0</v>
      </c>
      <c r="FF46" s="114">
        <v>0</v>
      </c>
      <c r="FG46" s="114">
        <v>0</v>
      </c>
      <c r="FH46" s="114">
        <v>0</v>
      </c>
      <c r="FI46" s="114">
        <v>0</v>
      </c>
      <c r="FJ46" s="114">
        <v>0</v>
      </c>
      <c r="FK46" s="114">
        <v>0</v>
      </c>
      <c r="FL46" s="114">
        <v>0</v>
      </c>
      <c r="FM46" s="114">
        <v>0</v>
      </c>
      <c r="FN46" s="114">
        <v>0</v>
      </c>
      <c r="FO46" s="114">
        <v>0</v>
      </c>
      <c r="FP46" s="114">
        <v>0</v>
      </c>
      <c r="FQ46" s="114">
        <v>0</v>
      </c>
      <c r="FR46" s="114">
        <v>0</v>
      </c>
      <c r="FS46" s="114">
        <v>0</v>
      </c>
      <c r="FT46" s="114">
        <v>0</v>
      </c>
      <c r="FU46" s="114">
        <v>0</v>
      </c>
      <c r="FV46" s="114">
        <v>0</v>
      </c>
      <c r="FW46" s="114">
        <v>0</v>
      </c>
      <c r="FX46" s="114">
        <v>0</v>
      </c>
      <c r="FY46" s="114">
        <v>0</v>
      </c>
      <c r="FZ46" s="114">
        <v>0</v>
      </c>
      <c r="GA46" s="114">
        <v>0</v>
      </c>
      <c r="GB46" s="114">
        <v>0</v>
      </c>
      <c r="GC46" s="114">
        <v>0</v>
      </c>
      <c r="GD46" s="114">
        <v>0</v>
      </c>
      <c r="GE46" s="114">
        <v>0</v>
      </c>
      <c r="GF46" s="114">
        <v>0</v>
      </c>
      <c r="GG46" s="114">
        <v>0</v>
      </c>
      <c r="GH46" s="114">
        <v>0</v>
      </c>
      <c r="GI46" s="114">
        <f t="shared" si="14"/>
        <v>5109513.68</v>
      </c>
    </row>
    <row r="47" spans="1:191" s="112" customFormat="1">
      <c r="A47" s="728" t="s">
        <v>0</v>
      </c>
      <c r="B47" s="728"/>
      <c r="C47" s="164" t="s">
        <v>271</v>
      </c>
      <c r="D47" s="112" t="s">
        <v>272</v>
      </c>
      <c r="E47" s="114">
        <v>0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  <c r="AC47" s="114">
        <v>0</v>
      </c>
      <c r="AD47" s="114">
        <v>0</v>
      </c>
      <c r="AE47" s="114">
        <v>0</v>
      </c>
      <c r="AF47" s="114">
        <v>0</v>
      </c>
      <c r="AG47" s="114">
        <v>0</v>
      </c>
      <c r="AH47" s="114">
        <v>0</v>
      </c>
      <c r="AI47" s="114">
        <v>0</v>
      </c>
      <c r="AJ47" s="114">
        <v>0</v>
      </c>
      <c r="AK47" s="114">
        <v>0</v>
      </c>
      <c r="AL47" s="114">
        <v>0</v>
      </c>
      <c r="AM47" s="114">
        <v>0</v>
      </c>
      <c r="AN47" s="114">
        <v>0</v>
      </c>
      <c r="AO47" s="114">
        <v>0</v>
      </c>
      <c r="AP47" s="114">
        <v>0</v>
      </c>
      <c r="AQ47" s="114">
        <v>0</v>
      </c>
      <c r="AR47" s="114">
        <v>0</v>
      </c>
      <c r="AS47" s="114">
        <v>0</v>
      </c>
      <c r="AT47" s="114">
        <v>0</v>
      </c>
      <c r="AU47" s="114">
        <v>0</v>
      </c>
      <c r="AV47" s="114">
        <v>0</v>
      </c>
      <c r="AW47" s="114">
        <v>0</v>
      </c>
      <c r="AX47" s="114">
        <v>0</v>
      </c>
      <c r="AY47" s="114">
        <v>0</v>
      </c>
      <c r="AZ47" s="114">
        <v>0</v>
      </c>
      <c r="BA47" s="114">
        <v>0</v>
      </c>
      <c r="BB47" s="114">
        <v>0</v>
      </c>
      <c r="BC47" s="114">
        <v>0</v>
      </c>
      <c r="BD47" s="114">
        <v>0</v>
      </c>
      <c r="BE47" s="114">
        <v>0</v>
      </c>
      <c r="BF47" s="114">
        <v>0</v>
      </c>
      <c r="BG47" s="114">
        <v>0</v>
      </c>
      <c r="BH47" s="114">
        <v>0</v>
      </c>
      <c r="BI47" s="114">
        <v>0</v>
      </c>
      <c r="BJ47" s="114">
        <v>0</v>
      </c>
      <c r="BK47" s="114">
        <v>0</v>
      </c>
      <c r="BL47" s="114">
        <v>0</v>
      </c>
      <c r="BM47" s="114">
        <v>0</v>
      </c>
      <c r="BN47" s="114">
        <v>0</v>
      </c>
      <c r="BO47" s="114">
        <v>0</v>
      </c>
      <c r="BP47" s="114">
        <v>0</v>
      </c>
      <c r="BQ47" s="114">
        <v>0</v>
      </c>
      <c r="BR47" s="114">
        <v>0</v>
      </c>
      <c r="BS47" s="114">
        <v>0</v>
      </c>
      <c r="BT47" s="114">
        <v>0</v>
      </c>
      <c r="BU47" s="114">
        <v>0</v>
      </c>
      <c r="BV47" s="114">
        <v>0</v>
      </c>
      <c r="BW47" s="114">
        <v>0</v>
      </c>
      <c r="BX47" s="114">
        <v>6894.16</v>
      </c>
      <c r="BY47" s="114">
        <v>0</v>
      </c>
      <c r="BZ47" s="114">
        <v>0</v>
      </c>
      <c r="CA47" s="114">
        <v>0</v>
      </c>
      <c r="CB47" s="114">
        <v>0</v>
      </c>
      <c r="CC47" s="114">
        <v>0</v>
      </c>
      <c r="CD47" s="114">
        <v>0</v>
      </c>
      <c r="CE47" s="114">
        <v>0</v>
      </c>
      <c r="CF47" s="114">
        <v>0</v>
      </c>
      <c r="CG47" s="114">
        <v>0</v>
      </c>
      <c r="CH47" s="114">
        <v>0</v>
      </c>
      <c r="CI47" s="114">
        <v>0</v>
      </c>
      <c r="CJ47" s="114">
        <v>0</v>
      </c>
      <c r="CK47" s="114">
        <v>0</v>
      </c>
      <c r="CL47" s="114">
        <v>0</v>
      </c>
      <c r="CM47" s="114">
        <v>0</v>
      </c>
      <c r="CN47" s="114">
        <v>0</v>
      </c>
      <c r="CO47" s="114">
        <v>0</v>
      </c>
      <c r="CP47" s="114">
        <v>0</v>
      </c>
      <c r="CQ47" s="114">
        <v>0</v>
      </c>
      <c r="CR47" s="114">
        <v>0</v>
      </c>
      <c r="CS47" s="114">
        <v>0</v>
      </c>
      <c r="CT47" s="114">
        <v>0</v>
      </c>
      <c r="CU47" s="114">
        <v>0</v>
      </c>
      <c r="CV47" s="114">
        <v>0</v>
      </c>
      <c r="CW47" s="114">
        <v>0</v>
      </c>
      <c r="CX47" s="114">
        <v>0</v>
      </c>
      <c r="CY47" s="114">
        <v>0</v>
      </c>
      <c r="CZ47" s="114">
        <v>0</v>
      </c>
      <c r="DA47" s="114">
        <v>0</v>
      </c>
      <c r="DB47" s="114">
        <v>0</v>
      </c>
      <c r="DC47" s="114">
        <v>0</v>
      </c>
      <c r="DD47" s="114">
        <v>0</v>
      </c>
      <c r="DE47" s="114">
        <v>0</v>
      </c>
      <c r="DF47" s="114">
        <v>0</v>
      </c>
      <c r="DG47" s="114">
        <v>0</v>
      </c>
      <c r="DH47" s="114">
        <v>0</v>
      </c>
      <c r="DI47" s="114">
        <v>0</v>
      </c>
      <c r="DJ47" s="114">
        <v>0</v>
      </c>
      <c r="DK47" s="114">
        <v>0</v>
      </c>
      <c r="DL47" s="114">
        <v>0</v>
      </c>
      <c r="DM47" s="114">
        <v>0</v>
      </c>
      <c r="DN47" s="114">
        <v>0</v>
      </c>
      <c r="DO47" s="114">
        <v>0</v>
      </c>
      <c r="DP47" s="114">
        <v>0</v>
      </c>
      <c r="DQ47" s="114">
        <v>0</v>
      </c>
      <c r="DR47" s="114">
        <v>0</v>
      </c>
      <c r="DS47" s="114">
        <v>0</v>
      </c>
      <c r="DT47" s="114">
        <v>0</v>
      </c>
      <c r="DU47" s="114">
        <v>0</v>
      </c>
      <c r="DV47" s="114">
        <v>0</v>
      </c>
      <c r="DW47" s="114">
        <v>0</v>
      </c>
      <c r="DX47" s="114">
        <v>0</v>
      </c>
      <c r="DY47" s="114">
        <v>0</v>
      </c>
      <c r="DZ47" s="114">
        <v>0</v>
      </c>
      <c r="EA47" s="114">
        <v>0</v>
      </c>
      <c r="EB47" s="114">
        <v>0</v>
      </c>
      <c r="EC47" s="114">
        <v>0</v>
      </c>
      <c r="ED47" s="114">
        <v>0</v>
      </c>
      <c r="EE47" s="114">
        <v>0</v>
      </c>
      <c r="EF47" s="114">
        <v>0</v>
      </c>
      <c r="EG47" s="114">
        <v>0</v>
      </c>
      <c r="EH47" s="114">
        <v>0</v>
      </c>
      <c r="EI47" s="114">
        <v>0</v>
      </c>
      <c r="EJ47" s="114">
        <v>0</v>
      </c>
      <c r="EK47" s="114">
        <v>0</v>
      </c>
      <c r="EL47" s="114">
        <v>0</v>
      </c>
      <c r="EM47" s="114">
        <v>0</v>
      </c>
      <c r="EN47" s="114">
        <v>0</v>
      </c>
      <c r="EO47" s="114">
        <v>0</v>
      </c>
      <c r="EP47" s="114">
        <v>0</v>
      </c>
      <c r="EQ47" s="114">
        <v>0</v>
      </c>
      <c r="ER47" s="114">
        <v>0</v>
      </c>
      <c r="ES47" s="114">
        <v>0</v>
      </c>
      <c r="ET47" s="114">
        <v>0</v>
      </c>
      <c r="EU47" s="114">
        <v>0</v>
      </c>
      <c r="EV47" s="114">
        <v>0</v>
      </c>
      <c r="EW47" s="114">
        <v>0</v>
      </c>
      <c r="EX47" s="114">
        <v>0</v>
      </c>
      <c r="EY47" s="114">
        <v>0</v>
      </c>
      <c r="EZ47" s="114">
        <v>0</v>
      </c>
      <c r="FA47" s="114">
        <v>0</v>
      </c>
      <c r="FB47" s="114">
        <v>0</v>
      </c>
      <c r="FC47" s="114">
        <v>0</v>
      </c>
      <c r="FD47" s="114">
        <v>0</v>
      </c>
      <c r="FE47" s="114">
        <v>0</v>
      </c>
      <c r="FF47" s="114">
        <v>0</v>
      </c>
      <c r="FG47" s="114">
        <v>0</v>
      </c>
      <c r="FH47" s="114">
        <v>0</v>
      </c>
      <c r="FI47" s="114">
        <v>0</v>
      </c>
      <c r="FJ47" s="114">
        <v>0</v>
      </c>
      <c r="FK47" s="114">
        <v>0</v>
      </c>
      <c r="FL47" s="114">
        <v>0</v>
      </c>
      <c r="FM47" s="114">
        <v>0</v>
      </c>
      <c r="FN47" s="114">
        <v>0</v>
      </c>
      <c r="FO47" s="114">
        <v>0</v>
      </c>
      <c r="FP47" s="114">
        <v>0</v>
      </c>
      <c r="FQ47" s="114">
        <v>0</v>
      </c>
      <c r="FR47" s="114">
        <v>0</v>
      </c>
      <c r="FS47" s="114">
        <v>0</v>
      </c>
      <c r="FT47" s="114">
        <v>0</v>
      </c>
      <c r="FU47" s="114">
        <v>0</v>
      </c>
      <c r="FV47" s="114">
        <v>0</v>
      </c>
      <c r="FW47" s="114">
        <v>0</v>
      </c>
      <c r="FX47" s="114">
        <v>0</v>
      </c>
      <c r="FY47" s="114">
        <v>0</v>
      </c>
      <c r="FZ47" s="114">
        <v>0</v>
      </c>
      <c r="GA47" s="114">
        <v>0</v>
      </c>
      <c r="GB47" s="114">
        <v>0</v>
      </c>
      <c r="GC47" s="114">
        <v>0</v>
      </c>
      <c r="GD47" s="114">
        <v>0</v>
      </c>
      <c r="GE47" s="114">
        <v>0</v>
      </c>
      <c r="GF47" s="114">
        <v>0</v>
      </c>
      <c r="GG47" s="114">
        <v>0</v>
      </c>
      <c r="GH47" s="114">
        <v>0</v>
      </c>
      <c r="GI47" s="114">
        <f t="shared" si="14"/>
        <v>6894.16</v>
      </c>
    </row>
    <row r="48" spans="1:191" ht="11" thickBot="1">
      <c r="A48" s="725" t="s">
        <v>0</v>
      </c>
      <c r="B48" s="725"/>
      <c r="C48" s="11" t="s">
        <v>259</v>
      </c>
      <c r="D48" s="10" t="s">
        <v>273</v>
      </c>
      <c r="E48" s="115">
        <f t="shared" ref="E48:AJ48" si="15">SUBTOTAL(9,E41:E47)</f>
        <v>0</v>
      </c>
      <c r="F48" s="115">
        <f t="shared" si="15"/>
        <v>0</v>
      </c>
      <c r="G48" s="115">
        <f t="shared" si="15"/>
        <v>0</v>
      </c>
      <c r="H48" s="115">
        <f t="shared" si="15"/>
        <v>1256192.44</v>
      </c>
      <c r="I48" s="115">
        <f t="shared" si="15"/>
        <v>1238483.4500000002</v>
      </c>
      <c r="J48" s="115">
        <f t="shared" si="15"/>
        <v>0</v>
      </c>
      <c r="K48" s="115">
        <f t="shared" si="15"/>
        <v>0</v>
      </c>
      <c r="L48" s="115">
        <f t="shared" si="15"/>
        <v>0</v>
      </c>
      <c r="M48" s="115">
        <f t="shared" si="15"/>
        <v>0</v>
      </c>
      <c r="N48" s="115">
        <f t="shared" si="15"/>
        <v>0</v>
      </c>
      <c r="O48" s="115">
        <f t="shared" si="15"/>
        <v>9524.0499999999993</v>
      </c>
      <c r="P48" s="115">
        <f t="shared" si="15"/>
        <v>0</v>
      </c>
      <c r="Q48" s="115">
        <f t="shared" si="15"/>
        <v>55523.34</v>
      </c>
      <c r="R48" s="115">
        <f t="shared" si="15"/>
        <v>0</v>
      </c>
      <c r="S48" s="115">
        <f t="shared" si="15"/>
        <v>86442.68</v>
      </c>
      <c r="T48" s="115">
        <f t="shared" si="15"/>
        <v>220112.38</v>
      </c>
      <c r="U48" s="115">
        <f t="shared" si="15"/>
        <v>4337433.8499999996</v>
      </c>
      <c r="V48" s="115">
        <f t="shared" si="15"/>
        <v>786520.16999999993</v>
      </c>
      <c r="W48" s="115">
        <f t="shared" si="15"/>
        <v>21992.720000000001</v>
      </c>
      <c r="X48" s="115">
        <f t="shared" si="15"/>
        <v>100470.22</v>
      </c>
      <c r="Y48" s="115">
        <f t="shared" si="15"/>
        <v>6431</v>
      </c>
      <c r="Z48" s="115">
        <f t="shared" si="15"/>
        <v>23139516.620000001</v>
      </c>
      <c r="AA48" s="115">
        <f t="shared" si="15"/>
        <v>0</v>
      </c>
      <c r="AB48" s="115">
        <f t="shared" si="15"/>
        <v>64512.159999999996</v>
      </c>
      <c r="AC48" s="115">
        <f t="shared" si="15"/>
        <v>9318.76</v>
      </c>
      <c r="AD48" s="115">
        <f t="shared" si="15"/>
        <v>0</v>
      </c>
      <c r="AE48" s="115">
        <f t="shared" si="15"/>
        <v>12937.77</v>
      </c>
      <c r="AF48" s="115">
        <f t="shared" si="15"/>
        <v>339460.53</v>
      </c>
      <c r="AG48" s="115">
        <f t="shared" si="15"/>
        <v>126766.85</v>
      </c>
      <c r="AH48" s="115">
        <f t="shared" si="15"/>
        <v>0</v>
      </c>
      <c r="AI48" s="115">
        <f t="shared" si="15"/>
        <v>2941.14</v>
      </c>
      <c r="AJ48" s="115">
        <f t="shared" si="15"/>
        <v>0</v>
      </c>
      <c r="AK48" s="115">
        <f t="shared" ref="AK48:BP48" si="16">SUBTOTAL(9,AK41:AK47)</f>
        <v>1140494.07</v>
      </c>
      <c r="AL48" s="115">
        <f t="shared" si="16"/>
        <v>0</v>
      </c>
      <c r="AM48" s="115">
        <f t="shared" si="16"/>
        <v>265951.15999999997</v>
      </c>
      <c r="AN48" s="115">
        <f t="shared" si="16"/>
        <v>0</v>
      </c>
      <c r="AO48" s="115">
        <f t="shared" si="16"/>
        <v>6053.67</v>
      </c>
      <c r="AP48" s="115">
        <f t="shared" si="16"/>
        <v>0</v>
      </c>
      <c r="AQ48" s="115">
        <f t="shared" si="16"/>
        <v>0</v>
      </c>
      <c r="AR48" s="115">
        <f t="shared" si="16"/>
        <v>3550560.08</v>
      </c>
      <c r="AS48" s="115">
        <f t="shared" si="16"/>
        <v>0</v>
      </c>
      <c r="AT48" s="115">
        <f t="shared" si="16"/>
        <v>650559.25</v>
      </c>
      <c r="AU48" s="115">
        <f t="shared" si="16"/>
        <v>18512.48</v>
      </c>
      <c r="AV48" s="115">
        <f t="shared" si="16"/>
        <v>0</v>
      </c>
      <c r="AW48" s="115">
        <f t="shared" si="16"/>
        <v>0</v>
      </c>
      <c r="AX48" s="115">
        <f t="shared" si="16"/>
        <v>0</v>
      </c>
      <c r="AY48" s="115">
        <f t="shared" si="16"/>
        <v>91004.41</v>
      </c>
      <c r="AZ48" s="115">
        <f t="shared" si="16"/>
        <v>0</v>
      </c>
      <c r="BA48" s="115">
        <f t="shared" si="16"/>
        <v>0</v>
      </c>
      <c r="BB48" s="115">
        <f t="shared" si="16"/>
        <v>234763.7</v>
      </c>
      <c r="BC48" s="115">
        <f t="shared" si="16"/>
        <v>29946130.990000002</v>
      </c>
      <c r="BD48" s="115">
        <f t="shared" si="16"/>
        <v>0</v>
      </c>
      <c r="BE48" s="115">
        <f t="shared" si="16"/>
        <v>0</v>
      </c>
      <c r="BF48" s="115">
        <f t="shared" si="16"/>
        <v>3403360.72</v>
      </c>
      <c r="BG48" s="115">
        <f t="shared" si="16"/>
        <v>723.4</v>
      </c>
      <c r="BH48" s="115">
        <f t="shared" si="16"/>
        <v>50666</v>
      </c>
      <c r="BI48" s="115">
        <f t="shared" si="16"/>
        <v>0</v>
      </c>
      <c r="BJ48" s="115">
        <f t="shared" si="16"/>
        <v>58031.55</v>
      </c>
      <c r="BK48" s="115">
        <f t="shared" si="16"/>
        <v>5706.7</v>
      </c>
      <c r="BL48" s="115">
        <f t="shared" si="16"/>
        <v>0</v>
      </c>
      <c r="BM48" s="115">
        <f t="shared" si="16"/>
        <v>0</v>
      </c>
      <c r="BN48" s="115">
        <f t="shared" si="16"/>
        <v>0</v>
      </c>
      <c r="BO48" s="115">
        <f t="shared" si="16"/>
        <v>0</v>
      </c>
      <c r="BP48" s="115">
        <f t="shared" si="16"/>
        <v>277026.07</v>
      </c>
      <c r="BQ48" s="115">
        <f t="shared" ref="BQ48:CV48" si="17">SUBTOTAL(9,BQ41:BQ47)</f>
        <v>1084216.7</v>
      </c>
      <c r="BR48" s="115">
        <f t="shared" si="17"/>
        <v>0</v>
      </c>
      <c r="BS48" s="115">
        <f t="shared" si="17"/>
        <v>0</v>
      </c>
      <c r="BT48" s="115">
        <f t="shared" si="17"/>
        <v>0</v>
      </c>
      <c r="BU48" s="115">
        <f t="shared" si="17"/>
        <v>157.26</v>
      </c>
      <c r="BV48" s="115">
        <f t="shared" si="17"/>
        <v>764655.4</v>
      </c>
      <c r="BW48" s="115">
        <f t="shared" si="17"/>
        <v>0</v>
      </c>
      <c r="BX48" s="115">
        <f t="shared" si="17"/>
        <v>173422.63</v>
      </c>
      <c r="BY48" s="115">
        <f t="shared" si="17"/>
        <v>0</v>
      </c>
      <c r="BZ48" s="115">
        <f t="shared" si="17"/>
        <v>28047.89</v>
      </c>
      <c r="CA48" s="115">
        <f t="shared" si="17"/>
        <v>8401665.6400000006</v>
      </c>
      <c r="CB48" s="115">
        <f t="shared" si="17"/>
        <v>415640.15</v>
      </c>
      <c r="CC48" s="115">
        <f t="shared" si="17"/>
        <v>1698.6</v>
      </c>
      <c r="CD48" s="115">
        <f t="shared" si="17"/>
        <v>53466.89</v>
      </c>
      <c r="CE48" s="115">
        <f t="shared" si="17"/>
        <v>522538.08999999997</v>
      </c>
      <c r="CF48" s="115">
        <f t="shared" si="17"/>
        <v>0</v>
      </c>
      <c r="CG48" s="115">
        <f t="shared" si="17"/>
        <v>4753.8500000000004</v>
      </c>
      <c r="CH48" s="115">
        <f t="shared" si="17"/>
        <v>82202.740000000005</v>
      </c>
      <c r="CI48" s="115">
        <f t="shared" si="17"/>
        <v>0</v>
      </c>
      <c r="CJ48" s="115">
        <f t="shared" si="17"/>
        <v>0</v>
      </c>
      <c r="CK48" s="115">
        <f t="shared" si="17"/>
        <v>15651.44</v>
      </c>
      <c r="CL48" s="115">
        <f t="shared" si="17"/>
        <v>0</v>
      </c>
      <c r="CM48" s="115">
        <f t="shared" si="17"/>
        <v>0</v>
      </c>
      <c r="CN48" s="115">
        <f t="shared" si="17"/>
        <v>0</v>
      </c>
      <c r="CO48" s="115">
        <f t="shared" si="17"/>
        <v>89688.3</v>
      </c>
      <c r="CP48" s="115">
        <f t="shared" si="17"/>
        <v>150951.25</v>
      </c>
      <c r="CQ48" s="115">
        <f t="shared" si="17"/>
        <v>0</v>
      </c>
      <c r="CR48" s="115">
        <f t="shared" si="17"/>
        <v>6900.39</v>
      </c>
      <c r="CS48" s="115">
        <f t="shared" si="17"/>
        <v>0</v>
      </c>
      <c r="CT48" s="115">
        <f t="shared" si="17"/>
        <v>0</v>
      </c>
      <c r="CU48" s="115">
        <f t="shared" si="17"/>
        <v>0</v>
      </c>
      <c r="CV48" s="115">
        <f t="shared" si="17"/>
        <v>0</v>
      </c>
      <c r="CW48" s="115">
        <f t="shared" ref="CW48:EB48" si="18">SUBTOTAL(9,CW41:CW47)</f>
        <v>0</v>
      </c>
      <c r="CX48" s="115">
        <f t="shared" si="18"/>
        <v>48833.58</v>
      </c>
      <c r="CY48" s="115">
        <f t="shared" si="18"/>
        <v>67483.73</v>
      </c>
      <c r="CZ48" s="115">
        <f t="shared" si="18"/>
        <v>1194927.6700000002</v>
      </c>
      <c r="DA48" s="115">
        <f t="shared" si="18"/>
        <v>110412.17</v>
      </c>
      <c r="DB48" s="115">
        <f t="shared" si="18"/>
        <v>623444.26</v>
      </c>
      <c r="DC48" s="115">
        <f t="shared" si="18"/>
        <v>33145.769999999997</v>
      </c>
      <c r="DD48" s="115">
        <f t="shared" si="18"/>
        <v>32818.44</v>
      </c>
      <c r="DE48" s="115">
        <f t="shared" si="18"/>
        <v>0</v>
      </c>
      <c r="DF48" s="115">
        <f t="shared" si="18"/>
        <v>540742.46</v>
      </c>
      <c r="DG48" s="115">
        <f t="shared" si="18"/>
        <v>423983.58999999997</v>
      </c>
      <c r="DH48" s="115">
        <f t="shared" si="18"/>
        <v>488429.2</v>
      </c>
      <c r="DI48" s="115">
        <f t="shared" si="18"/>
        <v>0</v>
      </c>
      <c r="DJ48" s="115">
        <f t="shared" si="18"/>
        <v>468260.23000000004</v>
      </c>
      <c r="DK48" s="115">
        <f t="shared" si="18"/>
        <v>0</v>
      </c>
      <c r="DL48" s="115">
        <f t="shared" si="18"/>
        <v>0</v>
      </c>
      <c r="DM48" s="115">
        <f t="shared" si="18"/>
        <v>228722.79</v>
      </c>
      <c r="DN48" s="115">
        <f t="shared" si="18"/>
        <v>11859.12</v>
      </c>
      <c r="DO48" s="115">
        <f t="shared" si="18"/>
        <v>0</v>
      </c>
      <c r="DP48" s="115">
        <f t="shared" si="18"/>
        <v>288041.65000000002</v>
      </c>
      <c r="DQ48" s="115">
        <f t="shared" si="18"/>
        <v>0</v>
      </c>
      <c r="DR48" s="115">
        <f t="shared" si="18"/>
        <v>300214.40999999997</v>
      </c>
      <c r="DS48" s="115">
        <f t="shared" si="18"/>
        <v>0</v>
      </c>
      <c r="DT48" s="115">
        <f t="shared" si="18"/>
        <v>7251.56</v>
      </c>
      <c r="DU48" s="115">
        <f t="shared" si="18"/>
        <v>5336.36</v>
      </c>
      <c r="DV48" s="115">
        <f t="shared" si="18"/>
        <v>7855.3</v>
      </c>
      <c r="DW48" s="115">
        <f t="shared" si="18"/>
        <v>0</v>
      </c>
      <c r="DX48" s="115">
        <f t="shared" si="18"/>
        <v>5182.13</v>
      </c>
      <c r="DY48" s="115">
        <f t="shared" si="18"/>
        <v>278710.74</v>
      </c>
      <c r="DZ48" s="115">
        <f t="shared" si="18"/>
        <v>0</v>
      </c>
      <c r="EA48" s="115">
        <f t="shared" si="18"/>
        <v>0</v>
      </c>
      <c r="EB48" s="115">
        <f t="shared" si="18"/>
        <v>0</v>
      </c>
      <c r="EC48" s="115">
        <f t="shared" ref="EC48:FH48" si="19">SUBTOTAL(9,EC41:EC47)</f>
        <v>0</v>
      </c>
      <c r="ED48" s="115">
        <f t="shared" si="19"/>
        <v>0</v>
      </c>
      <c r="EE48" s="115">
        <f t="shared" si="19"/>
        <v>0</v>
      </c>
      <c r="EF48" s="115">
        <f t="shared" si="19"/>
        <v>0</v>
      </c>
      <c r="EG48" s="115">
        <f t="shared" si="19"/>
        <v>0</v>
      </c>
      <c r="EH48" s="115">
        <f t="shared" si="19"/>
        <v>0</v>
      </c>
      <c r="EI48" s="115">
        <f t="shared" si="19"/>
        <v>193775.09</v>
      </c>
      <c r="EJ48" s="115">
        <f t="shared" si="19"/>
        <v>40975.85</v>
      </c>
      <c r="EK48" s="115">
        <f t="shared" si="19"/>
        <v>405576.92</v>
      </c>
      <c r="EL48" s="115">
        <f t="shared" si="19"/>
        <v>0</v>
      </c>
      <c r="EM48" s="115">
        <f t="shared" si="19"/>
        <v>0</v>
      </c>
      <c r="EN48" s="115">
        <f t="shared" si="19"/>
        <v>9816.23</v>
      </c>
      <c r="EO48" s="115">
        <f t="shared" si="19"/>
        <v>229009.41</v>
      </c>
      <c r="EP48" s="115">
        <f t="shared" si="19"/>
        <v>116542.81</v>
      </c>
      <c r="EQ48" s="115">
        <f t="shared" si="19"/>
        <v>7388675.54</v>
      </c>
      <c r="ER48" s="115">
        <f t="shared" si="19"/>
        <v>0</v>
      </c>
      <c r="ES48" s="115">
        <f t="shared" si="19"/>
        <v>0</v>
      </c>
      <c r="ET48" s="115">
        <f t="shared" si="19"/>
        <v>0</v>
      </c>
      <c r="EU48" s="115">
        <f t="shared" si="19"/>
        <v>0</v>
      </c>
      <c r="EV48" s="115">
        <f t="shared" si="19"/>
        <v>0</v>
      </c>
      <c r="EW48" s="115">
        <f t="shared" si="19"/>
        <v>0</v>
      </c>
      <c r="EX48" s="115">
        <f t="shared" si="19"/>
        <v>0</v>
      </c>
      <c r="EY48" s="115">
        <f t="shared" si="19"/>
        <v>0</v>
      </c>
      <c r="EZ48" s="115">
        <f t="shared" si="19"/>
        <v>0</v>
      </c>
      <c r="FA48" s="115">
        <f t="shared" si="19"/>
        <v>0</v>
      </c>
      <c r="FB48" s="115">
        <f t="shared" si="19"/>
        <v>0</v>
      </c>
      <c r="FC48" s="115">
        <f t="shared" si="19"/>
        <v>0</v>
      </c>
      <c r="FD48" s="115">
        <f t="shared" si="19"/>
        <v>0</v>
      </c>
      <c r="FE48" s="115">
        <f t="shared" si="19"/>
        <v>0</v>
      </c>
      <c r="FF48" s="115">
        <f t="shared" si="19"/>
        <v>0</v>
      </c>
      <c r="FG48" s="115">
        <f t="shared" si="19"/>
        <v>0</v>
      </c>
      <c r="FH48" s="115">
        <f t="shared" si="19"/>
        <v>0</v>
      </c>
      <c r="FI48" s="115">
        <f t="shared" ref="FI48:GI48" si="20">SUBTOTAL(9,FI41:FI47)</f>
        <v>0</v>
      </c>
      <c r="FJ48" s="115">
        <f t="shared" si="20"/>
        <v>604.5</v>
      </c>
      <c r="FK48" s="115">
        <f t="shared" si="20"/>
        <v>0</v>
      </c>
      <c r="FL48" s="115">
        <f t="shared" si="20"/>
        <v>0</v>
      </c>
      <c r="FM48" s="115">
        <f t="shared" si="20"/>
        <v>0</v>
      </c>
      <c r="FN48" s="115">
        <f t="shared" si="20"/>
        <v>0</v>
      </c>
      <c r="FO48" s="115">
        <f t="shared" si="20"/>
        <v>0</v>
      </c>
      <c r="FP48" s="115">
        <f t="shared" si="20"/>
        <v>0</v>
      </c>
      <c r="FQ48" s="115">
        <f t="shared" si="20"/>
        <v>0</v>
      </c>
      <c r="FR48" s="115">
        <f t="shared" si="20"/>
        <v>0</v>
      </c>
      <c r="FS48" s="115">
        <f t="shared" si="20"/>
        <v>0</v>
      </c>
      <c r="FT48" s="115">
        <f t="shared" si="20"/>
        <v>0</v>
      </c>
      <c r="FU48" s="115">
        <f t="shared" si="20"/>
        <v>0</v>
      </c>
      <c r="FV48" s="115">
        <f t="shared" si="20"/>
        <v>0</v>
      </c>
      <c r="FW48" s="115">
        <f t="shared" si="20"/>
        <v>0</v>
      </c>
      <c r="FX48" s="115">
        <f t="shared" si="20"/>
        <v>0</v>
      </c>
      <c r="FY48" s="115">
        <f t="shared" si="20"/>
        <v>0</v>
      </c>
      <c r="FZ48" s="115">
        <f t="shared" si="20"/>
        <v>0</v>
      </c>
      <c r="GA48" s="115">
        <f t="shared" si="20"/>
        <v>0</v>
      </c>
      <c r="GB48" s="115">
        <f t="shared" si="20"/>
        <v>0</v>
      </c>
      <c r="GC48" s="115">
        <f t="shared" si="20"/>
        <v>0</v>
      </c>
      <c r="GD48" s="115">
        <f t="shared" si="20"/>
        <v>0</v>
      </c>
      <c r="GE48" s="115">
        <f t="shared" si="20"/>
        <v>0</v>
      </c>
      <c r="GF48" s="115">
        <f t="shared" si="20"/>
        <v>0</v>
      </c>
      <c r="GG48" s="115">
        <f t="shared" si="20"/>
        <v>0</v>
      </c>
      <c r="GH48" s="115">
        <f t="shared" si="20"/>
        <v>0</v>
      </c>
      <c r="GI48" s="115">
        <f t="shared" si="20"/>
        <v>96860413.109999955</v>
      </c>
    </row>
    <row r="49" spans="1:191" ht="10.5" thickTop="1"/>
    <row r="50" spans="1:191" ht="12" customHeight="1">
      <c r="A50" s="726" t="s">
        <v>0</v>
      </c>
      <c r="B50" s="726"/>
      <c r="C50" s="8" t="s">
        <v>274</v>
      </c>
      <c r="D50" s="7" t="s">
        <v>275</v>
      </c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  <c r="FK50" s="116"/>
      <c r="FL50" s="116"/>
      <c r="FM50" s="116"/>
      <c r="FN50" s="116"/>
      <c r="FO50" s="116"/>
      <c r="FP50" s="116"/>
      <c r="FQ50" s="116"/>
      <c r="FR50" s="116"/>
      <c r="FS50" s="116"/>
      <c r="FT50" s="116"/>
      <c r="FU50" s="116"/>
      <c r="FV50" s="116"/>
      <c r="FW50" s="116"/>
      <c r="FX50" s="116"/>
      <c r="FY50" s="116"/>
      <c r="FZ50" s="116"/>
      <c r="GA50" s="116"/>
      <c r="GB50" s="116"/>
      <c r="GC50" s="116"/>
      <c r="GD50" s="116"/>
      <c r="GE50" s="116"/>
      <c r="GF50" s="116"/>
      <c r="GG50" s="116"/>
      <c r="GH50" s="116"/>
      <c r="GI50" s="116"/>
    </row>
    <row r="51" spans="1:191" s="112" customFormat="1">
      <c r="A51" s="728" t="s">
        <v>0</v>
      </c>
      <c r="B51" s="728"/>
      <c r="C51" s="164" t="s">
        <v>276</v>
      </c>
      <c r="D51" s="112" t="s">
        <v>277</v>
      </c>
      <c r="E51" s="114">
        <v>0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80</v>
      </c>
      <c r="AC51" s="114">
        <v>0</v>
      </c>
      <c r="AD51" s="114">
        <v>0</v>
      </c>
      <c r="AE51" s="114">
        <v>0</v>
      </c>
      <c r="AF51" s="114">
        <v>1497.1</v>
      </c>
      <c r="AG51" s="114">
        <v>0</v>
      </c>
      <c r="AH51" s="114">
        <v>0</v>
      </c>
      <c r="AI51" s="114">
        <v>0</v>
      </c>
      <c r="AJ51" s="114">
        <v>0</v>
      </c>
      <c r="AK51" s="114">
        <v>0</v>
      </c>
      <c r="AL51" s="114">
        <v>0</v>
      </c>
      <c r="AM51" s="114">
        <v>0</v>
      </c>
      <c r="AN51" s="114">
        <v>0</v>
      </c>
      <c r="AO51" s="114">
        <v>0</v>
      </c>
      <c r="AP51" s="114">
        <v>0</v>
      </c>
      <c r="AQ51" s="114">
        <v>0</v>
      </c>
      <c r="AR51" s="114">
        <v>0</v>
      </c>
      <c r="AS51" s="114">
        <v>0</v>
      </c>
      <c r="AT51" s="114">
        <v>0</v>
      </c>
      <c r="AU51" s="114">
        <v>0</v>
      </c>
      <c r="AV51" s="114">
        <v>0</v>
      </c>
      <c r="AW51" s="114">
        <v>0</v>
      </c>
      <c r="AX51" s="114">
        <v>0</v>
      </c>
      <c r="AY51" s="114">
        <v>0</v>
      </c>
      <c r="AZ51" s="114">
        <v>0</v>
      </c>
      <c r="BA51" s="114">
        <v>0</v>
      </c>
      <c r="BB51" s="114">
        <v>0</v>
      </c>
      <c r="BC51" s="114">
        <v>0</v>
      </c>
      <c r="BD51" s="114">
        <v>0</v>
      </c>
      <c r="BE51" s="114">
        <v>0</v>
      </c>
      <c r="BF51" s="114">
        <v>0</v>
      </c>
      <c r="BG51" s="114">
        <v>0</v>
      </c>
      <c r="BH51" s="114">
        <v>0</v>
      </c>
      <c r="BI51" s="114">
        <v>0</v>
      </c>
      <c r="BJ51" s="114">
        <v>0</v>
      </c>
      <c r="BK51" s="114">
        <v>0</v>
      </c>
      <c r="BL51" s="114">
        <v>0</v>
      </c>
      <c r="BM51" s="114">
        <v>0</v>
      </c>
      <c r="BN51" s="114">
        <v>0</v>
      </c>
      <c r="BO51" s="114">
        <v>0</v>
      </c>
      <c r="BP51" s="114">
        <v>397</v>
      </c>
      <c r="BQ51" s="114">
        <v>0</v>
      </c>
      <c r="BR51" s="114">
        <v>0</v>
      </c>
      <c r="BS51" s="114">
        <v>0</v>
      </c>
      <c r="BT51" s="114">
        <v>0</v>
      </c>
      <c r="BU51" s="114">
        <v>0</v>
      </c>
      <c r="BV51" s="114">
        <v>0</v>
      </c>
      <c r="BW51" s="114">
        <v>0</v>
      </c>
      <c r="BX51" s="114">
        <v>0</v>
      </c>
      <c r="BY51" s="114">
        <v>0</v>
      </c>
      <c r="BZ51" s="114">
        <v>0</v>
      </c>
      <c r="CA51" s="114">
        <v>0</v>
      </c>
      <c r="CB51" s="114">
        <v>0</v>
      </c>
      <c r="CC51" s="114">
        <v>0</v>
      </c>
      <c r="CD51" s="114">
        <v>0</v>
      </c>
      <c r="CE51" s="114">
        <v>0</v>
      </c>
      <c r="CF51" s="114">
        <v>0</v>
      </c>
      <c r="CG51" s="114">
        <v>0</v>
      </c>
      <c r="CH51" s="114">
        <v>0</v>
      </c>
      <c r="CI51" s="114">
        <v>0</v>
      </c>
      <c r="CJ51" s="114">
        <v>0</v>
      </c>
      <c r="CK51" s="114">
        <v>2040</v>
      </c>
      <c r="CL51" s="114">
        <v>0</v>
      </c>
      <c r="CM51" s="114">
        <v>0</v>
      </c>
      <c r="CN51" s="114">
        <v>0</v>
      </c>
      <c r="CO51" s="114">
        <v>0</v>
      </c>
      <c r="CP51" s="114">
        <v>0</v>
      </c>
      <c r="CQ51" s="114">
        <v>0</v>
      </c>
      <c r="CR51" s="114">
        <v>0</v>
      </c>
      <c r="CS51" s="114">
        <v>0</v>
      </c>
      <c r="CT51" s="114">
        <v>0</v>
      </c>
      <c r="CU51" s="114">
        <v>0</v>
      </c>
      <c r="CV51" s="114">
        <v>0</v>
      </c>
      <c r="CW51" s="114">
        <v>0</v>
      </c>
      <c r="CX51" s="114">
        <v>0</v>
      </c>
      <c r="CY51" s="114">
        <v>6501</v>
      </c>
      <c r="CZ51" s="114">
        <v>0</v>
      </c>
      <c r="DA51" s="114">
        <v>0</v>
      </c>
      <c r="DB51" s="114">
        <v>0</v>
      </c>
      <c r="DC51" s="114">
        <v>0</v>
      </c>
      <c r="DD51" s="114">
        <v>0</v>
      </c>
      <c r="DE51" s="114">
        <v>0</v>
      </c>
      <c r="DF51" s="114">
        <v>0</v>
      </c>
      <c r="DG51" s="114">
        <v>0</v>
      </c>
      <c r="DH51" s="114">
        <v>155.80000000000001</v>
      </c>
      <c r="DI51" s="114">
        <v>0</v>
      </c>
      <c r="DJ51" s="114">
        <v>1000</v>
      </c>
      <c r="DK51" s="114">
        <v>0</v>
      </c>
      <c r="DL51" s="114">
        <v>0</v>
      </c>
      <c r="DM51" s="114">
        <v>1080797.5</v>
      </c>
      <c r="DN51" s="114">
        <v>0</v>
      </c>
      <c r="DO51" s="114">
        <v>0</v>
      </c>
      <c r="DP51" s="114">
        <v>0</v>
      </c>
      <c r="DQ51" s="114">
        <v>0</v>
      </c>
      <c r="DR51" s="114">
        <v>0</v>
      </c>
      <c r="DS51" s="114">
        <v>0</v>
      </c>
      <c r="DT51" s="114">
        <v>0</v>
      </c>
      <c r="DU51" s="114">
        <v>0</v>
      </c>
      <c r="DV51" s="114">
        <v>0</v>
      </c>
      <c r="DW51" s="114">
        <v>0</v>
      </c>
      <c r="DX51" s="114">
        <v>0</v>
      </c>
      <c r="DY51" s="114">
        <v>0</v>
      </c>
      <c r="DZ51" s="114">
        <v>0</v>
      </c>
      <c r="EA51" s="114">
        <v>0</v>
      </c>
      <c r="EB51" s="114">
        <v>0</v>
      </c>
      <c r="EC51" s="114">
        <v>0</v>
      </c>
      <c r="ED51" s="114">
        <v>0</v>
      </c>
      <c r="EE51" s="114">
        <v>0</v>
      </c>
      <c r="EF51" s="114">
        <v>0</v>
      </c>
      <c r="EG51" s="114">
        <v>0</v>
      </c>
      <c r="EH51" s="114">
        <v>0</v>
      </c>
      <c r="EI51" s="114">
        <v>0</v>
      </c>
      <c r="EJ51" s="114">
        <v>0</v>
      </c>
      <c r="EK51" s="114">
        <v>0</v>
      </c>
      <c r="EL51" s="114">
        <v>0</v>
      </c>
      <c r="EM51" s="114">
        <v>0</v>
      </c>
      <c r="EN51" s="114">
        <v>0</v>
      </c>
      <c r="EO51" s="114">
        <v>0</v>
      </c>
      <c r="EP51" s="114">
        <v>0</v>
      </c>
      <c r="EQ51" s="114">
        <v>1300</v>
      </c>
      <c r="ER51" s="114">
        <v>60000</v>
      </c>
      <c r="ES51" s="114">
        <v>0</v>
      </c>
      <c r="ET51" s="114">
        <v>0</v>
      </c>
      <c r="EU51" s="114">
        <v>0</v>
      </c>
      <c r="EV51" s="114">
        <v>0</v>
      </c>
      <c r="EW51" s="114">
        <v>0</v>
      </c>
      <c r="EX51" s="114">
        <v>0</v>
      </c>
      <c r="EY51" s="114">
        <v>0</v>
      </c>
      <c r="EZ51" s="114">
        <v>0</v>
      </c>
      <c r="FA51" s="114">
        <v>0</v>
      </c>
      <c r="FB51" s="114">
        <v>0</v>
      </c>
      <c r="FC51" s="114">
        <v>0</v>
      </c>
      <c r="FD51" s="114">
        <v>0</v>
      </c>
      <c r="FE51" s="114">
        <v>0</v>
      </c>
      <c r="FF51" s="114">
        <v>0</v>
      </c>
      <c r="FG51" s="114">
        <v>0</v>
      </c>
      <c r="FH51" s="114">
        <v>0</v>
      </c>
      <c r="FI51" s="114">
        <v>0</v>
      </c>
      <c r="FJ51" s="114">
        <v>0</v>
      </c>
      <c r="FK51" s="114">
        <v>0</v>
      </c>
      <c r="FL51" s="114">
        <v>0</v>
      </c>
      <c r="FM51" s="114">
        <v>0</v>
      </c>
      <c r="FN51" s="114">
        <v>0</v>
      </c>
      <c r="FO51" s="114">
        <v>0</v>
      </c>
      <c r="FP51" s="114">
        <v>0</v>
      </c>
      <c r="FQ51" s="114">
        <v>0</v>
      </c>
      <c r="FR51" s="114">
        <v>0</v>
      </c>
      <c r="FS51" s="114">
        <v>0</v>
      </c>
      <c r="FT51" s="114">
        <v>0</v>
      </c>
      <c r="FU51" s="114">
        <v>0</v>
      </c>
      <c r="FV51" s="114">
        <v>0</v>
      </c>
      <c r="FW51" s="114">
        <v>0</v>
      </c>
      <c r="FX51" s="114">
        <v>0</v>
      </c>
      <c r="FY51" s="114">
        <v>0</v>
      </c>
      <c r="FZ51" s="114">
        <v>0</v>
      </c>
      <c r="GA51" s="114">
        <v>0</v>
      </c>
      <c r="GB51" s="114">
        <v>0</v>
      </c>
      <c r="GC51" s="114">
        <v>0</v>
      </c>
      <c r="GD51" s="114">
        <v>0</v>
      </c>
      <c r="GE51" s="114">
        <v>0</v>
      </c>
      <c r="GF51" s="114">
        <v>0</v>
      </c>
      <c r="GG51" s="114">
        <v>0</v>
      </c>
      <c r="GH51" s="114">
        <v>0</v>
      </c>
      <c r="GI51" s="114">
        <f>SUM(E51:GH51)</f>
        <v>1153768.3999999999</v>
      </c>
    </row>
    <row r="52" spans="1:191" s="112" customFormat="1">
      <c r="A52" s="728" t="s">
        <v>0</v>
      </c>
      <c r="B52" s="728"/>
      <c r="C52" s="164" t="s">
        <v>278</v>
      </c>
      <c r="D52" s="112" t="s">
        <v>279</v>
      </c>
      <c r="E52" s="114">
        <v>0</v>
      </c>
      <c r="F52" s="114">
        <v>0</v>
      </c>
      <c r="G52" s="114">
        <v>0</v>
      </c>
      <c r="H52" s="114">
        <v>8078.55</v>
      </c>
      <c r="I52" s="114">
        <v>5726.85</v>
      </c>
      <c r="J52" s="114">
        <v>0</v>
      </c>
      <c r="K52" s="114">
        <v>0</v>
      </c>
      <c r="L52" s="114">
        <v>0</v>
      </c>
      <c r="M52" s="114">
        <v>0</v>
      </c>
      <c r="N52" s="114">
        <v>0</v>
      </c>
      <c r="O52" s="114">
        <v>0</v>
      </c>
      <c r="P52" s="114">
        <v>0</v>
      </c>
      <c r="Q52" s="114">
        <v>0</v>
      </c>
      <c r="R52" s="114">
        <v>0</v>
      </c>
      <c r="S52" s="114">
        <v>5603.26</v>
      </c>
      <c r="T52" s="114">
        <v>0</v>
      </c>
      <c r="U52" s="114">
        <v>0</v>
      </c>
      <c r="V52" s="114">
        <v>0</v>
      </c>
      <c r="W52" s="114">
        <v>75</v>
      </c>
      <c r="X52" s="114">
        <v>9122.5</v>
      </c>
      <c r="Y52" s="114">
        <v>0</v>
      </c>
      <c r="Z52" s="114">
        <v>8165.52</v>
      </c>
      <c r="AA52" s="114">
        <v>0</v>
      </c>
      <c r="AB52" s="114">
        <v>0</v>
      </c>
      <c r="AC52" s="114">
        <v>0</v>
      </c>
      <c r="AD52" s="114">
        <v>0</v>
      </c>
      <c r="AE52" s="114">
        <v>0</v>
      </c>
      <c r="AF52" s="114">
        <v>31812.89</v>
      </c>
      <c r="AG52" s="114">
        <v>0</v>
      </c>
      <c r="AH52" s="114">
        <v>0</v>
      </c>
      <c r="AI52" s="114">
        <v>0</v>
      </c>
      <c r="AJ52" s="114">
        <v>0</v>
      </c>
      <c r="AK52" s="114">
        <v>0</v>
      </c>
      <c r="AL52" s="114">
        <v>0</v>
      </c>
      <c r="AM52" s="114">
        <v>7256.45</v>
      </c>
      <c r="AN52" s="114">
        <v>0</v>
      </c>
      <c r="AO52" s="114">
        <v>0</v>
      </c>
      <c r="AP52" s="114">
        <v>0</v>
      </c>
      <c r="AQ52" s="114">
        <v>0</v>
      </c>
      <c r="AR52" s="114">
        <v>0</v>
      </c>
      <c r="AS52" s="114">
        <v>0</v>
      </c>
      <c r="AT52" s="114">
        <v>0</v>
      </c>
      <c r="AU52" s="114">
        <v>0</v>
      </c>
      <c r="AV52" s="114">
        <v>0</v>
      </c>
      <c r="AW52" s="114">
        <v>0</v>
      </c>
      <c r="AX52" s="114">
        <v>0</v>
      </c>
      <c r="AY52" s="114">
        <v>0</v>
      </c>
      <c r="AZ52" s="114">
        <v>0</v>
      </c>
      <c r="BA52" s="114">
        <v>0</v>
      </c>
      <c r="BB52" s="114">
        <v>24940.94</v>
      </c>
      <c r="BC52" s="114">
        <v>28548.09</v>
      </c>
      <c r="BD52" s="114">
        <v>0</v>
      </c>
      <c r="BE52" s="114">
        <v>8550</v>
      </c>
      <c r="BF52" s="114">
        <v>0</v>
      </c>
      <c r="BG52" s="114">
        <v>0</v>
      </c>
      <c r="BH52" s="114">
        <v>0</v>
      </c>
      <c r="BI52" s="114">
        <v>0</v>
      </c>
      <c r="BJ52" s="114">
        <v>0</v>
      </c>
      <c r="BK52" s="114">
        <v>0</v>
      </c>
      <c r="BL52" s="114">
        <v>0</v>
      </c>
      <c r="BM52" s="114">
        <v>0</v>
      </c>
      <c r="BN52" s="114">
        <v>0</v>
      </c>
      <c r="BO52" s="114">
        <v>0</v>
      </c>
      <c r="BP52" s="114">
        <v>0</v>
      </c>
      <c r="BQ52" s="114">
        <v>0</v>
      </c>
      <c r="BR52" s="114">
        <v>0</v>
      </c>
      <c r="BS52" s="114">
        <v>0</v>
      </c>
      <c r="BT52" s="114">
        <v>0</v>
      </c>
      <c r="BU52" s="114">
        <v>0</v>
      </c>
      <c r="BV52" s="114">
        <v>12064.48</v>
      </c>
      <c r="BW52" s="114">
        <v>0</v>
      </c>
      <c r="BX52" s="114">
        <v>0</v>
      </c>
      <c r="BY52" s="114">
        <v>555</v>
      </c>
      <c r="BZ52" s="114">
        <v>0</v>
      </c>
      <c r="CA52" s="114">
        <v>0</v>
      </c>
      <c r="CB52" s="114">
        <v>27039.58</v>
      </c>
      <c r="CC52" s="114">
        <v>0</v>
      </c>
      <c r="CD52" s="114">
        <v>2062.4</v>
      </c>
      <c r="CE52" s="114">
        <v>0</v>
      </c>
      <c r="CF52" s="114">
        <v>0</v>
      </c>
      <c r="CG52" s="114">
        <v>0</v>
      </c>
      <c r="CH52" s="114">
        <v>0</v>
      </c>
      <c r="CI52" s="114">
        <v>0</v>
      </c>
      <c r="CJ52" s="114">
        <v>2896.61</v>
      </c>
      <c r="CK52" s="114">
        <v>0</v>
      </c>
      <c r="CL52" s="114">
        <v>676.05</v>
      </c>
      <c r="CM52" s="114">
        <v>0</v>
      </c>
      <c r="CN52" s="114">
        <v>0</v>
      </c>
      <c r="CO52" s="114">
        <v>0</v>
      </c>
      <c r="CP52" s="114">
        <v>57.75</v>
      </c>
      <c r="CQ52" s="114">
        <v>0</v>
      </c>
      <c r="CR52" s="114">
        <v>0</v>
      </c>
      <c r="CS52" s="114">
        <v>0</v>
      </c>
      <c r="CT52" s="114">
        <v>3454.29</v>
      </c>
      <c r="CU52" s="114">
        <v>0</v>
      </c>
      <c r="CV52" s="114">
        <v>0</v>
      </c>
      <c r="CW52" s="114">
        <v>0</v>
      </c>
      <c r="CX52" s="114">
        <v>0</v>
      </c>
      <c r="CY52" s="114">
        <v>5050</v>
      </c>
      <c r="CZ52" s="114">
        <v>0</v>
      </c>
      <c r="DA52" s="114">
        <v>14879.11</v>
      </c>
      <c r="DB52" s="114">
        <v>1365</v>
      </c>
      <c r="DC52" s="114">
        <v>0</v>
      </c>
      <c r="DD52" s="114">
        <v>0</v>
      </c>
      <c r="DE52" s="114">
        <v>0</v>
      </c>
      <c r="DF52" s="114">
        <v>6770</v>
      </c>
      <c r="DG52" s="114">
        <v>15406.59</v>
      </c>
      <c r="DH52" s="114">
        <v>15374.53</v>
      </c>
      <c r="DI52" s="114">
        <v>0</v>
      </c>
      <c r="DJ52" s="114">
        <v>0</v>
      </c>
      <c r="DK52" s="114">
        <v>0</v>
      </c>
      <c r="DL52" s="114">
        <v>0</v>
      </c>
      <c r="DM52" s="114">
        <v>11137.5</v>
      </c>
      <c r="DN52" s="114">
        <v>0</v>
      </c>
      <c r="DO52" s="114">
        <v>0</v>
      </c>
      <c r="DP52" s="114">
        <v>0</v>
      </c>
      <c r="DQ52" s="114">
        <v>0</v>
      </c>
      <c r="DR52" s="114">
        <v>0</v>
      </c>
      <c r="DS52" s="114">
        <v>0</v>
      </c>
      <c r="DT52" s="114">
        <v>0</v>
      </c>
      <c r="DU52" s="114">
        <v>0</v>
      </c>
      <c r="DV52" s="114">
        <v>0</v>
      </c>
      <c r="DW52" s="114">
        <v>0</v>
      </c>
      <c r="DX52" s="114">
        <v>0</v>
      </c>
      <c r="DY52" s="114">
        <v>0</v>
      </c>
      <c r="DZ52" s="114">
        <v>0</v>
      </c>
      <c r="EA52" s="114">
        <v>0</v>
      </c>
      <c r="EB52" s="114">
        <v>0</v>
      </c>
      <c r="EC52" s="114">
        <v>0</v>
      </c>
      <c r="ED52" s="114">
        <v>0</v>
      </c>
      <c r="EE52" s="114">
        <v>3023.15</v>
      </c>
      <c r="EF52" s="114">
        <v>0</v>
      </c>
      <c r="EG52" s="114">
        <v>0</v>
      </c>
      <c r="EH52" s="114">
        <v>0</v>
      </c>
      <c r="EI52" s="114">
        <v>0</v>
      </c>
      <c r="EJ52" s="114">
        <v>285</v>
      </c>
      <c r="EK52" s="114">
        <v>0</v>
      </c>
      <c r="EL52" s="114">
        <v>0</v>
      </c>
      <c r="EM52" s="114">
        <v>15000</v>
      </c>
      <c r="EN52" s="114">
        <v>41</v>
      </c>
      <c r="EO52" s="114">
        <v>0</v>
      </c>
      <c r="EP52" s="114">
        <v>0</v>
      </c>
      <c r="EQ52" s="114">
        <v>4</v>
      </c>
      <c r="ER52" s="114">
        <v>0</v>
      </c>
      <c r="ES52" s="114">
        <v>0</v>
      </c>
      <c r="ET52" s="114">
        <v>0</v>
      </c>
      <c r="EU52" s="114">
        <v>0</v>
      </c>
      <c r="EV52" s="114">
        <v>0</v>
      </c>
      <c r="EW52" s="114">
        <v>0</v>
      </c>
      <c r="EX52" s="114">
        <v>0</v>
      </c>
      <c r="EY52" s="114">
        <v>0</v>
      </c>
      <c r="EZ52" s="114">
        <v>0</v>
      </c>
      <c r="FA52" s="114">
        <v>0</v>
      </c>
      <c r="FB52" s="114">
        <v>0</v>
      </c>
      <c r="FC52" s="114">
        <v>0</v>
      </c>
      <c r="FD52" s="114">
        <v>0</v>
      </c>
      <c r="FE52" s="114">
        <v>0</v>
      </c>
      <c r="FF52" s="114">
        <v>0</v>
      </c>
      <c r="FG52" s="114">
        <v>0</v>
      </c>
      <c r="FH52" s="114">
        <v>0</v>
      </c>
      <c r="FI52" s="114">
        <v>0</v>
      </c>
      <c r="FJ52" s="114">
        <v>0</v>
      </c>
      <c r="FK52" s="114">
        <v>0</v>
      </c>
      <c r="FL52" s="114">
        <v>0</v>
      </c>
      <c r="FM52" s="114">
        <v>0</v>
      </c>
      <c r="FN52" s="114">
        <v>0</v>
      </c>
      <c r="FO52" s="114">
        <v>0</v>
      </c>
      <c r="FP52" s="114">
        <v>0</v>
      </c>
      <c r="FQ52" s="114">
        <v>0</v>
      </c>
      <c r="FR52" s="114">
        <v>0</v>
      </c>
      <c r="FS52" s="114">
        <v>0</v>
      </c>
      <c r="FT52" s="114">
        <v>0</v>
      </c>
      <c r="FU52" s="114">
        <v>0</v>
      </c>
      <c r="FV52" s="114">
        <v>0</v>
      </c>
      <c r="FW52" s="114">
        <v>0</v>
      </c>
      <c r="FX52" s="114">
        <v>0</v>
      </c>
      <c r="FY52" s="114">
        <v>0</v>
      </c>
      <c r="FZ52" s="114">
        <v>0</v>
      </c>
      <c r="GA52" s="114">
        <v>0</v>
      </c>
      <c r="GB52" s="114">
        <v>0</v>
      </c>
      <c r="GC52" s="114">
        <v>0</v>
      </c>
      <c r="GD52" s="114">
        <v>0</v>
      </c>
      <c r="GE52" s="114">
        <v>0</v>
      </c>
      <c r="GF52" s="114">
        <v>0</v>
      </c>
      <c r="GG52" s="114">
        <v>0</v>
      </c>
      <c r="GH52" s="114">
        <v>0</v>
      </c>
      <c r="GI52" s="114">
        <f>SUM(E52:GH52)</f>
        <v>275022.08999999997</v>
      </c>
    </row>
    <row r="53" spans="1:191" ht="11" thickBot="1">
      <c r="A53" s="725" t="s">
        <v>0</v>
      </c>
      <c r="B53" s="725"/>
      <c r="C53" s="11" t="s">
        <v>274</v>
      </c>
      <c r="D53" s="10" t="s">
        <v>280</v>
      </c>
      <c r="E53" s="115">
        <f t="shared" ref="E53:AJ53" si="21">SUBTOTAL(9,E50:E52)</f>
        <v>0</v>
      </c>
      <c r="F53" s="115">
        <f t="shared" si="21"/>
        <v>0</v>
      </c>
      <c r="G53" s="115">
        <f t="shared" si="21"/>
        <v>0</v>
      </c>
      <c r="H53" s="115">
        <f t="shared" si="21"/>
        <v>8078.55</v>
      </c>
      <c r="I53" s="115">
        <f t="shared" si="21"/>
        <v>5726.85</v>
      </c>
      <c r="J53" s="115">
        <f t="shared" si="21"/>
        <v>0</v>
      </c>
      <c r="K53" s="115">
        <f t="shared" si="21"/>
        <v>0</v>
      </c>
      <c r="L53" s="115">
        <f t="shared" si="21"/>
        <v>0</v>
      </c>
      <c r="M53" s="115">
        <f t="shared" si="21"/>
        <v>0</v>
      </c>
      <c r="N53" s="115">
        <f t="shared" si="21"/>
        <v>0</v>
      </c>
      <c r="O53" s="115">
        <f t="shared" si="21"/>
        <v>0</v>
      </c>
      <c r="P53" s="115">
        <f t="shared" si="21"/>
        <v>0</v>
      </c>
      <c r="Q53" s="115">
        <f t="shared" si="21"/>
        <v>0</v>
      </c>
      <c r="R53" s="115">
        <f t="shared" si="21"/>
        <v>0</v>
      </c>
      <c r="S53" s="115">
        <f t="shared" si="21"/>
        <v>5603.26</v>
      </c>
      <c r="T53" s="115">
        <f t="shared" si="21"/>
        <v>0</v>
      </c>
      <c r="U53" s="115">
        <f t="shared" si="21"/>
        <v>0</v>
      </c>
      <c r="V53" s="115">
        <f t="shared" si="21"/>
        <v>0</v>
      </c>
      <c r="W53" s="115">
        <f t="shared" si="21"/>
        <v>75</v>
      </c>
      <c r="X53" s="115">
        <f t="shared" si="21"/>
        <v>9122.5</v>
      </c>
      <c r="Y53" s="115">
        <f t="shared" si="21"/>
        <v>0</v>
      </c>
      <c r="Z53" s="115">
        <f t="shared" si="21"/>
        <v>8165.52</v>
      </c>
      <c r="AA53" s="115">
        <f t="shared" si="21"/>
        <v>0</v>
      </c>
      <c r="AB53" s="115">
        <f t="shared" si="21"/>
        <v>80</v>
      </c>
      <c r="AC53" s="115">
        <f t="shared" si="21"/>
        <v>0</v>
      </c>
      <c r="AD53" s="115">
        <f t="shared" si="21"/>
        <v>0</v>
      </c>
      <c r="AE53" s="115">
        <f t="shared" si="21"/>
        <v>0</v>
      </c>
      <c r="AF53" s="115">
        <f t="shared" si="21"/>
        <v>33309.99</v>
      </c>
      <c r="AG53" s="115">
        <f t="shared" si="21"/>
        <v>0</v>
      </c>
      <c r="AH53" s="115">
        <f t="shared" si="21"/>
        <v>0</v>
      </c>
      <c r="AI53" s="115">
        <f t="shared" si="21"/>
        <v>0</v>
      </c>
      <c r="AJ53" s="115">
        <f t="shared" si="21"/>
        <v>0</v>
      </c>
      <c r="AK53" s="115">
        <f t="shared" ref="AK53:BP53" si="22">SUBTOTAL(9,AK50:AK52)</f>
        <v>0</v>
      </c>
      <c r="AL53" s="115">
        <f t="shared" si="22"/>
        <v>0</v>
      </c>
      <c r="AM53" s="115">
        <f t="shared" si="22"/>
        <v>7256.45</v>
      </c>
      <c r="AN53" s="115">
        <f t="shared" si="22"/>
        <v>0</v>
      </c>
      <c r="AO53" s="115">
        <f t="shared" si="22"/>
        <v>0</v>
      </c>
      <c r="AP53" s="115">
        <f t="shared" si="22"/>
        <v>0</v>
      </c>
      <c r="AQ53" s="115">
        <f t="shared" si="22"/>
        <v>0</v>
      </c>
      <c r="AR53" s="115">
        <f t="shared" si="22"/>
        <v>0</v>
      </c>
      <c r="AS53" s="115">
        <f t="shared" si="22"/>
        <v>0</v>
      </c>
      <c r="AT53" s="115">
        <f t="shared" si="22"/>
        <v>0</v>
      </c>
      <c r="AU53" s="115">
        <f t="shared" si="22"/>
        <v>0</v>
      </c>
      <c r="AV53" s="115">
        <f t="shared" si="22"/>
        <v>0</v>
      </c>
      <c r="AW53" s="115">
        <f t="shared" si="22"/>
        <v>0</v>
      </c>
      <c r="AX53" s="115">
        <f t="shared" si="22"/>
        <v>0</v>
      </c>
      <c r="AY53" s="115">
        <f t="shared" si="22"/>
        <v>0</v>
      </c>
      <c r="AZ53" s="115">
        <f t="shared" si="22"/>
        <v>0</v>
      </c>
      <c r="BA53" s="115">
        <f t="shared" si="22"/>
        <v>0</v>
      </c>
      <c r="BB53" s="115">
        <f t="shared" si="22"/>
        <v>24940.94</v>
      </c>
      <c r="BC53" s="115">
        <f t="shared" si="22"/>
        <v>28548.09</v>
      </c>
      <c r="BD53" s="115">
        <f t="shared" si="22"/>
        <v>0</v>
      </c>
      <c r="BE53" s="115">
        <f t="shared" si="22"/>
        <v>8550</v>
      </c>
      <c r="BF53" s="115">
        <f t="shared" si="22"/>
        <v>0</v>
      </c>
      <c r="BG53" s="115">
        <f t="shared" si="22"/>
        <v>0</v>
      </c>
      <c r="BH53" s="115">
        <f t="shared" si="22"/>
        <v>0</v>
      </c>
      <c r="BI53" s="115">
        <f t="shared" si="22"/>
        <v>0</v>
      </c>
      <c r="BJ53" s="115">
        <f t="shared" si="22"/>
        <v>0</v>
      </c>
      <c r="BK53" s="115">
        <f t="shared" si="22"/>
        <v>0</v>
      </c>
      <c r="BL53" s="115">
        <f t="shared" si="22"/>
        <v>0</v>
      </c>
      <c r="BM53" s="115">
        <f t="shared" si="22"/>
        <v>0</v>
      </c>
      <c r="BN53" s="115">
        <f t="shared" si="22"/>
        <v>0</v>
      </c>
      <c r="BO53" s="115">
        <f t="shared" si="22"/>
        <v>0</v>
      </c>
      <c r="BP53" s="115">
        <f t="shared" si="22"/>
        <v>397</v>
      </c>
      <c r="BQ53" s="115">
        <f t="shared" ref="BQ53:CV53" si="23">SUBTOTAL(9,BQ50:BQ52)</f>
        <v>0</v>
      </c>
      <c r="BR53" s="115">
        <f t="shared" si="23"/>
        <v>0</v>
      </c>
      <c r="BS53" s="115">
        <f t="shared" si="23"/>
        <v>0</v>
      </c>
      <c r="BT53" s="115">
        <f t="shared" si="23"/>
        <v>0</v>
      </c>
      <c r="BU53" s="115">
        <f t="shared" si="23"/>
        <v>0</v>
      </c>
      <c r="BV53" s="115">
        <f t="shared" si="23"/>
        <v>12064.48</v>
      </c>
      <c r="BW53" s="115">
        <f t="shared" si="23"/>
        <v>0</v>
      </c>
      <c r="BX53" s="115">
        <f t="shared" si="23"/>
        <v>0</v>
      </c>
      <c r="BY53" s="115">
        <f t="shared" si="23"/>
        <v>555</v>
      </c>
      <c r="BZ53" s="115">
        <f t="shared" si="23"/>
        <v>0</v>
      </c>
      <c r="CA53" s="115">
        <f t="shared" si="23"/>
        <v>0</v>
      </c>
      <c r="CB53" s="115">
        <f t="shared" si="23"/>
        <v>27039.58</v>
      </c>
      <c r="CC53" s="115">
        <f t="shared" si="23"/>
        <v>0</v>
      </c>
      <c r="CD53" s="115">
        <f t="shared" si="23"/>
        <v>2062.4</v>
      </c>
      <c r="CE53" s="115">
        <f t="shared" si="23"/>
        <v>0</v>
      </c>
      <c r="CF53" s="115">
        <f t="shared" si="23"/>
        <v>0</v>
      </c>
      <c r="CG53" s="115">
        <f t="shared" si="23"/>
        <v>0</v>
      </c>
      <c r="CH53" s="115">
        <f t="shared" si="23"/>
        <v>0</v>
      </c>
      <c r="CI53" s="115">
        <f t="shared" si="23"/>
        <v>0</v>
      </c>
      <c r="CJ53" s="115">
        <f t="shared" si="23"/>
        <v>2896.61</v>
      </c>
      <c r="CK53" s="115">
        <f t="shared" si="23"/>
        <v>2040</v>
      </c>
      <c r="CL53" s="115">
        <f t="shared" si="23"/>
        <v>676.05</v>
      </c>
      <c r="CM53" s="115">
        <f t="shared" si="23"/>
        <v>0</v>
      </c>
      <c r="CN53" s="115">
        <f t="shared" si="23"/>
        <v>0</v>
      </c>
      <c r="CO53" s="115">
        <f t="shared" si="23"/>
        <v>0</v>
      </c>
      <c r="CP53" s="115">
        <f t="shared" si="23"/>
        <v>57.75</v>
      </c>
      <c r="CQ53" s="115">
        <f t="shared" si="23"/>
        <v>0</v>
      </c>
      <c r="CR53" s="115">
        <f t="shared" si="23"/>
        <v>0</v>
      </c>
      <c r="CS53" s="115">
        <f t="shared" si="23"/>
        <v>0</v>
      </c>
      <c r="CT53" s="115">
        <f t="shared" si="23"/>
        <v>3454.29</v>
      </c>
      <c r="CU53" s="115">
        <f t="shared" si="23"/>
        <v>0</v>
      </c>
      <c r="CV53" s="115">
        <f t="shared" si="23"/>
        <v>0</v>
      </c>
      <c r="CW53" s="115">
        <f t="shared" ref="CW53:EB53" si="24">SUBTOTAL(9,CW50:CW52)</f>
        <v>0</v>
      </c>
      <c r="CX53" s="115">
        <f t="shared" si="24"/>
        <v>0</v>
      </c>
      <c r="CY53" s="115">
        <f t="shared" si="24"/>
        <v>11551</v>
      </c>
      <c r="CZ53" s="115">
        <f t="shared" si="24"/>
        <v>0</v>
      </c>
      <c r="DA53" s="115">
        <f t="shared" si="24"/>
        <v>14879.11</v>
      </c>
      <c r="DB53" s="115">
        <f t="shared" si="24"/>
        <v>1365</v>
      </c>
      <c r="DC53" s="115">
        <f t="shared" si="24"/>
        <v>0</v>
      </c>
      <c r="DD53" s="115">
        <f t="shared" si="24"/>
        <v>0</v>
      </c>
      <c r="DE53" s="115">
        <f t="shared" si="24"/>
        <v>0</v>
      </c>
      <c r="DF53" s="115">
        <f t="shared" si="24"/>
        <v>6770</v>
      </c>
      <c r="DG53" s="115">
        <f t="shared" si="24"/>
        <v>15406.59</v>
      </c>
      <c r="DH53" s="115">
        <f t="shared" si="24"/>
        <v>15530.33</v>
      </c>
      <c r="DI53" s="115">
        <f t="shared" si="24"/>
        <v>0</v>
      </c>
      <c r="DJ53" s="115">
        <f t="shared" si="24"/>
        <v>1000</v>
      </c>
      <c r="DK53" s="115">
        <f t="shared" si="24"/>
        <v>0</v>
      </c>
      <c r="DL53" s="115">
        <f t="shared" si="24"/>
        <v>0</v>
      </c>
      <c r="DM53" s="115">
        <f t="shared" si="24"/>
        <v>1091935</v>
      </c>
      <c r="DN53" s="115">
        <f t="shared" si="24"/>
        <v>0</v>
      </c>
      <c r="DO53" s="115">
        <f t="shared" si="24"/>
        <v>0</v>
      </c>
      <c r="DP53" s="115">
        <f t="shared" si="24"/>
        <v>0</v>
      </c>
      <c r="DQ53" s="115">
        <f t="shared" si="24"/>
        <v>0</v>
      </c>
      <c r="DR53" s="115">
        <f t="shared" si="24"/>
        <v>0</v>
      </c>
      <c r="DS53" s="115">
        <f t="shared" si="24"/>
        <v>0</v>
      </c>
      <c r="DT53" s="115">
        <f t="shared" si="24"/>
        <v>0</v>
      </c>
      <c r="DU53" s="115">
        <f t="shared" si="24"/>
        <v>0</v>
      </c>
      <c r="DV53" s="115">
        <f t="shared" si="24"/>
        <v>0</v>
      </c>
      <c r="DW53" s="115">
        <f t="shared" si="24"/>
        <v>0</v>
      </c>
      <c r="DX53" s="115">
        <f t="shared" si="24"/>
        <v>0</v>
      </c>
      <c r="DY53" s="115">
        <f t="shared" si="24"/>
        <v>0</v>
      </c>
      <c r="DZ53" s="115">
        <f t="shared" si="24"/>
        <v>0</v>
      </c>
      <c r="EA53" s="115">
        <f t="shared" si="24"/>
        <v>0</v>
      </c>
      <c r="EB53" s="115">
        <f t="shared" si="24"/>
        <v>0</v>
      </c>
      <c r="EC53" s="115">
        <f t="shared" ref="EC53:FH53" si="25">SUBTOTAL(9,EC50:EC52)</f>
        <v>0</v>
      </c>
      <c r="ED53" s="115">
        <f t="shared" si="25"/>
        <v>0</v>
      </c>
      <c r="EE53" s="115">
        <f t="shared" si="25"/>
        <v>3023.15</v>
      </c>
      <c r="EF53" s="115">
        <f t="shared" si="25"/>
        <v>0</v>
      </c>
      <c r="EG53" s="115">
        <f t="shared" si="25"/>
        <v>0</v>
      </c>
      <c r="EH53" s="115">
        <f t="shared" si="25"/>
        <v>0</v>
      </c>
      <c r="EI53" s="115">
        <f t="shared" si="25"/>
        <v>0</v>
      </c>
      <c r="EJ53" s="115">
        <f t="shared" si="25"/>
        <v>285</v>
      </c>
      <c r="EK53" s="115">
        <f t="shared" si="25"/>
        <v>0</v>
      </c>
      <c r="EL53" s="115">
        <f t="shared" si="25"/>
        <v>0</v>
      </c>
      <c r="EM53" s="115">
        <f t="shared" si="25"/>
        <v>15000</v>
      </c>
      <c r="EN53" s="115">
        <f t="shared" si="25"/>
        <v>41</v>
      </c>
      <c r="EO53" s="115">
        <f t="shared" si="25"/>
        <v>0</v>
      </c>
      <c r="EP53" s="115">
        <f t="shared" si="25"/>
        <v>0</v>
      </c>
      <c r="EQ53" s="115">
        <f t="shared" si="25"/>
        <v>1304</v>
      </c>
      <c r="ER53" s="115">
        <f t="shared" si="25"/>
        <v>60000</v>
      </c>
      <c r="ES53" s="115">
        <f t="shared" si="25"/>
        <v>0</v>
      </c>
      <c r="ET53" s="115">
        <f t="shared" si="25"/>
        <v>0</v>
      </c>
      <c r="EU53" s="115">
        <f t="shared" si="25"/>
        <v>0</v>
      </c>
      <c r="EV53" s="115">
        <f t="shared" si="25"/>
        <v>0</v>
      </c>
      <c r="EW53" s="115">
        <f t="shared" si="25"/>
        <v>0</v>
      </c>
      <c r="EX53" s="115">
        <f t="shared" si="25"/>
        <v>0</v>
      </c>
      <c r="EY53" s="115">
        <f t="shared" si="25"/>
        <v>0</v>
      </c>
      <c r="EZ53" s="115">
        <f t="shared" si="25"/>
        <v>0</v>
      </c>
      <c r="FA53" s="115">
        <f t="shared" si="25"/>
        <v>0</v>
      </c>
      <c r="FB53" s="115">
        <f t="shared" si="25"/>
        <v>0</v>
      </c>
      <c r="FC53" s="115">
        <f t="shared" si="25"/>
        <v>0</v>
      </c>
      <c r="FD53" s="115">
        <f t="shared" si="25"/>
        <v>0</v>
      </c>
      <c r="FE53" s="115">
        <f t="shared" si="25"/>
        <v>0</v>
      </c>
      <c r="FF53" s="115">
        <f t="shared" si="25"/>
        <v>0</v>
      </c>
      <c r="FG53" s="115">
        <f t="shared" si="25"/>
        <v>0</v>
      </c>
      <c r="FH53" s="115">
        <f t="shared" si="25"/>
        <v>0</v>
      </c>
      <c r="FI53" s="115">
        <f t="shared" ref="FI53:GI53" si="26">SUBTOTAL(9,FI50:FI52)</f>
        <v>0</v>
      </c>
      <c r="FJ53" s="115">
        <f t="shared" si="26"/>
        <v>0</v>
      </c>
      <c r="FK53" s="115">
        <f t="shared" si="26"/>
        <v>0</v>
      </c>
      <c r="FL53" s="115">
        <f t="shared" si="26"/>
        <v>0</v>
      </c>
      <c r="FM53" s="115">
        <f t="shared" si="26"/>
        <v>0</v>
      </c>
      <c r="FN53" s="115">
        <f t="shared" si="26"/>
        <v>0</v>
      </c>
      <c r="FO53" s="115">
        <f t="shared" si="26"/>
        <v>0</v>
      </c>
      <c r="FP53" s="115">
        <f t="shared" si="26"/>
        <v>0</v>
      </c>
      <c r="FQ53" s="115">
        <f t="shared" si="26"/>
        <v>0</v>
      </c>
      <c r="FR53" s="115">
        <f t="shared" si="26"/>
        <v>0</v>
      </c>
      <c r="FS53" s="115">
        <f t="shared" si="26"/>
        <v>0</v>
      </c>
      <c r="FT53" s="115">
        <f t="shared" si="26"/>
        <v>0</v>
      </c>
      <c r="FU53" s="115">
        <f t="shared" si="26"/>
        <v>0</v>
      </c>
      <c r="FV53" s="115">
        <f t="shared" si="26"/>
        <v>0</v>
      </c>
      <c r="FW53" s="115">
        <f t="shared" si="26"/>
        <v>0</v>
      </c>
      <c r="FX53" s="115">
        <f t="shared" si="26"/>
        <v>0</v>
      </c>
      <c r="FY53" s="115">
        <f t="shared" si="26"/>
        <v>0</v>
      </c>
      <c r="FZ53" s="115">
        <f t="shared" si="26"/>
        <v>0</v>
      </c>
      <c r="GA53" s="115">
        <f t="shared" si="26"/>
        <v>0</v>
      </c>
      <c r="GB53" s="115">
        <f t="shared" si="26"/>
        <v>0</v>
      </c>
      <c r="GC53" s="115">
        <f t="shared" si="26"/>
        <v>0</v>
      </c>
      <c r="GD53" s="115">
        <f t="shared" si="26"/>
        <v>0</v>
      </c>
      <c r="GE53" s="115">
        <f t="shared" si="26"/>
        <v>0</v>
      </c>
      <c r="GF53" s="115">
        <f t="shared" si="26"/>
        <v>0</v>
      </c>
      <c r="GG53" s="115">
        <f t="shared" si="26"/>
        <v>0</v>
      </c>
      <c r="GH53" s="115">
        <f t="shared" si="26"/>
        <v>0</v>
      </c>
      <c r="GI53" s="115">
        <f t="shared" si="26"/>
        <v>1428790.4899999998</v>
      </c>
    </row>
    <row r="54" spans="1:191" ht="10.5" thickTop="1"/>
    <row r="55" spans="1:191" ht="10.5">
      <c r="A55" s="726" t="s">
        <v>0</v>
      </c>
      <c r="B55" s="726"/>
      <c r="C55" s="8" t="s">
        <v>281</v>
      </c>
      <c r="D55" s="7" t="s">
        <v>282</v>
      </c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</row>
    <row r="56" spans="1:191" s="112" customFormat="1">
      <c r="A56" s="728" t="s">
        <v>0</v>
      </c>
      <c r="B56" s="728"/>
      <c r="C56" s="164" t="s">
        <v>283</v>
      </c>
      <c r="D56" s="112" t="s">
        <v>284</v>
      </c>
      <c r="E56" s="114">
        <v>0</v>
      </c>
      <c r="F56" s="114">
        <v>0</v>
      </c>
      <c r="G56" s="114">
        <v>0</v>
      </c>
      <c r="H56" s="114">
        <v>113306.33</v>
      </c>
      <c r="I56" s="114">
        <v>4234625.1900000004</v>
      </c>
      <c r="J56" s="114">
        <v>0</v>
      </c>
      <c r="K56" s="114">
        <v>5579.15</v>
      </c>
      <c r="L56" s="114">
        <v>0</v>
      </c>
      <c r="M56" s="114">
        <v>0</v>
      </c>
      <c r="N56" s="114">
        <v>9428.23</v>
      </c>
      <c r="O56" s="114">
        <v>6201.85</v>
      </c>
      <c r="P56" s="114">
        <v>0</v>
      </c>
      <c r="Q56" s="114">
        <v>0</v>
      </c>
      <c r="R56" s="114">
        <v>0</v>
      </c>
      <c r="S56" s="114">
        <v>10952.29</v>
      </c>
      <c r="T56" s="114">
        <v>572750.27</v>
      </c>
      <c r="U56" s="114">
        <v>179202.25</v>
      </c>
      <c r="V56" s="114">
        <v>0</v>
      </c>
      <c r="W56" s="114">
        <v>17943.939999999999</v>
      </c>
      <c r="X56" s="114">
        <v>0</v>
      </c>
      <c r="Y56" s="114">
        <v>1473.64</v>
      </c>
      <c r="Z56" s="114">
        <v>267832.5</v>
      </c>
      <c r="AA56" s="114">
        <v>0</v>
      </c>
      <c r="AB56" s="114">
        <v>105875.34</v>
      </c>
      <c r="AC56" s="114">
        <v>29281.86</v>
      </c>
      <c r="AD56" s="114">
        <v>30342.36</v>
      </c>
      <c r="AE56" s="114">
        <v>0</v>
      </c>
      <c r="AF56" s="114">
        <v>151375.23000000001</v>
      </c>
      <c r="AG56" s="114">
        <v>0</v>
      </c>
      <c r="AH56" s="114">
        <v>0</v>
      </c>
      <c r="AI56" s="114">
        <v>3908.33</v>
      </c>
      <c r="AJ56" s="114">
        <v>0</v>
      </c>
      <c r="AK56" s="114">
        <v>0</v>
      </c>
      <c r="AL56" s="114">
        <v>0</v>
      </c>
      <c r="AM56" s="114">
        <v>0</v>
      </c>
      <c r="AN56" s="114">
        <v>7221.48</v>
      </c>
      <c r="AO56" s="114">
        <v>0</v>
      </c>
      <c r="AP56" s="114">
        <v>0</v>
      </c>
      <c r="AQ56" s="114">
        <v>0</v>
      </c>
      <c r="AR56" s="114">
        <v>1446.76</v>
      </c>
      <c r="AS56" s="114">
        <v>0</v>
      </c>
      <c r="AT56" s="114">
        <v>2849.25</v>
      </c>
      <c r="AU56" s="114">
        <v>34228.480000000003</v>
      </c>
      <c r="AV56" s="114">
        <v>0</v>
      </c>
      <c r="AW56" s="114">
        <v>0</v>
      </c>
      <c r="AX56" s="114">
        <v>0</v>
      </c>
      <c r="AY56" s="114">
        <v>0</v>
      </c>
      <c r="AZ56" s="114">
        <v>30218.42</v>
      </c>
      <c r="BA56" s="114">
        <v>6103.64</v>
      </c>
      <c r="BB56" s="114">
        <v>181284.34</v>
      </c>
      <c r="BC56" s="114">
        <v>0</v>
      </c>
      <c r="BD56" s="114">
        <v>0</v>
      </c>
      <c r="BE56" s="114">
        <v>0</v>
      </c>
      <c r="BF56" s="114">
        <v>0</v>
      </c>
      <c r="BG56" s="114">
        <v>38299.57</v>
      </c>
      <c r="BH56" s="114">
        <v>95329.1</v>
      </c>
      <c r="BI56" s="114">
        <v>0</v>
      </c>
      <c r="BJ56" s="114">
        <v>0</v>
      </c>
      <c r="BK56" s="114">
        <v>6134.39</v>
      </c>
      <c r="BL56" s="114">
        <v>72769.06</v>
      </c>
      <c r="BM56" s="114">
        <v>801.87</v>
      </c>
      <c r="BN56" s="114">
        <v>0</v>
      </c>
      <c r="BO56" s="114">
        <v>0</v>
      </c>
      <c r="BP56" s="114">
        <v>76880</v>
      </c>
      <c r="BQ56" s="114">
        <v>0</v>
      </c>
      <c r="BR56" s="114">
        <v>0</v>
      </c>
      <c r="BS56" s="114">
        <v>0</v>
      </c>
      <c r="BT56" s="114">
        <v>0</v>
      </c>
      <c r="BU56" s="114">
        <v>2307.11</v>
      </c>
      <c r="BV56" s="114">
        <v>869826.83</v>
      </c>
      <c r="BW56" s="114">
        <v>0</v>
      </c>
      <c r="BX56" s="114">
        <v>74217.91</v>
      </c>
      <c r="BY56" s="114">
        <v>2142.2600000000002</v>
      </c>
      <c r="BZ56" s="114">
        <v>0</v>
      </c>
      <c r="CA56" s="114">
        <v>41097.78</v>
      </c>
      <c r="CB56" s="114">
        <v>0</v>
      </c>
      <c r="CC56" s="114">
        <v>0</v>
      </c>
      <c r="CD56" s="114">
        <v>0</v>
      </c>
      <c r="CE56" s="114">
        <v>0</v>
      </c>
      <c r="CF56" s="114">
        <v>0</v>
      </c>
      <c r="CG56" s="114">
        <v>0</v>
      </c>
      <c r="CH56" s="114">
        <v>0</v>
      </c>
      <c r="CI56" s="114">
        <v>0</v>
      </c>
      <c r="CJ56" s="114">
        <v>20470.13</v>
      </c>
      <c r="CK56" s="114">
        <v>0</v>
      </c>
      <c r="CL56" s="114">
        <v>0</v>
      </c>
      <c r="CM56" s="114">
        <v>0</v>
      </c>
      <c r="CN56" s="114">
        <v>0</v>
      </c>
      <c r="CO56" s="114">
        <v>52600.23</v>
      </c>
      <c r="CP56" s="114">
        <v>112739.84</v>
      </c>
      <c r="CQ56" s="114">
        <v>0</v>
      </c>
      <c r="CR56" s="114">
        <v>0</v>
      </c>
      <c r="CS56" s="114">
        <v>0</v>
      </c>
      <c r="CT56" s="114">
        <v>40689.42</v>
      </c>
      <c r="CU56" s="114">
        <v>0</v>
      </c>
      <c r="CV56" s="114">
        <v>4185.09</v>
      </c>
      <c r="CW56" s="114">
        <v>0</v>
      </c>
      <c r="CX56" s="114">
        <v>31285.53</v>
      </c>
      <c r="CY56" s="114">
        <v>22232.28</v>
      </c>
      <c r="CZ56" s="114">
        <v>58918.080000000002</v>
      </c>
      <c r="DA56" s="114">
        <v>61901.45</v>
      </c>
      <c r="DB56" s="114">
        <v>34244.21</v>
      </c>
      <c r="DC56" s="114">
        <v>0</v>
      </c>
      <c r="DD56" s="114">
        <v>235.84</v>
      </c>
      <c r="DE56" s="114">
        <v>0</v>
      </c>
      <c r="DF56" s="114">
        <v>46703.199999999997</v>
      </c>
      <c r="DG56" s="114">
        <v>106186.2</v>
      </c>
      <c r="DH56" s="114">
        <v>257993.78</v>
      </c>
      <c r="DI56" s="114">
        <v>11672.62</v>
      </c>
      <c r="DJ56" s="114">
        <v>64490.16</v>
      </c>
      <c r="DK56" s="114">
        <v>1729.39</v>
      </c>
      <c r="DL56" s="114">
        <v>0</v>
      </c>
      <c r="DM56" s="114">
        <v>1945280.2</v>
      </c>
      <c r="DN56" s="114">
        <v>21660.28</v>
      </c>
      <c r="DO56" s="114">
        <v>0</v>
      </c>
      <c r="DP56" s="114">
        <v>196255.34</v>
      </c>
      <c r="DQ56" s="114">
        <v>0</v>
      </c>
      <c r="DR56" s="114">
        <v>100299.98</v>
      </c>
      <c r="DS56" s="114">
        <v>0</v>
      </c>
      <c r="DT56" s="114">
        <v>20432.89</v>
      </c>
      <c r="DU56" s="114">
        <v>28216.85</v>
      </c>
      <c r="DV56" s="114">
        <v>6648.04</v>
      </c>
      <c r="DW56" s="114">
        <v>0</v>
      </c>
      <c r="DX56" s="114">
        <v>10120.74</v>
      </c>
      <c r="DY56" s="114">
        <v>231002.39</v>
      </c>
      <c r="DZ56" s="114">
        <v>0</v>
      </c>
      <c r="EA56" s="114">
        <v>0</v>
      </c>
      <c r="EB56" s="114">
        <v>0</v>
      </c>
      <c r="EC56" s="114">
        <v>0</v>
      </c>
      <c r="ED56" s="114">
        <v>0</v>
      </c>
      <c r="EE56" s="114">
        <v>11638.2</v>
      </c>
      <c r="EF56" s="114">
        <v>0</v>
      </c>
      <c r="EG56" s="114">
        <v>0</v>
      </c>
      <c r="EH56" s="114">
        <v>43371.38</v>
      </c>
      <c r="EI56" s="114">
        <v>31821.01</v>
      </c>
      <c r="EJ56" s="114">
        <v>20978.45</v>
      </c>
      <c r="EK56" s="114">
        <v>0</v>
      </c>
      <c r="EL56" s="114">
        <v>0</v>
      </c>
      <c r="EM56" s="114">
        <v>10603.36</v>
      </c>
      <c r="EN56" s="114">
        <v>0</v>
      </c>
      <c r="EO56" s="114">
        <v>4116.22</v>
      </c>
      <c r="EP56" s="114">
        <v>36879.040000000001</v>
      </c>
      <c r="EQ56" s="114">
        <v>159674.32</v>
      </c>
      <c r="ER56" s="114">
        <v>11229.55</v>
      </c>
      <c r="ES56" s="114">
        <v>0</v>
      </c>
      <c r="ET56" s="114">
        <v>0</v>
      </c>
      <c r="EU56" s="114">
        <v>0</v>
      </c>
      <c r="EV56" s="114">
        <v>0</v>
      </c>
      <c r="EW56" s="114">
        <v>0</v>
      </c>
      <c r="EX56" s="114">
        <v>0</v>
      </c>
      <c r="EY56" s="114">
        <v>0</v>
      </c>
      <c r="EZ56" s="114">
        <v>0</v>
      </c>
      <c r="FA56" s="114">
        <v>0</v>
      </c>
      <c r="FB56" s="114">
        <v>0</v>
      </c>
      <c r="FC56" s="114">
        <v>0</v>
      </c>
      <c r="FD56" s="114">
        <v>0</v>
      </c>
      <c r="FE56" s="114">
        <v>11617.22</v>
      </c>
      <c r="FF56" s="114">
        <v>0</v>
      </c>
      <c r="FG56" s="114">
        <v>49707.03</v>
      </c>
      <c r="FH56" s="114">
        <v>0</v>
      </c>
      <c r="FI56" s="114">
        <v>0</v>
      </c>
      <c r="FJ56" s="114">
        <v>39254.9</v>
      </c>
      <c r="FK56" s="114">
        <v>0</v>
      </c>
      <c r="FL56" s="114">
        <v>0</v>
      </c>
      <c r="FM56" s="114">
        <v>0</v>
      </c>
      <c r="FN56" s="114">
        <v>0</v>
      </c>
      <c r="FO56" s="114">
        <v>0</v>
      </c>
      <c r="FP56" s="114">
        <v>0</v>
      </c>
      <c r="FQ56" s="114">
        <v>0</v>
      </c>
      <c r="FR56" s="114">
        <v>0</v>
      </c>
      <c r="FS56" s="114">
        <v>0</v>
      </c>
      <c r="FT56" s="114">
        <v>0</v>
      </c>
      <c r="FU56" s="114">
        <v>0</v>
      </c>
      <c r="FV56" s="114">
        <v>6763.46</v>
      </c>
      <c r="FW56" s="114">
        <v>0</v>
      </c>
      <c r="FX56" s="114">
        <v>0</v>
      </c>
      <c r="FY56" s="114">
        <v>0</v>
      </c>
      <c r="FZ56" s="114">
        <v>0</v>
      </c>
      <c r="GA56" s="114">
        <v>0</v>
      </c>
      <c r="GB56" s="114">
        <v>0</v>
      </c>
      <c r="GC56" s="114">
        <v>1638</v>
      </c>
      <c r="GD56" s="114">
        <v>0</v>
      </c>
      <c r="GE56" s="114">
        <v>0</v>
      </c>
      <c r="GF56" s="114">
        <v>6750.91</v>
      </c>
      <c r="GG56" s="114">
        <v>0</v>
      </c>
      <c r="GH56" s="114">
        <v>1019.54</v>
      </c>
      <c r="GI56" s="114">
        <f>SUM(E56:GH56)</f>
        <v>11218493.760000002</v>
      </c>
    </row>
    <row r="57" spans="1:191" ht="11" thickBot="1">
      <c r="A57" s="725" t="s">
        <v>0</v>
      </c>
      <c r="B57" s="725"/>
      <c r="C57" s="11" t="s">
        <v>281</v>
      </c>
      <c r="D57" s="10" t="s">
        <v>285</v>
      </c>
      <c r="E57" s="115">
        <f t="shared" ref="E57:AJ57" si="27">SUBTOTAL(9,E55:E56)</f>
        <v>0</v>
      </c>
      <c r="F57" s="115">
        <f t="shared" si="27"/>
        <v>0</v>
      </c>
      <c r="G57" s="115">
        <f t="shared" si="27"/>
        <v>0</v>
      </c>
      <c r="H57" s="115">
        <f t="shared" si="27"/>
        <v>113306.33</v>
      </c>
      <c r="I57" s="115">
        <f t="shared" si="27"/>
        <v>4234625.1900000004</v>
      </c>
      <c r="J57" s="115">
        <f t="shared" si="27"/>
        <v>0</v>
      </c>
      <c r="K57" s="115">
        <f t="shared" si="27"/>
        <v>5579.15</v>
      </c>
      <c r="L57" s="115">
        <f t="shared" si="27"/>
        <v>0</v>
      </c>
      <c r="M57" s="115">
        <f t="shared" si="27"/>
        <v>0</v>
      </c>
      <c r="N57" s="115">
        <f t="shared" si="27"/>
        <v>9428.23</v>
      </c>
      <c r="O57" s="115">
        <f t="shared" si="27"/>
        <v>6201.85</v>
      </c>
      <c r="P57" s="115">
        <f t="shared" si="27"/>
        <v>0</v>
      </c>
      <c r="Q57" s="115">
        <f t="shared" si="27"/>
        <v>0</v>
      </c>
      <c r="R57" s="115">
        <f t="shared" si="27"/>
        <v>0</v>
      </c>
      <c r="S57" s="115">
        <f t="shared" si="27"/>
        <v>10952.29</v>
      </c>
      <c r="T57" s="115">
        <f t="shared" si="27"/>
        <v>572750.27</v>
      </c>
      <c r="U57" s="115">
        <f t="shared" si="27"/>
        <v>179202.25</v>
      </c>
      <c r="V57" s="115">
        <f t="shared" si="27"/>
        <v>0</v>
      </c>
      <c r="W57" s="115">
        <f t="shared" si="27"/>
        <v>17943.939999999999</v>
      </c>
      <c r="X57" s="115">
        <f t="shared" si="27"/>
        <v>0</v>
      </c>
      <c r="Y57" s="115">
        <f t="shared" si="27"/>
        <v>1473.64</v>
      </c>
      <c r="Z57" s="115">
        <f t="shared" si="27"/>
        <v>267832.5</v>
      </c>
      <c r="AA57" s="115">
        <f t="shared" si="27"/>
        <v>0</v>
      </c>
      <c r="AB57" s="115">
        <f t="shared" si="27"/>
        <v>105875.34</v>
      </c>
      <c r="AC57" s="115">
        <f t="shared" si="27"/>
        <v>29281.86</v>
      </c>
      <c r="AD57" s="115">
        <f t="shared" si="27"/>
        <v>30342.36</v>
      </c>
      <c r="AE57" s="115">
        <f t="shared" si="27"/>
        <v>0</v>
      </c>
      <c r="AF57" s="115">
        <f t="shared" si="27"/>
        <v>151375.23000000001</v>
      </c>
      <c r="AG57" s="115">
        <f t="shared" si="27"/>
        <v>0</v>
      </c>
      <c r="AH57" s="115">
        <f t="shared" si="27"/>
        <v>0</v>
      </c>
      <c r="AI57" s="115">
        <f t="shared" si="27"/>
        <v>3908.33</v>
      </c>
      <c r="AJ57" s="115">
        <f t="shared" si="27"/>
        <v>0</v>
      </c>
      <c r="AK57" s="115">
        <f t="shared" ref="AK57:BP57" si="28">SUBTOTAL(9,AK55:AK56)</f>
        <v>0</v>
      </c>
      <c r="AL57" s="115">
        <f t="shared" si="28"/>
        <v>0</v>
      </c>
      <c r="AM57" s="115">
        <f t="shared" si="28"/>
        <v>0</v>
      </c>
      <c r="AN57" s="115">
        <f t="shared" si="28"/>
        <v>7221.48</v>
      </c>
      <c r="AO57" s="115">
        <f t="shared" si="28"/>
        <v>0</v>
      </c>
      <c r="AP57" s="115">
        <f t="shared" si="28"/>
        <v>0</v>
      </c>
      <c r="AQ57" s="115">
        <f t="shared" si="28"/>
        <v>0</v>
      </c>
      <c r="AR57" s="115">
        <f t="shared" si="28"/>
        <v>1446.76</v>
      </c>
      <c r="AS57" s="115">
        <f t="shared" si="28"/>
        <v>0</v>
      </c>
      <c r="AT57" s="115">
        <f t="shared" si="28"/>
        <v>2849.25</v>
      </c>
      <c r="AU57" s="115">
        <f t="shared" si="28"/>
        <v>34228.480000000003</v>
      </c>
      <c r="AV57" s="115">
        <f t="shared" si="28"/>
        <v>0</v>
      </c>
      <c r="AW57" s="115">
        <f t="shared" si="28"/>
        <v>0</v>
      </c>
      <c r="AX57" s="115">
        <f t="shared" si="28"/>
        <v>0</v>
      </c>
      <c r="AY57" s="115">
        <f t="shared" si="28"/>
        <v>0</v>
      </c>
      <c r="AZ57" s="115">
        <f t="shared" si="28"/>
        <v>30218.42</v>
      </c>
      <c r="BA57" s="115">
        <f t="shared" si="28"/>
        <v>6103.64</v>
      </c>
      <c r="BB57" s="115">
        <f t="shared" si="28"/>
        <v>181284.34</v>
      </c>
      <c r="BC57" s="115">
        <f t="shared" si="28"/>
        <v>0</v>
      </c>
      <c r="BD57" s="115">
        <f t="shared" si="28"/>
        <v>0</v>
      </c>
      <c r="BE57" s="115">
        <f t="shared" si="28"/>
        <v>0</v>
      </c>
      <c r="BF57" s="115">
        <f t="shared" si="28"/>
        <v>0</v>
      </c>
      <c r="BG57" s="115">
        <f t="shared" si="28"/>
        <v>38299.57</v>
      </c>
      <c r="BH57" s="115">
        <f t="shared" si="28"/>
        <v>95329.1</v>
      </c>
      <c r="BI57" s="115">
        <f t="shared" si="28"/>
        <v>0</v>
      </c>
      <c r="BJ57" s="115">
        <f t="shared" si="28"/>
        <v>0</v>
      </c>
      <c r="BK57" s="115">
        <f t="shared" si="28"/>
        <v>6134.39</v>
      </c>
      <c r="BL57" s="115">
        <f t="shared" si="28"/>
        <v>72769.06</v>
      </c>
      <c r="BM57" s="115">
        <f t="shared" si="28"/>
        <v>801.87</v>
      </c>
      <c r="BN57" s="115">
        <f t="shared" si="28"/>
        <v>0</v>
      </c>
      <c r="BO57" s="115">
        <f t="shared" si="28"/>
        <v>0</v>
      </c>
      <c r="BP57" s="115">
        <f t="shared" si="28"/>
        <v>76880</v>
      </c>
      <c r="BQ57" s="115">
        <f t="shared" ref="BQ57:CV57" si="29">SUBTOTAL(9,BQ55:BQ56)</f>
        <v>0</v>
      </c>
      <c r="BR57" s="115">
        <f t="shared" si="29"/>
        <v>0</v>
      </c>
      <c r="BS57" s="115">
        <f t="shared" si="29"/>
        <v>0</v>
      </c>
      <c r="BT57" s="115">
        <f t="shared" si="29"/>
        <v>0</v>
      </c>
      <c r="BU57" s="115">
        <f t="shared" si="29"/>
        <v>2307.11</v>
      </c>
      <c r="BV57" s="115">
        <f t="shared" si="29"/>
        <v>869826.83</v>
      </c>
      <c r="BW57" s="115">
        <f t="shared" si="29"/>
        <v>0</v>
      </c>
      <c r="BX57" s="115">
        <f t="shared" si="29"/>
        <v>74217.91</v>
      </c>
      <c r="BY57" s="115">
        <f t="shared" si="29"/>
        <v>2142.2600000000002</v>
      </c>
      <c r="BZ57" s="115">
        <f t="shared" si="29"/>
        <v>0</v>
      </c>
      <c r="CA57" s="115">
        <f t="shared" si="29"/>
        <v>41097.78</v>
      </c>
      <c r="CB57" s="115">
        <f t="shared" si="29"/>
        <v>0</v>
      </c>
      <c r="CC57" s="115">
        <f t="shared" si="29"/>
        <v>0</v>
      </c>
      <c r="CD57" s="115">
        <f t="shared" si="29"/>
        <v>0</v>
      </c>
      <c r="CE57" s="115">
        <f t="shared" si="29"/>
        <v>0</v>
      </c>
      <c r="CF57" s="115">
        <f t="shared" si="29"/>
        <v>0</v>
      </c>
      <c r="CG57" s="115">
        <f t="shared" si="29"/>
        <v>0</v>
      </c>
      <c r="CH57" s="115">
        <f t="shared" si="29"/>
        <v>0</v>
      </c>
      <c r="CI57" s="115">
        <f t="shared" si="29"/>
        <v>0</v>
      </c>
      <c r="CJ57" s="115">
        <f t="shared" si="29"/>
        <v>20470.13</v>
      </c>
      <c r="CK57" s="115">
        <f t="shared" si="29"/>
        <v>0</v>
      </c>
      <c r="CL57" s="115">
        <f t="shared" si="29"/>
        <v>0</v>
      </c>
      <c r="CM57" s="115">
        <f t="shared" si="29"/>
        <v>0</v>
      </c>
      <c r="CN57" s="115">
        <f t="shared" si="29"/>
        <v>0</v>
      </c>
      <c r="CO57" s="115">
        <f t="shared" si="29"/>
        <v>52600.23</v>
      </c>
      <c r="CP57" s="115">
        <f t="shared" si="29"/>
        <v>112739.84</v>
      </c>
      <c r="CQ57" s="115">
        <f t="shared" si="29"/>
        <v>0</v>
      </c>
      <c r="CR57" s="115">
        <f t="shared" si="29"/>
        <v>0</v>
      </c>
      <c r="CS57" s="115">
        <f t="shared" si="29"/>
        <v>0</v>
      </c>
      <c r="CT57" s="115">
        <f t="shared" si="29"/>
        <v>40689.42</v>
      </c>
      <c r="CU57" s="115">
        <f t="shared" si="29"/>
        <v>0</v>
      </c>
      <c r="CV57" s="115">
        <f t="shared" si="29"/>
        <v>4185.09</v>
      </c>
      <c r="CW57" s="115">
        <f t="shared" ref="CW57:EB57" si="30">SUBTOTAL(9,CW55:CW56)</f>
        <v>0</v>
      </c>
      <c r="CX57" s="115">
        <f t="shared" si="30"/>
        <v>31285.53</v>
      </c>
      <c r="CY57" s="115">
        <f t="shared" si="30"/>
        <v>22232.28</v>
      </c>
      <c r="CZ57" s="115">
        <f t="shared" si="30"/>
        <v>58918.080000000002</v>
      </c>
      <c r="DA57" s="115">
        <f t="shared" si="30"/>
        <v>61901.45</v>
      </c>
      <c r="DB57" s="115">
        <f t="shared" si="30"/>
        <v>34244.21</v>
      </c>
      <c r="DC57" s="115">
        <f t="shared" si="30"/>
        <v>0</v>
      </c>
      <c r="DD57" s="115">
        <f t="shared" si="30"/>
        <v>235.84</v>
      </c>
      <c r="DE57" s="115">
        <f t="shared" si="30"/>
        <v>0</v>
      </c>
      <c r="DF57" s="115">
        <f t="shared" si="30"/>
        <v>46703.199999999997</v>
      </c>
      <c r="DG57" s="115">
        <f t="shared" si="30"/>
        <v>106186.2</v>
      </c>
      <c r="DH57" s="115">
        <f t="shared" si="30"/>
        <v>257993.78</v>
      </c>
      <c r="DI57" s="115">
        <f t="shared" si="30"/>
        <v>11672.62</v>
      </c>
      <c r="DJ57" s="115">
        <f t="shared" si="30"/>
        <v>64490.16</v>
      </c>
      <c r="DK57" s="115">
        <f t="shared" si="30"/>
        <v>1729.39</v>
      </c>
      <c r="DL57" s="115">
        <f t="shared" si="30"/>
        <v>0</v>
      </c>
      <c r="DM57" s="115">
        <f t="shared" si="30"/>
        <v>1945280.2</v>
      </c>
      <c r="DN57" s="115">
        <f t="shared" si="30"/>
        <v>21660.28</v>
      </c>
      <c r="DO57" s="115">
        <f t="shared" si="30"/>
        <v>0</v>
      </c>
      <c r="DP57" s="115">
        <f t="shared" si="30"/>
        <v>196255.34</v>
      </c>
      <c r="DQ57" s="115">
        <f t="shared" si="30"/>
        <v>0</v>
      </c>
      <c r="DR57" s="115">
        <f t="shared" si="30"/>
        <v>100299.98</v>
      </c>
      <c r="DS57" s="115">
        <f t="shared" si="30"/>
        <v>0</v>
      </c>
      <c r="DT57" s="115">
        <f t="shared" si="30"/>
        <v>20432.89</v>
      </c>
      <c r="DU57" s="115">
        <f t="shared" si="30"/>
        <v>28216.85</v>
      </c>
      <c r="DV57" s="115">
        <f t="shared" si="30"/>
        <v>6648.04</v>
      </c>
      <c r="DW57" s="115">
        <f t="shared" si="30"/>
        <v>0</v>
      </c>
      <c r="DX57" s="115">
        <f t="shared" si="30"/>
        <v>10120.74</v>
      </c>
      <c r="DY57" s="115">
        <f t="shared" si="30"/>
        <v>231002.39</v>
      </c>
      <c r="DZ57" s="115">
        <f t="shared" si="30"/>
        <v>0</v>
      </c>
      <c r="EA57" s="115">
        <f t="shared" si="30"/>
        <v>0</v>
      </c>
      <c r="EB57" s="115">
        <f t="shared" si="30"/>
        <v>0</v>
      </c>
      <c r="EC57" s="115">
        <f t="shared" ref="EC57:FH57" si="31">SUBTOTAL(9,EC55:EC56)</f>
        <v>0</v>
      </c>
      <c r="ED57" s="115">
        <f t="shared" si="31"/>
        <v>0</v>
      </c>
      <c r="EE57" s="115">
        <f t="shared" si="31"/>
        <v>11638.2</v>
      </c>
      <c r="EF57" s="115">
        <f t="shared" si="31"/>
        <v>0</v>
      </c>
      <c r="EG57" s="115">
        <f t="shared" si="31"/>
        <v>0</v>
      </c>
      <c r="EH57" s="115">
        <f t="shared" si="31"/>
        <v>43371.38</v>
      </c>
      <c r="EI57" s="115">
        <f t="shared" si="31"/>
        <v>31821.01</v>
      </c>
      <c r="EJ57" s="115">
        <f t="shared" si="31"/>
        <v>20978.45</v>
      </c>
      <c r="EK57" s="115">
        <f t="shared" si="31"/>
        <v>0</v>
      </c>
      <c r="EL57" s="115">
        <f t="shared" si="31"/>
        <v>0</v>
      </c>
      <c r="EM57" s="115">
        <f t="shared" si="31"/>
        <v>10603.36</v>
      </c>
      <c r="EN57" s="115">
        <f t="shared" si="31"/>
        <v>0</v>
      </c>
      <c r="EO57" s="115">
        <f t="shared" si="31"/>
        <v>4116.22</v>
      </c>
      <c r="EP57" s="115">
        <f t="shared" si="31"/>
        <v>36879.040000000001</v>
      </c>
      <c r="EQ57" s="115">
        <f t="shared" si="31"/>
        <v>159674.32</v>
      </c>
      <c r="ER57" s="115">
        <f t="shared" si="31"/>
        <v>11229.55</v>
      </c>
      <c r="ES57" s="115">
        <f t="shared" si="31"/>
        <v>0</v>
      </c>
      <c r="ET57" s="115">
        <f t="shared" si="31"/>
        <v>0</v>
      </c>
      <c r="EU57" s="115">
        <f t="shared" si="31"/>
        <v>0</v>
      </c>
      <c r="EV57" s="115">
        <f t="shared" si="31"/>
        <v>0</v>
      </c>
      <c r="EW57" s="115">
        <f t="shared" si="31"/>
        <v>0</v>
      </c>
      <c r="EX57" s="115">
        <f t="shared" si="31"/>
        <v>0</v>
      </c>
      <c r="EY57" s="115">
        <f t="shared" si="31"/>
        <v>0</v>
      </c>
      <c r="EZ57" s="115">
        <f t="shared" si="31"/>
        <v>0</v>
      </c>
      <c r="FA57" s="115">
        <f t="shared" si="31"/>
        <v>0</v>
      </c>
      <c r="FB57" s="115">
        <f t="shared" si="31"/>
        <v>0</v>
      </c>
      <c r="FC57" s="115">
        <f t="shared" si="31"/>
        <v>0</v>
      </c>
      <c r="FD57" s="115">
        <f t="shared" si="31"/>
        <v>0</v>
      </c>
      <c r="FE57" s="115">
        <f t="shared" si="31"/>
        <v>11617.22</v>
      </c>
      <c r="FF57" s="115">
        <f t="shared" si="31"/>
        <v>0</v>
      </c>
      <c r="FG57" s="115">
        <f t="shared" si="31"/>
        <v>49707.03</v>
      </c>
      <c r="FH57" s="115">
        <f t="shared" si="31"/>
        <v>0</v>
      </c>
      <c r="FI57" s="115">
        <f t="shared" ref="FI57:GI57" si="32">SUBTOTAL(9,FI55:FI56)</f>
        <v>0</v>
      </c>
      <c r="FJ57" s="115">
        <f t="shared" si="32"/>
        <v>39254.9</v>
      </c>
      <c r="FK57" s="115">
        <f t="shared" si="32"/>
        <v>0</v>
      </c>
      <c r="FL57" s="115">
        <f t="shared" si="32"/>
        <v>0</v>
      </c>
      <c r="FM57" s="115">
        <f t="shared" si="32"/>
        <v>0</v>
      </c>
      <c r="FN57" s="115">
        <f t="shared" si="32"/>
        <v>0</v>
      </c>
      <c r="FO57" s="115">
        <f t="shared" si="32"/>
        <v>0</v>
      </c>
      <c r="FP57" s="115">
        <f t="shared" si="32"/>
        <v>0</v>
      </c>
      <c r="FQ57" s="115">
        <f t="shared" si="32"/>
        <v>0</v>
      </c>
      <c r="FR57" s="115">
        <f t="shared" si="32"/>
        <v>0</v>
      </c>
      <c r="FS57" s="115">
        <f t="shared" si="32"/>
        <v>0</v>
      </c>
      <c r="FT57" s="115">
        <f t="shared" si="32"/>
        <v>0</v>
      </c>
      <c r="FU57" s="115">
        <f t="shared" si="32"/>
        <v>0</v>
      </c>
      <c r="FV57" s="115">
        <f t="shared" si="32"/>
        <v>6763.46</v>
      </c>
      <c r="FW57" s="115">
        <f t="shared" si="32"/>
        <v>0</v>
      </c>
      <c r="FX57" s="115">
        <f t="shared" si="32"/>
        <v>0</v>
      </c>
      <c r="FY57" s="115">
        <f t="shared" si="32"/>
        <v>0</v>
      </c>
      <c r="FZ57" s="115">
        <f t="shared" si="32"/>
        <v>0</v>
      </c>
      <c r="GA57" s="115">
        <f t="shared" si="32"/>
        <v>0</v>
      </c>
      <c r="GB57" s="115">
        <f t="shared" si="32"/>
        <v>0</v>
      </c>
      <c r="GC57" s="115">
        <f t="shared" si="32"/>
        <v>1638</v>
      </c>
      <c r="GD57" s="115">
        <f t="shared" si="32"/>
        <v>0</v>
      </c>
      <c r="GE57" s="115">
        <f t="shared" si="32"/>
        <v>0</v>
      </c>
      <c r="GF57" s="115">
        <f t="shared" si="32"/>
        <v>6750.91</v>
      </c>
      <c r="GG57" s="115">
        <f t="shared" si="32"/>
        <v>0</v>
      </c>
      <c r="GH57" s="115">
        <f t="shared" si="32"/>
        <v>1019.54</v>
      </c>
      <c r="GI57" s="115">
        <f t="shared" si="32"/>
        <v>11218493.760000002</v>
      </c>
    </row>
    <row r="58" spans="1:191" ht="10.5" thickTop="1"/>
    <row r="59" spans="1:191" ht="11" thickBot="1">
      <c r="A59" s="10" t="s">
        <v>193</v>
      </c>
      <c r="B59" s="725" t="s">
        <v>286</v>
      </c>
      <c r="C59" s="725"/>
      <c r="D59" s="725"/>
      <c r="E59" s="115">
        <f t="shared" ref="E59:AJ59" si="33">SUBTOTAL(9,E5:E58)</f>
        <v>1286047.6700000002</v>
      </c>
      <c r="F59" s="115">
        <f t="shared" si="33"/>
        <v>3138405.08</v>
      </c>
      <c r="G59" s="115">
        <f t="shared" si="33"/>
        <v>3079226.77</v>
      </c>
      <c r="H59" s="115">
        <f t="shared" si="33"/>
        <v>41858663.139999986</v>
      </c>
      <c r="I59" s="115">
        <f t="shared" si="33"/>
        <v>641999326.59000003</v>
      </c>
      <c r="J59" s="115">
        <f t="shared" si="33"/>
        <v>3510427.56</v>
      </c>
      <c r="K59" s="115">
        <f t="shared" si="33"/>
        <v>2139593.21</v>
      </c>
      <c r="L59" s="115">
        <f t="shared" si="33"/>
        <v>1928048.83</v>
      </c>
      <c r="M59" s="115">
        <f t="shared" si="33"/>
        <v>1959926.09</v>
      </c>
      <c r="N59" s="115">
        <f t="shared" si="33"/>
        <v>3366335.53</v>
      </c>
      <c r="O59" s="115">
        <f t="shared" si="33"/>
        <v>2354468.85</v>
      </c>
      <c r="P59" s="115">
        <f t="shared" si="33"/>
        <v>1225188.76</v>
      </c>
      <c r="Q59" s="115">
        <f t="shared" si="33"/>
        <v>28701944.399999999</v>
      </c>
      <c r="R59" s="115">
        <f t="shared" si="33"/>
        <v>3417775.05</v>
      </c>
      <c r="S59" s="115">
        <f t="shared" si="33"/>
        <v>21757240.220000003</v>
      </c>
      <c r="T59" s="115">
        <f t="shared" si="33"/>
        <v>30929733.16</v>
      </c>
      <c r="U59" s="115">
        <f t="shared" si="33"/>
        <v>25689789.670000002</v>
      </c>
      <c r="V59" s="115">
        <f t="shared" si="33"/>
        <v>22292240.350000005</v>
      </c>
      <c r="W59" s="115">
        <f t="shared" si="33"/>
        <v>4667427.3999999994</v>
      </c>
      <c r="X59" s="115">
        <f t="shared" si="33"/>
        <v>53722288.310000002</v>
      </c>
      <c r="Y59" s="115">
        <f t="shared" si="33"/>
        <v>1977377.7599999998</v>
      </c>
      <c r="Z59" s="115">
        <f t="shared" si="33"/>
        <v>51808510.640000001</v>
      </c>
      <c r="AA59" s="115">
        <f t="shared" si="33"/>
        <v>2055717.02</v>
      </c>
      <c r="AB59" s="115">
        <f t="shared" si="33"/>
        <v>4987302.76</v>
      </c>
      <c r="AC59" s="115">
        <f t="shared" si="33"/>
        <v>4370177.87</v>
      </c>
      <c r="AD59" s="115">
        <f t="shared" si="33"/>
        <v>4790981.6899999995</v>
      </c>
      <c r="AE59" s="115">
        <f t="shared" si="33"/>
        <v>4034697.5</v>
      </c>
      <c r="AF59" s="115">
        <f t="shared" si="33"/>
        <v>59413484.470000006</v>
      </c>
      <c r="AG59" s="115">
        <f t="shared" si="33"/>
        <v>12182246.280000001</v>
      </c>
      <c r="AH59" s="115">
        <f t="shared" si="33"/>
        <v>1270873.92</v>
      </c>
      <c r="AI59" s="115">
        <f t="shared" si="33"/>
        <v>1710422.0399999998</v>
      </c>
      <c r="AJ59" s="115">
        <f t="shared" si="33"/>
        <v>4709123.4400000004</v>
      </c>
      <c r="AK59" s="115">
        <f t="shared" ref="AK59:BP59" si="34">SUBTOTAL(9,AK5:AK58)</f>
        <v>6618800.8299999991</v>
      </c>
      <c r="AL59" s="115">
        <f t="shared" si="34"/>
        <v>273316.56</v>
      </c>
      <c r="AM59" s="115">
        <f t="shared" si="34"/>
        <v>39313450.810000002</v>
      </c>
      <c r="AN59" s="115">
        <f t="shared" si="34"/>
        <v>1720028.73</v>
      </c>
      <c r="AO59" s="115">
        <f t="shared" si="34"/>
        <v>8458473.459999999</v>
      </c>
      <c r="AP59" s="115">
        <f t="shared" si="34"/>
        <v>2698377.8899999997</v>
      </c>
      <c r="AQ59" s="115">
        <f t="shared" si="34"/>
        <v>341195.17000000004</v>
      </c>
      <c r="AR59" s="115">
        <f t="shared" si="34"/>
        <v>7233200.709999999</v>
      </c>
      <c r="AS59" s="115">
        <f t="shared" si="34"/>
        <v>1860024.69</v>
      </c>
      <c r="AT59" s="115">
        <f t="shared" si="34"/>
        <v>30545572.900000002</v>
      </c>
      <c r="AU59" s="115">
        <f t="shared" si="34"/>
        <v>6467063.8800000008</v>
      </c>
      <c r="AV59" s="115">
        <f t="shared" si="34"/>
        <v>2734507.58</v>
      </c>
      <c r="AW59" s="115">
        <f t="shared" si="34"/>
        <v>6611348.3499999996</v>
      </c>
      <c r="AX59" s="115">
        <f t="shared" si="34"/>
        <v>2577575.2399999998</v>
      </c>
      <c r="AY59" s="115">
        <f t="shared" si="34"/>
        <v>76551362.599999994</v>
      </c>
      <c r="AZ59" s="115">
        <f t="shared" si="34"/>
        <v>2774606.8899999997</v>
      </c>
      <c r="BA59" s="115">
        <f t="shared" si="34"/>
        <v>3235294.97</v>
      </c>
      <c r="BB59" s="115">
        <f t="shared" si="34"/>
        <v>102882877.41000001</v>
      </c>
      <c r="BC59" s="115">
        <f t="shared" si="34"/>
        <v>97179649.540000007</v>
      </c>
      <c r="BD59" s="115">
        <f t="shared" si="34"/>
        <v>1866119.5499999998</v>
      </c>
      <c r="BE59" s="115">
        <f t="shared" si="34"/>
        <v>1870662.04</v>
      </c>
      <c r="BF59" s="115">
        <f t="shared" si="34"/>
        <v>29938397.489999998</v>
      </c>
      <c r="BG59" s="115">
        <f t="shared" si="34"/>
        <v>4389271.0200000005</v>
      </c>
      <c r="BH59" s="115">
        <f t="shared" si="34"/>
        <v>9917268.7499999981</v>
      </c>
      <c r="BI59" s="115">
        <f t="shared" si="34"/>
        <v>2078788.04</v>
      </c>
      <c r="BJ59" s="115">
        <f t="shared" si="34"/>
        <v>68925581.989999995</v>
      </c>
      <c r="BK59" s="115">
        <f t="shared" si="34"/>
        <v>2161427.5100000002</v>
      </c>
      <c r="BL59" s="115">
        <f t="shared" si="34"/>
        <v>3025258.75</v>
      </c>
      <c r="BM59" s="115">
        <f t="shared" si="34"/>
        <v>1665228.5000000002</v>
      </c>
      <c r="BN59" s="115">
        <f t="shared" si="34"/>
        <v>1385817.32</v>
      </c>
      <c r="BO59" s="115">
        <f t="shared" si="34"/>
        <v>4463991.1100000003</v>
      </c>
      <c r="BP59" s="115">
        <f t="shared" si="34"/>
        <v>2913109.4200000004</v>
      </c>
      <c r="BQ59" s="115">
        <f t="shared" ref="BQ59:CV59" si="35">SUBTOTAL(9,BQ5:BQ58)</f>
        <v>3855684.9100000006</v>
      </c>
      <c r="BR59" s="115">
        <f t="shared" si="35"/>
        <v>1361128.01</v>
      </c>
      <c r="BS59" s="115">
        <f t="shared" si="35"/>
        <v>3692892.05</v>
      </c>
      <c r="BT59" s="115">
        <f t="shared" si="35"/>
        <v>1086881</v>
      </c>
      <c r="BU59" s="115">
        <f t="shared" si="35"/>
        <v>1729595.08</v>
      </c>
      <c r="BV59" s="115">
        <f t="shared" si="35"/>
        <v>184310319.11000001</v>
      </c>
      <c r="BW59" s="115">
        <f t="shared" si="35"/>
        <v>1750774.18</v>
      </c>
      <c r="BX59" s="115">
        <f t="shared" si="35"/>
        <v>14161089.719999999</v>
      </c>
      <c r="BY59" s="115">
        <f t="shared" si="35"/>
        <v>3378171.73</v>
      </c>
      <c r="BZ59" s="115">
        <f t="shared" si="35"/>
        <v>5053771.47</v>
      </c>
      <c r="CA59" s="115">
        <f t="shared" si="35"/>
        <v>37544624.580000006</v>
      </c>
      <c r="CB59" s="115">
        <f t="shared" si="35"/>
        <v>57142970.030000001</v>
      </c>
      <c r="CC59" s="115">
        <f t="shared" si="35"/>
        <v>5381970.4799999995</v>
      </c>
      <c r="CD59" s="115">
        <f t="shared" si="35"/>
        <v>29352660.479999997</v>
      </c>
      <c r="CE59" s="115">
        <f t="shared" si="35"/>
        <v>3938195.09</v>
      </c>
      <c r="CF59" s="115">
        <f t="shared" si="35"/>
        <v>1942559.6400000001</v>
      </c>
      <c r="CG59" s="115">
        <f t="shared" si="35"/>
        <v>2033127.21</v>
      </c>
      <c r="CH59" s="115">
        <f t="shared" si="35"/>
        <v>3476235.35</v>
      </c>
      <c r="CI59" s="115">
        <f t="shared" si="35"/>
        <v>2278854.4300000002</v>
      </c>
      <c r="CJ59" s="115">
        <f t="shared" si="35"/>
        <v>2612157.81</v>
      </c>
      <c r="CK59" s="115">
        <f t="shared" si="35"/>
        <v>3150208.43</v>
      </c>
      <c r="CL59" s="115">
        <f t="shared" si="35"/>
        <v>5636802.2400000002</v>
      </c>
      <c r="CM59" s="115">
        <f t="shared" si="35"/>
        <v>3021932.9299999997</v>
      </c>
      <c r="CN59" s="115">
        <f t="shared" si="35"/>
        <v>2722952.14</v>
      </c>
      <c r="CO59" s="115">
        <f t="shared" si="35"/>
        <v>4609940.21</v>
      </c>
      <c r="CP59" s="115">
        <f t="shared" si="35"/>
        <v>18839462.359999999</v>
      </c>
      <c r="CQ59" s="115">
        <f t="shared" si="35"/>
        <v>1248095.26</v>
      </c>
      <c r="CR59" s="115">
        <f t="shared" si="35"/>
        <v>2824868.3200000003</v>
      </c>
      <c r="CS59" s="115">
        <f t="shared" si="35"/>
        <v>2435706.09</v>
      </c>
      <c r="CT59" s="115">
        <f t="shared" si="35"/>
        <v>2196270.63</v>
      </c>
      <c r="CU59" s="115">
        <f t="shared" si="35"/>
        <v>12223452.470000001</v>
      </c>
      <c r="CV59" s="115">
        <f t="shared" si="35"/>
        <v>2174513.2899999996</v>
      </c>
      <c r="CW59" s="115">
        <f t="shared" ref="CW59:EB59" si="36">SUBTOTAL(9,CW5:CW58)</f>
        <v>3195129.05</v>
      </c>
      <c r="CX59" s="115">
        <f t="shared" si="36"/>
        <v>5754857.6500000004</v>
      </c>
      <c r="CY59" s="115">
        <f t="shared" si="36"/>
        <v>3663731.6799999997</v>
      </c>
      <c r="CZ59" s="115">
        <f t="shared" si="36"/>
        <v>14553609.91</v>
      </c>
      <c r="DA59" s="115">
        <f t="shared" si="36"/>
        <v>21481367.490000002</v>
      </c>
      <c r="DB59" s="115">
        <f t="shared" si="36"/>
        <v>2649199.8199999998</v>
      </c>
      <c r="DC59" s="115">
        <f t="shared" si="36"/>
        <v>4399272.0699999994</v>
      </c>
      <c r="DD59" s="115">
        <f t="shared" si="36"/>
        <v>7471278.71</v>
      </c>
      <c r="DE59" s="115">
        <f t="shared" si="36"/>
        <v>758420.8899999999</v>
      </c>
      <c r="DF59" s="115">
        <f t="shared" si="36"/>
        <v>2461299.16</v>
      </c>
      <c r="DG59" s="115">
        <f t="shared" si="36"/>
        <v>129317652.25</v>
      </c>
      <c r="DH59" s="115">
        <f t="shared" si="36"/>
        <v>73049769.020000011</v>
      </c>
      <c r="DI59" s="115">
        <f t="shared" si="36"/>
        <v>1430391.9700000002</v>
      </c>
      <c r="DJ59" s="115">
        <f t="shared" si="36"/>
        <v>15066049.880000001</v>
      </c>
      <c r="DK59" s="115">
        <f t="shared" si="36"/>
        <v>1916588.3</v>
      </c>
      <c r="DL59" s="115">
        <f t="shared" si="36"/>
        <v>807181.67</v>
      </c>
      <c r="DM59" s="115">
        <f t="shared" si="36"/>
        <v>103566723.62</v>
      </c>
      <c r="DN59" s="115">
        <f t="shared" si="36"/>
        <v>6196269.5500000007</v>
      </c>
      <c r="DO59" s="115">
        <f t="shared" si="36"/>
        <v>3707381.14</v>
      </c>
      <c r="DP59" s="115">
        <f t="shared" si="36"/>
        <v>22744447.950000003</v>
      </c>
      <c r="DQ59" s="115">
        <f t="shared" si="36"/>
        <v>858643.34</v>
      </c>
      <c r="DR59" s="115">
        <f t="shared" si="36"/>
        <v>12417652.800000001</v>
      </c>
      <c r="DS59" s="115">
        <f t="shared" si="36"/>
        <v>1189879.51</v>
      </c>
      <c r="DT59" s="115">
        <f t="shared" si="36"/>
        <v>1593389.93</v>
      </c>
      <c r="DU59" s="115">
        <f t="shared" si="36"/>
        <v>2589289.31</v>
      </c>
      <c r="DV59" s="115">
        <f t="shared" si="36"/>
        <v>2061469</v>
      </c>
      <c r="DW59" s="115">
        <f t="shared" si="36"/>
        <v>878364.65</v>
      </c>
      <c r="DX59" s="115">
        <f t="shared" si="36"/>
        <v>2197708.5000000005</v>
      </c>
      <c r="DY59" s="115">
        <f t="shared" si="36"/>
        <v>18811174.870000001</v>
      </c>
      <c r="DZ59" s="115">
        <f t="shared" si="36"/>
        <v>2133845.58</v>
      </c>
      <c r="EA59" s="115">
        <f t="shared" si="36"/>
        <v>1260258.4000000001</v>
      </c>
      <c r="EB59" s="115">
        <f t="shared" si="36"/>
        <v>1705445.05</v>
      </c>
      <c r="EC59" s="115">
        <f t="shared" ref="EC59:FH59" si="37">SUBTOTAL(9,EC5:EC58)</f>
        <v>3633247.08</v>
      </c>
      <c r="ED59" s="115">
        <f t="shared" si="37"/>
        <v>1876138.79</v>
      </c>
      <c r="EE59" s="115">
        <f t="shared" si="37"/>
        <v>5296999.79</v>
      </c>
      <c r="EF59" s="115">
        <f t="shared" si="37"/>
        <v>1612778.31</v>
      </c>
      <c r="EG59" s="115">
        <f t="shared" si="37"/>
        <v>2716567.52</v>
      </c>
      <c r="EH59" s="115">
        <f t="shared" si="37"/>
        <v>2561116.2999999998</v>
      </c>
      <c r="EI59" s="115">
        <f t="shared" si="37"/>
        <v>10631364.6</v>
      </c>
      <c r="EJ59" s="115">
        <f t="shared" si="37"/>
        <v>8665422.1099999975</v>
      </c>
      <c r="EK59" s="115">
        <f t="shared" si="37"/>
        <v>7908333.5799999991</v>
      </c>
      <c r="EL59" s="115">
        <f t="shared" si="37"/>
        <v>3304875.24</v>
      </c>
      <c r="EM59" s="115">
        <f t="shared" si="37"/>
        <v>1702094.12</v>
      </c>
      <c r="EN59" s="115">
        <f t="shared" si="37"/>
        <v>2056064.66</v>
      </c>
      <c r="EO59" s="115">
        <f t="shared" si="37"/>
        <v>775568.02</v>
      </c>
      <c r="EP59" s="115">
        <f t="shared" si="37"/>
        <v>12853421.459999997</v>
      </c>
      <c r="EQ59" s="115">
        <f t="shared" si="37"/>
        <v>13563445.919999998</v>
      </c>
      <c r="ER59" s="115">
        <f t="shared" si="37"/>
        <v>1247823.53</v>
      </c>
      <c r="ES59" s="115">
        <f t="shared" si="37"/>
        <v>497163.32</v>
      </c>
      <c r="ET59" s="115">
        <f t="shared" si="37"/>
        <v>2550546.14</v>
      </c>
      <c r="EU59" s="115">
        <f t="shared" si="37"/>
        <v>1670920.27</v>
      </c>
      <c r="EV59" s="115">
        <f t="shared" si="37"/>
        <v>3078016.67</v>
      </c>
      <c r="EW59" s="115">
        <f t="shared" si="37"/>
        <v>2682120.52</v>
      </c>
      <c r="EX59" s="115">
        <f t="shared" si="37"/>
        <v>3099173.86</v>
      </c>
      <c r="EY59" s="115">
        <f t="shared" si="37"/>
        <v>2476087.6</v>
      </c>
      <c r="EZ59" s="115">
        <f t="shared" si="37"/>
        <v>2615096.42</v>
      </c>
      <c r="FA59" s="115">
        <f t="shared" si="37"/>
        <v>3267960.5</v>
      </c>
      <c r="FB59" s="115">
        <f t="shared" si="37"/>
        <v>2524174.56</v>
      </c>
      <c r="FC59" s="115">
        <f t="shared" si="37"/>
        <v>3173943.06</v>
      </c>
      <c r="FD59" s="115">
        <f t="shared" si="37"/>
        <v>2608998.9099999997</v>
      </c>
      <c r="FE59" s="115">
        <f t="shared" si="37"/>
        <v>4063500.41</v>
      </c>
      <c r="FF59" s="115">
        <f t="shared" si="37"/>
        <v>842912.42</v>
      </c>
      <c r="FG59" s="115">
        <f t="shared" si="37"/>
        <v>2141492.08</v>
      </c>
      <c r="FH59" s="115">
        <f t="shared" si="37"/>
        <v>1752069.7</v>
      </c>
      <c r="FI59" s="115">
        <f t="shared" ref="FI59:GI59" si="38">SUBTOTAL(9,FI5:FI58)</f>
        <v>1664884.1099999999</v>
      </c>
      <c r="FJ59" s="115">
        <f t="shared" si="38"/>
        <v>3196814.55</v>
      </c>
      <c r="FK59" s="115">
        <f t="shared" si="38"/>
        <v>1545296.03</v>
      </c>
      <c r="FL59" s="115">
        <f t="shared" si="38"/>
        <v>1711318.23</v>
      </c>
      <c r="FM59" s="115">
        <f t="shared" si="38"/>
        <v>2727023.5999999996</v>
      </c>
      <c r="FN59" s="115">
        <f t="shared" si="38"/>
        <v>3090144.49</v>
      </c>
      <c r="FO59" s="115">
        <f t="shared" si="38"/>
        <v>1043525.55</v>
      </c>
      <c r="FP59" s="115">
        <f t="shared" si="38"/>
        <v>4729913.42</v>
      </c>
      <c r="FQ59" s="115">
        <f t="shared" si="38"/>
        <v>1788800.96</v>
      </c>
      <c r="FR59" s="115">
        <f t="shared" si="38"/>
        <v>567675</v>
      </c>
      <c r="FS59" s="115">
        <f t="shared" si="38"/>
        <v>1320104.01</v>
      </c>
      <c r="FT59" s="115">
        <f t="shared" si="38"/>
        <v>1895563.42</v>
      </c>
      <c r="FU59" s="115">
        <f t="shared" si="38"/>
        <v>3955319.61</v>
      </c>
      <c r="FV59" s="115">
        <f t="shared" si="38"/>
        <v>690434.58</v>
      </c>
      <c r="FW59" s="115">
        <f t="shared" si="38"/>
        <v>1734949.44</v>
      </c>
      <c r="FX59" s="115">
        <f t="shared" si="38"/>
        <v>3056181.66</v>
      </c>
      <c r="FY59" s="115">
        <f t="shared" si="38"/>
        <v>1294766.92</v>
      </c>
      <c r="FZ59" s="115">
        <f t="shared" si="38"/>
        <v>234357.11000000002</v>
      </c>
      <c r="GA59" s="115">
        <f t="shared" si="38"/>
        <v>940175.35000000009</v>
      </c>
      <c r="GB59" s="115">
        <f t="shared" si="38"/>
        <v>680291.42999999993</v>
      </c>
      <c r="GC59" s="115">
        <f t="shared" si="38"/>
        <v>3154733.69</v>
      </c>
      <c r="GD59" s="115">
        <f t="shared" si="38"/>
        <v>1366681.43</v>
      </c>
      <c r="GE59" s="115">
        <f t="shared" si="38"/>
        <v>1531961.5799999998</v>
      </c>
      <c r="GF59" s="115">
        <f t="shared" si="38"/>
        <v>1597190.46</v>
      </c>
      <c r="GG59" s="115">
        <f t="shared" si="38"/>
        <v>1050650.21</v>
      </c>
      <c r="GH59" s="115">
        <f t="shared" si="38"/>
        <v>715132.75</v>
      </c>
      <c r="GI59" s="115">
        <f t="shared" si="38"/>
        <v>2652801598.2399993</v>
      </c>
    </row>
    <row r="60" spans="1:191" ht="10.5" thickTop="1">
      <c r="A60" s="12" t="s">
        <v>0</v>
      </c>
      <c r="B60" s="12" t="s">
        <v>0</v>
      </c>
      <c r="C60" s="12" t="s">
        <v>0</v>
      </c>
      <c r="D60" s="12" t="s">
        <v>0</v>
      </c>
      <c r="E60" s="118" t="s">
        <v>0</v>
      </c>
      <c r="F60" s="118" t="s">
        <v>0</v>
      </c>
      <c r="G60" s="118" t="s">
        <v>0</v>
      </c>
      <c r="H60" s="118" t="s">
        <v>0</v>
      </c>
      <c r="I60" s="118" t="s">
        <v>0</v>
      </c>
      <c r="J60" s="118" t="s">
        <v>0</v>
      </c>
      <c r="K60" s="118" t="s">
        <v>0</v>
      </c>
      <c r="L60" s="118" t="s">
        <v>0</v>
      </c>
      <c r="M60" s="118" t="s">
        <v>0</v>
      </c>
      <c r="N60" s="118" t="s">
        <v>0</v>
      </c>
      <c r="O60" s="118" t="s">
        <v>0</v>
      </c>
      <c r="P60" s="118" t="s">
        <v>0</v>
      </c>
      <c r="Q60" s="118" t="s">
        <v>0</v>
      </c>
      <c r="R60" s="118" t="s">
        <v>0</v>
      </c>
      <c r="S60" s="118" t="s">
        <v>0</v>
      </c>
      <c r="T60" s="118" t="s">
        <v>0</v>
      </c>
      <c r="U60" s="118" t="s">
        <v>0</v>
      </c>
      <c r="V60" s="118" t="s">
        <v>0</v>
      </c>
      <c r="W60" s="118" t="s">
        <v>0</v>
      </c>
      <c r="X60" s="118" t="s">
        <v>0</v>
      </c>
      <c r="Y60" s="118" t="s">
        <v>0</v>
      </c>
      <c r="Z60" s="118" t="s">
        <v>0</v>
      </c>
      <c r="AA60" s="118" t="s">
        <v>0</v>
      </c>
      <c r="AB60" s="118" t="s">
        <v>0</v>
      </c>
      <c r="AC60" s="118" t="s">
        <v>0</v>
      </c>
      <c r="AD60" s="118" t="s">
        <v>0</v>
      </c>
      <c r="AE60" s="118" t="s">
        <v>0</v>
      </c>
      <c r="AF60" s="118" t="s">
        <v>0</v>
      </c>
      <c r="AG60" s="118" t="s">
        <v>0</v>
      </c>
      <c r="AH60" s="118" t="s">
        <v>0</v>
      </c>
      <c r="AI60" s="118" t="s">
        <v>0</v>
      </c>
      <c r="AJ60" s="118" t="s">
        <v>0</v>
      </c>
      <c r="AK60" s="118" t="s">
        <v>0</v>
      </c>
      <c r="AL60" s="118" t="s">
        <v>0</v>
      </c>
      <c r="AM60" s="118" t="s">
        <v>0</v>
      </c>
      <c r="AN60" s="118" t="s">
        <v>0</v>
      </c>
      <c r="AO60" s="118" t="s">
        <v>0</v>
      </c>
      <c r="AP60" s="118" t="s">
        <v>0</v>
      </c>
      <c r="AQ60" s="118" t="s">
        <v>0</v>
      </c>
      <c r="AR60" s="118" t="s">
        <v>0</v>
      </c>
      <c r="AS60" s="118" t="s">
        <v>0</v>
      </c>
      <c r="AT60" s="118" t="s">
        <v>0</v>
      </c>
      <c r="AU60" s="118" t="s">
        <v>0</v>
      </c>
      <c r="AV60" s="118" t="s">
        <v>0</v>
      </c>
      <c r="AW60" s="118" t="s">
        <v>0</v>
      </c>
      <c r="AX60" s="118" t="s">
        <v>0</v>
      </c>
      <c r="AY60" s="118" t="s">
        <v>0</v>
      </c>
      <c r="AZ60" s="118" t="s">
        <v>0</v>
      </c>
      <c r="BA60" s="118" t="s">
        <v>0</v>
      </c>
      <c r="BB60" s="118" t="s">
        <v>0</v>
      </c>
      <c r="BC60" s="118" t="s">
        <v>0</v>
      </c>
      <c r="BD60" s="118" t="s">
        <v>0</v>
      </c>
      <c r="BE60" s="118" t="s">
        <v>0</v>
      </c>
      <c r="BF60" s="118" t="s">
        <v>0</v>
      </c>
      <c r="BG60" s="118" t="s">
        <v>0</v>
      </c>
      <c r="BH60" s="118" t="s">
        <v>0</v>
      </c>
      <c r="BI60" s="118" t="s">
        <v>0</v>
      </c>
      <c r="BJ60" s="118" t="s">
        <v>0</v>
      </c>
      <c r="BK60" s="118" t="s">
        <v>0</v>
      </c>
      <c r="BL60" s="118" t="s">
        <v>0</v>
      </c>
      <c r="BM60" s="118" t="s">
        <v>0</v>
      </c>
      <c r="BN60" s="118" t="s">
        <v>0</v>
      </c>
      <c r="BO60" s="118" t="s">
        <v>0</v>
      </c>
      <c r="BP60" s="118" t="s">
        <v>0</v>
      </c>
      <c r="BQ60" s="118" t="s">
        <v>0</v>
      </c>
      <c r="BR60" s="118" t="s">
        <v>0</v>
      </c>
      <c r="BS60" s="118" t="s">
        <v>0</v>
      </c>
      <c r="BT60" s="118" t="s">
        <v>0</v>
      </c>
      <c r="BU60" s="118" t="s">
        <v>0</v>
      </c>
      <c r="BV60" s="118" t="s">
        <v>0</v>
      </c>
      <c r="BW60" s="118" t="s">
        <v>0</v>
      </c>
      <c r="BX60" s="118" t="s">
        <v>0</v>
      </c>
      <c r="BY60" s="118" t="s">
        <v>0</v>
      </c>
      <c r="BZ60" s="118" t="s">
        <v>0</v>
      </c>
      <c r="CA60" s="118" t="s">
        <v>0</v>
      </c>
      <c r="CB60" s="118" t="s">
        <v>0</v>
      </c>
      <c r="CC60" s="118" t="s">
        <v>0</v>
      </c>
      <c r="CD60" s="118" t="s">
        <v>0</v>
      </c>
      <c r="CE60" s="118" t="s">
        <v>0</v>
      </c>
      <c r="CF60" s="118" t="s">
        <v>0</v>
      </c>
      <c r="CG60" s="118" t="s">
        <v>0</v>
      </c>
      <c r="CH60" s="118" t="s">
        <v>0</v>
      </c>
      <c r="CI60" s="118" t="s">
        <v>0</v>
      </c>
      <c r="CJ60" s="118" t="s">
        <v>0</v>
      </c>
      <c r="CK60" s="118" t="s">
        <v>0</v>
      </c>
      <c r="CL60" s="118" t="s">
        <v>0</v>
      </c>
      <c r="CM60" s="118" t="s">
        <v>0</v>
      </c>
      <c r="CN60" s="118" t="s">
        <v>0</v>
      </c>
      <c r="CO60" s="118" t="s">
        <v>0</v>
      </c>
      <c r="CP60" s="118" t="s">
        <v>0</v>
      </c>
      <c r="CQ60" s="118" t="s">
        <v>0</v>
      </c>
      <c r="CR60" s="118" t="s">
        <v>0</v>
      </c>
      <c r="CS60" s="118" t="s">
        <v>0</v>
      </c>
      <c r="CT60" s="118" t="s">
        <v>0</v>
      </c>
      <c r="CU60" s="118" t="s">
        <v>0</v>
      </c>
      <c r="CV60" s="118" t="s">
        <v>0</v>
      </c>
      <c r="CW60" s="118" t="s">
        <v>0</v>
      </c>
      <c r="CX60" s="118" t="s">
        <v>0</v>
      </c>
      <c r="CY60" s="118" t="s">
        <v>0</v>
      </c>
      <c r="CZ60" s="118" t="s">
        <v>0</v>
      </c>
      <c r="DA60" s="118" t="s">
        <v>0</v>
      </c>
      <c r="DB60" s="118" t="s">
        <v>0</v>
      </c>
      <c r="DC60" s="118" t="s">
        <v>0</v>
      </c>
      <c r="DD60" s="118" t="s">
        <v>0</v>
      </c>
      <c r="DE60" s="118" t="s">
        <v>0</v>
      </c>
      <c r="DF60" s="118" t="s">
        <v>0</v>
      </c>
      <c r="DG60" s="118" t="s">
        <v>0</v>
      </c>
      <c r="DH60" s="118" t="s">
        <v>0</v>
      </c>
      <c r="DI60" s="118" t="s">
        <v>0</v>
      </c>
      <c r="DJ60" s="118" t="s">
        <v>0</v>
      </c>
      <c r="DK60" s="118" t="s">
        <v>0</v>
      </c>
      <c r="DL60" s="118" t="s">
        <v>0</v>
      </c>
      <c r="DM60" s="118" t="s">
        <v>0</v>
      </c>
      <c r="DN60" s="118" t="s">
        <v>0</v>
      </c>
      <c r="DO60" s="118" t="s">
        <v>0</v>
      </c>
      <c r="DP60" s="118" t="s">
        <v>0</v>
      </c>
      <c r="DQ60" s="118" t="s">
        <v>0</v>
      </c>
      <c r="DR60" s="118" t="s">
        <v>0</v>
      </c>
      <c r="DS60" s="118" t="s">
        <v>0</v>
      </c>
      <c r="DT60" s="118" t="s">
        <v>0</v>
      </c>
      <c r="DU60" s="118" t="s">
        <v>0</v>
      </c>
      <c r="DV60" s="118" t="s">
        <v>0</v>
      </c>
      <c r="DW60" s="118" t="s">
        <v>0</v>
      </c>
      <c r="DX60" s="118" t="s">
        <v>0</v>
      </c>
      <c r="DY60" s="118" t="s">
        <v>0</v>
      </c>
      <c r="DZ60" s="118" t="s">
        <v>0</v>
      </c>
      <c r="EA60" s="118" t="s">
        <v>0</v>
      </c>
      <c r="EB60" s="118" t="s">
        <v>0</v>
      </c>
      <c r="EC60" s="118" t="s">
        <v>0</v>
      </c>
      <c r="ED60" s="118" t="s">
        <v>0</v>
      </c>
      <c r="EE60" s="118" t="s">
        <v>0</v>
      </c>
      <c r="EF60" s="118" t="s">
        <v>0</v>
      </c>
      <c r="EG60" s="118" t="s">
        <v>0</v>
      </c>
      <c r="EH60" s="118" t="s">
        <v>0</v>
      </c>
      <c r="EI60" s="118" t="s">
        <v>0</v>
      </c>
      <c r="EJ60" s="118" t="s">
        <v>0</v>
      </c>
      <c r="EK60" s="118" t="s">
        <v>0</v>
      </c>
      <c r="EL60" s="118" t="s">
        <v>0</v>
      </c>
      <c r="EM60" s="118" t="s">
        <v>0</v>
      </c>
      <c r="EN60" s="118" t="s">
        <v>0</v>
      </c>
      <c r="EO60" s="118" t="s">
        <v>0</v>
      </c>
      <c r="EP60" s="118" t="s">
        <v>0</v>
      </c>
      <c r="EQ60" s="118" t="s">
        <v>0</v>
      </c>
      <c r="ER60" s="118" t="s">
        <v>0</v>
      </c>
      <c r="ES60" s="118" t="s">
        <v>0</v>
      </c>
      <c r="ET60" s="118" t="s">
        <v>0</v>
      </c>
      <c r="EU60" s="118" t="s">
        <v>0</v>
      </c>
      <c r="EV60" s="118" t="s">
        <v>0</v>
      </c>
      <c r="EW60" s="118" t="s">
        <v>0</v>
      </c>
      <c r="EX60" s="118" t="s">
        <v>0</v>
      </c>
      <c r="EY60" s="118" t="s">
        <v>0</v>
      </c>
      <c r="EZ60" s="118" t="s">
        <v>0</v>
      </c>
      <c r="FA60" s="118" t="s">
        <v>0</v>
      </c>
      <c r="FB60" s="118" t="s">
        <v>0</v>
      </c>
      <c r="FC60" s="118" t="s">
        <v>0</v>
      </c>
      <c r="FD60" s="118" t="s">
        <v>0</v>
      </c>
      <c r="FE60" s="118" t="s">
        <v>0</v>
      </c>
      <c r="FF60" s="118" t="s">
        <v>0</v>
      </c>
      <c r="FG60" s="118" t="s">
        <v>0</v>
      </c>
      <c r="FH60" s="118" t="s">
        <v>0</v>
      </c>
      <c r="FI60" s="118" t="s">
        <v>0</v>
      </c>
      <c r="FJ60" s="118" t="s">
        <v>0</v>
      </c>
      <c r="FK60" s="118" t="s">
        <v>0</v>
      </c>
      <c r="FL60" s="118" t="s">
        <v>0</v>
      </c>
      <c r="FM60" s="118" t="s">
        <v>0</v>
      </c>
      <c r="FN60" s="118" t="s">
        <v>0</v>
      </c>
      <c r="FO60" s="118" t="s">
        <v>0</v>
      </c>
      <c r="FP60" s="118" t="s">
        <v>0</v>
      </c>
      <c r="FQ60" s="118" t="s">
        <v>0</v>
      </c>
      <c r="FR60" s="118" t="s">
        <v>0</v>
      </c>
      <c r="FS60" s="118" t="s">
        <v>0</v>
      </c>
      <c r="FT60" s="118" t="s">
        <v>0</v>
      </c>
      <c r="FU60" s="118" t="s">
        <v>0</v>
      </c>
      <c r="FV60" s="118" t="s">
        <v>0</v>
      </c>
      <c r="FW60" s="118" t="s">
        <v>0</v>
      </c>
      <c r="FX60" s="118" t="s">
        <v>0</v>
      </c>
      <c r="FY60" s="118" t="s">
        <v>0</v>
      </c>
      <c r="FZ60" s="118" t="s">
        <v>0</v>
      </c>
      <c r="GA60" s="118" t="s">
        <v>0</v>
      </c>
      <c r="GB60" s="118" t="s">
        <v>0</v>
      </c>
      <c r="GC60" s="118" t="s">
        <v>0</v>
      </c>
      <c r="GD60" s="118" t="s">
        <v>0</v>
      </c>
      <c r="GE60" s="118" t="s">
        <v>0</v>
      </c>
      <c r="GF60" s="118" t="s">
        <v>0</v>
      </c>
      <c r="GG60" s="118" t="s">
        <v>0</v>
      </c>
      <c r="GH60" s="118" t="s">
        <v>0</v>
      </c>
      <c r="GI60" s="118" t="s">
        <v>0</v>
      </c>
    </row>
    <row r="61" spans="1:191" ht="10.5">
      <c r="A61" s="7" t="s">
        <v>287</v>
      </c>
      <c r="B61" s="726" t="s">
        <v>288</v>
      </c>
      <c r="C61" s="726"/>
      <c r="D61" s="72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6"/>
      <c r="GF61" s="116"/>
      <c r="GG61" s="116"/>
      <c r="GH61" s="116"/>
      <c r="GI61" s="116"/>
    </row>
    <row r="62" spans="1:191" ht="10.5">
      <c r="A62" s="726" t="s">
        <v>0</v>
      </c>
      <c r="B62" s="726"/>
      <c r="C62" s="8" t="s">
        <v>195</v>
      </c>
      <c r="D62" s="7" t="s">
        <v>196</v>
      </c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6"/>
      <c r="GF62" s="116"/>
      <c r="GG62" s="116"/>
      <c r="GH62" s="116"/>
      <c r="GI62" s="116"/>
    </row>
    <row r="63" spans="1:191">
      <c r="A63" s="727" t="s">
        <v>0</v>
      </c>
      <c r="B63" s="727"/>
      <c r="C63" s="9" t="s">
        <v>207</v>
      </c>
      <c r="D63" t="s">
        <v>208</v>
      </c>
      <c r="E63" s="113">
        <v>0</v>
      </c>
      <c r="F63" s="113">
        <v>0</v>
      </c>
      <c r="G63" s="113">
        <v>0</v>
      </c>
      <c r="H63" s="113">
        <v>0</v>
      </c>
      <c r="I63" s="113">
        <v>0</v>
      </c>
      <c r="J63" s="113">
        <v>0</v>
      </c>
      <c r="K63" s="113">
        <v>0</v>
      </c>
      <c r="L63" s="113">
        <v>0</v>
      </c>
      <c r="M63" s="113">
        <v>0</v>
      </c>
      <c r="N63" s="113">
        <v>0</v>
      </c>
      <c r="O63" s="113">
        <v>0</v>
      </c>
      <c r="P63" s="113">
        <v>0</v>
      </c>
      <c r="Q63" s="113">
        <v>0</v>
      </c>
      <c r="R63" s="113"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v>0</v>
      </c>
      <c r="X63" s="113">
        <v>0</v>
      </c>
      <c r="Y63" s="113">
        <v>0</v>
      </c>
      <c r="Z63" s="113">
        <v>0</v>
      </c>
      <c r="AA63" s="113">
        <v>0</v>
      </c>
      <c r="AB63" s="113">
        <v>0</v>
      </c>
      <c r="AC63" s="113">
        <v>0</v>
      </c>
      <c r="AD63" s="113">
        <v>0</v>
      </c>
      <c r="AE63" s="113">
        <v>0</v>
      </c>
      <c r="AF63" s="113">
        <v>0</v>
      </c>
      <c r="AG63" s="113">
        <v>0</v>
      </c>
      <c r="AH63" s="113">
        <v>0</v>
      </c>
      <c r="AI63" s="113">
        <v>0</v>
      </c>
      <c r="AJ63" s="113">
        <v>0</v>
      </c>
      <c r="AK63" s="113">
        <v>0</v>
      </c>
      <c r="AL63" s="113">
        <v>0</v>
      </c>
      <c r="AM63" s="113">
        <v>0</v>
      </c>
      <c r="AN63" s="113">
        <v>63.12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402.75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756.15</v>
      </c>
      <c r="BN63" s="113">
        <v>0</v>
      </c>
      <c r="BO63" s="113">
        <v>0</v>
      </c>
      <c r="BP63" s="113">
        <v>0</v>
      </c>
      <c r="BQ63" s="113">
        <v>0</v>
      </c>
      <c r="BR63" s="113">
        <v>0</v>
      </c>
      <c r="BS63" s="113">
        <v>0</v>
      </c>
      <c r="BT63" s="113">
        <v>0</v>
      </c>
      <c r="BU63" s="113">
        <v>0</v>
      </c>
      <c r="BV63" s="113">
        <v>0</v>
      </c>
      <c r="BW63" s="113">
        <v>0</v>
      </c>
      <c r="BX63" s="113">
        <v>0</v>
      </c>
      <c r="BY63" s="113">
        <v>0</v>
      </c>
      <c r="BZ63" s="113">
        <v>0</v>
      </c>
      <c r="CA63" s="113">
        <v>0</v>
      </c>
      <c r="CB63" s="113">
        <v>0</v>
      </c>
      <c r="CC63" s="113">
        <v>0</v>
      </c>
      <c r="CD63" s="113">
        <v>0</v>
      </c>
      <c r="CE63" s="113">
        <v>0</v>
      </c>
      <c r="CF63" s="113">
        <v>0</v>
      </c>
      <c r="CG63" s="113">
        <v>0</v>
      </c>
      <c r="CH63" s="113">
        <v>0</v>
      </c>
      <c r="CI63" s="113">
        <v>0</v>
      </c>
      <c r="CJ63" s="113">
        <v>0</v>
      </c>
      <c r="CK63" s="113">
        <v>0</v>
      </c>
      <c r="CL63" s="113">
        <v>0</v>
      </c>
      <c r="CM63" s="113">
        <v>0</v>
      </c>
      <c r="CN63" s="113">
        <v>0</v>
      </c>
      <c r="CO63" s="113">
        <v>0</v>
      </c>
      <c r="CP63" s="113">
        <v>0</v>
      </c>
      <c r="CQ63" s="113">
        <v>0</v>
      </c>
      <c r="CR63" s="113">
        <v>0</v>
      </c>
      <c r="CS63" s="113">
        <v>0</v>
      </c>
      <c r="CT63" s="113">
        <v>0</v>
      </c>
      <c r="CU63" s="113">
        <v>0</v>
      </c>
      <c r="CV63" s="113">
        <v>0</v>
      </c>
      <c r="CW63" s="113">
        <v>0</v>
      </c>
      <c r="CX63" s="113">
        <v>0</v>
      </c>
      <c r="CY63" s="113">
        <v>0</v>
      </c>
      <c r="CZ63" s="113">
        <v>0</v>
      </c>
      <c r="DA63" s="113">
        <v>0</v>
      </c>
      <c r="DB63" s="113">
        <v>15.8</v>
      </c>
      <c r="DC63" s="113">
        <v>0</v>
      </c>
      <c r="DD63" s="113">
        <v>0</v>
      </c>
      <c r="DE63" s="113">
        <v>0</v>
      </c>
      <c r="DF63" s="113">
        <v>40.24</v>
      </c>
      <c r="DG63" s="113">
        <v>0</v>
      </c>
      <c r="DH63" s="113">
        <v>0</v>
      </c>
      <c r="DI63" s="113">
        <v>0</v>
      </c>
      <c r="DJ63" s="113">
        <v>0</v>
      </c>
      <c r="DK63" s="113">
        <v>0</v>
      </c>
      <c r="DL63" s="113">
        <v>0</v>
      </c>
      <c r="DM63" s="113">
        <v>0</v>
      </c>
      <c r="DN63" s="113">
        <v>0</v>
      </c>
      <c r="DO63" s="113">
        <v>0</v>
      </c>
      <c r="DP63" s="113">
        <v>0</v>
      </c>
      <c r="DQ63" s="113">
        <v>0</v>
      </c>
      <c r="DR63" s="113">
        <v>0</v>
      </c>
      <c r="DS63" s="113">
        <v>0</v>
      </c>
      <c r="DT63" s="113">
        <v>0</v>
      </c>
      <c r="DU63" s="113">
        <v>0</v>
      </c>
      <c r="DV63" s="113">
        <v>0</v>
      </c>
      <c r="DW63" s="113">
        <v>0</v>
      </c>
      <c r="DX63" s="113">
        <v>0</v>
      </c>
      <c r="DY63" s="113">
        <v>0</v>
      </c>
      <c r="DZ63" s="113">
        <v>0</v>
      </c>
      <c r="EA63" s="113">
        <v>0</v>
      </c>
      <c r="EB63" s="113">
        <v>0</v>
      </c>
      <c r="EC63" s="113">
        <v>0</v>
      </c>
      <c r="ED63" s="113">
        <v>0</v>
      </c>
      <c r="EE63" s="113">
        <v>0</v>
      </c>
      <c r="EF63" s="113">
        <v>0</v>
      </c>
      <c r="EG63" s="113">
        <v>0</v>
      </c>
      <c r="EH63" s="113">
        <v>0</v>
      </c>
      <c r="EI63" s="113">
        <v>0</v>
      </c>
      <c r="EJ63" s="113">
        <v>0</v>
      </c>
      <c r="EK63" s="113">
        <v>0</v>
      </c>
      <c r="EL63" s="113">
        <v>0</v>
      </c>
      <c r="EM63" s="113">
        <v>0</v>
      </c>
      <c r="EN63" s="113">
        <v>0</v>
      </c>
      <c r="EO63" s="113">
        <v>0</v>
      </c>
      <c r="EP63" s="113">
        <v>0</v>
      </c>
      <c r="EQ63" s="113">
        <v>0</v>
      </c>
      <c r="ER63" s="113">
        <v>0</v>
      </c>
      <c r="ES63" s="113">
        <v>0</v>
      </c>
      <c r="ET63" s="113">
        <v>0</v>
      </c>
      <c r="EU63" s="113">
        <v>0</v>
      </c>
      <c r="EV63" s="113">
        <v>0</v>
      </c>
      <c r="EW63" s="113">
        <v>0</v>
      </c>
      <c r="EX63" s="113">
        <v>0</v>
      </c>
      <c r="EY63" s="113">
        <v>0</v>
      </c>
      <c r="EZ63" s="113">
        <v>0</v>
      </c>
      <c r="FA63" s="113">
        <v>0</v>
      </c>
      <c r="FB63" s="113">
        <v>0</v>
      </c>
      <c r="FC63" s="113">
        <v>0</v>
      </c>
      <c r="FD63" s="113">
        <v>0</v>
      </c>
      <c r="FE63" s="113">
        <v>0</v>
      </c>
      <c r="FF63" s="113">
        <v>0</v>
      </c>
      <c r="FG63" s="113">
        <v>0</v>
      </c>
      <c r="FH63" s="113">
        <v>0</v>
      </c>
      <c r="FI63" s="113">
        <v>0</v>
      </c>
      <c r="FJ63" s="113">
        <v>0</v>
      </c>
      <c r="FK63" s="113">
        <v>0</v>
      </c>
      <c r="FL63" s="113">
        <v>0</v>
      </c>
      <c r="FM63" s="113">
        <v>0</v>
      </c>
      <c r="FN63" s="113">
        <v>0</v>
      </c>
      <c r="FO63" s="113">
        <v>0</v>
      </c>
      <c r="FP63" s="113">
        <v>0</v>
      </c>
      <c r="FQ63" s="113">
        <v>0</v>
      </c>
      <c r="FR63" s="113">
        <v>0</v>
      </c>
      <c r="FS63" s="113">
        <v>0</v>
      </c>
      <c r="FT63" s="113">
        <v>0</v>
      </c>
      <c r="FU63" s="113">
        <v>0</v>
      </c>
      <c r="FV63" s="113">
        <v>0</v>
      </c>
      <c r="FW63" s="113">
        <v>0</v>
      </c>
      <c r="FX63" s="113">
        <v>0</v>
      </c>
      <c r="FY63" s="113">
        <v>0</v>
      </c>
      <c r="FZ63" s="113">
        <v>0</v>
      </c>
      <c r="GA63" s="113">
        <v>0</v>
      </c>
      <c r="GB63" s="113">
        <v>0</v>
      </c>
      <c r="GC63" s="113">
        <v>0</v>
      </c>
      <c r="GD63" s="113">
        <v>0</v>
      </c>
      <c r="GE63" s="113">
        <v>0</v>
      </c>
      <c r="GF63" s="113">
        <v>0</v>
      </c>
      <c r="GG63" s="113">
        <v>0</v>
      </c>
      <c r="GH63" s="113">
        <v>0</v>
      </c>
      <c r="GI63" s="113">
        <f>SUM(E63:GH63)</f>
        <v>1278.06</v>
      </c>
    </row>
    <row r="64" spans="1:191">
      <c r="A64" s="727" t="s">
        <v>0</v>
      </c>
      <c r="B64" s="727"/>
      <c r="C64" s="9" t="s">
        <v>217</v>
      </c>
      <c r="D64" t="s">
        <v>218</v>
      </c>
      <c r="E64" s="113">
        <v>0</v>
      </c>
      <c r="F64" s="113">
        <v>0</v>
      </c>
      <c r="G64" s="113">
        <v>0</v>
      </c>
      <c r="H64" s="113">
        <v>0</v>
      </c>
      <c r="I64" s="113">
        <v>0</v>
      </c>
      <c r="J64" s="113">
        <v>0</v>
      </c>
      <c r="K64" s="113">
        <v>0</v>
      </c>
      <c r="L64" s="113">
        <v>0</v>
      </c>
      <c r="M64" s="113">
        <v>0</v>
      </c>
      <c r="N64" s="113">
        <v>0</v>
      </c>
      <c r="O64" s="113">
        <v>36143.99</v>
      </c>
      <c r="P64" s="113">
        <v>0</v>
      </c>
      <c r="Q64" s="113">
        <v>141476.68</v>
      </c>
      <c r="R64" s="113">
        <v>0</v>
      </c>
      <c r="S64" s="113">
        <v>0</v>
      </c>
      <c r="T64" s="113">
        <v>0</v>
      </c>
      <c r="U64" s="113">
        <v>29182.5</v>
      </c>
      <c r="V64" s="113">
        <v>0</v>
      </c>
      <c r="W64" s="113">
        <v>0</v>
      </c>
      <c r="X64" s="113">
        <v>0</v>
      </c>
      <c r="Y64" s="113">
        <v>0</v>
      </c>
      <c r="Z64" s="113">
        <v>559669.09</v>
      </c>
      <c r="AA64" s="113">
        <v>0</v>
      </c>
      <c r="AB64" s="113">
        <v>8100</v>
      </c>
      <c r="AC64" s="113">
        <v>0</v>
      </c>
      <c r="AD64" s="113">
        <v>0</v>
      </c>
      <c r="AE64" s="113">
        <v>0</v>
      </c>
      <c r="AF64" s="113">
        <v>0</v>
      </c>
      <c r="AG64" s="113">
        <v>0</v>
      </c>
      <c r="AH64" s="113">
        <v>0</v>
      </c>
      <c r="AI64" s="113">
        <v>18521.45</v>
      </c>
      <c r="AJ64" s="113">
        <v>0</v>
      </c>
      <c r="AK64" s="113">
        <v>45697.03</v>
      </c>
      <c r="AL64" s="113">
        <v>0</v>
      </c>
      <c r="AM64" s="113">
        <v>0</v>
      </c>
      <c r="AN64" s="113">
        <v>8200</v>
      </c>
      <c r="AO64" s="113">
        <v>0</v>
      </c>
      <c r="AP64" s="113">
        <v>0</v>
      </c>
      <c r="AQ64" s="113">
        <v>0</v>
      </c>
      <c r="AR64" s="113">
        <v>178620.5</v>
      </c>
      <c r="AS64" s="113">
        <v>12340</v>
      </c>
      <c r="AT64" s="113">
        <v>0</v>
      </c>
      <c r="AU64" s="113">
        <v>0</v>
      </c>
      <c r="AV64" s="113">
        <v>0</v>
      </c>
      <c r="AW64" s="113">
        <v>30800</v>
      </c>
      <c r="AX64" s="113">
        <v>0</v>
      </c>
      <c r="AY64" s="113">
        <v>0</v>
      </c>
      <c r="AZ64" s="113">
        <v>13716.62</v>
      </c>
      <c r="BA64" s="113">
        <v>0</v>
      </c>
      <c r="BB64" s="113">
        <v>0</v>
      </c>
      <c r="BC64" s="113">
        <v>842138.15</v>
      </c>
      <c r="BD64" s="113">
        <v>0</v>
      </c>
      <c r="BE64" s="113">
        <v>2400</v>
      </c>
      <c r="BF64" s="113">
        <v>6900</v>
      </c>
      <c r="BG64" s="113">
        <v>0</v>
      </c>
      <c r="BH64" s="113">
        <v>5400</v>
      </c>
      <c r="BI64" s="113">
        <v>0</v>
      </c>
      <c r="BJ64" s="113">
        <v>0</v>
      </c>
      <c r="BK64" s="113">
        <v>0</v>
      </c>
      <c r="BL64" s="113">
        <v>0</v>
      </c>
      <c r="BM64" s="113">
        <v>1600</v>
      </c>
      <c r="BN64" s="113">
        <v>0</v>
      </c>
      <c r="BO64" s="113">
        <v>25168.53</v>
      </c>
      <c r="BP64" s="113">
        <v>60801.21</v>
      </c>
      <c r="BQ64" s="113">
        <v>15600</v>
      </c>
      <c r="BR64" s="113">
        <v>0</v>
      </c>
      <c r="BS64" s="113">
        <v>0</v>
      </c>
      <c r="BT64" s="113">
        <v>0</v>
      </c>
      <c r="BU64" s="113">
        <v>12810.28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9875</v>
      </c>
      <c r="CF64" s="113">
        <v>0</v>
      </c>
      <c r="CG64" s="113">
        <v>8350</v>
      </c>
      <c r="CH64" s="113">
        <v>0</v>
      </c>
      <c r="CI64" s="113">
        <v>0</v>
      </c>
      <c r="CJ64" s="113">
        <v>0</v>
      </c>
      <c r="CK64" s="113">
        <v>600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36746.43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  <c r="CX64" s="113">
        <v>38471.440000000002</v>
      </c>
      <c r="CY64" s="113">
        <v>0</v>
      </c>
      <c r="CZ64" s="113">
        <v>0</v>
      </c>
      <c r="DA64" s="113">
        <v>0</v>
      </c>
      <c r="DB64" s="113">
        <v>2725</v>
      </c>
      <c r="DC64" s="113">
        <v>8502.5</v>
      </c>
      <c r="DD64" s="113">
        <v>0</v>
      </c>
      <c r="DE64" s="113">
        <v>0</v>
      </c>
      <c r="DF64" s="113">
        <v>15250</v>
      </c>
      <c r="DG64" s="113">
        <v>0</v>
      </c>
      <c r="DH64" s="113">
        <v>0</v>
      </c>
      <c r="DI64" s="113">
        <v>5656</v>
      </c>
      <c r="DJ64" s="113">
        <v>0</v>
      </c>
      <c r="DK64" s="113">
        <v>13606.67</v>
      </c>
      <c r="DL64" s="113">
        <v>0</v>
      </c>
      <c r="DM64" s="113">
        <v>0</v>
      </c>
      <c r="DN64" s="113">
        <v>0</v>
      </c>
      <c r="DO64" s="113">
        <v>0</v>
      </c>
      <c r="DP64" s="113">
        <v>0</v>
      </c>
      <c r="DQ64" s="113">
        <v>0</v>
      </c>
      <c r="DR64" s="113">
        <v>0</v>
      </c>
      <c r="DS64" s="113">
        <v>0</v>
      </c>
      <c r="DT64" s="113">
        <v>0</v>
      </c>
      <c r="DU64" s="113">
        <v>0</v>
      </c>
      <c r="DV64" s="113">
        <v>0</v>
      </c>
      <c r="DW64" s="113">
        <v>0</v>
      </c>
      <c r="DX64" s="113">
        <v>0</v>
      </c>
      <c r="DY64" s="113">
        <v>0</v>
      </c>
      <c r="DZ64" s="113">
        <v>0</v>
      </c>
      <c r="EA64" s="113">
        <v>0</v>
      </c>
      <c r="EB64" s="113">
        <v>0</v>
      </c>
      <c r="EC64" s="113">
        <v>9700</v>
      </c>
      <c r="ED64" s="113">
        <v>0</v>
      </c>
      <c r="EE64" s="113">
        <v>0</v>
      </c>
      <c r="EF64" s="113">
        <v>0</v>
      </c>
      <c r="EG64" s="113">
        <v>0</v>
      </c>
      <c r="EH64" s="113">
        <v>0</v>
      </c>
      <c r="EI64" s="113">
        <v>0</v>
      </c>
      <c r="EJ64" s="113">
        <v>0</v>
      </c>
      <c r="EK64" s="113">
        <v>0</v>
      </c>
      <c r="EL64" s="113">
        <v>0</v>
      </c>
      <c r="EM64" s="113">
        <v>7200</v>
      </c>
      <c r="EN64" s="113">
        <v>0</v>
      </c>
      <c r="EO64" s="113">
        <v>0</v>
      </c>
      <c r="EP64" s="113">
        <v>0</v>
      </c>
      <c r="EQ64" s="113">
        <v>360550.5</v>
      </c>
      <c r="ER64" s="113">
        <v>0</v>
      </c>
      <c r="ES64" s="113">
        <v>0</v>
      </c>
      <c r="ET64" s="113">
        <v>0</v>
      </c>
      <c r="EU64" s="113">
        <v>0</v>
      </c>
      <c r="EV64" s="113">
        <v>0</v>
      </c>
      <c r="EW64" s="113">
        <v>0</v>
      </c>
      <c r="EX64" s="113">
        <v>0</v>
      </c>
      <c r="EY64" s="113">
        <v>0</v>
      </c>
      <c r="EZ64" s="113">
        <v>0</v>
      </c>
      <c r="FA64" s="113">
        <v>0</v>
      </c>
      <c r="FB64" s="113">
        <v>0</v>
      </c>
      <c r="FC64" s="113">
        <v>0</v>
      </c>
      <c r="FD64" s="113">
        <v>0</v>
      </c>
      <c r="FE64" s="113">
        <v>0</v>
      </c>
      <c r="FF64" s="113">
        <v>0</v>
      </c>
      <c r="FG64" s="113">
        <v>0</v>
      </c>
      <c r="FH64" s="113">
        <v>0</v>
      </c>
      <c r="FI64" s="113">
        <v>0</v>
      </c>
      <c r="FJ64" s="113">
        <v>0</v>
      </c>
      <c r="FK64" s="113">
        <v>0</v>
      </c>
      <c r="FL64" s="113">
        <v>0</v>
      </c>
      <c r="FM64" s="113">
        <v>0</v>
      </c>
      <c r="FN64" s="113">
        <v>0</v>
      </c>
      <c r="FO64" s="113">
        <v>0</v>
      </c>
      <c r="FP64" s="113">
        <v>0</v>
      </c>
      <c r="FQ64" s="113">
        <v>0</v>
      </c>
      <c r="FR64" s="113">
        <v>0</v>
      </c>
      <c r="FS64" s="113">
        <v>0</v>
      </c>
      <c r="FT64" s="113">
        <v>0</v>
      </c>
      <c r="FU64" s="113">
        <v>0</v>
      </c>
      <c r="FV64" s="113">
        <v>0</v>
      </c>
      <c r="FW64" s="113">
        <v>0</v>
      </c>
      <c r="FX64" s="113">
        <v>0</v>
      </c>
      <c r="FY64" s="113">
        <v>0</v>
      </c>
      <c r="FZ64" s="113">
        <v>0</v>
      </c>
      <c r="GA64" s="113">
        <v>0</v>
      </c>
      <c r="GB64" s="113">
        <v>0</v>
      </c>
      <c r="GC64" s="113">
        <v>0</v>
      </c>
      <c r="GD64" s="113">
        <v>0</v>
      </c>
      <c r="GE64" s="113">
        <v>0</v>
      </c>
      <c r="GF64" s="113">
        <v>0</v>
      </c>
      <c r="GG64" s="113">
        <v>0</v>
      </c>
      <c r="GH64" s="113">
        <v>0</v>
      </c>
      <c r="GI64" s="113">
        <f>SUM(E64:GH64)</f>
        <v>2572519.5700000003</v>
      </c>
    </row>
    <row r="65" spans="1:191">
      <c r="A65" s="727" t="s">
        <v>0</v>
      </c>
      <c r="B65" s="727"/>
      <c r="C65" s="9" t="s">
        <v>229</v>
      </c>
      <c r="D65" t="s">
        <v>230</v>
      </c>
      <c r="E65" s="113">
        <v>0</v>
      </c>
      <c r="F65" s="113">
        <v>0</v>
      </c>
      <c r="G65" s="113">
        <v>0</v>
      </c>
      <c r="H65" s="113">
        <v>0</v>
      </c>
      <c r="I65" s="113">
        <v>0</v>
      </c>
      <c r="J65" s="113">
        <v>0</v>
      </c>
      <c r="K65" s="113">
        <v>0</v>
      </c>
      <c r="L65" s="113">
        <v>0</v>
      </c>
      <c r="M65" s="113">
        <v>0</v>
      </c>
      <c r="N65" s="113">
        <v>0</v>
      </c>
      <c r="O65" s="113">
        <v>20320.580000000002</v>
      </c>
      <c r="P65" s="113">
        <v>0</v>
      </c>
      <c r="Q65" s="113">
        <v>0</v>
      </c>
      <c r="R65" s="113"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v>0</v>
      </c>
      <c r="X65" s="113">
        <v>0</v>
      </c>
      <c r="Y65" s="113">
        <v>0</v>
      </c>
      <c r="Z65" s="113">
        <v>0</v>
      </c>
      <c r="AA65" s="113">
        <v>0</v>
      </c>
      <c r="AB65" s="113">
        <v>0</v>
      </c>
      <c r="AC65" s="113">
        <v>0</v>
      </c>
      <c r="AD65" s="113">
        <v>0</v>
      </c>
      <c r="AE65" s="113">
        <v>0</v>
      </c>
      <c r="AF65" s="113">
        <v>0</v>
      </c>
      <c r="AG65" s="113">
        <v>0</v>
      </c>
      <c r="AH65" s="113">
        <v>0</v>
      </c>
      <c r="AI65" s="113">
        <v>0</v>
      </c>
      <c r="AJ65" s="113">
        <v>0</v>
      </c>
      <c r="AK65" s="113">
        <v>0</v>
      </c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  <c r="CX65" s="113">
        <v>0</v>
      </c>
      <c r="CY65" s="113">
        <v>0</v>
      </c>
      <c r="CZ65" s="113">
        <v>0</v>
      </c>
      <c r="DA65" s="113">
        <v>0</v>
      </c>
      <c r="DB65" s="113">
        <v>0</v>
      </c>
      <c r="DC65" s="113">
        <v>0</v>
      </c>
      <c r="DD65" s="113">
        <v>0</v>
      </c>
      <c r="DE65" s="113">
        <v>0</v>
      </c>
      <c r="DF65" s="113">
        <v>0</v>
      </c>
      <c r="DG65" s="113">
        <v>0</v>
      </c>
      <c r="DH65" s="113">
        <v>0</v>
      </c>
      <c r="DI65" s="113">
        <v>0</v>
      </c>
      <c r="DJ65" s="113">
        <v>0</v>
      </c>
      <c r="DK65" s="113">
        <v>0</v>
      </c>
      <c r="DL65" s="113">
        <v>0</v>
      </c>
      <c r="DM65" s="113">
        <v>0</v>
      </c>
      <c r="DN65" s="113">
        <v>0</v>
      </c>
      <c r="DO65" s="113">
        <v>0</v>
      </c>
      <c r="DP65" s="113">
        <v>0</v>
      </c>
      <c r="DQ65" s="113">
        <v>0</v>
      </c>
      <c r="DR65" s="113">
        <v>0</v>
      </c>
      <c r="DS65" s="113">
        <v>0</v>
      </c>
      <c r="DT65" s="113">
        <v>0</v>
      </c>
      <c r="DU65" s="113">
        <v>0</v>
      </c>
      <c r="DV65" s="113">
        <v>0</v>
      </c>
      <c r="DW65" s="113">
        <v>0</v>
      </c>
      <c r="DX65" s="113">
        <v>0</v>
      </c>
      <c r="DY65" s="113">
        <v>0</v>
      </c>
      <c r="DZ65" s="113">
        <v>0</v>
      </c>
      <c r="EA65" s="113">
        <v>0</v>
      </c>
      <c r="EB65" s="113">
        <v>0</v>
      </c>
      <c r="EC65" s="113">
        <v>0</v>
      </c>
      <c r="ED65" s="113">
        <v>0</v>
      </c>
      <c r="EE65" s="113">
        <v>0</v>
      </c>
      <c r="EF65" s="113">
        <v>0</v>
      </c>
      <c r="EG65" s="113">
        <v>0</v>
      </c>
      <c r="EH65" s="113">
        <v>0</v>
      </c>
      <c r="EI65" s="113">
        <v>0</v>
      </c>
      <c r="EJ65" s="113">
        <v>0</v>
      </c>
      <c r="EK65" s="113">
        <v>0</v>
      </c>
      <c r="EL65" s="113">
        <v>0</v>
      </c>
      <c r="EM65" s="113">
        <v>0</v>
      </c>
      <c r="EN65" s="113">
        <v>0</v>
      </c>
      <c r="EO65" s="113">
        <v>0</v>
      </c>
      <c r="EP65" s="113">
        <v>0</v>
      </c>
      <c r="EQ65" s="113">
        <v>0</v>
      </c>
      <c r="ER65" s="113">
        <v>0</v>
      </c>
      <c r="ES65" s="113">
        <v>0</v>
      </c>
      <c r="ET65" s="113">
        <v>0</v>
      </c>
      <c r="EU65" s="113">
        <v>0</v>
      </c>
      <c r="EV65" s="113">
        <v>0</v>
      </c>
      <c r="EW65" s="113">
        <v>0</v>
      </c>
      <c r="EX65" s="113">
        <v>0</v>
      </c>
      <c r="EY65" s="113">
        <v>0</v>
      </c>
      <c r="EZ65" s="113">
        <v>0</v>
      </c>
      <c r="FA65" s="113">
        <v>0</v>
      </c>
      <c r="FB65" s="113">
        <v>0</v>
      </c>
      <c r="FC65" s="113">
        <v>0</v>
      </c>
      <c r="FD65" s="113">
        <v>0</v>
      </c>
      <c r="FE65" s="113">
        <v>0</v>
      </c>
      <c r="FF65" s="113">
        <v>0</v>
      </c>
      <c r="FG65" s="113">
        <v>0</v>
      </c>
      <c r="FH65" s="113">
        <v>0</v>
      </c>
      <c r="FI65" s="113">
        <v>0</v>
      </c>
      <c r="FJ65" s="113">
        <v>0</v>
      </c>
      <c r="FK65" s="113">
        <v>0</v>
      </c>
      <c r="FL65" s="113">
        <v>0</v>
      </c>
      <c r="FM65" s="113">
        <v>0</v>
      </c>
      <c r="FN65" s="113">
        <v>0</v>
      </c>
      <c r="FO65" s="113">
        <v>0</v>
      </c>
      <c r="FP65" s="113">
        <v>0</v>
      </c>
      <c r="FQ65" s="113">
        <v>0</v>
      </c>
      <c r="FR65" s="113">
        <v>0</v>
      </c>
      <c r="FS65" s="113">
        <v>0</v>
      </c>
      <c r="FT65" s="113">
        <v>0</v>
      </c>
      <c r="FU65" s="113">
        <v>0</v>
      </c>
      <c r="FV65" s="113">
        <v>0</v>
      </c>
      <c r="FW65" s="113">
        <v>0</v>
      </c>
      <c r="FX65" s="113">
        <v>0</v>
      </c>
      <c r="FY65" s="113">
        <v>0</v>
      </c>
      <c r="FZ65" s="113">
        <v>0</v>
      </c>
      <c r="GA65" s="113">
        <v>0</v>
      </c>
      <c r="GB65" s="113">
        <v>0</v>
      </c>
      <c r="GC65" s="113">
        <v>0</v>
      </c>
      <c r="GD65" s="113">
        <v>0</v>
      </c>
      <c r="GE65" s="113">
        <v>0</v>
      </c>
      <c r="GF65" s="113">
        <v>0</v>
      </c>
      <c r="GG65" s="113">
        <v>0</v>
      </c>
      <c r="GH65" s="113">
        <v>0</v>
      </c>
      <c r="GI65" s="113">
        <f>SUM(E65:GH65)</f>
        <v>20320.580000000002</v>
      </c>
    </row>
    <row r="66" spans="1:191">
      <c r="A66" s="727" t="s">
        <v>0</v>
      </c>
      <c r="B66" s="727"/>
      <c r="C66" s="9" t="s">
        <v>233</v>
      </c>
      <c r="D66" t="s">
        <v>234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  <c r="L66" s="113">
        <v>0</v>
      </c>
      <c r="M66" s="113">
        <v>0</v>
      </c>
      <c r="N66" s="113">
        <v>0</v>
      </c>
      <c r="O66" s="113">
        <v>0</v>
      </c>
      <c r="P66" s="113">
        <v>0</v>
      </c>
      <c r="Q66" s="113">
        <v>854.01</v>
      </c>
      <c r="R66" s="113">
        <v>0</v>
      </c>
      <c r="S66" s="113">
        <v>0</v>
      </c>
      <c r="T66" s="113">
        <v>0</v>
      </c>
      <c r="U66" s="113">
        <v>112.1</v>
      </c>
      <c r="V66" s="113">
        <v>0</v>
      </c>
      <c r="W66" s="113">
        <v>0</v>
      </c>
      <c r="X66" s="113">
        <v>0</v>
      </c>
      <c r="Y66" s="113">
        <v>0</v>
      </c>
      <c r="Z66" s="113">
        <v>0</v>
      </c>
      <c r="AA66" s="113">
        <v>0</v>
      </c>
      <c r="AB66" s="113">
        <v>0</v>
      </c>
      <c r="AC66" s="113">
        <v>0</v>
      </c>
      <c r="AD66" s="113">
        <v>0</v>
      </c>
      <c r="AE66" s="113">
        <v>0</v>
      </c>
      <c r="AF66" s="113">
        <v>0</v>
      </c>
      <c r="AG66" s="113">
        <v>0</v>
      </c>
      <c r="AH66" s="113">
        <v>0</v>
      </c>
      <c r="AI66" s="113">
        <v>0</v>
      </c>
      <c r="AJ66" s="113">
        <v>0</v>
      </c>
      <c r="AK66" s="113">
        <v>0</v>
      </c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  <c r="CZ66" s="113">
        <v>0</v>
      </c>
      <c r="DA66" s="113">
        <v>0</v>
      </c>
      <c r="DB66" s="113">
        <v>0</v>
      </c>
      <c r="DC66" s="113">
        <v>0</v>
      </c>
      <c r="DD66" s="113">
        <v>0</v>
      </c>
      <c r="DE66" s="113">
        <v>0</v>
      </c>
      <c r="DF66" s="113">
        <v>0</v>
      </c>
      <c r="DG66" s="113">
        <v>0</v>
      </c>
      <c r="DH66" s="113">
        <v>0</v>
      </c>
      <c r="DI66" s="113">
        <v>0</v>
      </c>
      <c r="DJ66" s="113">
        <v>0</v>
      </c>
      <c r="DK66" s="113">
        <v>0</v>
      </c>
      <c r="DL66" s="113">
        <v>0</v>
      </c>
      <c r="DM66" s="113">
        <v>0</v>
      </c>
      <c r="DN66" s="113">
        <v>0</v>
      </c>
      <c r="DO66" s="113">
        <v>0</v>
      </c>
      <c r="DP66" s="113">
        <v>0</v>
      </c>
      <c r="DQ66" s="113">
        <v>0</v>
      </c>
      <c r="DR66" s="113">
        <v>0</v>
      </c>
      <c r="DS66" s="113">
        <v>0</v>
      </c>
      <c r="DT66" s="113">
        <v>0</v>
      </c>
      <c r="DU66" s="113">
        <v>0</v>
      </c>
      <c r="DV66" s="113">
        <v>0</v>
      </c>
      <c r="DW66" s="113">
        <v>0</v>
      </c>
      <c r="DX66" s="113">
        <v>0</v>
      </c>
      <c r="DY66" s="113">
        <v>0</v>
      </c>
      <c r="DZ66" s="113">
        <v>0</v>
      </c>
      <c r="EA66" s="113">
        <v>0</v>
      </c>
      <c r="EB66" s="113">
        <v>0</v>
      </c>
      <c r="EC66" s="113">
        <v>0</v>
      </c>
      <c r="ED66" s="113">
        <v>0</v>
      </c>
      <c r="EE66" s="113">
        <v>0</v>
      </c>
      <c r="EF66" s="113">
        <v>0</v>
      </c>
      <c r="EG66" s="113">
        <v>0</v>
      </c>
      <c r="EH66" s="113">
        <v>0</v>
      </c>
      <c r="EI66" s="113">
        <v>0</v>
      </c>
      <c r="EJ66" s="113">
        <v>0</v>
      </c>
      <c r="EK66" s="113">
        <v>0</v>
      </c>
      <c r="EL66" s="113">
        <v>0</v>
      </c>
      <c r="EM66" s="113">
        <v>0</v>
      </c>
      <c r="EN66" s="113">
        <v>0</v>
      </c>
      <c r="EO66" s="113">
        <v>0</v>
      </c>
      <c r="EP66" s="113">
        <v>0</v>
      </c>
      <c r="EQ66" s="113">
        <v>0</v>
      </c>
      <c r="ER66" s="113">
        <v>0</v>
      </c>
      <c r="ES66" s="113">
        <v>0</v>
      </c>
      <c r="ET66" s="113">
        <v>0</v>
      </c>
      <c r="EU66" s="113">
        <v>0</v>
      </c>
      <c r="EV66" s="113">
        <v>0</v>
      </c>
      <c r="EW66" s="113">
        <v>0</v>
      </c>
      <c r="EX66" s="113">
        <v>0</v>
      </c>
      <c r="EY66" s="113">
        <v>0</v>
      </c>
      <c r="EZ66" s="113">
        <v>0</v>
      </c>
      <c r="FA66" s="113">
        <v>0</v>
      </c>
      <c r="FB66" s="113">
        <v>0</v>
      </c>
      <c r="FC66" s="113">
        <v>0</v>
      </c>
      <c r="FD66" s="113">
        <v>0</v>
      </c>
      <c r="FE66" s="113">
        <v>0</v>
      </c>
      <c r="FF66" s="113">
        <v>0</v>
      </c>
      <c r="FG66" s="113">
        <v>0</v>
      </c>
      <c r="FH66" s="113">
        <v>0</v>
      </c>
      <c r="FI66" s="113">
        <v>0</v>
      </c>
      <c r="FJ66" s="113">
        <v>0</v>
      </c>
      <c r="FK66" s="113">
        <v>0</v>
      </c>
      <c r="FL66" s="113">
        <v>0</v>
      </c>
      <c r="FM66" s="113">
        <v>0</v>
      </c>
      <c r="FN66" s="113">
        <v>0</v>
      </c>
      <c r="FO66" s="113">
        <v>0</v>
      </c>
      <c r="FP66" s="113">
        <v>0</v>
      </c>
      <c r="FQ66" s="113">
        <v>0</v>
      </c>
      <c r="FR66" s="113">
        <v>0</v>
      </c>
      <c r="FS66" s="113">
        <v>0</v>
      </c>
      <c r="FT66" s="113">
        <v>0</v>
      </c>
      <c r="FU66" s="113">
        <v>0</v>
      </c>
      <c r="FV66" s="113">
        <v>0</v>
      </c>
      <c r="FW66" s="113">
        <v>0</v>
      </c>
      <c r="FX66" s="113">
        <v>0</v>
      </c>
      <c r="FY66" s="113">
        <v>0</v>
      </c>
      <c r="FZ66" s="113">
        <v>0</v>
      </c>
      <c r="GA66" s="113">
        <v>0</v>
      </c>
      <c r="GB66" s="113">
        <v>0</v>
      </c>
      <c r="GC66" s="113">
        <v>0</v>
      </c>
      <c r="GD66" s="113">
        <v>0</v>
      </c>
      <c r="GE66" s="113">
        <v>0</v>
      </c>
      <c r="GF66" s="113">
        <v>0</v>
      </c>
      <c r="GG66" s="113">
        <v>0</v>
      </c>
      <c r="GH66" s="113">
        <v>0</v>
      </c>
      <c r="GI66" s="113">
        <f>SUM(E66:GH66)</f>
        <v>966.11</v>
      </c>
    </row>
    <row r="67" spans="1:191" ht="11" thickBot="1">
      <c r="A67" s="725" t="s">
        <v>0</v>
      </c>
      <c r="B67" s="725"/>
      <c r="C67" s="11" t="s">
        <v>195</v>
      </c>
      <c r="D67" s="10" t="s">
        <v>235</v>
      </c>
      <c r="E67" s="115">
        <f t="shared" ref="E67:AJ67" si="39">SUBTOTAL(9,E62:E66)</f>
        <v>0</v>
      </c>
      <c r="F67" s="115">
        <f t="shared" si="39"/>
        <v>0</v>
      </c>
      <c r="G67" s="115">
        <f t="shared" si="39"/>
        <v>0</v>
      </c>
      <c r="H67" s="115">
        <f t="shared" si="39"/>
        <v>0</v>
      </c>
      <c r="I67" s="115">
        <f t="shared" si="39"/>
        <v>0</v>
      </c>
      <c r="J67" s="115">
        <f t="shared" si="39"/>
        <v>0</v>
      </c>
      <c r="K67" s="115">
        <f t="shared" si="39"/>
        <v>0</v>
      </c>
      <c r="L67" s="115">
        <f t="shared" si="39"/>
        <v>0</v>
      </c>
      <c r="M67" s="115">
        <f t="shared" si="39"/>
        <v>0</v>
      </c>
      <c r="N67" s="115">
        <f t="shared" si="39"/>
        <v>0</v>
      </c>
      <c r="O67" s="115">
        <f t="shared" si="39"/>
        <v>56464.57</v>
      </c>
      <c r="P67" s="115">
        <f t="shared" si="39"/>
        <v>0</v>
      </c>
      <c r="Q67" s="115">
        <f t="shared" si="39"/>
        <v>142330.69</v>
      </c>
      <c r="R67" s="115">
        <f t="shared" si="39"/>
        <v>0</v>
      </c>
      <c r="S67" s="115">
        <f t="shared" si="39"/>
        <v>0</v>
      </c>
      <c r="T67" s="115">
        <f t="shared" si="39"/>
        <v>0</v>
      </c>
      <c r="U67" s="115">
        <f t="shared" si="39"/>
        <v>29294.6</v>
      </c>
      <c r="V67" s="115">
        <f t="shared" si="39"/>
        <v>0</v>
      </c>
      <c r="W67" s="115">
        <f t="shared" si="39"/>
        <v>0</v>
      </c>
      <c r="X67" s="115">
        <f t="shared" si="39"/>
        <v>0</v>
      </c>
      <c r="Y67" s="115">
        <f t="shared" si="39"/>
        <v>0</v>
      </c>
      <c r="Z67" s="115">
        <f t="shared" si="39"/>
        <v>559669.09</v>
      </c>
      <c r="AA67" s="115">
        <f t="shared" si="39"/>
        <v>0</v>
      </c>
      <c r="AB67" s="115">
        <f t="shared" si="39"/>
        <v>8100</v>
      </c>
      <c r="AC67" s="115">
        <f t="shared" si="39"/>
        <v>0</v>
      </c>
      <c r="AD67" s="115">
        <f t="shared" si="39"/>
        <v>0</v>
      </c>
      <c r="AE67" s="115">
        <f t="shared" si="39"/>
        <v>0</v>
      </c>
      <c r="AF67" s="115">
        <f t="shared" si="39"/>
        <v>0</v>
      </c>
      <c r="AG67" s="115">
        <f t="shared" si="39"/>
        <v>0</v>
      </c>
      <c r="AH67" s="115">
        <f t="shared" si="39"/>
        <v>0</v>
      </c>
      <c r="AI67" s="115">
        <f t="shared" si="39"/>
        <v>18521.45</v>
      </c>
      <c r="AJ67" s="115">
        <f t="shared" si="39"/>
        <v>0</v>
      </c>
      <c r="AK67" s="115">
        <f t="shared" ref="AK67:BP67" si="40">SUBTOTAL(9,AK62:AK66)</f>
        <v>45697.03</v>
      </c>
      <c r="AL67" s="115">
        <f t="shared" si="40"/>
        <v>0</v>
      </c>
      <c r="AM67" s="115">
        <f t="shared" si="40"/>
        <v>0</v>
      </c>
      <c r="AN67" s="115">
        <f t="shared" si="40"/>
        <v>8263.1200000000008</v>
      </c>
      <c r="AO67" s="115">
        <f t="shared" si="40"/>
        <v>0</v>
      </c>
      <c r="AP67" s="115">
        <f t="shared" si="40"/>
        <v>0</v>
      </c>
      <c r="AQ67" s="115">
        <f t="shared" si="40"/>
        <v>0</v>
      </c>
      <c r="AR67" s="115">
        <f t="shared" si="40"/>
        <v>178620.5</v>
      </c>
      <c r="AS67" s="115">
        <f t="shared" si="40"/>
        <v>12340</v>
      </c>
      <c r="AT67" s="115">
        <f t="shared" si="40"/>
        <v>0</v>
      </c>
      <c r="AU67" s="115">
        <f t="shared" si="40"/>
        <v>0</v>
      </c>
      <c r="AV67" s="115">
        <f t="shared" si="40"/>
        <v>0</v>
      </c>
      <c r="AW67" s="115">
        <f t="shared" si="40"/>
        <v>31202.75</v>
      </c>
      <c r="AX67" s="115">
        <f t="shared" si="40"/>
        <v>0</v>
      </c>
      <c r="AY67" s="115">
        <f t="shared" si="40"/>
        <v>0</v>
      </c>
      <c r="AZ67" s="115">
        <f t="shared" si="40"/>
        <v>13716.62</v>
      </c>
      <c r="BA67" s="115">
        <f t="shared" si="40"/>
        <v>0</v>
      </c>
      <c r="BB67" s="115">
        <f t="shared" si="40"/>
        <v>0</v>
      </c>
      <c r="BC67" s="115">
        <f t="shared" si="40"/>
        <v>842138.15</v>
      </c>
      <c r="BD67" s="115">
        <f t="shared" si="40"/>
        <v>0</v>
      </c>
      <c r="BE67" s="115">
        <f t="shared" si="40"/>
        <v>2400</v>
      </c>
      <c r="BF67" s="115">
        <f t="shared" si="40"/>
        <v>6900</v>
      </c>
      <c r="BG67" s="115">
        <f t="shared" si="40"/>
        <v>0</v>
      </c>
      <c r="BH67" s="115">
        <f t="shared" si="40"/>
        <v>5400</v>
      </c>
      <c r="BI67" s="115">
        <f t="shared" si="40"/>
        <v>0</v>
      </c>
      <c r="BJ67" s="115">
        <f t="shared" si="40"/>
        <v>0</v>
      </c>
      <c r="BK67" s="115">
        <f t="shared" si="40"/>
        <v>0</v>
      </c>
      <c r="BL67" s="115">
        <f t="shared" si="40"/>
        <v>0</v>
      </c>
      <c r="BM67" s="115">
        <f t="shared" si="40"/>
        <v>2356.15</v>
      </c>
      <c r="BN67" s="115">
        <f t="shared" si="40"/>
        <v>0</v>
      </c>
      <c r="BO67" s="115">
        <f t="shared" si="40"/>
        <v>25168.53</v>
      </c>
      <c r="BP67" s="115">
        <f t="shared" si="40"/>
        <v>60801.21</v>
      </c>
      <c r="BQ67" s="115">
        <f t="shared" ref="BQ67:CV67" si="41">SUBTOTAL(9,BQ62:BQ66)</f>
        <v>15600</v>
      </c>
      <c r="BR67" s="115">
        <f t="shared" si="41"/>
        <v>0</v>
      </c>
      <c r="BS67" s="115">
        <f t="shared" si="41"/>
        <v>0</v>
      </c>
      <c r="BT67" s="115">
        <f t="shared" si="41"/>
        <v>0</v>
      </c>
      <c r="BU67" s="115">
        <f t="shared" si="41"/>
        <v>12810.28</v>
      </c>
      <c r="BV67" s="115">
        <f t="shared" si="41"/>
        <v>0</v>
      </c>
      <c r="BW67" s="115">
        <f t="shared" si="41"/>
        <v>0</v>
      </c>
      <c r="BX67" s="115">
        <f t="shared" si="41"/>
        <v>0</v>
      </c>
      <c r="BY67" s="115">
        <f t="shared" si="41"/>
        <v>0</v>
      </c>
      <c r="BZ67" s="115">
        <f t="shared" si="41"/>
        <v>0</v>
      </c>
      <c r="CA67" s="115">
        <f t="shared" si="41"/>
        <v>0</v>
      </c>
      <c r="CB67" s="115">
        <f t="shared" si="41"/>
        <v>0</v>
      </c>
      <c r="CC67" s="115">
        <f t="shared" si="41"/>
        <v>0</v>
      </c>
      <c r="CD67" s="115">
        <f t="shared" si="41"/>
        <v>0</v>
      </c>
      <c r="CE67" s="115">
        <f t="shared" si="41"/>
        <v>9875</v>
      </c>
      <c r="CF67" s="115">
        <f t="shared" si="41"/>
        <v>0</v>
      </c>
      <c r="CG67" s="115">
        <f t="shared" si="41"/>
        <v>8350</v>
      </c>
      <c r="CH67" s="115">
        <f t="shared" si="41"/>
        <v>0</v>
      </c>
      <c r="CI67" s="115">
        <f t="shared" si="41"/>
        <v>0</v>
      </c>
      <c r="CJ67" s="115">
        <f t="shared" si="41"/>
        <v>0</v>
      </c>
      <c r="CK67" s="115">
        <f t="shared" si="41"/>
        <v>600</v>
      </c>
      <c r="CL67" s="115">
        <f t="shared" si="41"/>
        <v>0</v>
      </c>
      <c r="CM67" s="115">
        <f t="shared" si="41"/>
        <v>0</v>
      </c>
      <c r="CN67" s="115">
        <f t="shared" si="41"/>
        <v>0</v>
      </c>
      <c r="CO67" s="115">
        <f t="shared" si="41"/>
        <v>0</v>
      </c>
      <c r="CP67" s="115">
        <f t="shared" si="41"/>
        <v>0</v>
      </c>
      <c r="CQ67" s="115">
        <f t="shared" si="41"/>
        <v>36746.43</v>
      </c>
      <c r="CR67" s="115">
        <f t="shared" si="41"/>
        <v>0</v>
      </c>
      <c r="CS67" s="115">
        <f t="shared" si="41"/>
        <v>0</v>
      </c>
      <c r="CT67" s="115">
        <f t="shared" si="41"/>
        <v>0</v>
      </c>
      <c r="CU67" s="115">
        <f t="shared" si="41"/>
        <v>0</v>
      </c>
      <c r="CV67" s="115">
        <f t="shared" si="41"/>
        <v>0</v>
      </c>
      <c r="CW67" s="115">
        <f t="shared" ref="CW67:EB67" si="42">SUBTOTAL(9,CW62:CW66)</f>
        <v>0</v>
      </c>
      <c r="CX67" s="115">
        <f t="shared" si="42"/>
        <v>38471.440000000002</v>
      </c>
      <c r="CY67" s="115">
        <f t="shared" si="42"/>
        <v>0</v>
      </c>
      <c r="CZ67" s="115">
        <f t="shared" si="42"/>
        <v>0</v>
      </c>
      <c r="DA67" s="115">
        <f t="shared" si="42"/>
        <v>0</v>
      </c>
      <c r="DB67" s="115">
        <f t="shared" si="42"/>
        <v>2740.8</v>
      </c>
      <c r="DC67" s="115">
        <f t="shared" si="42"/>
        <v>8502.5</v>
      </c>
      <c r="DD67" s="115">
        <f t="shared" si="42"/>
        <v>0</v>
      </c>
      <c r="DE67" s="115">
        <f t="shared" si="42"/>
        <v>0</v>
      </c>
      <c r="DF67" s="115">
        <f t="shared" si="42"/>
        <v>15290.24</v>
      </c>
      <c r="DG67" s="115">
        <f t="shared" si="42"/>
        <v>0</v>
      </c>
      <c r="DH67" s="115">
        <f t="shared" si="42"/>
        <v>0</v>
      </c>
      <c r="DI67" s="115">
        <f t="shared" si="42"/>
        <v>5656</v>
      </c>
      <c r="DJ67" s="115">
        <f t="shared" si="42"/>
        <v>0</v>
      </c>
      <c r="DK67" s="115">
        <f t="shared" si="42"/>
        <v>13606.67</v>
      </c>
      <c r="DL67" s="115">
        <f t="shared" si="42"/>
        <v>0</v>
      </c>
      <c r="DM67" s="115">
        <f t="shared" si="42"/>
        <v>0</v>
      </c>
      <c r="DN67" s="115">
        <f t="shared" si="42"/>
        <v>0</v>
      </c>
      <c r="DO67" s="115">
        <f t="shared" si="42"/>
        <v>0</v>
      </c>
      <c r="DP67" s="115">
        <f t="shared" si="42"/>
        <v>0</v>
      </c>
      <c r="DQ67" s="115">
        <f t="shared" si="42"/>
        <v>0</v>
      </c>
      <c r="DR67" s="115">
        <f t="shared" si="42"/>
        <v>0</v>
      </c>
      <c r="DS67" s="115">
        <f t="shared" si="42"/>
        <v>0</v>
      </c>
      <c r="DT67" s="115">
        <f t="shared" si="42"/>
        <v>0</v>
      </c>
      <c r="DU67" s="115">
        <f t="shared" si="42"/>
        <v>0</v>
      </c>
      <c r="DV67" s="115">
        <f t="shared" si="42"/>
        <v>0</v>
      </c>
      <c r="DW67" s="115">
        <f t="shared" si="42"/>
        <v>0</v>
      </c>
      <c r="DX67" s="115">
        <f t="shared" si="42"/>
        <v>0</v>
      </c>
      <c r="DY67" s="115">
        <f t="shared" si="42"/>
        <v>0</v>
      </c>
      <c r="DZ67" s="115">
        <f t="shared" si="42"/>
        <v>0</v>
      </c>
      <c r="EA67" s="115">
        <f t="shared" si="42"/>
        <v>0</v>
      </c>
      <c r="EB67" s="115">
        <f t="shared" si="42"/>
        <v>0</v>
      </c>
      <c r="EC67" s="115">
        <f t="shared" ref="EC67:FH67" si="43">SUBTOTAL(9,EC62:EC66)</f>
        <v>9700</v>
      </c>
      <c r="ED67" s="115">
        <f t="shared" si="43"/>
        <v>0</v>
      </c>
      <c r="EE67" s="115">
        <f t="shared" si="43"/>
        <v>0</v>
      </c>
      <c r="EF67" s="115">
        <f t="shared" si="43"/>
        <v>0</v>
      </c>
      <c r="EG67" s="115">
        <f t="shared" si="43"/>
        <v>0</v>
      </c>
      <c r="EH67" s="115">
        <f t="shared" si="43"/>
        <v>0</v>
      </c>
      <c r="EI67" s="115">
        <f t="shared" si="43"/>
        <v>0</v>
      </c>
      <c r="EJ67" s="115">
        <f t="shared" si="43"/>
        <v>0</v>
      </c>
      <c r="EK67" s="115">
        <f t="shared" si="43"/>
        <v>0</v>
      </c>
      <c r="EL67" s="115">
        <f t="shared" si="43"/>
        <v>0</v>
      </c>
      <c r="EM67" s="115">
        <f t="shared" si="43"/>
        <v>7200</v>
      </c>
      <c r="EN67" s="115">
        <f t="shared" si="43"/>
        <v>0</v>
      </c>
      <c r="EO67" s="115">
        <f t="shared" si="43"/>
        <v>0</v>
      </c>
      <c r="EP67" s="115">
        <f t="shared" si="43"/>
        <v>0</v>
      </c>
      <c r="EQ67" s="115">
        <f t="shared" si="43"/>
        <v>360550.5</v>
      </c>
      <c r="ER67" s="115">
        <f t="shared" si="43"/>
        <v>0</v>
      </c>
      <c r="ES67" s="115">
        <f t="shared" si="43"/>
        <v>0</v>
      </c>
      <c r="ET67" s="115">
        <f t="shared" si="43"/>
        <v>0</v>
      </c>
      <c r="EU67" s="115">
        <f t="shared" si="43"/>
        <v>0</v>
      </c>
      <c r="EV67" s="115">
        <f t="shared" si="43"/>
        <v>0</v>
      </c>
      <c r="EW67" s="115">
        <f t="shared" si="43"/>
        <v>0</v>
      </c>
      <c r="EX67" s="115">
        <f t="shared" si="43"/>
        <v>0</v>
      </c>
      <c r="EY67" s="115">
        <f t="shared" si="43"/>
        <v>0</v>
      </c>
      <c r="EZ67" s="115">
        <f t="shared" si="43"/>
        <v>0</v>
      </c>
      <c r="FA67" s="115">
        <f t="shared" si="43"/>
        <v>0</v>
      </c>
      <c r="FB67" s="115">
        <f t="shared" si="43"/>
        <v>0</v>
      </c>
      <c r="FC67" s="115">
        <f t="shared" si="43"/>
        <v>0</v>
      </c>
      <c r="FD67" s="115">
        <f t="shared" si="43"/>
        <v>0</v>
      </c>
      <c r="FE67" s="115">
        <f t="shared" si="43"/>
        <v>0</v>
      </c>
      <c r="FF67" s="115">
        <f t="shared" si="43"/>
        <v>0</v>
      </c>
      <c r="FG67" s="115">
        <f t="shared" si="43"/>
        <v>0</v>
      </c>
      <c r="FH67" s="115">
        <f t="shared" si="43"/>
        <v>0</v>
      </c>
      <c r="FI67" s="115">
        <f t="shared" ref="FI67:GI67" si="44">SUBTOTAL(9,FI62:FI66)</f>
        <v>0</v>
      </c>
      <c r="FJ67" s="115">
        <f t="shared" si="44"/>
        <v>0</v>
      </c>
      <c r="FK67" s="115">
        <f t="shared" si="44"/>
        <v>0</v>
      </c>
      <c r="FL67" s="115">
        <f t="shared" si="44"/>
        <v>0</v>
      </c>
      <c r="FM67" s="115">
        <f t="shared" si="44"/>
        <v>0</v>
      </c>
      <c r="FN67" s="115">
        <f t="shared" si="44"/>
        <v>0</v>
      </c>
      <c r="FO67" s="115">
        <f t="shared" si="44"/>
        <v>0</v>
      </c>
      <c r="FP67" s="115">
        <f t="shared" si="44"/>
        <v>0</v>
      </c>
      <c r="FQ67" s="115">
        <f t="shared" si="44"/>
        <v>0</v>
      </c>
      <c r="FR67" s="115">
        <f t="shared" si="44"/>
        <v>0</v>
      </c>
      <c r="FS67" s="115">
        <f t="shared" si="44"/>
        <v>0</v>
      </c>
      <c r="FT67" s="115">
        <f t="shared" si="44"/>
        <v>0</v>
      </c>
      <c r="FU67" s="115">
        <f t="shared" si="44"/>
        <v>0</v>
      </c>
      <c r="FV67" s="115">
        <f t="shared" si="44"/>
        <v>0</v>
      </c>
      <c r="FW67" s="115">
        <f t="shared" si="44"/>
        <v>0</v>
      </c>
      <c r="FX67" s="115">
        <f t="shared" si="44"/>
        <v>0</v>
      </c>
      <c r="FY67" s="115">
        <f t="shared" si="44"/>
        <v>0</v>
      </c>
      <c r="FZ67" s="115">
        <f t="shared" si="44"/>
        <v>0</v>
      </c>
      <c r="GA67" s="115">
        <f t="shared" si="44"/>
        <v>0</v>
      </c>
      <c r="GB67" s="115">
        <f t="shared" si="44"/>
        <v>0</v>
      </c>
      <c r="GC67" s="115">
        <f t="shared" si="44"/>
        <v>0</v>
      </c>
      <c r="GD67" s="115">
        <f t="shared" si="44"/>
        <v>0</v>
      </c>
      <c r="GE67" s="115">
        <f t="shared" si="44"/>
        <v>0</v>
      </c>
      <c r="GF67" s="115">
        <f t="shared" si="44"/>
        <v>0</v>
      </c>
      <c r="GG67" s="115">
        <f t="shared" si="44"/>
        <v>0</v>
      </c>
      <c r="GH67" s="115">
        <f t="shared" si="44"/>
        <v>0</v>
      </c>
      <c r="GI67" s="115">
        <f t="shared" si="44"/>
        <v>2595084.3200000003</v>
      </c>
    </row>
    <row r="68" spans="1:191" ht="10.5" thickTop="1"/>
    <row r="69" spans="1:191" ht="11" thickBot="1">
      <c r="A69" s="10" t="s">
        <v>287</v>
      </c>
      <c r="B69" s="725" t="s">
        <v>289</v>
      </c>
      <c r="C69" s="725"/>
      <c r="D69" s="725"/>
      <c r="E69" s="115">
        <f t="shared" ref="E69:AJ69" si="45">SUBTOTAL(9,E61:E68)</f>
        <v>0</v>
      </c>
      <c r="F69" s="115">
        <f t="shared" si="45"/>
        <v>0</v>
      </c>
      <c r="G69" s="115">
        <f t="shared" si="45"/>
        <v>0</v>
      </c>
      <c r="H69" s="115">
        <f t="shared" si="45"/>
        <v>0</v>
      </c>
      <c r="I69" s="115">
        <f t="shared" si="45"/>
        <v>0</v>
      </c>
      <c r="J69" s="115">
        <f t="shared" si="45"/>
        <v>0</v>
      </c>
      <c r="K69" s="115">
        <f t="shared" si="45"/>
        <v>0</v>
      </c>
      <c r="L69" s="115">
        <f t="shared" si="45"/>
        <v>0</v>
      </c>
      <c r="M69" s="115">
        <f t="shared" si="45"/>
        <v>0</v>
      </c>
      <c r="N69" s="115">
        <f t="shared" si="45"/>
        <v>0</v>
      </c>
      <c r="O69" s="115">
        <f t="shared" si="45"/>
        <v>56464.57</v>
      </c>
      <c r="P69" s="115">
        <f t="shared" si="45"/>
        <v>0</v>
      </c>
      <c r="Q69" s="115">
        <f t="shared" si="45"/>
        <v>142330.69</v>
      </c>
      <c r="R69" s="115">
        <f t="shared" si="45"/>
        <v>0</v>
      </c>
      <c r="S69" s="115">
        <f t="shared" si="45"/>
        <v>0</v>
      </c>
      <c r="T69" s="115">
        <f t="shared" si="45"/>
        <v>0</v>
      </c>
      <c r="U69" s="115">
        <f t="shared" si="45"/>
        <v>29294.6</v>
      </c>
      <c r="V69" s="115">
        <f t="shared" si="45"/>
        <v>0</v>
      </c>
      <c r="W69" s="115">
        <f t="shared" si="45"/>
        <v>0</v>
      </c>
      <c r="X69" s="115">
        <f t="shared" si="45"/>
        <v>0</v>
      </c>
      <c r="Y69" s="115">
        <f t="shared" si="45"/>
        <v>0</v>
      </c>
      <c r="Z69" s="115">
        <f t="shared" si="45"/>
        <v>559669.09</v>
      </c>
      <c r="AA69" s="115">
        <f t="shared" si="45"/>
        <v>0</v>
      </c>
      <c r="AB69" s="115">
        <f t="shared" si="45"/>
        <v>8100</v>
      </c>
      <c r="AC69" s="115">
        <f t="shared" si="45"/>
        <v>0</v>
      </c>
      <c r="AD69" s="115">
        <f t="shared" si="45"/>
        <v>0</v>
      </c>
      <c r="AE69" s="115">
        <f t="shared" si="45"/>
        <v>0</v>
      </c>
      <c r="AF69" s="115">
        <f t="shared" si="45"/>
        <v>0</v>
      </c>
      <c r="AG69" s="115">
        <f t="shared" si="45"/>
        <v>0</v>
      </c>
      <c r="AH69" s="115">
        <f t="shared" si="45"/>
        <v>0</v>
      </c>
      <c r="AI69" s="115">
        <f t="shared" si="45"/>
        <v>18521.45</v>
      </c>
      <c r="AJ69" s="115">
        <f t="shared" si="45"/>
        <v>0</v>
      </c>
      <c r="AK69" s="115">
        <f t="shared" ref="AK69:BP69" si="46">SUBTOTAL(9,AK61:AK68)</f>
        <v>45697.03</v>
      </c>
      <c r="AL69" s="115">
        <f t="shared" si="46"/>
        <v>0</v>
      </c>
      <c r="AM69" s="115">
        <f t="shared" si="46"/>
        <v>0</v>
      </c>
      <c r="AN69" s="115">
        <f t="shared" si="46"/>
        <v>8263.1200000000008</v>
      </c>
      <c r="AO69" s="115">
        <f t="shared" si="46"/>
        <v>0</v>
      </c>
      <c r="AP69" s="115">
        <f t="shared" si="46"/>
        <v>0</v>
      </c>
      <c r="AQ69" s="115">
        <f t="shared" si="46"/>
        <v>0</v>
      </c>
      <c r="AR69" s="115">
        <f t="shared" si="46"/>
        <v>178620.5</v>
      </c>
      <c r="AS69" s="115">
        <f t="shared" si="46"/>
        <v>12340</v>
      </c>
      <c r="AT69" s="115">
        <f t="shared" si="46"/>
        <v>0</v>
      </c>
      <c r="AU69" s="115">
        <f t="shared" si="46"/>
        <v>0</v>
      </c>
      <c r="AV69" s="115">
        <f t="shared" si="46"/>
        <v>0</v>
      </c>
      <c r="AW69" s="115">
        <f t="shared" si="46"/>
        <v>31202.75</v>
      </c>
      <c r="AX69" s="115">
        <f t="shared" si="46"/>
        <v>0</v>
      </c>
      <c r="AY69" s="115">
        <f t="shared" si="46"/>
        <v>0</v>
      </c>
      <c r="AZ69" s="115">
        <f t="shared" si="46"/>
        <v>13716.62</v>
      </c>
      <c r="BA69" s="115">
        <f t="shared" si="46"/>
        <v>0</v>
      </c>
      <c r="BB69" s="115">
        <f t="shared" si="46"/>
        <v>0</v>
      </c>
      <c r="BC69" s="115">
        <f t="shared" si="46"/>
        <v>842138.15</v>
      </c>
      <c r="BD69" s="115">
        <f t="shared" si="46"/>
        <v>0</v>
      </c>
      <c r="BE69" s="115">
        <f t="shared" si="46"/>
        <v>2400</v>
      </c>
      <c r="BF69" s="115">
        <f t="shared" si="46"/>
        <v>6900</v>
      </c>
      <c r="BG69" s="115">
        <f t="shared" si="46"/>
        <v>0</v>
      </c>
      <c r="BH69" s="115">
        <f t="shared" si="46"/>
        <v>5400</v>
      </c>
      <c r="BI69" s="115">
        <f t="shared" si="46"/>
        <v>0</v>
      </c>
      <c r="BJ69" s="115">
        <f t="shared" si="46"/>
        <v>0</v>
      </c>
      <c r="BK69" s="115">
        <f t="shared" si="46"/>
        <v>0</v>
      </c>
      <c r="BL69" s="115">
        <f t="shared" si="46"/>
        <v>0</v>
      </c>
      <c r="BM69" s="115">
        <f t="shared" si="46"/>
        <v>2356.15</v>
      </c>
      <c r="BN69" s="115">
        <f t="shared" si="46"/>
        <v>0</v>
      </c>
      <c r="BO69" s="115">
        <f t="shared" si="46"/>
        <v>25168.53</v>
      </c>
      <c r="BP69" s="115">
        <f t="shared" si="46"/>
        <v>60801.21</v>
      </c>
      <c r="BQ69" s="115">
        <f t="shared" ref="BQ69:CV69" si="47">SUBTOTAL(9,BQ61:BQ68)</f>
        <v>15600</v>
      </c>
      <c r="BR69" s="115">
        <f t="shared" si="47"/>
        <v>0</v>
      </c>
      <c r="BS69" s="115">
        <f t="shared" si="47"/>
        <v>0</v>
      </c>
      <c r="BT69" s="115">
        <f t="shared" si="47"/>
        <v>0</v>
      </c>
      <c r="BU69" s="115">
        <f t="shared" si="47"/>
        <v>12810.28</v>
      </c>
      <c r="BV69" s="115">
        <f t="shared" si="47"/>
        <v>0</v>
      </c>
      <c r="BW69" s="115">
        <f t="shared" si="47"/>
        <v>0</v>
      </c>
      <c r="BX69" s="115">
        <f t="shared" si="47"/>
        <v>0</v>
      </c>
      <c r="BY69" s="115">
        <f t="shared" si="47"/>
        <v>0</v>
      </c>
      <c r="BZ69" s="115">
        <f t="shared" si="47"/>
        <v>0</v>
      </c>
      <c r="CA69" s="115">
        <f t="shared" si="47"/>
        <v>0</v>
      </c>
      <c r="CB69" s="115">
        <f t="shared" si="47"/>
        <v>0</v>
      </c>
      <c r="CC69" s="115">
        <f t="shared" si="47"/>
        <v>0</v>
      </c>
      <c r="CD69" s="115">
        <f t="shared" si="47"/>
        <v>0</v>
      </c>
      <c r="CE69" s="115">
        <f t="shared" si="47"/>
        <v>9875</v>
      </c>
      <c r="CF69" s="115">
        <f t="shared" si="47"/>
        <v>0</v>
      </c>
      <c r="CG69" s="115">
        <f t="shared" si="47"/>
        <v>8350</v>
      </c>
      <c r="CH69" s="115">
        <f t="shared" si="47"/>
        <v>0</v>
      </c>
      <c r="CI69" s="115">
        <f t="shared" si="47"/>
        <v>0</v>
      </c>
      <c r="CJ69" s="115">
        <f t="shared" si="47"/>
        <v>0</v>
      </c>
      <c r="CK69" s="115">
        <f t="shared" si="47"/>
        <v>600</v>
      </c>
      <c r="CL69" s="115">
        <f t="shared" si="47"/>
        <v>0</v>
      </c>
      <c r="CM69" s="115">
        <f t="shared" si="47"/>
        <v>0</v>
      </c>
      <c r="CN69" s="115">
        <f t="shared" si="47"/>
        <v>0</v>
      </c>
      <c r="CO69" s="115">
        <f t="shared" si="47"/>
        <v>0</v>
      </c>
      <c r="CP69" s="115">
        <f t="shared" si="47"/>
        <v>0</v>
      </c>
      <c r="CQ69" s="115">
        <f t="shared" si="47"/>
        <v>36746.43</v>
      </c>
      <c r="CR69" s="115">
        <f t="shared" si="47"/>
        <v>0</v>
      </c>
      <c r="CS69" s="115">
        <f t="shared" si="47"/>
        <v>0</v>
      </c>
      <c r="CT69" s="115">
        <f t="shared" si="47"/>
        <v>0</v>
      </c>
      <c r="CU69" s="115">
        <f t="shared" si="47"/>
        <v>0</v>
      </c>
      <c r="CV69" s="115">
        <f t="shared" si="47"/>
        <v>0</v>
      </c>
      <c r="CW69" s="115">
        <f t="shared" ref="CW69:EB69" si="48">SUBTOTAL(9,CW61:CW68)</f>
        <v>0</v>
      </c>
      <c r="CX69" s="115">
        <f t="shared" si="48"/>
        <v>38471.440000000002</v>
      </c>
      <c r="CY69" s="115">
        <f t="shared" si="48"/>
        <v>0</v>
      </c>
      <c r="CZ69" s="115">
        <f t="shared" si="48"/>
        <v>0</v>
      </c>
      <c r="DA69" s="115">
        <f t="shared" si="48"/>
        <v>0</v>
      </c>
      <c r="DB69" s="115">
        <f t="shared" si="48"/>
        <v>2740.8</v>
      </c>
      <c r="DC69" s="115">
        <f t="shared" si="48"/>
        <v>8502.5</v>
      </c>
      <c r="DD69" s="115">
        <f t="shared" si="48"/>
        <v>0</v>
      </c>
      <c r="DE69" s="115">
        <f t="shared" si="48"/>
        <v>0</v>
      </c>
      <c r="DF69" s="115">
        <f t="shared" si="48"/>
        <v>15290.24</v>
      </c>
      <c r="DG69" s="115">
        <f t="shared" si="48"/>
        <v>0</v>
      </c>
      <c r="DH69" s="115">
        <f t="shared" si="48"/>
        <v>0</v>
      </c>
      <c r="DI69" s="115">
        <f t="shared" si="48"/>
        <v>5656</v>
      </c>
      <c r="DJ69" s="115">
        <f t="shared" si="48"/>
        <v>0</v>
      </c>
      <c r="DK69" s="115">
        <f t="shared" si="48"/>
        <v>13606.67</v>
      </c>
      <c r="DL69" s="115">
        <f t="shared" si="48"/>
        <v>0</v>
      </c>
      <c r="DM69" s="115">
        <f t="shared" si="48"/>
        <v>0</v>
      </c>
      <c r="DN69" s="115">
        <f t="shared" si="48"/>
        <v>0</v>
      </c>
      <c r="DO69" s="115">
        <f t="shared" si="48"/>
        <v>0</v>
      </c>
      <c r="DP69" s="115">
        <f t="shared" si="48"/>
        <v>0</v>
      </c>
      <c r="DQ69" s="115">
        <f t="shared" si="48"/>
        <v>0</v>
      </c>
      <c r="DR69" s="115">
        <f t="shared" si="48"/>
        <v>0</v>
      </c>
      <c r="DS69" s="115">
        <f t="shared" si="48"/>
        <v>0</v>
      </c>
      <c r="DT69" s="115">
        <f t="shared" si="48"/>
        <v>0</v>
      </c>
      <c r="DU69" s="115">
        <f t="shared" si="48"/>
        <v>0</v>
      </c>
      <c r="DV69" s="115">
        <f t="shared" si="48"/>
        <v>0</v>
      </c>
      <c r="DW69" s="115">
        <f t="shared" si="48"/>
        <v>0</v>
      </c>
      <c r="DX69" s="115">
        <f t="shared" si="48"/>
        <v>0</v>
      </c>
      <c r="DY69" s="115">
        <f t="shared" si="48"/>
        <v>0</v>
      </c>
      <c r="DZ69" s="115">
        <f t="shared" si="48"/>
        <v>0</v>
      </c>
      <c r="EA69" s="115">
        <f t="shared" si="48"/>
        <v>0</v>
      </c>
      <c r="EB69" s="115">
        <f t="shared" si="48"/>
        <v>0</v>
      </c>
      <c r="EC69" s="115">
        <f t="shared" ref="EC69:FH69" si="49">SUBTOTAL(9,EC61:EC68)</f>
        <v>9700</v>
      </c>
      <c r="ED69" s="115">
        <f t="shared" si="49"/>
        <v>0</v>
      </c>
      <c r="EE69" s="115">
        <f t="shared" si="49"/>
        <v>0</v>
      </c>
      <c r="EF69" s="115">
        <f t="shared" si="49"/>
        <v>0</v>
      </c>
      <c r="EG69" s="115">
        <f t="shared" si="49"/>
        <v>0</v>
      </c>
      <c r="EH69" s="115">
        <f t="shared" si="49"/>
        <v>0</v>
      </c>
      <c r="EI69" s="115">
        <f t="shared" si="49"/>
        <v>0</v>
      </c>
      <c r="EJ69" s="115">
        <f t="shared" si="49"/>
        <v>0</v>
      </c>
      <c r="EK69" s="115">
        <f t="shared" si="49"/>
        <v>0</v>
      </c>
      <c r="EL69" s="115">
        <f t="shared" si="49"/>
        <v>0</v>
      </c>
      <c r="EM69" s="115">
        <f t="shared" si="49"/>
        <v>7200</v>
      </c>
      <c r="EN69" s="115">
        <f t="shared" si="49"/>
        <v>0</v>
      </c>
      <c r="EO69" s="115">
        <f t="shared" si="49"/>
        <v>0</v>
      </c>
      <c r="EP69" s="115">
        <f t="shared" si="49"/>
        <v>0</v>
      </c>
      <c r="EQ69" s="115">
        <f t="shared" si="49"/>
        <v>360550.5</v>
      </c>
      <c r="ER69" s="115">
        <f t="shared" si="49"/>
        <v>0</v>
      </c>
      <c r="ES69" s="115">
        <f t="shared" si="49"/>
        <v>0</v>
      </c>
      <c r="ET69" s="115">
        <f t="shared" si="49"/>
        <v>0</v>
      </c>
      <c r="EU69" s="115">
        <f t="shared" si="49"/>
        <v>0</v>
      </c>
      <c r="EV69" s="115">
        <f t="shared" si="49"/>
        <v>0</v>
      </c>
      <c r="EW69" s="115">
        <f t="shared" si="49"/>
        <v>0</v>
      </c>
      <c r="EX69" s="115">
        <f t="shared" si="49"/>
        <v>0</v>
      </c>
      <c r="EY69" s="115">
        <f t="shared" si="49"/>
        <v>0</v>
      </c>
      <c r="EZ69" s="115">
        <f t="shared" si="49"/>
        <v>0</v>
      </c>
      <c r="FA69" s="115">
        <f t="shared" si="49"/>
        <v>0</v>
      </c>
      <c r="FB69" s="115">
        <f t="shared" si="49"/>
        <v>0</v>
      </c>
      <c r="FC69" s="115">
        <f t="shared" si="49"/>
        <v>0</v>
      </c>
      <c r="FD69" s="115">
        <f t="shared" si="49"/>
        <v>0</v>
      </c>
      <c r="FE69" s="115">
        <f t="shared" si="49"/>
        <v>0</v>
      </c>
      <c r="FF69" s="115">
        <f t="shared" si="49"/>
        <v>0</v>
      </c>
      <c r="FG69" s="115">
        <f t="shared" si="49"/>
        <v>0</v>
      </c>
      <c r="FH69" s="115">
        <f t="shared" si="49"/>
        <v>0</v>
      </c>
      <c r="FI69" s="115">
        <f t="shared" ref="FI69:GI69" si="50">SUBTOTAL(9,FI61:FI68)</f>
        <v>0</v>
      </c>
      <c r="FJ69" s="115">
        <f t="shared" si="50"/>
        <v>0</v>
      </c>
      <c r="FK69" s="115">
        <f t="shared" si="50"/>
        <v>0</v>
      </c>
      <c r="FL69" s="115">
        <f t="shared" si="50"/>
        <v>0</v>
      </c>
      <c r="FM69" s="115">
        <f t="shared" si="50"/>
        <v>0</v>
      </c>
      <c r="FN69" s="115">
        <f t="shared" si="50"/>
        <v>0</v>
      </c>
      <c r="FO69" s="115">
        <f t="shared" si="50"/>
        <v>0</v>
      </c>
      <c r="FP69" s="115">
        <f t="shared" si="50"/>
        <v>0</v>
      </c>
      <c r="FQ69" s="115">
        <f t="shared" si="50"/>
        <v>0</v>
      </c>
      <c r="FR69" s="115">
        <f t="shared" si="50"/>
        <v>0</v>
      </c>
      <c r="FS69" s="115">
        <f t="shared" si="50"/>
        <v>0</v>
      </c>
      <c r="FT69" s="115">
        <f t="shared" si="50"/>
        <v>0</v>
      </c>
      <c r="FU69" s="115">
        <f t="shared" si="50"/>
        <v>0</v>
      </c>
      <c r="FV69" s="115">
        <f t="shared" si="50"/>
        <v>0</v>
      </c>
      <c r="FW69" s="115">
        <f t="shared" si="50"/>
        <v>0</v>
      </c>
      <c r="FX69" s="115">
        <f t="shared" si="50"/>
        <v>0</v>
      </c>
      <c r="FY69" s="115">
        <f t="shared" si="50"/>
        <v>0</v>
      </c>
      <c r="FZ69" s="115">
        <f t="shared" si="50"/>
        <v>0</v>
      </c>
      <c r="GA69" s="115">
        <f t="shared" si="50"/>
        <v>0</v>
      </c>
      <c r="GB69" s="115">
        <f t="shared" si="50"/>
        <v>0</v>
      </c>
      <c r="GC69" s="115">
        <f t="shared" si="50"/>
        <v>0</v>
      </c>
      <c r="GD69" s="115">
        <f t="shared" si="50"/>
        <v>0</v>
      </c>
      <c r="GE69" s="115">
        <f t="shared" si="50"/>
        <v>0</v>
      </c>
      <c r="GF69" s="115">
        <f t="shared" si="50"/>
        <v>0</v>
      </c>
      <c r="GG69" s="115">
        <f t="shared" si="50"/>
        <v>0</v>
      </c>
      <c r="GH69" s="115">
        <f t="shared" si="50"/>
        <v>0</v>
      </c>
      <c r="GI69" s="115">
        <f t="shared" si="50"/>
        <v>2595084.3200000003</v>
      </c>
    </row>
    <row r="70" spans="1:191" ht="10.5" thickTop="1"/>
    <row r="71" spans="1:191" ht="10.5">
      <c r="A71" s="7" t="s">
        <v>290</v>
      </c>
      <c r="B71" s="726" t="s">
        <v>291</v>
      </c>
      <c r="C71" s="726"/>
      <c r="D71" s="72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  <c r="EB71" s="116"/>
      <c r="EC71" s="116"/>
      <c r="ED71" s="116"/>
      <c r="EE71" s="116"/>
      <c r="EF71" s="116"/>
      <c r="EG71" s="116"/>
      <c r="EH71" s="116"/>
      <c r="EI71" s="116"/>
      <c r="EJ71" s="116"/>
      <c r="EK71" s="116"/>
      <c r="EL71" s="116"/>
      <c r="EM71" s="116"/>
      <c r="EN71" s="116"/>
      <c r="EO71" s="116"/>
      <c r="EP71" s="116"/>
      <c r="EQ71" s="116"/>
      <c r="ER71" s="116"/>
      <c r="ES71" s="116"/>
      <c r="ET71" s="116"/>
      <c r="EU71" s="116"/>
      <c r="EV71" s="116"/>
      <c r="EW71" s="116"/>
      <c r="EX71" s="116"/>
      <c r="EY71" s="116"/>
      <c r="EZ71" s="116"/>
      <c r="FA71" s="116"/>
      <c r="FB71" s="116"/>
      <c r="FC71" s="116"/>
      <c r="FD71" s="116"/>
      <c r="FE71" s="116"/>
      <c r="FF71" s="116"/>
      <c r="FG71" s="116"/>
      <c r="FH71" s="116"/>
      <c r="FI71" s="116"/>
      <c r="FJ71" s="116"/>
      <c r="FK71" s="116"/>
      <c r="FL71" s="116"/>
      <c r="FM71" s="116"/>
      <c r="FN71" s="116"/>
      <c r="FO71" s="116"/>
      <c r="FP71" s="116"/>
      <c r="FQ71" s="116"/>
      <c r="FR71" s="116"/>
      <c r="FS71" s="116"/>
      <c r="FT71" s="116"/>
      <c r="FU71" s="116"/>
      <c r="FV71" s="116"/>
      <c r="FW71" s="116"/>
      <c r="FX71" s="116"/>
      <c r="FY71" s="116"/>
      <c r="FZ71" s="116"/>
      <c r="GA71" s="116"/>
      <c r="GB71" s="116"/>
      <c r="GC71" s="116"/>
      <c r="GD71" s="116"/>
      <c r="GE71" s="116"/>
      <c r="GF71" s="116"/>
      <c r="GG71" s="116"/>
      <c r="GH71" s="116"/>
      <c r="GI71" s="116"/>
    </row>
    <row r="72" spans="1:191" ht="10.5">
      <c r="A72" s="726" t="s">
        <v>0</v>
      </c>
      <c r="B72" s="726"/>
      <c r="C72" s="8" t="s">
        <v>195</v>
      </c>
      <c r="D72" s="7" t="s">
        <v>196</v>
      </c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  <c r="BN72" s="116"/>
      <c r="BO72" s="116"/>
      <c r="BP72" s="116"/>
      <c r="BQ72" s="116"/>
      <c r="BR72" s="116"/>
      <c r="BS72" s="116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  <c r="EB72" s="116"/>
      <c r="EC72" s="116"/>
      <c r="ED72" s="116"/>
      <c r="EE72" s="116"/>
      <c r="EF72" s="116"/>
      <c r="EG72" s="116"/>
      <c r="EH72" s="116"/>
      <c r="EI72" s="116"/>
      <c r="EJ72" s="116"/>
      <c r="EK72" s="116"/>
      <c r="EL72" s="116"/>
      <c r="EM72" s="116"/>
      <c r="EN72" s="116"/>
      <c r="EO72" s="116"/>
      <c r="EP72" s="116"/>
      <c r="EQ72" s="116"/>
      <c r="ER72" s="116"/>
      <c r="ES72" s="116"/>
      <c r="ET72" s="116"/>
      <c r="EU72" s="116"/>
      <c r="EV72" s="116"/>
      <c r="EW72" s="116"/>
      <c r="EX72" s="116"/>
      <c r="EY72" s="116"/>
      <c r="EZ72" s="116"/>
      <c r="FA72" s="116"/>
      <c r="FB72" s="116"/>
      <c r="FC72" s="116"/>
      <c r="FD72" s="116"/>
      <c r="FE72" s="116"/>
      <c r="FF72" s="116"/>
      <c r="FG72" s="116"/>
      <c r="FH72" s="116"/>
      <c r="FI72" s="116"/>
      <c r="FJ72" s="116"/>
      <c r="FK72" s="116"/>
      <c r="FL72" s="116"/>
      <c r="FM72" s="116"/>
      <c r="FN72" s="116"/>
      <c r="FO72" s="116"/>
      <c r="FP72" s="116"/>
      <c r="FQ72" s="116"/>
      <c r="FR72" s="116"/>
      <c r="FS72" s="116"/>
      <c r="FT72" s="116"/>
      <c r="FU72" s="116"/>
      <c r="FV72" s="116"/>
      <c r="FW72" s="116"/>
      <c r="FX72" s="116"/>
      <c r="FY72" s="116"/>
      <c r="FZ72" s="116"/>
      <c r="GA72" s="116"/>
      <c r="GB72" s="116"/>
      <c r="GC72" s="116"/>
      <c r="GD72" s="116"/>
      <c r="GE72" s="116"/>
      <c r="GF72" s="116"/>
      <c r="GG72" s="116"/>
      <c r="GH72" s="116"/>
      <c r="GI72" s="116"/>
    </row>
    <row r="73" spans="1:191">
      <c r="A73" s="727" t="s">
        <v>0</v>
      </c>
      <c r="B73" s="727"/>
      <c r="C73" s="9" t="s">
        <v>207</v>
      </c>
      <c r="D73" t="s">
        <v>208</v>
      </c>
      <c r="E73" s="113">
        <v>0</v>
      </c>
      <c r="F73" s="113">
        <v>0</v>
      </c>
      <c r="G73" s="113">
        <v>0</v>
      </c>
      <c r="H73" s="113">
        <v>0</v>
      </c>
      <c r="I73" s="113">
        <v>556.76</v>
      </c>
      <c r="J73" s="113">
        <v>0</v>
      </c>
      <c r="K73" s="113">
        <v>0</v>
      </c>
      <c r="L73" s="113">
        <v>0</v>
      </c>
      <c r="M73" s="113">
        <v>0</v>
      </c>
      <c r="N73" s="113">
        <v>0</v>
      </c>
      <c r="O73" s="113">
        <v>0</v>
      </c>
      <c r="P73" s="113">
        <v>0</v>
      </c>
      <c r="Q73" s="113">
        <v>0</v>
      </c>
      <c r="R73" s="113"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v>0</v>
      </c>
      <c r="X73" s="113">
        <v>0</v>
      </c>
      <c r="Y73" s="113">
        <v>0</v>
      </c>
      <c r="Z73" s="113">
        <v>0</v>
      </c>
      <c r="AA73" s="113">
        <v>0</v>
      </c>
      <c r="AB73" s="113">
        <v>0</v>
      </c>
      <c r="AC73" s="113">
        <v>0</v>
      </c>
      <c r="AD73" s="113">
        <v>0</v>
      </c>
      <c r="AE73" s="113">
        <v>0</v>
      </c>
      <c r="AF73" s="113">
        <v>0</v>
      </c>
      <c r="AG73" s="113">
        <v>0</v>
      </c>
      <c r="AH73" s="113">
        <v>0</v>
      </c>
      <c r="AI73" s="113">
        <v>0</v>
      </c>
      <c r="AJ73" s="113">
        <v>0</v>
      </c>
      <c r="AK73" s="113">
        <v>0</v>
      </c>
      <c r="AL73" s="113">
        <v>0</v>
      </c>
      <c r="AM73" s="113">
        <v>0</v>
      </c>
      <c r="AN73" s="113">
        <v>0</v>
      </c>
      <c r="AO73" s="113">
        <v>0</v>
      </c>
      <c r="AP73" s="113">
        <v>0</v>
      </c>
      <c r="AQ73" s="113">
        <v>0</v>
      </c>
      <c r="AR73" s="113">
        <v>0</v>
      </c>
      <c r="AS73" s="113">
        <v>0</v>
      </c>
      <c r="AT73" s="113">
        <v>0</v>
      </c>
      <c r="AU73" s="113">
        <v>0</v>
      </c>
      <c r="AV73" s="113">
        <v>0</v>
      </c>
      <c r="AW73" s="113">
        <v>0</v>
      </c>
      <c r="AX73" s="113">
        <v>0</v>
      </c>
      <c r="AY73" s="113">
        <v>0</v>
      </c>
      <c r="AZ73" s="113">
        <v>0</v>
      </c>
      <c r="BA73" s="113">
        <v>0</v>
      </c>
      <c r="BB73" s="113">
        <v>0</v>
      </c>
      <c r="BC73" s="113">
        <v>0</v>
      </c>
      <c r="BD73" s="113">
        <v>0</v>
      </c>
      <c r="BE73" s="113">
        <v>0</v>
      </c>
      <c r="BF73" s="113">
        <v>0</v>
      </c>
      <c r="BG73" s="113">
        <v>0</v>
      </c>
      <c r="BH73" s="113">
        <v>0</v>
      </c>
      <c r="BI73" s="113">
        <v>0</v>
      </c>
      <c r="BJ73" s="113">
        <v>0</v>
      </c>
      <c r="BK73" s="113">
        <v>0</v>
      </c>
      <c r="BL73" s="113">
        <v>0</v>
      </c>
      <c r="BM73" s="113">
        <v>0</v>
      </c>
      <c r="BN73" s="113">
        <v>0</v>
      </c>
      <c r="BO73" s="113">
        <v>0</v>
      </c>
      <c r="BP73" s="113">
        <v>0</v>
      </c>
      <c r="BQ73" s="113">
        <v>0</v>
      </c>
      <c r="BR73" s="113">
        <v>0</v>
      </c>
      <c r="BS73" s="113">
        <v>0</v>
      </c>
      <c r="BT73" s="113">
        <v>0</v>
      </c>
      <c r="BU73" s="113">
        <v>0</v>
      </c>
      <c r="BV73" s="113">
        <v>0</v>
      </c>
      <c r="BW73" s="113">
        <v>0</v>
      </c>
      <c r="BX73" s="113">
        <v>0</v>
      </c>
      <c r="BY73" s="113">
        <v>0</v>
      </c>
      <c r="BZ73" s="113">
        <v>0</v>
      </c>
      <c r="CA73" s="113">
        <v>0</v>
      </c>
      <c r="CB73" s="113">
        <v>0</v>
      </c>
      <c r="CC73" s="113">
        <v>0</v>
      </c>
      <c r="CD73" s="113">
        <v>0</v>
      </c>
      <c r="CE73" s="113">
        <v>0</v>
      </c>
      <c r="CF73" s="113">
        <v>0</v>
      </c>
      <c r="CG73" s="113">
        <v>0</v>
      </c>
      <c r="CH73" s="113">
        <v>0</v>
      </c>
      <c r="CI73" s="113">
        <v>0</v>
      </c>
      <c r="CJ73" s="113">
        <v>0</v>
      </c>
      <c r="CK73" s="113">
        <v>0</v>
      </c>
      <c r="CL73" s="113">
        <v>0</v>
      </c>
      <c r="CM73" s="113">
        <v>0</v>
      </c>
      <c r="CN73" s="113">
        <v>0</v>
      </c>
      <c r="CO73" s="113">
        <v>0</v>
      </c>
      <c r="CP73" s="113">
        <v>0</v>
      </c>
      <c r="CQ73" s="113">
        <v>0</v>
      </c>
      <c r="CR73" s="113">
        <v>0</v>
      </c>
      <c r="CS73" s="113">
        <v>0</v>
      </c>
      <c r="CT73" s="113">
        <v>0</v>
      </c>
      <c r="CU73" s="113">
        <v>0</v>
      </c>
      <c r="CV73" s="113">
        <v>0</v>
      </c>
      <c r="CW73" s="113">
        <v>0</v>
      </c>
      <c r="CX73" s="113">
        <v>0</v>
      </c>
      <c r="CY73" s="113">
        <v>0</v>
      </c>
      <c r="CZ73" s="113">
        <v>0</v>
      </c>
      <c r="DA73" s="113">
        <v>0</v>
      </c>
      <c r="DB73" s="113">
        <v>35</v>
      </c>
      <c r="DC73" s="113">
        <v>0</v>
      </c>
      <c r="DD73" s="113">
        <v>0</v>
      </c>
      <c r="DE73" s="113">
        <v>0</v>
      </c>
      <c r="DF73" s="113">
        <v>23.73</v>
      </c>
      <c r="DG73" s="113">
        <v>0</v>
      </c>
      <c r="DH73" s="113">
        <v>1149.08</v>
      </c>
      <c r="DI73" s="113">
        <v>0</v>
      </c>
      <c r="DJ73" s="113">
        <v>0</v>
      </c>
      <c r="DK73" s="113">
        <v>0</v>
      </c>
      <c r="DL73" s="113">
        <v>0</v>
      </c>
      <c r="DM73" s="113">
        <v>0</v>
      </c>
      <c r="DN73" s="113">
        <v>0</v>
      </c>
      <c r="DO73" s="113">
        <v>0</v>
      </c>
      <c r="DP73" s="113">
        <v>0</v>
      </c>
      <c r="DQ73" s="113">
        <v>0</v>
      </c>
      <c r="DR73" s="113">
        <v>0</v>
      </c>
      <c r="DS73" s="113">
        <v>0</v>
      </c>
      <c r="DT73" s="113">
        <v>0</v>
      </c>
      <c r="DU73" s="113">
        <v>0</v>
      </c>
      <c r="DV73" s="113">
        <v>0</v>
      </c>
      <c r="DW73" s="113">
        <v>0</v>
      </c>
      <c r="DX73" s="113">
        <v>0</v>
      </c>
      <c r="DY73" s="113">
        <v>0</v>
      </c>
      <c r="DZ73" s="113">
        <v>0</v>
      </c>
      <c r="EA73" s="113">
        <v>0</v>
      </c>
      <c r="EB73" s="113">
        <v>0</v>
      </c>
      <c r="EC73" s="113">
        <v>0</v>
      </c>
      <c r="ED73" s="113">
        <v>0</v>
      </c>
      <c r="EE73" s="113">
        <v>0</v>
      </c>
      <c r="EF73" s="113">
        <v>0</v>
      </c>
      <c r="EG73" s="113">
        <v>0</v>
      </c>
      <c r="EH73" s="113">
        <v>0</v>
      </c>
      <c r="EI73" s="113">
        <v>0</v>
      </c>
      <c r="EJ73" s="113">
        <v>0</v>
      </c>
      <c r="EK73" s="113">
        <v>58.69</v>
      </c>
      <c r="EL73" s="113">
        <v>0</v>
      </c>
      <c r="EM73" s="113">
        <v>0</v>
      </c>
      <c r="EN73" s="113">
        <v>0</v>
      </c>
      <c r="EO73" s="113">
        <v>0</v>
      </c>
      <c r="EP73" s="113">
        <v>0</v>
      </c>
      <c r="EQ73" s="113">
        <v>0</v>
      </c>
      <c r="ER73" s="113">
        <v>0</v>
      </c>
      <c r="ES73" s="113">
        <v>0</v>
      </c>
      <c r="ET73" s="113">
        <v>0</v>
      </c>
      <c r="EU73" s="113">
        <v>0</v>
      </c>
      <c r="EV73" s="113">
        <v>0</v>
      </c>
      <c r="EW73" s="113">
        <v>0</v>
      </c>
      <c r="EX73" s="113">
        <v>0</v>
      </c>
      <c r="EY73" s="113">
        <v>0</v>
      </c>
      <c r="EZ73" s="113">
        <v>0</v>
      </c>
      <c r="FA73" s="113">
        <v>0</v>
      </c>
      <c r="FB73" s="113">
        <v>0</v>
      </c>
      <c r="FC73" s="113">
        <v>0</v>
      </c>
      <c r="FD73" s="113">
        <v>0</v>
      </c>
      <c r="FE73" s="113">
        <v>0</v>
      </c>
      <c r="FF73" s="113">
        <v>0</v>
      </c>
      <c r="FG73" s="113">
        <v>0</v>
      </c>
      <c r="FH73" s="113">
        <v>0</v>
      </c>
      <c r="FI73" s="113">
        <v>0</v>
      </c>
      <c r="FJ73" s="113">
        <v>0</v>
      </c>
      <c r="FK73" s="113">
        <v>0</v>
      </c>
      <c r="FL73" s="113">
        <v>0</v>
      </c>
      <c r="FM73" s="113">
        <v>0</v>
      </c>
      <c r="FN73" s="113">
        <v>0</v>
      </c>
      <c r="FO73" s="113">
        <v>0</v>
      </c>
      <c r="FP73" s="113">
        <v>0</v>
      </c>
      <c r="FQ73" s="113">
        <v>0</v>
      </c>
      <c r="FR73" s="113">
        <v>0</v>
      </c>
      <c r="FS73" s="113">
        <v>0</v>
      </c>
      <c r="FT73" s="113">
        <v>0</v>
      </c>
      <c r="FU73" s="113">
        <v>0</v>
      </c>
      <c r="FV73" s="113">
        <v>0</v>
      </c>
      <c r="FW73" s="113">
        <v>0</v>
      </c>
      <c r="FX73" s="113">
        <v>0</v>
      </c>
      <c r="FY73" s="113">
        <v>0</v>
      </c>
      <c r="FZ73" s="113">
        <v>0</v>
      </c>
      <c r="GA73" s="113">
        <v>0</v>
      </c>
      <c r="GB73" s="113">
        <v>0</v>
      </c>
      <c r="GC73" s="113">
        <v>0</v>
      </c>
      <c r="GD73" s="113">
        <v>0</v>
      </c>
      <c r="GE73" s="113">
        <v>0</v>
      </c>
      <c r="GF73" s="113">
        <v>0</v>
      </c>
      <c r="GG73" s="113">
        <v>0</v>
      </c>
      <c r="GH73" s="113">
        <v>0</v>
      </c>
      <c r="GI73" s="113">
        <f>SUM(E73:GH73)</f>
        <v>1823.26</v>
      </c>
    </row>
    <row r="74" spans="1:191">
      <c r="A74" s="727" t="s">
        <v>0</v>
      </c>
      <c r="B74" s="727"/>
      <c r="C74" s="9" t="s">
        <v>229</v>
      </c>
      <c r="D74" t="s">
        <v>230</v>
      </c>
      <c r="E74" s="113">
        <v>0</v>
      </c>
      <c r="F74" s="113">
        <v>0</v>
      </c>
      <c r="G74" s="113">
        <v>0</v>
      </c>
      <c r="H74" s="113">
        <v>0</v>
      </c>
      <c r="I74" s="113">
        <v>0</v>
      </c>
      <c r="J74" s="113">
        <v>0</v>
      </c>
      <c r="K74" s="113">
        <v>0</v>
      </c>
      <c r="L74" s="113">
        <v>0</v>
      </c>
      <c r="M74" s="113">
        <v>0</v>
      </c>
      <c r="N74" s="113">
        <v>0</v>
      </c>
      <c r="O74" s="113">
        <v>0</v>
      </c>
      <c r="P74" s="113">
        <v>0</v>
      </c>
      <c r="Q74" s="113">
        <v>0</v>
      </c>
      <c r="R74" s="113">
        <v>0</v>
      </c>
      <c r="S74" s="113">
        <v>0</v>
      </c>
      <c r="T74" s="113">
        <v>0</v>
      </c>
      <c r="U74" s="113">
        <v>5525.49</v>
      </c>
      <c r="V74" s="113">
        <v>0</v>
      </c>
      <c r="W74" s="113">
        <v>0</v>
      </c>
      <c r="X74" s="113">
        <v>0</v>
      </c>
      <c r="Y74" s="113">
        <v>0</v>
      </c>
      <c r="Z74" s="113">
        <v>750</v>
      </c>
      <c r="AA74" s="113">
        <v>0</v>
      </c>
      <c r="AB74" s="113">
        <v>0</v>
      </c>
      <c r="AC74" s="113">
        <v>0</v>
      </c>
      <c r="AD74" s="113">
        <v>0</v>
      </c>
      <c r="AE74" s="113">
        <v>47785</v>
      </c>
      <c r="AF74" s="113">
        <v>0</v>
      </c>
      <c r="AG74" s="113">
        <v>0</v>
      </c>
      <c r="AH74" s="113">
        <v>0</v>
      </c>
      <c r="AI74" s="113">
        <v>0</v>
      </c>
      <c r="AJ74" s="113">
        <v>0</v>
      </c>
      <c r="AK74" s="113">
        <v>0</v>
      </c>
      <c r="AL74" s="113">
        <v>0</v>
      </c>
      <c r="AM74" s="113">
        <v>0</v>
      </c>
      <c r="AN74" s="113">
        <v>0</v>
      </c>
      <c r="AO74" s="113">
        <v>0</v>
      </c>
      <c r="AP74" s="113">
        <v>0</v>
      </c>
      <c r="AQ74" s="113">
        <v>0</v>
      </c>
      <c r="AR74" s="113">
        <v>0</v>
      </c>
      <c r="AS74" s="113">
        <v>0</v>
      </c>
      <c r="AT74" s="113">
        <v>0</v>
      </c>
      <c r="AU74" s="113">
        <v>0</v>
      </c>
      <c r="AV74" s="113">
        <v>0</v>
      </c>
      <c r="AW74" s="113">
        <v>0</v>
      </c>
      <c r="AX74" s="113">
        <v>0</v>
      </c>
      <c r="AY74" s="113">
        <v>0</v>
      </c>
      <c r="AZ74" s="113">
        <v>0</v>
      </c>
      <c r="BA74" s="113">
        <v>0</v>
      </c>
      <c r="BB74" s="113">
        <v>0</v>
      </c>
      <c r="BC74" s="113">
        <v>0</v>
      </c>
      <c r="BD74" s="113">
        <v>0</v>
      </c>
      <c r="BE74" s="113">
        <v>0</v>
      </c>
      <c r="BF74" s="113">
        <v>0</v>
      </c>
      <c r="BG74" s="113">
        <v>0</v>
      </c>
      <c r="BH74" s="113">
        <v>0</v>
      </c>
      <c r="BI74" s="113">
        <v>0</v>
      </c>
      <c r="BJ74" s="113">
        <v>0</v>
      </c>
      <c r="BK74" s="113">
        <v>0</v>
      </c>
      <c r="BL74" s="113">
        <v>0</v>
      </c>
      <c r="BM74" s="113">
        <v>0</v>
      </c>
      <c r="BN74" s="113">
        <v>0</v>
      </c>
      <c r="BO74" s="113">
        <v>0</v>
      </c>
      <c r="BP74" s="113">
        <v>0</v>
      </c>
      <c r="BQ74" s="113">
        <v>344.44</v>
      </c>
      <c r="BR74" s="113">
        <v>0</v>
      </c>
      <c r="BS74" s="113">
        <v>0</v>
      </c>
      <c r="BT74" s="113">
        <v>0</v>
      </c>
      <c r="BU74" s="113">
        <v>0</v>
      </c>
      <c r="BV74" s="113">
        <v>0</v>
      </c>
      <c r="BW74" s="113">
        <v>0</v>
      </c>
      <c r="BX74" s="113">
        <v>33.78</v>
      </c>
      <c r="BY74" s="113">
        <v>0</v>
      </c>
      <c r="BZ74" s="113">
        <v>0</v>
      </c>
      <c r="CA74" s="113">
        <v>0</v>
      </c>
      <c r="CB74" s="113">
        <v>0</v>
      </c>
      <c r="CC74" s="113">
        <v>0</v>
      </c>
      <c r="CD74" s="113">
        <v>0</v>
      </c>
      <c r="CE74" s="113">
        <v>12277.64</v>
      </c>
      <c r="CF74" s="113">
        <v>0</v>
      </c>
      <c r="CG74" s="113">
        <v>0</v>
      </c>
      <c r="CH74" s="113">
        <v>0</v>
      </c>
      <c r="CI74" s="113">
        <v>0</v>
      </c>
      <c r="CJ74" s="113">
        <v>0</v>
      </c>
      <c r="CK74" s="113">
        <v>0</v>
      </c>
      <c r="CL74" s="113">
        <v>0</v>
      </c>
      <c r="CM74" s="113">
        <v>0</v>
      </c>
      <c r="CN74" s="113">
        <v>0</v>
      </c>
      <c r="CO74" s="113">
        <v>0</v>
      </c>
      <c r="CP74" s="113">
        <v>0</v>
      </c>
      <c r="CQ74" s="113">
        <v>0</v>
      </c>
      <c r="CR74" s="113">
        <v>0</v>
      </c>
      <c r="CS74" s="113">
        <v>0</v>
      </c>
      <c r="CT74" s="113">
        <v>0</v>
      </c>
      <c r="CU74" s="113">
        <v>0</v>
      </c>
      <c r="CV74" s="113">
        <v>0</v>
      </c>
      <c r="CW74" s="113">
        <v>0</v>
      </c>
      <c r="CX74" s="113">
        <v>0</v>
      </c>
      <c r="CY74" s="113">
        <v>0</v>
      </c>
      <c r="CZ74" s="113">
        <v>0</v>
      </c>
      <c r="DA74" s="113">
        <v>0</v>
      </c>
      <c r="DB74" s="113">
        <v>0</v>
      </c>
      <c r="DC74" s="113">
        <v>0</v>
      </c>
      <c r="DD74" s="113">
        <v>0</v>
      </c>
      <c r="DE74" s="113">
        <v>0</v>
      </c>
      <c r="DF74" s="113">
        <v>0</v>
      </c>
      <c r="DG74" s="113">
        <v>0</v>
      </c>
      <c r="DH74" s="113">
        <v>0</v>
      </c>
      <c r="DI74" s="113">
        <v>0</v>
      </c>
      <c r="DJ74" s="113">
        <v>0</v>
      </c>
      <c r="DK74" s="113">
        <v>0</v>
      </c>
      <c r="DL74" s="113">
        <v>0</v>
      </c>
      <c r="DM74" s="113">
        <v>0</v>
      </c>
      <c r="DN74" s="113">
        <v>0</v>
      </c>
      <c r="DO74" s="113">
        <v>0</v>
      </c>
      <c r="DP74" s="113">
        <v>0</v>
      </c>
      <c r="DQ74" s="113">
        <v>0</v>
      </c>
      <c r="DR74" s="113">
        <v>0</v>
      </c>
      <c r="DS74" s="113">
        <v>0</v>
      </c>
      <c r="DT74" s="113">
        <v>0</v>
      </c>
      <c r="DU74" s="113">
        <v>0</v>
      </c>
      <c r="DV74" s="113">
        <v>0</v>
      </c>
      <c r="DW74" s="113">
        <v>0</v>
      </c>
      <c r="DX74" s="113">
        <v>0</v>
      </c>
      <c r="DY74" s="113">
        <v>0</v>
      </c>
      <c r="DZ74" s="113">
        <v>0</v>
      </c>
      <c r="EA74" s="113">
        <v>0</v>
      </c>
      <c r="EB74" s="113">
        <v>0</v>
      </c>
      <c r="EC74" s="113">
        <v>0</v>
      </c>
      <c r="ED74" s="113">
        <v>0</v>
      </c>
      <c r="EE74" s="113">
        <v>0</v>
      </c>
      <c r="EF74" s="113">
        <v>0</v>
      </c>
      <c r="EG74" s="113">
        <v>0</v>
      </c>
      <c r="EH74" s="113">
        <v>0</v>
      </c>
      <c r="EI74" s="113">
        <v>0</v>
      </c>
      <c r="EJ74" s="113">
        <v>425.06</v>
      </c>
      <c r="EK74" s="113">
        <v>0</v>
      </c>
      <c r="EL74" s="113">
        <v>0</v>
      </c>
      <c r="EM74" s="113">
        <v>0</v>
      </c>
      <c r="EN74" s="113">
        <v>0</v>
      </c>
      <c r="EO74" s="113">
        <v>0</v>
      </c>
      <c r="EP74" s="113">
        <v>0</v>
      </c>
      <c r="EQ74" s="113">
        <v>0</v>
      </c>
      <c r="ER74" s="113">
        <v>0</v>
      </c>
      <c r="ES74" s="113">
        <v>0</v>
      </c>
      <c r="ET74" s="113">
        <v>0</v>
      </c>
      <c r="EU74" s="113">
        <v>0</v>
      </c>
      <c r="EV74" s="113">
        <v>0</v>
      </c>
      <c r="EW74" s="113">
        <v>0</v>
      </c>
      <c r="EX74" s="113">
        <v>0</v>
      </c>
      <c r="EY74" s="113">
        <v>0</v>
      </c>
      <c r="EZ74" s="113">
        <v>0</v>
      </c>
      <c r="FA74" s="113">
        <v>0</v>
      </c>
      <c r="FB74" s="113">
        <v>0</v>
      </c>
      <c r="FC74" s="113">
        <v>0</v>
      </c>
      <c r="FD74" s="113">
        <v>0</v>
      </c>
      <c r="FE74" s="113">
        <v>0</v>
      </c>
      <c r="FF74" s="113">
        <v>0</v>
      </c>
      <c r="FG74" s="113">
        <v>0</v>
      </c>
      <c r="FH74" s="113">
        <v>0</v>
      </c>
      <c r="FI74" s="113">
        <v>0</v>
      </c>
      <c r="FJ74" s="113">
        <v>0</v>
      </c>
      <c r="FK74" s="113">
        <v>0</v>
      </c>
      <c r="FL74" s="113">
        <v>0</v>
      </c>
      <c r="FM74" s="113">
        <v>0</v>
      </c>
      <c r="FN74" s="113">
        <v>0</v>
      </c>
      <c r="FO74" s="113">
        <v>0</v>
      </c>
      <c r="FP74" s="113">
        <v>0</v>
      </c>
      <c r="FQ74" s="113">
        <v>0</v>
      </c>
      <c r="FR74" s="113">
        <v>0</v>
      </c>
      <c r="FS74" s="113">
        <v>0</v>
      </c>
      <c r="FT74" s="113">
        <v>0</v>
      </c>
      <c r="FU74" s="113">
        <v>0</v>
      </c>
      <c r="FV74" s="113">
        <v>0</v>
      </c>
      <c r="FW74" s="113">
        <v>0</v>
      </c>
      <c r="FX74" s="113">
        <v>0</v>
      </c>
      <c r="FY74" s="113">
        <v>0</v>
      </c>
      <c r="FZ74" s="113">
        <v>0</v>
      </c>
      <c r="GA74" s="113">
        <v>0</v>
      </c>
      <c r="GB74" s="113">
        <v>0</v>
      </c>
      <c r="GC74" s="113">
        <v>0</v>
      </c>
      <c r="GD74" s="113">
        <v>0</v>
      </c>
      <c r="GE74" s="113">
        <v>0</v>
      </c>
      <c r="GF74" s="113">
        <v>0</v>
      </c>
      <c r="GG74" s="113">
        <v>0</v>
      </c>
      <c r="GH74" s="113">
        <v>0</v>
      </c>
      <c r="GI74" s="113">
        <f>SUM(E74:GH74)</f>
        <v>67141.41</v>
      </c>
    </row>
    <row r="75" spans="1:191">
      <c r="A75" s="727" t="s">
        <v>0</v>
      </c>
      <c r="B75" s="727"/>
      <c r="C75" s="9" t="s">
        <v>233</v>
      </c>
      <c r="D75" t="s">
        <v>234</v>
      </c>
      <c r="E75" s="113">
        <v>0</v>
      </c>
      <c r="F75" s="113">
        <v>0</v>
      </c>
      <c r="G75" s="113">
        <v>0</v>
      </c>
      <c r="H75" s="113">
        <v>0</v>
      </c>
      <c r="I75" s="113">
        <v>21861.42</v>
      </c>
      <c r="J75" s="113">
        <v>0</v>
      </c>
      <c r="K75" s="113">
        <v>0</v>
      </c>
      <c r="L75" s="113">
        <v>0</v>
      </c>
      <c r="M75" s="113">
        <v>0</v>
      </c>
      <c r="N75" s="113">
        <v>0</v>
      </c>
      <c r="O75" s="113">
        <v>0</v>
      </c>
      <c r="P75" s="113">
        <v>0</v>
      </c>
      <c r="Q75" s="113">
        <v>12.75</v>
      </c>
      <c r="R75" s="113">
        <v>0</v>
      </c>
      <c r="S75" s="113">
        <v>0</v>
      </c>
      <c r="T75" s="113">
        <v>0</v>
      </c>
      <c r="U75" s="113">
        <v>50</v>
      </c>
      <c r="V75" s="113">
        <v>1040.01</v>
      </c>
      <c r="W75" s="113">
        <v>44.78</v>
      </c>
      <c r="X75" s="113">
        <v>0</v>
      </c>
      <c r="Y75" s="113">
        <v>0</v>
      </c>
      <c r="Z75" s="113">
        <v>212.86</v>
      </c>
      <c r="AA75" s="113">
        <v>0</v>
      </c>
      <c r="AB75" s="113">
        <v>0</v>
      </c>
      <c r="AC75" s="113">
        <v>0</v>
      </c>
      <c r="AD75" s="113">
        <v>0</v>
      </c>
      <c r="AE75" s="113">
        <v>0</v>
      </c>
      <c r="AF75" s="113">
        <v>0</v>
      </c>
      <c r="AG75" s="113">
        <v>0</v>
      </c>
      <c r="AH75" s="113">
        <v>0</v>
      </c>
      <c r="AI75" s="113">
        <v>0</v>
      </c>
      <c r="AJ75" s="113">
        <v>0</v>
      </c>
      <c r="AK75" s="113">
        <v>0</v>
      </c>
      <c r="AL75" s="113">
        <v>0</v>
      </c>
      <c r="AM75" s="113">
        <v>0</v>
      </c>
      <c r="AN75" s="113">
        <v>0</v>
      </c>
      <c r="AO75" s="113">
        <v>0</v>
      </c>
      <c r="AP75" s="113">
        <v>0</v>
      </c>
      <c r="AQ75" s="113">
        <v>0</v>
      </c>
      <c r="AR75" s="113">
        <v>0</v>
      </c>
      <c r="AS75" s="113">
        <v>0</v>
      </c>
      <c r="AT75" s="113">
        <v>0</v>
      </c>
      <c r="AU75" s="113">
        <v>0</v>
      </c>
      <c r="AV75" s="113">
        <v>0</v>
      </c>
      <c r="AW75" s="113">
        <v>0</v>
      </c>
      <c r="AX75" s="113">
        <v>0</v>
      </c>
      <c r="AY75" s="113">
        <v>0</v>
      </c>
      <c r="AZ75" s="113">
        <v>0</v>
      </c>
      <c r="BA75" s="113">
        <v>0</v>
      </c>
      <c r="BB75" s="113">
        <v>0</v>
      </c>
      <c r="BC75" s="113">
        <v>0</v>
      </c>
      <c r="BD75" s="113">
        <v>0</v>
      </c>
      <c r="BE75" s="113">
        <v>0</v>
      </c>
      <c r="BF75" s="113">
        <v>0</v>
      </c>
      <c r="BG75" s="113">
        <v>0</v>
      </c>
      <c r="BH75" s="113">
        <v>0</v>
      </c>
      <c r="BI75" s="113">
        <v>0</v>
      </c>
      <c r="BJ75" s="113">
        <v>0</v>
      </c>
      <c r="BK75" s="113">
        <v>0</v>
      </c>
      <c r="BL75" s="113">
        <v>0</v>
      </c>
      <c r="BM75" s="113">
        <v>0</v>
      </c>
      <c r="BN75" s="113">
        <v>0</v>
      </c>
      <c r="BO75" s="113">
        <v>0</v>
      </c>
      <c r="BP75" s="113">
        <v>0</v>
      </c>
      <c r="BQ75" s="113">
        <v>0</v>
      </c>
      <c r="BR75" s="113">
        <v>0</v>
      </c>
      <c r="BS75" s="113">
        <v>0</v>
      </c>
      <c r="BT75" s="113">
        <v>0</v>
      </c>
      <c r="BU75" s="113">
        <v>0</v>
      </c>
      <c r="BV75" s="113">
        <v>0</v>
      </c>
      <c r="BW75" s="113">
        <v>0</v>
      </c>
      <c r="BX75" s="113">
        <v>0</v>
      </c>
      <c r="BY75" s="113">
        <v>0</v>
      </c>
      <c r="BZ75" s="113">
        <v>0</v>
      </c>
      <c r="CA75" s="113">
        <v>150</v>
      </c>
      <c r="CB75" s="113">
        <v>0</v>
      </c>
      <c r="CC75" s="113">
        <v>0</v>
      </c>
      <c r="CD75" s="113">
        <v>0</v>
      </c>
      <c r="CE75" s="113">
        <v>0</v>
      </c>
      <c r="CF75" s="113">
        <v>0</v>
      </c>
      <c r="CG75" s="113">
        <v>0</v>
      </c>
      <c r="CH75" s="113">
        <v>0</v>
      </c>
      <c r="CI75" s="113">
        <v>0</v>
      </c>
      <c r="CJ75" s="113">
        <v>0</v>
      </c>
      <c r="CK75" s="113">
        <v>0</v>
      </c>
      <c r="CL75" s="113">
        <v>0</v>
      </c>
      <c r="CM75" s="113">
        <v>0</v>
      </c>
      <c r="CN75" s="113">
        <v>0</v>
      </c>
      <c r="CO75" s="113">
        <v>0</v>
      </c>
      <c r="CP75" s="113">
        <v>0</v>
      </c>
      <c r="CQ75" s="113">
        <v>0</v>
      </c>
      <c r="CR75" s="113">
        <v>0</v>
      </c>
      <c r="CS75" s="113">
        <v>0</v>
      </c>
      <c r="CT75" s="113">
        <v>0</v>
      </c>
      <c r="CU75" s="113">
        <v>0</v>
      </c>
      <c r="CV75" s="113">
        <v>0</v>
      </c>
      <c r="CW75" s="113">
        <v>0</v>
      </c>
      <c r="CX75" s="113">
        <v>0</v>
      </c>
      <c r="CY75" s="113">
        <v>0</v>
      </c>
      <c r="CZ75" s="113">
        <v>0</v>
      </c>
      <c r="DA75" s="113">
        <v>0</v>
      </c>
      <c r="DB75" s="113">
        <v>0</v>
      </c>
      <c r="DC75" s="113">
        <v>0</v>
      </c>
      <c r="DD75" s="113">
        <v>25.73</v>
      </c>
      <c r="DE75" s="113">
        <v>0</v>
      </c>
      <c r="DF75" s="113">
        <v>0</v>
      </c>
      <c r="DG75" s="113">
        <v>0</v>
      </c>
      <c r="DH75" s="113">
        <v>0</v>
      </c>
      <c r="DI75" s="113">
        <v>0</v>
      </c>
      <c r="DJ75" s="113">
        <v>0</v>
      </c>
      <c r="DK75" s="113">
        <v>0</v>
      </c>
      <c r="DL75" s="113">
        <v>0</v>
      </c>
      <c r="DM75" s="113">
        <v>0</v>
      </c>
      <c r="DN75" s="113">
        <v>0</v>
      </c>
      <c r="DO75" s="113">
        <v>0</v>
      </c>
      <c r="DP75" s="113">
        <v>0</v>
      </c>
      <c r="DQ75" s="113">
        <v>0</v>
      </c>
      <c r="DR75" s="113">
        <v>0</v>
      </c>
      <c r="DS75" s="113">
        <v>0</v>
      </c>
      <c r="DT75" s="113">
        <v>0</v>
      </c>
      <c r="DU75" s="113">
        <v>0</v>
      </c>
      <c r="DV75" s="113">
        <v>0</v>
      </c>
      <c r="DW75" s="113">
        <v>0</v>
      </c>
      <c r="DX75" s="113">
        <v>0</v>
      </c>
      <c r="DY75" s="113">
        <v>0</v>
      </c>
      <c r="DZ75" s="113">
        <v>0</v>
      </c>
      <c r="EA75" s="113">
        <v>0</v>
      </c>
      <c r="EB75" s="113">
        <v>0</v>
      </c>
      <c r="EC75" s="113">
        <v>0</v>
      </c>
      <c r="ED75" s="113">
        <v>0</v>
      </c>
      <c r="EE75" s="113">
        <v>0</v>
      </c>
      <c r="EF75" s="113">
        <v>0</v>
      </c>
      <c r="EG75" s="113">
        <v>0</v>
      </c>
      <c r="EH75" s="113">
        <v>0</v>
      </c>
      <c r="EI75" s="113">
        <v>0</v>
      </c>
      <c r="EJ75" s="113">
        <v>0</v>
      </c>
      <c r="EK75" s="113">
        <v>0</v>
      </c>
      <c r="EL75" s="113">
        <v>0</v>
      </c>
      <c r="EM75" s="113">
        <v>0</v>
      </c>
      <c r="EN75" s="113">
        <v>0</v>
      </c>
      <c r="EO75" s="113">
        <v>0</v>
      </c>
      <c r="EP75" s="113">
        <v>0</v>
      </c>
      <c r="EQ75" s="113">
        <v>0</v>
      </c>
      <c r="ER75" s="113">
        <v>0</v>
      </c>
      <c r="ES75" s="113">
        <v>0</v>
      </c>
      <c r="ET75" s="113">
        <v>0</v>
      </c>
      <c r="EU75" s="113">
        <v>0</v>
      </c>
      <c r="EV75" s="113">
        <v>0</v>
      </c>
      <c r="EW75" s="113">
        <v>0</v>
      </c>
      <c r="EX75" s="113">
        <v>0</v>
      </c>
      <c r="EY75" s="113">
        <v>0</v>
      </c>
      <c r="EZ75" s="113">
        <v>0</v>
      </c>
      <c r="FA75" s="113">
        <v>0</v>
      </c>
      <c r="FB75" s="113">
        <v>0</v>
      </c>
      <c r="FC75" s="113">
        <v>0</v>
      </c>
      <c r="FD75" s="113">
        <v>0</v>
      </c>
      <c r="FE75" s="113">
        <v>0</v>
      </c>
      <c r="FF75" s="113">
        <v>0</v>
      </c>
      <c r="FG75" s="113">
        <v>0</v>
      </c>
      <c r="FH75" s="113">
        <v>0</v>
      </c>
      <c r="FI75" s="113">
        <v>0</v>
      </c>
      <c r="FJ75" s="113">
        <v>0</v>
      </c>
      <c r="FK75" s="113">
        <v>0</v>
      </c>
      <c r="FL75" s="113">
        <v>0</v>
      </c>
      <c r="FM75" s="113">
        <v>0</v>
      </c>
      <c r="FN75" s="113">
        <v>0</v>
      </c>
      <c r="FO75" s="113">
        <v>0</v>
      </c>
      <c r="FP75" s="113">
        <v>0</v>
      </c>
      <c r="FQ75" s="113">
        <v>0</v>
      </c>
      <c r="FR75" s="113">
        <v>0</v>
      </c>
      <c r="FS75" s="113">
        <v>0</v>
      </c>
      <c r="FT75" s="113">
        <v>0</v>
      </c>
      <c r="FU75" s="113">
        <v>0</v>
      </c>
      <c r="FV75" s="113">
        <v>0</v>
      </c>
      <c r="FW75" s="113">
        <v>0</v>
      </c>
      <c r="FX75" s="113">
        <v>0</v>
      </c>
      <c r="FY75" s="113">
        <v>0</v>
      </c>
      <c r="FZ75" s="113">
        <v>0</v>
      </c>
      <c r="GA75" s="113">
        <v>0</v>
      </c>
      <c r="GB75" s="113">
        <v>0</v>
      </c>
      <c r="GC75" s="113">
        <v>0</v>
      </c>
      <c r="GD75" s="113">
        <v>0</v>
      </c>
      <c r="GE75" s="113">
        <v>0</v>
      </c>
      <c r="GF75" s="113">
        <v>0</v>
      </c>
      <c r="GG75" s="113">
        <v>0</v>
      </c>
      <c r="GH75" s="113">
        <v>0</v>
      </c>
      <c r="GI75" s="113">
        <f>SUM(E75:GH75)</f>
        <v>23397.549999999996</v>
      </c>
    </row>
    <row r="76" spans="1:191" ht="11" thickBot="1">
      <c r="A76" s="725" t="s">
        <v>0</v>
      </c>
      <c r="B76" s="725"/>
      <c r="C76" s="11" t="s">
        <v>195</v>
      </c>
      <c r="D76" s="10" t="s">
        <v>235</v>
      </c>
      <c r="E76" s="115">
        <f t="shared" ref="E76:AJ76" si="51">SUBTOTAL(9,E72:E75)</f>
        <v>0</v>
      </c>
      <c r="F76" s="115">
        <f t="shared" si="51"/>
        <v>0</v>
      </c>
      <c r="G76" s="115">
        <f t="shared" si="51"/>
        <v>0</v>
      </c>
      <c r="H76" s="115">
        <f t="shared" si="51"/>
        <v>0</v>
      </c>
      <c r="I76" s="115">
        <f t="shared" si="51"/>
        <v>22418.179999999997</v>
      </c>
      <c r="J76" s="115">
        <f t="shared" si="51"/>
        <v>0</v>
      </c>
      <c r="K76" s="115">
        <f t="shared" si="51"/>
        <v>0</v>
      </c>
      <c r="L76" s="115">
        <f t="shared" si="51"/>
        <v>0</v>
      </c>
      <c r="M76" s="115">
        <f t="shared" si="51"/>
        <v>0</v>
      </c>
      <c r="N76" s="115">
        <f t="shared" si="51"/>
        <v>0</v>
      </c>
      <c r="O76" s="115">
        <f t="shared" si="51"/>
        <v>0</v>
      </c>
      <c r="P76" s="115">
        <f t="shared" si="51"/>
        <v>0</v>
      </c>
      <c r="Q76" s="115">
        <f t="shared" si="51"/>
        <v>12.75</v>
      </c>
      <c r="R76" s="115">
        <f t="shared" si="51"/>
        <v>0</v>
      </c>
      <c r="S76" s="115">
        <f t="shared" si="51"/>
        <v>0</v>
      </c>
      <c r="T76" s="115">
        <f t="shared" si="51"/>
        <v>0</v>
      </c>
      <c r="U76" s="115">
        <f t="shared" si="51"/>
        <v>5575.49</v>
      </c>
      <c r="V76" s="115">
        <f t="shared" si="51"/>
        <v>1040.01</v>
      </c>
      <c r="W76" s="115">
        <f t="shared" si="51"/>
        <v>44.78</v>
      </c>
      <c r="X76" s="115">
        <f t="shared" si="51"/>
        <v>0</v>
      </c>
      <c r="Y76" s="115">
        <f t="shared" si="51"/>
        <v>0</v>
      </c>
      <c r="Z76" s="115">
        <f t="shared" si="51"/>
        <v>962.86</v>
      </c>
      <c r="AA76" s="115">
        <f t="shared" si="51"/>
        <v>0</v>
      </c>
      <c r="AB76" s="115">
        <f t="shared" si="51"/>
        <v>0</v>
      </c>
      <c r="AC76" s="115">
        <f t="shared" si="51"/>
        <v>0</v>
      </c>
      <c r="AD76" s="115">
        <f t="shared" si="51"/>
        <v>0</v>
      </c>
      <c r="AE76" s="115">
        <f t="shared" si="51"/>
        <v>47785</v>
      </c>
      <c r="AF76" s="115">
        <f t="shared" si="51"/>
        <v>0</v>
      </c>
      <c r="AG76" s="115">
        <f t="shared" si="51"/>
        <v>0</v>
      </c>
      <c r="AH76" s="115">
        <f t="shared" si="51"/>
        <v>0</v>
      </c>
      <c r="AI76" s="115">
        <f t="shared" si="51"/>
        <v>0</v>
      </c>
      <c r="AJ76" s="115">
        <f t="shared" si="51"/>
        <v>0</v>
      </c>
      <c r="AK76" s="115">
        <f t="shared" ref="AK76:BP76" si="52">SUBTOTAL(9,AK72:AK75)</f>
        <v>0</v>
      </c>
      <c r="AL76" s="115">
        <f t="shared" si="52"/>
        <v>0</v>
      </c>
      <c r="AM76" s="115">
        <f t="shared" si="52"/>
        <v>0</v>
      </c>
      <c r="AN76" s="115">
        <f t="shared" si="52"/>
        <v>0</v>
      </c>
      <c r="AO76" s="115">
        <f t="shared" si="52"/>
        <v>0</v>
      </c>
      <c r="AP76" s="115">
        <f t="shared" si="52"/>
        <v>0</v>
      </c>
      <c r="AQ76" s="115">
        <f t="shared" si="52"/>
        <v>0</v>
      </c>
      <c r="AR76" s="115">
        <f t="shared" si="52"/>
        <v>0</v>
      </c>
      <c r="AS76" s="115">
        <f t="shared" si="52"/>
        <v>0</v>
      </c>
      <c r="AT76" s="115">
        <f t="shared" si="52"/>
        <v>0</v>
      </c>
      <c r="AU76" s="115">
        <f t="shared" si="52"/>
        <v>0</v>
      </c>
      <c r="AV76" s="115">
        <f t="shared" si="52"/>
        <v>0</v>
      </c>
      <c r="AW76" s="115">
        <f t="shared" si="52"/>
        <v>0</v>
      </c>
      <c r="AX76" s="115">
        <f t="shared" si="52"/>
        <v>0</v>
      </c>
      <c r="AY76" s="115">
        <f t="shared" si="52"/>
        <v>0</v>
      </c>
      <c r="AZ76" s="115">
        <f t="shared" si="52"/>
        <v>0</v>
      </c>
      <c r="BA76" s="115">
        <f t="shared" si="52"/>
        <v>0</v>
      </c>
      <c r="BB76" s="115">
        <f t="shared" si="52"/>
        <v>0</v>
      </c>
      <c r="BC76" s="115">
        <f t="shared" si="52"/>
        <v>0</v>
      </c>
      <c r="BD76" s="115">
        <f t="shared" si="52"/>
        <v>0</v>
      </c>
      <c r="BE76" s="115">
        <f t="shared" si="52"/>
        <v>0</v>
      </c>
      <c r="BF76" s="115">
        <f t="shared" si="52"/>
        <v>0</v>
      </c>
      <c r="BG76" s="115">
        <f t="shared" si="52"/>
        <v>0</v>
      </c>
      <c r="BH76" s="115">
        <f t="shared" si="52"/>
        <v>0</v>
      </c>
      <c r="BI76" s="115">
        <f t="shared" si="52"/>
        <v>0</v>
      </c>
      <c r="BJ76" s="115">
        <f t="shared" si="52"/>
        <v>0</v>
      </c>
      <c r="BK76" s="115">
        <f t="shared" si="52"/>
        <v>0</v>
      </c>
      <c r="BL76" s="115">
        <f t="shared" si="52"/>
        <v>0</v>
      </c>
      <c r="BM76" s="115">
        <f t="shared" si="52"/>
        <v>0</v>
      </c>
      <c r="BN76" s="115">
        <f t="shared" si="52"/>
        <v>0</v>
      </c>
      <c r="BO76" s="115">
        <f t="shared" si="52"/>
        <v>0</v>
      </c>
      <c r="BP76" s="115">
        <f t="shared" si="52"/>
        <v>0</v>
      </c>
      <c r="BQ76" s="115">
        <f t="shared" ref="BQ76:CV76" si="53">SUBTOTAL(9,BQ72:BQ75)</f>
        <v>344.44</v>
      </c>
      <c r="BR76" s="115">
        <f t="shared" si="53"/>
        <v>0</v>
      </c>
      <c r="BS76" s="115">
        <f t="shared" si="53"/>
        <v>0</v>
      </c>
      <c r="BT76" s="115">
        <f t="shared" si="53"/>
        <v>0</v>
      </c>
      <c r="BU76" s="115">
        <f t="shared" si="53"/>
        <v>0</v>
      </c>
      <c r="BV76" s="115">
        <f t="shared" si="53"/>
        <v>0</v>
      </c>
      <c r="BW76" s="115">
        <f t="shared" si="53"/>
        <v>0</v>
      </c>
      <c r="BX76" s="115">
        <f t="shared" si="53"/>
        <v>33.78</v>
      </c>
      <c r="BY76" s="115">
        <f t="shared" si="53"/>
        <v>0</v>
      </c>
      <c r="BZ76" s="115">
        <f t="shared" si="53"/>
        <v>0</v>
      </c>
      <c r="CA76" s="115">
        <f t="shared" si="53"/>
        <v>150</v>
      </c>
      <c r="CB76" s="115">
        <f t="shared" si="53"/>
        <v>0</v>
      </c>
      <c r="CC76" s="115">
        <f t="shared" si="53"/>
        <v>0</v>
      </c>
      <c r="CD76" s="115">
        <f t="shared" si="53"/>
        <v>0</v>
      </c>
      <c r="CE76" s="115">
        <f t="shared" si="53"/>
        <v>12277.64</v>
      </c>
      <c r="CF76" s="115">
        <f t="shared" si="53"/>
        <v>0</v>
      </c>
      <c r="CG76" s="115">
        <f t="shared" si="53"/>
        <v>0</v>
      </c>
      <c r="CH76" s="115">
        <f t="shared" si="53"/>
        <v>0</v>
      </c>
      <c r="CI76" s="115">
        <f t="shared" si="53"/>
        <v>0</v>
      </c>
      <c r="CJ76" s="115">
        <f t="shared" si="53"/>
        <v>0</v>
      </c>
      <c r="CK76" s="115">
        <f t="shared" si="53"/>
        <v>0</v>
      </c>
      <c r="CL76" s="115">
        <f t="shared" si="53"/>
        <v>0</v>
      </c>
      <c r="CM76" s="115">
        <f t="shared" si="53"/>
        <v>0</v>
      </c>
      <c r="CN76" s="115">
        <f t="shared" si="53"/>
        <v>0</v>
      </c>
      <c r="CO76" s="115">
        <f t="shared" si="53"/>
        <v>0</v>
      </c>
      <c r="CP76" s="115">
        <f t="shared" si="53"/>
        <v>0</v>
      </c>
      <c r="CQ76" s="115">
        <f t="shared" si="53"/>
        <v>0</v>
      </c>
      <c r="CR76" s="115">
        <f t="shared" si="53"/>
        <v>0</v>
      </c>
      <c r="CS76" s="115">
        <f t="shared" si="53"/>
        <v>0</v>
      </c>
      <c r="CT76" s="115">
        <f t="shared" si="53"/>
        <v>0</v>
      </c>
      <c r="CU76" s="115">
        <f t="shared" si="53"/>
        <v>0</v>
      </c>
      <c r="CV76" s="115">
        <f t="shared" si="53"/>
        <v>0</v>
      </c>
      <c r="CW76" s="115">
        <f t="shared" ref="CW76:EB76" si="54">SUBTOTAL(9,CW72:CW75)</f>
        <v>0</v>
      </c>
      <c r="CX76" s="115">
        <f t="shared" si="54"/>
        <v>0</v>
      </c>
      <c r="CY76" s="115">
        <f t="shared" si="54"/>
        <v>0</v>
      </c>
      <c r="CZ76" s="115">
        <f t="shared" si="54"/>
        <v>0</v>
      </c>
      <c r="DA76" s="115">
        <f t="shared" si="54"/>
        <v>0</v>
      </c>
      <c r="DB76" s="115">
        <f t="shared" si="54"/>
        <v>35</v>
      </c>
      <c r="DC76" s="115">
        <f t="shared" si="54"/>
        <v>0</v>
      </c>
      <c r="DD76" s="115">
        <f t="shared" si="54"/>
        <v>25.73</v>
      </c>
      <c r="DE76" s="115">
        <f t="shared" si="54"/>
        <v>0</v>
      </c>
      <c r="DF76" s="115">
        <f t="shared" si="54"/>
        <v>23.73</v>
      </c>
      <c r="DG76" s="115">
        <f t="shared" si="54"/>
        <v>0</v>
      </c>
      <c r="DH76" s="115">
        <f t="shared" si="54"/>
        <v>1149.08</v>
      </c>
      <c r="DI76" s="115">
        <f t="shared" si="54"/>
        <v>0</v>
      </c>
      <c r="DJ76" s="115">
        <f t="shared" si="54"/>
        <v>0</v>
      </c>
      <c r="DK76" s="115">
        <f t="shared" si="54"/>
        <v>0</v>
      </c>
      <c r="DL76" s="115">
        <f t="shared" si="54"/>
        <v>0</v>
      </c>
      <c r="DM76" s="115">
        <f t="shared" si="54"/>
        <v>0</v>
      </c>
      <c r="DN76" s="115">
        <f t="shared" si="54"/>
        <v>0</v>
      </c>
      <c r="DO76" s="115">
        <f t="shared" si="54"/>
        <v>0</v>
      </c>
      <c r="DP76" s="115">
        <f t="shared" si="54"/>
        <v>0</v>
      </c>
      <c r="DQ76" s="115">
        <f t="shared" si="54"/>
        <v>0</v>
      </c>
      <c r="DR76" s="115">
        <f t="shared" si="54"/>
        <v>0</v>
      </c>
      <c r="DS76" s="115">
        <f t="shared" si="54"/>
        <v>0</v>
      </c>
      <c r="DT76" s="115">
        <f t="shared" si="54"/>
        <v>0</v>
      </c>
      <c r="DU76" s="115">
        <f t="shared" si="54"/>
        <v>0</v>
      </c>
      <c r="DV76" s="115">
        <f t="shared" si="54"/>
        <v>0</v>
      </c>
      <c r="DW76" s="115">
        <f t="shared" si="54"/>
        <v>0</v>
      </c>
      <c r="DX76" s="115">
        <f t="shared" si="54"/>
        <v>0</v>
      </c>
      <c r="DY76" s="115">
        <f t="shared" si="54"/>
        <v>0</v>
      </c>
      <c r="DZ76" s="115">
        <f t="shared" si="54"/>
        <v>0</v>
      </c>
      <c r="EA76" s="115">
        <f t="shared" si="54"/>
        <v>0</v>
      </c>
      <c r="EB76" s="115">
        <f t="shared" si="54"/>
        <v>0</v>
      </c>
      <c r="EC76" s="115">
        <f t="shared" ref="EC76:FH76" si="55">SUBTOTAL(9,EC72:EC75)</f>
        <v>0</v>
      </c>
      <c r="ED76" s="115">
        <f t="shared" si="55"/>
        <v>0</v>
      </c>
      <c r="EE76" s="115">
        <f t="shared" si="55"/>
        <v>0</v>
      </c>
      <c r="EF76" s="115">
        <f t="shared" si="55"/>
        <v>0</v>
      </c>
      <c r="EG76" s="115">
        <f t="shared" si="55"/>
        <v>0</v>
      </c>
      <c r="EH76" s="115">
        <f t="shared" si="55"/>
        <v>0</v>
      </c>
      <c r="EI76" s="115">
        <f t="shared" si="55"/>
        <v>0</v>
      </c>
      <c r="EJ76" s="115">
        <f t="shared" si="55"/>
        <v>425.06</v>
      </c>
      <c r="EK76" s="115">
        <f t="shared" si="55"/>
        <v>58.69</v>
      </c>
      <c r="EL76" s="115">
        <f t="shared" si="55"/>
        <v>0</v>
      </c>
      <c r="EM76" s="115">
        <f t="shared" si="55"/>
        <v>0</v>
      </c>
      <c r="EN76" s="115">
        <f t="shared" si="55"/>
        <v>0</v>
      </c>
      <c r="EO76" s="115">
        <f t="shared" si="55"/>
        <v>0</v>
      </c>
      <c r="EP76" s="115">
        <f t="shared" si="55"/>
        <v>0</v>
      </c>
      <c r="EQ76" s="115">
        <f t="shared" si="55"/>
        <v>0</v>
      </c>
      <c r="ER76" s="115">
        <f t="shared" si="55"/>
        <v>0</v>
      </c>
      <c r="ES76" s="115">
        <f t="shared" si="55"/>
        <v>0</v>
      </c>
      <c r="ET76" s="115">
        <f t="shared" si="55"/>
        <v>0</v>
      </c>
      <c r="EU76" s="115">
        <f t="shared" si="55"/>
        <v>0</v>
      </c>
      <c r="EV76" s="115">
        <f t="shared" si="55"/>
        <v>0</v>
      </c>
      <c r="EW76" s="115">
        <f t="shared" si="55"/>
        <v>0</v>
      </c>
      <c r="EX76" s="115">
        <f t="shared" si="55"/>
        <v>0</v>
      </c>
      <c r="EY76" s="115">
        <f t="shared" si="55"/>
        <v>0</v>
      </c>
      <c r="EZ76" s="115">
        <f t="shared" si="55"/>
        <v>0</v>
      </c>
      <c r="FA76" s="115">
        <f t="shared" si="55"/>
        <v>0</v>
      </c>
      <c r="FB76" s="115">
        <f t="shared" si="55"/>
        <v>0</v>
      </c>
      <c r="FC76" s="115">
        <f t="shared" si="55"/>
        <v>0</v>
      </c>
      <c r="FD76" s="115">
        <f t="shared" si="55"/>
        <v>0</v>
      </c>
      <c r="FE76" s="115">
        <f t="shared" si="55"/>
        <v>0</v>
      </c>
      <c r="FF76" s="115">
        <f t="shared" si="55"/>
        <v>0</v>
      </c>
      <c r="FG76" s="115">
        <f t="shared" si="55"/>
        <v>0</v>
      </c>
      <c r="FH76" s="115">
        <f t="shared" si="55"/>
        <v>0</v>
      </c>
      <c r="FI76" s="115">
        <f t="shared" ref="FI76:GI76" si="56">SUBTOTAL(9,FI72:FI75)</f>
        <v>0</v>
      </c>
      <c r="FJ76" s="115">
        <f t="shared" si="56"/>
        <v>0</v>
      </c>
      <c r="FK76" s="115">
        <f t="shared" si="56"/>
        <v>0</v>
      </c>
      <c r="FL76" s="115">
        <f t="shared" si="56"/>
        <v>0</v>
      </c>
      <c r="FM76" s="115">
        <f t="shared" si="56"/>
        <v>0</v>
      </c>
      <c r="FN76" s="115">
        <f t="shared" si="56"/>
        <v>0</v>
      </c>
      <c r="FO76" s="115">
        <f t="shared" si="56"/>
        <v>0</v>
      </c>
      <c r="FP76" s="115">
        <f t="shared" si="56"/>
        <v>0</v>
      </c>
      <c r="FQ76" s="115">
        <f t="shared" si="56"/>
        <v>0</v>
      </c>
      <c r="FR76" s="115">
        <f t="shared" si="56"/>
        <v>0</v>
      </c>
      <c r="FS76" s="115">
        <f t="shared" si="56"/>
        <v>0</v>
      </c>
      <c r="FT76" s="115">
        <f t="shared" si="56"/>
        <v>0</v>
      </c>
      <c r="FU76" s="115">
        <f t="shared" si="56"/>
        <v>0</v>
      </c>
      <c r="FV76" s="115">
        <f t="shared" si="56"/>
        <v>0</v>
      </c>
      <c r="FW76" s="115">
        <f t="shared" si="56"/>
        <v>0</v>
      </c>
      <c r="FX76" s="115">
        <f t="shared" si="56"/>
        <v>0</v>
      </c>
      <c r="FY76" s="115">
        <f t="shared" si="56"/>
        <v>0</v>
      </c>
      <c r="FZ76" s="115">
        <f t="shared" si="56"/>
        <v>0</v>
      </c>
      <c r="GA76" s="115">
        <f t="shared" si="56"/>
        <v>0</v>
      </c>
      <c r="GB76" s="115">
        <f t="shared" si="56"/>
        <v>0</v>
      </c>
      <c r="GC76" s="115">
        <f t="shared" si="56"/>
        <v>0</v>
      </c>
      <c r="GD76" s="115">
        <f t="shared" si="56"/>
        <v>0</v>
      </c>
      <c r="GE76" s="115">
        <f t="shared" si="56"/>
        <v>0</v>
      </c>
      <c r="GF76" s="115">
        <f t="shared" si="56"/>
        <v>0</v>
      </c>
      <c r="GG76" s="115">
        <f t="shared" si="56"/>
        <v>0</v>
      </c>
      <c r="GH76" s="115">
        <f t="shared" si="56"/>
        <v>0</v>
      </c>
      <c r="GI76" s="115">
        <f t="shared" si="56"/>
        <v>92362.22</v>
      </c>
    </row>
    <row r="77" spans="1:191" ht="10.5" thickTop="1"/>
    <row r="78" spans="1:191" ht="10.5">
      <c r="A78" s="726" t="s">
        <v>0</v>
      </c>
      <c r="B78" s="726"/>
      <c r="C78" s="8" t="s">
        <v>236</v>
      </c>
      <c r="D78" s="7" t="s">
        <v>237</v>
      </c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  <c r="EB78" s="116"/>
      <c r="EC78" s="116"/>
      <c r="ED78" s="116"/>
      <c r="EE78" s="116"/>
      <c r="EF78" s="116"/>
      <c r="EG78" s="116"/>
      <c r="EH78" s="116"/>
      <c r="EI78" s="116"/>
      <c r="EJ78" s="116"/>
      <c r="EK78" s="116"/>
      <c r="EL78" s="116"/>
      <c r="EM78" s="116"/>
      <c r="EN78" s="116"/>
      <c r="EO78" s="116"/>
      <c r="EP78" s="116"/>
      <c r="EQ78" s="116"/>
      <c r="ER78" s="116"/>
      <c r="ES78" s="116"/>
      <c r="ET78" s="116"/>
      <c r="EU78" s="116"/>
      <c r="EV78" s="116"/>
      <c r="EW78" s="116"/>
      <c r="EX78" s="116"/>
      <c r="EY78" s="116"/>
      <c r="EZ78" s="116"/>
      <c r="FA78" s="116"/>
      <c r="FB78" s="116"/>
      <c r="FC78" s="116"/>
      <c r="FD78" s="116"/>
      <c r="FE78" s="116"/>
      <c r="FF78" s="116"/>
      <c r="FG78" s="116"/>
      <c r="FH78" s="116"/>
      <c r="FI78" s="116"/>
      <c r="FJ78" s="116"/>
      <c r="FK78" s="116"/>
      <c r="FL78" s="116"/>
      <c r="FM78" s="116"/>
      <c r="FN78" s="116"/>
      <c r="FO78" s="116"/>
      <c r="FP78" s="116"/>
      <c r="FQ78" s="116"/>
      <c r="FR78" s="116"/>
      <c r="FS78" s="116"/>
      <c r="FT78" s="116"/>
      <c r="FU78" s="116"/>
      <c r="FV78" s="116"/>
      <c r="FW78" s="116"/>
      <c r="FX78" s="116"/>
      <c r="FY78" s="116"/>
      <c r="FZ78" s="116"/>
      <c r="GA78" s="116"/>
      <c r="GB78" s="116"/>
      <c r="GC78" s="116"/>
      <c r="GD78" s="116"/>
      <c r="GE78" s="116"/>
      <c r="GF78" s="116"/>
      <c r="GG78" s="116"/>
      <c r="GH78" s="116"/>
      <c r="GI78" s="116"/>
    </row>
    <row r="79" spans="1:191">
      <c r="A79" s="727" t="s">
        <v>0</v>
      </c>
      <c r="B79" s="727"/>
      <c r="C79" s="9" t="s">
        <v>240</v>
      </c>
      <c r="D79" t="s">
        <v>241</v>
      </c>
      <c r="E79" s="113">
        <v>0</v>
      </c>
      <c r="F79" s="113">
        <v>0</v>
      </c>
      <c r="G79" s="113">
        <v>0</v>
      </c>
      <c r="H79" s="113">
        <v>0</v>
      </c>
      <c r="I79" s="113">
        <v>0</v>
      </c>
      <c r="J79" s="113">
        <v>0</v>
      </c>
      <c r="K79" s="113">
        <v>0</v>
      </c>
      <c r="L79" s="113">
        <v>0</v>
      </c>
      <c r="M79" s="113">
        <v>0</v>
      </c>
      <c r="N79" s="113">
        <v>0</v>
      </c>
      <c r="O79" s="113">
        <v>0</v>
      </c>
      <c r="P79" s="113">
        <v>0</v>
      </c>
      <c r="Q79" s="113">
        <v>0</v>
      </c>
      <c r="R79" s="113"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v>0</v>
      </c>
      <c r="X79" s="113">
        <v>0</v>
      </c>
      <c r="Y79" s="113">
        <v>0</v>
      </c>
      <c r="Z79" s="113">
        <v>0</v>
      </c>
      <c r="AA79" s="113">
        <v>0</v>
      </c>
      <c r="AB79" s="113">
        <v>0</v>
      </c>
      <c r="AC79" s="113">
        <v>385467</v>
      </c>
      <c r="AD79" s="113">
        <v>0</v>
      </c>
      <c r="AE79" s="113">
        <v>0</v>
      </c>
      <c r="AF79" s="113">
        <v>0</v>
      </c>
      <c r="AG79" s="113">
        <v>0</v>
      </c>
      <c r="AH79" s="113">
        <v>0</v>
      </c>
      <c r="AI79" s="113">
        <v>0</v>
      </c>
      <c r="AJ79" s="113">
        <v>0</v>
      </c>
      <c r="AK79" s="113">
        <v>0</v>
      </c>
      <c r="AL79" s="113">
        <v>0</v>
      </c>
      <c r="AM79" s="113">
        <v>0</v>
      </c>
      <c r="AN79" s="113">
        <v>0</v>
      </c>
      <c r="AO79" s="113">
        <v>0</v>
      </c>
      <c r="AP79" s="113">
        <v>0</v>
      </c>
      <c r="AQ79" s="113">
        <v>0</v>
      </c>
      <c r="AR79" s="113">
        <v>0</v>
      </c>
      <c r="AS79" s="113">
        <v>0</v>
      </c>
      <c r="AT79" s="113">
        <v>87831</v>
      </c>
      <c r="AU79" s="113">
        <v>0</v>
      </c>
      <c r="AV79" s="113">
        <v>0</v>
      </c>
      <c r="AW79" s="113">
        <v>0</v>
      </c>
      <c r="AX79" s="113">
        <v>0</v>
      </c>
      <c r="AY79" s="113">
        <v>0</v>
      </c>
      <c r="AZ79" s="113">
        <v>0</v>
      </c>
      <c r="BA79" s="113">
        <v>0</v>
      </c>
      <c r="BB79" s="113">
        <v>0</v>
      </c>
      <c r="BC79" s="113">
        <v>0</v>
      </c>
      <c r="BD79" s="113">
        <v>0</v>
      </c>
      <c r="BE79" s="113">
        <v>0</v>
      </c>
      <c r="BF79" s="113">
        <v>0</v>
      </c>
      <c r="BG79" s="113">
        <v>0</v>
      </c>
      <c r="BH79" s="113">
        <v>0</v>
      </c>
      <c r="BI79" s="113">
        <v>0</v>
      </c>
      <c r="BJ79" s="113">
        <v>0</v>
      </c>
      <c r="BK79" s="113">
        <v>0</v>
      </c>
      <c r="BL79" s="113">
        <v>0</v>
      </c>
      <c r="BM79" s="113">
        <v>0</v>
      </c>
      <c r="BN79" s="113">
        <v>0</v>
      </c>
      <c r="BO79" s="113">
        <v>0</v>
      </c>
      <c r="BP79" s="113">
        <v>0</v>
      </c>
      <c r="BQ79" s="113">
        <v>0</v>
      </c>
      <c r="BR79" s="113">
        <v>0</v>
      </c>
      <c r="BS79" s="113">
        <v>0</v>
      </c>
      <c r="BT79" s="113">
        <v>0</v>
      </c>
      <c r="BU79" s="113">
        <v>0</v>
      </c>
      <c r="BV79" s="113">
        <v>0</v>
      </c>
      <c r="BW79" s="113">
        <v>0</v>
      </c>
      <c r="BX79" s="113">
        <v>0</v>
      </c>
      <c r="BY79" s="113">
        <v>0</v>
      </c>
      <c r="BZ79" s="113">
        <v>0</v>
      </c>
      <c r="CA79" s="113">
        <v>0</v>
      </c>
      <c r="CB79" s="113">
        <v>0</v>
      </c>
      <c r="CC79" s="113">
        <v>0</v>
      </c>
      <c r="CD79" s="113">
        <v>0</v>
      </c>
      <c r="CE79" s="113">
        <v>0</v>
      </c>
      <c r="CF79" s="113">
        <v>0</v>
      </c>
      <c r="CG79" s="113">
        <v>0</v>
      </c>
      <c r="CH79" s="113">
        <v>0</v>
      </c>
      <c r="CI79" s="113">
        <v>0</v>
      </c>
      <c r="CJ79" s="113">
        <v>0</v>
      </c>
      <c r="CK79" s="113">
        <v>0</v>
      </c>
      <c r="CL79" s="113">
        <v>0</v>
      </c>
      <c r="CM79" s="113">
        <v>0</v>
      </c>
      <c r="CN79" s="113">
        <v>0</v>
      </c>
      <c r="CO79" s="113">
        <v>0</v>
      </c>
      <c r="CP79" s="113">
        <v>0</v>
      </c>
      <c r="CQ79" s="113">
        <v>0</v>
      </c>
      <c r="CR79" s="113">
        <v>0</v>
      </c>
      <c r="CS79" s="113">
        <v>0</v>
      </c>
      <c r="CT79" s="113">
        <v>0</v>
      </c>
      <c r="CU79" s="113">
        <v>0</v>
      </c>
      <c r="CV79" s="113">
        <v>0</v>
      </c>
      <c r="CW79" s="113">
        <v>0</v>
      </c>
      <c r="CX79" s="113">
        <v>0</v>
      </c>
      <c r="CY79" s="113">
        <v>0</v>
      </c>
      <c r="CZ79" s="113">
        <v>0</v>
      </c>
      <c r="DA79" s="113">
        <v>0</v>
      </c>
      <c r="DB79" s="113">
        <v>0</v>
      </c>
      <c r="DC79" s="113">
        <v>0</v>
      </c>
      <c r="DD79" s="113">
        <v>0</v>
      </c>
      <c r="DE79" s="113">
        <v>0</v>
      </c>
      <c r="DF79" s="113">
        <v>0</v>
      </c>
      <c r="DG79" s="113">
        <v>0</v>
      </c>
      <c r="DH79" s="113">
        <v>0</v>
      </c>
      <c r="DI79" s="113">
        <v>0</v>
      </c>
      <c r="DJ79" s="113">
        <v>0</v>
      </c>
      <c r="DK79" s="113">
        <v>0</v>
      </c>
      <c r="DL79" s="113">
        <v>0</v>
      </c>
      <c r="DM79" s="113">
        <v>0</v>
      </c>
      <c r="DN79" s="113">
        <v>0</v>
      </c>
      <c r="DO79" s="113">
        <v>0</v>
      </c>
      <c r="DP79" s="113">
        <v>0</v>
      </c>
      <c r="DQ79" s="113">
        <v>0</v>
      </c>
      <c r="DR79" s="113">
        <v>0</v>
      </c>
      <c r="DS79" s="113">
        <v>0</v>
      </c>
      <c r="DT79" s="113">
        <v>0</v>
      </c>
      <c r="DU79" s="113">
        <v>0</v>
      </c>
      <c r="DV79" s="113">
        <v>0</v>
      </c>
      <c r="DW79" s="113">
        <v>0</v>
      </c>
      <c r="DX79" s="113">
        <v>0</v>
      </c>
      <c r="DY79" s="113">
        <v>0</v>
      </c>
      <c r="DZ79" s="113">
        <v>0</v>
      </c>
      <c r="EA79" s="113">
        <v>0</v>
      </c>
      <c r="EB79" s="113">
        <v>0</v>
      </c>
      <c r="EC79" s="113">
        <v>0</v>
      </c>
      <c r="ED79" s="113">
        <v>0</v>
      </c>
      <c r="EE79" s="113">
        <v>0</v>
      </c>
      <c r="EF79" s="113">
        <v>0</v>
      </c>
      <c r="EG79" s="113">
        <v>0</v>
      </c>
      <c r="EH79" s="113">
        <v>0</v>
      </c>
      <c r="EI79" s="113">
        <v>0</v>
      </c>
      <c r="EJ79" s="113">
        <v>0</v>
      </c>
      <c r="EK79" s="113">
        <v>0</v>
      </c>
      <c r="EL79" s="113">
        <v>0</v>
      </c>
      <c r="EM79" s="113">
        <v>0</v>
      </c>
      <c r="EN79" s="113">
        <v>0</v>
      </c>
      <c r="EO79" s="113">
        <v>0</v>
      </c>
      <c r="EP79" s="113">
        <v>0</v>
      </c>
      <c r="EQ79" s="113">
        <v>0</v>
      </c>
      <c r="ER79" s="113">
        <v>0</v>
      </c>
      <c r="ES79" s="113">
        <v>0</v>
      </c>
      <c r="ET79" s="113">
        <v>0</v>
      </c>
      <c r="EU79" s="113">
        <v>0</v>
      </c>
      <c r="EV79" s="113">
        <v>0</v>
      </c>
      <c r="EW79" s="113">
        <v>0</v>
      </c>
      <c r="EX79" s="113">
        <v>0</v>
      </c>
      <c r="EY79" s="113">
        <v>0</v>
      </c>
      <c r="EZ79" s="113">
        <v>0</v>
      </c>
      <c r="FA79" s="113">
        <v>0</v>
      </c>
      <c r="FB79" s="113">
        <v>0</v>
      </c>
      <c r="FC79" s="113">
        <v>0</v>
      </c>
      <c r="FD79" s="113">
        <v>0</v>
      </c>
      <c r="FE79" s="113">
        <v>0</v>
      </c>
      <c r="FF79" s="113">
        <v>0</v>
      </c>
      <c r="FG79" s="113">
        <v>0</v>
      </c>
      <c r="FH79" s="113">
        <v>0</v>
      </c>
      <c r="FI79" s="113">
        <v>0</v>
      </c>
      <c r="FJ79" s="113">
        <v>0</v>
      </c>
      <c r="FK79" s="113">
        <v>0</v>
      </c>
      <c r="FL79" s="113">
        <v>0</v>
      </c>
      <c r="FM79" s="113">
        <v>0</v>
      </c>
      <c r="FN79" s="113">
        <v>0</v>
      </c>
      <c r="FO79" s="113">
        <v>0</v>
      </c>
      <c r="FP79" s="113">
        <v>0</v>
      </c>
      <c r="FQ79" s="113">
        <v>0</v>
      </c>
      <c r="FR79" s="113">
        <v>0</v>
      </c>
      <c r="FS79" s="113">
        <v>0</v>
      </c>
      <c r="FT79" s="113">
        <v>0</v>
      </c>
      <c r="FU79" s="113">
        <v>0</v>
      </c>
      <c r="FV79" s="113">
        <v>0</v>
      </c>
      <c r="FW79" s="113">
        <v>0</v>
      </c>
      <c r="FX79" s="113">
        <v>0</v>
      </c>
      <c r="FY79" s="113">
        <v>0</v>
      </c>
      <c r="FZ79" s="113">
        <v>0</v>
      </c>
      <c r="GA79" s="113">
        <v>0</v>
      </c>
      <c r="GB79" s="113">
        <v>0</v>
      </c>
      <c r="GC79" s="113">
        <v>0</v>
      </c>
      <c r="GD79" s="113">
        <v>0</v>
      </c>
      <c r="GE79" s="113">
        <v>0</v>
      </c>
      <c r="GF79" s="113">
        <v>0</v>
      </c>
      <c r="GG79" s="113">
        <v>0</v>
      </c>
      <c r="GH79" s="113">
        <v>0</v>
      </c>
      <c r="GI79" s="113">
        <f>SUM(E79:GH79)</f>
        <v>473298</v>
      </c>
    </row>
    <row r="80" spans="1:191">
      <c r="A80" s="727" t="s">
        <v>0</v>
      </c>
      <c r="B80" s="727"/>
      <c r="C80" s="9" t="s">
        <v>292</v>
      </c>
      <c r="D80" t="s">
        <v>293</v>
      </c>
      <c r="E80" s="113">
        <v>0</v>
      </c>
      <c r="F80" s="113">
        <v>0</v>
      </c>
      <c r="G80" s="113">
        <v>0</v>
      </c>
      <c r="H80" s="113">
        <v>1795813</v>
      </c>
      <c r="I80" s="113">
        <v>18806591</v>
      </c>
      <c r="J80" s="113">
        <v>0</v>
      </c>
      <c r="K80" s="113">
        <v>228930.23</v>
      </c>
      <c r="L80" s="113">
        <v>0</v>
      </c>
      <c r="M80" s="113">
        <v>0</v>
      </c>
      <c r="N80" s="113">
        <v>0</v>
      </c>
      <c r="O80" s="113">
        <v>340748</v>
      </c>
      <c r="P80" s="113">
        <v>0</v>
      </c>
      <c r="Q80" s="113">
        <v>1289956</v>
      </c>
      <c r="R80" s="113">
        <v>0</v>
      </c>
      <c r="S80" s="113">
        <v>930333</v>
      </c>
      <c r="T80" s="113">
        <v>1491952</v>
      </c>
      <c r="U80" s="113">
        <v>1252864</v>
      </c>
      <c r="V80" s="113">
        <v>1085260</v>
      </c>
      <c r="W80" s="113">
        <v>322344</v>
      </c>
      <c r="X80" s="113">
        <v>1837427</v>
      </c>
      <c r="Y80" s="113">
        <v>147027</v>
      </c>
      <c r="Z80" s="113">
        <v>2228765</v>
      </c>
      <c r="AA80" s="113">
        <v>0</v>
      </c>
      <c r="AB80" s="113">
        <v>282918</v>
      </c>
      <c r="AC80" s="113">
        <v>434047</v>
      </c>
      <c r="AD80" s="113">
        <v>609149</v>
      </c>
      <c r="AE80" s="113">
        <v>190214</v>
      </c>
      <c r="AF80" s="113">
        <v>2063396</v>
      </c>
      <c r="AG80" s="113">
        <v>714111</v>
      </c>
      <c r="AH80" s="113">
        <v>0</v>
      </c>
      <c r="AI80" s="113">
        <v>284339</v>
      </c>
      <c r="AJ80" s="113">
        <v>296295</v>
      </c>
      <c r="AK80" s="113">
        <v>654969</v>
      </c>
      <c r="AL80" s="113">
        <v>0</v>
      </c>
      <c r="AM80" s="113">
        <v>1996031</v>
      </c>
      <c r="AN80" s="113">
        <v>165455</v>
      </c>
      <c r="AO80" s="113">
        <v>541175</v>
      </c>
      <c r="AP80" s="113">
        <v>226992</v>
      </c>
      <c r="AQ80" s="113">
        <v>0</v>
      </c>
      <c r="AR80" s="113">
        <v>171259</v>
      </c>
      <c r="AS80" s="113">
        <v>196341</v>
      </c>
      <c r="AT80" s="113">
        <v>1414317</v>
      </c>
      <c r="AU80" s="113">
        <v>328587</v>
      </c>
      <c r="AV80" s="113">
        <v>0</v>
      </c>
      <c r="AW80" s="113">
        <v>194285</v>
      </c>
      <c r="AX80" s="113">
        <v>129284</v>
      </c>
      <c r="AY80" s="113">
        <v>2856023</v>
      </c>
      <c r="AZ80" s="113">
        <v>117356</v>
      </c>
      <c r="BA80" s="113">
        <v>496722</v>
      </c>
      <c r="BB80" s="113">
        <v>5034677</v>
      </c>
      <c r="BC80" s="113">
        <v>5112437</v>
      </c>
      <c r="BD80" s="113">
        <v>0</v>
      </c>
      <c r="BE80" s="113">
        <v>198423</v>
      </c>
      <c r="BF80" s="113">
        <v>1065829</v>
      </c>
      <c r="BG80" s="113">
        <v>336120</v>
      </c>
      <c r="BH80" s="113">
        <v>688457</v>
      </c>
      <c r="BI80" s="113">
        <v>0</v>
      </c>
      <c r="BJ80" s="113">
        <v>1891907</v>
      </c>
      <c r="BK80" s="113">
        <v>172309</v>
      </c>
      <c r="BL80" s="113">
        <v>0</v>
      </c>
      <c r="BM80" s="113">
        <v>130229</v>
      </c>
      <c r="BN80" s="113">
        <v>0</v>
      </c>
      <c r="BO80" s="113">
        <v>129288</v>
      </c>
      <c r="BP80" s="113">
        <v>413141.54</v>
      </c>
      <c r="BQ80" s="113">
        <v>360793</v>
      </c>
      <c r="BR80" s="113">
        <v>0</v>
      </c>
      <c r="BS80" s="113">
        <v>99686</v>
      </c>
      <c r="BT80" s="113">
        <v>55704</v>
      </c>
      <c r="BU80" s="113">
        <v>99349</v>
      </c>
      <c r="BV80" s="113">
        <v>3981163</v>
      </c>
      <c r="BW80" s="113">
        <v>0</v>
      </c>
      <c r="BX80" s="113">
        <v>706101</v>
      </c>
      <c r="BY80" s="113">
        <v>221571</v>
      </c>
      <c r="BZ80" s="113">
        <v>457180</v>
      </c>
      <c r="CA80" s="113">
        <v>674106</v>
      </c>
      <c r="CB80" s="113">
        <v>2297408</v>
      </c>
      <c r="CC80" s="113">
        <v>112636</v>
      </c>
      <c r="CD80" s="113">
        <v>1130858</v>
      </c>
      <c r="CE80" s="113">
        <v>304976</v>
      </c>
      <c r="CF80" s="113">
        <v>0</v>
      </c>
      <c r="CG80" s="113">
        <v>55536</v>
      </c>
      <c r="CH80" s="113">
        <v>0</v>
      </c>
      <c r="CI80" s="113">
        <v>0</v>
      </c>
      <c r="CJ80" s="113">
        <v>204889</v>
      </c>
      <c r="CK80" s="113">
        <v>240999</v>
      </c>
      <c r="CL80" s="113">
        <v>192707</v>
      </c>
      <c r="CM80" s="113">
        <v>220256</v>
      </c>
      <c r="CN80" s="113">
        <v>0</v>
      </c>
      <c r="CO80" s="113">
        <v>377467</v>
      </c>
      <c r="CP80" s="113">
        <v>1135868</v>
      </c>
      <c r="CQ80" s="113">
        <v>162605</v>
      </c>
      <c r="CR80" s="113">
        <v>197333</v>
      </c>
      <c r="CS80" s="113">
        <v>0</v>
      </c>
      <c r="CT80" s="113">
        <v>0</v>
      </c>
      <c r="CU80" s="113">
        <v>0</v>
      </c>
      <c r="CV80" s="113">
        <v>0</v>
      </c>
      <c r="CW80" s="113">
        <v>0</v>
      </c>
      <c r="CX80" s="113">
        <v>382271</v>
      </c>
      <c r="CY80" s="113">
        <v>270425</v>
      </c>
      <c r="CZ80" s="113">
        <v>1073434</v>
      </c>
      <c r="DA80" s="113">
        <v>1037355</v>
      </c>
      <c r="DB80" s="113">
        <v>363736</v>
      </c>
      <c r="DC80" s="113">
        <v>294258</v>
      </c>
      <c r="DD80" s="113">
        <v>395800</v>
      </c>
      <c r="DE80" s="113">
        <v>58927</v>
      </c>
      <c r="DF80" s="113">
        <v>177673</v>
      </c>
      <c r="DG80" s="113">
        <v>3204235</v>
      </c>
      <c r="DH80" s="113">
        <v>2700656</v>
      </c>
      <c r="DI80" s="113">
        <v>131305</v>
      </c>
      <c r="DJ80" s="113">
        <v>883461</v>
      </c>
      <c r="DK80" s="113">
        <v>173678</v>
      </c>
      <c r="DL80" s="113">
        <v>0</v>
      </c>
      <c r="DM80" s="113">
        <v>3244778</v>
      </c>
      <c r="DN80" s="113">
        <v>433981</v>
      </c>
      <c r="DO80" s="113">
        <v>192029</v>
      </c>
      <c r="DP80" s="113">
        <v>1069394</v>
      </c>
      <c r="DQ80" s="113">
        <v>0</v>
      </c>
      <c r="DR80" s="113">
        <v>669296</v>
      </c>
      <c r="DS80" s="113">
        <v>0</v>
      </c>
      <c r="DT80" s="113">
        <v>0</v>
      </c>
      <c r="DU80" s="113">
        <v>43455</v>
      </c>
      <c r="DV80" s="113">
        <v>98038</v>
      </c>
      <c r="DW80" s="113">
        <v>0</v>
      </c>
      <c r="DX80" s="113">
        <v>193349</v>
      </c>
      <c r="DY80" s="113">
        <v>915842</v>
      </c>
      <c r="DZ80" s="113">
        <v>0</v>
      </c>
      <c r="EA80" s="113">
        <v>0</v>
      </c>
      <c r="EB80" s="113">
        <v>0</v>
      </c>
      <c r="EC80" s="113">
        <v>249182</v>
      </c>
      <c r="ED80" s="113">
        <v>0</v>
      </c>
      <c r="EE80" s="113">
        <v>258144</v>
      </c>
      <c r="EF80" s="113">
        <v>0</v>
      </c>
      <c r="EG80" s="113">
        <v>0</v>
      </c>
      <c r="EH80" s="113">
        <v>55434</v>
      </c>
      <c r="EI80" s="113">
        <v>889947</v>
      </c>
      <c r="EJ80" s="113">
        <v>282370</v>
      </c>
      <c r="EK80" s="113">
        <v>597849</v>
      </c>
      <c r="EL80" s="113">
        <v>189861</v>
      </c>
      <c r="EM80" s="113">
        <v>63506</v>
      </c>
      <c r="EN80" s="113">
        <v>116191</v>
      </c>
      <c r="EO80" s="113">
        <v>0</v>
      </c>
      <c r="EP80" s="113">
        <v>803089</v>
      </c>
      <c r="EQ80" s="113">
        <v>609175</v>
      </c>
      <c r="ER80" s="113">
        <v>165489</v>
      </c>
      <c r="ES80" s="113">
        <v>0</v>
      </c>
      <c r="ET80" s="113">
        <v>0</v>
      </c>
      <c r="EU80" s="113">
        <v>0</v>
      </c>
      <c r="EV80" s="113">
        <v>0</v>
      </c>
      <c r="EW80" s="113">
        <v>0</v>
      </c>
      <c r="EX80" s="113">
        <v>0</v>
      </c>
      <c r="EY80" s="113">
        <v>0</v>
      </c>
      <c r="EZ80" s="113">
        <v>0</v>
      </c>
      <c r="FA80" s="113">
        <v>0</v>
      </c>
      <c r="FB80" s="113">
        <v>0</v>
      </c>
      <c r="FC80" s="113">
        <v>0</v>
      </c>
      <c r="FD80" s="113">
        <v>0</v>
      </c>
      <c r="FE80" s="113">
        <v>0</v>
      </c>
      <c r="FF80" s="113">
        <v>0</v>
      </c>
      <c r="FG80" s="113">
        <v>0</v>
      </c>
      <c r="FH80" s="113">
        <v>0</v>
      </c>
      <c r="FI80" s="113">
        <v>0</v>
      </c>
      <c r="FJ80" s="113">
        <v>0</v>
      </c>
      <c r="FK80" s="113">
        <v>0</v>
      </c>
      <c r="FL80" s="113">
        <v>0</v>
      </c>
      <c r="FM80" s="113">
        <v>0</v>
      </c>
      <c r="FN80" s="113">
        <v>0</v>
      </c>
      <c r="FO80" s="113">
        <v>0</v>
      </c>
      <c r="FP80" s="113">
        <v>0</v>
      </c>
      <c r="FQ80" s="113">
        <v>0</v>
      </c>
      <c r="FR80" s="113">
        <v>0</v>
      </c>
      <c r="FS80" s="113">
        <v>0</v>
      </c>
      <c r="FT80" s="113">
        <v>0</v>
      </c>
      <c r="FU80" s="113">
        <v>0</v>
      </c>
      <c r="FV80" s="113">
        <v>0</v>
      </c>
      <c r="FW80" s="113">
        <v>0</v>
      </c>
      <c r="FX80" s="113">
        <v>0</v>
      </c>
      <c r="FY80" s="113">
        <v>0</v>
      </c>
      <c r="FZ80" s="113">
        <v>0</v>
      </c>
      <c r="GA80" s="113">
        <v>0</v>
      </c>
      <c r="GB80" s="113">
        <v>0</v>
      </c>
      <c r="GC80" s="113">
        <v>0</v>
      </c>
      <c r="GD80" s="113">
        <v>0</v>
      </c>
      <c r="GE80" s="113">
        <v>0</v>
      </c>
      <c r="GF80" s="113">
        <v>0</v>
      </c>
      <c r="GG80" s="113">
        <v>0</v>
      </c>
      <c r="GH80" s="113">
        <v>0</v>
      </c>
      <c r="GI80" s="113">
        <f>SUM(E80:GH80)</f>
        <v>96870896.770000011</v>
      </c>
    </row>
    <row r="81" spans="1:191" ht="11" thickBot="1">
      <c r="A81" s="725" t="s">
        <v>0</v>
      </c>
      <c r="B81" s="725"/>
      <c r="C81" s="11" t="s">
        <v>236</v>
      </c>
      <c r="D81" s="10" t="s">
        <v>258</v>
      </c>
      <c r="E81" s="115">
        <f t="shared" ref="E81:AJ81" si="57">SUBTOTAL(9,E78:E80)</f>
        <v>0</v>
      </c>
      <c r="F81" s="115">
        <f t="shared" si="57"/>
        <v>0</v>
      </c>
      <c r="G81" s="115">
        <f t="shared" si="57"/>
        <v>0</v>
      </c>
      <c r="H81" s="115">
        <f t="shared" si="57"/>
        <v>1795813</v>
      </c>
      <c r="I81" s="115">
        <f t="shared" si="57"/>
        <v>18806591</v>
      </c>
      <c r="J81" s="115">
        <f t="shared" si="57"/>
        <v>0</v>
      </c>
      <c r="K81" s="115">
        <f t="shared" si="57"/>
        <v>228930.23</v>
      </c>
      <c r="L81" s="115">
        <f t="shared" si="57"/>
        <v>0</v>
      </c>
      <c r="M81" s="115">
        <f t="shared" si="57"/>
        <v>0</v>
      </c>
      <c r="N81" s="115">
        <f t="shared" si="57"/>
        <v>0</v>
      </c>
      <c r="O81" s="115">
        <f t="shared" si="57"/>
        <v>340748</v>
      </c>
      <c r="P81" s="115">
        <f t="shared" si="57"/>
        <v>0</v>
      </c>
      <c r="Q81" s="115">
        <f t="shared" si="57"/>
        <v>1289956</v>
      </c>
      <c r="R81" s="115">
        <f t="shared" si="57"/>
        <v>0</v>
      </c>
      <c r="S81" s="115">
        <f t="shared" si="57"/>
        <v>930333</v>
      </c>
      <c r="T81" s="115">
        <f t="shared" si="57"/>
        <v>1491952</v>
      </c>
      <c r="U81" s="115">
        <f t="shared" si="57"/>
        <v>1252864</v>
      </c>
      <c r="V81" s="115">
        <f t="shared" si="57"/>
        <v>1085260</v>
      </c>
      <c r="W81" s="115">
        <f t="shared" si="57"/>
        <v>322344</v>
      </c>
      <c r="X81" s="115">
        <f t="shared" si="57"/>
        <v>1837427</v>
      </c>
      <c r="Y81" s="115">
        <f t="shared" si="57"/>
        <v>147027</v>
      </c>
      <c r="Z81" s="115">
        <f t="shared" si="57"/>
        <v>2228765</v>
      </c>
      <c r="AA81" s="115">
        <f t="shared" si="57"/>
        <v>0</v>
      </c>
      <c r="AB81" s="115">
        <f t="shared" si="57"/>
        <v>282918</v>
      </c>
      <c r="AC81" s="115">
        <f t="shared" si="57"/>
        <v>819514</v>
      </c>
      <c r="AD81" s="115">
        <f t="shared" si="57"/>
        <v>609149</v>
      </c>
      <c r="AE81" s="115">
        <f t="shared" si="57"/>
        <v>190214</v>
      </c>
      <c r="AF81" s="115">
        <f t="shared" si="57"/>
        <v>2063396</v>
      </c>
      <c r="AG81" s="115">
        <f t="shared" si="57"/>
        <v>714111</v>
      </c>
      <c r="AH81" s="115">
        <f t="shared" si="57"/>
        <v>0</v>
      </c>
      <c r="AI81" s="115">
        <f t="shared" si="57"/>
        <v>284339</v>
      </c>
      <c r="AJ81" s="115">
        <f t="shared" si="57"/>
        <v>296295</v>
      </c>
      <c r="AK81" s="115">
        <f t="shared" ref="AK81:BP81" si="58">SUBTOTAL(9,AK78:AK80)</f>
        <v>654969</v>
      </c>
      <c r="AL81" s="115">
        <f t="shared" si="58"/>
        <v>0</v>
      </c>
      <c r="AM81" s="115">
        <f t="shared" si="58"/>
        <v>1996031</v>
      </c>
      <c r="AN81" s="115">
        <f t="shared" si="58"/>
        <v>165455</v>
      </c>
      <c r="AO81" s="115">
        <f t="shared" si="58"/>
        <v>541175</v>
      </c>
      <c r="AP81" s="115">
        <f t="shared" si="58"/>
        <v>226992</v>
      </c>
      <c r="AQ81" s="115">
        <f t="shared" si="58"/>
        <v>0</v>
      </c>
      <c r="AR81" s="115">
        <f t="shared" si="58"/>
        <v>171259</v>
      </c>
      <c r="AS81" s="115">
        <f t="shared" si="58"/>
        <v>196341</v>
      </c>
      <c r="AT81" s="115">
        <f t="shared" si="58"/>
        <v>1502148</v>
      </c>
      <c r="AU81" s="115">
        <f t="shared" si="58"/>
        <v>328587</v>
      </c>
      <c r="AV81" s="115">
        <f t="shared" si="58"/>
        <v>0</v>
      </c>
      <c r="AW81" s="115">
        <f t="shared" si="58"/>
        <v>194285</v>
      </c>
      <c r="AX81" s="115">
        <f t="shared" si="58"/>
        <v>129284</v>
      </c>
      <c r="AY81" s="115">
        <f t="shared" si="58"/>
        <v>2856023</v>
      </c>
      <c r="AZ81" s="115">
        <f t="shared" si="58"/>
        <v>117356</v>
      </c>
      <c r="BA81" s="115">
        <f t="shared" si="58"/>
        <v>496722</v>
      </c>
      <c r="BB81" s="115">
        <f t="shared" si="58"/>
        <v>5034677</v>
      </c>
      <c r="BC81" s="115">
        <f t="shared" si="58"/>
        <v>5112437</v>
      </c>
      <c r="BD81" s="115">
        <f t="shared" si="58"/>
        <v>0</v>
      </c>
      <c r="BE81" s="115">
        <f t="shared" si="58"/>
        <v>198423</v>
      </c>
      <c r="BF81" s="115">
        <f t="shared" si="58"/>
        <v>1065829</v>
      </c>
      <c r="BG81" s="115">
        <f t="shared" si="58"/>
        <v>336120</v>
      </c>
      <c r="BH81" s="115">
        <f t="shared" si="58"/>
        <v>688457</v>
      </c>
      <c r="BI81" s="115">
        <f t="shared" si="58"/>
        <v>0</v>
      </c>
      <c r="BJ81" s="115">
        <f t="shared" si="58"/>
        <v>1891907</v>
      </c>
      <c r="BK81" s="115">
        <f t="shared" si="58"/>
        <v>172309</v>
      </c>
      <c r="BL81" s="115">
        <f t="shared" si="58"/>
        <v>0</v>
      </c>
      <c r="BM81" s="115">
        <f t="shared" si="58"/>
        <v>130229</v>
      </c>
      <c r="BN81" s="115">
        <f t="shared" si="58"/>
        <v>0</v>
      </c>
      <c r="BO81" s="115">
        <f t="shared" si="58"/>
        <v>129288</v>
      </c>
      <c r="BP81" s="115">
        <f t="shared" si="58"/>
        <v>413141.54</v>
      </c>
      <c r="BQ81" s="115">
        <f t="shared" ref="BQ81:CV81" si="59">SUBTOTAL(9,BQ78:BQ80)</f>
        <v>360793</v>
      </c>
      <c r="BR81" s="115">
        <f t="shared" si="59"/>
        <v>0</v>
      </c>
      <c r="BS81" s="115">
        <f t="shared" si="59"/>
        <v>99686</v>
      </c>
      <c r="BT81" s="115">
        <f t="shared" si="59"/>
        <v>55704</v>
      </c>
      <c r="BU81" s="115">
        <f t="shared" si="59"/>
        <v>99349</v>
      </c>
      <c r="BV81" s="115">
        <f t="shared" si="59"/>
        <v>3981163</v>
      </c>
      <c r="BW81" s="115">
        <f t="shared" si="59"/>
        <v>0</v>
      </c>
      <c r="BX81" s="115">
        <f t="shared" si="59"/>
        <v>706101</v>
      </c>
      <c r="BY81" s="115">
        <f t="shared" si="59"/>
        <v>221571</v>
      </c>
      <c r="BZ81" s="115">
        <f t="shared" si="59"/>
        <v>457180</v>
      </c>
      <c r="CA81" s="115">
        <f t="shared" si="59"/>
        <v>674106</v>
      </c>
      <c r="CB81" s="115">
        <f t="shared" si="59"/>
        <v>2297408</v>
      </c>
      <c r="CC81" s="115">
        <f t="shared" si="59"/>
        <v>112636</v>
      </c>
      <c r="CD81" s="115">
        <f t="shared" si="59"/>
        <v>1130858</v>
      </c>
      <c r="CE81" s="115">
        <f t="shared" si="59"/>
        <v>304976</v>
      </c>
      <c r="CF81" s="115">
        <f t="shared" si="59"/>
        <v>0</v>
      </c>
      <c r="CG81" s="115">
        <f t="shared" si="59"/>
        <v>55536</v>
      </c>
      <c r="CH81" s="115">
        <f t="shared" si="59"/>
        <v>0</v>
      </c>
      <c r="CI81" s="115">
        <f t="shared" si="59"/>
        <v>0</v>
      </c>
      <c r="CJ81" s="115">
        <f t="shared" si="59"/>
        <v>204889</v>
      </c>
      <c r="CK81" s="115">
        <f t="shared" si="59"/>
        <v>240999</v>
      </c>
      <c r="CL81" s="115">
        <f t="shared" si="59"/>
        <v>192707</v>
      </c>
      <c r="CM81" s="115">
        <f t="shared" si="59"/>
        <v>220256</v>
      </c>
      <c r="CN81" s="115">
        <f t="shared" si="59"/>
        <v>0</v>
      </c>
      <c r="CO81" s="115">
        <f t="shared" si="59"/>
        <v>377467</v>
      </c>
      <c r="CP81" s="115">
        <f t="shared" si="59"/>
        <v>1135868</v>
      </c>
      <c r="CQ81" s="115">
        <f t="shared" si="59"/>
        <v>162605</v>
      </c>
      <c r="CR81" s="115">
        <f t="shared" si="59"/>
        <v>197333</v>
      </c>
      <c r="CS81" s="115">
        <f t="shared" si="59"/>
        <v>0</v>
      </c>
      <c r="CT81" s="115">
        <f t="shared" si="59"/>
        <v>0</v>
      </c>
      <c r="CU81" s="115">
        <f t="shared" si="59"/>
        <v>0</v>
      </c>
      <c r="CV81" s="115">
        <f t="shared" si="59"/>
        <v>0</v>
      </c>
      <c r="CW81" s="115">
        <f t="shared" ref="CW81:EB81" si="60">SUBTOTAL(9,CW78:CW80)</f>
        <v>0</v>
      </c>
      <c r="CX81" s="115">
        <f t="shared" si="60"/>
        <v>382271</v>
      </c>
      <c r="CY81" s="115">
        <f t="shared" si="60"/>
        <v>270425</v>
      </c>
      <c r="CZ81" s="115">
        <f t="shared" si="60"/>
        <v>1073434</v>
      </c>
      <c r="DA81" s="115">
        <f t="shared" si="60"/>
        <v>1037355</v>
      </c>
      <c r="DB81" s="115">
        <f t="shared" si="60"/>
        <v>363736</v>
      </c>
      <c r="DC81" s="115">
        <f t="shared" si="60"/>
        <v>294258</v>
      </c>
      <c r="DD81" s="115">
        <f t="shared" si="60"/>
        <v>395800</v>
      </c>
      <c r="DE81" s="115">
        <f t="shared" si="60"/>
        <v>58927</v>
      </c>
      <c r="DF81" s="115">
        <f t="shared" si="60"/>
        <v>177673</v>
      </c>
      <c r="DG81" s="115">
        <f t="shared" si="60"/>
        <v>3204235</v>
      </c>
      <c r="DH81" s="115">
        <f t="shared" si="60"/>
        <v>2700656</v>
      </c>
      <c r="DI81" s="115">
        <f t="shared" si="60"/>
        <v>131305</v>
      </c>
      <c r="DJ81" s="115">
        <f t="shared" si="60"/>
        <v>883461</v>
      </c>
      <c r="DK81" s="115">
        <f t="shared" si="60"/>
        <v>173678</v>
      </c>
      <c r="DL81" s="115">
        <f t="shared" si="60"/>
        <v>0</v>
      </c>
      <c r="DM81" s="115">
        <f t="shared" si="60"/>
        <v>3244778</v>
      </c>
      <c r="DN81" s="115">
        <f t="shared" si="60"/>
        <v>433981</v>
      </c>
      <c r="DO81" s="115">
        <f t="shared" si="60"/>
        <v>192029</v>
      </c>
      <c r="DP81" s="115">
        <f t="shared" si="60"/>
        <v>1069394</v>
      </c>
      <c r="DQ81" s="115">
        <f t="shared" si="60"/>
        <v>0</v>
      </c>
      <c r="DR81" s="115">
        <f t="shared" si="60"/>
        <v>669296</v>
      </c>
      <c r="DS81" s="115">
        <f t="shared" si="60"/>
        <v>0</v>
      </c>
      <c r="DT81" s="115">
        <f t="shared" si="60"/>
        <v>0</v>
      </c>
      <c r="DU81" s="115">
        <f t="shared" si="60"/>
        <v>43455</v>
      </c>
      <c r="DV81" s="115">
        <f t="shared" si="60"/>
        <v>98038</v>
      </c>
      <c r="DW81" s="115">
        <f t="shared" si="60"/>
        <v>0</v>
      </c>
      <c r="DX81" s="115">
        <f t="shared" si="60"/>
        <v>193349</v>
      </c>
      <c r="DY81" s="115">
        <f t="shared" si="60"/>
        <v>915842</v>
      </c>
      <c r="DZ81" s="115">
        <f t="shared" si="60"/>
        <v>0</v>
      </c>
      <c r="EA81" s="115">
        <f t="shared" si="60"/>
        <v>0</v>
      </c>
      <c r="EB81" s="115">
        <f t="shared" si="60"/>
        <v>0</v>
      </c>
      <c r="EC81" s="115">
        <f t="shared" ref="EC81:FH81" si="61">SUBTOTAL(9,EC78:EC80)</f>
        <v>249182</v>
      </c>
      <c r="ED81" s="115">
        <f t="shared" si="61"/>
        <v>0</v>
      </c>
      <c r="EE81" s="115">
        <f t="shared" si="61"/>
        <v>258144</v>
      </c>
      <c r="EF81" s="115">
        <f t="shared" si="61"/>
        <v>0</v>
      </c>
      <c r="EG81" s="115">
        <f t="shared" si="61"/>
        <v>0</v>
      </c>
      <c r="EH81" s="115">
        <f t="shared" si="61"/>
        <v>55434</v>
      </c>
      <c r="EI81" s="115">
        <f t="shared" si="61"/>
        <v>889947</v>
      </c>
      <c r="EJ81" s="115">
        <f t="shared" si="61"/>
        <v>282370</v>
      </c>
      <c r="EK81" s="115">
        <f t="shared" si="61"/>
        <v>597849</v>
      </c>
      <c r="EL81" s="115">
        <f t="shared" si="61"/>
        <v>189861</v>
      </c>
      <c r="EM81" s="115">
        <f t="shared" si="61"/>
        <v>63506</v>
      </c>
      <c r="EN81" s="115">
        <f t="shared" si="61"/>
        <v>116191</v>
      </c>
      <c r="EO81" s="115">
        <f t="shared" si="61"/>
        <v>0</v>
      </c>
      <c r="EP81" s="115">
        <f t="shared" si="61"/>
        <v>803089</v>
      </c>
      <c r="EQ81" s="115">
        <f t="shared" si="61"/>
        <v>609175</v>
      </c>
      <c r="ER81" s="115">
        <f t="shared" si="61"/>
        <v>165489</v>
      </c>
      <c r="ES81" s="115">
        <f t="shared" si="61"/>
        <v>0</v>
      </c>
      <c r="ET81" s="115">
        <f t="shared" si="61"/>
        <v>0</v>
      </c>
      <c r="EU81" s="115">
        <f t="shared" si="61"/>
        <v>0</v>
      </c>
      <c r="EV81" s="115">
        <f t="shared" si="61"/>
        <v>0</v>
      </c>
      <c r="EW81" s="115">
        <f t="shared" si="61"/>
        <v>0</v>
      </c>
      <c r="EX81" s="115">
        <f t="shared" si="61"/>
        <v>0</v>
      </c>
      <c r="EY81" s="115">
        <f t="shared" si="61"/>
        <v>0</v>
      </c>
      <c r="EZ81" s="115">
        <f t="shared" si="61"/>
        <v>0</v>
      </c>
      <c r="FA81" s="115">
        <f t="shared" si="61"/>
        <v>0</v>
      </c>
      <c r="FB81" s="115">
        <f t="shared" si="61"/>
        <v>0</v>
      </c>
      <c r="FC81" s="115">
        <f t="shared" si="61"/>
        <v>0</v>
      </c>
      <c r="FD81" s="115">
        <f t="shared" si="61"/>
        <v>0</v>
      </c>
      <c r="FE81" s="115">
        <f t="shared" si="61"/>
        <v>0</v>
      </c>
      <c r="FF81" s="115">
        <f t="shared" si="61"/>
        <v>0</v>
      </c>
      <c r="FG81" s="115">
        <f t="shared" si="61"/>
        <v>0</v>
      </c>
      <c r="FH81" s="115">
        <f t="shared" si="61"/>
        <v>0</v>
      </c>
      <c r="FI81" s="115">
        <f t="shared" ref="FI81:GI81" si="62">SUBTOTAL(9,FI78:FI80)</f>
        <v>0</v>
      </c>
      <c r="FJ81" s="115">
        <f t="shared" si="62"/>
        <v>0</v>
      </c>
      <c r="FK81" s="115">
        <f t="shared" si="62"/>
        <v>0</v>
      </c>
      <c r="FL81" s="115">
        <f t="shared" si="62"/>
        <v>0</v>
      </c>
      <c r="FM81" s="115">
        <f t="shared" si="62"/>
        <v>0</v>
      </c>
      <c r="FN81" s="115">
        <f t="shared" si="62"/>
        <v>0</v>
      </c>
      <c r="FO81" s="115">
        <f t="shared" si="62"/>
        <v>0</v>
      </c>
      <c r="FP81" s="115">
        <f t="shared" si="62"/>
        <v>0</v>
      </c>
      <c r="FQ81" s="115">
        <f t="shared" si="62"/>
        <v>0</v>
      </c>
      <c r="FR81" s="115">
        <f t="shared" si="62"/>
        <v>0</v>
      </c>
      <c r="FS81" s="115">
        <f t="shared" si="62"/>
        <v>0</v>
      </c>
      <c r="FT81" s="115">
        <f t="shared" si="62"/>
        <v>0</v>
      </c>
      <c r="FU81" s="115">
        <f t="shared" si="62"/>
        <v>0</v>
      </c>
      <c r="FV81" s="115">
        <f t="shared" si="62"/>
        <v>0</v>
      </c>
      <c r="FW81" s="115">
        <f t="shared" si="62"/>
        <v>0</v>
      </c>
      <c r="FX81" s="115">
        <f t="shared" si="62"/>
        <v>0</v>
      </c>
      <c r="FY81" s="115">
        <f t="shared" si="62"/>
        <v>0</v>
      </c>
      <c r="FZ81" s="115">
        <f t="shared" si="62"/>
        <v>0</v>
      </c>
      <c r="GA81" s="115">
        <f t="shared" si="62"/>
        <v>0</v>
      </c>
      <c r="GB81" s="115">
        <f t="shared" si="62"/>
        <v>0</v>
      </c>
      <c r="GC81" s="115">
        <f t="shared" si="62"/>
        <v>0</v>
      </c>
      <c r="GD81" s="115">
        <f t="shared" si="62"/>
        <v>0</v>
      </c>
      <c r="GE81" s="115">
        <f t="shared" si="62"/>
        <v>0</v>
      </c>
      <c r="GF81" s="115">
        <f t="shared" si="62"/>
        <v>0</v>
      </c>
      <c r="GG81" s="115">
        <f t="shared" si="62"/>
        <v>0</v>
      </c>
      <c r="GH81" s="115">
        <f t="shared" si="62"/>
        <v>0</v>
      </c>
      <c r="GI81" s="115">
        <f t="shared" si="62"/>
        <v>97344194.770000011</v>
      </c>
    </row>
    <row r="82" spans="1:191" ht="10.5" thickTop="1"/>
    <row r="83" spans="1:191" ht="10.5">
      <c r="A83" s="726" t="s">
        <v>0</v>
      </c>
      <c r="B83" s="726"/>
      <c r="C83" s="8" t="s">
        <v>274</v>
      </c>
      <c r="D83" s="7" t="s">
        <v>275</v>
      </c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  <c r="BP83" s="116"/>
      <c r="BQ83" s="116"/>
      <c r="BR83" s="116"/>
      <c r="BS83" s="116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  <c r="EB83" s="116"/>
      <c r="EC83" s="116"/>
      <c r="ED83" s="116"/>
      <c r="EE83" s="116"/>
      <c r="EF83" s="116"/>
      <c r="EG83" s="116"/>
      <c r="EH83" s="116"/>
      <c r="EI83" s="116"/>
      <c r="EJ83" s="116"/>
      <c r="EK83" s="116"/>
      <c r="EL83" s="116"/>
      <c r="EM83" s="116"/>
      <c r="EN83" s="116"/>
      <c r="EO83" s="116"/>
      <c r="EP83" s="116"/>
      <c r="EQ83" s="116"/>
      <c r="ER83" s="116"/>
      <c r="ES83" s="116"/>
      <c r="ET83" s="116"/>
      <c r="EU83" s="116"/>
      <c r="EV83" s="116"/>
      <c r="EW83" s="116"/>
      <c r="EX83" s="116"/>
      <c r="EY83" s="116"/>
      <c r="EZ83" s="116"/>
      <c r="FA83" s="116"/>
      <c r="FB83" s="116"/>
      <c r="FC83" s="116"/>
      <c r="FD83" s="116"/>
      <c r="FE83" s="116"/>
      <c r="FF83" s="116"/>
      <c r="FG83" s="116"/>
      <c r="FH83" s="116"/>
      <c r="FI83" s="116"/>
      <c r="FJ83" s="116"/>
      <c r="FK83" s="116"/>
      <c r="FL83" s="116"/>
      <c r="FM83" s="116"/>
      <c r="FN83" s="116"/>
      <c r="FO83" s="116"/>
      <c r="FP83" s="116"/>
      <c r="FQ83" s="116"/>
      <c r="FR83" s="116"/>
      <c r="FS83" s="116"/>
      <c r="FT83" s="116"/>
      <c r="FU83" s="116"/>
      <c r="FV83" s="116"/>
      <c r="FW83" s="116"/>
      <c r="FX83" s="116"/>
      <c r="FY83" s="116"/>
      <c r="FZ83" s="116"/>
      <c r="GA83" s="116"/>
      <c r="GB83" s="116"/>
      <c r="GC83" s="116"/>
      <c r="GD83" s="116"/>
      <c r="GE83" s="116"/>
      <c r="GF83" s="116"/>
      <c r="GG83" s="116"/>
      <c r="GH83" s="116"/>
      <c r="GI83" s="116"/>
    </row>
    <row r="84" spans="1:191">
      <c r="A84" s="727" t="s">
        <v>0</v>
      </c>
      <c r="B84" s="727"/>
      <c r="C84" s="9" t="s">
        <v>276</v>
      </c>
      <c r="D84" t="s">
        <v>277</v>
      </c>
      <c r="E84" s="113">
        <v>0</v>
      </c>
      <c r="F84" s="113">
        <v>0</v>
      </c>
      <c r="G84" s="113">
        <v>0</v>
      </c>
      <c r="H84" s="113">
        <v>0</v>
      </c>
      <c r="I84" s="113">
        <v>0</v>
      </c>
      <c r="J84" s="113">
        <v>0</v>
      </c>
      <c r="K84" s="113">
        <v>0</v>
      </c>
      <c r="L84" s="113">
        <v>0</v>
      </c>
      <c r="M84" s="113">
        <v>0</v>
      </c>
      <c r="N84" s="113">
        <v>0</v>
      </c>
      <c r="O84" s="113">
        <v>0</v>
      </c>
      <c r="P84" s="113">
        <v>0</v>
      </c>
      <c r="Q84" s="113">
        <v>0</v>
      </c>
      <c r="R84" s="113"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v>0</v>
      </c>
      <c r="X84" s="113">
        <v>0</v>
      </c>
      <c r="Y84" s="113">
        <v>0</v>
      </c>
      <c r="Z84" s="113">
        <v>0</v>
      </c>
      <c r="AA84" s="113">
        <v>0</v>
      </c>
      <c r="AB84" s="113">
        <v>0</v>
      </c>
      <c r="AC84" s="113">
        <v>192688</v>
      </c>
      <c r="AD84" s="113">
        <v>0</v>
      </c>
      <c r="AE84" s="113">
        <v>0</v>
      </c>
      <c r="AF84" s="113">
        <v>0</v>
      </c>
      <c r="AG84" s="113">
        <v>0</v>
      </c>
      <c r="AH84" s="113">
        <v>0</v>
      </c>
      <c r="AI84" s="113">
        <v>0</v>
      </c>
      <c r="AJ84" s="113">
        <v>0</v>
      </c>
      <c r="AK84" s="113">
        <v>0</v>
      </c>
      <c r="AL84" s="113">
        <v>0</v>
      </c>
      <c r="AM84" s="113">
        <v>0</v>
      </c>
      <c r="AN84" s="113">
        <v>0</v>
      </c>
      <c r="AO84" s="113">
        <v>0</v>
      </c>
      <c r="AP84" s="113">
        <v>0</v>
      </c>
      <c r="AQ84" s="113">
        <v>0</v>
      </c>
      <c r="AR84" s="113">
        <v>0</v>
      </c>
      <c r="AS84" s="113">
        <v>0</v>
      </c>
      <c r="AT84" s="113">
        <v>0</v>
      </c>
      <c r="AU84" s="113">
        <v>0</v>
      </c>
      <c r="AV84" s="113">
        <v>0</v>
      </c>
      <c r="AW84" s="113">
        <v>0</v>
      </c>
      <c r="AX84" s="113">
        <v>0</v>
      </c>
      <c r="AY84" s="113">
        <v>0</v>
      </c>
      <c r="AZ84" s="113">
        <v>0</v>
      </c>
      <c r="BA84" s="113">
        <v>0</v>
      </c>
      <c r="BB84" s="113">
        <v>0</v>
      </c>
      <c r="BC84" s="113">
        <v>0</v>
      </c>
      <c r="BD84" s="113">
        <v>0</v>
      </c>
      <c r="BE84" s="113">
        <v>0</v>
      </c>
      <c r="BF84" s="113">
        <v>0</v>
      </c>
      <c r="BG84" s="113">
        <v>0</v>
      </c>
      <c r="BH84" s="113">
        <v>0</v>
      </c>
      <c r="BI84" s="113">
        <v>0</v>
      </c>
      <c r="BJ84" s="113">
        <v>0</v>
      </c>
      <c r="BK84" s="113">
        <v>0</v>
      </c>
      <c r="BL84" s="113">
        <v>0</v>
      </c>
      <c r="BM84" s="113">
        <v>0</v>
      </c>
      <c r="BN84" s="113">
        <v>0</v>
      </c>
      <c r="BO84" s="113">
        <v>0</v>
      </c>
      <c r="BP84" s="113">
        <v>0</v>
      </c>
      <c r="BQ84" s="113">
        <v>0</v>
      </c>
      <c r="BR84" s="113">
        <v>0</v>
      </c>
      <c r="BS84" s="113">
        <v>0</v>
      </c>
      <c r="BT84" s="113">
        <v>0</v>
      </c>
      <c r="BU84" s="113">
        <v>0</v>
      </c>
      <c r="BV84" s="113">
        <v>0</v>
      </c>
      <c r="BW84" s="113">
        <v>0</v>
      </c>
      <c r="BX84" s="113">
        <v>0</v>
      </c>
      <c r="BY84" s="113">
        <v>0</v>
      </c>
      <c r="BZ84" s="113">
        <v>0</v>
      </c>
      <c r="CA84" s="113">
        <v>0</v>
      </c>
      <c r="CB84" s="113">
        <v>0</v>
      </c>
      <c r="CC84" s="113">
        <v>0</v>
      </c>
      <c r="CD84" s="113">
        <v>0</v>
      </c>
      <c r="CE84" s="113">
        <v>0</v>
      </c>
      <c r="CF84" s="113">
        <v>0</v>
      </c>
      <c r="CG84" s="113">
        <v>0</v>
      </c>
      <c r="CH84" s="113">
        <v>0</v>
      </c>
      <c r="CI84" s="113">
        <v>0</v>
      </c>
      <c r="CJ84" s="113">
        <v>0</v>
      </c>
      <c r="CK84" s="113">
        <v>0</v>
      </c>
      <c r="CL84" s="113">
        <v>0</v>
      </c>
      <c r="CM84" s="113">
        <v>0</v>
      </c>
      <c r="CN84" s="113">
        <v>0</v>
      </c>
      <c r="CO84" s="113">
        <v>0</v>
      </c>
      <c r="CP84" s="113">
        <v>0</v>
      </c>
      <c r="CQ84" s="113">
        <v>0</v>
      </c>
      <c r="CR84" s="113">
        <v>0</v>
      </c>
      <c r="CS84" s="113">
        <v>0</v>
      </c>
      <c r="CT84" s="113">
        <v>0</v>
      </c>
      <c r="CU84" s="113">
        <v>0</v>
      </c>
      <c r="CV84" s="113">
        <v>0</v>
      </c>
      <c r="CW84" s="113">
        <v>0</v>
      </c>
      <c r="CX84" s="113">
        <v>0</v>
      </c>
      <c r="CY84" s="113">
        <v>0</v>
      </c>
      <c r="CZ84" s="113">
        <v>0</v>
      </c>
      <c r="DA84" s="113">
        <v>0</v>
      </c>
      <c r="DB84" s="113">
        <v>0</v>
      </c>
      <c r="DC84" s="113">
        <v>0</v>
      </c>
      <c r="DD84" s="113">
        <v>0</v>
      </c>
      <c r="DE84" s="113">
        <v>0</v>
      </c>
      <c r="DF84" s="113">
        <v>0</v>
      </c>
      <c r="DG84" s="113">
        <v>0</v>
      </c>
      <c r="DH84" s="113">
        <v>0</v>
      </c>
      <c r="DI84" s="113">
        <v>0</v>
      </c>
      <c r="DJ84" s="113">
        <v>0</v>
      </c>
      <c r="DK84" s="113">
        <v>0</v>
      </c>
      <c r="DL84" s="113">
        <v>0</v>
      </c>
      <c r="DM84" s="113">
        <v>0</v>
      </c>
      <c r="DN84" s="113">
        <v>0</v>
      </c>
      <c r="DO84" s="113">
        <v>0</v>
      </c>
      <c r="DP84" s="113">
        <v>0</v>
      </c>
      <c r="DQ84" s="113">
        <v>0</v>
      </c>
      <c r="DR84" s="113">
        <v>0</v>
      </c>
      <c r="DS84" s="113">
        <v>0</v>
      </c>
      <c r="DT84" s="113">
        <v>0</v>
      </c>
      <c r="DU84" s="113">
        <v>0</v>
      </c>
      <c r="DV84" s="113">
        <v>0</v>
      </c>
      <c r="DW84" s="113">
        <v>0</v>
      </c>
      <c r="DX84" s="113">
        <v>0</v>
      </c>
      <c r="DY84" s="113">
        <v>0</v>
      </c>
      <c r="DZ84" s="113">
        <v>0</v>
      </c>
      <c r="EA84" s="113">
        <v>0</v>
      </c>
      <c r="EB84" s="113">
        <v>0</v>
      </c>
      <c r="EC84" s="113">
        <v>0</v>
      </c>
      <c r="ED84" s="113">
        <v>0</v>
      </c>
      <c r="EE84" s="113">
        <v>0</v>
      </c>
      <c r="EF84" s="113">
        <v>0</v>
      </c>
      <c r="EG84" s="113">
        <v>0</v>
      </c>
      <c r="EH84" s="113">
        <v>0</v>
      </c>
      <c r="EI84" s="113">
        <v>0</v>
      </c>
      <c r="EJ84" s="113">
        <v>0</v>
      </c>
      <c r="EK84" s="113">
        <v>0</v>
      </c>
      <c r="EL84" s="113">
        <v>0</v>
      </c>
      <c r="EM84" s="113">
        <v>0</v>
      </c>
      <c r="EN84" s="113">
        <v>0</v>
      </c>
      <c r="EO84" s="113">
        <v>0</v>
      </c>
      <c r="EP84" s="113">
        <v>0</v>
      </c>
      <c r="EQ84" s="113">
        <v>3000</v>
      </c>
      <c r="ER84" s="113">
        <v>0</v>
      </c>
      <c r="ES84" s="113">
        <v>0</v>
      </c>
      <c r="ET84" s="113">
        <v>0</v>
      </c>
      <c r="EU84" s="113">
        <v>0</v>
      </c>
      <c r="EV84" s="113">
        <v>0</v>
      </c>
      <c r="EW84" s="113">
        <v>0</v>
      </c>
      <c r="EX84" s="113">
        <v>0</v>
      </c>
      <c r="EY84" s="113">
        <v>0</v>
      </c>
      <c r="EZ84" s="113">
        <v>0</v>
      </c>
      <c r="FA84" s="113">
        <v>0</v>
      </c>
      <c r="FB84" s="113">
        <v>0</v>
      </c>
      <c r="FC84" s="113">
        <v>0</v>
      </c>
      <c r="FD84" s="113">
        <v>0</v>
      </c>
      <c r="FE84" s="113">
        <v>0</v>
      </c>
      <c r="FF84" s="113">
        <v>0</v>
      </c>
      <c r="FG84" s="113">
        <v>0</v>
      </c>
      <c r="FH84" s="113">
        <v>0</v>
      </c>
      <c r="FI84" s="113">
        <v>0</v>
      </c>
      <c r="FJ84" s="113">
        <v>0</v>
      </c>
      <c r="FK84" s="113">
        <v>0</v>
      </c>
      <c r="FL84" s="113">
        <v>0</v>
      </c>
      <c r="FM84" s="113">
        <v>0</v>
      </c>
      <c r="FN84" s="113">
        <v>0</v>
      </c>
      <c r="FO84" s="113">
        <v>0</v>
      </c>
      <c r="FP84" s="113">
        <v>0</v>
      </c>
      <c r="FQ84" s="113">
        <v>0</v>
      </c>
      <c r="FR84" s="113">
        <v>0</v>
      </c>
      <c r="FS84" s="113">
        <v>0</v>
      </c>
      <c r="FT84" s="113">
        <v>0</v>
      </c>
      <c r="FU84" s="113">
        <v>0</v>
      </c>
      <c r="FV84" s="113">
        <v>0</v>
      </c>
      <c r="FW84" s="113">
        <v>0</v>
      </c>
      <c r="FX84" s="113">
        <v>0</v>
      </c>
      <c r="FY84" s="113">
        <v>0</v>
      </c>
      <c r="FZ84" s="113">
        <v>0</v>
      </c>
      <c r="GA84" s="113">
        <v>0</v>
      </c>
      <c r="GB84" s="113">
        <v>0</v>
      </c>
      <c r="GC84" s="113">
        <v>0</v>
      </c>
      <c r="GD84" s="113">
        <v>0</v>
      </c>
      <c r="GE84" s="113">
        <v>0</v>
      </c>
      <c r="GF84" s="113">
        <v>0</v>
      </c>
      <c r="GG84" s="113">
        <v>0</v>
      </c>
      <c r="GH84" s="113">
        <v>0</v>
      </c>
      <c r="GI84" s="113">
        <f>SUM(E84:GH84)</f>
        <v>195688</v>
      </c>
    </row>
    <row r="85" spans="1:191">
      <c r="A85" s="727" t="s">
        <v>0</v>
      </c>
      <c r="B85" s="727"/>
      <c r="C85" s="9" t="s">
        <v>278</v>
      </c>
      <c r="D85" t="s">
        <v>279</v>
      </c>
      <c r="E85" s="113">
        <v>0</v>
      </c>
      <c r="F85" s="113">
        <v>0</v>
      </c>
      <c r="G85" s="113">
        <v>0</v>
      </c>
      <c r="H85" s="113">
        <v>0</v>
      </c>
      <c r="I85" s="113">
        <v>0</v>
      </c>
      <c r="J85" s="113">
        <v>0</v>
      </c>
      <c r="K85" s="113">
        <v>0</v>
      </c>
      <c r="L85" s="113">
        <v>0</v>
      </c>
      <c r="M85" s="113">
        <v>0</v>
      </c>
      <c r="N85" s="113">
        <v>0</v>
      </c>
      <c r="O85" s="113">
        <v>0</v>
      </c>
      <c r="P85" s="113">
        <v>0</v>
      </c>
      <c r="Q85" s="113">
        <v>0</v>
      </c>
      <c r="R85" s="113"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v>0</v>
      </c>
      <c r="X85" s="113">
        <v>0</v>
      </c>
      <c r="Y85" s="113">
        <v>0</v>
      </c>
      <c r="Z85" s="113">
        <v>4000</v>
      </c>
      <c r="AA85" s="113">
        <v>0</v>
      </c>
      <c r="AB85" s="113">
        <v>0</v>
      </c>
      <c r="AC85" s="113">
        <v>0</v>
      </c>
      <c r="AD85" s="113">
        <v>0</v>
      </c>
      <c r="AE85" s="113">
        <v>0</v>
      </c>
      <c r="AF85" s="113">
        <v>0</v>
      </c>
      <c r="AG85" s="113">
        <v>0</v>
      </c>
      <c r="AH85" s="113">
        <v>0</v>
      </c>
      <c r="AI85" s="113">
        <v>0</v>
      </c>
      <c r="AJ85" s="113">
        <v>0</v>
      </c>
      <c r="AK85" s="113">
        <v>0</v>
      </c>
      <c r="AL85" s="113">
        <v>0</v>
      </c>
      <c r="AM85" s="113">
        <v>0</v>
      </c>
      <c r="AN85" s="113">
        <v>0</v>
      </c>
      <c r="AO85" s="113">
        <v>0</v>
      </c>
      <c r="AP85" s="113">
        <v>0</v>
      </c>
      <c r="AQ85" s="113">
        <v>0</v>
      </c>
      <c r="AR85" s="113">
        <v>0</v>
      </c>
      <c r="AS85" s="113">
        <v>0</v>
      </c>
      <c r="AT85" s="113">
        <v>0</v>
      </c>
      <c r="AU85" s="113">
        <v>0</v>
      </c>
      <c r="AV85" s="113">
        <v>0</v>
      </c>
      <c r="AW85" s="113">
        <v>0</v>
      </c>
      <c r="AX85" s="113">
        <v>0</v>
      </c>
      <c r="AY85" s="113">
        <v>0</v>
      </c>
      <c r="AZ85" s="113">
        <v>0</v>
      </c>
      <c r="BA85" s="113">
        <v>0</v>
      </c>
      <c r="BB85" s="113">
        <v>0</v>
      </c>
      <c r="BC85" s="113">
        <v>0</v>
      </c>
      <c r="BD85" s="113">
        <v>0</v>
      </c>
      <c r="BE85" s="113">
        <v>0</v>
      </c>
      <c r="BF85" s="113">
        <v>0</v>
      </c>
      <c r="BG85" s="113">
        <v>0</v>
      </c>
      <c r="BH85" s="113">
        <v>0</v>
      </c>
      <c r="BI85" s="113">
        <v>0</v>
      </c>
      <c r="BJ85" s="113">
        <v>0</v>
      </c>
      <c r="BK85" s="113">
        <v>0</v>
      </c>
      <c r="BL85" s="113">
        <v>0</v>
      </c>
      <c r="BM85" s="113">
        <v>0</v>
      </c>
      <c r="BN85" s="113">
        <v>0</v>
      </c>
      <c r="BO85" s="113">
        <v>0</v>
      </c>
      <c r="BP85" s="113">
        <v>0</v>
      </c>
      <c r="BQ85" s="113">
        <v>0</v>
      </c>
      <c r="BR85" s="113">
        <v>0</v>
      </c>
      <c r="BS85" s="113">
        <v>0</v>
      </c>
      <c r="BT85" s="113">
        <v>0</v>
      </c>
      <c r="BU85" s="113">
        <v>0</v>
      </c>
      <c r="BV85" s="113">
        <v>0</v>
      </c>
      <c r="BW85" s="113">
        <v>0</v>
      </c>
      <c r="BX85" s="113">
        <v>0</v>
      </c>
      <c r="BY85" s="113">
        <v>0</v>
      </c>
      <c r="BZ85" s="113">
        <v>0</v>
      </c>
      <c r="CA85" s="113">
        <v>0</v>
      </c>
      <c r="CB85" s="113">
        <v>3550</v>
      </c>
      <c r="CC85" s="113">
        <v>0</v>
      </c>
      <c r="CD85" s="113">
        <v>0</v>
      </c>
      <c r="CE85" s="113">
        <v>0</v>
      </c>
      <c r="CF85" s="113">
        <v>0</v>
      </c>
      <c r="CG85" s="113">
        <v>0</v>
      </c>
      <c r="CH85" s="113">
        <v>0</v>
      </c>
      <c r="CI85" s="113">
        <v>0</v>
      </c>
      <c r="CJ85" s="113">
        <v>0</v>
      </c>
      <c r="CK85" s="113">
        <v>0</v>
      </c>
      <c r="CL85" s="113">
        <v>0</v>
      </c>
      <c r="CM85" s="113">
        <v>0</v>
      </c>
      <c r="CN85" s="113">
        <v>0</v>
      </c>
      <c r="CO85" s="113">
        <v>0</v>
      </c>
      <c r="CP85" s="113">
        <v>0</v>
      </c>
      <c r="CQ85" s="113">
        <v>0</v>
      </c>
      <c r="CR85" s="113">
        <v>0</v>
      </c>
      <c r="CS85" s="113">
        <v>0</v>
      </c>
      <c r="CT85" s="113">
        <v>0</v>
      </c>
      <c r="CU85" s="113">
        <v>0</v>
      </c>
      <c r="CV85" s="113">
        <v>0</v>
      </c>
      <c r="CW85" s="113">
        <v>0</v>
      </c>
      <c r="CX85" s="113">
        <v>0</v>
      </c>
      <c r="CY85" s="113">
        <v>0</v>
      </c>
      <c r="CZ85" s="113">
        <v>0</v>
      </c>
      <c r="DA85" s="113">
        <v>0</v>
      </c>
      <c r="DB85" s="113">
        <v>0</v>
      </c>
      <c r="DC85" s="113">
        <v>0</v>
      </c>
      <c r="DD85" s="113">
        <v>0</v>
      </c>
      <c r="DE85" s="113">
        <v>0</v>
      </c>
      <c r="DF85" s="113">
        <v>0</v>
      </c>
      <c r="DG85" s="113">
        <v>0</v>
      </c>
      <c r="DH85" s="113">
        <v>0</v>
      </c>
      <c r="DI85" s="113">
        <v>0</v>
      </c>
      <c r="DJ85" s="113">
        <v>0</v>
      </c>
      <c r="DK85" s="113">
        <v>0</v>
      </c>
      <c r="DL85" s="113">
        <v>0</v>
      </c>
      <c r="DM85" s="113">
        <v>0</v>
      </c>
      <c r="DN85" s="113">
        <v>0</v>
      </c>
      <c r="DO85" s="113">
        <v>0</v>
      </c>
      <c r="DP85" s="113">
        <v>0</v>
      </c>
      <c r="DQ85" s="113">
        <v>0</v>
      </c>
      <c r="DR85" s="113">
        <v>0</v>
      </c>
      <c r="DS85" s="113">
        <v>0</v>
      </c>
      <c r="DT85" s="113">
        <v>0</v>
      </c>
      <c r="DU85" s="113">
        <v>0</v>
      </c>
      <c r="DV85" s="113">
        <v>0</v>
      </c>
      <c r="DW85" s="113">
        <v>0</v>
      </c>
      <c r="DX85" s="113">
        <v>0</v>
      </c>
      <c r="DY85" s="113">
        <v>0</v>
      </c>
      <c r="DZ85" s="113">
        <v>0</v>
      </c>
      <c r="EA85" s="113">
        <v>0</v>
      </c>
      <c r="EB85" s="113">
        <v>0</v>
      </c>
      <c r="EC85" s="113">
        <v>0</v>
      </c>
      <c r="ED85" s="113">
        <v>0</v>
      </c>
      <c r="EE85" s="113">
        <v>0</v>
      </c>
      <c r="EF85" s="113">
        <v>0</v>
      </c>
      <c r="EG85" s="113">
        <v>0</v>
      </c>
      <c r="EH85" s="113">
        <v>0</v>
      </c>
      <c r="EI85" s="113">
        <v>0</v>
      </c>
      <c r="EJ85" s="113">
        <v>0</v>
      </c>
      <c r="EK85" s="113">
        <v>0</v>
      </c>
      <c r="EL85" s="113">
        <v>0</v>
      </c>
      <c r="EM85" s="113">
        <v>0</v>
      </c>
      <c r="EN85" s="113">
        <v>0</v>
      </c>
      <c r="EO85" s="113">
        <v>0</v>
      </c>
      <c r="EP85" s="113">
        <v>0</v>
      </c>
      <c r="EQ85" s="113">
        <v>0</v>
      </c>
      <c r="ER85" s="113">
        <v>0</v>
      </c>
      <c r="ES85" s="113">
        <v>0</v>
      </c>
      <c r="ET85" s="113">
        <v>0</v>
      </c>
      <c r="EU85" s="113">
        <v>0</v>
      </c>
      <c r="EV85" s="113">
        <v>0</v>
      </c>
      <c r="EW85" s="113">
        <v>0</v>
      </c>
      <c r="EX85" s="113">
        <v>0</v>
      </c>
      <c r="EY85" s="113">
        <v>0</v>
      </c>
      <c r="EZ85" s="113">
        <v>0</v>
      </c>
      <c r="FA85" s="113">
        <v>0</v>
      </c>
      <c r="FB85" s="113">
        <v>0</v>
      </c>
      <c r="FC85" s="113">
        <v>0</v>
      </c>
      <c r="FD85" s="113">
        <v>0</v>
      </c>
      <c r="FE85" s="113">
        <v>0</v>
      </c>
      <c r="FF85" s="113">
        <v>0</v>
      </c>
      <c r="FG85" s="113">
        <v>0</v>
      </c>
      <c r="FH85" s="113">
        <v>0</v>
      </c>
      <c r="FI85" s="113">
        <v>0</v>
      </c>
      <c r="FJ85" s="113">
        <v>0</v>
      </c>
      <c r="FK85" s="113">
        <v>0</v>
      </c>
      <c r="FL85" s="113">
        <v>0</v>
      </c>
      <c r="FM85" s="113">
        <v>0</v>
      </c>
      <c r="FN85" s="113">
        <v>0</v>
      </c>
      <c r="FO85" s="113">
        <v>0</v>
      </c>
      <c r="FP85" s="113">
        <v>0</v>
      </c>
      <c r="FQ85" s="113">
        <v>0</v>
      </c>
      <c r="FR85" s="113">
        <v>0</v>
      </c>
      <c r="FS85" s="113">
        <v>0</v>
      </c>
      <c r="FT85" s="113">
        <v>0</v>
      </c>
      <c r="FU85" s="113">
        <v>0</v>
      </c>
      <c r="FV85" s="113">
        <v>0</v>
      </c>
      <c r="FW85" s="113">
        <v>0</v>
      </c>
      <c r="FX85" s="113">
        <v>0</v>
      </c>
      <c r="FY85" s="113">
        <v>0</v>
      </c>
      <c r="FZ85" s="113">
        <v>0</v>
      </c>
      <c r="GA85" s="113">
        <v>0</v>
      </c>
      <c r="GB85" s="113">
        <v>0</v>
      </c>
      <c r="GC85" s="113">
        <v>0</v>
      </c>
      <c r="GD85" s="113">
        <v>0</v>
      </c>
      <c r="GE85" s="113">
        <v>0</v>
      </c>
      <c r="GF85" s="113">
        <v>0</v>
      </c>
      <c r="GG85" s="113">
        <v>0</v>
      </c>
      <c r="GH85" s="113">
        <v>0</v>
      </c>
      <c r="GI85" s="113">
        <f>SUM(E85:GH85)</f>
        <v>7550</v>
      </c>
    </row>
    <row r="86" spans="1:191" ht="11" thickBot="1">
      <c r="A86" s="725" t="s">
        <v>0</v>
      </c>
      <c r="B86" s="725"/>
      <c r="C86" s="11" t="s">
        <v>274</v>
      </c>
      <c r="D86" s="10" t="s">
        <v>280</v>
      </c>
      <c r="E86" s="115">
        <f t="shared" ref="E86:AJ86" si="63">SUBTOTAL(9,E83:E85)</f>
        <v>0</v>
      </c>
      <c r="F86" s="115">
        <f t="shared" si="63"/>
        <v>0</v>
      </c>
      <c r="G86" s="115">
        <f t="shared" si="63"/>
        <v>0</v>
      </c>
      <c r="H86" s="115">
        <f t="shared" si="63"/>
        <v>0</v>
      </c>
      <c r="I86" s="115">
        <f t="shared" si="63"/>
        <v>0</v>
      </c>
      <c r="J86" s="115">
        <f t="shared" si="63"/>
        <v>0</v>
      </c>
      <c r="K86" s="115">
        <f t="shared" si="63"/>
        <v>0</v>
      </c>
      <c r="L86" s="115">
        <f t="shared" si="63"/>
        <v>0</v>
      </c>
      <c r="M86" s="115">
        <f t="shared" si="63"/>
        <v>0</v>
      </c>
      <c r="N86" s="115">
        <f t="shared" si="63"/>
        <v>0</v>
      </c>
      <c r="O86" s="115">
        <f t="shared" si="63"/>
        <v>0</v>
      </c>
      <c r="P86" s="115">
        <f t="shared" si="63"/>
        <v>0</v>
      </c>
      <c r="Q86" s="115">
        <f t="shared" si="63"/>
        <v>0</v>
      </c>
      <c r="R86" s="115">
        <f t="shared" si="63"/>
        <v>0</v>
      </c>
      <c r="S86" s="115">
        <f t="shared" si="63"/>
        <v>0</v>
      </c>
      <c r="T86" s="115">
        <f t="shared" si="63"/>
        <v>0</v>
      </c>
      <c r="U86" s="115">
        <f t="shared" si="63"/>
        <v>0</v>
      </c>
      <c r="V86" s="115">
        <f t="shared" si="63"/>
        <v>0</v>
      </c>
      <c r="W86" s="115">
        <f t="shared" si="63"/>
        <v>0</v>
      </c>
      <c r="X86" s="115">
        <f t="shared" si="63"/>
        <v>0</v>
      </c>
      <c r="Y86" s="115">
        <f t="shared" si="63"/>
        <v>0</v>
      </c>
      <c r="Z86" s="115">
        <f t="shared" si="63"/>
        <v>4000</v>
      </c>
      <c r="AA86" s="115">
        <f t="shared" si="63"/>
        <v>0</v>
      </c>
      <c r="AB86" s="115">
        <f t="shared" si="63"/>
        <v>0</v>
      </c>
      <c r="AC86" s="115">
        <f t="shared" si="63"/>
        <v>192688</v>
      </c>
      <c r="AD86" s="115">
        <f t="shared" si="63"/>
        <v>0</v>
      </c>
      <c r="AE86" s="115">
        <f t="shared" si="63"/>
        <v>0</v>
      </c>
      <c r="AF86" s="115">
        <f t="shared" si="63"/>
        <v>0</v>
      </c>
      <c r="AG86" s="115">
        <f t="shared" si="63"/>
        <v>0</v>
      </c>
      <c r="AH86" s="115">
        <f t="shared" si="63"/>
        <v>0</v>
      </c>
      <c r="AI86" s="115">
        <f t="shared" si="63"/>
        <v>0</v>
      </c>
      <c r="AJ86" s="115">
        <f t="shared" si="63"/>
        <v>0</v>
      </c>
      <c r="AK86" s="115">
        <f t="shared" ref="AK86:BP86" si="64">SUBTOTAL(9,AK83:AK85)</f>
        <v>0</v>
      </c>
      <c r="AL86" s="115">
        <f t="shared" si="64"/>
        <v>0</v>
      </c>
      <c r="AM86" s="115">
        <f t="shared" si="64"/>
        <v>0</v>
      </c>
      <c r="AN86" s="115">
        <f t="shared" si="64"/>
        <v>0</v>
      </c>
      <c r="AO86" s="115">
        <f t="shared" si="64"/>
        <v>0</v>
      </c>
      <c r="AP86" s="115">
        <f t="shared" si="64"/>
        <v>0</v>
      </c>
      <c r="AQ86" s="115">
        <f t="shared" si="64"/>
        <v>0</v>
      </c>
      <c r="AR86" s="115">
        <f t="shared" si="64"/>
        <v>0</v>
      </c>
      <c r="AS86" s="115">
        <f t="shared" si="64"/>
        <v>0</v>
      </c>
      <c r="AT86" s="115">
        <f t="shared" si="64"/>
        <v>0</v>
      </c>
      <c r="AU86" s="115">
        <f t="shared" si="64"/>
        <v>0</v>
      </c>
      <c r="AV86" s="115">
        <f t="shared" si="64"/>
        <v>0</v>
      </c>
      <c r="AW86" s="115">
        <f t="shared" si="64"/>
        <v>0</v>
      </c>
      <c r="AX86" s="115">
        <f t="shared" si="64"/>
        <v>0</v>
      </c>
      <c r="AY86" s="115">
        <f t="shared" si="64"/>
        <v>0</v>
      </c>
      <c r="AZ86" s="115">
        <f t="shared" si="64"/>
        <v>0</v>
      </c>
      <c r="BA86" s="115">
        <f t="shared" si="64"/>
        <v>0</v>
      </c>
      <c r="BB86" s="115">
        <f t="shared" si="64"/>
        <v>0</v>
      </c>
      <c r="BC86" s="115">
        <f t="shared" si="64"/>
        <v>0</v>
      </c>
      <c r="BD86" s="115">
        <f t="shared" si="64"/>
        <v>0</v>
      </c>
      <c r="BE86" s="115">
        <f t="shared" si="64"/>
        <v>0</v>
      </c>
      <c r="BF86" s="115">
        <f t="shared" si="64"/>
        <v>0</v>
      </c>
      <c r="BG86" s="115">
        <f t="shared" si="64"/>
        <v>0</v>
      </c>
      <c r="BH86" s="115">
        <f t="shared" si="64"/>
        <v>0</v>
      </c>
      <c r="BI86" s="115">
        <f t="shared" si="64"/>
        <v>0</v>
      </c>
      <c r="BJ86" s="115">
        <f t="shared" si="64"/>
        <v>0</v>
      </c>
      <c r="BK86" s="115">
        <f t="shared" si="64"/>
        <v>0</v>
      </c>
      <c r="BL86" s="115">
        <f t="shared" si="64"/>
        <v>0</v>
      </c>
      <c r="BM86" s="115">
        <f t="shared" si="64"/>
        <v>0</v>
      </c>
      <c r="BN86" s="115">
        <f t="shared" si="64"/>
        <v>0</v>
      </c>
      <c r="BO86" s="115">
        <f t="shared" si="64"/>
        <v>0</v>
      </c>
      <c r="BP86" s="115">
        <f t="shared" si="64"/>
        <v>0</v>
      </c>
      <c r="BQ86" s="115">
        <f t="shared" ref="BQ86:CV86" si="65">SUBTOTAL(9,BQ83:BQ85)</f>
        <v>0</v>
      </c>
      <c r="BR86" s="115">
        <f t="shared" si="65"/>
        <v>0</v>
      </c>
      <c r="BS86" s="115">
        <f t="shared" si="65"/>
        <v>0</v>
      </c>
      <c r="BT86" s="115">
        <f t="shared" si="65"/>
        <v>0</v>
      </c>
      <c r="BU86" s="115">
        <f t="shared" si="65"/>
        <v>0</v>
      </c>
      <c r="BV86" s="115">
        <f t="shared" si="65"/>
        <v>0</v>
      </c>
      <c r="BW86" s="115">
        <f t="shared" si="65"/>
        <v>0</v>
      </c>
      <c r="BX86" s="115">
        <f t="shared" si="65"/>
        <v>0</v>
      </c>
      <c r="BY86" s="115">
        <f t="shared" si="65"/>
        <v>0</v>
      </c>
      <c r="BZ86" s="115">
        <f t="shared" si="65"/>
        <v>0</v>
      </c>
      <c r="CA86" s="115">
        <f t="shared" si="65"/>
        <v>0</v>
      </c>
      <c r="CB86" s="115">
        <f t="shared" si="65"/>
        <v>3550</v>
      </c>
      <c r="CC86" s="115">
        <f t="shared" si="65"/>
        <v>0</v>
      </c>
      <c r="CD86" s="115">
        <f t="shared" si="65"/>
        <v>0</v>
      </c>
      <c r="CE86" s="115">
        <f t="shared" si="65"/>
        <v>0</v>
      </c>
      <c r="CF86" s="115">
        <f t="shared" si="65"/>
        <v>0</v>
      </c>
      <c r="CG86" s="115">
        <f t="shared" si="65"/>
        <v>0</v>
      </c>
      <c r="CH86" s="115">
        <f t="shared" si="65"/>
        <v>0</v>
      </c>
      <c r="CI86" s="115">
        <f t="shared" si="65"/>
        <v>0</v>
      </c>
      <c r="CJ86" s="115">
        <f t="shared" si="65"/>
        <v>0</v>
      </c>
      <c r="CK86" s="115">
        <f t="shared" si="65"/>
        <v>0</v>
      </c>
      <c r="CL86" s="115">
        <f t="shared" si="65"/>
        <v>0</v>
      </c>
      <c r="CM86" s="115">
        <f t="shared" si="65"/>
        <v>0</v>
      </c>
      <c r="CN86" s="115">
        <f t="shared" si="65"/>
        <v>0</v>
      </c>
      <c r="CO86" s="115">
        <f t="shared" si="65"/>
        <v>0</v>
      </c>
      <c r="CP86" s="115">
        <f t="shared" si="65"/>
        <v>0</v>
      </c>
      <c r="CQ86" s="115">
        <f t="shared" si="65"/>
        <v>0</v>
      </c>
      <c r="CR86" s="115">
        <f t="shared" si="65"/>
        <v>0</v>
      </c>
      <c r="CS86" s="115">
        <f t="shared" si="65"/>
        <v>0</v>
      </c>
      <c r="CT86" s="115">
        <f t="shared" si="65"/>
        <v>0</v>
      </c>
      <c r="CU86" s="115">
        <f t="shared" si="65"/>
        <v>0</v>
      </c>
      <c r="CV86" s="115">
        <f t="shared" si="65"/>
        <v>0</v>
      </c>
      <c r="CW86" s="115">
        <f t="shared" ref="CW86:EB86" si="66">SUBTOTAL(9,CW83:CW85)</f>
        <v>0</v>
      </c>
      <c r="CX86" s="115">
        <f t="shared" si="66"/>
        <v>0</v>
      </c>
      <c r="CY86" s="115">
        <f t="shared" si="66"/>
        <v>0</v>
      </c>
      <c r="CZ86" s="115">
        <f t="shared" si="66"/>
        <v>0</v>
      </c>
      <c r="DA86" s="115">
        <f t="shared" si="66"/>
        <v>0</v>
      </c>
      <c r="DB86" s="115">
        <f t="shared" si="66"/>
        <v>0</v>
      </c>
      <c r="DC86" s="115">
        <f t="shared" si="66"/>
        <v>0</v>
      </c>
      <c r="DD86" s="115">
        <f t="shared" si="66"/>
        <v>0</v>
      </c>
      <c r="DE86" s="115">
        <f t="shared" si="66"/>
        <v>0</v>
      </c>
      <c r="DF86" s="115">
        <f t="shared" si="66"/>
        <v>0</v>
      </c>
      <c r="DG86" s="115">
        <f t="shared" si="66"/>
        <v>0</v>
      </c>
      <c r="DH86" s="115">
        <f t="shared" si="66"/>
        <v>0</v>
      </c>
      <c r="DI86" s="115">
        <f t="shared" si="66"/>
        <v>0</v>
      </c>
      <c r="DJ86" s="115">
        <f t="shared" si="66"/>
        <v>0</v>
      </c>
      <c r="DK86" s="115">
        <f t="shared" si="66"/>
        <v>0</v>
      </c>
      <c r="DL86" s="115">
        <f t="shared" si="66"/>
        <v>0</v>
      </c>
      <c r="DM86" s="115">
        <f t="shared" si="66"/>
        <v>0</v>
      </c>
      <c r="DN86" s="115">
        <f t="shared" si="66"/>
        <v>0</v>
      </c>
      <c r="DO86" s="115">
        <f t="shared" si="66"/>
        <v>0</v>
      </c>
      <c r="DP86" s="115">
        <f t="shared" si="66"/>
        <v>0</v>
      </c>
      <c r="DQ86" s="115">
        <f t="shared" si="66"/>
        <v>0</v>
      </c>
      <c r="DR86" s="115">
        <f t="shared" si="66"/>
        <v>0</v>
      </c>
      <c r="DS86" s="115">
        <f t="shared" si="66"/>
        <v>0</v>
      </c>
      <c r="DT86" s="115">
        <f t="shared" si="66"/>
        <v>0</v>
      </c>
      <c r="DU86" s="115">
        <f t="shared" si="66"/>
        <v>0</v>
      </c>
      <c r="DV86" s="115">
        <f t="shared" si="66"/>
        <v>0</v>
      </c>
      <c r="DW86" s="115">
        <f t="shared" si="66"/>
        <v>0</v>
      </c>
      <c r="DX86" s="115">
        <f t="shared" si="66"/>
        <v>0</v>
      </c>
      <c r="DY86" s="115">
        <f t="shared" si="66"/>
        <v>0</v>
      </c>
      <c r="DZ86" s="115">
        <f t="shared" si="66"/>
        <v>0</v>
      </c>
      <c r="EA86" s="115">
        <f t="shared" si="66"/>
        <v>0</v>
      </c>
      <c r="EB86" s="115">
        <f t="shared" si="66"/>
        <v>0</v>
      </c>
      <c r="EC86" s="115">
        <f t="shared" ref="EC86:FH86" si="67">SUBTOTAL(9,EC83:EC85)</f>
        <v>0</v>
      </c>
      <c r="ED86" s="115">
        <f t="shared" si="67"/>
        <v>0</v>
      </c>
      <c r="EE86" s="115">
        <f t="shared" si="67"/>
        <v>0</v>
      </c>
      <c r="EF86" s="115">
        <f t="shared" si="67"/>
        <v>0</v>
      </c>
      <c r="EG86" s="115">
        <f t="shared" si="67"/>
        <v>0</v>
      </c>
      <c r="EH86" s="115">
        <f t="shared" si="67"/>
        <v>0</v>
      </c>
      <c r="EI86" s="115">
        <f t="shared" si="67"/>
        <v>0</v>
      </c>
      <c r="EJ86" s="115">
        <f t="shared" si="67"/>
        <v>0</v>
      </c>
      <c r="EK86" s="115">
        <f t="shared" si="67"/>
        <v>0</v>
      </c>
      <c r="EL86" s="115">
        <f t="shared" si="67"/>
        <v>0</v>
      </c>
      <c r="EM86" s="115">
        <f t="shared" si="67"/>
        <v>0</v>
      </c>
      <c r="EN86" s="115">
        <f t="shared" si="67"/>
        <v>0</v>
      </c>
      <c r="EO86" s="115">
        <f t="shared" si="67"/>
        <v>0</v>
      </c>
      <c r="EP86" s="115">
        <f t="shared" si="67"/>
        <v>0</v>
      </c>
      <c r="EQ86" s="115">
        <f t="shared" si="67"/>
        <v>3000</v>
      </c>
      <c r="ER86" s="115">
        <f t="shared" si="67"/>
        <v>0</v>
      </c>
      <c r="ES86" s="115">
        <f t="shared" si="67"/>
        <v>0</v>
      </c>
      <c r="ET86" s="115">
        <f t="shared" si="67"/>
        <v>0</v>
      </c>
      <c r="EU86" s="115">
        <f t="shared" si="67"/>
        <v>0</v>
      </c>
      <c r="EV86" s="115">
        <f t="shared" si="67"/>
        <v>0</v>
      </c>
      <c r="EW86" s="115">
        <f t="shared" si="67"/>
        <v>0</v>
      </c>
      <c r="EX86" s="115">
        <f t="shared" si="67"/>
        <v>0</v>
      </c>
      <c r="EY86" s="115">
        <f t="shared" si="67"/>
        <v>0</v>
      </c>
      <c r="EZ86" s="115">
        <f t="shared" si="67"/>
        <v>0</v>
      </c>
      <c r="FA86" s="115">
        <f t="shared" si="67"/>
        <v>0</v>
      </c>
      <c r="FB86" s="115">
        <f t="shared" si="67"/>
        <v>0</v>
      </c>
      <c r="FC86" s="115">
        <f t="shared" si="67"/>
        <v>0</v>
      </c>
      <c r="FD86" s="115">
        <f t="shared" si="67"/>
        <v>0</v>
      </c>
      <c r="FE86" s="115">
        <f t="shared" si="67"/>
        <v>0</v>
      </c>
      <c r="FF86" s="115">
        <f t="shared" si="67"/>
        <v>0</v>
      </c>
      <c r="FG86" s="115">
        <f t="shared" si="67"/>
        <v>0</v>
      </c>
      <c r="FH86" s="115">
        <f t="shared" si="67"/>
        <v>0</v>
      </c>
      <c r="FI86" s="115">
        <f t="shared" ref="FI86:GI86" si="68">SUBTOTAL(9,FI83:FI85)</f>
        <v>0</v>
      </c>
      <c r="FJ86" s="115">
        <f t="shared" si="68"/>
        <v>0</v>
      </c>
      <c r="FK86" s="115">
        <f t="shared" si="68"/>
        <v>0</v>
      </c>
      <c r="FL86" s="115">
        <f t="shared" si="68"/>
        <v>0</v>
      </c>
      <c r="FM86" s="115">
        <f t="shared" si="68"/>
        <v>0</v>
      </c>
      <c r="FN86" s="115">
        <f t="shared" si="68"/>
        <v>0</v>
      </c>
      <c r="FO86" s="115">
        <f t="shared" si="68"/>
        <v>0</v>
      </c>
      <c r="FP86" s="115">
        <f t="shared" si="68"/>
        <v>0</v>
      </c>
      <c r="FQ86" s="115">
        <f t="shared" si="68"/>
        <v>0</v>
      </c>
      <c r="FR86" s="115">
        <f t="shared" si="68"/>
        <v>0</v>
      </c>
      <c r="FS86" s="115">
        <f t="shared" si="68"/>
        <v>0</v>
      </c>
      <c r="FT86" s="115">
        <f t="shared" si="68"/>
        <v>0</v>
      </c>
      <c r="FU86" s="115">
        <f t="shared" si="68"/>
        <v>0</v>
      </c>
      <c r="FV86" s="115">
        <f t="shared" si="68"/>
        <v>0</v>
      </c>
      <c r="FW86" s="115">
        <f t="shared" si="68"/>
        <v>0</v>
      </c>
      <c r="FX86" s="115">
        <f t="shared" si="68"/>
        <v>0</v>
      </c>
      <c r="FY86" s="115">
        <f t="shared" si="68"/>
        <v>0</v>
      </c>
      <c r="FZ86" s="115">
        <f t="shared" si="68"/>
        <v>0</v>
      </c>
      <c r="GA86" s="115">
        <f t="shared" si="68"/>
        <v>0</v>
      </c>
      <c r="GB86" s="115">
        <f t="shared" si="68"/>
        <v>0</v>
      </c>
      <c r="GC86" s="115">
        <f t="shared" si="68"/>
        <v>0</v>
      </c>
      <c r="GD86" s="115">
        <f t="shared" si="68"/>
        <v>0</v>
      </c>
      <c r="GE86" s="115">
        <f t="shared" si="68"/>
        <v>0</v>
      </c>
      <c r="GF86" s="115">
        <f t="shared" si="68"/>
        <v>0</v>
      </c>
      <c r="GG86" s="115">
        <f t="shared" si="68"/>
        <v>0</v>
      </c>
      <c r="GH86" s="115">
        <f t="shared" si="68"/>
        <v>0</v>
      </c>
      <c r="GI86" s="115">
        <f t="shared" si="68"/>
        <v>203238</v>
      </c>
    </row>
    <row r="87" spans="1:191" ht="10.5" thickTop="1"/>
    <row r="88" spans="1:191" ht="11" thickBot="1">
      <c r="A88" s="10" t="s">
        <v>290</v>
      </c>
      <c r="B88" s="725" t="s">
        <v>294</v>
      </c>
      <c r="C88" s="725"/>
      <c r="D88" s="725"/>
      <c r="E88" s="115">
        <f t="shared" ref="E88:AJ88" si="69">SUBTOTAL(9,E71:E87)</f>
        <v>0</v>
      </c>
      <c r="F88" s="115">
        <f t="shared" si="69"/>
        <v>0</v>
      </c>
      <c r="G88" s="115">
        <f t="shared" si="69"/>
        <v>0</v>
      </c>
      <c r="H88" s="115">
        <f t="shared" si="69"/>
        <v>1795813</v>
      </c>
      <c r="I88" s="115">
        <f t="shared" si="69"/>
        <v>18829009.18</v>
      </c>
      <c r="J88" s="115">
        <f t="shared" si="69"/>
        <v>0</v>
      </c>
      <c r="K88" s="115">
        <f t="shared" si="69"/>
        <v>228930.23</v>
      </c>
      <c r="L88" s="115">
        <f t="shared" si="69"/>
        <v>0</v>
      </c>
      <c r="M88" s="115">
        <f t="shared" si="69"/>
        <v>0</v>
      </c>
      <c r="N88" s="115">
        <f t="shared" si="69"/>
        <v>0</v>
      </c>
      <c r="O88" s="115">
        <f t="shared" si="69"/>
        <v>340748</v>
      </c>
      <c r="P88" s="115">
        <f t="shared" si="69"/>
        <v>0</v>
      </c>
      <c r="Q88" s="115">
        <f t="shared" si="69"/>
        <v>1289968.75</v>
      </c>
      <c r="R88" s="115">
        <f t="shared" si="69"/>
        <v>0</v>
      </c>
      <c r="S88" s="115">
        <f t="shared" si="69"/>
        <v>930333</v>
      </c>
      <c r="T88" s="115">
        <f t="shared" si="69"/>
        <v>1491952</v>
      </c>
      <c r="U88" s="115">
        <f t="shared" si="69"/>
        <v>1258439.49</v>
      </c>
      <c r="V88" s="115">
        <f t="shared" si="69"/>
        <v>1086300.01</v>
      </c>
      <c r="W88" s="115">
        <f t="shared" si="69"/>
        <v>322388.78000000003</v>
      </c>
      <c r="X88" s="115">
        <f t="shared" si="69"/>
        <v>1837427</v>
      </c>
      <c r="Y88" s="115">
        <f t="shared" si="69"/>
        <v>147027</v>
      </c>
      <c r="Z88" s="115">
        <f t="shared" si="69"/>
        <v>2233727.86</v>
      </c>
      <c r="AA88" s="115">
        <f t="shared" si="69"/>
        <v>0</v>
      </c>
      <c r="AB88" s="115">
        <f t="shared" si="69"/>
        <v>282918</v>
      </c>
      <c r="AC88" s="115">
        <f t="shared" si="69"/>
        <v>1012202</v>
      </c>
      <c r="AD88" s="115">
        <f t="shared" si="69"/>
        <v>609149</v>
      </c>
      <c r="AE88" s="115">
        <f t="shared" si="69"/>
        <v>237999</v>
      </c>
      <c r="AF88" s="115">
        <f t="shared" si="69"/>
        <v>2063396</v>
      </c>
      <c r="AG88" s="115">
        <f t="shared" si="69"/>
        <v>714111</v>
      </c>
      <c r="AH88" s="115">
        <f t="shared" si="69"/>
        <v>0</v>
      </c>
      <c r="AI88" s="115">
        <f t="shared" si="69"/>
        <v>284339</v>
      </c>
      <c r="AJ88" s="115">
        <f t="shared" si="69"/>
        <v>296295</v>
      </c>
      <c r="AK88" s="115">
        <f t="shared" ref="AK88:BP88" si="70">SUBTOTAL(9,AK71:AK87)</f>
        <v>654969</v>
      </c>
      <c r="AL88" s="115">
        <f t="shared" si="70"/>
        <v>0</v>
      </c>
      <c r="AM88" s="115">
        <f t="shared" si="70"/>
        <v>1996031</v>
      </c>
      <c r="AN88" s="115">
        <f t="shared" si="70"/>
        <v>165455</v>
      </c>
      <c r="AO88" s="115">
        <f t="shared" si="70"/>
        <v>541175</v>
      </c>
      <c r="AP88" s="115">
        <f t="shared" si="70"/>
        <v>226992</v>
      </c>
      <c r="AQ88" s="115">
        <f t="shared" si="70"/>
        <v>0</v>
      </c>
      <c r="AR88" s="115">
        <f t="shared" si="70"/>
        <v>171259</v>
      </c>
      <c r="AS88" s="115">
        <f t="shared" si="70"/>
        <v>196341</v>
      </c>
      <c r="AT88" s="115">
        <f t="shared" si="70"/>
        <v>1502148</v>
      </c>
      <c r="AU88" s="115">
        <f t="shared" si="70"/>
        <v>328587</v>
      </c>
      <c r="AV88" s="115">
        <f t="shared" si="70"/>
        <v>0</v>
      </c>
      <c r="AW88" s="115">
        <f t="shared" si="70"/>
        <v>194285</v>
      </c>
      <c r="AX88" s="115">
        <f t="shared" si="70"/>
        <v>129284</v>
      </c>
      <c r="AY88" s="115">
        <f t="shared" si="70"/>
        <v>2856023</v>
      </c>
      <c r="AZ88" s="115">
        <f t="shared" si="70"/>
        <v>117356</v>
      </c>
      <c r="BA88" s="115">
        <f t="shared" si="70"/>
        <v>496722</v>
      </c>
      <c r="BB88" s="115">
        <f t="shared" si="70"/>
        <v>5034677</v>
      </c>
      <c r="BC88" s="115">
        <f t="shared" si="70"/>
        <v>5112437</v>
      </c>
      <c r="BD88" s="115">
        <f t="shared" si="70"/>
        <v>0</v>
      </c>
      <c r="BE88" s="115">
        <f t="shared" si="70"/>
        <v>198423</v>
      </c>
      <c r="BF88" s="115">
        <f t="shared" si="70"/>
        <v>1065829</v>
      </c>
      <c r="BG88" s="115">
        <f t="shared" si="70"/>
        <v>336120</v>
      </c>
      <c r="BH88" s="115">
        <f t="shared" si="70"/>
        <v>688457</v>
      </c>
      <c r="BI88" s="115">
        <f t="shared" si="70"/>
        <v>0</v>
      </c>
      <c r="BJ88" s="115">
        <f t="shared" si="70"/>
        <v>1891907</v>
      </c>
      <c r="BK88" s="115">
        <f t="shared" si="70"/>
        <v>172309</v>
      </c>
      <c r="BL88" s="115">
        <f t="shared" si="70"/>
        <v>0</v>
      </c>
      <c r="BM88" s="115">
        <f t="shared" si="70"/>
        <v>130229</v>
      </c>
      <c r="BN88" s="115">
        <f t="shared" si="70"/>
        <v>0</v>
      </c>
      <c r="BO88" s="115">
        <f t="shared" si="70"/>
        <v>129288</v>
      </c>
      <c r="BP88" s="115">
        <f t="shared" si="70"/>
        <v>413141.54</v>
      </c>
      <c r="BQ88" s="115">
        <f t="shared" ref="BQ88:CV88" si="71">SUBTOTAL(9,BQ71:BQ87)</f>
        <v>361137.44</v>
      </c>
      <c r="BR88" s="115">
        <f t="shared" si="71"/>
        <v>0</v>
      </c>
      <c r="BS88" s="115">
        <f t="shared" si="71"/>
        <v>99686</v>
      </c>
      <c r="BT88" s="115">
        <f t="shared" si="71"/>
        <v>55704</v>
      </c>
      <c r="BU88" s="115">
        <f t="shared" si="71"/>
        <v>99349</v>
      </c>
      <c r="BV88" s="115">
        <f t="shared" si="71"/>
        <v>3981163</v>
      </c>
      <c r="BW88" s="115">
        <f t="shared" si="71"/>
        <v>0</v>
      </c>
      <c r="BX88" s="115">
        <f t="shared" si="71"/>
        <v>706134.78</v>
      </c>
      <c r="BY88" s="115">
        <f t="shared" si="71"/>
        <v>221571</v>
      </c>
      <c r="BZ88" s="115">
        <f t="shared" si="71"/>
        <v>457180</v>
      </c>
      <c r="CA88" s="115">
        <f t="shared" si="71"/>
        <v>674256</v>
      </c>
      <c r="CB88" s="115">
        <f t="shared" si="71"/>
        <v>2300958</v>
      </c>
      <c r="CC88" s="115">
        <f t="shared" si="71"/>
        <v>112636</v>
      </c>
      <c r="CD88" s="115">
        <f t="shared" si="71"/>
        <v>1130858</v>
      </c>
      <c r="CE88" s="115">
        <f t="shared" si="71"/>
        <v>317253.64</v>
      </c>
      <c r="CF88" s="115">
        <f t="shared" si="71"/>
        <v>0</v>
      </c>
      <c r="CG88" s="115">
        <f t="shared" si="71"/>
        <v>55536</v>
      </c>
      <c r="CH88" s="115">
        <f t="shared" si="71"/>
        <v>0</v>
      </c>
      <c r="CI88" s="115">
        <f t="shared" si="71"/>
        <v>0</v>
      </c>
      <c r="CJ88" s="115">
        <f t="shared" si="71"/>
        <v>204889</v>
      </c>
      <c r="CK88" s="115">
        <f t="shared" si="71"/>
        <v>240999</v>
      </c>
      <c r="CL88" s="115">
        <f t="shared" si="71"/>
        <v>192707</v>
      </c>
      <c r="CM88" s="115">
        <f t="shared" si="71"/>
        <v>220256</v>
      </c>
      <c r="CN88" s="115">
        <f t="shared" si="71"/>
        <v>0</v>
      </c>
      <c r="CO88" s="115">
        <f t="shared" si="71"/>
        <v>377467</v>
      </c>
      <c r="CP88" s="115">
        <f t="shared" si="71"/>
        <v>1135868</v>
      </c>
      <c r="CQ88" s="115">
        <f t="shared" si="71"/>
        <v>162605</v>
      </c>
      <c r="CR88" s="115">
        <f t="shared" si="71"/>
        <v>197333</v>
      </c>
      <c r="CS88" s="115">
        <f t="shared" si="71"/>
        <v>0</v>
      </c>
      <c r="CT88" s="115">
        <f t="shared" si="71"/>
        <v>0</v>
      </c>
      <c r="CU88" s="115">
        <f t="shared" si="71"/>
        <v>0</v>
      </c>
      <c r="CV88" s="115">
        <f t="shared" si="71"/>
        <v>0</v>
      </c>
      <c r="CW88" s="115">
        <f t="shared" ref="CW88:EB88" si="72">SUBTOTAL(9,CW71:CW87)</f>
        <v>0</v>
      </c>
      <c r="CX88" s="115">
        <f t="shared" si="72"/>
        <v>382271</v>
      </c>
      <c r="CY88" s="115">
        <f t="shared" si="72"/>
        <v>270425</v>
      </c>
      <c r="CZ88" s="115">
        <f t="shared" si="72"/>
        <v>1073434</v>
      </c>
      <c r="DA88" s="115">
        <f t="shared" si="72"/>
        <v>1037355</v>
      </c>
      <c r="DB88" s="115">
        <f t="shared" si="72"/>
        <v>363771</v>
      </c>
      <c r="DC88" s="115">
        <f t="shared" si="72"/>
        <v>294258</v>
      </c>
      <c r="DD88" s="115">
        <f t="shared" si="72"/>
        <v>395825.73</v>
      </c>
      <c r="DE88" s="115">
        <f t="shared" si="72"/>
        <v>58927</v>
      </c>
      <c r="DF88" s="115">
        <f t="shared" si="72"/>
        <v>177696.73</v>
      </c>
      <c r="DG88" s="115">
        <f t="shared" si="72"/>
        <v>3204235</v>
      </c>
      <c r="DH88" s="115">
        <f t="shared" si="72"/>
        <v>2701805.08</v>
      </c>
      <c r="DI88" s="115">
        <f t="shared" si="72"/>
        <v>131305</v>
      </c>
      <c r="DJ88" s="115">
        <f t="shared" si="72"/>
        <v>883461</v>
      </c>
      <c r="DK88" s="115">
        <f t="shared" si="72"/>
        <v>173678</v>
      </c>
      <c r="DL88" s="115">
        <f t="shared" si="72"/>
        <v>0</v>
      </c>
      <c r="DM88" s="115">
        <f t="shared" si="72"/>
        <v>3244778</v>
      </c>
      <c r="DN88" s="115">
        <f t="shared" si="72"/>
        <v>433981</v>
      </c>
      <c r="DO88" s="115">
        <f t="shared" si="72"/>
        <v>192029</v>
      </c>
      <c r="DP88" s="115">
        <f t="shared" si="72"/>
        <v>1069394</v>
      </c>
      <c r="DQ88" s="115">
        <f t="shared" si="72"/>
        <v>0</v>
      </c>
      <c r="DR88" s="115">
        <f t="shared" si="72"/>
        <v>669296</v>
      </c>
      <c r="DS88" s="115">
        <f t="shared" si="72"/>
        <v>0</v>
      </c>
      <c r="DT88" s="115">
        <f t="shared" si="72"/>
        <v>0</v>
      </c>
      <c r="DU88" s="115">
        <f t="shared" si="72"/>
        <v>43455</v>
      </c>
      <c r="DV88" s="115">
        <f t="shared" si="72"/>
        <v>98038</v>
      </c>
      <c r="DW88" s="115">
        <f t="shared" si="72"/>
        <v>0</v>
      </c>
      <c r="DX88" s="115">
        <f t="shared" si="72"/>
        <v>193349</v>
      </c>
      <c r="DY88" s="115">
        <f t="shared" si="72"/>
        <v>915842</v>
      </c>
      <c r="DZ88" s="115">
        <f t="shared" si="72"/>
        <v>0</v>
      </c>
      <c r="EA88" s="115">
        <f t="shared" si="72"/>
        <v>0</v>
      </c>
      <c r="EB88" s="115">
        <f t="shared" si="72"/>
        <v>0</v>
      </c>
      <c r="EC88" s="115">
        <f t="shared" ref="EC88:FH88" si="73">SUBTOTAL(9,EC71:EC87)</f>
        <v>249182</v>
      </c>
      <c r="ED88" s="115">
        <f t="shared" si="73"/>
        <v>0</v>
      </c>
      <c r="EE88" s="115">
        <f t="shared" si="73"/>
        <v>258144</v>
      </c>
      <c r="EF88" s="115">
        <f t="shared" si="73"/>
        <v>0</v>
      </c>
      <c r="EG88" s="115">
        <f t="shared" si="73"/>
        <v>0</v>
      </c>
      <c r="EH88" s="115">
        <f t="shared" si="73"/>
        <v>55434</v>
      </c>
      <c r="EI88" s="115">
        <f t="shared" si="73"/>
        <v>889947</v>
      </c>
      <c r="EJ88" s="115">
        <f t="shared" si="73"/>
        <v>282795.06</v>
      </c>
      <c r="EK88" s="115">
        <f t="shared" si="73"/>
        <v>597907.68999999994</v>
      </c>
      <c r="EL88" s="115">
        <f t="shared" si="73"/>
        <v>189861</v>
      </c>
      <c r="EM88" s="115">
        <f t="shared" si="73"/>
        <v>63506</v>
      </c>
      <c r="EN88" s="115">
        <f t="shared" si="73"/>
        <v>116191</v>
      </c>
      <c r="EO88" s="115">
        <f t="shared" si="73"/>
        <v>0</v>
      </c>
      <c r="EP88" s="115">
        <f t="shared" si="73"/>
        <v>803089</v>
      </c>
      <c r="EQ88" s="115">
        <f t="shared" si="73"/>
        <v>612175</v>
      </c>
      <c r="ER88" s="115">
        <f t="shared" si="73"/>
        <v>165489</v>
      </c>
      <c r="ES88" s="115">
        <f t="shared" si="73"/>
        <v>0</v>
      </c>
      <c r="ET88" s="115">
        <f t="shared" si="73"/>
        <v>0</v>
      </c>
      <c r="EU88" s="115">
        <f t="shared" si="73"/>
        <v>0</v>
      </c>
      <c r="EV88" s="115">
        <f t="shared" si="73"/>
        <v>0</v>
      </c>
      <c r="EW88" s="115">
        <f t="shared" si="73"/>
        <v>0</v>
      </c>
      <c r="EX88" s="115">
        <f t="shared" si="73"/>
        <v>0</v>
      </c>
      <c r="EY88" s="115">
        <f t="shared" si="73"/>
        <v>0</v>
      </c>
      <c r="EZ88" s="115">
        <f t="shared" si="73"/>
        <v>0</v>
      </c>
      <c r="FA88" s="115">
        <f t="shared" si="73"/>
        <v>0</v>
      </c>
      <c r="FB88" s="115">
        <f t="shared" si="73"/>
        <v>0</v>
      </c>
      <c r="FC88" s="115">
        <f t="shared" si="73"/>
        <v>0</v>
      </c>
      <c r="FD88" s="115">
        <f t="shared" si="73"/>
        <v>0</v>
      </c>
      <c r="FE88" s="115">
        <f t="shared" si="73"/>
        <v>0</v>
      </c>
      <c r="FF88" s="115">
        <f t="shared" si="73"/>
        <v>0</v>
      </c>
      <c r="FG88" s="115">
        <f t="shared" si="73"/>
        <v>0</v>
      </c>
      <c r="FH88" s="115">
        <f t="shared" si="73"/>
        <v>0</v>
      </c>
      <c r="FI88" s="115">
        <f t="shared" ref="FI88:GI88" si="74">SUBTOTAL(9,FI71:FI87)</f>
        <v>0</v>
      </c>
      <c r="FJ88" s="115">
        <f t="shared" si="74"/>
        <v>0</v>
      </c>
      <c r="FK88" s="115">
        <f t="shared" si="74"/>
        <v>0</v>
      </c>
      <c r="FL88" s="115">
        <f t="shared" si="74"/>
        <v>0</v>
      </c>
      <c r="FM88" s="115">
        <f t="shared" si="74"/>
        <v>0</v>
      </c>
      <c r="FN88" s="115">
        <f t="shared" si="74"/>
        <v>0</v>
      </c>
      <c r="FO88" s="115">
        <f t="shared" si="74"/>
        <v>0</v>
      </c>
      <c r="FP88" s="115">
        <f t="shared" si="74"/>
        <v>0</v>
      </c>
      <c r="FQ88" s="115">
        <f t="shared" si="74"/>
        <v>0</v>
      </c>
      <c r="FR88" s="115">
        <f t="shared" si="74"/>
        <v>0</v>
      </c>
      <c r="FS88" s="115">
        <f t="shared" si="74"/>
        <v>0</v>
      </c>
      <c r="FT88" s="115">
        <f t="shared" si="74"/>
        <v>0</v>
      </c>
      <c r="FU88" s="115">
        <f t="shared" si="74"/>
        <v>0</v>
      </c>
      <c r="FV88" s="115">
        <f t="shared" si="74"/>
        <v>0</v>
      </c>
      <c r="FW88" s="115">
        <f t="shared" si="74"/>
        <v>0</v>
      </c>
      <c r="FX88" s="115">
        <f t="shared" si="74"/>
        <v>0</v>
      </c>
      <c r="FY88" s="115">
        <f t="shared" si="74"/>
        <v>0</v>
      </c>
      <c r="FZ88" s="115">
        <f t="shared" si="74"/>
        <v>0</v>
      </c>
      <c r="GA88" s="115">
        <f t="shared" si="74"/>
        <v>0</v>
      </c>
      <c r="GB88" s="115">
        <f t="shared" si="74"/>
        <v>0</v>
      </c>
      <c r="GC88" s="115">
        <f t="shared" si="74"/>
        <v>0</v>
      </c>
      <c r="GD88" s="115">
        <f t="shared" si="74"/>
        <v>0</v>
      </c>
      <c r="GE88" s="115">
        <f t="shared" si="74"/>
        <v>0</v>
      </c>
      <c r="GF88" s="115">
        <f t="shared" si="74"/>
        <v>0</v>
      </c>
      <c r="GG88" s="115">
        <f t="shared" si="74"/>
        <v>0</v>
      </c>
      <c r="GH88" s="115">
        <f t="shared" si="74"/>
        <v>0</v>
      </c>
      <c r="GI88" s="115">
        <f t="shared" si="74"/>
        <v>97639794.99000001</v>
      </c>
    </row>
    <row r="89" spans="1:191" ht="10.5" thickTop="1"/>
    <row r="90" spans="1:191" ht="10.5">
      <c r="A90" s="7" t="s">
        <v>295</v>
      </c>
      <c r="B90" s="726" t="s">
        <v>296</v>
      </c>
      <c r="C90" s="726"/>
      <c r="D90" s="72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  <c r="BC90" s="116"/>
      <c r="BD90" s="116"/>
      <c r="BE90" s="116"/>
      <c r="BF90" s="116"/>
      <c r="BG90" s="116"/>
      <c r="BH90" s="116"/>
      <c r="BI90" s="116"/>
      <c r="BJ90" s="116"/>
      <c r="BK90" s="116"/>
      <c r="BL90" s="116"/>
      <c r="BM90" s="116"/>
      <c r="BN90" s="116"/>
      <c r="BO90" s="116"/>
      <c r="BP90" s="116"/>
      <c r="BQ90" s="116"/>
      <c r="BR90" s="116"/>
      <c r="BS90" s="116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  <c r="EB90" s="116"/>
      <c r="EC90" s="116"/>
      <c r="ED90" s="116"/>
      <c r="EE90" s="116"/>
      <c r="EF90" s="116"/>
      <c r="EG90" s="116"/>
      <c r="EH90" s="116"/>
      <c r="EI90" s="116"/>
      <c r="EJ90" s="116"/>
      <c r="EK90" s="116"/>
      <c r="EL90" s="116"/>
      <c r="EM90" s="116"/>
      <c r="EN90" s="116"/>
      <c r="EO90" s="116"/>
      <c r="EP90" s="116"/>
      <c r="EQ90" s="116"/>
      <c r="ER90" s="116"/>
      <c r="ES90" s="116"/>
      <c r="ET90" s="116"/>
      <c r="EU90" s="116"/>
      <c r="EV90" s="116"/>
      <c r="EW90" s="116"/>
      <c r="EX90" s="116"/>
      <c r="EY90" s="116"/>
      <c r="EZ90" s="116"/>
      <c r="FA90" s="116"/>
      <c r="FB90" s="116"/>
      <c r="FC90" s="116"/>
      <c r="FD90" s="116"/>
      <c r="FE90" s="116"/>
      <c r="FF90" s="116"/>
      <c r="FG90" s="116"/>
      <c r="FH90" s="116"/>
      <c r="FI90" s="116"/>
      <c r="FJ90" s="116"/>
      <c r="FK90" s="116"/>
      <c r="FL90" s="116"/>
      <c r="FM90" s="116"/>
      <c r="FN90" s="116"/>
      <c r="FO90" s="116"/>
      <c r="FP90" s="116"/>
      <c r="FQ90" s="116"/>
      <c r="FR90" s="116"/>
      <c r="FS90" s="116"/>
      <c r="FT90" s="116"/>
      <c r="FU90" s="116"/>
      <c r="FV90" s="116"/>
      <c r="FW90" s="116"/>
      <c r="FX90" s="116"/>
      <c r="FY90" s="116"/>
      <c r="FZ90" s="116"/>
      <c r="GA90" s="116"/>
      <c r="GB90" s="116"/>
      <c r="GC90" s="116"/>
      <c r="GD90" s="116"/>
      <c r="GE90" s="116"/>
      <c r="GF90" s="116"/>
      <c r="GG90" s="116"/>
      <c r="GH90" s="116"/>
      <c r="GI90" s="116"/>
    </row>
    <row r="91" spans="1:191" ht="10.5">
      <c r="A91" s="726" t="s">
        <v>0</v>
      </c>
      <c r="B91" s="726"/>
      <c r="C91" s="8" t="s">
        <v>195</v>
      </c>
      <c r="D91" s="7" t="s">
        <v>196</v>
      </c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  <c r="EB91" s="116"/>
      <c r="EC91" s="116"/>
      <c r="ED91" s="116"/>
      <c r="EE91" s="116"/>
      <c r="EF91" s="116"/>
      <c r="EG91" s="116"/>
      <c r="EH91" s="116"/>
      <c r="EI91" s="116"/>
      <c r="EJ91" s="116"/>
      <c r="EK91" s="116"/>
      <c r="EL91" s="116"/>
      <c r="EM91" s="116"/>
      <c r="EN91" s="116"/>
      <c r="EO91" s="116"/>
      <c r="EP91" s="116"/>
      <c r="EQ91" s="116"/>
      <c r="ER91" s="116"/>
      <c r="ES91" s="116"/>
      <c r="ET91" s="116"/>
      <c r="EU91" s="116"/>
      <c r="EV91" s="116"/>
      <c r="EW91" s="116"/>
      <c r="EX91" s="116"/>
      <c r="EY91" s="116"/>
      <c r="EZ91" s="116"/>
      <c r="FA91" s="116"/>
      <c r="FB91" s="116"/>
      <c r="FC91" s="116"/>
      <c r="FD91" s="116"/>
      <c r="FE91" s="116"/>
      <c r="FF91" s="116"/>
      <c r="FG91" s="116"/>
      <c r="FH91" s="116"/>
      <c r="FI91" s="116"/>
      <c r="FJ91" s="116"/>
      <c r="FK91" s="116"/>
      <c r="FL91" s="116"/>
      <c r="FM91" s="116"/>
      <c r="FN91" s="116"/>
      <c r="FO91" s="116"/>
      <c r="FP91" s="116"/>
      <c r="FQ91" s="116"/>
      <c r="FR91" s="116"/>
      <c r="FS91" s="116"/>
      <c r="FT91" s="116"/>
      <c r="FU91" s="116"/>
      <c r="FV91" s="116"/>
      <c r="FW91" s="116"/>
      <c r="FX91" s="116"/>
      <c r="FY91" s="116"/>
      <c r="FZ91" s="116"/>
      <c r="GA91" s="116"/>
      <c r="GB91" s="116"/>
      <c r="GC91" s="116"/>
      <c r="GD91" s="116"/>
      <c r="GE91" s="116"/>
      <c r="GF91" s="116"/>
      <c r="GG91" s="116"/>
      <c r="GH91" s="116"/>
      <c r="GI91" s="116"/>
    </row>
    <row r="92" spans="1:191">
      <c r="A92" s="727" t="s">
        <v>0</v>
      </c>
      <c r="B92" s="727"/>
      <c r="C92" s="9" t="s">
        <v>207</v>
      </c>
      <c r="D92" t="s">
        <v>208</v>
      </c>
      <c r="E92" s="113">
        <v>0</v>
      </c>
      <c r="F92" s="113">
        <v>0</v>
      </c>
      <c r="G92" s="113">
        <v>0</v>
      </c>
      <c r="H92" s="113">
        <v>0</v>
      </c>
      <c r="I92" s="113">
        <v>1144.23</v>
      </c>
      <c r="J92" s="113">
        <v>0</v>
      </c>
      <c r="K92" s="113">
        <v>0</v>
      </c>
      <c r="L92" s="113">
        <v>0</v>
      </c>
      <c r="M92" s="113">
        <v>0</v>
      </c>
      <c r="N92" s="113">
        <v>0</v>
      </c>
      <c r="O92" s="113">
        <v>0</v>
      </c>
      <c r="P92" s="113">
        <v>0</v>
      </c>
      <c r="Q92" s="113">
        <v>0</v>
      </c>
      <c r="R92" s="113">
        <v>0</v>
      </c>
      <c r="S92" s="113">
        <v>0</v>
      </c>
      <c r="T92" s="113">
        <v>0</v>
      </c>
      <c r="U92" s="113">
        <v>0</v>
      </c>
      <c r="V92" s="113">
        <v>0</v>
      </c>
      <c r="W92" s="113">
        <v>0</v>
      </c>
      <c r="X92" s="113">
        <v>0</v>
      </c>
      <c r="Y92" s="113">
        <v>0</v>
      </c>
      <c r="Z92" s="113">
        <v>0</v>
      </c>
      <c r="AA92" s="113">
        <v>0</v>
      </c>
      <c r="AB92" s="113">
        <v>0</v>
      </c>
      <c r="AC92" s="113">
        <v>0</v>
      </c>
      <c r="AD92" s="113">
        <v>0</v>
      </c>
      <c r="AE92" s="113">
        <v>0</v>
      </c>
      <c r="AF92" s="113">
        <v>0</v>
      </c>
      <c r="AG92" s="113">
        <v>0</v>
      </c>
      <c r="AH92" s="113">
        <v>0</v>
      </c>
      <c r="AI92" s="113">
        <v>0</v>
      </c>
      <c r="AJ92" s="113">
        <v>0</v>
      </c>
      <c r="AK92" s="113">
        <v>0</v>
      </c>
      <c r="AL92" s="113">
        <v>0</v>
      </c>
      <c r="AM92" s="113">
        <v>0</v>
      </c>
      <c r="AN92" s="113">
        <v>62.82</v>
      </c>
      <c r="AO92" s="113">
        <v>0</v>
      </c>
      <c r="AP92" s="113">
        <v>0</v>
      </c>
      <c r="AQ92" s="113">
        <v>0</v>
      </c>
      <c r="AR92" s="113">
        <v>0</v>
      </c>
      <c r="AS92" s="113">
        <v>0</v>
      </c>
      <c r="AT92" s="113">
        <v>0</v>
      </c>
      <c r="AU92" s="113">
        <v>0</v>
      </c>
      <c r="AV92" s="113">
        <v>0</v>
      </c>
      <c r="AW92" s="113">
        <v>0</v>
      </c>
      <c r="AX92" s="113">
        <v>0</v>
      </c>
      <c r="AY92" s="113">
        <v>0</v>
      </c>
      <c r="AZ92" s="113">
        <v>0</v>
      </c>
      <c r="BA92" s="113">
        <v>0</v>
      </c>
      <c r="BB92" s="113">
        <v>0</v>
      </c>
      <c r="BC92" s="113">
        <v>0</v>
      </c>
      <c r="BD92" s="113">
        <v>0</v>
      </c>
      <c r="BE92" s="113">
        <v>0</v>
      </c>
      <c r="BF92" s="113">
        <v>0</v>
      </c>
      <c r="BG92" s="113">
        <v>0</v>
      </c>
      <c r="BH92" s="113">
        <v>0</v>
      </c>
      <c r="BI92" s="113">
        <v>0</v>
      </c>
      <c r="BJ92" s="113">
        <v>0</v>
      </c>
      <c r="BK92" s="113">
        <v>0</v>
      </c>
      <c r="BL92" s="113">
        <v>0</v>
      </c>
      <c r="BM92" s="113">
        <v>0</v>
      </c>
      <c r="BN92" s="113">
        <v>0</v>
      </c>
      <c r="BO92" s="113">
        <v>0</v>
      </c>
      <c r="BP92" s="113">
        <v>0</v>
      </c>
      <c r="BQ92" s="113">
        <v>0</v>
      </c>
      <c r="BR92" s="113">
        <v>0</v>
      </c>
      <c r="BS92" s="113">
        <v>0</v>
      </c>
      <c r="BT92" s="113">
        <v>0</v>
      </c>
      <c r="BU92" s="113">
        <v>0</v>
      </c>
      <c r="BV92" s="113">
        <v>0</v>
      </c>
      <c r="BW92" s="113">
        <v>0</v>
      </c>
      <c r="BX92" s="113">
        <v>0</v>
      </c>
      <c r="BY92" s="113">
        <v>0</v>
      </c>
      <c r="BZ92" s="113">
        <v>0</v>
      </c>
      <c r="CA92" s="113">
        <v>0</v>
      </c>
      <c r="CB92" s="113">
        <v>0</v>
      </c>
      <c r="CC92" s="113">
        <v>0</v>
      </c>
      <c r="CD92" s="113">
        <v>0</v>
      </c>
      <c r="CE92" s="113">
        <v>0</v>
      </c>
      <c r="CF92" s="113">
        <v>0</v>
      </c>
      <c r="CG92" s="113">
        <v>0</v>
      </c>
      <c r="CH92" s="113">
        <v>0</v>
      </c>
      <c r="CI92" s="113">
        <v>0</v>
      </c>
      <c r="CJ92" s="113">
        <v>0</v>
      </c>
      <c r="CK92" s="113">
        <v>0</v>
      </c>
      <c r="CL92" s="113">
        <v>0</v>
      </c>
      <c r="CM92" s="113">
        <v>0</v>
      </c>
      <c r="CN92" s="113">
        <v>0</v>
      </c>
      <c r="CO92" s="113">
        <v>0</v>
      </c>
      <c r="CP92" s="113">
        <v>0</v>
      </c>
      <c r="CQ92" s="113">
        <v>0</v>
      </c>
      <c r="CR92" s="113">
        <v>0</v>
      </c>
      <c r="CS92" s="113">
        <v>0</v>
      </c>
      <c r="CT92" s="113">
        <v>0</v>
      </c>
      <c r="CU92" s="113">
        <v>0</v>
      </c>
      <c r="CV92" s="113">
        <v>0</v>
      </c>
      <c r="CW92" s="113">
        <v>0</v>
      </c>
      <c r="CX92" s="113">
        <v>0</v>
      </c>
      <c r="CY92" s="113">
        <v>0</v>
      </c>
      <c r="CZ92" s="113">
        <v>0</v>
      </c>
      <c r="DA92" s="113">
        <v>0</v>
      </c>
      <c r="DB92" s="113">
        <v>5.27</v>
      </c>
      <c r="DC92" s="113">
        <v>0</v>
      </c>
      <c r="DD92" s="113">
        <v>0</v>
      </c>
      <c r="DE92" s="113">
        <v>0</v>
      </c>
      <c r="DF92" s="113">
        <v>0.62</v>
      </c>
      <c r="DG92" s="113">
        <v>0</v>
      </c>
      <c r="DH92" s="113">
        <v>2875.67</v>
      </c>
      <c r="DI92" s="113">
        <v>0</v>
      </c>
      <c r="DJ92" s="113">
        <v>0</v>
      </c>
      <c r="DK92" s="113">
        <v>0</v>
      </c>
      <c r="DL92" s="113">
        <v>0</v>
      </c>
      <c r="DM92" s="113">
        <v>0</v>
      </c>
      <c r="DN92" s="113">
        <v>0</v>
      </c>
      <c r="DO92" s="113">
        <v>0</v>
      </c>
      <c r="DP92" s="113">
        <v>0</v>
      </c>
      <c r="DQ92" s="113">
        <v>0</v>
      </c>
      <c r="DR92" s="113">
        <v>0</v>
      </c>
      <c r="DS92" s="113">
        <v>0</v>
      </c>
      <c r="DT92" s="113">
        <v>0</v>
      </c>
      <c r="DU92" s="113">
        <v>0</v>
      </c>
      <c r="DV92" s="113">
        <v>0</v>
      </c>
      <c r="DW92" s="113">
        <v>0</v>
      </c>
      <c r="DX92" s="113">
        <v>0</v>
      </c>
      <c r="DY92" s="113">
        <v>0</v>
      </c>
      <c r="DZ92" s="113">
        <v>0</v>
      </c>
      <c r="EA92" s="113">
        <v>0</v>
      </c>
      <c r="EB92" s="113">
        <v>0</v>
      </c>
      <c r="EC92" s="113">
        <v>0</v>
      </c>
      <c r="ED92" s="113">
        <v>0</v>
      </c>
      <c r="EE92" s="113">
        <v>0</v>
      </c>
      <c r="EF92" s="113">
        <v>0</v>
      </c>
      <c r="EG92" s="113">
        <v>0</v>
      </c>
      <c r="EH92" s="113">
        <v>0</v>
      </c>
      <c r="EI92" s="113">
        <v>0</v>
      </c>
      <c r="EJ92" s="113">
        <v>0</v>
      </c>
      <c r="EK92" s="113">
        <v>0</v>
      </c>
      <c r="EL92" s="113">
        <v>0</v>
      </c>
      <c r="EM92" s="113">
        <v>0</v>
      </c>
      <c r="EN92" s="113">
        <v>0</v>
      </c>
      <c r="EO92" s="113">
        <v>0</v>
      </c>
      <c r="EP92" s="113">
        <v>27.17</v>
      </c>
      <c r="EQ92" s="113">
        <v>0</v>
      </c>
      <c r="ER92" s="113">
        <v>0</v>
      </c>
      <c r="ES92" s="113">
        <v>0</v>
      </c>
      <c r="ET92" s="113">
        <v>0</v>
      </c>
      <c r="EU92" s="113">
        <v>0</v>
      </c>
      <c r="EV92" s="113">
        <v>0</v>
      </c>
      <c r="EW92" s="113">
        <v>0</v>
      </c>
      <c r="EX92" s="113">
        <v>0</v>
      </c>
      <c r="EY92" s="113">
        <v>0</v>
      </c>
      <c r="EZ92" s="113">
        <v>0</v>
      </c>
      <c r="FA92" s="113">
        <v>0</v>
      </c>
      <c r="FB92" s="113">
        <v>0</v>
      </c>
      <c r="FC92" s="113">
        <v>0</v>
      </c>
      <c r="FD92" s="113">
        <v>0</v>
      </c>
      <c r="FE92" s="113">
        <v>0</v>
      </c>
      <c r="FF92" s="113">
        <v>0</v>
      </c>
      <c r="FG92" s="113">
        <v>0</v>
      </c>
      <c r="FH92" s="113">
        <v>0</v>
      </c>
      <c r="FI92" s="113">
        <v>0</v>
      </c>
      <c r="FJ92" s="113">
        <v>0</v>
      </c>
      <c r="FK92" s="113">
        <v>0</v>
      </c>
      <c r="FL92" s="113">
        <v>0</v>
      </c>
      <c r="FM92" s="113">
        <v>0</v>
      </c>
      <c r="FN92" s="113">
        <v>0</v>
      </c>
      <c r="FO92" s="113">
        <v>0</v>
      </c>
      <c r="FP92" s="113">
        <v>0</v>
      </c>
      <c r="FQ92" s="113">
        <v>0</v>
      </c>
      <c r="FR92" s="113">
        <v>0</v>
      </c>
      <c r="FS92" s="113">
        <v>0</v>
      </c>
      <c r="FT92" s="113">
        <v>0</v>
      </c>
      <c r="FU92" s="113">
        <v>0</v>
      </c>
      <c r="FV92" s="113">
        <v>0</v>
      </c>
      <c r="FW92" s="113">
        <v>0</v>
      </c>
      <c r="FX92" s="113">
        <v>0</v>
      </c>
      <c r="FY92" s="113">
        <v>0</v>
      </c>
      <c r="FZ92" s="113">
        <v>0</v>
      </c>
      <c r="GA92" s="113">
        <v>0</v>
      </c>
      <c r="GB92" s="113">
        <v>76.989999999999995</v>
      </c>
      <c r="GC92" s="113">
        <v>0</v>
      </c>
      <c r="GD92" s="113">
        <v>0</v>
      </c>
      <c r="GE92" s="113">
        <v>0</v>
      </c>
      <c r="GF92" s="113">
        <v>0</v>
      </c>
      <c r="GG92" s="113">
        <v>0</v>
      </c>
      <c r="GH92" s="113">
        <v>0</v>
      </c>
      <c r="GI92" s="113">
        <f>SUM(E92:GH92)</f>
        <v>4192.7699999999995</v>
      </c>
    </row>
    <row r="93" spans="1:191">
      <c r="A93" s="727" t="s">
        <v>0</v>
      </c>
      <c r="B93" s="727"/>
      <c r="C93" s="9" t="s">
        <v>229</v>
      </c>
      <c r="D93" t="s">
        <v>230</v>
      </c>
      <c r="E93" s="113">
        <v>0</v>
      </c>
      <c r="F93" s="113">
        <v>0</v>
      </c>
      <c r="G93" s="113">
        <v>0</v>
      </c>
      <c r="H93" s="113">
        <v>0</v>
      </c>
      <c r="I93" s="113">
        <v>0</v>
      </c>
      <c r="J93" s="113">
        <v>0</v>
      </c>
      <c r="K93" s="113">
        <v>0</v>
      </c>
      <c r="L93" s="113">
        <v>0</v>
      </c>
      <c r="M93" s="113">
        <v>0</v>
      </c>
      <c r="N93" s="113">
        <v>220</v>
      </c>
      <c r="O93" s="113">
        <v>0</v>
      </c>
      <c r="P93" s="113">
        <v>0</v>
      </c>
      <c r="Q93" s="113">
        <v>0</v>
      </c>
      <c r="R93" s="113">
        <v>0</v>
      </c>
      <c r="S93" s="113">
        <v>394.75</v>
      </c>
      <c r="T93" s="113">
        <v>0</v>
      </c>
      <c r="U93" s="113">
        <v>0</v>
      </c>
      <c r="V93" s="113">
        <v>0</v>
      </c>
      <c r="W93" s="113">
        <v>0</v>
      </c>
      <c r="X93" s="113">
        <v>0</v>
      </c>
      <c r="Y93" s="113">
        <v>0</v>
      </c>
      <c r="Z93" s="113">
        <v>2558.41</v>
      </c>
      <c r="AA93" s="113">
        <v>0</v>
      </c>
      <c r="AB93" s="113">
        <v>0</v>
      </c>
      <c r="AC93" s="113">
        <v>0</v>
      </c>
      <c r="AD93" s="113">
        <v>0</v>
      </c>
      <c r="AE93" s="113">
        <v>0</v>
      </c>
      <c r="AF93" s="113">
        <v>0</v>
      </c>
      <c r="AG93" s="113">
        <v>0</v>
      </c>
      <c r="AH93" s="113">
        <v>0</v>
      </c>
      <c r="AI93" s="113">
        <v>0</v>
      </c>
      <c r="AJ93" s="113">
        <v>0</v>
      </c>
      <c r="AK93" s="113">
        <v>0</v>
      </c>
      <c r="AL93" s="113">
        <v>0</v>
      </c>
      <c r="AM93" s="113">
        <v>0</v>
      </c>
      <c r="AN93" s="113">
        <v>0</v>
      </c>
      <c r="AO93" s="113">
        <v>0</v>
      </c>
      <c r="AP93" s="113">
        <v>0</v>
      </c>
      <c r="AQ93" s="113">
        <v>0</v>
      </c>
      <c r="AR93" s="113">
        <v>0</v>
      </c>
      <c r="AS93" s="113">
        <v>0</v>
      </c>
      <c r="AT93" s="113">
        <v>0</v>
      </c>
      <c r="AU93" s="113">
        <v>0</v>
      </c>
      <c r="AV93" s="113">
        <v>0</v>
      </c>
      <c r="AW93" s="113">
        <v>0</v>
      </c>
      <c r="AX93" s="113">
        <v>0</v>
      </c>
      <c r="AY93" s="113">
        <v>0</v>
      </c>
      <c r="AZ93" s="113">
        <v>0</v>
      </c>
      <c r="BA93" s="113">
        <v>0</v>
      </c>
      <c r="BB93" s="113">
        <v>0</v>
      </c>
      <c r="BC93" s="113">
        <v>0</v>
      </c>
      <c r="BD93" s="113">
        <v>0</v>
      </c>
      <c r="BE93" s="113">
        <v>0</v>
      </c>
      <c r="BF93" s="113">
        <v>0</v>
      </c>
      <c r="BG93" s="113">
        <v>0</v>
      </c>
      <c r="BH93" s="113">
        <v>0</v>
      </c>
      <c r="BI93" s="113">
        <v>0</v>
      </c>
      <c r="BJ93" s="113">
        <v>0</v>
      </c>
      <c r="BK93" s="113">
        <v>0</v>
      </c>
      <c r="BL93" s="113">
        <v>0</v>
      </c>
      <c r="BM93" s="113">
        <v>0</v>
      </c>
      <c r="BN93" s="113">
        <v>0</v>
      </c>
      <c r="BO93" s="113">
        <v>0</v>
      </c>
      <c r="BP93" s="113">
        <v>0</v>
      </c>
      <c r="BQ93" s="113">
        <v>0</v>
      </c>
      <c r="BR93" s="113">
        <v>0</v>
      </c>
      <c r="BS93" s="113">
        <v>0</v>
      </c>
      <c r="BT93" s="113">
        <v>0</v>
      </c>
      <c r="BU93" s="113">
        <v>0</v>
      </c>
      <c r="BV93" s="113">
        <v>0</v>
      </c>
      <c r="BW93" s="113">
        <v>0</v>
      </c>
      <c r="BX93" s="113">
        <v>240</v>
      </c>
      <c r="BY93" s="113">
        <v>0</v>
      </c>
      <c r="BZ93" s="113">
        <v>0</v>
      </c>
      <c r="CA93" s="113">
        <v>0</v>
      </c>
      <c r="CB93" s="113">
        <v>0</v>
      </c>
      <c r="CC93" s="113">
        <v>205.7</v>
      </c>
      <c r="CD93" s="113">
        <v>0</v>
      </c>
      <c r="CE93" s="113">
        <v>0</v>
      </c>
      <c r="CF93" s="113">
        <v>0</v>
      </c>
      <c r="CG93" s="113">
        <v>19</v>
      </c>
      <c r="CH93" s="113">
        <v>0</v>
      </c>
      <c r="CI93" s="113">
        <v>0</v>
      </c>
      <c r="CJ93" s="113">
        <v>0</v>
      </c>
      <c r="CK93" s="113">
        <v>0</v>
      </c>
      <c r="CL93" s="113">
        <v>0</v>
      </c>
      <c r="CM93" s="113">
        <v>0</v>
      </c>
      <c r="CN93" s="113">
        <v>0</v>
      </c>
      <c r="CO93" s="113">
        <v>0</v>
      </c>
      <c r="CP93" s="113">
        <v>487.28</v>
      </c>
      <c r="CQ93" s="113">
        <v>0</v>
      </c>
      <c r="CR93" s="113">
        <v>0</v>
      </c>
      <c r="CS93" s="113">
        <v>0</v>
      </c>
      <c r="CT93" s="113">
        <v>0</v>
      </c>
      <c r="CU93" s="113">
        <v>0</v>
      </c>
      <c r="CV93" s="113">
        <v>0</v>
      </c>
      <c r="CW93" s="113">
        <v>0</v>
      </c>
      <c r="CX93" s="113">
        <v>0</v>
      </c>
      <c r="CY93" s="113">
        <v>45</v>
      </c>
      <c r="CZ93" s="113">
        <v>0</v>
      </c>
      <c r="DA93" s="113">
        <v>0</v>
      </c>
      <c r="DB93" s="113">
        <v>0</v>
      </c>
      <c r="DC93" s="113">
        <v>0</v>
      </c>
      <c r="DD93" s="113">
        <v>0</v>
      </c>
      <c r="DE93" s="113">
        <v>0</v>
      </c>
      <c r="DF93" s="113">
        <v>0</v>
      </c>
      <c r="DG93" s="113">
        <v>0</v>
      </c>
      <c r="DH93" s="113">
        <v>0</v>
      </c>
      <c r="DI93" s="113">
        <v>0</v>
      </c>
      <c r="DJ93" s="113">
        <v>0</v>
      </c>
      <c r="DK93" s="113">
        <v>0</v>
      </c>
      <c r="DL93" s="113">
        <v>0</v>
      </c>
      <c r="DM93" s="113">
        <v>0</v>
      </c>
      <c r="DN93" s="113">
        <v>0</v>
      </c>
      <c r="DO93" s="113">
        <v>0</v>
      </c>
      <c r="DP93" s="113">
        <v>0</v>
      </c>
      <c r="DQ93" s="113">
        <v>0</v>
      </c>
      <c r="DR93" s="113">
        <v>0</v>
      </c>
      <c r="DS93" s="113">
        <v>0</v>
      </c>
      <c r="DT93" s="113">
        <v>0</v>
      </c>
      <c r="DU93" s="113">
        <v>0</v>
      </c>
      <c r="DV93" s="113">
        <v>0</v>
      </c>
      <c r="DW93" s="113">
        <v>0</v>
      </c>
      <c r="DX93" s="113">
        <v>0</v>
      </c>
      <c r="DY93" s="113">
        <v>0</v>
      </c>
      <c r="DZ93" s="113">
        <v>0</v>
      </c>
      <c r="EA93" s="113">
        <v>0</v>
      </c>
      <c r="EB93" s="113">
        <v>0</v>
      </c>
      <c r="EC93" s="113">
        <v>0</v>
      </c>
      <c r="ED93" s="113">
        <v>0</v>
      </c>
      <c r="EE93" s="113">
        <v>0</v>
      </c>
      <c r="EF93" s="113">
        <v>0</v>
      </c>
      <c r="EG93" s="113">
        <v>0</v>
      </c>
      <c r="EH93" s="113">
        <v>0</v>
      </c>
      <c r="EI93" s="113">
        <v>0</v>
      </c>
      <c r="EJ93" s="113">
        <v>0</v>
      </c>
      <c r="EK93" s="113">
        <v>198</v>
      </c>
      <c r="EL93" s="113">
        <v>0</v>
      </c>
      <c r="EM93" s="113">
        <v>0</v>
      </c>
      <c r="EN93" s="113">
        <v>0</v>
      </c>
      <c r="EO93" s="113">
        <v>0</v>
      </c>
      <c r="EP93" s="113">
        <v>0</v>
      </c>
      <c r="EQ93" s="113">
        <v>0</v>
      </c>
      <c r="ER93" s="113">
        <v>0</v>
      </c>
      <c r="ES93" s="113">
        <v>0</v>
      </c>
      <c r="ET93" s="113">
        <v>0</v>
      </c>
      <c r="EU93" s="113">
        <v>0</v>
      </c>
      <c r="EV93" s="113">
        <v>0</v>
      </c>
      <c r="EW93" s="113">
        <v>0</v>
      </c>
      <c r="EX93" s="113">
        <v>20</v>
      </c>
      <c r="EY93" s="113">
        <v>0</v>
      </c>
      <c r="EZ93" s="113">
        <v>0</v>
      </c>
      <c r="FA93" s="113">
        <v>441.81</v>
      </c>
      <c r="FB93" s="113">
        <v>0</v>
      </c>
      <c r="FC93" s="113">
        <v>0</v>
      </c>
      <c r="FD93" s="113">
        <v>0</v>
      </c>
      <c r="FE93" s="113">
        <v>0</v>
      </c>
      <c r="FF93" s="113">
        <v>0</v>
      </c>
      <c r="FG93" s="113">
        <v>0</v>
      </c>
      <c r="FH93" s="113">
        <v>0</v>
      </c>
      <c r="FI93" s="113">
        <v>0</v>
      </c>
      <c r="FJ93" s="113">
        <v>0</v>
      </c>
      <c r="FK93" s="113">
        <v>0</v>
      </c>
      <c r="FL93" s="113">
        <v>0</v>
      </c>
      <c r="FM93" s="113">
        <v>0</v>
      </c>
      <c r="FN93" s="113">
        <v>0</v>
      </c>
      <c r="FO93" s="113">
        <v>0</v>
      </c>
      <c r="FP93" s="113">
        <v>0</v>
      </c>
      <c r="FQ93" s="113">
        <v>0</v>
      </c>
      <c r="FR93" s="113">
        <v>0</v>
      </c>
      <c r="FS93" s="113">
        <v>0</v>
      </c>
      <c r="FT93" s="113">
        <v>0</v>
      </c>
      <c r="FU93" s="113">
        <v>0</v>
      </c>
      <c r="FV93" s="113">
        <v>0</v>
      </c>
      <c r="FW93" s="113">
        <v>0</v>
      </c>
      <c r="FX93" s="113">
        <v>0</v>
      </c>
      <c r="FY93" s="113">
        <v>0</v>
      </c>
      <c r="FZ93" s="113">
        <v>0</v>
      </c>
      <c r="GA93" s="113">
        <v>0</v>
      </c>
      <c r="GB93" s="113">
        <v>0</v>
      </c>
      <c r="GC93" s="113">
        <v>0</v>
      </c>
      <c r="GD93" s="113">
        <v>0</v>
      </c>
      <c r="GE93" s="113">
        <v>0</v>
      </c>
      <c r="GF93" s="113">
        <v>0</v>
      </c>
      <c r="GG93" s="113">
        <v>0</v>
      </c>
      <c r="GH93" s="113">
        <v>0</v>
      </c>
      <c r="GI93" s="113">
        <f>SUM(E93:GH93)</f>
        <v>4829.95</v>
      </c>
    </row>
    <row r="94" spans="1:191">
      <c r="A94" s="727" t="s">
        <v>0</v>
      </c>
      <c r="B94" s="727"/>
      <c r="C94" s="9" t="s">
        <v>233</v>
      </c>
      <c r="D94" t="s">
        <v>234</v>
      </c>
      <c r="E94" s="113">
        <v>0</v>
      </c>
      <c r="F94" s="113">
        <v>0</v>
      </c>
      <c r="G94" s="113">
        <v>0</v>
      </c>
      <c r="H94" s="113">
        <v>2198.15</v>
      </c>
      <c r="I94" s="113">
        <v>0</v>
      </c>
      <c r="J94" s="113">
        <v>843.94</v>
      </c>
      <c r="K94" s="113">
        <v>0</v>
      </c>
      <c r="L94" s="113">
        <v>0</v>
      </c>
      <c r="M94" s="113">
        <v>0</v>
      </c>
      <c r="N94" s="113">
        <v>0</v>
      </c>
      <c r="O94" s="113">
        <v>0</v>
      </c>
      <c r="P94" s="113">
        <v>0</v>
      </c>
      <c r="Q94" s="113">
        <v>0</v>
      </c>
      <c r="R94" s="113">
        <v>0</v>
      </c>
      <c r="S94" s="113">
        <v>0</v>
      </c>
      <c r="T94" s="113">
        <v>2698.21</v>
      </c>
      <c r="U94" s="113">
        <v>0</v>
      </c>
      <c r="V94" s="113">
        <v>0</v>
      </c>
      <c r="W94" s="113">
        <v>0</v>
      </c>
      <c r="X94" s="113">
        <v>0</v>
      </c>
      <c r="Y94" s="113">
        <v>0</v>
      </c>
      <c r="Z94" s="113">
        <v>0</v>
      </c>
      <c r="AA94" s="113">
        <v>0</v>
      </c>
      <c r="AB94" s="113">
        <v>0</v>
      </c>
      <c r="AC94" s="113">
        <v>0</v>
      </c>
      <c r="AD94" s="113">
        <v>84.5</v>
      </c>
      <c r="AE94" s="113">
        <v>0</v>
      </c>
      <c r="AF94" s="113">
        <v>252.65</v>
      </c>
      <c r="AG94" s="113">
        <v>0</v>
      </c>
      <c r="AH94" s="113">
        <v>0</v>
      </c>
      <c r="AI94" s="113">
        <v>0</v>
      </c>
      <c r="AJ94" s="113">
        <v>0</v>
      </c>
      <c r="AK94" s="113">
        <v>0</v>
      </c>
      <c r="AL94" s="113">
        <v>0</v>
      </c>
      <c r="AM94" s="113">
        <v>0</v>
      </c>
      <c r="AN94" s="113">
        <v>0</v>
      </c>
      <c r="AO94" s="113">
        <v>0</v>
      </c>
      <c r="AP94" s="113">
        <v>0</v>
      </c>
      <c r="AQ94" s="113">
        <v>0</v>
      </c>
      <c r="AR94" s="113">
        <v>0</v>
      </c>
      <c r="AS94" s="113">
        <v>0</v>
      </c>
      <c r="AT94" s="113">
        <v>0</v>
      </c>
      <c r="AU94" s="113">
        <v>0</v>
      </c>
      <c r="AV94" s="113">
        <v>0</v>
      </c>
      <c r="AW94" s="113">
        <v>0</v>
      </c>
      <c r="AX94" s="113">
        <v>0</v>
      </c>
      <c r="AY94" s="113">
        <v>0</v>
      </c>
      <c r="AZ94" s="113">
        <v>0</v>
      </c>
      <c r="BA94" s="113">
        <v>0</v>
      </c>
      <c r="BB94" s="113">
        <v>1040.3399999999999</v>
      </c>
      <c r="BC94" s="113">
        <v>0</v>
      </c>
      <c r="BD94" s="113">
        <v>0</v>
      </c>
      <c r="BE94" s="113">
        <v>0</v>
      </c>
      <c r="BF94" s="113">
        <v>0</v>
      </c>
      <c r="BG94" s="113">
        <v>0</v>
      </c>
      <c r="BH94" s="113">
        <v>0</v>
      </c>
      <c r="BI94" s="113">
        <v>0</v>
      </c>
      <c r="BJ94" s="113">
        <v>0</v>
      </c>
      <c r="BK94" s="113">
        <v>0</v>
      </c>
      <c r="BL94" s="113">
        <v>0</v>
      </c>
      <c r="BM94" s="113">
        <v>0</v>
      </c>
      <c r="BN94" s="113">
        <v>0</v>
      </c>
      <c r="BO94" s="113">
        <v>0</v>
      </c>
      <c r="BP94" s="113">
        <v>0</v>
      </c>
      <c r="BQ94" s="113">
        <v>0</v>
      </c>
      <c r="BR94" s="113">
        <v>0</v>
      </c>
      <c r="BS94" s="113">
        <v>0</v>
      </c>
      <c r="BT94" s="113">
        <v>0</v>
      </c>
      <c r="BU94" s="113">
        <v>0</v>
      </c>
      <c r="BV94" s="113">
        <v>16028.72</v>
      </c>
      <c r="BW94" s="113">
        <v>0</v>
      </c>
      <c r="BX94" s="113">
        <v>0</v>
      </c>
      <c r="BY94" s="113">
        <v>0</v>
      </c>
      <c r="BZ94" s="113">
        <v>0</v>
      </c>
      <c r="CA94" s="113">
        <v>6163.97</v>
      </c>
      <c r="CB94" s="113">
        <v>0</v>
      </c>
      <c r="CC94" s="113">
        <v>0</v>
      </c>
      <c r="CD94" s="113">
        <v>0</v>
      </c>
      <c r="CE94" s="113">
        <v>0</v>
      </c>
      <c r="CF94" s="113">
        <v>0</v>
      </c>
      <c r="CG94" s="113">
        <v>0</v>
      </c>
      <c r="CH94" s="113">
        <v>0</v>
      </c>
      <c r="CI94" s="113">
        <v>0</v>
      </c>
      <c r="CJ94" s="113">
        <v>0</v>
      </c>
      <c r="CK94" s="113">
        <v>0</v>
      </c>
      <c r="CL94" s="113">
        <v>0</v>
      </c>
      <c r="CM94" s="113">
        <v>0</v>
      </c>
      <c r="CN94" s="113">
        <v>0</v>
      </c>
      <c r="CO94" s="113">
        <v>0</v>
      </c>
      <c r="CP94" s="113">
        <v>0</v>
      </c>
      <c r="CQ94" s="113">
        <v>0</v>
      </c>
      <c r="CR94" s="113">
        <v>0</v>
      </c>
      <c r="CS94" s="113">
        <v>0</v>
      </c>
      <c r="CT94" s="113">
        <v>0</v>
      </c>
      <c r="CU94" s="113">
        <v>293.5</v>
      </c>
      <c r="CV94" s="113">
        <v>0</v>
      </c>
      <c r="CW94" s="113">
        <v>0</v>
      </c>
      <c r="CX94" s="113">
        <v>0</v>
      </c>
      <c r="CY94" s="113">
        <v>0</v>
      </c>
      <c r="CZ94" s="113">
        <v>0</v>
      </c>
      <c r="DA94" s="113">
        <v>1710.71</v>
      </c>
      <c r="DB94" s="113">
        <v>0</v>
      </c>
      <c r="DC94" s="113">
        <v>0</v>
      </c>
      <c r="DD94" s="113">
        <v>495.04</v>
      </c>
      <c r="DE94" s="113">
        <v>0</v>
      </c>
      <c r="DF94" s="113">
        <v>0</v>
      </c>
      <c r="DG94" s="113">
        <v>3126.05</v>
      </c>
      <c r="DH94" s="113">
        <v>0</v>
      </c>
      <c r="DI94" s="113">
        <v>0</v>
      </c>
      <c r="DJ94" s="113">
        <v>0</v>
      </c>
      <c r="DK94" s="113">
        <v>0</v>
      </c>
      <c r="DL94" s="113">
        <v>0</v>
      </c>
      <c r="DM94" s="113">
        <v>0</v>
      </c>
      <c r="DN94" s="113">
        <v>0</v>
      </c>
      <c r="DO94" s="113">
        <v>0</v>
      </c>
      <c r="DP94" s="113">
        <v>1477.41</v>
      </c>
      <c r="DQ94" s="113">
        <v>0</v>
      </c>
      <c r="DR94" s="113">
        <v>0</v>
      </c>
      <c r="DS94" s="113">
        <v>0</v>
      </c>
      <c r="DT94" s="113">
        <v>0</v>
      </c>
      <c r="DU94" s="113">
        <v>0</v>
      </c>
      <c r="DV94" s="113">
        <v>0</v>
      </c>
      <c r="DW94" s="113">
        <v>0</v>
      </c>
      <c r="DX94" s="113">
        <v>0</v>
      </c>
      <c r="DY94" s="113">
        <v>0</v>
      </c>
      <c r="DZ94" s="113">
        <v>0</v>
      </c>
      <c r="EA94" s="113">
        <v>0</v>
      </c>
      <c r="EB94" s="113">
        <v>0</v>
      </c>
      <c r="EC94" s="113">
        <v>0</v>
      </c>
      <c r="ED94" s="113">
        <v>0</v>
      </c>
      <c r="EE94" s="113">
        <v>0</v>
      </c>
      <c r="EF94" s="113">
        <v>0</v>
      </c>
      <c r="EG94" s="113">
        <v>0</v>
      </c>
      <c r="EH94" s="113">
        <v>0</v>
      </c>
      <c r="EI94" s="113">
        <v>0</v>
      </c>
      <c r="EJ94" s="113">
        <v>0</v>
      </c>
      <c r="EK94" s="113">
        <v>0</v>
      </c>
      <c r="EL94" s="113">
        <v>0</v>
      </c>
      <c r="EM94" s="113">
        <v>0</v>
      </c>
      <c r="EN94" s="113">
        <v>0</v>
      </c>
      <c r="EO94" s="113">
        <v>0</v>
      </c>
      <c r="EP94" s="113">
        <v>619.70000000000005</v>
      </c>
      <c r="EQ94" s="113">
        <v>734.63</v>
      </c>
      <c r="ER94" s="113">
        <v>0</v>
      </c>
      <c r="ES94" s="113">
        <v>0</v>
      </c>
      <c r="ET94" s="113">
        <v>0</v>
      </c>
      <c r="EU94" s="113">
        <v>0</v>
      </c>
      <c r="EV94" s="113">
        <v>0</v>
      </c>
      <c r="EW94" s="113">
        <v>0</v>
      </c>
      <c r="EX94" s="113">
        <v>0</v>
      </c>
      <c r="EY94" s="113">
        <v>0</v>
      </c>
      <c r="EZ94" s="113">
        <v>0</v>
      </c>
      <c r="FA94" s="113">
        <v>0</v>
      </c>
      <c r="FB94" s="113">
        <v>34.44</v>
      </c>
      <c r="FC94" s="113">
        <v>0</v>
      </c>
      <c r="FD94" s="113">
        <v>0</v>
      </c>
      <c r="FE94" s="113">
        <v>0</v>
      </c>
      <c r="FF94" s="113">
        <v>0</v>
      </c>
      <c r="FG94" s="113">
        <v>0</v>
      </c>
      <c r="FH94" s="113">
        <v>0</v>
      </c>
      <c r="FI94" s="113">
        <v>0</v>
      </c>
      <c r="FJ94" s="113">
        <v>0</v>
      </c>
      <c r="FK94" s="113">
        <v>0</v>
      </c>
      <c r="FL94" s="113">
        <v>0</v>
      </c>
      <c r="FM94" s="113">
        <v>0</v>
      </c>
      <c r="FN94" s="113">
        <v>0</v>
      </c>
      <c r="FO94" s="113">
        <v>0</v>
      </c>
      <c r="FP94" s="113">
        <v>0</v>
      </c>
      <c r="FQ94" s="113">
        <v>0</v>
      </c>
      <c r="FR94" s="113">
        <v>0</v>
      </c>
      <c r="FS94" s="113">
        <v>0</v>
      </c>
      <c r="FT94" s="113">
        <v>0</v>
      </c>
      <c r="FU94" s="113">
        <v>0</v>
      </c>
      <c r="FV94" s="113">
        <v>0</v>
      </c>
      <c r="FW94" s="113">
        <v>0</v>
      </c>
      <c r="FX94" s="113">
        <v>0</v>
      </c>
      <c r="FY94" s="113">
        <v>0</v>
      </c>
      <c r="FZ94" s="113">
        <v>0</v>
      </c>
      <c r="GA94" s="113">
        <v>0</v>
      </c>
      <c r="GB94" s="113">
        <v>0</v>
      </c>
      <c r="GC94" s="113">
        <v>0</v>
      </c>
      <c r="GD94" s="113">
        <v>0</v>
      </c>
      <c r="GE94" s="113">
        <v>0</v>
      </c>
      <c r="GF94" s="113">
        <v>0</v>
      </c>
      <c r="GG94" s="113">
        <v>0</v>
      </c>
      <c r="GH94" s="113">
        <v>0</v>
      </c>
      <c r="GI94" s="113">
        <f>SUM(E94:GH94)</f>
        <v>37801.96</v>
      </c>
    </row>
    <row r="95" spans="1:191" ht="11" thickBot="1">
      <c r="A95" s="725" t="s">
        <v>0</v>
      </c>
      <c r="B95" s="725"/>
      <c r="C95" s="11" t="s">
        <v>195</v>
      </c>
      <c r="D95" s="10" t="s">
        <v>235</v>
      </c>
      <c r="E95" s="115">
        <f t="shared" ref="E95:AJ95" si="75">SUBTOTAL(9,E91:E94)</f>
        <v>0</v>
      </c>
      <c r="F95" s="115">
        <f t="shared" si="75"/>
        <v>0</v>
      </c>
      <c r="G95" s="115">
        <f t="shared" si="75"/>
        <v>0</v>
      </c>
      <c r="H95" s="115">
        <f t="shared" si="75"/>
        <v>2198.15</v>
      </c>
      <c r="I95" s="115">
        <f t="shared" si="75"/>
        <v>1144.23</v>
      </c>
      <c r="J95" s="115">
        <f t="shared" si="75"/>
        <v>843.94</v>
      </c>
      <c r="K95" s="115">
        <f t="shared" si="75"/>
        <v>0</v>
      </c>
      <c r="L95" s="115">
        <f t="shared" si="75"/>
        <v>0</v>
      </c>
      <c r="M95" s="115">
        <f t="shared" si="75"/>
        <v>0</v>
      </c>
      <c r="N95" s="115">
        <f t="shared" si="75"/>
        <v>220</v>
      </c>
      <c r="O95" s="115">
        <f t="shared" si="75"/>
        <v>0</v>
      </c>
      <c r="P95" s="115">
        <f t="shared" si="75"/>
        <v>0</v>
      </c>
      <c r="Q95" s="115">
        <f t="shared" si="75"/>
        <v>0</v>
      </c>
      <c r="R95" s="115">
        <f t="shared" si="75"/>
        <v>0</v>
      </c>
      <c r="S95" s="115">
        <f t="shared" si="75"/>
        <v>394.75</v>
      </c>
      <c r="T95" s="115">
        <f t="shared" si="75"/>
        <v>2698.21</v>
      </c>
      <c r="U95" s="115">
        <f t="shared" si="75"/>
        <v>0</v>
      </c>
      <c r="V95" s="115">
        <f t="shared" si="75"/>
        <v>0</v>
      </c>
      <c r="W95" s="115">
        <f t="shared" si="75"/>
        <v>0</v>
      </c>
      <c r="X95" s="115">
        <f t="shared" si="75"/>
        <v>0</v>
      </c>
      <c r="Y95" s="115">
        <f t="shared" si="75"/>
        <v>0</v>
      </c>
      <c r="Z95" s="115">
        <f t="shared" si="75"/>
        <v>2558.41</v>
      </c>
      <c r="AA95" s="115">
        <f t="shared" si="75"/>
        <v>0</v>
      </c>
      <c r="AB95" s="115">
        <f t="shared" si="75"/>
        <v>0</v>
      </c>
      <c r="AC95" s="115">
        <f t="shared" si="75"/>
        <v>0</v>
      </c>
      <c r="AD95" s="115">
        <f t="shared" si="75"/>
        <v>84.5</v>
      </c>
      <c r="AE95" s="115">
        <f t="shared" si="75"/>
        <v>0</v>
      </c>
      <c r="AF95" s="115">
        <f t="shared" si="75"/>
        <v>252.65</v>
      </c>
      <c r="AG95" s="115">
        <f t="shared" si="75"/>
        <v>0</v>
      </c>
      <c r="AH95" s="115">
        <f t="shared" si="75"/>
        <v>0</v>
      </c>
      <c r="AI95" s="115">
        <f t="shared" si="75"/>
        <v>0</v>
      </c>
      <c r="AJ95" s="115">
        <f t="shared" si="75"/>
        <v>0</v>
      </c>
      <c r="AK95" s="115">
        <f t="shared" ref="AK95:BP95" si="76">SUBTOTAL(9,AK91:AK94)</f>
        <v>0</v>
      </c>
      <c r="AL95" s="115">
        <f t="shared" si="76"/>
        <v>0</v>
      </c>
      <c r="AM95" s="115">
        <f t="shared" si="76"/>
        <v>0</v>
      </c>
      <c r="AN95" s="115">
        <f t="shared" si="76"/>
        <v>62.82</v>
      </c>
      <c r="AO95" s="115">
        <f t="shared" si="76"/>
        <v>0</v>
      </c>
      <c r="AP95" s="115">
        <f t="shared" si="76"/>
        <v>0</v>
      </c>
      <c r="AQ95" s="115">
        <f t="shared" si="76"/>
        <v>0</v>
      </c>
      <c r="AR95" s="115">
        <f t="shared" si="76"/>
        <v>0</v>
      </c>
      <c r="AS95" s="115">
        <f t="shared" si="76"/>
        <v>0</v>
      </c>
      <c r="AT95" s="115">
        <f t="shared" si="76"/>
        <v>0</v>
      </c>
      <c r="AU95" s="115">
        <f t="shared" si="76"/>
        <v>0</v>
      </c>
      <c r="AV95" s="115">
        <f t="shared" si="76"/>
        <v>0</v>
      </c>
      <c r="AW95" s="115">
        <f t="shared" si="76"/>
        <v>0</v>
      </c>
      <c r="AX95" s="115">
        <f t="shared" si="76"/>
        <v>0</v>
      </c>
      <c r="AY95" s="115">
        <f t="shared" si="76"/>
        <v>0</v>
      </c>
      <c r="AZ95" s="115">
        <f t="shared" si="76"/>
        <v>0</v>
      </c>
      <c r="BA95" s="115">
        <f t="shared" si="76"/>
        <v>0</v>
      </c>
      <c r="BB95" s="115">
        <f t="shared" si="76"/>
        <v>1040.3399999999999</v>
      </c>
      <c r="BC95" s="115">
        <f t="shared" si="76"/>
        <v>0</v>
      </c>
      <c r="BD95" s="115">
        <f t="shared" si="76"/>
        <v>0</v>
      </c>
      <c r="BE95" s="115">
        <f t="shared" si="76"/>
        <v>0</v>
      </c>
      <c r="BF95" s="115">
        <f t="shared" si="76"/>
        <v>0</v>
      </c>
      <c r="BG95" s="115">
        <f t="shared" si="76"/>
        <v>0</v>
      </c>
      <c r="BH95" s="115">
        <f t="shared" si="76"/>
        <v>0</v>
      </c>
      <c r="BI95" s="115">
        <f t="shared" si="76"/>
        <v>0</v>
      </c>
      <c r="BJ95" s="115">
        <f t="shared" si="76"/>
        <v>0</v>
      </c>
      <c r="BK95" s="115">
        <f t="shared" si="76"/>
        <v>0</v>
      </c>
      <c r="BL95" s="115">
        <f t="shared" si="76"/>
        <v>0</v>
      </c>
      <c r="BM95" s="115">
        <f t="shared" si="76"/>
        <v>0</v>
      </c>
      <c r="BN95" s="115">
        <f t="shared" si="76"/>
        <v>0</v>
      </c>
      <c r="BO95" s="115">
        <f t="shared" si="76"/>
        <v>0</v>
      </c>
      <c r="BP95" s="115">
        <f t="shared" si="76"/>
        <v>0</v>
      </c>
      <c r="BQ95" s="115">
        <f t="shared" ref="BQ95:CV95" si="77">SUBTOTAL(9,BQ91:BQ94)</f>
        <v>0</v>
      </c>
      <c r="BR95" s="115">
        <f t="shared" si="77"/>
        <v>0</v>
      </c>
      <c r="BS95" s="115">
        <f t="shared" si="77"/>
        <v>0</v>
      </c>
      <c r="BT95" s="115">
        <f t="shared" si="77"/>
        <v>0</v>
      </c>
      <c r="BU95" s="115">
        <f t="shared" si="77"/>
        <v>0</v>
      </c>
      <c r="BV95" s="115">
        <f t="shared" si="77"/>
        <v>16028.72</v>
      </c>
      <c r="BW95" s="115">
        <f t="shared" si="77"/>
        <v>0</v>
      </c>
      <c r="BX95" s="115">
        <f t="shared" si="77"/>
        <v>240</v>
      </c>
      <c r="BY95" s="115">
        <f t="shared" si="77"/>
        <v>0</v>
      </c>
      <c r="BZ95" s="115">
        <f t="shared" si="77"/>
        <v>0</v>
      </c>
      <c r="CA95" s="115">
        <f t="shared" si="77"/>
        <v>6163.97</v>
      </c>
      <c r="CB95" s="115">
        <f t="shared" si="77"/>
        <v>0</v>
      </c>
      <c r="CC95" s="115">
        <f t="shared" si="77"/>
        <v>205.7</v>
      </c>
      <c r="CD95" s="115">
        <f t="shared" si="77"/>
        <v>0</v>
      </c>
      <c r="CE95" s="115">
        <f t="shared" si="77"/>
        <v>0</v>
      </c>
      <c r="CF95" s="115">
        <f t="shared" si="77"/>
        <v>0</v>
      </c>
      <c r="CG95" s="115">
        <f t="shared" si="77"/>
        <v>19</v>
      </c>
      <c r="CH95" s="115">
        <f t="shared" si="77"/>
        <v>0</v>
      </c>
      <c r="CI95" s="115">
        <f t="shared" si="77"/>
        <v>0</v>
      </c>
      <c r="CJ95" s="115">
        <f t="shared" si="77"/>
        <v>0</v>
      </c>
      <c r="CK95" s="115">
        <f t="shared" si="77"/>
        <v>0</v>
      </c>
      <c r="CL95" s="115">
        <f t="shared" si="77"/>
        <v>0</v>
      </c>
      <c r="CM95" s="115">
        <f t="shared" si="77"/>
        <v>0</v>
      </c>
      <c r="CN95" s="115">
        <f t="shared" si="77"/>
        <v>0</v>
      </c>
      <c r="CO95" s="115">
        <f t="shared" si="77"/>
        <v>0</v>
      </c>
      <c r="CP95" s="115">
        <f t="shared" si="77"/>
        <v>487.28</v>
      </c>
      <c r="CQ95" s="115">
        <f t="shared" si="77"/>
        <v>0</v>
      </c>
      <c r="CR95" s="115">
        <f t="shared" si="77"/>
        <v>0</v>
      </c>
      <c r="CS95" s="115">
        <f t="shared" si="77"/>
        <v>0</v>
      </c>
      <c r="CT95" s="115">
        <f t="shared" si="77"/>
        <v>0</v>
      </c>
      <c r="CU95" s="115">
        <f t="shared" si="77"/>
        <v>293.5</v>
      </c>
      <c r="CV95" s="115">
        <f t="shared" si="77"/>
        <v>0</v>
      </c>
      <c r="CW95" s="115">
        <f t="shared" ref="CW95:EB95" si="78">SUBTOTAL(9,CW91:CW94)</f>
        <v>0</v>
      </c>
      <c r="CX95" s="115">
        <f t="shared" si="78"/>
        <v>0</v>
      </c>
      <c r="CY95" s="115">
        <f t="shared" si="78"/>
        <v>45</v>
      </c>
      <c r="CZ95" s="115">
        <f t="shared" si="78"/>
        <v>0</v>
      </c>
      <c r="DA95" s="115">
        <f t="shared" si="78"/>
        <v>1710.71</v>
      </c>
      <c r="DB95" s="115">
        <f t="shared" si="78"/>
        <v>5.27</v>
      </c>
      <c r="DC95" s="115">
        <f t="shared" si="78"/>
        <v>0</v>
      </c>
      <c r="DD95" s="115">
        <f t="shared" si="78"/>
        <v>495.04</v>
      </c>
      <c r="DE95" s="115">
        <f t="shared" si="78"/>
        <v>0</v>
      </c>
      <c r="DF95" s="115">
        <f t="shared" si="78"/>
        <v>0.62</v>
      </c>
      <c r="DG95" s="115">
        <f t="shared" si="78"/>
        <v>3126.05</v>
      </c>
      <c r="DH95" s="115">
        <f t="shared" si="78"/>
        <v>2875.67</v>
      </c>
      <c r="DI95" s="115">
        <f t="shared" si="78"/>
        <v>0</v>
      </c>
      <c r="DJ95" s="115">
        <f t="shared" si="78"/>
        <v>0</v>
      </c>
      <c r="DK95" s="115">
        <f t="shared" si="78"/>
        <v>0</v>
      </c>
      <c r="DL95" s="115">
        <f t="shared" si="78"/>
        <v>0</v>
      </c>
      <c r="DM95" s="115">
        <f t="shared" si="78"/>
        <v>0</v>
      </c>
      <c r="DN95" s="115">
        <f t="shared" si="78"/>
        <v>0</v>
      </c>
      <c r="DO95" s="115">
        <f t="shared" si="78"/>
        <v>0</v>
      </c>
      <c r="DP95" s="115">
        <f t="shared" si="78"/>
        <v>1477.41</v>
      </c>
      <c r="DQ95" s="115">
        <f t="shared" si="78"/>
        <v>0</v>
      </c>
      <c r="DR95" s="115">
        <f t="shared" si="78"/>
        <v>0</v>
      </c>
      <c r="DS95" s="115">
        <f t="shared" si="78"/>
        <v>0</v>
      </c>
      <c r="DT95" s="115">
        <f t="shared" si="78"/>
        <v>0</v>
      </c>
      <c r="DU95" s="115">
        <f t="shared" si="78"/>
        <v>0</v>
      </c>
      <c r="DV95" s="115">
        <f t="shared" si="78"/>
        <v>0</v>
      </c>
      <c r="DW95" s="115">
        <f t="shared" si="78"/>
        <v>0</v>
      </c>
      <c r="DX95" s="115">
        <f t="shared" si="78"/>
        <v>0</v>
      </c>
      <c r="DY95" s="115">
        <f t="shared" si="78"/>
        <v>0</v>
      </c>
      <c r="DZ95" s="115">
        <f t="shared" si="78"/>
        <v>0</v>
      </c>
      <c r="EA95" s="115">
        <f t="shared" si="78"/>
        <v>0</v>
      </c>
      <c r="EB95" s="115">
        <f t="shared" si="78"/>
        <v>0</v>
      </c>
      <c r="EC95" s="115">
        <f t="shared" ref="EC95:FH95" si="79">SUBTOTAL(9,EC91:EC94)</f>
        <v>0</v>
      </c>
      <c r="ED95" s="115">
        <f t="shared" si="79"/>
        <v>0</v>
      </c>
      <c r="EE95" s="115">
        <f t="shared" si="79"/>
        <v>0</v>
      </c>
      <c r="EF95" s="115">
        <f t="shared" si="79"/>
        <v>0</v>
      </c>
      <c r="EG95" s="115">
        <f t="shared" si="79"/>
        <v>0</v>
      </c>
      <c r="EH95" s="115">
        <f t="shared" si="79"/>
        <v>0</v>
      </c>
      <c r="EI95" s="115">
        <f t="shared" si="79"/>
        <v>0</v>
      </c>
      <c r="EJ95" s="115">
        <f t="shared" si="79"/>
        <v>0</v>
      </c>
      <c r="EK95" s="115">
        <f t="shared" si="79"/>
        <v>198</v>
      </c>
      <c r="EL95" s="115">
        <f t="shared" si="79"/>
        <v>0</v>
      </c>
      <c r="EM95" s="115">
        <f t="shared" si="79"/>
        <v>0</v>
      </c>
      <c r="EN95" s="115">
        <f t="shared" si="79"/>
        <v>0</v>
      </c>
      <c r="EO95" s="115">
        <f t="shared" si="79"/>
        <v>0</v>
      </c>
      <c r="EP95" s="115">
        <f t="shared" si="79"/>
        <v>646.87</v>
      </c>
      <c r="EQ95" s="115">
        <f t="shared" si="79"/>
        <v>734.63</v>
      </c>
      <c r="ER95" s="115">
        <f t="shared" si="79"/>
        <v>0</v>
      </c>
      <c r="ES95" s="115">
        <f t="shared" si="79"/>
        <v>0</v>
      </c>
      <c r="ET95" s="115">
        <f t="shared" si="79"/>
        <v>0</v>
      </c>
      <c r="EU95" s="115">
        <f t="shared" si="79"/>
        <v>0</v>
      </c>
      <c r="EV95" s="115">
        <f t="shared" si="79"/>
        <v>0</v>
      </c>
      <c r="EW95" s="115">
        <f t="shared" si="79"/>
        <v>0</v>
      </c>
      <c r="EX95" s="115">
        <f t="shared" si="79"/>
        <v>20</v>
      </c>
      <c r="EY95" s="115">
        <f t="shared" si="79"/>
        <v>0</v>
      </c>
      <c r="EZ95" s="115">
        <f t="shared" si="79"/>
        <v>0</v>
      </c>
      <c r="FA95" s="115">
        <f t="shared" si="79"/>
        <v>441.81</v>
      </c>
      <c r="FB95" s="115">
        <f t="shared" si="79"/>
        <v>34.44</v>
      </c>
      <c r="FC95" s="115">
        <f t="shared" si="79"/>
        <v>0</v>
      </c>
      <c r="FD95" s="115">
        <f t="shared" si="79"/>
        <v>0</v>
      </c>
      <c r="FE95" s="115">
        <f t="shared" si="79"/>
        <v>0</v>
      </c>
      <c r="FF95" s="115">
        <f t="shared" si="79"/>
        <v>0</v>
      </c>
      <c r="FG95" s="115">
        <f t="shared" si="79"/>
        <v>0</v>
      </c>
      <c r="FH95" s="115">
        <f t="shared" si="79"/>
        <v>0</v>
      </c>
      <c r="FI95" s="115">
        <f t="shared" ref="FI95:GI95" si="80">SUBTOTAL(9,FI91:FI94)</f>
        <v>0</v>
      </c>
      <c r="FJ95" s="115">
        <f t="shared" si="80"/>
        <v>0</v>
      </c>
      <c r="FK95" s="115">
        <f t="shared" si="80"/>
        <v>0</v>
      </c>
      <c r="FL95" s="115">
        <f t="shared" si="80"/>
        <v>0</v>
      </c>
      <c r="FM95" s="115">
        <f t="shared" si="80"/>
        <v>0</v>
      </c>
      <c r="FN95" s="115">
        <f t="shared" si="80"/>
        <v>0</v>
      </c>
      <c r="FO95" s="115">
        <f t="shared" si="80"/>
        <v>0</v>
      </c>
      <c r="FP95" s="115">
        <f t="shared" si="80"/>
        <v>0</v>
      </c>
      <c r="FQ95" s="115">
        <f t="shared" si="80"/>
        <v>0</v>
      </c>
      <c r="FR95" s="115">
        <f t="shared" si="80"/>
        <v>0</v>
      </c>
      <c r="FS95" s="115">
        <f t="shared" si="80"/>
        <v>0</v>
      </c>
      <c r="FT95" s="115">
        <f t="shared" si="80"/>
        <v>0</v>
      </c>
      <c r="FU95" s="115">
        <f t="shared" si="80"/>
        <v>0</v>
      </c>
      <c r="FV95" s="115">
        <f t="shared" si="80"/>
        <v>0</v>
      </c>
      <c r="FW95" s="115">
        <f t="shared" si="80"/>
        <v>0</v>
      </c>
      <c r="FX95" s="115">
        <f t="shared" si="80"/>
        <v>0</v>
      </c>
      <c r="FY95" s="115">
        <f t="shared" si="80"/>
        <v>0</v>
      </c>
      <c r="FZ95" s="115">
        <f t="shared" si="80"/>
        <v>0</v>
      </c>
      <c r="GA95" s="115">
        <f t="shared" si="80"/>
        <v>0</v>
      </c>
      <c r="GB95" s="115">
        <f t="shared" si="80"/>
        <v>76.989999999999995</v>
      </c>
      <c r="GC95" s="115">
        <f t="shared" si="80"/>
        <v>0</v>
      </c>
      <c r="GD95" s="115">
        <f t="shared" si="80"/>
        <v>0</v>
      </c>
      <c r="GE95" s="115">
        <f t="shared" si="80"/>
        <v>0</v>
      </c>
      <c r="GF95" s="115">
        <f t="shared" si="80"/>
        <v>0</v>
      </c>
      <c r="GG95" s="115">
        <f t="shared" si="80"/>
        <v>0</v>
      </c>
      <c r="GH95" s="115">
        <f t="shared" si="80"/>
        <v>0</v>
      </c>
      <c r="GI95" s="115">
        <f t="shared" si="80"/>
        <v>46824.68</v>
      </c>
    </row>
    <row r="96" spans="1:191" ht="10.5" thickTop="1"/>
    <row r="97" spans="1:191" ht="10.5">
      <c r="A97" s="726" t="s">
        <v>0</v>
      </c>
      <c r="B97" s="726"/>
      <c r="C97" s="8" t="s">
        <v>236</v>
      </c>
      <c r="D97" s="7" t="s">
        <v>237</v>
      </c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  <c r="BC97" s="116"/>
      <c r="BD97" s="116"/>
      <c r="BE97" s="116"/>
      <c r="BF97" s="116"/>
      <c r="BG97" s="116"/>
      <c r="BH97" s="116"/>
      <c r="BI97" s="116"/>
      <c r="BJ97" s="116"/>
      <c r="BK97" s="116"/>
      <c r="BL97" s="116"/>
      <c r="BM97" s="116"/>
      <c r="BN97" s="116"/>
      <c r="BO97" s="116"/>
      <c r="BP97" s="116"/>
      <c r="BQ97" s="116"/>
      <c r="BR97" s="116"/>
      <c r="BS97" s="116"/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  <c r="EB97" s="116"/>
      <c r="EC97" s="116"/>
      <c r="ED97" s="116"/>
      <c r="EE97" s="116"/>
      <c r="EF97" s="116"/>
      <c r="EG97" s="116"/>
      <c r="EH97" s="116"/>
      <c r="EI97" s="116"/>
      <c r="EJ97" s="116"/>
      <c r="EK97" s="116"/>
      <c r="EL97" s="116"/>
      <c r="EM97" s="116"/>
      <c r="EN97" s="116"/>
      <c r="EO97" s="116"/>
      <c r="EP97" s="116"/>
      <c r="EQ97" s="116"/>
      <c r="ER97" s="116"/>
      <c r="ES97" s="116"/>
      <c r="ET97" s="116"/>
      <c r="EU97" s="116"/>
      <c r="EV97" s="116"/>
      <c r="EW97" s="116"/>
      <c r="EX97" s="116"/>
      <c r="EY97" s="116"/>
      <c r="EZ97" s="116"/>
      <c r="FA97" s="116"/>
      <c r="FB97" s="116"/>
      <c r="FC97" s="116"/>
      <c r="FD97" s="116"/>
      <c r="FE97" s="116"/>
      <c r="FF97" s="116"/>
      <c r="FG97" s="116"/>
      <c r="FH97" s="116"/>
      <c r="FI97" s="116"/>
      <c r="FJ97" s="116"/>
      <c r="FK97" s="116"/>
      <c r="FL97" s="116"/>
      <c r="FM97" s="116"/>
      <c r="FN97" s="116"/>
      <c r="FO97" s="116"/>
      <c r="FP97" s="116"/>
      <c r="FQ97" s="116"/>
      <c r="FR97" s="116"/>
      <c r="FS97" s="116"/>
      <c r="FT97" s="116"/>
      <c r="FU97" s="116"/>
      <c r="FV97" s="116"/>
      <c r="FW97" s="116"/>
      <c r="FX97" s="116"/>
      <c r="FY97" s="116"/>
      <c r="FZ97" s="116"/>
      <c r="GA97" s="116"/>
      <c r="GB97" s="116"/>
      <c r="GC97" s="116"/>
      <c r="GD97" s="116"/>
      <c r="GE97" s="116"/>
      <c r="GF97" s="116"/>
      <c r="GG97" s="116"/>
      <c r="GH97" s="116"/>
      <c r="GI97" s="116"/>
    </row>
    <row r="98" spans="1:191">
      <c r="A98" s="727" t="s">
        <v>0</v>
      </c>
      <c r="B98" s="727"/>
      <c r="C98" s="9" t="s">
        <v>244</v>
      </c>
      <c r="D98" t="s">
        <v>245</v>
      </c>
      <c r="E98" s="113">
        <v>0</v>
      </c>
      <c r="F98" s="113">
        <v>0</v>
      </c>
      <c r="G98" s="113">
        <v>0</v>
      </c>
      <c r="H98" s="113">
        <v>0</v>
      </c>
      <c r="I98" s="113">
        <v>0</v>
      </c>
      <c r="J98" s="113">
        <v>0</v>
      </c>
      <c r="K98" s="113">
        <v>0</v>
      </c>
      <c r="L98" s="113">
        <v>0</v>
      </c>
      <c r="M98" s="113">
        <v>0</v>
      </c>
      <c r="N98" s="113">
        <v>0</v>
      </c>
      <c r="O98" s="113">
        <v>0</v>
      </c>
      <c r="P98" s="113">
        <v>0</v>
      </c>
      <c r="Q98" s="113">
        <v>0</v>
      </c>
      <c r="R98" s="113">
        <v>0</v>
      </c>
      <c r="S98" s="113">
        <v>0</v>
      </c>
      <c r="T98" s="113">
        <v>12724</v>
      </c>
      <c r="U98" s="113">
        <v>0</v>
      </c>
      <c r="V98" s="113">
        <v>0</v>
      </c>
      <c r="W98" s="113">
        <v>0</v>
      </c>
      <c r="X98" s="113">
        <v>0</v>
      </c>
      <c r="Y98" s="113">
        <v>0</v>
      </c>
      <c r="Z98" s="113">
        <v>0</v>
      </c>
      <c r="AA98" s="113">
        <v>0</v>
      </c>
      <c r="AB98" s="113">
        <v>0</v>
      </c>
      <c r="AC98" s="113">
        <v>0</v>
      </c>
      <c r="AD98" s="113">
        <v>0</v>
      </c>
      <c r="AE98" s="113">
        <v>0</v>
      </c>
      <c r="AF98" s="113">
        <v>0</v>
      </c>
      <c r="AG98" s="113">
        <v>0</v>
      </c>
      <c r="AH98" s="113">
        <v>0</v>
      </c>
      <c r="AI98" s="113">
        <v>0</v>
      </c>
      <c r="AJ98" s="113">
        <v>0</v>
      </c>
      <c r="AK98" s="113">
        <v>0</v>
      </c>
      <c r="AL98" s="113">
        <v>0</v>
      </c>
      <c r="AM98" s="113">
        <v>0</v>
      </c>
      <c r="AN98" s="113">
        <v>0</v>
      </c>
      <c r="AO98" s="113">
        <v>0</v>
      </c>
      <c r="AP98" s="113">
        <v>0</v>
      </c>
      <c r="AQ98" s="113">
        <v>854.55</v>
      </c>
      <c r="AR98" s="113">
        <v>0</v>
      </c>
      <c r="AS98" s="113">
        <v>0</v>
      </c>
      <c r="AT98" s="113">
        <v>0</v>
      </c>
      <c r="AU98" s="113">
        <v>0</v>
      </c>
      <c r="AV98" s="113">
        <v>0</v>
      </c>
      <c r="AW98" s="113">
        <v>0</v>
      </c>
      <c r="AX98" s="113">
        <v>0</v>
      </c>
      <c r="AY98" s="113">
        <v>0</v>
      </c>
      <c r="AZ98" s="113">
        <v>0</v>
      </c>
      <c r="BA98" s="113">
        <v>0</v>
      </c>
      <c r="BB98" s="113">
        <v>0</v>
      </c>
      <c r="BC98" s="113">
        <v>0</v>
      </c>
      <c r="BD98" s="113">
        <v>0</v>
      </c>
      <c r="BE98" s="113">
        <v>0</v>
      </c>
      <c r="BF98" s="113">
        <v>0</v>
      </c>
      <c r="BG98" s="113">
        <v>0</v>
      </c>
      <c r="BH98" s="113">
        <v>0</v>
      </c>
      <c r="BI98" s="113">
        <v>0</v>
      </c>
      <c r="BJ98" s="113">
        <v>0</v>
      </c>
      <c r="BK98" s="113">
        <v>227.11</v>
      </c>
      <c r="BL98" s="113">
        <v>0</v>
      </c>
      <c r="BM98" s="113">
        <v>0</v>
      </c>
      <c r="BN98" s="113">
        <v>0</v>
      </c>
      <c r="BO98" s="113">
        <v>0</v>
      </c>
      <c r="BP98" s="113">
        <v>0</v>
      </c>
      <c r="BQ98" s="113">
        <v>0</v>
      </c>
      <c r="BR98" s="113">
        <v>0</v>
      </c>
      <c r="BS98" s="113">
        <v>0</v>
      </c>
      <c r="BT98" s="113">
        <v>0</v>
      </c>
      <c r="BU98" s="113">
        <v>0</v>
      </c>
      <c r="BV98" s="113">
        <v>0</v>
      </c>
      <c r="BW98" s="113">
        <v>0</v>
      </c>
      <c r="BX98" s="113">
        <v>0</v>
      </c>
      <c r="BY98" s="113">
        <v>0</v>
      </c>
      <c r="BZ98" s="113">
        <v>0</v>
      </c>
      <c r="CA98" s="113">
        <v>0</v>
      </c>
      <c r="CB98" s="113">
        <v>0</v>
      </c>
      <c r="CC98" s="113">
        <v>0</v>
      </c>
      <c r="CD98" s="113">
        <v>8984.61</v>
      </c>
      <c r="CE98" s="113">
        <v>0</v>
      </c>
      <c r="CF98" s="113">
        <v>0</v>
      </c>
      <c r="CG98" s="113">
        <v>0</v>
      </c>
      <c r="CH98" s="113">
        <v>0</v>
      </c>
      <c r="CI98" s="113">
        <v>0</v>
      </c>
      <c r="CJ98" s="113">
        <v>0</v>
      </c>
      <c r="CK98" s="113">
        <v>0</v>
      </c>
      <c r="CL98" s="113">
        <v>0</v>
      </c>
      <c r="CM98" s="113">
        <v>0</v>
      </c>
      <c r="CN98" s="113">
        <v>13356.24</v>
      </c>
      <c r="CO98" s="113">
        <v>0</v>
      </c>
      <c r="CP98" s="113">
        <v>0</v>
      </c>
      <c r="CQ98" s="113">
        <v>13.81</v>
      </c>
      <c r="CR98" s="113">
        <v>7152.87</v>
      </c>
      <c r="CS98" s="113">
        <v>0</v>
      </c>
      <c r="CT98" s="113">
        <v>0</v>
      </c>
      <c r="CU98" s="113">
        <v>0</v>
      </c>
      <c r="CV98" s="113">
        <v>0</v>
      </c>
      <c r="CW98" s="113">
        <v>0</v>
      </c>
      <c r="CX98" s="113">
        <v>0</v>
      </c>
      <c r="CY98" s="113">
        <v>0</v>
      </c>
      <c r="CZ98" s="113">
        <v>0</v>
      </c>
      <c r="DA98" s="113">
        <v>0</v>
      </c>
      <c r="DB98" s="113">
        <v>4652.53</v>
      </c>
      <c r="DC98" s="113">
        <v>0</v>
      </c>
      <c r="DD98" s="113">
        <v>0</v>
      </c>
      <c r="DE98" s="113">
        <v>0</v>
      </c>
      <c r="DF98" s="113">
        <v>0</v>
      </c>
      <c r="DG98" s="113">
        <v>0</v>
      </c>
      <c r="DH98" s="113">
        <v>0</v>
      </c>
      <c r="DI98" s="113">
        <v>0</v>
      </c>
      <c r="DJ98" s="113">
        <v>62476.800000000003</v>
      </c>
      <c r="DK98" s="113">
        <v>0</v>
      </c>
      <c r="DL98" s="113">
        <v>0</v>
      </c>
      <c r="DM98" s="113">
        <v>0</v>
      </c>
      <c r="DN98" s="113">
        <v>0</v>
      </c>
      <c r="DO98" s="113">
        <v>0</v>
      </c>
      <c r="DP98" s="113">
        <v>0</v>
      </c>
      <c r="DQ98" s="113">
        <v>0</v>
      </c>
      <c r="DR98" s="113">
        <v>0</v>
      </c>
      <c r="DS98" s="113">
        <v>0</v>
      </c>
      <c r="DT98" s="113">
        <v>0</v>
      </c>
      <c r="DU98" s="113">
        <v>0</v>
      </c>
      <c r="DV98" s="113">
        <v>0</v>
      </c>
      <c r="DW98" s="113">
        <v>0</v>
      </c>
      <c r="DX98" s="113">
        <v>0</v>
      </c>
      <c r="DY98" s="113">
        <v>0</v>
      </c>
      <c r="DZ98" s="113">
        <v>0</v>
      </c>
      <c r="EA98" s="113">
        <v>0</v>
      </c>
      <c r="EB98" s="113">
        <v>0</v>
      </c>
      <c r="EC98" s="113">
        <v>0</v>
      </c>
      <c r="ED98" s="113">
        <v>0</v>
      </c>
      <c r="EE98" s="113">
        <v>0</v>
      </c>
      <c r="EF98" s="113">
        <v>515.51</v>
      </c>
      <c r="EG98" s="113">
        <v>0</v>
      </c>
      <c r="EH98" s="113">
        <v>0</v>
      </c>
      <c r="EI98" s="113">
        <v>39657.26</v>
      </c>
      <c r="EJ98" s="113">
        <v>0</v>
      </c>
      <c r="EK98" s="113">
        <v>0</v>
      </c>
      <c r="EL98" s="113">
        <v>0</v>
      </c>
      <c r="EM98" s="113">
        <v>125.36</v>
      </c>
      <c r="EN98" s="113">
        <v>0</v>
      </c>
      <c r="EO98" s="113">
        <v>0</v>
      </c>
      <c r="EP98" s="113">
        <v>0</v>
      </c>
      <c r="EQ98" s="113">
        <v>0</v>
      </c>
      <c r="ER98" s="113">
        <v>0</v>
      </c>
      <c r="ES98" s="113">
        <v>1414.92</v>
      </c>
      <c r="ET98" s="113">
        <v>0</v>
      </c>
      <c r="EU98" s="113">
        <v>0</v>
      </c>
      <c r="EV98" s="113">
        <v>0</v>
      </c>
      <c r="EW98" s="113">
        <v>0</v>
      </c>
      <c r="EX98" s="113">
        <v>0</v>
      </c>
      <c r="EY98" s="113">
        <v>0</v>
      </c>
      <c r="EZ98" s="113">
        <v>0</v>
      </c>
      <c r="FA98" s="113">
        <v>0</v>
      </c>
      <c r="FB98" s="113">
        <v>0</v>
      </c>
      <c r="FC98" s="113">
        <v>13546.14</v>
      </c>
      <c r="FD98" s="113">
        <v>0</v>
      </c>
      <c r="FE98" s="113">
        <v>0</v>
      </c>
      <c r="FF98" s="113">
        <v>0</v>
      </c>
      <c r="FG98" s="113">
        <v>0</v>
      </c>
      <c r="FH98" s="113">
        <v>0</v>
      </c>
      <c r="FI98" s="113">
        <v>0</v>
      </c>
      <c r="FJ98" s="113">
        <v>0</v>
      </c>
      <c r="FK98" s="113">
        <v>0</v>
      </c>
      <c r="FL98" s="113">
        <v>0</v>
      </c>
      <c r="FM98" s="113">
        <v>0</v>
      </c>
      <c r="FN98" s="113">
        <v>0</v>
      </c>
      <c r="FO98" s="113">
        <v>0</v>
      </c>
      <c r="FP98" s="113">
        <v>0</v>
      </c>
      <c r="FQ98" s="113">
        <v>0</v>
      </c>
      <c r="FR98" s="113">
        <v>0</v>
      </c>
      <c r="FS98" s="113">
        <v>5696.97</v>
      </c>
      <c r="FT98" s="113">
        <v>0</v>
      </c>
      <c r="FU98" s="113">
        <v>8303.16</v>
      </c>
      <c r="FV98" s="113">
        <v>0</v>
      </c>
      <c r="FW98" s="113">
        <v>0</v>
      </c>
      <c r="FX98" s="113">
        <v>0</v>
      </c>
      <c r="FY98" s="113">
        <v>0</v>
      </c>
      <c r="FZ98" s="113">
        <v>0</v>
      </c>
      <c r="GA98" s="113">
        <v>0</v>
      </c>
      <c r="GB98" s="113">
        <v>0</v>
      </c>
      <c r="GC98" s="113">
        <v>12406.74</v>
      </c>
      <c r="GD98" s="113">
        <v>0</v>
      </c>
      <c r="GE98" s="113">
        <v>0</v>
      </c>
      <c r="GF98" s="113">
        <v>6709.77</v>
      </c>
      <c r="GG98" s="113">
        <v>0</v>
      </c>
      <c r="GH98" s="113">
        <v>0</v>
      </c>
      <c r="GI98" s="113">
        <f>SUM(E98:GH98)</f>
        <v>198818.35</v>
      </c>
    </row>
    <row r="99" spans="1:191">
      <c r="A99" s="727" t="s">
        <v>0</v>
      </c>
      <c r="B99" s="727"/>
      <c r="C99" s="9" t="s">
        <v>297</v>
      </c>
      <c r="D99" t="s">
        <v>298</v>
      </c>
      <c r="E99" s="113">
        <v>0</v>
      </c>
      <c r="F99" s="113">
        <v>5729</v>
      </c>
      <c r="G99" s="113">
        <v>0</v>
      </c>
      <c r="H99" s="113">
        <v>93968.87</v>
      </c>
      <c r="I99" s="113">
        <v>1295982.18</v>
      </c>
      <c r="J99" s="113">
        <v>0</v>
      </c>
      <c r="K99" s="113">
        <v>0</v>
      </c>
      <c r="L99" s="113">
        <v>0</v>
      </c>
      <c r="M99" s="113">
        <v>5328.88</v>
      </c>
      <c r="N99" s="113">
        <v>0</v>
      </c>
      <c r="O99" s="113">
        <v>2579.4699999999998</v>
      </c>
      <c r="P99" s="113">
        <v>0</v>
      </c>
      <c r="Q99" s="113">
        <v>59976.47</v>
      </c>
      <c r="R99" s="113">
        <v>0</v>
      </c>
      <c r="S99" s="113">
        <v>45781.51</v>
      </c>
      <c r="T99" s="113">
        <v>54374.06</v>
      </c>
      <c r="U99" s="113">
        <v>91942.81</v>
      </c>
      <c r="V99" s="113">
        <v>45116.86</v>
      </c>
      <c r="W99" s="113">
        <v>7912.46</v>
      </c>
      <c r="X99" s="113">
        <v>115699.99</v>
      </c>
      <c r="Y99" s="113">
        <v>2310.44</v>
      </c>
      <c r="Z99" s="113">
        <v>90391.97</v>
      </c>
      <c r="AA99" s="113">
        <v>0</v>
      </c>
      <c r="AB99" s="113">
        <v>11678.79</v>
      </c>
      <c r="AC99" s="113">
        <v>6815.9</v>
      </c>
      <c r="AD99" s="113">
        <v>8367.7199999999993</v>
      </c>
      <c r="AE99" s="113">
        <v>11615.49</v>
      </c>
      <c r="AF99" s="113">
        <v>126583.22</v>
      </c>
      <c r="AG99" s="113">
        <v>37125.269999999997</v>
      </c>
      <c r="AH99" s="113">
        <v>2843.98</v>
      </c>
      <c r="AI99" s="113">
        <v>1103.6400000000001</v>
      </c>
      <c r="AJ99" s="113">
        <v>0</v>
      </c>
      <c r="AK99" s="113">
        <v>8529.64</v>
      </c>
      <c r="AL99" s="113">
        <v>333.94</v>
      </c>
      <c r="AM99" s="113">
        <v>161414.23000000001</v>
      </c>
      <c r="AN99" s="113">
        <v>1440.07</v>
      </c>
      <c r="AO99" s="113">
        <v>14955.06</v>
      </c>
      <c r="AP99" s="113">
        <v>7437.77</v>
      </c>
      <c r="AQ99" s="113">
        <v>0</v>
      </c>
      <c r="AR99" s="113">
        <v>21743.45</v>
      </c>
      <c r="AS99" s="113">
        <v>0</v>
      </c>
      <c r="AT99" s="113">
        <v>113528.01</v>
      </c>
      <c r="AU99" s="113">
        <v>9589.9</v>
      </c>
      <c r="AV99" s="113">
        <v>0</v>
      </c>
      <c r="AW99" s="113">
        <v>12248.5</v>
      </c>
      <c r="AX99" s="113">
        <v>0</v>
      </c>
      <c r="AY99" s="113">
        <v>172523.33</v>
      </c>
      <c r="AZ99" s="113">
        <v>3307.4</v>
      </c>
      <c r="BA99" s="113">
        <v>8409.51</v>
      </c>
      <c r="BB99" s="113">
        <v>0</v>
      </c>
      <c r="BC99" s="113">
        <v>175704.14</v>
      </c>
      <c r="BD99" s="113">
        <v>0</v>
      </c>
      <c r="BE99" s="113">
        <v>2349.89</v>
      </c>
      <c r="BF99" s="113">
        <v>3657.21</v>
      </c>
      <c r="BG99" s="113">
        <v>6583.17</v>
      </c>
      <c r="BH99" s="113">
        <v>17873.2</v>
      </c>
      <c r="BI99" s="113">
        <v>5696.97</v>
      </c>
      <c r="BJ99" s="113">
        <v>154783.59</v>
      </c>
      <c r="BK99" s="113">
        <v>1943.69</v>
      </c>
      <c r="BL99" s="113">
        <v>0</v>
      </c>
      <c r="BM99" s="113">
        <v>1171.05</v>
      </c>
      <c r="BN99" s="113">
        <v>0</v>
      </c>
      <c r="BO99" s="113">
        <v>14812.13</v>
      </c>
      <c r="BP99" s="113">
        <v>0</v>
      </c>
      <c r="BQ99" s="113">
        <v>4446.8100000000004</v>
      </c>
      <c r="BR99" s="113">
        <v>0</v>
      </c>
      <c r="BS99" s="113">
        <v>0</v>
      </c>
      <c r="BT99" s="113">
        <v>0</v>
      </c>
      <c r="BU99" s="113">
        <v>1676.72</v>
      </c>
      <c r="BV99" s="113">
        <v>379291.79</v>
      </c>
      <c r="BW99" s="113">
        <v>4969.03</v>
      </c>
      <c r="BX99" s="113">
        <v>24338.74</v>
      </c>
      <c r="BY99" s="113">
        <v>5143.71</v>
      </c>
      <c r="BZ99" s="113">
        <v>0</v>
      </c>
      <c r="CA99" s="113">
        <v>57523.61</v>
      </c>
      <c r="CB99" s="113">
        <v>131900.74</v>
      </c>
      <c r="CC99" s="113">
        <v>8387.2099999999991</v>
      </c>
      <c r="CD99" s="113">
        <v>49549.81</v>
      </c>
      <c r="CE99" s="113">
        <v>5231.33</v>
      </c>
      <c r="CF99" s="113">
        <v>0</v>
      </c>
      <c r="CG99" s="113">
        <v>3248.51</v>
      </c>
      <c r="CH99" s="113">
        <v>0</v>
      </c>
      <c r="CI99" s="113">
        <v>0</v>
      </c>
      <c r="CJ99" s="113">
        <v>3481.48</v>
      </c>
      <c r="CK99" s="113">
        <v>7690.91</v>
      </c>
      <c r="CL99" s="113">
        <v>0</v>
      </c>
      <c r="CM99" s="113">
        <v>0</v>
      </c>
      <c r="CN99" s="113">
        <v>0</v>
      </c>
      <c r="CO99" s="113">
        <v>6646</v>
      </c>
      <c r="CP99" s="113">
        <v>37932.35</v>
      </c>
      <c r="CQ99" s="113">
        <v>1157.23</v>
      </c>
      <c r="CR99" s="113">
        <v>0</v>
      </c>
      <c r="CS99" s="113">
        <v>0</v>
      </c>
      <c r="CT99" s="113">
        <v>0</v>
      </c>
      <c r="CU99" s="113">
        <v>0</v>
      </c>
      <c r="CV99" s="113">
        <v>0</v>
      </c>
      <c r="CW99" s="113">
        <v>0</v>
      </c>
      <c r="CX99" s="113">
        <v>9447.49</v>
      </c>
      <c r="CY99" s="113">
        <v>4760.7700000000004</v>
      </c>
      <c r="CZ99" s="113">
        <v>58420.4</v>
      </c>
      <c r="DA99" s="113">
        <v>45421</v>
      </c>
      <c r="DB99" s="113">
        <v>0</v>
      </c>
      <c r="DC99" s="113">
        <v>5649.49</v>
      </c>
      <c r="DD99" s="113">
        <v>15117.3</v>
      </c>
      <c r="DE99" s="113">
        <v>0</v>
      </c>
      <c r="DF99" s="113">
        <v>2138.94</v>
      </c>
      <c r="DG99" s="113">
        <v>270400.46999999997</v>
      </c>
      <c r="DH99" s="113">
        <v>157711.19</v>
      </c>
      <c r="DI99" s="113">
        <v>119.31</v>
      </c>
      <c r="DJ99" s="113">
        <v>0</v>
      </c>
      <c r="DK99" s="113">
        <v>2247.15</v>
      </c>
      <c r="DL99" s="113">
        <v>0</v>
      </c>
      <c r="DM99" s="113">
        <v>199125.02</v>
      </c>
      <c r="DN99" s="113">
        <v>20414.150000000001</v>
      </c>
      <c r="DO99" s="113">
        <v>14868.42</v>
      </c>
      <c r="DP99" s="113">
        <v>40923.26</v>
      </c>
      <c r="DQ99" s="113">
        <v>0</v>
      </c>
      <c r="DR99" s="113">
        <v>23579.13</v>
      </c>
      <c r="DS99" s="113">
        <v>0</v>
      </c>
      <c r="DT99" s="113">
        <v>0</v>
      </c>
      <c r="DU99" s="113">
        <v>0</v>
      </c>
      <c r="DV99" s="113">
        <v>2457.96</v>
      </c>
      <c r="DW99" s="113">
        <v>0</v>
      </c>
      <c r="DX99" s="113">
        <v>0</v>
      </c>
      <c r="DY99" s="113">
        <v>35352.879999999997</v>
      </c>
      <c r="DZ99" s="113">
        <v>0</v>
      </c>
      <c r="EA99" s="113">
        <v>0</v>
      </c>
      <c r="EB99" s="113">
        <v>0</v>
      </c>
      <c r="EC99" s="113">
        <v>5258.1</v>
      </c>
      <c r="ED99" s="113">
        <v>0</v>
      </c>
      <c r="EE99" s="113">
        <v>17344.12</v>
      </c>
      <c r="EF99" s="113">
        <v>4770.01</v>
      </c>
      <c r="EG99" s="113">
        <v>0</v>
      </c>
      <c r="EH99" s="113">
        <v>0</v>
      </c>
      <c r="EI99" s="113">
        <v>0</v>
      </c>
      <c r="EJ99" s="113">
        <v>14843.78</v>
      </c>
      <c r="EK99" s="113">
        <v>13182.17</v>
      </c>
      <c r="EL99" s="113">
        <v>0</v>
      </c>
      <c r="EM99" s="113">
        <v>934.29</v>
      </c>
      <c r="EN99" s="113">
        <v>1060.27</v>
      </c>
      <c r="EO99" s="113">
        <v>0</v>
      </c>
      <c r="EP99" s="113">
        <v>20264.2</v>
      </c>
      <c r="EQ99" s="113">
        <v>41524.6</v>
      </c>
      <c r="ER99" s="113">
        <v>2703.23</v>
      </c>
      <c r="ES99" s="113">
        <v>0</v>
      </c>
      <c r="ET99" s="113">
        <v>0</v>
      </c>
      <c r="EU99" s="113">
        <v>2681.78</v>
      </c>
      <c r="EV99" s="113">
        <v>0</v>
      </c>
      <c r="EW99" s="113">
        <v>0</v>
      </c>
      <c r="EX99" s="113">
        <v>0</v>
      </c>
      <c r="EY99" s="113">
        <v>0</v>
      </c>
      <c r="EZ99" s="113">
        <v>9431.65</v>
      </c>
      <c r="FA99" s="113">
        <v>0</v>
      </c>
      <c r="FB99" s="113">
        <v>0</v>
      </c>
      <c r="FC99" s="113">
        <v>0</v>
      </c>
      <c r="FD99" s="113">
        <v>4174.01</v>
      </c>
      <c r="FE99" s="113">
        <v>0</v>
      </c>
      <c r="FF99" s="113">
        <v>0</v>
      </c>
      <c r="FG99" s="113">
        <v>0</v>
      </c>
      <c r="FH99" s="113">
        <v>0</v>
      </c>
      <c r="FI99" s="113">
        <v>0</v>
      </c>
      <c r="FJ99" s="113">
        <v>0</v>
      </c>
      <c r="FK99" s="113">
        <v>0</v>
      </c>
      <c r="FL99" s="113">
        <v>0</v>
      </c>
      <c r="FM99" s="113">
        <v>0</v>
      </c>
      <c r="FN99" s="113">
        <v>0</v>
      </c>
      <c r="FO99" s="113">
        <v>0</v>
      </c>
      <c r="FP99" s="113">
        <v>0</v>
      </c>
      <c r="FQ99" s="113">
        <v>427.48</v>
      </c>
      <c r="FR99" s="113">
        <v>0</v>
      </c>
      <c r="FS99" s="113">
        <v>0</v>
      </c>
      <c r="FT99" s="113">
        <v>0</v>
      </c>
      <c r="FU99" s="113">
        <v>8376.31</v>
      </c>
      <c r="FV99" s="113">
        <v>0</v>
      </c>
      <c r="FW99" s="113">
        <v>5032.33</v>
      </c>
      <c r="FX99" s="113">
        <v>0</v>
      </c>
      <c r="FY99" s="113">
        <v>0</v>
      </c>
      <c r="FZ99" s="113">
        <v>0</v>
      </c>
      <c r="GA99" s="113">
        <v>0</v>
      </c>
      <c r="GB99" s="113">
        <v>0</v>
      </c>
      <c r="GC99" s="113">
        <v>0</v>
      </c>
      <c r="GD99" s="113">
        <v>0</v>
      </c>
      <c r="GE99" s="113">
        <v>0</v>
      </c>
      <c r="GF99" s="113">
        <v>0</v>
      </c>
      <c r="GG99" s="113">
        <v>0</v>
      </c>
      <c r="GH99" s="113">
        <v>0</v>
      </c>
      <c r="GI99" s="113">
        <f>SUM(E99:GH99)</f>
        <v>4836043.47</v>
      </c>
    </row>
    <row r="100" spans="1:191">
      <c r="A100" s="727" t="s">
        <v>0</v>
      </c>
      <c r="B100" s="727"/>
      <c r="C100" s="9" t="s">
        <v>299</v>
      </c>
      <c r="D100" t="s">
        <v>300</v>
      </c>
      <c r="E100" s="113">
        <v>3301.7</v>
      </c>
      <c r="F100" s="113">
        <v>5728.25</v>
      </c>
      <c r="G100" s="113">
        <v>11615.49</v>
      </c>
      <c r="H100" s="113">
        <v>93967.93</v>
      </c>
      <c r="I100" s="113">
        <v>1295982.17</v>
      </c>
      <c r="J100" s="113">
        <v>17660.62</v>
      </c>
      <c r="K100" s="113">
        <v>3070.04</v>
      </c>
      <c r="L100" s="113">
        <v>5253.87</v>
      </c>
      <c r="M100" s="113">
        <v>589.64</v>
      </c>
      <c r="N100" s="113">
        <v>9146.81</v>
      </c>
      <c r="O100" s="113">
        <v>2579.46</v>
      </c>
      <c r="P100" s="113">
        <v>3006.74</v>
      </c>
      <c r="Q100" s="113">
        <v>59976.46</v>
      </c>
      <c r="R100" s="113">
        <v>16236.37</v>
      </c>
      <c r="S100" s="113">
        <v>45781.5</v>
      </c>
      <c r="T100" s="113">
        <v>54374.06</v>
      </c>
      <c r="U100" s="113">
        <v>0</v>
      </c>
      <c r="V100" s="113">
        <v>45116.86</v>
      </c>
      <c r="W100" s="113">
        <v>7912.46</v>
      </c>
      <c r="X100" s="113">
        <v>88409.88</v>
      </c>
      <c r="Y100" s="113">
        <v>2310.44</v>
      </c>
      <c r="Z100" s="113">
        <v>90391.96</v>
      </c>
      <c r="AA100" s="113">
        <v>6456.57</v>
      </c>
      <c r="AB100" s="113">
        <v>0</v>
      </c>
      <c r="AC100" s="113">
        <v>5242.6899999999996</v>
      </c>
      <c r="AD100" s="113">
        <v>6507.71</v>
      </c>
      <c r="AE100" s="113">
        <v>0</v>
      </c>
      <c r="AF100" s="113">
        <v>126583.92</v>
      </c>
      <c r="AG100" s="113">
        <v>0</v>
      </c>
      <c r="AH100" s="113">
        <v>3675.89</v>
      </c>
      <c r="AI100" s="113">
        <v>1103.6300000000001</v>
      </c>
      <c r="AJ100" s="113">
        <v>23262.639999999999</v>
      </c>
      <c r="AK100" s="113">
        <v>8529.6299999999992</v>
      </c>
      <c r="AL100" s="113">
        <v>552.26</v>
      </c>
      <c r="AM100" s="113">
        <v>0</v>
      </c>
      <c r="AN100" s="113">
        <v>1440.07</v>
      </c>
      <c r="AO100" s="113">
        <v>14954.05</v>
      </c>
      <c r="AP100" s="113">
        <v>0</v>
      </c>
      <c r="AQ100" s="113">
        <v>0</v>
      </c>
      <c r="AR100" s="113">
        <v>0</v>
      </c>
      <c r="AS100" s="113">
        <v>4209.43</v>
      </c>
      <c r="AT100" s="113">
        <v>19.75</v>
      </c>
      <c r="AU100" s="113">
        <v>9589.91</v>
      </c>
      <c r="AV100" s="113">
        <v>15381.83</v>
      </c>
      <c r="AW100" s="113">
        <v>12248.48</v>
      </c>
      <c r="AX100" s="113">
        <v>8165.66</v>
      </c>
      <c r="AY100" s="113">
        <v>172523.32</v>
      </c>
      <c r="AZ100" s="113">
        <v>3307.42</v>
      </c>
      <c r="BA100" s="113">
        <v>389.15</v>
      </c>
      <c r="BB100" s="113">
        <v>412429.18</v>
      </c>
      <c r="BC100" s="113">
        <v>175704.13</v>
      </c>
      <c r="BD100" s="113">
        <v>5380.47</v>
      </c>
      <c r="BE100" s="113">
        <v>1764.59</v>
      </c>
      <c r="BF100" s="113">
        <v>108256.65</v>
      </c>
      <c r="BG100" s="113">
        <v>6583.17</v>
      </c>
      <c r="BH100" s="113">
        <v>21056.11</v>
      </c>
      <c r="BI100" s="113">
        <v>0</v>
      </c>
      <c r="BJ100" s="113">
        <v>154783.57999999999</v>
      </c>
      <c r="BK100" s="113">
        <v>1943.68</v>
      </c>
      <c r="BL100" s="113">
        <v>14717.18</v>
      </c>
      <c r="BM100" s="113">
        <v>1171.04</v>
      </c>
      <c r="BN100" s="113">
        <v>6329.97</v>
      </c>
      <c r="BO100" s="113">
        <v>0</v>
      </c>
      <c r="BP100" s="113">
        <v>6447.12</v>
      </c>
      <c r="BQ100" s="113">
        <v>4446.8</v>
      </c>
      <c r="BR100" s="113">
        <v>5412.12</v>
      </c>
      <c r="BS100" s="113">
        <v>11077.45</v>
      </c>
      <c r="BT100" s="113">
        <v>3196.63</v>
      </c>
      <c r="BU100" s="113">
        <v>1235.07</v>
      </c>
      <c r="BV100" s="113">
        <v>379291.78</v>
      </c>
      <c r="BW100" s="113">
        <v>0</v>
      </c>
      <c r="BX100" s="113">
        <v>24338.73</v>
      </c>
      <c r="BY100" s="113">
        <v>4414.54</v>
      </c>
      <c r="BZ100" s="113">
        <v>14812.13</v>
      </c>
      <c r="CA100" s="113">
        <v>57523.59</v>
      </c>
      <c r="CB100" s="113">
        <v>131900.75</v>
      </c>
      <c r="CC100" s="113">
        <v>8387.2099999999991</v>
      </c>
      <c r="CD100" s="113">
        <v>49549.81</v>
      </c>
      <c r="CE100" s="113">
        <v>4738.37</v>
      </c>
      <c r="CF100" s="113">
        <v>6488.22</v>
      </c>
      <c r="CG100" s="113">
        <v>327.92</v>
      </c>
      <c r="CH100" s="113">
        <v>17217.52</v>
      </c>
      <c r="CI100" s="113">
        <v>7817.51</v>
      </c>
      <c r="CJ100" s="113">
        <v>3481.49</v>
      </c>
      <c r="CK100" s="113">
        <v>0</v>
      </c>
      <c r="CL100" s="113">
        <v>27725.27</v>
      </c>
      <c r="CM100" s="113">
        <v>9940.31</v>
      </c>
      <c r="CN100" s="113">
        <v>0</v>
      </c>
      <c r="CO100" s="113">
        <v>6646.94</v>
      </c>
      <c r="CP100" s="113">
        <v>37932.339999999997</v>
      </c>
      <c r="CQ100" s="113">
        <v>0</v>
      </c>
      <c r="CR100" s="113">
        <v>0</v>
      </c>
      <c r="CS100" s="113">
        <v>11109.1</v>
      </c>
      <c r="CT100" s="113">
        <v>9463.2999999999993</v>
      </c>
      <c r="CU100" s="113">
        <v>54342.79</v>
      </c>
      <c r="CV100" s="113">
        <v>7026.27</v>
      </c>
      <c r="CW100" s="113">
        <v>15033.68</v>
      </c>
      <c r="CX100" s="113">
        <v>9447.4699999999993</v>
      </c>
      <c r="CY100" s="113">
        <v>5905.23</v>
      </c>
      <c r="CZ100" s="113">
        <v>3993.1</v>
      </c>
      <c r="DA100" s="113">
        <v>38008</v>
      </c>
      <c r="DB100" s="113">
        <v>0</v>
      </c>
      <c r="DC100" s="113">
        <v>5649.51</v>
      </c>
      <c r="DD100" s="113">
        <v>13240.96</v>
      </c>
      <c r="DE100" s="113">
        <v>2531.9899999999998</v>
      </c>
      <c r="DF100" s="113">
        <v>1848.94</v>
      </c>
      <c r="DG100" s="113">
        <v>272723.42</v>
      </c>
      <c r="DH100" s="113">
        <v>157711.20000000001</v>
      </c>
      <c r="DI100" s="113">
        <v>1431.53</v>
      </c>
      <c r="DJ100" s="113">
        <v>0</v>
      </c>
      <c r="DK100" s="113">
        <v>2247.13</v>
      </c>
      <c r="DL100" s="113">
        <v>2975.09</v>
      </c>
      <c r="DM100" s="113">
        <v>199125.02</v>
      </c>
      <c r="DN100" s="113">
        <v>0</v>
      </c>
      <c r="DO100" s="113">
        <v>0</v>
      </c>
      <c r="DP100" s="113">
        <v>40923.25</v>
      </c>
      <c r="DQ100" s="113">
        <v>2310.44</v>
      </c>
      <c r="DR100" s="113">
        <v>23579.14</v>
      </c>
      <c r="DS100" s="113">
        <v>4874.08</v>
      </c>
      <c r="DT100" s="113">
        <v>6108.42</v>
      </c>
      <c r="DU100" s="113">
        <v>8228.9599999999991</v>
      </c>
      <c r="DV100" s="113">
        <v>1814.77</v>
      </c>
      <c r="DW100" s="113">
        <v>2563.64</v>
      </c>
      <c r="DX100" s="113">
        <v>8323.91</v>
      </c>
      <c r="DY100" s="113">
        <v>35352.879999999997</v>
      </c>
      <c r="DZ100" s="113">
        <v>6741.42</v>
      </c>
      <c r="EA100" s="113">
        <v>4969.03</v>
      </c>
      <c r="EB100" s="113">
        <v>6551.52</v>
      </c>
      <c r="EC100" s="113">
        <v>4585</v>
      </c>
      <c r="ED100" s="113">
        <v>5633.67</v>
      </c>
      <c r="EE100" s="113">
        <v>0</v>
      </c>
      <c r="EF100" s="113">
        <v>0</v>
      </c>
      <c r="EG100" s="113">
        <v>8830.31</v>
      </c>
      <c r="EH100" s="113">
        <v>9779.7999999999993</v>
      </c>
      <c r="EI100" s="113">
        <v>0</v>
      </c>
      <c r="EJ100" s="113">
        <v>14843.78</v>
      </c>
      <c r="EK100" s="113">
        <v>13182.15</v>
      </c>
      <c r="EL100" s="113">
        <v>14432.33</v>
      </c>
      <c r="EM100" s="113">
        <v>934.29</v>
      </c>
      <c r="EN100" s="113">
        <v>1060.27</v>
      </c>
      <c r="EO100" s="113">
        <v>1613</v>
      </c>
      <c r="EP100" s="113">
        <v>20264.2</v>
      </c>
      <c r="EQ100" s="113">
        <v>0</v>
      </c>
      <c r="ER100" s="113">
        <v>651.65</v>
      </c>
      <c r="ES100" s="113">
        <v>167.57</v>
      </c>
      <c r="ET100" s="113">
        <v>9051.86</v>
      </c>
      <c r="EU100" s="113">
        <v>2508.8000000000002</v>
      </c>
      <c r="EV100" s="113">
        <v>14210.78</v>
      </c>
      <c r="EW100" s="113">
        <v>10476.1</v>
      </c>
      <c r="EX100" s="113">
        <v>13292.94</v>
      </c>
      <c r="EY100" s="113">
        <v>7912.46</v>
      </c>
      <c r="EZ100" s="113">
        <v>0</v>
      </c>
      <c r="FA100" s="113">
        <v>11868.69</v>
      </c>
      <c r="FB100" s="113">
        <v>9305.06</v>
      </c>
      <c r="FC100" s="113">
        <v>0</v>
      </c>
      <c r="FD100" s="113">
        <v>5922.29</v>
      </c>
      <c r="FE100" s="113">
        <v>9938.0499999999993</v>
      </c>
      <c r="FF100" s="113">
        <v>2595.29</v>
      </c>
      <c r="FG100" s="113">
        <v>5297.38</v>
      </c>
      <c r="FH100" s="113">
        <v>6868.02</v>
      </c>
      <c r="FI100" s="113">
        <v>5950.17</v>
      </c>
      <c r="FJ100" s="113">
        <v>13672.73</v>
      </c>
      <c r="FK100" s="113">
        <v>7216.17</v>
      </c>
      <c r="FL100" s="113">
        <v>5063.9799999999996</v>
      </c>
      <c r="FM100" s="113">
        <v>12058.59</v>
      </c>
      <c r="FN100" s="113">
        <v>9938.0499999999993</v>
      </c>
      <c r="FO100" s="113">
        <v>2626.94</v>
      </c>
      <c r="FP100" s="113">
        <v>19686.21</v>
      </c>
      <c r="FQ100" s="113">
        <v>7168.48</v>
      </c>
      <c r="FR100" s="113">
        <v>1740.74</v>
      </c>
      <c r="FS100" s="113">
        <v>0</v>
      </c>
      <c r="FT100" s="113">
        <v>8970.32</v>
      </c>
      <c r="FU100" s="113">
        <v>4542.21</v>
      </c>
      <c r="FV100" s="113">
        <v>1482.91</v>
      </c>
      <c r="FW100" s="113">
        <v>0</v>
      </c>
      <c r="FX100" s="113">
        <v>15698.32</v>
      </c>
      <c r="FY100" s="113">
        <v>3164.98</v>
      </c>
      <c r="FZ100" s="113">
        <v>1081.8499999999999</v>
      </c>
      <c r="GA100" s="113">
        <v>2880.14</v>
      </c>
      <c r="GB100" s="113">
        <v>2088.89</v>
      </c>
      <c r="GC100" s="113">
        <v>0</v>
      </c>
      <c r="GD100" s="113">
        <v>5380.47</v>
      </c>
      <c r="GE100" s="113">
        <v>6140.07</v>
      </c>
      <c r="GF100" s="113">
        <v>0</v>
      </c>
      <c r="GG100" s="113">
        <v>2848.49</v>
      </c>
      <c r="GH100" s="113">
        <v>911.77</v>
      </c>
      <c r="GI100" s="113">
        <f>SUM(E100:GH100)</f>
        <v>5332719.5000000009</v>
      </c>
    </row>
    <row r="101" spans="1:191">
      <c r="A101" s="727" t="s">
        <v>0</v>
      </c>
      <c r="B101" s="727"/>
      <c r="C101" s="9" t="s">
        <v>254</v>
      </c>
      <c r="D101" t="s">
        <v>255</v>
      </c>
      <c r="E101" s="113">
        <v>0</v>
      </c>
      <c r="F101" s="113">
        <v>0</v>
      </c>
      <c r="G101" s="113">
        <v>0</v>
      </c>
      <c r="H101" s="113">
        <v>0</v>
      </c>
      <c r="I101" s="113">
        <v>0</v>
      </c>
      <c r="J101" s="113">
        <v>0</v>
      </c>
      <c r="K101" s="113">
        <v>0</v>
      </c>
      <c r="L101" s="113">
        <v>0</v>
      </c>
      <c r="M101" s="113">
        <v>0</v>
      </c>
      <c r="N101" s="113">
        <v>0</v>
      </c>
      <c r="O101" s="113">
        <v>0</v>
      </c>
      <c r="P101" s="113">
        <v>0</v>
      </c>
      <c r="Q101" s="113">
        <v>0</v>
      </c>
      <c r="R101" s="113"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v>0</v>
      </c>
      <c r="X101" s="113">
        <v>0</v>
      </c>
      <c r="Y101" s="113">
        <v>0</v>
      </c>
      <c r="Z101" s="113">
        <v>0</v>
      </c>
      <c r="AA101" s="113">
        <v>0</v>
      </c>
      <c r="AB101" s="113">
        <v>0</v>
      </c>
      <c r="AC101" s="113">
        <v>0</v>
      </c>
      <c r="AD101" s="113">
        <v>0</v>
      </c>
      <c r="AE101" s="113">
        <v>0</v>
      </c>
      <c r="AF101" s="113">
        <v>0</v>
      </c>
      <c r="AG101" s="113">
        <v>0</v>
      </c>
      <c r="AH101" s="113">
        <v>0</v>
      </c>
      <c r="AI101" s="113">
        <v>0</v>
      </c>
      <c r="AJ101" s="113">
        <v>0</v>
      </c>
      <c r="AK101" s="113">
        <v>0</v>
      </c>
      <c r="AL101" s="113">
        <v>0</v>
      </c>
      <c r="AM101" s="113">
        <v>0</v>
      </c>
      <c r="AN101" s="113">
        <v>0</v>
      </c>
      <c r="AO101" s="113">
        <v>0</v>
      </c>
      <c r="AP101" s="113">
        <v>0</v>
      </c>
      <c r="AQ101" s="113">
        <v>0</v>
      </c>
      <c r="AR101" s="113">
        <v>0</v>
      </c>
      <c r="AS101" s="113">
        <v>0</v>
      </c>
      <c r="AT101" s="113">
        <v>0</v>
      </c>
      <c r="AU101" s="113">
        <v>0</v>
      </c>
      <c r="AV101" s="113">
        <v>0</v>
      </c>
      <c r="AW101" s="113">
        <v>0</v>
      </c>
      <c r="AX101" s="113">
        <v>0</v>
      </c>
      <c r="AY101" s="113">
        <v>0</v>
      </c>
      <c r="AZ101" s="113">
        <v>0</v>
      </c>
      <c r="BA101" s="113">
        <v>0</v>
      </c>
      <c r="BB101" s="113">
        <v>0</v>
      </c>
      <c r="BC101" s="113">
        <v>0</v>
      </c>
      <c r="BD101" s="113">
        <v>0</v>
      </c>
      <c r="BE101" s="113">
        <v>0</v>
      </c>
      <c r="BF101" s="113">
        <v>0</v>
      </c>
      <c r="BG101" s="113">
        <v>0</v>
      </c>
      <c r="BH101" s="113">
        <v>0</v>
      </c>
      <c r="BI101" s="113">
        <v>0</v>
      </c>
      <c r="BJ101" s="113">
        <v>0</v>
      </c>
      <c r="BK101" s="113">
        <v>0</v>
      </c>
      <c r="BL101" s="113">
        <v>0</v>
      </c>
      <c r="BM101" s="113">
        <v>0</v>
      </c>
      <c r="BN101" s="113">
        <v>0</v>
      </c>
      <c r="BO101" s="113">
        <v>0</v>
      </c>
      <c r="BP101" s="113">
        <v>0</v>
      </c>
      <c r="BQ101" s="113">
        <v>0</v>
      </c>
      <c r="BR101" s="113">
        <v>0</v>
      </c>
      <c r="BS101" s="113">
        <v>0</v>
      </c>
      <c r="BT101" s="113">
        <v>0</v>
      </c>
      <c r="BU101" s="113">
        <v>0</v>
      </c>
      <c r="BV101" s="113">
        <v>0</v>
      </c>
      <c r="BW101" s="113">
        <v>0</v>
      </c>
      <c r="BX101" s="113">
        <v>0</v>
      </c>
      <c r="BY101" s="113">
        <v>0</v>
      </c>
      <c r="BZ101" s="113">
        <v>0</v>
      </c>
      <c r="CA101" s="113">
        <v>0</v>
      </c>
      <c r="CB101" s="113">
        <v>0</v>
      </c>
      <c r="CC101" s="113">
        <v>0</v>
      </c>
      <c r="CD101" s="113">
        <v>0</v>
      </c>
      <c r="CE101" s="113">
        <v>0</v>
      </c>
      <c r="CF101" s="113">
        <v>0</v>
      </c>
      <c r="CG101" s="113">
        <v>0</v>
      </c>
      <c r="CH101" s="113">
        <v>0</v>
      </c>
      <c r="CI101" s="113">
        <v>0</v>
      </c>
      <c r="CJ101" s="113">
        <v>0</v>
      </c>
      <c r="CK101" s="113">
        <v>0</v>
      </c>
      <c r="CL101" s="113">
        <v>0</v>
      </c>
      <c r="CM101" s="113">
        <v>0</v>
      </c>
      <c r="CN101" s="113">
        <v>0</v>
      </c>
      <c r="CO101" s="113">
        <v>0</v>
      </c>
      <c r="CP101" s="113">
        <v>0</v>
      </c>
      <c r="CQ101" s="113">
        <v>0</v>
      </c>
      <c r="CR101" s="113">
        <v>0</v>
      </c>
      <c r="CS101" s="113">
        <v>0</v>
      </c>
      <c r="CT101" s="113">
        <v>0</v>
      </c>
      <c r="CU101" s="113">
        <v>0</v>
      </c>
      <c r="CV101" s="113">
        <v>0</v>
      </c>
      <c r="CW101" s="113">
        <v>0</v>
      </c>
      <c r="CX101" s="113">
        <v>0</v>
      </c>
      <c r="CY101" s="113">
        <v>430.74</v>
      </c>
      <c r="CZ101" s="113">
        <v>0</v>
      </c>
      <c r="DA101" s="113">
        <v>0</v>
      </c>
      <c r="DB101" s="113">
        <v>0</v>
      </c>
      <c r="DC101" s="113">
        <v>0</v>
      </c>
      <c r="DD101" s="113">
        <v>0</v>
      </c>
      <c r="DE101" s="113">
        <v>0</v>
      </c>
      <c r="DF101" s="113">
        <v>0</v>
      </c>
      <c r="DG101" s="113">
        <v>0</v>
      </c>
      <c r="DH101" s="113">
        <v>0</v>
      </c>
      <c r="DI101" s="113">
        <v>0</v>
      </c>
      <c r="DJ101" s="113">
        <v>0</v>
      </c>
      <c r="DK101" s="113">
        <v>0</v>
      </c>
      <c r="DL101" s="113">
        <v>0</v>
      </c>
      <c r="DM101" s="113">
        <v>0</v>
      </c>
      <c r="DN101" s="113">
        <v>0</v>
      </c>
      <c r="DO101" s="113">
        <v>0</v>
      </c>
      <c r="DP101" s="113">
        <v>0</v>
      </c>
      <c r="DQ101" s="113">
        <v>0</v>
      </c>
      <c r="DR101" s="113">
        <v>0</v>
      </c>
      <c r="DS101" s="113">
        <v>0</v>
      </c>
      <c r="DT101" s="113">
        <v>0</v>
      </c>
      <c r="DU101" s="113">
        <v>0</v>
      </c>
      <c r="DV101" s="113">
        <v>0</v>
      </c>
      <c r="DW101" s="113">
        <v>0</v>
      </c>
      <c r="DX101" s="113">
        <v>0</v>
      </c>
      <c r="DY101" s="113">
        <v>0</v>
      </c>
      <c r="DZ101" s="113">
        <v>0</v>
      </c>
      <c r="EA101" s="113">
        <v>0</v>
      </c>
      <c r="EB101" s="113">
        <v>0</v>
      </c>
      <c r="EC101" s="113">
        <v>0</v>
      </c>
      <c r="ED101" s="113">
        <v>0</v>
      </c>
      <c r="EE101" s="113">
        <v>0</v>
      </c>
      <c r="EF101" s="113">
        <v>0</v>
      </c>
      <c r="EG101" s="113">
        <v>0</v>
      </c>
      <c r="EH101" s="113">
        <v>0</v>
      </c>
      <c r="EI101" s="113">
        <v>0</v>
      </c>
      <c r="EJ101" s="113">
        <v>0</v>
      </c>
      <c r="EK101" s="113">
        <v>0</v>
      </c>
      <c r="EL101" s="113">
        <v>0</v>
      </c>
      <c r="EM101" s="113">
        <v>0</v>
      </c>
      <c r="EN101" s="113">
        <v>0</v>
      </c>
      <c r="EO101" s="113">
        <v>0</v>
      </c>
      <c r="EP101" s="113">
        <v>0</v>
      </c>
      <c r="EQ101" s="113">
        <v>0</v>
      </c>
      <c r="ER101" s="113">
        <v>0</v>
      </c>
      <c r="ES101" s="113">
        <v>0</v>
      </c>
      <c r="ET101" s="113">
        <v>0</v>
      </c>
      <c r="EU101" s="113">
        <v>0</v>
      </c>
      <c r="EV101" s="113">
        <v>0</v>
      </c>
      <c r="EW101" s="113">
        <v>0</v>
      </c>
      <c r="EX101" s="113">
        <v>0</v>
      </c>
      <c r="EY101" s="113">
        <v>0</v>
      </c>
      <c r="EZ101" s="113">
        <v>0</v>
      </c>
      <c r="FA101" s="113">
        <v>0</v>
      </c>
      <c r="FB101" s="113">
        <v>0</v>
      </c>
      <c r="FC101" s="113">
        <v>0</v>
      </c>
      <c r="FD101" s="113">
        <v>0</v>
      </c>
      <c r="FE101" s="113">
        <v>0</v>
      </c>
      <c r="FF101" s="113">
        <v>0</v>
      </c>
      <c r="FG101" s="113">
        <v>0</v>
      </c>
      <c r="FH101" s="113">
        <v>0</v>
      </c>
      <c r="FI101" s="113">
        <v>0</v>
      </c>
      <c r="FJ101" s="113">
        <v>0</v>
      </c>
      <c r="FK101" s="113">
        <v>0</v>
      </c>
      <c r="FL101" s="113">
        <v>0</v>
      </c>
      <c r="FM101" s="113">
        <v>0</v>
      </c>
      <c r="FN101" s="113">
        <v>0</v>
      </c>
      <c r="FO101" s="113">
        <v>0</v>
      </c>
      <c r="FP101" s="113">
        <v>0</v>
      </c>
      <c r="FQ101" s="113">
        <v>0</v>
      </c>
      <c r="FR101" s="113">
        <v>0</v>
      </c>
      <c r="FS101" s="113">
        <v>0</v>
      </c>
      <c r="FT101" s="113">
        <v>0</v>
      </c>
      <c r="FU101" s="113">
        <v>0</v>
      </c>
      <c r="FV101" s="113">
        <v>0</v>
      </c>
      <c r="FW101" s="113">
        <v>0</v>
      </c>
      <c r="FX101" s="113">
        <v>0</v>
      </c>
      <c r="FY101" s="113">
        <v>0</v>
      </c>
      <c r="FZ101" s="113">
        <v>0</v>
      </c>
      <c r="GA101" s="113">
        <v>0</v>
      </c>
      <c r="GB101" s="113">
        <v>0</v>
      </c>
      <c r="GC101" s="113">
        <v>0</v>
      </c>
      <c r="GD101" s="113">
        <v>0</v>
      </c>
      <c r="GE101" s="113">
        <v>0</v>
      </c>
      <c r="GF101" s="113">
        <v>0</v>
      </c>
      <c r="GG101" s="113">
        <v>0</v>
      </c>
      <c r="GH101" s="113">
        <v>0</v>
      </c>
      <c r="GI101" s="113">
        <f>SUM(E101:GH101)</f>
        <v>430.74</v>
      </c>
    </row>
    <row r="102" spans="1:191" ht="11" thickBot="1">
      <c r="A102" s="725" t="s">
        <v>0</v>
      </c>
      <c r="B102" s="725"/>
      <c r="C102" s="11" t="s">
        <v>236</v>
      </c>
      <c r="D102" s="10" t="s">
        <v>258</v>
      </c>
      <c r="E102" s="115">
        <f t="shared" ref="E102:AJ102" si="81">SUBTOTAL(9,E97:E101)</f>
        <v>3301.7</v>
      </c>
      <c r="F102" s="115">
        <f t="shared" si="81"/>
        <v>11457.25</v>
      </c>
      <c r="G102" s="115">
        <f t="shared" si="81"/>
        <v>11615.49</v>
      </c>
      <c r="H102" s="115">
        <f t="shared" si="81"/>
        <v>187936.8</v>
      </c>
      <c r="I102" s="115">
        <f t="shared" si="81"/>
        <v>2591964.3499999996</v>
      </c>
      <c r="J102" s="115">
        <f t="shared" si="81"/>
        <v>17660.62</v>
      </c>
      <c r="K102" s="115">
        <f t="shared" si="81"/>
        <v>3070.04</v>
      </c>
      <c r="L102" s="115">
        <f t="shared" si="81"/>
        <v>5253.87</v>
      </c>
      <c r="M102" s="115">
        <f t="shared" si="81"/>
        <v>5918.52</v>
      </c>
      <c r="N102" s="115">
        <f t="shared" si="81"/>
        <v>9146.81</v>
      </c>
      <c r="O102" s="115">
        <f t="shared" si="81"/>
        <v>5158.93</v>
      </c>
      <c r="P102" s="115">
        <f t="shared" si="81"/>
        <v>3006.74</v>
      </c>
      <c r="Q102" s="115">
        <f t="shared" si="81"/>
        <v>119952.93</v>
      </c>
      <c r="R102" s="115">
        <f t="shared" si="81"/>
        <v>16236.37</v>
      </c>
      <c r="S102" s="115">
        <f t="shared" si="81"/>
        <v>91563.010000000009</v>
      </c>
      <c r="T102" s="115">
        <f t="shared" si="81"/>
        <v>121472.12</v>
      </c>
      <c r="U102" s="115">
        <f t="shared" si="81"/>
        <v>91942.81</v>
      </c>
      <c r="V102" s="115">
        <f t="shared" si="81"/>
        <v>90233.72</v>
      </c>
      <c r="W102" s="115">
        <f t="shared" si="81"/>
        <v>15824.92</v>
      </c>
      <c r="X102" s="115">
        <f t="shared" si="81"/>
        <v>204109.87</v>
      </c>
      <c r="Y102" s="115">
        <f t="shared" si="81"/>
        <v>4620.88</v>
      </c>
      <c r="Z102" s="115">
        <f t="shared" si="81"/>
        <v>180783.93</v>
      </c>
      <c r="AA102" s="115">
        <f t="shared" si="81"/>
        <v>6456.57</v>
      </c>
      <c r="AB102" s="115">
        <f t="shared" si="81"/>
        <v>11678.79</v>
      </c>
      <c r="AC102" s="115">
        <f t="shared" si="81"/>
        <v>12058.59</v>
      </c>
      <c r="AD102" s="115">
        <f t="shared" si="81"/>
        <v>14875.43</v>
      </c>
      <c r="AE102" s="115">
        <f t="shared" si="81"/>
        <v>11615.49</v>
      </c>
      <c r="AF102" s="115">
        <f t="shared" si="81"/>
        <v>253167.14</v>
      </c>
      <c r="AG102" s="115">
        <f t="shared" si="81"/>
        <v>37125.269999999997</v>
      </c>
      <c r="AH102" s="115">
        <f t="shared" si="81"/>
        <v>6519.87</v>
      </c>
      <c r="AI102" s="115">
        <f t="shared" si="81"/>
        <v>2207.2700000000004</v>
      </c>
      <c r="AJ102" s="115">
        <f t="shared" si="81"/>
        <v>23262.639999999999</v>
      </c>
      <c r="AK102" s="115">
        <f t="shared" ref="AK102:BP102" si="82">SUBTOTAL(9,AK97:AK101)</f>
        <v>17059.269999999997</v>
      </c>
      <c r="AL102" s="115">
        <f t="shared" si="82"/>
        <v>886.2</v>
      </c>
      <c r="AM102" s="115">
        <f t="shared" si="82"/>
        <v>161414.23000000001</v>
      </c>
      <c r="AN102" s="115">
        <f t="shared" si="82"/>
        <v>2880.14</v>
      </c>
      <c r="AO102" s="115">
        <f t="shared" si="82"/>
        <v>29909.11</v>
      </c>
      <c r="AP102" s="115">
        <f t="shared" si="82"/>
        <v>7437.77</v>
      </c>
      <c r="AQ102" s="115">
        <f t="shared" si="82"/>
        <v>854.55</v>
      </c>
      <c r="AR102" s="115">
        <f t="shared" si="82"/>
        <v>21743.45</v>
      </c>
      <c r="AS102" s="115">
        <f t="shared" si="82"/>
        <v>4209.43</v>
      </c>
      <c r="AT102" s="115">
        <f t="shared" si="82"/>
        <v>113547.76</v>
      </c>
      <c r="AU102" s="115">
        <f t="shared" si="82"/>
        <v>19179.809999999998</v>
      </c>
      <c r="AV102" s="115">
        <f t="shared" si="82"/>
        <v>15381.83</v>
      </c>
      <c r="AW102" s="115">
        <f t="shared" si="82"/>
        <v>24496.98</v>
      </c>
      <c r="AX102" s="115">
        <f t="shared" si="82"/>
        <v>8165.66</v>
      </c>
      <c r="AY102" s="115">
        <f t="shared" si="82"/>
        <v>345046.65</v>
      </c>
      <c r="AZ102" s="115">
        <f t="shared" si="82"/>
        <v>6614.82</v>
      </c>
      <c r="BA102" s="115">
        <f t="shared" si="82"/>
        <v>8798.66</v>
      </c>
      <c r="BB102" s="115">
        <f t="shared" si="82"/>
        <v>412429.18</v>
      </c>
      <c r="BC102" s="115">
        <f t="shared" si="82"/>
        <v>351408.27</v>
      </c>
      <c r="BD102" s="115">
        <f t="shared" si="82"/>
        <v>5380.47</v>
      </c>
      <c r="BE102" s="115">
        <f t="shared" si="82"/>
        <v>4114.4799999999996</v>
      </c>
      <c r="BF102" s="115">
        <f t="shared" si="82"/>
        <v>111913.86</v>
      </c>
      <c r="BG102" s="115">
        <f t="shared" si="82"/>
        <v>13166.34</v>
      </c>
      <c r="BH102" s="115">
        <f t="shared" si="82"/>
        <v>38929.31</v>
      </c>
      <c r="BI102" s="115">
        <f t="shared" si="82"/>
        <v>5696.97</v>
      </c>
      <c r="BJ102" s="115">
        <f t="shared" si="82"/>
        <v>309567.17</v>
      </c>
      <c r="BK102" s="115">
        <f t="shared" si="82"/>
        <v>4114.4800000000005</v>
      </c>
      <c r="BL102" s="115">
        <f t="shared" si="82"/>
        <v>14717.18</v>
      </c>
      <c r="BM102" s="115">
        <f t="shared" si="82"/>
        <v>2342.09</v>
      </c>
      <c r="BN102" s="115">
        <f t="shared" si="82"/>
        <v>6329.97</v>
      </c>
      <c r="BO102" s="115">
        <f t="shared" si="82"/>
        <v>14812.13</v>
      </c>
      <c r="BP102" s="115">
        <f t="shared" si="82"/>
        <v>6447.12</v>
      </c>
      <c r="BQ102" s="115">
        <f t="shared" ref="BQ102:CV102" si="83">SUBTOTAL(9,BQ97:BQ101)</f>
        <v>8893.61</v>
      </c>
      <c r="BR102" s="115">
        <f t="shared" si="83"/>
        <v>5412.12</v>
      </c>
      <c r="BS102" s="115">
        <f t="shared" si="83"/>
        <v>11077.45</v>
      </c>
      <c r="BT102" s="115">
        <f t="shared" si="83"/>
        <v>3196.63</v>
      </c>
      <c r="BU102" s="115">
        <f t="shared" si="83"/>
        <v>2911.79</v>
      </c>
      <c r="BV102" s="115">
        <f t="shared" si="83"/>
        <v>758583.57000000007</v>
      </c>
      <c r="BW102" s="115">
        <f t="shared" si="83"/>
        <v>4969.03</v>
      </c>
      <c r="BX102" s="115">
        <f t="shared" si="83"/>
        <v>48677.47</v>
      </c>
      <c r="BY102" s="115">
        <f t="shared" si="83"/>
        <v>9558.25</v>
      </c>
      <c r="BZ102" s="115">
        <f t="shared" si="83"/>
        <v>14812.13</v>
      </c>
      <c r="CA102" s="115">
        <f t="shared" si="83"/>
        <v>115047.2</v>
      </c>
      <c r="CB102" s="115">
        <f t="shared" si="83"/>
        <v>263801.49</v>
      </c>
      <c r="CC102" s="115">
        <f t="shared" si="83"/>
        <v>16774.419999999998</v>
      </c>
      <c r="CD102" s="115">
        <f t="shared" si="83"/>
        <v>108084.23</v>
      </c>
      <c r="CE102" s="115">
        <f t="shared" si="83"/>
        <v>9969.7000000000007</v>
      </c>
      <c r="CF102" s="115">
        <f t="shared" si="83"/>
        <v>6488.22</v>
      </c>
      <c r="CG102" s="115">
        <f t="shared" si="83"/>
        <v>3576.4300000000003</v>
      </c>
      <c r="CH102" s="115">
        <f t="shared" si="83"/>
        <v>17217.52</v>
      </c>
      <c r="CI102" s="115">
        <f t="shared" si="83"/>
        <v>7817.51</v>
      </c>
      <c r="CJ102" s="115">
        <f t="shared" si="83"/>
        <v>6962.9699999999993</v>
      </c>
      <c r="CK102" s="115">
        <f t="shared" si="83"/>
        <v>7690.91</v>
      </c>
      <c r="CL102" s="115">
        <f t="shared" si="83"/>
        <v>27725.27</v>
      </c>
      <c r="CM102" s="115">
        <f t="shared" si="83"/>
        <v>9940.31</v>
      </c>
      <c r="CN102" s="115">
        <f t="shared" si="83"/>
        <v>13356.24</v>
      </c>
      <c r="CO102" s="115">
        <f t="shared" si="83"/>
        <v>13292.939999999999</v>
      </c>
      <c r="CP102" s="115">
        <f t="shared" si="83"/>
        <v>75864.69</v>
      </c>
      <c r="CQ102" s="115">
        <f t="shared" si="83"/>
        <v>1171.04</v>
      </c>
      <c r="CR102" s="115">
        <f t="shared" si="83"/>
        <v>7152.87</v>
      </c>
      <c r="CS102" s="115">
        <f t="shared" si="83"/>
        <v>11109.1</v>
      </c>
      <c r="CT102" s="115">
        <f t="shared" si="83"/>
        <v>9463.2999999999993</v>
      </c>
      <c r="CU102" s="115">
        <f t="shared" si="83"/>
        <v>54342.79</v>
      </c>
      <c r="CV102" s="115">
        <f t="shared" si="83"/>
        <v>7026.27</v>
      </c>
      <c r="CW102" s="115">
        <f t="shared" ref="CW102:EB102" si="84">SUBTOTAL(9,CW97:CW101)</f>
        <v>15033.68</v>
      </c>
      <c r="CX102" s="115">
        <f t="shared" si="84"/>
        <v>18894.96</v>
      </c>
      <c r="CY102" s="115">
        <f t="shared" si="84"/>
        <v>11096.74</v>
      </c>
      <c r="CZ102" s="115">
        <f t="shared" si="84"/>
        <v>62413.5</v>
      </c>
      <c r="DA102" s="115">
        <f t="shared" si="84"/>
        <v>83429</v>
      </c>
      <c r="DB102" s="115">
        <f t="shared" si="84"/>
        <v>4652.53</v>
      </c>
      <c r="DC102" s="115">
        <f t="shared" si="84"/>
        <v>11299</v>
      </c>
      <c r="DD102" s="115">
        <f t="shared" si="84"/>
        <v>28358.26</v>
      </c>
      <c r="DE102" s="115">
        <f t="shared" si="84"/>
        <v>2531.9899999999998</v>
      </c>
      <c r="DF102" s="115">
        <f t="shared" si="84"/>
        <v>3987.88</v>
      </c>
      <c r="DG102" s="115">
        <f t="shared" si="84"/>
        <v>543123.8899999999</v>
      </c>
      <c r="DH102" s="115">
        <f t="shared" si="84"/>
        <v>315422.39</v>
      </c>
      <c r="DI102" s="115">
        <f t="shared" si="84"/>
        <v>1550.84</v>
      </c>
      <c r="DJ102" s="115">
        <f t="shared" si="84"/>
        <v>62476.800000000003</v>
      </c>
      <c r="DK102" s="115">
        <f t="shared" si="84"/>
        <v>4494.2800000000007</v>
      </c>
      <c r="DL102" s="115">
        <f t="shared" si="84"/>
        <v>2975.09</v>
      </c>
      <c r="DM102" s="115">
        <f t="shared" si="84"/>
        <v>398250.04</v>
      </c>
      <c r="DN102" s="115">
        <f t="shared" si="84"/>
        <v>20414.150000000001</v>
      </c>
      <c r="DO102" s="115">
        <f t="shared" si="84"/>
        <v>14868.42</v>
      </c>
      <c r="DP102" s="115">
        <f t="shared" si="84"/>
        <v>81846.510000000009</v>
      </c>
      <c r="DQ102" s="115">
        <f t="shared" si="84"/>
        <v>2310.44</v>
      </c>
      <c r="DR102" s="115">
        <f t="shared" si="84"/>
        <v>47158.270000000004</v>
      </c>
      <c r="DS102" s="115">
        <f t="shared" si="84"/>
        <v>4874.08</v>
      </c>
      <c r="DT102" s="115">
        <f t="shared" si="84"/>
        <v>6108.42</v>
      </c>
      <c r="DU102" s="115">
        <f t="shared" si="84"/>
        <v>8228.9599999999991</v>
      </c>
      <c r="DV102" s="115">
        <f t="shared" si="84"/>
        <v>4272.7299999999996</v>
      </c>
      <c r="DW102" s="115">
        <f t="shared" si="84"/>
        <v>2563.64</v>
      </c>
      <c r="DX102" s="115">
        <f t="shared" si="84"/>
        <v>8323.91</v>
      </c>
      <c r="DY102" s="115">
        <f t="shared" si="84"/>
        <v>70705.759999999995</v>
      </c>
      <c r="DZ102" s="115">
        <f t="shared" si="84"/>
        <v>6741.42</v>
      </c>
      <c r="EA102" s="115">
        <f t="shared" si="84"/>
        <v>4969.03</v>
      </c>
      <c r="EB102" s="115">
        <f t="shared" si="84"/>
        <v>6551.52</v>
      </c>
      <c r="EC102" s="115">
        <f t="shared" ref="EC102:FH102" si="85">SUBTOTAL(9,EC97:EC101)</f>
        <v>9843.1</v>
      </c>
      <c r="ED102" s="115">
        <f t="shared" si="85"/>
        <v>5633.67</v>
      </c>
      <c r="EE102" s="115">
        <f t="shared" si="85"/>
        <v>17344.12</v>
      </c>
      <c r="EF102" s="115">
        <f t="shared" si="85"/>
        <v>5285.52</v>
      </c>
      <c r="EG102" s="115">
        <f t="shared" si="85"/>
        <v>8830.31</v>
      </c>
      <c r="EH102" s="115">
        <f t="shared" si="85"/>
        <v>9779.7999999999993</v>
      </c>
      <c r="EI102" s="115">
        <f t="shared" si="85"/>
        <v>39657.26</v>
      </c>
      <c r="EJ102" s="115">
        <f t="shared" si="85"/>
        <v>29687.56</v>
      </c>
      <c r="EK102" s="115">
        <f t="shared" si="85"/>
        <v>26364.32</v>
      </c>
      <c r="EL102" s="115">
        <f t="shared" si="85"/>
        <v>14432.33</v>
      </c>
      <c r="EM102" s="115">
        <f t="shared" si="85"/>
        <v>1993.9399999999998</v>
      </c>
      <c r="EN102" s="115">
        <f t="shared" si="85"/>
        <v>2120.54</v>
      </c>
      <c r="EO102" s="115">
        <f t="shared" si="85"/>
        <v>1613</v>
      </c>
      <c r="EP102" s="115">
        <f t="shared" si="85"/>
        <v>40528.400000000001</v>
      </c>
      <c r="EQ102" s="115">
        <f t="shared" si="85"/>
        <v>41524.6</v>
      </c>
      <c r="ER102" s="115">
        <f t="shared" si="85"/>
        <v>3354.88</v>
      </c>
      <c r="ES102" s="115">
        <f t="shared" si="85"/>
        <v>1582.49</v>
      </c>
      <c r="ET102" s="115">
        <f t="shared" si="85"/>
        <v>9051.86</v>
      </c>
      <c r="EU102" s="115">
        <f t="shared" si="85"/>
        <v>5190.58</v>
      </c>
      <c r="EV102" s="115">
        <f t="shared" si="85"/>
        <v>14210.78</v>
      </c>
      <c r="EW102" s="115">
        <f t="shared" si="85"/>
        <v>10476.1</v>
      </c>
      <c r="EX102" s="115">
        <f t="shared" si="85"/>
        <v>13292.94</v>
      </c>
      <c r="EY102" s="115">
        <f t="shared" si="85"/>
        <v>7912.46</v>
      </c>
      <c r="EZ102" s="115">
        <f t="shared" si="85"/>
        <v>9431.65</v>
      </c>
      <c r="FA102" s="115">
        <f t="shared" si="85"/>
        <v>11868.69</v>
      </c>
      <c r="FB102" s="115">
        <f t="shared" si="85"/>
        <v>9305.06</v>
      </c>
      <c r="FC102" s="115">
        <f t="shared" si="85"/>
        <v>13546.14</v>
      </c>
      <c r="FD102" s="115">
        <f t="shared" si="85"/>
        <v>10096.299999999999</v>
      </c>
      <c r="FE102" s="115">
        <f t="shared" si="85"/>
        <v>9938.0499999999993</v>
      </c>
      <c r="FF102" s="115">
        <f t="shared" si="85"/>
        <v>2595.29</v>
      </c>
      <c r="FG102" s="115">
        <f t="shared" si="85"/>
        <v>5297.38</v>
      </c>
      <c r="FH102" s="115">
        <f t="shared" si="85"/>
        <v>6868.02</v>
      </c>
      <c r="FI102" s="115">
        <f t="shared" ref="FI102:GI102" si="86">SUBTOTAL(9,FI97:FI101)</f>
        <v>5950.17</v>
      </c>
      <c r="FJ102" s="115">
        <f t="shared" si="86"/>
        <v>13672.73</v>
      </c>
      <c r="FK102" s="115">
        <f t="shared" si="86"/>
        <v>7216.17</v>
      </c>
      <c r="FL102" s="115">
        <f t="shared" si="86"/>
        <v>5063.9799999999996</v>
      </c>
      <c r="FM102" s="115">
        <f t="shared" si="86"/>
        <v>12058.59</v>
      </c>
      <c r="FN102" s="115">
        <f t="shared" si="86"/>
        <v>9938.0499999999993</v>
      </c>
      <c r="FO102" s="115">
        <f t="shared" si="86"/>
        <v>2626.94</v>
      </c>
      <c r="FP102" s="115">
        <f t="shared" si="86"/>
        <v>19686.21</v>
      </c>
      <c r="FQ102" s="115">
        <f t="shared" si="86"/>
        <v>7595.9599999999991</v>
      </c>
      <c r="FR102" s="115">
        <f t="shared" si="86"/>
        <v>1740.74</v>
      </c>
      <c r="FS102" s="115">
        <f t="shared" si="86"/>
        <v>5696.97</v>
      </c>
      <c r="FT102" s="115">
        <f t="shared" si="86"/>
        <v>8970.32</v>
      </c>
      <c r="FU102" s="115">
        <f t="shared" si="86"/>
        <v>21221.68</v>
      </c>
      <c r="FV102" s="115">
        <f t="shared" si="86"/>
        <v>1482.91</v>
      </c>
      <c r="FW102" s="115">
        <f t="shared" si="86"/>
        <v>5032.33</v>
      </c>
      <c r="FX102" s="115">
        <f t="shared" si="86"/>
        <v>15698.32</v>
      </c>
      <c r="FY102" s="115">
        <f t="shared" si="86"/>
        <v>3164.98</v>
      </c>
      <c r="FZ102" s="115">
        <f t="shared" si="86"/>
        <v>1081.8499999999999</v>
      </c>
      <c r="GA102" s="115">
        <f t="shared" si="86"/>
        <v>2880.14</v>
      </c>
      <c r="GB102" s="115">
        <f t="shared" si="86"/>
        <v>2088.89</v>
      </c>
      <c r="GC102" s="115">
        <f t="shared" si="86"/>
        <v>12406.74</v>
      </c>
      <c r="GD102" s="115">
        <f t="shared" si="86"/>
        <v>5380.47</v>
      </c>
      <c r="GE102" s="115">
        <f t="shared" si="86"/>
        <v>6140.07</v>
      </c>
      <c r="GF102" s="115">
        <f t="shared" si="86"/>
        <v>6709.77</v>
      </c>
      <c r="GG102" s="115">
        <f t="shared" si="86"/>
        <v>2848.49</v>
      </c>
      <c r="GH102" s="115">
        <f t="shared" si="86"/>
        <v>911.77</v>
      </c>
      <c r="GI102" s="115">
        <f t="shared" si="86"/>
        <v>10368012.060000001</v>
      </c>
    </row>
    <row r="103" spans="1:191" ht="10.5" thickTop="1"/>
    <row r="104" spans="1:191" ht="11" thickBot="1">
      <c r="A104" s="10" t="s">
        <v>295</v>
      </c>
      <c r="B104" s="725" t="s">
        <v>301</v>
      </c>
      <c r="C104" s="725"/>
      <c r="D104" s="725"/>
      <c r="E104" s="115">
        <f t="shared" ref="E104:AJ104" si="87">SUBTOTAL(9,E90:E103)</f>
        <v>3301.7</v>
      </c>
      <c r="F104" s="115">
        <f t="shared" si="87"/>
        <v>11457.25</v>
      </c>
      <c r="G104" s="115">
        <f t="shared" si="87"/>
        <v>11615.49</v>
      </c>
      <c r="H104" s="115">
        <f t="shared" si="87"/>
        <v>190134.94999999998</v>
      </c>
      <c r="I104" s="115">
        <f t="shared" si="87"/>
        <v>2593108.58</v>
      </c>
      <c r="J104" s="115">
        <f t="shared" si="87"/>
        <v>18504.559999999998</v>
      </c>
      <c r="K104" s="115">
        <f t="shared" si="87"/>
        <v>3070.04</v>
      </c>
      <c r="L104" s="115">
        <f t="shared" si="87"/>
        <v>5253.87</v>
      </c>
      <c r="M104" s="115">
        <f t="shared" si="87"/>
        <v>5918.52</v>
      </c>
      <c r="N104" s="115">
        <f t="shared" si="87"/>
        <v>9366.81</v>
      </c>
      <c r="O104" s="115">
        <f t="shared" si="87"/>
        <v>5158.93</v>
      </c>
      <c r="P104" s="115">
        <f t="shared" si="87"/>
        <v>3006.74</v>
      </c>
      <c r="Q104" s="115">
        <f t="shared" si="87"/>
        <v>119952.93</v>
      </c>
      <c r="R104" s="115">
        <f t="shared" si="87"/>
        <v>16236.37</v>
      </c>
      <c r="S104" s="115">
        <f t="shared" si="87"/>
        <v>91957.760000000009</v>
      </c>
      <c r="T104" s="115">
        <f t="shared" si="87"/>
        <v>124170.32999999999</v>
      </c>
      <c r="U104" s="115">
        <f t="shared" si="87"/>
        <v>91942.81</v>
      </c>
      <c r="V104" s="115">
        <f t="shared" si="87"/>
        <v>90233.72</v>
      </c>
      <c r="W104" s="115">
        <f t="shared" si="87"/>
        <v>15824.92</v>
      </c>
      <c r="X104" s="115">
        <f t="shared" si="87"/>
        <v>204109.87</v>
      </c>
      <c r="Y104" s="115">
        <f t="shared" si="87"/>
        <v>4620.88</v>
      </c>
      <c r="Z104" s="115">
        <f t="shared" si="87"/>
        <v>183342.34000000003</v>
      </c>
      <c r="AA104" s="115">
        <f t="shared" si="87"/>
        <v>6456.57</v>
      </c>
      <c r="AB104" s="115">
        <f t="shared" si="87"/>
        <v>11678.79</v>
      </c>
      <c r="AC104" s="115">
        <f t="shared" si="87"/>
        <v>12058.59</v>
      </c>
      <c r="AD104" s="115">
        <f t="shared" si="87"/>
        <v>14959.93</v>
      </c>
      <c r="AE104" s="115">
        <f t="shared" si="87"/>
        <v>11615.49</v>
      </c>
      <c r="AF104" s="115">
        <f t="shared" si="87"/>
        <v>253419.78999999998</v>
      </c>
      <c r="AG104" s="115">
        <f t="shared" si="87"/>
        <v>37125.269999999997</v>
      </c>
      <c r="AH104" s="115">
        <f t="shared" si="87"/>
        <v>6519.87</v>
      </c>
      <c r="AI104" s="115">
        <f t="shared" si="87"/>
        <v>2207.2700000000004</v>
      </c>
      <c r="AJ104" s="115">
        <f t="shared" si="87"/>
        <v>23262.639999999999</v>
      </c>
      <c r="AK104" s="115">
        <f t="shared" ref="AK104:BP104" si="88">SUBTOTAL(9,AK90:AK103)</f>
        <v>17059.269999999997</v>
      </c>
      <c r="AL104" s="115">
        <f t="shared" si="88"/>
        <v>886.2</v>
      </c>
      <c r="AM104" s="115">
        <f t="shared" si="88"/>
        <v>161414.23000000001</v>
      </c>
      <c r="AN104" s="115">
        <f t="shared" si="88"/>
        <v>2942.96</v>
      </c>
      <c r="AO104" s="115">
        <f t="shared" si="88"/>
        <v>29909.11</v>
      </c>
      <c r="AP104" s="115">
        <f t="shared" si="88"/>
        <v>7437.77</v>
      </c>
      <c r="AQ104" s="115">
        <f t="shared" si="88"/>
        <v>854.55</v>
      </c>
      <c r="AR104" s="115">
        <f t="shared" si="88"/>
        <v>21743.45</v>
      </c>
      <c r="AS104" s="115">
        <f t="shared" si="88"/>
        <v>4209.43</v>
      </c>
      <c r="AT104" s="115">
        <f t="shared" si="88"/>
        <v>113547.76</v>
      </c>
      <c r="AU104" s="115">
        <f t="shared" si="88"/>
        <v>19179.809999999998</v>
      </c>
      <c r="AV104" s="115">
        <f t="shared" si="88"/>
        <v>15381.83</v>
      </c>
      <c r="AW104" s="115">
        <f t="shared" si="88"/>
        <v>24496.98</v>
      </c>
      <c r="AX104" s="115">
        <f t="shared" si="88"/>
        <v>8165.66</v>
      </c>
      <c r="AY104" s="115">
        <f t="shared" si="88"/>
        <v>345046.65</v>
      </c>
      <c r="AZ104" s="115">
        <f t="shared" si="88"/>
        <v>6614.82</v>
      </c>
      <c r="BA104" s="115">
        <f t="shared" si="88"/>
        <v>8798.66</v>
      </c>
      <c r="BB104" s="115">
        <f t="shared" si="88"/>
        <v>413469.52</v>
      </c>
      <c r="BC104" s="115">
        <f t="shared" si="88"/>
        <v>351408.27</v>
      </c>
      <c r="BD104" s="115">
        <f t="shared" si="88"/>
        <v>5380.47</v>
      </c>
      <c r="BE104" s="115">
        <f t="shared" si="88"/>
        <v>4114.4799999999996</v>
      </c>
      <c r="BF104" s="115">
        <f t="shared" si="88"/>
        <v>111913.86</v>
      </c>
      <c r="BG104" s="115">
        <f t="shared" si="88"/>
        <v>13166.34</v>
      </c>
      <c r="BH104" s="115">
        <f t="shared" si="88"/>
        <v>38929.31</v>
      </c>
      <c r="BI104" s="115">
        <f t="shared" si="88"/>
        <v>5696.97</v>
      </c>
      <c r="BJ104" s="115">
        <f t="shared" si="88"/>
        <v>309567.17</v>
      </c>
      <c r="BK104" s="115">
        <f t="shared" si="88"/>
        <v>4114.4800000000005</v>
      </c>
      <c r="BL104" s="115">
        <f t="shared" si="88"/>
        <v>14717.18</v>
      </c>
      <c r="BM104" s="115">
        <f t="shared" si="88"/>
        <v>2342.09</v>
      </c>
      <c r="BN104" s="115">
        <f t="shared" si="88"/>
        <v>6329.97</v>
      </c>
      <c r="BO104" s="115">
        <f t="shared" si="88"/>
        <v>14812.13</v>
      </c>
      <c r="BP104" s="115">
        <f t="shared" si="88"/>
        <v>6447.12</v>
      </c>
      <c r="BQ104" s="115">
        <f t="shared" ref="BQ104:CV104" si="89">SUBTOTAL(9,BQ90:BQ103)</f>
        <v>8893.61</v>
      </c>
      <c r="BR104" s="115">
        <f t="shared" si="89"/>
        <v>5412.12</v>
      </c>
      <c r="BS104" s="115">
        <f t="shared" si="89"/>
        <v>11077.45</v>
      </c>
      <c r="BT104" s="115">
        <f t="shared" si="89"/>
        <v>3196.63</v>
      </c>
      <c r="BU104" s="115">
        <f t="shared" si="89"/>
        <v>2911.79</v>
      </c>
      <c r="BV104" s="115">
        <f t="shared" si="89"/>
        <v>774612.29</v>
      </c>
      <c r="BW104" s="115">
        <f t="shared" si="89"/>
        <v>4969.03</v>
      </c>
      <c r="BX104" s="115">
        <f t="shared" si="89"/>
        <v>48917.47</v>
      </c>
      <c r="BY104" s="115">
        <f t="shared" si="89"/>
        <v>9558.25</v>
      </c>
      <c r="BZ104" s="115">
        <f t="shared" si="89"/>
        <v>14812.13</v>
      </c>
      <c r="CA104" s="115">
        <f t="shared" si="89"/>
        <v>121211.17</v>
      </c>
      <c r="CB104" s="115">
        <f t="shared" si="89"/>
        <v>263801.49</v>
      </c>
      <c r="CC104" s="115">
        <f t="shared" si="89"/>
        <v>16980.12</v>
      </c>
      <c r="CD104" s="115">
        <f t="shared" si="89"/>
        <v>108084.23</v>
      </c>
      <c r="CE104" s="115">
        <f t="shared" si="89"/>
        <v>9969.7000000000007</v>
      </c>
      <c r="CF104" s="115">
        <f t="shared" si="89"/>
        <v>6488.22</v>
      </c>
      <c r="CG104" s="115">
        <f t="shared" si="89"/>
        <v>3595.4300000000003</v>
      </c>
      <c r="CH104" s="115">
        <f t="shared" si="89"/>
        <v>17217.52</v>
      </c>
      <c r="CI104" s="115">
        <f t="shared" si="89"/>
        <v>7817.51</v>
      </c>
      <c r="CJ104" s="115">
        <f t="shared" si="89"/>
        <v>6962.9699999999993</v>
      </c>
      <c r="CK104" s="115">
        <f t="shared" si="89"/>
        <v>7690.91</v>
      </c>
      <c r="CL104" s="115">
        <f t="shared" si="89"/>
        <v>27725.27</v>
      </c>
      <c r="CM104" s="115">
        <f t="shared" si="89"/>
        <v>9940.31</v>
      </c>
      <c r="CN104" s="115">
        <f t="shared" si="89"/>
        <v>13356.24</v>
      </c>
      <c r="CO104" s="115">
        <f t="shared" si="89"/>
        <v>13292.939999999999</v>
      </c>
      <c r="CP104" s="115">
        <f t="shared" si="89"/>
        <v>76351.97</v>
      </c>
      <c r="CQ104" s="115">
        <f t="shared" si="89"/>
        <v>1171.04</v>
      </c>
      <c r="CR104" s="115">
        <f t="shared" si="89"/>
        <v>7152.87</v>
      </c>
      <c r="CS104" s="115">
        <f t="shared" si="89"/>
        <v>11109.1</v>
      </c>
      <c r="CT104" s="115">
        <f t="shared" si="89"/>
        <v>9463.2999999999993</v>
      </c>
      <c r="CU104" s="115">
        <f t="shared" si="89"/>
        <v>54636.29</v>
      </c>
      <c r="CV104" s="115">
        <f t="shared" si="89"/>
        <v>7026.27</v>
      </c>
      <c r="CW104" s="115">
        <f t="shared" ref="CW104:EB104" si="90">SUBTOTAL(9,CW90:CW103)</f>
        <v>15033.68</v>
      </c>
      <c r="CX104" s="115">
        <f t="shared" si="90"/>
        <v>18894.96</v>
      </c>
      <c r="CY104" s="115">
        <f t="shared" si="90"/>
        <v>11141.74</v>
      </c>
      <c r="CZ104" s="115">
        <f t="shared" si="90"/>
        <v>62413.5</v>
      </c>
      <c r="DA104" s="115">
        <f t="shared" si="90"/>
        <v>85139.709999999992</v>
      </c>
      <c r="DB104" s="115">
        <f t="shared" si="90"/>
        <v>4657.8</v>
      </c>
      <c r="DC104" s="115">
        <f t="shared" si="90"/>
        <v>11299</v>
      </c>
      <c r="DD104" s="115">
        <f t="shared" si="90"/>
        <v>28853.3</v>
      </c>
      <c r="DE104" s="115">
        <f t="shared" si="90"/>
        <v>2531.9899999999998</v>
      </c>
      <c r="DF104" s="115">
        <f t="shared" si="90"/>
        <v>3988.5</v>
      </c>
      <c r="DG104" s="115">
        <f t="shared" si="90"/>
        <v>546249.93999999994</v>
      </c>
      <c r="DH104" s="115">
        <f t="shared" si="90"/>
        <v>318298.06000000006</v>
      </c>
      <c r="DI104" s="115">
        <f t="shared" si="90"/>
        <v>1550.84</v>
      </c>
      <c r="DJ104" s="115">
        <f t="shared" si="90"/>
        <v>62476.800000000003</v>
      </c>
      <c r="DK104" s="115">
        <f t="shared" si="90"/>
        <v>4494.2800000000007</v>
      </c>
      <c r="DL104" s="115">
        <f t="shared" si="90"/>
        <v>2975.09</v>
      </c>
      <c r="DM104" s="115">
        <f t="shared" si="90"/>
        <v>398250.04</v>
      </c>
      <c r="DN104" s="115">
        <f t="shared" si="90"/>
        <v>20414.150000000001</v>
      </c>
      <c r="DO104" s="115">
        <f t="shared" si="90"/>
        <v>14868.42</v>
      </c>
      <c r="DP104" s="115">
        <f t="shared" si="90"/>
        <v>83323.920000000013</v>
      </c>
      <c r="DQ104" s="115">
        <f t="shared" si="90"/>
        <v>2310.44</v>
      </c>
      <c r="DR104" s="115">
        <f t="shared" si="90"/>
        <v>47158.270000000004</v>
      </c>
      <c r="DS104" s="115">
        <f t="shared" si="90"/>
        <v>4874.08</v>
      </c>
      <c r="DT104" s="115">
        <f t="shared" si="90"/>
        <v>6108.42</v>
      </c>
      <c r="DU104" s="115">
        <f t="shared" si="90"/>
        <v>8228.9599999999991</v>
      </c>
      <c r="DV104" s="115">
        <f t="shared" si="90"/>
        <v>4272.7299999999996</v>
      </c>
      <c r="DW104" s="115">
        <f t="shared" si="90"/>
        <v>2563.64</v>
      </c>
      <c r="DX104" s="115">
        <f t="shared" si="90"/>
        <v>8323.91</v>
      </c>
      <c r="DY104" s="115">
        <f t="shared" si="90"/>
        <v>70705.759999999995</v>
      </c>
      <c r="DZ104" s="115">
        <f t="shared" si="90"/>
        <v>6741.42</v>
      </c>
      <c r="EA104" s="115">
        <f t="shared" si="90"/>
        <v>4969.03</v>
      </c>
      <c r="EB104" s="115">
        <f t="shared" si="90"/>
        <v>6551.52</v>
      </c>
      <c r="EC104" s="115">
        <f t="shared" ref="EC104:FH104" si="91">SUBTOTAL(9,EC90:EC103)</f>
        <v>9843.1</v>
      </c>
      <c r="ED104" s="115">
        <f t="shared" si="91"/>
        <v>5633.67</v>
      </c>
      <c r="EE104" s="115">
        <f t="shared" si="91"/>
        <v>17344.12</v>
      </c>
      <c r="EF104" s="115">
        <f t="shared" si="91"/>
        <v>5285.52</v>
      </c>
      <c r="EG104" s="115">
        <f t="shared" si="91"/>
        <v>8830.31</v>
      </c>
      <c r="EH104" s="115">
        <f t="shared" si="91"/>
        <v>9779.7999999999993</v>
      </c>
      <c r="EI104" s="115">
        <f t="shared" si="91"/>
        <v>39657.26</v>
      </c>
      <c r="EJ104" s="115">
        <f t="shared" si="91"/>
        <v>29687.56</v>
      </c>
      <c r="EK104" s="115">
        <f t="shared" si="91"/>
        <v>26562.32</v>
      </c>
      <c r="EL104" s="115">
        <f t="shared" si="91"/>
        <v>14432.33</v>
      </c>
      <c r="EM104" s="115">
        <f t="shared" si="91"/>
        <v>1993.9399999999998</v>
      </c>
      <c r="EN104" s="115">
        <f t="shared" si="91"/>
        <v>2120.54</v>
      </c>
      <c r="EO104" s="115">
        <f t="shared" si="91"/>
        <v>1613</v>
      </c>
      <c r="EP104" s="115">
        <f t="shared" si="91"/>
        <v>41175.270000000004</v>
      </c>
      <c r="EQ104" s="115">
        <f t="shared" si="91"/>
        <v>42259.229999999996</v>
      </c>
      <c r="ER104" s="115">
        <f t="shared" si="91"/>
        <v>3354.88</v>
      </c>
      <c r="ES104" s="115">
        <f t="shared" si="91"/>
        <v>1582.49</v>
      </c>
      <c r="ET104" s="115">
        <f t="shared" si="91"/>
        <v>9051.86</v>
      </c>
      <c r="EU104" s="115">
        <f t="shared" si="91"/>
        <v>5190.58</v>
      </c>
      <c r="EV104" s="115">
        <f t="shared" si="91"/>
        <v>14210.78</v>
      </c>
      <c r="EW104" s="115">
        <f t="shared" si="91"/>
        <v>10476.1</v>
      </c>
      <c r="EX104" s="115">
        <f t="shared" si="91"/>
        <v>13312.94</v>
      </c>
      <c r="EY104" s="115">
        <f t="shared" si="91"/>
        <v>7912.46</v>
      </c>
      <c r="EZ104" s="115">
        <f t="shared" si="91"/>
        <v>9431.65</v>
      </c>
      <c r="FA104" s="115">
        <f t="shared" si="91"/>
        <v>12310.5</v>
      </c>
      <c r="FB104" s="115">
        <f t="shared" si="91"/>
        <v>9339.5</v>
      </c>
      <c r="FC104" s="115">
        <f t="shared" si="91"/>
        <v>13546.14</v>
      </c>
      <c r="FD104" s="115">
        <f t="shared" si="91"/>
        <v>10096.299999999999</v>
      </c>
      <c r="FE104" s="115">
        <f t="shared" si="91"/>
        <v>9938.0499999999993</v>
      </c>
      <c r="FF104" s="115">
        <f t="shared" si="91"/>
        <v>2595.29</v>
      </c>
      <c r="FG104" s="115">
        <f t="shared" si="91"/>
        <v>5297.38</v>
      </c>
      <c r="FH104" s="115">
        <f t="shared" si="91"/>
        <v>6868.02</v>
      </c>
      <c r="FI104" s="115">
        <f t="shared" ref="FI104:GI104" si="92">SUBTOTAL(9,FI90:FI103)</f>
        <v>5950.17</v>
      </c>
      <c r="FJ104" s="115">
        <f t="shared" si="92"/>
        <v>13672.73</v>
      </c>
      <c r="FK104" s="115">
        <f t="shared" si="92"/>
        <v>7216.17</v>
      </c>
      <c r="FL104" s="115">
        <f t="shared" si="92"/>
        <v>5063.9799999999996</v>
      </c>
      <c r="FM104" s="115">
        <f t="shared" si="92"/>
        <v>12058.59</v>
      </c>
      <c r="FN104" s="115">
        <f t="shared" si="92"/>
        <v>9938.0499999999993</v>
      </c>
      <c r="FO104" s="115">
        <f t="shared" si="92"/>
        <v>2626.94</v>
      </c>
      <c r="FP104" s="115">
        <f t="shared" si="92"/>
        <v>19686.21</v>
      </c>
      <c r="FQ104" s="115">
        <f t="shared" si="92"/>
        <v>7595.9599999999991</v>
      </c>
      <c r="FR104" s="115">
        <f t="shared" si="92"/>
        <v>1740.74</v>
      </c>
      <c r="FS104" s="115">
        <f t="shared" si="92"/>
        <v>5696.97</v>
      </c>
      <c r="FT104" s="115">
        <f t="shared" si="92"/>
        <v>8970.32</v>
      </c>
      <c r="FU104" s="115">
        <f t="shared" si="92"/>
        <v>21221.68</v>
      </c>
      <c r="FV104" s="115">
        <f t="shared" si="92"/>
        <v>1482.91</v>
      </c>
      <c r="FW104" s="115">
        <f t="shared" si="92"/>
        <v>5032.33</v>
      </c>
      <c r="FX104" s="115">
        <f t="shared" si="92"/>
        <v>15698.32</v>
      </c>
      <c r="FY104" s="115">
        <f t="shared" si="92"/>
        <v>3164.98</v>
      </c>
      <c r="FZ104" s="115">
        <f t="shared" si="92"/>
        <v>1081.8499999999999</v>
      </c>
      <c r="GA104" s="115">
        <f t="shared" si="92"/>
        <v>2880.14</v>
      </c>
      <c r="GB104" s="115">
        <f t="shared" si="92"/>
        <v>2165.8799999999997</v>
      </c>
      <c r="GC104" s="115">
        <f t="shared" si="92"/>
        <v>12406.74</v>
      </c>
      <c r="GD104" s="115">
        <f t="shared" si="92"/>
        <v>5380.47</v>
      </c>
      <c r="GE104" s="115">
        <f t="shared" si="92"/>
        <v>6140.07</v>
      </c>
      <c r="GF104" s="115">
        <f t="shared" si="92"/>
        <v>6709.77</v>
      </c>
      <c r="GG104" s="115">
        <f t="shared" si="92"/>
        <v>2848.49</v>
      </c>
      <c r="GH104" s="115">
        <f t="shared" si="92"/>
        <v>911.77</v>
      </c>
      <c r="GI104" s="115">
        <f t="shared" si="92"/>
        <v>10414836.74</v>
      </c>
    </row>
    <row r="105" spans="1:191" ht="10.5" thickTop="1"/>
    <row r="106" spans="1:191" ht="11" thickBot="1">
      <c r="A106" s="10" t="s">
        <v>191</v>
      </c>
      <c r="B106" s="725" t="s">
        <v>302</v>
      </c>
      <c r="C106" s="725"/>
      <c r="D106" s="725"/>
      <c r="E106" s="115">
        <f t="shared" ref="E106:AJ106" si="93">SUBTOTAL(9,E4:E105)</f>
        <v>1289349.3700000001</v>
      </c>
      <c r="F106" s="115">
        <f t="shared" si="93"/>
        <v>3149862.33</v>
      </c>
      <c r="G106" s="115">
        <f t="shared" si="93"/>
        <v>3090842.2600000002</v>
      </c>
      <c r="H106" s="115">
        <f t="shared" si="93"/>
        <v>43844611.089999981</v>
      </c>
      <c r="I106" s="115">
        <f t="shared" si="93"/>
        <v>663421444.3499999</v>
      </c>
      <c r="J106" s="115">
        <f t="shared" si="93"/>
        <v>3528932.12</v>
      </c>
      <c r="K106" s="115">
        <f t="shared" si="93"/>
        <v>2371593.48</v>
      </c>
      <c r="L106" s="115">
        <f t="shared" si="93"/>
        <v>1933302.7000000002</v>
      </c>
      <c r="M106" s="115">
        <f t="shared" si="93"/>
        <v>1965844.6099999999</v>
      </c>
      <c r="N106" s="115">
        <f t="shared" si="93"/>
        <v>3375702.34</v>
      </c>
      <c r="O106" s="115">
        <f t="shared" si="93"/>
        <v>2756840.3500000006</v>
      </c>
      <c r="P106" s="115">
        <f t="shared" si="93"/>
        <v>1228195.5</v>
      </c>
      <c r="Q106" s="115">
        <f t="shared" si="93"/>
        <v>30254196.77</v>
      </c>
      <c r="R106" s="115">
        <f t="shared" si="93"/>
        <v>3434011.42</v>
      </c>
      <c r="S106" s="115">
        <f t="shared" si="93"/>
        <v>22779530.980000004</v>
      </c>
      <c r="T106" s="115">
        <f t="shared" si="93"/>
        <v>32545855.489999998</v>
      </c>
      <c r="U106" s="115">
        <f t="shared" si="93"/>
        <v>27069466.57</v>
      </c>
      <c r="V106" s="115">
        <f t="shared" si="93"/>
        <v>23468774.080000006</v>
      </c>
      <c r="W106" s="115">
        <f t="shared" si="93"/>
        <v>5005641.0999999996</v>
      </c>
      <c r="X106" s="115">
        <f t="shared" si="93"/>
        <v>55763825.180000007</v>
      </c>
      <c r="Y106" s="115">
        <f t="shared" si="93"/>
        <v>2129025.6399999997</v>
      </c>
      <c r="Z106" s="115">
        <f t="shared" si="93"/>
        <v>54785249.93</v>
      </c>
      <c r="AA106" s="115">
        <f t="shared" si="93"/>
        <v>2062173.59</v>
      </c>
      <c r="AB106" s="115">
        <f t="shared" si="93"/>
        <v>5289999.55</v>
      </c>
      <c r="AC106" s="115">
        <f t="shared" si="93"/>
        <v>5394438.4600000009</v>
      </c>
      <c r="AD106" s="115">
        <f t="shared" si="93"/>
        <v>5415090.6199999992</v>
      </c>
      <c r="AE106" s="115">
        <f t="shared" si="93"/>
        <v>4284311.99</v>
      </c>
      <c r="AF106" s="115">
        <f t="shared" si="93"/>
        <v>61730300.260000005</v>
      </c>
      <c r="AG106" s="115">
        <f t="shared" si="93"/>
        <v>12933482.550000001</v>
      </c>
      <c r="AH106" s="115">
        <f t="shared" si="93"/>
        <v>1277393.7899999998</v>
      </c>
      <c r="AI106" s="115">
        <f t="shared" si="93"/>
        <v>2015489.7599999995</v>
      </c>
      <c r="AJ106" s="115">
        <f t="shared" si="93"/>
        <v>5028681.08</v>
      </c>
      <c r="AK106" s="115">
        <f t="shared" ref="AK106:BP106" si="94">SUBTOTAL(9,AK4:AK105)</f>
        <v>7336526.129999999</v>
      </c>
      <c r="AL106" s="115">
        <f t="shared" si="94"/>
        <v>274202.76</v>
      </c>
      <c r="AM106" s="115">
        <f t="shared" si="94"/>
        <v>41470896.039999999</v>
      </c>
      <c r="AN106" s="115">
        <f t="shared" si="94"/>
        <v>1896689.8100000003</v>
      </c>
      <c r="AO106" s="115">
        <f t="shared" si="94"/>
        <v>9029557.5700000003</v>
      </c>
      <c r="AP106" s="115">
        <f t="shared" si="94"/>
        <v>2932807.6599999997</v>
      </c>
      <c r="AQ106" s="115">
        <f t="shared" si="94"/>
        <v>342049.72000000003</v>
      </c>
      <c r="AR106" s="115">
        <f t="shared" si="94"/>
        <v>7604823.6599999992</v>
      </c>
      <c r="AS106" s="115">
        <f t="shared" si="94"/>
        <v>2072915.1199999999</v>
      </c>
      <c r="AT106" s="115">
        <f t="shared" si="94"/>
        <v>32161268.660000004</v>
      </c>
      <c r="AU106" s="115">
        <f t="shared" si="94"/>
        <v>6814830.6900000013</v>
      </c>
      <c r="AV106" s="115">
        <f t="shared" si="94"/>
        <v>2749889.41</v>
      </c>
      <c r="AW106" s="115">
        <f t="shared" si="94"/>
        <v>6861333.0800000001</v>
      </c>
      <c r="AX106" s="115">
        <f t="shared" si="94"/>
        <v>2715024.9</v>
      </c>
      <c r="AY106" s="115">
        <f t="shared" si="94"/>
        <v>79752432.249999985</v>
      </c>
      <c r="AZ106" s="115">
        <f t="shared" si="94"/>
        <v>2912294.3299999996</v>
      </c>
      <c r="BA106" s="115">
        <f t="shared" si="94"/>
        <v>3740815.63</v>
      </c>
      <c r="BB106" s="115">
        <f t="shared" si="94"/>
        <v>108331023.93000002</v>
      </c>
      <c r="BC106" s="115">
        <f t="shared" si="94"/>
        <v>103485632.96000001</v>
      </c>
      <c r="BD106" s="115">
        <f t="shared" si="94"/>
        <v>1871500.0199999998</v>
      </c>
      <c r="BE106" s="115">
        <f t="shared" si="94"/>
        <v>2075599.52</v>
      </c>
      <c r="BF106" s="115">
        <f t="shared" si="94"/>
        <v>31123040.349999998</v>
      </c>
      <c r="BG106" s="115">
        <f t="shared" si="94"/>
        <v>4738557.3600000003</v>
      </c>
      <c r="BH106" s="115">
        <f t="shared" si="94"/>
        <v>10650055.059999997</v>
      </c>
      <c r="BI106" s="115">
        <f t="shared" si="94"/>
        <v>2084485.01</v>
      </c>
      <c r="BJ106" s="115">
        <f t="shared" si="94"/>
        <v>71127056.159999996</v>
      </c>
      <c r="BK106" s="115">
        <f t="shared" si="94"/>
        <v>2337850.9900000002</v>
      </c>
      <c r="BL106" s="115">
        <f t="shared" si="94"/>
        <v>3039975.93</v>
      </c>
      <c r="BM106" s="115">
        <f t="shared" si="94"/>
        <v>1800155.7400000002</v>
      </c>
      <c r="BN106" s="115">
        <f t="shared" si="94"/>
        <v>1392147.29</v>
      </c>
      <c r="BO106" s="115">
        <f t="shared" si="94"/>
        <v>4633259.7700000005</v>
      </c>
      <c r="BP106" s="115">
        <f t="shared" si="94"/>
        <v>3393499.2900000005</v>
      </c>
      <c r="BQ106" s="115">
        <f t="shared" ref="BQ106:CV106" si="95">SUBTOTAL(9,BQ4:BQ105)</f>
        <v>4241315.96</v>
      </c>
      <c r="BR106" s="115">
        <f t="shared" si="95"/>
        <v>1366540.1300000001</v>
      </c>
      <c r="BS106" s="115">
        <f t="shared" si="95"/>
        <v>3803655.5</v>
      </c>
      <c r="BT106" s="115">
        <f t="shared" si="95"/>
        <v>1145781.6299999999</v>
      </c>
      <c r="BU106" s="115">
        <f t="shared" si="95"/>
        <v>1844666.1500000001</v>
      </c>
      <c r="BV106" s="115">
        <f t="shared" si="95"/>
        <v>189066094.40000001</v>
      </c>
      <c r="BW106" s="115">
        <f t="shared" si="95"/>
        <v>1755743.21</v>
      </c>
      <c r="BX106" s="115">
        <f t="shared" si="95"/>
        <v>14916141.969999999</v>
      </c>
      <c r="BY106" s="115">
        <f t="shared" si="95"/>
        <v>3609300.98</v>
      </c>
      <c r="BZ106" s="115">
        <f t="shared" si="95"/>
        <v>5525763.5999999996</v>
      </c>
      <c r="CA106" s="115">
        <f t="shared" si="95"/>
        <v>38340091.750000007</v>
      </c>
      <c r="CB106" s="115">
        <f t="shared" si="95"/>
        <v>59707729.520000003</v>
      </c>
      <c r="CC106" s="115">
        <f t="shared" si="95"/>
        <v>5511586.5999999996</v>
      </c>
      <c r="CD106" s="115">
        <f t="shared" si="95"/>
        <v>30591602.709999993</v>
      </c>
      <c r="CE106" s="115">
        <f t="shared" si="95"/>
        <v>4275293.4300000006</v>
      </c>
      <c r="CF106" s="115">
        <f t="shared" si="95"/>
        <v>1949047.86</v>
      </c>
      <c r="CG106" s="115">
        <f t="shared" si="95"/>
        <v>2100608.6399999997</v>
      </c>
      <c r="CH106" s="115">
        <f t="shared" si="95"/>
        <v>3493452.87</v>
      </c>
      <c r="CI106" s="115">
        <f t="shared" si="95"/>
        <v>2286671.94</v>
      </c>
      <c r="CJ106" s="115">
        <f t="shared" si="95"/>
        <v>2824009.7800000003</v>
      </c>
      <c r="CK106" s="115">
        <f t="shared" si="95"/>
        <v>3399498.3400000003</v>
      </c>
      <c r="CL106" s="115">
        <f t="shared" si="95"/>
        <v>5857234.5099999998</v>
      </c>
      <c r="CM106" s="115">
        <f t="shared" si="95"/>
        <v>3252129.2399999998</v>
      </c>
      <c r="CN106" s="115">
        <f t="shared" si="95"/>
        <v>2736308.3800000004</v>
      </c>
      <c r="CO106" s="115">
        <f t="shared" si="95"/>
        <v>5000700.1500000004</v>
      </c>
      <c r="CP106" s="115">
        <f t="shared" si="95"/>
        <v>20051682.330000002</v>
      </c>
      <c r="CQ106" s="115">
        <f t="shared" si="95"/>
        <v>1448617.73</v>
      </c>
      <c r="CR106" s="115">
        <f t="shared" si="95"/>
        <v>3029354.1900000004</v>
      </c>
      <c r="CS106" s="115">
        <f t="shared" si="95"/>
        <v>2446815.19</v>
      </c>
      <c r="CT106" s="115">
        <f t="shared" si="95"/>
        <v>2205733.9299999997</v>
      </c>
      <c r="CU106" s="115">
        <f t="shared" si="95"/>
        <v>12278088.76</v>
      </c>
      <c r="CV106" s="115">
        <f t="shared" si="95"/>
        <v>2181539.5599999996</v>
      </c>
      <c r="CW106" s="115">
        <f t="shared" ref="CW106:EB106" si="96">SUBTOTAL(9,CW4:CW105)</f>
        <v>3210162.73</v>
      </c>
      <c r="CX106" s="115">
        <f t="shared" si="96"/>
        <v>6194495.0500000007</v>
      </c>
      <c r="CY106" s="115">
        <f t="shared" si="96"/>
        <v>3945298.42</v>
      </c>
      <c r="CZ106" s="115">
        <f t="shared" si="96"/>
        <v>15689457.41</v>
      </c>
      <c r="DA106" s="115">
        <f t="shared" si="96"/>
        <v>22603862.200000003</v>
      </c>
      <c r="DB106" s="115">
        <f t="shared" si="96"/>
        <v>3020369.4199999995</v>
      </c>
      <c r="DC106" s="115">
        <f t="shared" si="96"/>
        <v>4713331.5699999994</v>
      </c>
      <c r="DD106" s="115">
        <f t="shared" si="96"/>
        <v>7895957.7400000002</v>
      </c>
      <c r="DE106" s="115">
        <f t="shared" si="96"/>
        <v>819879.87999999989</v>
      </c>
      <c r="DF106" s="115">
        <f t="shared" si="96"/>
        <v>2658274.6300000004</v>
      </c>
      <c r="DG106" s="115">
        <f t="shared" si="96"/>
        <v>133068137.19</v>
      </c>
      <c r="DH106" s="115">
        <f t="shared" si="96"/>
        <v>76069872.160000011</v>
      </c>
      <c r="DI106" s="115">
        <f t="shared" si="96"/>
        <v>1568903.8100000003</v>
      </c>
      <c r="DJ106" s="115">
        <f t="shared" si="96"/>
        <v>16011987.680000002</v>
      </c>
      <c r="DK106" s="115">
        <f t="shared" si="96"/>
        <v>2108367.2499999995</v>
      </c>
      <c r="DL106" s="115">
        <f t="shared" si="96"/>
        <v>810156.76</v>
      </c>
      <c r="DM106" s="115">
        <f t="shared" si="96"/>
        <v>107209751.66</v>
      </c>
      <c r="DN106" s="115">
        <f t="shared" si="96"/>
        <v>6650664.7000000011</v>
      </c>
      <c r="DO106" s="115">
        <f t="shared" si="96"/>
        <v>3914278.56</v>
      </c>
      <c r="DP106" s="115">
        <f t="shared" si="96"/>
        <v>23897165.870000005</v>
      </c>
      <c r="DQ106" s="115">
        <f t="shared" si="96"/>
        <v>860953.77999999991</v>
      </c>
      <c r="DR106" s="115">
        <f t="shared" si="96"/>
        <v>13134107.070000002</v>
      </c>
      <c r="DS106" s="115">
        <f t="shared" si="96"/>
        <v>1194753.5900000001</v>
      </c>
      <c r="DT106" s="115">
        <f t="shared" si="96"/>
        <v>1599498.3499999999</v>
      </c>
      <c r="DU106" s="115">
        <f t="shared" si="96"/>
        <v>2640973.27</v>
      </c>
      <c r="DV106" s="115">
        <f t="shared" si="96"/>
        <v>2163779.73</v>
      </c>
      <c r="DW106" s="115">
        <f t="shared" si="96"/>
        <v>880928.29</v>
      </c>
      <c r="DX106" s="115">
        <f t="shared" si="96"/>
        <v>2399381.4100000006</v>
      </c>
      <c r="DY106" s="115">
        <f t="shared" si="96"/>
        <v>19797722.629999999</v>
      </c>
      <c r="DZ106" s="115">
        <f t="shared" si="96"/>
        <v>2140587</v>
      </c>
      <c r="EA106" s="115">
        <f t="shared" si="96"/>
        <v>1265227.4300000002</v>
      </c>
      <c r="EB106" s="115">
        <f t="shared" si="96"/>
        <v>1711996.57</v>
      </c>
      <c r="EC106" s="115">
        <f t="shared" ref="EC106:FH106" si="97">SUBTOTAL(9,EC4:EC105)</f>
        <v>3901972.18</v>
      </c>
      <c r="ED106" s="115">
        <f t="shared" si="97"/>
        <v>1881772.46</v>
      </c>
      <c r="EE106" s="115">
        <f t="shared" si="97"/>
        <v>5572487.9100000001</v>
      </c>
      <c r="EF106" s="115">
        <f t="shared" si="97"/>
        <v>1618063.83</v>
      </c>
      <c r="EG106" s="115">
        <f t="shared" si="97"/>
        <v>2725397.83</v>
      </c>
      <c r="EH106" s="115">
        <f t="shared" si="97"/>
        <v>2626330.0999999996</v>
      </c>
      <c r="EI106" s="115">
        <f t="shared" si="97"/>
        <v>11560968.859999999</v>
      </c>
      <c r="EJ106" s="115">
        <f t="shared" si="97"/>
        <v>8977904.7299999967</v>
      </c>
      <c r="EK106" s="115">
        <f t="shared" si="97"/>
        <v>8532803.5899999999</v>
      </c>
      <c r="EL106" s="115">
        <f t="shared" si="97"/>
        <v>3509168.5700000003</v>
      </c>
      <c r="EM106" s="115">
        <f t="shared" si="97"/>
        <v>1774794.0600000003</v>
      </c>
      <c r="EN106" s="115">
        <f t="shared" si="97"/>
        <v>2174376.2000000002</v>
      </c>
      <c r="EO106" s="115">
        <f t="shared" si="97"/>
        <v>777181.02</v>
      </c>
      <c r="EP106" s="115">
        <f t="shared" si="97"/>
        <v>13697685.729999995</v>
      </c>
      <c r="EQ106" s="115">
        <f t="shared" si="97"/>
        <v>14578430.649999999</v>
      </c>
      <c r="ER106" s="115">
        <f t="shared" si="97"/>
        <v>1416667.41</v>
      </c>
      <c r="ES106" s="115">
        <f t="shared" si="97"/>
        <v>498745.81</v>
      </c>
      <c r="ET106" s="115">
        <f t="shared" si="97"/>
        <v>2559598</v>
      </c>
      <c r="EU106" s="115">
        <f t="shared" si="97"/>
        <v>1676110.85</v>
      </c>
      <c r="EV106" s="115">
        <f t="shared" si="97"/>
        <v>3092227.4499999997</v>
      </c>
      <c r="EW106" s="115">
        <f t="shared" si="97"/>
        <v>2692596.62</v>
      </c>
      <c r="EX106" s="115">
        <f t="shared" si="97"/>
        <v>3112486.8</v>
      </c>
      <c r="EY106" s="115">
        <f t="shared" si="97"/>
        <v>2484000.06</v>
      </c>
      <c r="EZ106" s="115">
        <f t="shared" si="97"/>
        <v>2624528.0699999998</v>
      </c>
      <c r="FA106" s="115">
        <f t="shared" si="97"/>
        <v>3280271</v>
      </c>
      <c r="FB106" s="115">
        <f t="shared" si="97"/>
        <v>2533514.06</v>
      </c>
      <c r="FC106" s="115">
        <f t="shared" si="97"/>
        <v>3187489.2</v>
      </c>
      <c r="FD106" s="115">
        <f t="shared" si="97"/>
        <v>2619095.2099999995</v>
      </c>
      <c r="FE106" s="115">
        <f t="shared" si="97"/>
        <v>4073438.46</v>
      </c>
      <c r="FF106" s="115">
        <f t="shared" si="97"/>
        <v>845507.71000000008</v>
      </c>
      <c r="FG106" s="115">
        <f t="shared" si="97"/>
        <v>2146789.46</v>
      </c>
      <c r="FH106" s="115">
        <f t="shared" si="97"/>
        <v>1758937.72</v>
      </c>
      <c r="FI106" s="115">
        <f t="shared" ref="FI106:GI106" si="98">SUBTOTAL(9,FI4:FI105)</f>
        <v>1670834.2799999998</v>
      </c>
      <c r="FJ106" s="115">
        <f t="shared" si="98"/>
        <v>3210487.28</v>
      </c>
      <c r="FK106" s="115">
        <f t="shared" si="98"/>
        <v>1552512.2</v>
      </c>
      <c r="FL106" s="115">
        <f t="shared" si="98"/>
        <v>1716382.21</v>
      </c>
      <c r="FM106" s="115">
        <f t="shared" si="98"/>
        <v>2739082.1899999995</v>
      </c>
      <c r="FN106" s="115">
        <f t="shared" si="98"/>
        <v>3100082.54</v>
      </c>
      <c r="FO106" s="115">
        <f t="shared" si="98"/>
        <v>1046152.49</v>
      </c>
      <c r="FP106" s="115">
        <f t="shared" si="98"/>
        <v>4749599.63</v>
      </c>
      <c r="FQ106" s="115">
        <f t="shared" si="98"/>
        <v>1796396.92</v>
      </c>
      <c r="FR106" s="115">
        <f t="shared" si="98"/>
        <v>569415.74</v>
      </c>
      <c r="FS106" s="115">
        <f t="shared" si="98"/>
        <v>1325800.98</v>
      </c>
      <c r="FT106" s="115">
        <f t="shared" si="98"/>
        <v>1904533.74</v>
      </c>
      <c r="FU106" s="115">
        <f t="shared" si="98"/>
        <v>3976541.29</v>
      </c>
      <c r="FV106" s="115">
        <f t="shared" si="98"/>
        <v>691917.49</v>
      </c>
      <c r="FW106" s="115">
        <f t="shared" si="98"/>
        <v>1739981.77</v>
      </c>
      <c r="FX106" s="115">
        <f t="shared" si="98"/>
        <v>3071879.98</v>
      </c>
      <c r="FY106" s="115">
        <f t="shared" si="98"/>
        <v>1297931.8999999999</v>
      </c>
      <c r="FZ106" s="115">
        <f t="shared" si="98"/>
        <v>235438.96000000002</v>
      </c>
      <c r="GA106" s="115">
        <f t="shared" si="98"/>
        <v>943055.49000000011</v>
      </c>
      <c r="GB106" s="115">
        <f t="shared" si="98"/>
        <v>682457.30999999994</v>
      </c>
      <c r="GC106" s="115">
        <f t="shared" si="98"/>
        <v>3167140.43</v>
      </c>
      <c r="GD106" s="115">
        <f t="shared" si="98"/>
        <v>1372061.9</v>
      </c>
      <c r="GE106" s="115">
        <f t="shared" si="98"/>
        <v>1538101.65</v>
      </c>
      <c r="GF106" s="115">
        <f t="shared" si="98"/>
        <v>1603900.23</v>
      </c>
      <c r="GG106" s="115">
        <f t="shared" si="98"/>
        <v>1053498.7</v>
      </c>
      <c r="GH106" s="115">
        <f t="shared" si="98"/>
        <v>716044.52</v>
      </c>
      <c r="GI106" s="115">
        <f t="shared" si="98"/>
        <v>2763451314.289999</v>
      </c>
    </row>
    <row r="107" spans="1:191" ht="10.5" thickTop="1">
      <c r="A107" s="12" t="s">
        <v>0</v>
      </c>
      <c r="B107" s="12" t="s">
        <v>0</v>
      </c>
      <c r="C107" s="12" t="s">
        <v>0</v>
      </c>
      <c r="D107" s="12" t="s">
        <v>0</v>
      </c>
      <c r="E107" s="118" t="s">
        <v>0</v>
      </c>
      <c r="F107" s="118" t="s">
        <v>0</v>
      </c>
      <c r="G107" s="118" t="s">
        <v>0</v>
      </c>
      <c r="H107" s="118" t="s">
        <v>0</v>
      </c>
      <c r="I107" s="118" t="s">
        <v>0</v>
      </c>
      <c r="J107" s="118" t="s">
        <v>0</v>
      </c>
      <c r="K107" s="118" t="s">
        <v>0</v>
      </c>
      <c r="L107" s="118" t="s">
        <v>0</v>
      </c>
      <c r="M107" s="118" t="s">
        <v>0</v>
      </c>
      <c r="N107" s="118" t="s">
        <v>0</v>
      </c>
      <c r="O107" s="118" t="s">
        <v>0</v>
      </c>
      <c r="P107" s="118" t="s">
        <v>0</v>
      </c>
      <c r="Q107" s="118" t="s">
        <v>0</v>
      </c>
      <c r="R107" s="118" t="s">
        <v>0</v>
      </c>
      <c r="S107" s="118" t="s">
        <v>0</v>
      </c>
      <c r="T107" s="118" t="s">
        <v>0</v>
      </c>
      <c r="U107" s="118" t="s">
        <v>0</v>
      </c>
      <c r="V107" s="118" t="s">
        <v>0</v>
      </c>
      <c r="W107" s="118" t="s">
        <v>0</v>
      </c>
      <c r="X107" s="118" t="s">
        <v>0</v>
      </c>
      <c r="Y107" s="118" t="s">
        <v>0</v>
      </c>
      <c r="Z107" s="118" t="s">
        <v>0</v>
      </c>
      <c r="AA107" s="118" t="s">
        <v>0</v>
      </c>
      <c r="AB107" s="118" t="s">
        <v>0</v>
      </c>
      <c r="AC107" s="118" t="s">
        <v>0</v>
      </c>
      <c r="AD107" s="118" t="s">
        <v>0</v>
      </c>
      <c r="AE107" s="118" t="s">
        <v>0</v>
      </c>
      <c r="AF107" s="118" t="s">
        <v>0</v>
      </c>
      <c r="AG107" s="118" t="s">
        <v>0</v>
      </c>
      <c r="AH107" s="118" t="s">
        <v>0</v>
      </c>
      <c r="AI107" s="118" t="s">
        <v>0</v>
      </c>
      <c r="AJ107" s="118" t="s">
        <v>0</v>
      </c>
      <c r="AK107" s="118" t="s">
        <v>0</v>
      </c>
      <c r="AL107" s="118" t="s">
        <v>0</v>
      </c>
      <c r="AM107" s="118" t="s">
        <v>0</v>
      </c>
      <c r="AN107" s="118" t="s">
        <v>0</v>
      </c>
      <c r="AO107" s="118" t="s">
        <v>0</v>
      </c>
      <c r="AP107" s="118" t="s">
        <v>0</v>
      </c>
      <c r="AQ107" s="118" t="s">
        <v>0</v>
      </c>
      <c r="AR107" s="118" t="s">
        <v>0</v>
      </c>
      <c r="AS107" s="118" t="s">
        <v>0</v>
      </c>
      <c r="AT107" s="118" t="s">
        <v>0</v>
      </c>
      <c r="AU107" s="118" t="s">
        <v>0</v>
      </c>
      <c r="AV107" s="118" t="s">
        <v>0</v>
      </c>
      <c r="AW107" s="118" t="s">
        <v>0</v>
      </c>
      <c r="AX107" s="118" t="s">
        <v>0</v>
      </c>
      <c r="AY107" s="118" t="s">
        <v>0</v>
      </c>
      <c r="AZ107" s="118" t="s">
        <v>0</v>
      </c>
      <c r="BA107" s="118" t="s">
        <v>0</v>
      </c>
      <c r="BB107" s="118" t="s">
        <v>0</v>
      </c>
      <c r="BC107" s="118" t="s">
        <v>0</v>
      </c>
      <c r="BD107" s="118" t="s">
        <v>0</v>
      </c>
      <c r="BE107" s="118" t="s">
        <v>0</v>
      </c>
      <c r="BF107" s="118" t="s">
        <v>0</v>
      </c>
      <c r="BG107" s="118" t="s">
        <v>0</v>
      </c>
      <c r="BH107" s="118" t="s">
        <v>0</v>
      </c>
      <c r="BI107" s="118" t="s">
        <v>0</v>
      </c>
      <c r="BJ107" s="118" t="s">
        <v>0</v>
      </c>
      <c r="BK107" s="118" t="s">
        <v>0</v>
      </c>
      <c r="BL107" s="118" t="s">
        <v>0</v>
      </c>
      <c r="BM107" s="118" t="s">
        <v>0</v>
      </c>
      <c r="BN107" s="118" t="s">
        <v>0</v>
      </c>
      <c r="BO107" s="118" t="s">
        <v>0</v>
      </c>
      <c r="BP107" s="118" t="s">
        <v>0</v>
      </c>
      <c r="BQ107" s="118" t="s">
        <v>0</v>
      </c>
      <c r="BR107" s="118" t="s">
        <v>0</v>
      </c>
      <c r="BS107" s="118" t="s">
        <v>0</v>
      </c>
      <c r="BT107" s="118" t="s">
        <v>0</v>
      </c>
      <c r="BU107" s="118" t="s">
        <v>0</v>
      </c>
      <c r="BV107" s="118" t="s">
        <v>0</v>
      </c>
      <c r="BW107" s="118" t="s">
        <v>0</v>
      </c>
      <c r="BX107" s="118" t="s">
        <v>0</v>
      </c>
      <c r="BY107" s="118" t="s">
        <v>0</v>
      </c>
      <c r="BZ107" s="118" t="s">
        <v>0</v>
      </c>
      <c r="CA107" s="118" t="s">
        <v>0</v>
      </c>
      <c r="CB107" s="118" t="s">
        <v>0</v>
      </c>
      <c r="CC107" s="118" t="s">
        <v>0</v>
      </c>
      <c r="CD107" s="118" t="s">
        <v>0</v>
      </c>
      <c r="CE107" s="118" t="s">
        <v>0</v>
      </c>
      <c r="CF107" s="118" t="s">
        <v>0</v>
      </c>
      <c r="CG107" s="118" t="s">
        <v>0</v>
      </c>
      <c r="CH107" s="118" t="s">
        <v>0</v>
      </c>
      <c r="CI107" s="118" t="s">
        <v>0</v>
      </c>
      <c r="CJ107" s="118" t="s">
        <v>0</v>
      </c>
      <c r="CK107" s="118" t="s">
        <v>0</v>
      </c>
      <c r="CL107" s="118" t="s">
        <v>0</v>
      </c>
      <c r="CM107" s="118" t="s">
        <v>0</v>
      </c>
      <c r="CN107" s="118" t="s">
        <v>0</v>
      </c>
      <c r="CO107" s="118" t="s">
        <v>0</v>
      </c>
      <c r="CP107" s="118" t="s">
        <v>0</v>
      </c>
      <c r="CQ107" s="118" t="s">
        <v>0</v>
      </c>
      <c r="CR107" s="118" t="s">
        <v>0</v>
      </c>
      <c r="CS107" s="118" t="s">
        <v>0</v>
      </c>
      <c r="CT107" s="118" t="s">
        <v>0</v>
      </c>
      <c r="CU107" s="118" t="s">
        <v>0</v>
      </c>
      <c r="CV107" s="118" t="s">
        <v>0</v>
      </c>
      <c r="CW107" s="118" t="s">
        <v>0</v>
      </c>
      <c r="CX107" s="118" t="s">
        <v>0</v>
      </c>
      <c r="CY107" s="118" t="s">
        <v>0</v>
      </c>
      <c r="CZ107" s="118" t="s">
        <v>0</v>
      </c>
      <c r="DA107" s="118" t="s">
        <v>0</v>
      </c>
      <c r="DB107" s="118" t="s">
        <v>0</v>
      </c>
      <c r="DC107" s="118" t="s">
        <v>0</v>
      </c>
      <c r="DD107" s="118" t="s">
        <v>0</v>
      </c>
      <c r="DE107" s="118" t="s">
        <v>0</v>
      </c>
      <c r="DF107" s="118" t="s">
        <v>0</v>
      </c>
      <c r="DG107" s="118" t="s">
        <v>0</v>
      </c>
      <c r="DH107" s="118" t="s">
        <v>0</v>
      </c>
      <c r="DI107" s="118" t="s">
        <v>0</v>
      </c>
      <c r="DJ107" s="118" t="s">
        <v>0</v>
      </c>
      <c r="DK107" s="118" t="s">
        <v>0</v>
      </c>
      <c r="DL107" s="118" t="s">
        <v>0</v>
      </c>
      <c r="DM107" s="118" t="s">
        <v>0</v>
      </c>
      <c r="DN107" s="118" t="s">
        <v>0</v>
      </c>
      <c r="DO107" s="118" t="s">
        <v>0</v>
      </c>
      <c r="DP107" s="118" t="s">
        <v>0</v>
      </c>
      <c r="DQ107" s="118" t="s">
        <v>0</v>
      </c>
      <c r="DR107" s="118" t="s">
        <v>0</v>
      </c>
      <c r="DS107" s="118" t="s">
        <v>0</v>
      </c>
      <c r="DT107" s="118" t="s">
        <v>0</v>
      </c>
      <c r="DU107" s="118" t="s">
        <v>0</v>
      </c>
      <c r="DV107" s="118" t="s">
        <v>0</v>
      </c>
      <c r="DW107" s="118" t="s">
        <v>0</v>
      </c>
      <c r="DX107" s="118" t="s">
        <v>0</v>
      </c>
      <c r="DY107" s="118" t="s">
        <v>0</v>
      </c>
      <c r="DZ107" s="118" t="s">
        <v>0</v>
      </c>
      <c r="EA107" s="118" t="s">
        <v>0</v>
      </c>
      <c r="EB107" s="118" t="s">
        <v>0</v>
      </c>
      <c r="EC107" s="118" t="s">
        <v>0</v>
      </c>
      <c r="ED107" s="118" t="s">
        <v>0</v>
      </c>
      <c r="EE107" s="118" t="s">
        <v>0</v>
      </c>
      <c r="EF107" s="118" t="s">
        <v>0</v>
      </c>
      <c r="EG107" s="118" t="s">
        <v>0</v>
      </c>
      <c r="EH107" s="118" t="s">
        <v>0</v>
      </c>
      <c r="EI107" s="118" t="s">
        <v>0</v>
      </c>
      <c r="EJ107" s="118" t="s">
        <v>0</v>
      </c>
      <c r="EK107" s="118" t="s">
        <v>0</v>
      </c>
      <c r="EL107" s="118" t="s">
        <v>0</v>
      </c>
      <c r="EM107" s="118" t="s">
        <v>0</v>
      </c>
      <c r="EN107" s="118" t="s">
        <v>0</v>
      </c>
      <c r="EO107" s="118" t="s">
        <v>0</v>
      </c>
      <c r="EP107" s="118" t="s">
        <v>0</v>
      </c>
      <c r="EQ107" s="118" t="s">
        <v>0</v>
      </c>
      <c r="ER107" s="118" t="s">
        <v>0</v>
      </c>
      <c r="ES107" s="118" t="s">
        <v>0</v>
      </c>
      <c r="ET107" s="118" t="s">
        <v>0</v>
      </c>
      <c r="EU107" s="118" t="s">
        <v>0</v>
      </c>
      <c r="EV107" s="118" t="s">
        <v>0</v>
      </c>
      <c r="EW107" s="118" t="s">
        <v>0</v>
      </c>
      <c r="EX107" s="118" t="s">
        <v>0</v>
      </c>
      <c r="EY107" s="118" t="s">
        <v>0</v>
      </c>
      <c r="EZ107" s="118" t="s">
        <v>0</v>
      </c>
      <c r="FA107" s="118" t="s">
        <v>0</v>
      </c>
      <c r="FB107" s="118" t="s">
        <v>0</v>
      </c>
      <c r="FC107" s="118" t="s">
        <v>0</v>
      </c>
      <c r="FD107" s="118" t="s">
        <v>0</v>
      </c>
      <c r="FE107" s="118" t="s">
        <v>0</v>
      </c>
      <c r="FF107" s="118" t="s">
        <v>0</v>
      </c>
      <c r="FG107" s="118" t="s">
        <v>0</v>
      </c>
      <c r="FH107" s="118" t="s">
        <v>0</v>
      </c>
      <c r="FI107" s="118" t="s">
        <v>0</v>
      </c>
      <c r="FJ107" s="118" t="s">
        <v>0</v>
      </c>
      <c r="FK107" s="118" t="s">
        <v>0</v>
      </c>
      <c r="FL107" s="118" t="s">
        <v>0</v>
      </c>
      <c r="FM107" s="118" t="s">
        <v>0</v>
      </c>
      <c r="FN107" s="118" t="s">
        <v>0</v>
      </c>
      <c r="FO107" s="118" t="s">
        <v>0</v>
      </c>
      <c r="FP107" s="118" t="s">
        <v>0</v>
      </c>
      <c r="FQ107" s="118" t="s">
        <v>0</v>
      </c>
      <c r="FR107" s="118" t="s">
        <v>0</v>
      </c>
      <c r="FS107" s="118" t="s">
        <v>0</v>
      </c>
      <c r="FT107" s="118" t="s">
        <v>0</v>
      </c>
      <c r="FU107" s="118" t="s">
        <v>0</v>
      </c>
      <c r="FV107" s="118" t="s">
        <v>0</v>
      </c>
      <c r="FW107" s="118" t="s">
        <v>0</v>
      </c>
      <c r="FX107" s="118" t="s">
        <v>0</v>
      </c>
      <c r="FY107" s="118" t="s">
        <v>0</v>
      </c>
      <c r="FZ107" s="118" t="s">
        <v>0</v>
      </c>
      <c r="GA107" s="118" t="s">
        <v>0</v>
      </c>
      <c r="GB107" s="118" t="s">
        <v>0</v>
      </c>
      <c r="GC107" s="118" t="s">
        <v>0</v>
      </c>
      <c r="GD107" s="118" t="s">
        <v>0</v>
      </c>
      <c r="GE107" s="118" t="s">
        <v>0</v>
      </c>
      <c r="GF107" s="118" t="s">
        <v>0</v>
      </c>
      <c r="GG107" s="118" t="s">
        <v>0</v>
      </c>
      <c r="GH107" s="118" t="s">
        <v>0</v>
      </c>
      <c r="GI107" s="118" t="s">
        <v>0</v>
      </c>
    </row>
    <row r="108" spans="1:191" ht="10.5">
      <c r="A108" s="7" t="s">
        <v>303</v>
      </c>
      <c r="B108" s="726" t="s">
        <v>304</v>
      </c>
      <c r="C108" s="726"/>
      <c r="D108" s="72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/>
      <c r="BC108" s="116"/>
      <c r="BD108" s="116"/>
      <c r="BE108" s="116"/>
      <c r="BF108" s="116"/>
      <c r="BG108" s="116"/>
      <c r="BH108" s="116"/>
      <c r="BI108" s="116"/>
      <c r="BJ108" s="116"/>
      <c r="BK108" s="116"/>
      <c r="BL108" s="116"/>
      <c r="BM108" s="116"/>
      <c r="BN108" s="116"/>
      <c r="BO108" s="116"/>
      <c r="BP108" s="116"/>
      <c r="BQ108" s="116"/>
      <c r="BR108" s="116"/>
      <c r="BS108" s="116"/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  <c r="EB108" s="116"/>
      <c r="EC108" s="116"/>
      <c r="ED108" s="116"/>
      <c r="EE108" s="116"/>
      <c r="EF108" s="116"/>
      <c r="EG108" s="116"/>
      <c r="EH108" s="116"/>
      <c r="EI108" s="116"/>
      <c r="EJ108" s="116"/>
      <c r="EK108" s="116"/>
      <c r="EL108" s="116"/>
      <c r="EM108" s="116"/>
      <c r="EN108" s="116"/>
      <c r="EO108" s="116"/>
      <c r="EP108" s="116"/>
      <c r="EQ108" s="116"/>
      <c r="ER108" s="116"/>
      <c r="ES108" s="116"/>
      <c r="ET108" s="116"/>
      <c r="EU108" s="116"/>
      <c r="EV108" s="116"/>
      <c r="EW108" s="116"/>
      <c r="EX108" s="116"/>
      <c r="EY108" s="116"/>
      <c r="EZ108" s="116"/>
      <c r="FA108" s="116"/>
      <c r="FB108" s="116"/>
      <c r="FC108" s="116"/>
      <c r="FD108" s="116"/>
      <c r="FE108" s="116"/>
      <c r="FF108" s="116"/>
      <c r="FG108" s="116"/>
      <c r="FH108" s="116"/>
      <c r="FI108" s="116"/>
      <c r="FJ108" s="116"/>
      <c r="FK108" s="116"/>
      <c r="FL108" s="116"/>
      <c r="FM108" s="116"/>
      <c r="FN108" s="116"/>
      <c r="FO108" s="116"/>
      <c r="FP108" s="116"/>
      <c r="FQ108" s="116"/>
      <c r="FR108" s="116"/>
      <c r="FS108" s="116"/>
      <c r="FT108" s="116"/>
      <c r="FU108" s="116"/>
      <c r="FV108" s="116"/>
      <c r="FW108" s="116"/>
      <c r="FX108" s="116"/>
      <c r="FY108" s="116"/>
      <c r="FZ108" s="116"/>
      <c r="GA108" s="116"/>
      <c r="GB108" s="116"/>
      <c r="GC108" s="116"/>
      <c r="GD108" s="116"/>
      <c r="GE108" s="116"/>
      <c r="GF108" s="116"/>
      <c r="GG108" s="116"/>
      <c r="GH108" s="116"/>
      <c r="GI108" s="116"/>
    </row>
    <row r="109" spans="1:191" ht="10.5">
      <c r="A109" s="7" t="s">
        <v>305</v>
      </c>
      <c r="B109" s="726" t="s">
        <v>306</v>
      </c>
      <c r="C109" s="726"/>
      <c r="D109" s="72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  <c r="EB109" s="116"/>
      <c r="EC109" s="116"/>
      <c r="ED109" s="116"/>
      <c r="EE109" s="116"/>
      <c r="EF109" s="116"/>
      <c r="EG109" s="116"/>
      <c r="EH109" s="116"/>
      <c r="EI109" s="116"/>
      <c r="EJ109" s="116"/>
      <c r="EK109" s="116"/>
      <c r="EL109" s="116"/>
      <c r="EM109" s="116"/>
      <c r="EN109" s="116"/>
      <c r="EO109" s="116"/>
      <c r="EP109" s="116"/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6"/>
      <c r="FA109" s="116"/>
      <c r="FB109" s="116"/>
      <c r="FC109" s="116"/>
      <c r="FD109" s="116"/>
      <c r="FE109" s="116"/>
      <c r="FF109" s="116"/>
      <c r="FG109" s="116"/>
      <c r="FH109" s="116"/>
      <c r="FI109" s="116"/>
      <c r="FJ109" s="116"/>
      <c r="FK109" s="116"/>
      <c r="FL109" s="116"/>
      <c r="FM109" s="116"/>
      <c r="FN109" s="116"/>
      <c r="FO109" s="116"/>
      <c r="FP109" s="116"/>
      <c r="FQ109" s="116"/>
      <c r="FR109" s="116"/>
      <c r="FS109" s="116"/>
      <c r="FT109" s="116"/>
      <c r="FU109" s="116"/>
      <c r="FV109" s="116"/>
      <c r="FW109" s="116"/>
      <c r="FX109" s="116"/>
      <c r="FY109" s="116"/>
      <c r="FZ109" s="116"/>
      <c r="GA109" s="116"/>
      <c r="GB109" s="116"/>
      <c r="GC109" s="116"/>
      <c r="GD109" s="116"/>
      <c r="GE109" s="116"/>
      <c r="GF109" s="116"/>
      <c r="GG109" s="116"/>
      <c r="GH109" s="116"/>
      <c r="GI109" s="116"/>
    </row>
    <row r="110" spans="1:191" ht="10.5">
      <c r="A110" s="726" t="s">
        <v>0</v>
      </c>
      <c r="B110" s="726"/>
      <c r="C110" s="8" t="s">
        <v>195</v>
      </c>
      <c r="D110" s="7" t="s">
        <v>196</v>
      </c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6"/>
      <c r="BD110" s="116"/>
      <c r="BE110" s="116"/>
      <c r="BF110" s="116"/>
      <c r="BG110" s="116"/>
      <c r="BH110" s="116"/>
      <c r="BI110" s="116"/>
      <c r="BJ110" s="116"/>
      <c r="BK110" s="116"/>
      <c r="BL110" s="116"/>
      <c r="BM110" s="116"/>
      <c r="BN110" s="116"/>
      <c r="BO110" s="116"/>
      <c r="BP110" s="116"/>
      <c r="BQ110" s="116"/>
      <c r="BR110" s="116"/>
      <c r="BS110" s="116"/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  <c r="EB110" s="116"/>
      <c r="EC110" s="116"/>
      <c r="ED110" s="116"/>
      <c r="EE110" s="116"/>
      <c r="EF110" s="116"/>
      <c r="EG110" s="116"/>
      <c r="EH110" s="116"/>
      <c r="EI110" s="116"/>
      <c r="EJ110" s="116"/>
      <c r="EK110" s="116"/>
      <c r="EL110" s="116"/>
      <c r="EM110" s="116"/>
      <c r="EN110" s="116"/>
      <c r="EO110" s="116"/>
      <c r="EP110" s="116"/>
      <c r="EQ110" s="116"/>
      <c r="ER110" s="116"/>
      <c r="ES110" s="116"/>
      <c r="ET110" s="116"/>
      <c r="EU110" s="116"/>
      <c r="EV110" s="116"/>
      <c r="EW110" s="116"/>
      <c r="EX110" s="116"/>
      <c r="EY110" s="116"/>
      <c r="EZ110" s="116"/>
      <c r="FA110" s="116"/>
      <c r="FB110" s="116"/>
      <c r="FC110" s="116"/>
      <c r="FD110" s="116"/>
      <c r="FE110" s="116"/>
      <c r="FF110" s="116"/>
      <c r="FG110" s="116"/>
      <c r="FH110" s="116"/>
      <c r="FI110" s="116"/>
      <c r="FJ110" s="116"/>
      <c r="FK110" s="116"/>
      <c r="FL110" s="116"/>
      <c r="FM110" s="116"/>
      <c r="FN110" s="116"/>
      <c r="FO110" s="116"/>
      <c r="FP110" s="116"/>
      <c r="FQ110" s="116"/>
      <c r="FR110" s="116"/>
      <c r="FS110" s="116"/>
      <c r="FT110" s="116"/>
      <c r="FU110" s="116"/>
      <c r="FV110" s="116"/>
      <c r="FW110" s="116"/>
      <c r="FX110" s="116"/>
      <c r="FY110" s="116"/>
      <c r="FZ110" s="116"/>
      <c r="GA110" s="116"/>
      <c r="GB110" s="116"/>
      <c r="GC110" s="116"/>
      <c r="GD110" s="116"/>
      <c r="GE110" s="116"/>
      <c r="GF110" s="116"/>
      <c r="GG110" s="116"/>
      <c r="GH110" s="116"/>
      <c r="GI110" s="116"/>
    </row>
    <row r="111" spans="1:191">
      <c r="A111" s="727" t="s">
        <v>0</v>
      </c>
      <c r="B111" s="727"/>
      <c r="C111" s="9" t="s">
        <v>207</v>
      </c>
      <c r="D111" t="s">
        <v>208</v>
      </c>
      <c r="E111" s="113">
        <v>0</v>
      </c>
      <c r="F111" s="113">
        <v>0</v>
      </c>
      <c r="G111" s="113">
        <v>0</v>
      </c>
      <c r="H111" s="113">
        <v>374.82</v>
      </c>
      <c r="I111" s="113">
        <v>12169.1</v>
      </c>
      <c r="J111" s="113">
        <v>0</v>
      </c>
      <c r="K111" s="113">
        <v>0</v>
      </c>
      <c r="L111" s="113">
        <v>0</v>
      </c>
      <c r="M111" s="113">
        <v>0</v>
      </c>
      <c r="N111" s="113">
        <v>0</v>
      </c>
      <c r="O111" s="113">
        <v>0</v>
      </c>
      <c r="P111" s="113">
        <v>0</v>
      </c>
      <c r="Q111" s="113">
        <v>15.02</v>
      </c>
      <c r="R111" s="113">
        <v>0</v>
      </c>
      <c r="S111" s="113">
        <v>0</v>
      </c>
      <c r="T111" s="113">
        <v>212.88</v>
      </c>
      <c r="U111" s="113">
        <v>0</v>
      </c>
      <c r="V111" s="113">
        <v>708.27</v>
      </c>
      <c r="W111" s="113">
        <v>17</v>
      </c>
      <c r="X111" s="113">
        <v>942.2</v>
      </c>
      <c r="Y111" s="113">
        <v>0</v>
      </c>
      <c r="Z111" s="113">
        <v>0</v>
      </c>
      <c r="AA111" s="113">
        <v>0</v>
      </c>
      <c r="AB111" s="113">
        <v>0</v>
      </c>
      <c r="AC111" s="113">
        <v>323.35000000000002</v>
      </c>
      <c r="AD111" s="113">
        <v>37.31</v>
      </c>
      <c r="AE111" s="113">
        <v>0</v>
      </c>
      <c r="AF111" s="113">
        <v>0</v>
      </c>
      <c r="AG111" s="113">
        <v>31.53</v>
      </c>
      <c r="AH111" s="113">
        <v>0</v>
      </c>
      <c r="AI111" s="113">
        <v>0</v>
      </c>
      <c r="AJ111" s="113">
        <v>0</v>
      </c>
      <c r="AK111" s="113">
        <v>0</v>
      </c>
      <c r="AL111" s="113">
        <v>0</v>
      </c>
      <c r="AM111" s="113">
        <v>10304.32</v>
      </c>
      <c r="AN111" s="113">
        <v>270.19</v>
      </c>
      <c r="AO111" s="113">
        <v>0</v>
      </c>
      <c r="AP111" s="113">
        <v>0</v>
      </c>
      <c r="AQ111" s="113">
        <v>0</v>
      </c>
      <c r="AR111" s="113">
        <v>0</v>
      </c>
      <c r="AS111" s="113">
        <v>0</v>
      </c>
      <c r="AT111" s="113">
        <v>0</v>
      </c>
      <c r="AU111" s="113">
        <v>0</v>
      </c>
      <c r="AV111" s="113">
        <v>0</v>
      </c>
      <c r="AW111" s="113">
        <v>8.61</v>
      </c>
      <c r="AX111" s="113">
        <v>0</v>
      </c>
      <c r="AY111" s="113">
        <v>113.54</v>
      </c>
      <c r="AZ111" s="113">
        <v>0</v>
      </c>
      <c r="BA111" s="113">
        <v>253.51</v>
      </c>
      <c r="BB111" s="113">
        <v>11146.29</v>
      </c>
      <c r="BC111" s="113">
        <v>126.26</v>
      </c>
      <c r="BD111" s="113">
        <v>0</v>
      </c>
      <c r="BE111" s="113">
        <v>0</v>
      </c>
      <c r="BF111" s="113">
        <v>0</v>
      </c>
      <c r="BG111" s="113">
        <v>16.97</v>
      </c>
      <c r="BH111" s="113">
        <v>0</v>
      </c>
      <c r="BI111" s="113">
        <v>0</v>
      </c>
      <c r="BJ111" s="113">
        <v>0</v>
      </c>
      <c r="BK111" s="113">
        <v>0</v>
      </c>
      <c r="BL111" s="113">
        <v>0</v>
      </c>
      <c r="BM111" s="113">
        <v>0</v>
      </c>
      <c r="BN111" s="113">
        <v>0</v>
      </c>
      <c r="BO111" s="113">
        <v>0</v>
      </c>
      <c r="BP111" s="113">
        <v>0</v>
      </c>
      <c r="BQ111" s="113">
        <v>0</v>
      </c>
      <c r="BR111" s="113">
        <v>0</v>
      </c>
      <c r="BS111" s="113">
        <v>0</v>
      </c>
      <c r="BT111" s="113">
        <v>0</v>
      </c>
      <c r="BU111" s="113">
        <v>0</v>
      </c>
      <c r="BV111" s="113">
        <v>6351.06</v>
      </c>
      <c r="BW111" s="113">
        <v>0</v>
      </c>
      <c r="BX111" s="113">
        <v>0</v>
      </c>
      <c r="BY111" s="113">
        <v>0</v>
      </c>
      <c r="BZ111" s="113">
        <v>0</v>
      </c>
      <c r="CA111" s="113">
        <v>0</v>
      </c>
      <c r="CB111" s="113">
        <v>0</v>
      </c>
      <c r="CC111" s="113">
        <v>0</v>
      </c>
      <c r="CD111" s="113">
        <v>185.17</v>
      </c>
      <c r="CE111" s="113">
        <v>0</v>
      </c>
      <c r="CF111" s="113">
        <v>0</v>
      </c>
      <c r="CG111" s="113">
        <v>1.19</v>
      </c>
      <c r="CH111" s="113">
        <v>0</v>
      </c>
      <c r="CI111" s="113">
        <v>0</v>
      </c>
      <c r="CJ111" s="113">
        <v>0</v>
      </c>
      <c r="CK111" s="113">
        <v>0</v>
      </c>
      <c r="CL111" s="113">
        <v>0</v>
      </c>
      <c r="CM111" s="113">
        <v>0</v>
      </c>
      <c r="CN111" s="113">
        <v>0</v>
      </c>
      <c r="CO111" s="113">
        <v>0</v>
      </c>
      <c r="CP111" s="113">
        <v>0</v>
      </c>
      <c r="CQ111" s="113">
        <v>0</v>
      </c>
      <c r="CR111" s="113">
        <v>15.62</v>
      </c>
      <c r="CS111" s="113">
        <v>0</v>
      </c>
      <c r="CT111" s="113">
        <v>0</v>
      </c>
      <c r="CU111" s="113">
        <v>0</v>
      </c>
      <c r="CV111" s="113">
        <v>0</v>
      </c>
      <c r="CW111" s="113">
        <v>0</v>
      </c>
      <c r="CX111" s="113">
        <v>0</v>
      </c>
      <c r="CY111" s="113">
        <v>0</v>
      </c>
      <c r="CZ111" s="113">
        <v>0</v>
      </c>
      <c r="DA111" s="113">
        <v>2787.29</v>
      </c>
      <c r="DB111" s="113">
        <v>24.82</v>
      </c>
      <c r="DC111" s="113">
        <v>43.12</v>
      </c>
      <c r="DD111" s="113">
        <v>7305.46</v>
      </c>
      <c r="DE111" s="113">
        <v>0</v>
      </c>
      <c r="DF111" s="113">
        <v>6.33</v>
      </c>
      <c r="DG111" s="113">
        <v>0</v>
      </c>
      <c r="DH111" s="113">
        <v>41167.730000000003</v>
      </c>
      <c r="DI111" s="113">
        <v>0</v>
      </c>
      <c r="DJ111" s="113">
        <v>3011.04</v>
      </c>
      <c r="DK111" s="113">
        <v>0</v>
      </c>
      <c r="DL111" s="113">
        <v>0</v>
      </c>
      <c r="DM111" s="113">
        <v>128.4</v>
      </c>
      <c r="DN111" s="113">
        <v>0</v>
      </c>
      <c r="DO111" s="113">
        <v>0</v>
      </c>
      <c r="DP111" s="113">
        <v>0</v>
      </c>
      <c r="DQ111" s="113">
        <v>0</v>
      </c>
      <c r="DR111" s="113">
        <v>0</v>
      </c>
      <c r="DS111" s="113">
        <v>0</v>
      </c>
      <c r="DT111" s="113">
        <v>0</v>
      </c>
      <c r="DU111" s="113">
        <v>0</v>
      </c>
      <c r="DV111" s="113">
        <v>0</v>
      </c>
      <c r="DW111" s="113">
        <v>0</v>
      </c>
      <c r="DX111" s="113">
        <v>0</v>
      </c>
      <c r="DY111" s="113">
        <v>0</v>
      </c>
      <c r="DZ111" s="113">
        <v>0</v>
      </c>
      <c r="EA111" s="113">
        <v>0</v>
      </c>
      <c r="EB111" s="113">
        <v>0</v>
      </c>
      <c r="EC111" s="113">
        <v>38.42</v>
      </c>
      <c r="ED111" s="113">
        <v>0</v>
      </c>
      <c r="EE111" s="113">
        <v>0</v>
      </c>
      <c r="EF111" s="113">
        <v>0</v>
      </c>
      <c r="EG111" s="113">
        <v>0</v>
      </c>
      <c r="EH111" s="113">
        <v>0</v>
      </c>
      <c r="EI111" s="113">
        <v>205.92</v>
      </c>
      <c r="EJ111" s="113">
        <v>0</v>
      </c>
      <c r="EK111" s="113">
        <v>298.64</v>
      </c>
      <c r="EL111" s="113">
        <v>0</v>
      </c>
      <c r="EM111" s="113">
        <v>0</v>
      </c>
      <c r="EN111" s="113">
        <v>0</v>
      </c>
      <c r="EO111" s="113">
        <v>0</v>
      </c>
      <c r="EP111" s="113">
        <v>47.63</v>
      </c>
      <c r="EQ111" s="113">
        <v>0</v>
      </c>
      <c r="ER111" s="113">
        <v>0</v>
      </c>
      <c r="ES111" s="113">
        <v>0</v>
      </c>
      <c r="ET111" s="113">
        <v>0</v>
      </c>
      <c r="EU111" s="113">
        <v>0</v>
      </c>
      <c r="EV111" s="113">
        <v>0</v>
      </c>
      <c r="EW111" s="113">
        <v>0</v>
      </c>
      <c r="EX111" s="113">
        <v>0</v>
      </c>
      <c r="EY111" s="113">
        <v>0</v>
      </c>
      <c r="EZ111" s="113">
        <v>0</v>
      </c>
      <c r="FA111" s="113">
        <v>0</v>
      </c>
      <c r="FB111" s="113">
        <v>0</v>
      </c>
      <c r="FC111" s="113">
        <v>0</v>
      </c>
      <c r="FD111" s="113">
        <v>0</v>
      </c>
      <c r="FE111" s="113">
        <v>0</v>
      </c>
      <c r="FF111" s="113">
        <v>0</v>
      </c>
      <c r="FG111" s="113">
        <v>0</v>
      </c>
      <c r="FH111" s="113">
        <v>0</v>
      </c>
      <c r="FI111" s="113">
        <v>0</v>
      </c>
      <c r="FJ111" s="113">
        <v>0</v>
      </c>
      <c r="FK111" s="113">
        <v>0</v>
      </c>
      <c r="FL111" s="113">
        <v>0</v>
      </c>
      <c r="FM111" s="113">
        <v>0</v>
      </c>
      <c r="FN111" s="113">
        <v>0</v>
      </c>
      <c r="FO111" s="113">
        <v>0</v>
      </c>
      <c r="FP111" s="113">
        <v>0</v>
      </c>
      <c r="FQ111" s="113">
        <v>0</v>
      </c>
      <c r="FR111" s="113">
        <v>0</v>
      </c>
      <c r="FS111" s="113">
        <v>0</v>
      </c>
      <c r="FT111" s="113">
        <v>0</v>
      </c>
      <c r="FU111" s="113">
        <v>0</v>
      </c>
      <c r="FV111" s="113">
        <v>0</v>
      </c>
      <c r="FW111" s="113">
        <v>0</v>
      </c>
      <c r="FX111" s="113">
        <v>0</v>
      </c>
      <c r="FY111" s="113">
        <v>0</v>
      </c>
      <c r="FZ111" s="113">
        <v>0</v>
      </c>
      <c r="GA111" s="113">
        <v>0</v>
      </c>
      <c r="GB111" s="113">
        <v>0</v>
      </c>
      <c r="GC111" s="113">
        <v>0</v>
      </c>
      <c r="GD111" s="113">
        <v>0</v>
      </c>
      <c r="GE111" s="113">
        <v>0</v>
      </c>
      <c r="GF111" s="113">
        <v>0</v>
      </c>
      <c r="GG111" s="113">
        <v>0</v>
      </c>
      <c r="GH111" s="113">
        <v>0</v>
      </c>
      <c r="GI111" s="113">
        <f t="shared" ref="GI111:GI117" si="99">SUM(E111:GH111)</f>
        <v>98689.010000000009</v>
      </c>
    </row>
    <row r="112" spans="1:191">
      <c r="A112" s="727" t="s">
        <v>0</v>
      </c>
      <c r="B112" s="727"/>
      <c r="C112" s="9" t="s">
        <v>307</v>
      </c>
      <c r="D112" t="s">
        <v>308</v>
      </c>
      <c r="E112" s="113">
        <v>0</v>
      </c>
      <c r="F112" s="113">
        <v>60</v>
      </c>
      <c r="G112" s="113">
        <v>0</v>
      </c>
      <c r="H112" s="113">
        <v>15779.65</v>
      </c>
      <c r="I112" s="113">
        <v>40011.14</v>
      </c>
      <c r="J112" s="113">
        <v>0</v>
      </c>
      <c r="K112" s="113">
        <v>0</v>
      </c>
      <c r="L112" s="113">
        <v>1956.75</v>
      </c>
      <c r="M112" s="113">
        <v>2138.02</v>
      </c>
      <c r="N112" s="113">
        <v>0</v>
      </c>
      <c r="O112" s="113">
        <v>6709.65</v>
      </c>
      <c r="P112" s="113">
        <v>0</v>
      </c>
      <c r="Q112" s="113">
        <v>15718.75</v>
      </c>
      <c r="R112" s="113">
        <v>0</v>
      </c>
      <c r="S112" s="113">
        <v>11833.1</v>
      </c>
      <c r="T112" s="113">
        <v>36554.29</v>
      </c>
      <c r="U112" s="113">
        <v>11859.6</v>
      </c>
      <c r="V112" s="113">
        <v>5309.23</v>
      </c>
      <c r="W112" s="113">
        <v>3886.81</v>
      </c>
      <c r="X112" s="113">
        <v>81246.28</v>
      </c>
      <c r="Y112" s="113">
        <v>828.5</v>
      </c>
      <c r="Z112" s="113">
        <v>74257.62</v>
      </c>
      <c r="AA112" s="113">
        <v>0</v>
      </c>
      <c r="AB112" s="113">
        <v>3332.25</v>
      </c>
      <c r="AC112" s="113">
        <v>3495.8</v>
      </c>
      <c r="AD112" s="113">
        <v>1325.7</v>
      </c>
      <c r="AE112" s="113">
        <v>5156.8</v>
      </c>
      <c r="AF112" s="113">
        <v>9299.2900000000009</v>
      </c>
      <c r="AG112" s="113">
        <v>6827.9</v>
      </c>
      <c r="AH112" s="113">
        <v>0</v>
      </c>
      <c r="AI112" s="113">
        <v>2994.4</v>
      </c>
      <c r="AJ112" s="113">
        <v>0</v>
      </c>
      <c r="AK112" s="113">
        <v>6093.5</v>
      </c>
      <c r="AL112" s="113">
        <v>0</v>
      </c>
      <c r="AM112" s="113">
        <v>14209.47</v>
      </c>
      <c r="AN112" s="113">
        <v>4295</v>
      </c>
      <c r="AO112" s="113">
        <v>15291.98</v>
      </c>
      <c r="AP112" s="113">
        <v>2527.5300000000002</v>
      </c>
      <c r="AQ112" s="113">
        <v>0</v>
      </c>
      <c r="AR112" s="113">
        <v>5398</v>
      </c>
      <c r="AS112" s="113">
        <v>4689</v>
      </c>
      <c r="AT112" s="113">
        <v>10263.43</v>
      </c>
      <c r="AU112" s="113">
        <v>3396.5</v>
      </c>
      <c r="AV112" s="113">
        <v>0</v>
      </c>
      <c r="AW112" s="113">
        <v>6068.25</v>
      </c>
      <c r="AX112" s="113">
        <v>0</v>
      </c>
      <c r="AY112" s="113">
        <v>36207.43</v>
      </c>
      <c r="AZ112" s="113">
        <v>3553.15</v>
      </c>
      <c r="BA112" s="113">
        <v>1085.8</v>
      </c>
      <c r="BB112" s="113">
        <v>70399.72</v>
      </c>
      <c r="BC112" s="113">
        <v>37790.550000000003</v>
      </c>
      <c r="BD112" s="113">
        <v>0</v>
      </c>
      <c r="BE112" s="113">
        <v>4437.0200000000004</v>
      </c>
      <c r="BF112" s="113">
        <v>17012.28</v>
      </c>
      <c r="BG112" s="113">
        <v>7001.93</v>
      </c>
      <c r="BH112" s="113">
        <v>116119.37</v>
      </c>
      <c r="BI112" s="113">
        <v>0</v>
      </c>
      <c r="BJ112" s="113">
        <v>0</v>
      </c>
      <c r="BK112" s="113">
        <v>5411.27</v>
      </c>
      <c r="BL112" s="113">
        <v>1275.7</v>
      </c>
      <c r="BM112" s="113">
        <v>4453.8</v>
      </c>
      <c r="BN112" s="113">
        <v>696.2</v>
      </c>
      <c r="BO112" s="113">
        <v>898.75</v>
      </c>
      <c r="BP112" s="113">
        <v>5335.09</v>
      </c>
      <c r="BQ112" s="113">
        <v>2680.83</v>
      </c>
      <c r="BR112" s="113">
        <v>700.66</v>
      </c>
      <c r="BS112" s="113">
        <v>1815.25</v>
      </c>
      <c r="BT112" s="113">
        <v>0</v>
      </c>
      <c r="BU112" s="113">
        <v>6055.55</v>
      </c>
      <c r="BV112" s="113">
        <v>604014.15</v>
      </c>
      <c r="BW112" s="113">
        <v>143.4</v>
      </c>
      <c r="BX112" s="113">
        <v>7356.62</v>
      </c>
      <c r="BY112" s="113">
        <v>5586.45</v>
      </c>
      <c r="BZ112" s="113">
        <v>4064.75</v>
      </c>
      <c r="CA112" s="113">
        <v>0</v>
      </c>
      <c r="CB112" s="113">
        <v>15537.35</v>
      </c>
      <c r="CC112" s="113">
        <v>35074.720000000001</v>
      </c>
      <c r="CD112" s="113">
        <v>17319.13</v>
      </c>
      <c r="CE112" s="113">
        <v>9997.5</v>
      </c>
      <c r="CF112" s="113">
        <v>0</v>
      </c>
      <c r="CG112" s="113">
        <v>2968</v>
      </c>
      <c r="CH112" s="113">
        <v>0</v>
      </c>
      <c r="CI112" s="113">
        <v>0</v>
      </c>
      <c r="CJ112" s="113">
        <v>434</v>
      </c>
      <c r="CK112" s="113">
        <v>3533.5</v>
      </c>
      <c r="CL112" s="113">
        <v>0</v>
      </c>
      <c r="CM112" s="113">
        <v>27.5</v>
      </c>
      <c r="CN112" s="113">
        <v>0</v>
      </c>
      <c r="CO112" s="113">
        <v>8921.1299999999992</v>
      </c>
      <c r="CP112" s="113">
        <v>27443.599999999999</v>
      </c>
      <c r="CQ112" s="113">
        <v>1850</v>
      </c>
      <c r="CR112" s="113">
        <v>413.75</v>
      </c>
      <c r="CS112" s="113">
        <v>99</v>
      </c>
      <c r="CT112" s="113">
        <v>65</v>
      </c>
      <c r="CU112" s="113">
        <v>0</v>
      </c>
      <c r="CV112" s="113">
        <v>20</v>
      </c>
      <c r="CW112" s="113">
        <v>4102.8500000000004</v>
      </c>
      <c r="CX112" s="113">
        <v>9318</v>
      </c>
      <c r="CY112" s="113">
        <v>5058.6499999999996</v>
      </c>
      <c r="CZ112" s="113">
        <v>7994.5</v>
      </c>
      <c r="DA112" s="113">
        <v>4263.8999999999996</v>
      </c>
      <c r="DB112" s="113">
        <v>1887.65</v>
      </c>
      <c r="DC112" s="113">
        <v>3471.41</v>
      </c>
      <c r="DD112" s="113">
        <v>1098.5</v>
      </c>
      <c r="DE112" s="113">
        <v>223.95</v>
      </c>
      <c r="DF112" s="113">
        <v>3931.25</v>
      </c>
      <c r="DG112" s="113">
        <v>110247.06</v>
      </c>
      <c r="DH112" s="113">
        <v>35962.29</v>
      </c>
      <c r="DI112" s="113">
        <v>1682.2</v>
      </c>
      <c r="DJ112" s="113">
        <v>3090.25</v>
      </c>
      <c r="DK112" s="113">
        <v>1227</v>
      </c>
      <c r="DL112" s="113">
        <v>0</v>
      </c>
      <c r="DM112" s="113">
        <v>16777.11</v>
      </c>
      <c r="DN112" s="113">
        <v>4432</v>
      </c>
      <c r="DO112" s="113">
        <v>523.25</v>
      </c>
      <c r="DP112" s="113">
        <v>8307.75</v>
      </c>
      <c r="DQ112" s="113">
        <v>0</v>
      </c>
      <c r="DR112" s="113">
        <v>18677.54</v>
      </c>
      <c r="DS112" s="113">
        <v>0</v>
      </c>
      <c r="DT112" s="113">
        <v>0</v>
      </c>
      <c r="DU112" s="113">
        <v>0</v>
      </c>
      <c r="DV112" s="113">
        <v>1920.46</v>
      </c>
      <c r="DW112" s="113">
        <v>0</v>
      </c>
      <c r="DX112" s="113">
        <v>0</v>
      </c>
      <c r="DY112" s="113">
        <v>15396.8</v>
      </c>
      <c r="DZ112" s="113">
        <v>0</v>
      </c>
      <c r="EA112" s="113">
        <v>0</v>
      </c>
      <c r="EB112" s="113">
        <v>215</v>
      </c>
      <c r="EC112" s="113">
        <v>2031.05</v>
      </c>
      <c r="ED112" s="113">
        <v>0</v>
      </c>
      <c r="EE112" s="113">
        <v>141.75</v>
      </c>
      <c r="EF112" s="113">
        <v>0</v>
      </c>
      <c r="EG112" s="113">
        <v>0</v>
      </c>
      <c r="EH112" s="113">
        <v>0</v>
      </c>
      <c r="EI112" s="113">
        <v>8116</v>
      </c>
      <c r="EJ112" s="113">
        <v>10410.85</v>
      </c>
      <c r="EK112" s="113">
        <v>5918.35</v>
      </c>
      <c r="EL112" s="113">
        <v>1654.3</v>
      </c>
      <c r="EM112" s="113">
        <v>1333</v>
      </c>
      <c r="EN112" s="113">
        <v>3893.88</v>
      </c>
      <c r="EO112" s="113">
        <v>0</v>
      </c>
      <c r="EP112" s="113">
        <v>4111</v>
      </c>
      <c r="EQ112" s="113">
        <v>12304.91</v>
      </c>
      <c r="ER112" s="113">
        <v>0</v>
      </c>
      <c r="ES112" s="113">
        <v>0</v>
      </c>
      <c r="ET112" s="113">
        <v>0</v>
      </c>
      <c r="EU112" s="113">
        <v>0</v>
      </c>
      <c r="EV112" s="113">
        <v>0</v>
      </c>
      <c r="EW112" s="113">
        <v>1386.75</v>
      </c>
      <c r="EX112" s="113">
        <v>0</v>
      </c>
      <c r="EY112" s="113">
        <v>80.760000000000005</v>
      </c>
      <c r="EZ112" s="113">
        <v>0</v>
      </c>
      <c r="FA112" s="113">
        <v>0</v>
      </c>
      <c r="FB112" s="113">
        <v>516.27</v>
      </c>
      <c r="FC112" s="113">
        <v>0</v>
      </c>
      <c r="FD112" s="113">
        <v>1079.6500000000001</v>
      </c>
      <c r="FE112" s="113">
        <v>69.599999999999994</v>
      </c>
      <c r="FF112" s="113">
        <v>50</v>
      </c>
      <c r="FG112" s="113">
        <v>0</v>
      </c>
      <c r="FH112" s="113">
        <v>0</v>
      </c>
      <c r="FI112" s="113">
        <v>0</v>
      </c>
      <c r="FJ112" s="113">
        <v>0</v>
      </c>
      <c r="FK112" s="113">
        <v>0</v>
      </c>
      <c r="FL112" s="113">
        <v>0</v>
      </c>
      <c r="FM112" s="113">
        <v>0</v>
      </c>
      <c r="FN112" s="113">
        <v>0</v>
      </c>
      <c r="FO112" s="113">
        <v>0</v>
      </c>
      <c r="FP112" s="113">
        <v>2777.04</v>
      </c>
      <c r="FQ112" s="113">
        <v>0</v>
      </c>
      <c r="FR112" s="113">
        <v>0</v>
      </c>
      <c r="FS112" s="113">
        <v>0</v>
      </c>
      <c r="FT112" s="113">
        <v>0</v>
      </c>
      <c r="FU112" s="113">
        <v>0</v>
      </c>
      <c r="FV112" s="113">
        <v>0</v>
      </c>
      <c r="FW112" s="113">
        <v>0</v>
      </c>
      <c r="FX112" s="113">
        <v>0</v>
      </c>
      <c r="FY112" s="113">
        <v>0</v>
      </c>
      <c r="FZ112" s="113">
        <v>0</v>
      </c>
      <c r="GA112" s="113">
        <v>0</v>
      </c>
      <c r="GB112" s="113">
        <v>0</v>
      </c>
      <c r="GC112" s="113">
        <v>0</v>
      </c>
      <c r="GD112" s="113">
        <v>0</v>
      </c>
      <c r="GE112" s="113">
        <v>0</v>
      </c>
      <c r="GF112" s="113">
        <v>0</v>
      </c>
      <c r="GG112" s="113">
        <v>0</v>
      </c>
      <c r="GH112" s="113">
        <v>0</v>
      </c>
      <c r="GI112" s="113">
        <f t="shared" si="99"/>
        <v>1796298.62</v>
      </c>
    </row>
    <row r="113" spans="1:191">
      <c r="A113" s="727" t="s">
        <v>0</v>
      </c>
      <c r="B113" s="727"/>
      <c r="C113" s="9" t="s">
        <v>309</v>
      </c>
      <c r="D113" t="s">
        <v>310</v>
      </c>
      <c r="E113" s="113">
        <v>0</v>
      </c>
      <c r="F113" s="113">
        <v>0</v>
      </c>
      <c r="G113" s="113">
        <v>0</v>
      </c>
      <c r="H113" s="113">
        <v>333609.58</v>
      </c>
      <c r="I113" s="113">
        <v>3088827.28</v>
      </c>
      <c r="J113" s="113">
        <v>49057.64</v>
      </c>
      <c r="K113" s="113">
        <v>5898.47</v>
      </c>
      <c r="L113" s="113">
        <v>4020.75</v>
      </c>
      <c r="M113" s="113">
        <v>1873.47</v>
      </c>
      <c r="N113" s="113">
        <v>6279.3</v>
      </c>
      <c r="O113" s="113">
        <v>20145.060000000001</v>
      </c>
      <c r="P113" s="113">
        <v>0</v>
      </c>
      <c r="Q113" s="113">
        <v>328506.25</v>
      </c>
      <c r="R113" s="113">
        <v>0</v>
      </c>
      <c r="S113" s="113">
        <v>161293.63</v>
      </c>
      <c r="T113" s="113">
        <v>49845.5</v>
      </c>
      <c r="U113" s="113">
        <v>9258.2800000000007</v>
      </c>
      <c r="V113" s="113">
        <v>15715.33</v>
      </c>
      <c r="W113" s="113">
        <v>38905.07</v>
      </c>
      <c r="X113" s="113">
        <v>684069.14</v>
      </c>
      <c r="Y113" s="113">
        <v>901.3</v>
      </c>
      <c r="Z113" s="113">
        <v>0</v>
      </c>
      <c r="AA113" s="113">
        <v>0</v>
      </c>
      <c r="AB113" s="113">
        <v>0</v>
      </c>
      <c r="AC113" s="113">
        <v>31445.5</v>
      </c>
      <c r="AD113" s="113">
        <v>32107.81</v>
      </c>
      <c r="AE113" s="113">
        <v>40057.85</v>
      </c>
      <c r="AF113" s="113">
        <v>148799.44</v>
      </c>
      <c r="AG113" s="113">
        <v>0</v>
      </c>
      <c r="AH113" s="113">
        <v>13662.22</v>
      </c>
      <c r="AI113" s="113">
        <v>0</v>
      </c>
      <c r="AJ113" s="113">
        <v>0</v>
      </c>
      <c r="AK113" s="113">
        <v>151.33000000000001</v>
      </c>
      <c r="AL113" s="113">
        <v>0</v>
      </c>
      <c r="AM113" s="113">
        <v>13121.68</v>
      </c>
      <c r="AN113" s="113">
        <v>16983.8</v>
      </c>
      <c r="AO113" s="113">
        <v>51809.65</v>
      </c>
      <c r="AP113" s="113">
        <v>19845.32</v>
      </c>
      <c r="AQ113" s="113">
        <v>0</v>
      </c>
      <c r="AR113" s="113">
        <v>0</v>
      </c>
      <c r="AS113" s="113">
        <v>10970.68</v>
      </c>
      <c r="AT113" s="113">
        <v>21209.78</v>
      </c>
      <c r="AU113" s="113">
        <v>2050</v>
      </c>
      <c r="AV113" s="113">
        <v>0</v>
      </c>
      <c r="AW113" s="113">
        <v>52932.02</v>
      </c>
      <c r="AX113" s="113">
        <v>5978.5</v>
      </c>
      <c r="AY113" s="113">
        <v>476963.77</v>
      </c>
      <c r="AZ113" s="113">
        <v>8040.35</v>
      </c>
      <c r="BA113" s="113">
        <v>30351.46</v>
      </c>
      <c r="BB113" s="113">
        <v>0</v>
      </c>
      <c r="BC113" s="113">
        <v>553.19000000000005</v>
      </c>
      <c r="BD113" s="113">
        <v>88</v>
      </c>
      <c r="BE113" s="113">
        <v>838.95</v>
      </c>
      <c r="BF113" s="113">
        <v>88228.800000000003</v>
      </c>
      <c r="BG113" s="113">
        <v>2909.75</v>
      </c>
      <c r="BH113" s="113">
        <v>0</v>
      </c>
      <c r="BI113" s="113">
        <v>0</v>
      </c>
      <c r="BJ113" s="113">
        <v>957712.64</v>
      </c>
      <c r="BK113" s="113">
        <v>0</v>
      </c>
      <c r="BL113" s="113">
        <v>37865.519999999997</v>
      </c>
      <c r="BM113" s="113">
        <v>8402.6</v>
      </c>
      <c r="BN113" s="113">
        <v>26063.52</v>
      </c>
      <c r="BO113" s="113">
        <v>16121.2</v>
      </c>
      <c r="BP113" s="113">
        <v>0</v>
      </c>
      <c r="BQ113" s="113">
        <v>3167.27</v>
      </c>
      <c r="BR113" s="113">
        <v>247</v>
      </c>
      <c r="BS113" s="113">
        <v>0</v>
      </c>
      <c r="BT113" s="113">
        <v>0</v>
      </c>
      <c r="BU113" s="113">
        <v>0</v>
      </c>
      <c r="BV113" s="113">
        <v>422989.46</v>
      </c>
      <c r="BW113" s="113">
        <v>0</v>
      </c>
      <c r="BX113" s="113">
        <v>1579.67</v>
      </c>
      <c r="BY113" s="113">
        <v>29264.54</v>
      </c>
      <c r="BZ113" s="113">
        <v>40</v>
      </c>
      <c r="CA113" s="113">
        <v>0</v>
      </c>
      <c r="CB113" s="113">
        <v>336132.92</v>
      </c>
      <c r="CC113" s="113">
        <v>0</v>
      </c>
      <c r="CD113" s="113">
        <v>172386.77</v>
      </c>
      <c r="CE113" s="113">
        <v>0</v>
      </c>
      <c r="CF113" s="113">
        <v>0</v>
      </c>
      <c r="CG113" s="113">
        <v>0</v>
      </c>
      <c r="CH113" s="113">
        <v>27838.22</v>
      </c>
      <c r="CI113" s="113">
        <v>6474.45</v>
      </c>
      <c r="CJ113" s="113">
        <v>15904.7</v>
      </c>
      <c r="CK113" s="113">
        <v>0</v>
      </c>
      <c r="CL113" s="113">
        <v>0</v>
      </c>
      <c r="CM113" s="113">
        <v>8317.51</v>
      </c>
      <c r="CN113" s="113">
        <v>0</v>
      </c>
      <c r="CO113" s="113">
        <v>0</v>
      </c>
      <c r="CP113" s="113">
        <v>178095.34</v>
      </c>
      <c r="CQ113" s="113">
        <v>3046.55</v>
      </c>
      <c r="CR113" s="113">
        <v>7431.17</v>
      </c>
      <c r="CS113" s="113">
        <v>0</v>
      </c>
      <c r="CT113" s="113">
        <v>0</v>
      </c>
      <c r="CU113" s="113">
        <v>0</v>
      </c>
      <c r="CV113" s="113">
        <v>11208.06</v>
      </c>
      <c r="CW113" s="113">
        <v>41083.599999999999</v>
      </c>
      <c r="CX113" s="113">
        <v>0</v>
      </c>
      <c r="CY113" s="113">
        <v>0</v>
      </c>
      <c r="CZ113" s="113">
        <v>116667.88</v>
      </c>
      <c r="DA113" s="113">
        <v>116948.66</v>
      </c>
      <c r="DB113" s="113">
        <v>4828.6000000000004</v>
      </c>
      <c r="DC113" s="113">
        <v>0</v>
      </c>
      <c r="DD113" s="113">
        <v>0</v>
      </c>
      <c r="DE113" s="113">
        <v>0</v>
      </c>
      <c r="DF113" s="113">
        <v>606.95000000000005</v>
      </c>
      <c r="DG113" s="113">
        <v>6076052.2699999996</v>
      </c>
      <c r="DH113" s="113">
        <v>87305.82</v>
      </c>
      <c r="DI113" s="113">
        <v>156.44999999999999</v>
      </c>
      <c r="DJ113" s="113">
        <v>22272.31</v>
      </c>
      <c r="DK113" s="113">
        <v>10659.2</v>
      </c>
      <c r="DL113" s="113">
        <v>7877.6</v>
      </c>
      <c r="DM113" s="113">
        <v>511309.47</v>
      </c>
      <c r="DN113" s="113">
        <v>29428.560000000001</v>
      </c>
      <c r="DO113" s="113">
        <v>1584.67</v>
      </c>
      <c r="DP113" s="113">
        <v>51478.58</v>
      </c>
      <c r="DQ113" s="113">
        <v>0</v>
      </c>
      <c r="DR113" s="113">
        <v>0</v>
      </c>
      <c r="DS113" s="113">
        <v>13405.45</v>
      </c>
      <c r="DT113" s="113">
        <v>0</v>
      </c>
      <c r="DU113" s="113">
        <v>0</v>
      </c>
      <c r="DV113" s="113">
        <v>5354.4</v>
      </c>
      <c r="DW113" s="113">
        <v>0</v>
      </c>
      <c r="DX113" s="113">
        <v>0</v>
      </c>
      <c r="DY113" s="113">
        <v>9038.19</v>
      </c>
      <c r="DZ113" s="113">
        <v>0</v>
      </c>
      <c r="EA113" s="113">
        <v>0</v>
      </c>
      <c r="EB113" s="113">
        <v>0</v>
      </c>
      <c r="EC113" s="113">
        <v>34456.870000000003</v>
      </c>
      <c r="ED113" s="113">
        <v>0</v>
      </c>
      <c r="EE113" s="113">
        <v>23439.17</v>
      </c>
      <c r="EF113" s="113">
        <v>0</v>
      </c>
      <c r="EG113" s="113">
        <v>11293.54</v>
      </c>
      <c r="EH113" s="113">
        <v>37087</v>
      </c>
      <c r="EI113" s="113">
        <v>1239.24</v>
      </c>
      <c r="EJ113" s="113">
        <v>13582.52</v>
      </c>
      <c r="EK113" s="113">
        <v>17642.240000000002</v>
      </c>
      <c r="EL113" s="113">
        <v>31922.65</v>
      </c>
      <c r="EM113" s="113">
        <v>0</v>
      </c>
      <c r="EN113" s="113">
        <v>0</v>
      </c>
      <c r="EO113" s="113">
        <v>0</v>
      </c>
      <c r="EP113" s="113">
        <v>0</v>
      </c>
      <c r="EQ113" s="113">
        <v>0</v>
      </c>
      <c r="ER113" s="113">
        <v>0</v>
      </c>
      <c r="ES113" s="113">
        <v>0</v>
      </c>
      <c r="ET113" s="113">
        <v>0</v>
      </c>
      <c r="EU113" s="113">
        <v>0</v>
      </c>
      <c r="EV113" s="113">
        <v>15943.34</v>
      </c>
      <c r="EW113" s="113">
        <v>3170.04</v>
      </c>
      <c r="EX113" s="113">
        <v>38501.160000000003</v>
      </c>
      <c r="EY113" s="113">
        <v>6403.63</v>
      </c>
      <c r="EZ113" s="113">
        <v>0</v>
      </c>
      <c r="FA113" s="113">
        <v>0</v>
      </c>
      <c r="FB113" s="113">
        <v>0</v>
      </c>
      <c r="FC113" s="113">
        <v>0</v>
      </c>
      <c r="FD113" s="113">
        <v>27819.05</v>
      </c>
      <c r="FE113" s="113">
        <v>0</v>
      </c>
      <c r="FF113" s="113">
        <v>0</v>
      </c>
      <c r="FG113" s="113">
        <v>0</v>
      </c>
      <c r="FH113" s="113">
        <v>0</v>
      </c>
      <c r="FI113" s="113">
        <v>5158.7</v>
      </c>
      <c r="FJ113" s="113">
        <v>0</v>
      </c>
      <c r="FK113" s="113">
        <v>0</v>
      </c>
      <c r="FL113" s="113">
        <v>0</v>
      </c>
      <c r="FM113" s="113">
        <v>26095.68</v>
      </c>
      <c r="FN113" s="113">
        <v>0</v>
      </c>
      <c r="FO113" s="113">
        <v>0</v>
      </c>
      <c r="FP113" s="113">
        <v>0</v>
      </c>
      <c r="FQ113" s="113">
        <v>6648.5</v>
      </c>
      <c r="FR113" s="113">
        <v>0</v>
      </c>
      <c r="FS113" s="113">
        <v>0</v>
      </c>
      <c r="FT113" s="113">
        <v>31740.5</v>
      </c>
      <c r="FU113" s="113">
        <v>0</v>
      </c>
      <c r="FV113" s="113">
        <v>0</v>
      </c>
      <c r="FW113" s="113">
        <v>0</v>
      </c>
      <c r="FX113" s="113">
        <v>0</v>
      </c>
      <c r="FY113" s="113">
        <v>0</v>
      </c>
      <c r="FZ113" s="113">
        <v>0</v>
      </c>
      <c r="GA113" s="113">
        <v>35650.550000000003</v>
      </c>
      <c r="GB113" s="113">
        <v>0</v>
      </c>
      <c r="GC113" s="113">
        <v>41967.24</v>
      </c>
      <c r="GD113" s="113">
        <v>0</v>
      </c>
      <c r="GE113" s="113">
        <v>16922.43</v>
      </c>
      <c r="GF113" s="113">
        <v>11052.1</v>
      </c>
      <c r="GG113" s="113">
        <v>0</v>
      </c>
      <c r="GH113" s="113">
        <v>0</v>
      </c>
      <c r="GI113" s="113">
        <f t="shared" si="99"/>
        <v>15681389.819999991</v>
      </c>
    </row>
    <row r="114" spans="1:191">
      <c r="A114" s="727" t="s">
        <v>0</v>
      </c>
      <c r="B114" s="727"/>
      <c r="C114" s="9" t="s">
        <v>311</v>
      </c>
      <c r="D114" t="s">
        <v>312</v>
      </c>
      <c r="E114" s="113">
        <v>0</v>
      </c>
      <c r="F114" s="113">
        <v>0</v>
      </c>
      <c r="G114" s="113">
        <v>0</v>
      </c>
      <c r="H114" s="113">
        <v>133638.82</v>
      </c>
      <c r="I114" s="113">
        <v>2214829.37</v>
      </c>
      <c r="J114" s="113">
        <v>0</v>
      </c>
      <c r="K114" s="113">
        <v>0</v>
      </c>
      <c r="L114" s="113">
        <v>0</v>
      </c>
      <c r="M114" s="113">
        <v>0</v>
      </c>
      <c r="N114" s="113">
        <v>0</v>
      </c>
      <c r="O114" s="113">
        <v>0</v>
      </c>
      <c r="P114" s="113">
        <v>0</v>
      </c>
      <c r="Q114" s="113">
        <v>10546.54</v>
      </c>
      <c r="R114" s="113">
        <v>0</v>
      </c>
      <c r="S114" s="113">
        <v>72123.789999999994</v>
      </c>
      <c r="T114" s="113">
        <v>2929.4</v>
      </c>
      <c r="U114" s="113">
        <v>77197.440000000002</v>
      </c>
      <c r="V114" s="113">
        <v>19601.98</v>
      </c>
      <c r="W114" s="113">
        <v>6983.51</v>
      </c>
      <c r="X114" s="113">
        <v>162637.92000000001</v>
      </c>
      <c r="Y114" s="113">
        <v>0</v>
      </c>
      <c r="Z114" s="113">
        <v>0</v>
      </c>
      <c r="AA114" s="113">
        <v>0</v>
      </c>
      <c r="AB114" s="113">
        <v>0</v>
      </c>
      <c r="AC114" s="113">
        <v>0</v>
      </c>
      <c r="AD114" s="113">
        <v>0</v>
      </c>
      <c r="AE114" s="113">
        <v>7388.75</v>
      </c>
      <c r="AF114" s="113">
        <v>10072.790000000001</v>
      </c>
      <c r="AG114" s="113">
        <v>11384.08</v>
      </c>
      <c r="AH114" s="113">
        <v>0</v>
      </c>
      <c r="AI114" s="113">
        <v>0</v>
      </c>
      <c r="AJ114" s="113">
        <v>0</v>
      </c>
      <c r="AK114" s="113">
        <v>859.88</v>
      </c>
      <c r="AL114" s="113">
        <v>0</v>
      </c>
      <c r="AM114" s="113">
        <v>383.4</v>
      </c>
      <c r="AN114" s="113">
        <v>0</v>
      </c>
      <c r="AO114" s="113">
        <v>18645.8</v>
      </c>
      <c r="AP114" s="113">
        <v>0</v>
      </c>
      <c r="AQ114" s="113">
        <v>0</v>
      </c>
      <c r="AR114" s="113">
        <v>0</v>
      </c>
      <c r="AS114" s="113">
        <v>32067.57</v>
      </c>
      <c r="AT114" s="113">
        <v>0</v>
      </c>
      <c r="AU114" s="113">
        <v>0</v>
      </c>
      <c r="AV114" s="113">
        <v>0</v>
      </c>
      <c r="AW114" s="113">
        <v>8704.75</v>
      </c>
      <c r="AX114" s="113">
        <v>0</v>
      </c>
      <c r="AY114" s="113">
        <v>9680.99</v>
      </c>
      <c r="AZ114" s="113">
        <v>0</v>
      </c>
      <c r="BA114" s="113">
        <v>0</v>
      </c>
      <c r="BB114" s="113">
        <v>150583.10999999999</v>
      </c>
      <c r="BC114" s="113">
        <v>210341.91</v>
      </c>
      <c r="BD114" s="113">
        <v>0</v>
      </c>
      <c r="BE114" s="113">
        <v>65</v>
      </c>
      <c r="BF114" s="113">
        <v>0</v>
      </c>
      <c r="BG114" s="113">
        <v>83.74</v>
      </c>
      <c r="BH114" s="113">
        <v>8256.6</v>
      </c>
      <c r="BI114" s="113">
        <v>0</v>
      </c>
      <c r="BJ114" s="113">
        <v>71735.83</v>
      </c>
      <c r="BK114" s="113">
        <v>0</v>
      </c>
      <c r="BL114" s="113">
        <v>0</v>
      </c>
      <c r="BM114" s="113">
        <v>0</v>
      </c>
      <c r="BN114" s="113">
        <v>0</v>
      </c>
      <c r="BO114" s="113">
        <v>0</v>
      </c>
      <c r="BP114" s="113">
        <v>755.95</v>
      </c>
      <c r="BQ114" s="113">
        <v>0</v>
      </c>
      <c r="BR114" s="113">
        <v>0</v>
      </c>
      <c r="BS114" s="113">
        <v>0</v>
      </c>
      <c r="BT114" s="113">
        <v>0</v>
      </c>
      <c r="BU114" s="113">
        <v>0</v>
      </c>
      <c r="BV114" s="113">
        <v>749683.47</v>
      </c>
      <c r="BW114" s="113">
        <v>0</v>
      </c>
      <c r="BX114" s="113">
        <v>38979.230000000003</v>
      </c>
      <c r="BY114" s="113">
        <v>0</v>
      </c>
      <c r="BZ114" s="113">
        <v>0</v>
      </c>
      <c r="CA114" s="113">
        <v>75000</v>
      </c>
      <c r="CB114" s="113">
        <v>4435.99</v>
      </c>
      <c r="CC114" s="113">
        <v>0</v>
      </c>
      <c r="CD114" s="113">
        <v>0</v>
      </c>
      <c r="CE114" s="113">
        <v>579.41</v>
      </c>
      <c r="CF114" s="113">
        <v>0</v>
      </c>
      <c r="CG114" s="113">
        <v>0</v>
      </c>
      <c r="CH114" s="113">
        <v>0</v>
      </c>
      <c r="CI114" s="113">
        <v>0</v>
      </c>
      <c r="CJ114" s="113">
        <v>54</v>
      </c>
      <c r="CK114" s="113">
        <v>0</v>
      </c>
      <c r="CL114" s="113">
        <v>0</v>
      </c>
      <c r="CM114" s="113">
        <v>0</v>
      </c>
      <c r="CN114" s="113">
        <v>0</v>
      </c>
      <c r="CO114" s="113">
        <v>0</v>
      </c>
      <c r="CP114" s="113">
        <v>0</v>
      </c>
      <c r="CQ114" s="113">
        <v>0</v>
      </c>
      <c r="CR114" s="113">
        <v>34</v>
      </c>
      <c r="CS114" s="113">
        <v>0</v>
      </c>
      <c r="CT114" s="113">
        <v>0</v>
      </c>
      <c r="CU114" s="113">
        <v>0</v>
      </c>
      <c r="CV114" s="113">
        <v>0</v>
      </c>
      <c r="CW114" s="113">
        <v>0</v>
      </c>
      <c r="CX114" s="113">
        <v>10088.5</v>
      </c>
      <c r="CY114" s="113">
        <v>0</v>
      </c>
      <c r="CZ114" s="113">
        <v>58573.14</v>
      </c>
      <c r="DA114" s="113">
        <v>10711.23</v>
      </c>
      <c r="DB114" s="113">
        <v>174.7</v>
      </c>
      <c r="DC114" s="113">
        <v>0</v>
      </c>
      <c r="DD114" s="113">
        <v>2367.4</v>
      </c>
      <c r="DE114" s="113">
        <v>0</v>
      </c>
      <c r="DF114" s="113">
        <v>0</v>
      </c>
      <c r="DG114" s="113">
        <v>202315</v>
      </c>
      <c r="DH114" s="113">
        <v>179373.48</v>
      </c>
      <c r="DI114" s="113">
        <v>258.55</v>
      </c>
      <c r="DJ114" s="113">
        <v>56521.07</v>
      </c>
      <c r="DK114" s="113">
        <v>0</v>
      </c>
      <c r="DL114" s="113">
        <v>0</v>
      </c>
      <c r="DM114" s="113">
        <v>22267.03</v>
      </c>
      <c r="DN114" s="113">
        <v>0</v>
      </c>
      <c r="DO114" s="113">
        <v>0</v>
      </c>
      <c r="DP114" s="113">
        <v>19999.240000000002</v>
      </c>
      <c r="DQ114" s="113">
        <v>0</v>
      </c>
      <c r="DR114" s="113">
        <v>0</v>
      </c>
      <c r="DS114" s="113">
        <v>0</v>
      </c>
      <c r="DT114" s="113">
        <v>0</v>
      </c>
      <c r="DU114" s="113">
        <v>0</v>
      </c>
      <c r="DV114" s="113">
        <v>0</v>
      </c>
      <c r="DW114" s="113">
        <v>0</v>
      </c>
      <c r="DX114" s="113">
        <v>0</v>
      </c>
      <c r="DY114" s="113">
        <v>203597.16</v>
      </c>
      <c r="DZ114" s="113">
        <v>0</v>
      </c>
      <c r="EA114" s="113">
        <v>0</v>
      </c>
      <c r="EB114" s="113">
        <v>0</v>
      </c>
      <c r="EC114" s="113">
        <v>0</v>
      </c>
      <c r="ED114" s="113">
        <v>0</v>
      </c>
      <c r="EE114" s="113">
        <v>92.17</v>
      </c>
      <c r="EF114" s="113">
        <v>0</v>
      </c>
      <c r="EG114" s="113">
        <v>0</v>
      </c>
      <c r="EH114" s="113">
        <v>2425</v>
      </c>
      <c r="EI114" s="113">
        <v>423.02</v>
      </c>
      <c r="EJ114" s="113">
        <v>1171.75</v>
      </c>
      <c r="EK114" s="113">
        <v>1242.3399999999999</v>
      </c>
      <c r="EL114" s="113">
        <v>1849.25</v>
      </c>
      <c r="EM114" s="113">
        <v>0</v>
      </c>
      <c r="EN114" s="113">
        <v>0</v>
      </c>
      <c r="EO114" s="113">
        <v>0</v>
      </c>
      <c r="EP114" s="113">
        <v>3618.56</v>
      </c>
      <c r="EQ114" s="113">
        <v>11399.63</v>
      </c>
      <c r="ER114" s="113">
        <v>35334</v>
      </c>
      <c r="ES114" s="113">
        <v>0</v>
      </c>
      <c r="ET114" s="113">
        <v>0</v>
      </c>
      <c r="EU114" s="113">
        <v>5</v>
      </c>
      <c r="EV114" s="113">
        <v>0</v>
      </c>
      <c r="EW114" s="113">
        <v>0</v>
      </c>
      <c r="EX114" s="113">
        <v>0</v>
      </c>
      <c r="EY114" s="113">
        <v>0</v>
      </c>
      <c r="EZ114" s="113">
        <v>0</v>
      </c>
      <c r="FA114" s="113">
        <v>0</v>
      </c>
      <c r="FB114" s="113">
        <v>0</v>
      </c>
      <c r="FC114" s="113">
        <v>0</v>
      </c>
      <c r="FD114" s="113">
        <v>0</v>
      </c>
      <c r="FE114" s="113">
        <v>13266.9</v>
      </c>
      <c r="FF114" s="113">
        <v>0</v>
      </c>
      <c r="FG114" s="113">
        <v>0</v>
      </c>
      <c r="FH114" s="113">
        <v>0</v>
      </c>
      <c r="FI114" s="113">
        <v>0</v>
      </c>
      <c r="FJ114" s="113">
        <v>0</v>
      </c>
      <c r="FK114" s="113">
        <v>0</v>
      </c>
      <c r="FL114" s="113">
        <v>0</v>
      </c>
      <c r="FM114" s="113">
        <v>0</v>
      </c>
      <c r="FN114" s="113">
        <v>0</v>
      </c>
      <c r="FO114" s="113">
        <v>0</v>
      </c>
      <c r="FP114" s="113">
        <v>0</v>
      </c>
      <c r="FQ114" s="113">
        <v>0</v>
      </c>
      <c r="FR114" s="113">
        <v>0</v>
      </c>
      <c r="FS114" s="113">
        <v>0</v>
      </c>
      <c r="FT114" s="113">
        <v>0</v>
      </c>
      <c r="FU114" s="113">
        <v>0</v>
      </c>
      <c r="FV114" s="113">
        <v>0</v>
      </c>
      <c r="FW114" s="113">
        <v>0</v>
      </c>
      <c r="FX114" s="113">
        <v>0</v>
      </c>
      <c r="FY114" s="113">
        <v>0</v>
      </c>
      <c r="FZ114" s="113">
        <v>0</v>
      </c>
      <c r="GA114" s="113">
        <v>0</v>
      </c>
      <c r="GB114" s="113">
        <v>0</v>
      </c>
      <c r="GC114" s="113">
        <v>0</v>
      </c>
      <c r="GD114" s="113">
        <v>0</v>
      </c>
      <c r="GE114" s="113">
        <v>0</v>
      </c>
      <c r="GF114" s="113">
        <v>0</v>
      </c>
      <c r="GG114" s="113">
        <v>0</v>
      </c>
      <c r="GH114" s="113">
        <v>0</v>
      </c>
      <c r="GI114" s="113">
        <f t="shared" si="99"/>
        <v>4947339.1400000006</v>
      </c>
    </row>
    <row r="115" spans="1:191">
      <c r="A115" s="727" t="s">
        <v>0</v>
      </c>
      <c r="B115" s="727"/>
      <c r="C115" s="9" t="s">
        <v>221</v>
      </c>
      <c r="D115" t="s">
        <v>222</v>
      </c>
      <c r="E115" s="113">
        <v>0</v>
      </c>
      <c r="F115" s="113">
        <v>0</v>
      </c>
      <c r="G115" s="113">
        <v>0</v>
      </c>
      <c r="H115" s="113">
        <v>0</v>
      </c>
      <c r="I115" s="113">
        <v>321.47000000000003</v>
      </c>
      <c r="J115" s="113">
        <v>0</v>
      </c>
      <c r="K115" s="113">
        <v>0</v>
      </c>
      <c r="L115" s="113">
        <v>0</v>
      </c>
      <c r="M115" s="113">
        <v>0</v>
      </c>
      <c r="N115" s="113">
        <v>0</v>
      </c>
      <c r="O115" s="113">
        <v>0</v>
      </c>
      <c r="P115" s="113">
        <v>0</v>
      </c>
      <c r="Q115" s="113">
        <v>0</v>
      </c>
      <c r="R115" s="113"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v>0</v>
      </c>
      <c r="X115" s="113">
        <v>0</v>
      </c>
      <c r="Y115" s="113">
        <v>0</v>
      </c>
      <c r="Z115" s="113">
        <v>0</v>
      </c>
      <c r="AA115" s="113">
        <v>0</v>
      </c>
      <c r="AB115" s="113">
        <v>0</v>
      </c>
      <c r="AC115" s="113">
        <v>120</v>
      </c>
      <c r="AD115" s="113">
        <v>0</v>
      </c>
      <c r="AE115" s="113">
        <v>0</v>
      </c>
      <c r="AF115" s="113">
        <v>0</v>
      </c>
      <c r="AG115" s="113">
        <v>0</v>
      </c>
      <c r="AH115" s="113">
        <v>0</v>
      </c>
      <c r="AI115" s="113">
        <v>0</v>
      </c>
      <c r="AJ115" s="113">
        <v>0</v>
      </c>
      <c r="AK115" s="113">
        <v>0</v>
      </c>
      <c r="AL115" s="113">
        <v>0</v>
      </c>
      <c r="AM115" s="113">
        <v>0</v>
      </c>
      <c r="AN115" s="113">
        <v>0</v>
      </c>
      <c r="AO115" s="113">
        <v>0</v>
      </c>
      <c r="AP115" s="113">
        <v>0</v>
      </c>
      <c r="AQ115" s="113">
        <v>0</v>
      </c>
      <c r="AR115" s="113">
        <v>0</v>
      </c>
      <c r="AS115" s="113">
        <v>0</v>
      </c>
      <c r="AT115" s="113">
        <v>0</v>
      </c>
      <c r="AU115" s="113">
        <v>0</v>
      </c>
      <c r="AV115" s="113">
        <v>0</v>
      </c>
      <c r="AW115" s="113">
        <v>0</v>
      </c>
      <c r="AX115" s="113">
        <v>0</v>
      </c>
      <c r="AY115" s="113">
        <v>0</v>
      </c>
      <c r="AZ115" s="113">
        <v>0</v>
      </c>
      <c r="BA115" s="113">
        <v>0</v>
      </c>
      <c r="BB115" s="113">
        <v>0</v>
      </c>
      <c r="BC115" s="113">
        <v>0</v>
      </c>
      <c r="BD115" s="113">
        <v>0</v>
      </c>
      <c r="BE115" s="113">
        <v>0</v>
      </c>
      <c r="BF115" s="113">
        <v>0</v>
      </c>
      <c r="BG115" s="113">
        <v>0</v>
      </c>
      <c r="BH115" s="113">
        <v>0</v>
      </c>
      <c r="BI115" s="113">
        <v>0</v>
      </c>
      <c r="BJ115" s="113">
        <v>0</v>
      </c>
      <c r="BK115" s="113">
        <v>0</v>
      </c>
      <c r="BL115" s="113">
        <v>0</v>
      </c>
      <c r="BM115" s="113">
        <v>0</v>
      </c>
      <c r="BN115" s="113">
        <v>0</v>
      </c>
      <c r="BO115" s="113">
        <v>0</v>
      </c>
      <c r="BP115" s="113">
        <v>0</v>
      </c>
      <c r="BQ115" s="113">
        <v>0</v>
      </c>
      <c r="BR115" s="113">
        <v>0</v>
      </c>
      <c r="BS115" s="113">
        <v>0</v>
      </c>
      <c r="BT115" s="113">
        <v>0</v>
      </c>
      <c r="BU115" s="113">
        <v>0</v>
      </c>
      <c r="BV115" s="113">
        <v>0</v>
      </c>
      <c r="BW115" s="113">
        <v>0</v>
      </c>
      <c r="BX115" s="113">
        <v>0</v>
      </c>
      <c r="BY115" s="113">
        <v>0</v>
      </c>
      <c r="BZ115" s="113">
        <v>0</v>
      </c>
      <c r="CA115" s="113">
        <v>0</v>
      </c>
      <c r="CB115" s="113">
        <v>0</v>
      </c>
      <c r="CC115" s="113">
        <v>0</v>
      </c>
      <c r="CD115" s="113">
        <v>1206</v>
      </c>
      <c r="CE115" s="113">
        <v>0</v>
      </c>
      <c r="CF115" s="113">
        <v>0</v>
      </c>
      <c r="CG115" s="113">
        <v>0</v>
      </c>
      <c r="CH115" s="113">
        <v>0</v>
      </c>
      <c r="CI115" s="113">
        <v>0</v>
      </c>
      <c r="CJ115" s="113">
        <v>0</v>
      </c>
      <c r="CK115" s="113">
        <v>0</v>
      </c>
      <c r="CL115" s="113">
        <v>0</v>
      </c>
      <c r="CM115" s="113">
        <v>0</v>
      </c>
      <c r="CN115" s="113">
        <v>0</v>
      </c>
      <c r="CO115" s="113">
        <v>0</v>
      </c>
      <c r="CP115" s="113">
        <v>0</v>
      </c>
      <c r="CQ115" s="113">
        <v>0</v>
      </c>
      <c r="CR115" s="113">
        <v>0</v>
      </c>
      <c r="CS115" s="113">
        <v>0</v>
      </c>
      <c r="CT115" s="113">
        <v>0</v>
      </c>
      <c r="CU115" s="113">
        <v>0</v>
      </c>
      <c r="CV115" s="113">
        <v>0</v>
      </c>
      <c r="CW115" s="113">
        <v>0</v>
      </c>
      <c r="CX115" s="113">
        <v>0</v>
      </c>
      <c r="CY115" s="113">
        <v>0</v>
      </c>
      <c r="CZ115" s="113">
        <v>0</v>
      </c>
      <c r="DA115" s="113">
        <v>0</v>
      </c>
      <c r="DB115" s="113">
        <v>0</v>
      </c>
      <c r="DC115" s="113">
        <v>0</v>
      </c>
      <c r="DD115" s="113">
        <v>0</v>
      </c>
      <c r="DE115" s="113">
        <v>0</v>
      </c>
      <c r="DF115" s="113">
        <v>0</v>
      </c>
      <c r="DG115" s="113">
        <v>0</v>
      </c>
      <c r="DH115" s="113">
        <v>0</v>
      </c>
      <c r="DI115" s="113">
        <v>0</v>
      </c>
      <c r="DJ115" s="113">
        <v>0</v>
      </c>
      <c r="DK115" s="113">
        <v>0</v>
      </c>
      <c r="DL115" s="113">
        <v>0</v>
      </c>
      <c r="DM115" s="113">
        <v>0</v>
      </c>
      <c r="DN115" s="113">
        <v>0</v>
      </c>
      <c r="DO115" s="113">
        <v>0</v>
      </c>
      <c r="DP115" s="113">
        <v>0</v>
      </c>
      <c r="DQ115" s="113">
        <v>0</v>
      </c>
      <c r="DR115" s="113">
        <v>0</v>
      </c>
      <c r="DS115" s="113">
        <v>0</v>
      </c>
      <c r="DT115" s="113">
        <v>0</v>
      </c>
      <c r="DU115" s="113">
        <v>0</v>
      </c>
      <c r="DV115" s="113">
        <v>0</v>
      </c>
      <c r="DW115" s="113">
        <v>0</v>
      </c>
      <c r="DX115" s="113">
        <v>0</v>
      </c>
      <c r="DY115" s="113">
        <v>0</v>
      </c>
      <c r="DZ115" s="113">
        <v>0</v>
      </c>
      <c r="EA115" s="113">
        <v>0</v>
      </c>
      <c r="EB115" s="113">
        <v>0</v>
      </c>
      <c r="EC115" s="113">
        <v>0</v>
      </c>
      <c r="ED115" s="113">
        <v>0</v>
      </c>
      <c r="EE115" s="113">
        <v>0</v>
      </c>
      <c r="EF115" s="113">
        <v>0</v>
      </c>
      <c r="EG115" s="113">
        <v>0</v>
      </c>
      <c r="EH115" s="113">
        <v>0</v>
      </c>
      <c r="EI115" s="113">
        <v>0</v>
      </c>
      <c r="EJ115" s="113">
        <v>0</v>
      </c>
      <c r="EK115" s="113">
        <v>0</v>
      </c>
      <c r="EL115" s="113">
        <v>0</v>
      </c>
      <c r="EM115" s="113">
        <v>0</v>
      </c>
      <c r="EN115" s="113">
        <v>0</v>
      </c>
      <c r="EO115" s="113">
        <v>0</v>
      </c>
      <c r="EP115" s="113">
        <v>0</v>
      </c>
      <c r="EQ115" s="113">
        <v>0</v>
      </c>
      <c r="ER115" s="113">
        <v>0</v>
      </c>
      <c r="ES115" s="113">
        <v>0</v>
      </c>
      <c r="ET115" s="113">
        <v>0</v>
      </c>
      <c r="EU115" s="113">
        <v>0</v>
      </c>
      <c r="EV115" s="113">
        <v>0</v>
      </c>
      <c r="EW115" s="113">
        <v>0</v>
      </c>
      <c r="EX115" s="113">
        <v>0</v>
      </c>
      <c r="EY115" s="113">
        <v>0</v>
      </c>
      <c r="EZ115" s="113">
        <v>0</v>
      </c>
      <c r="FA115" s="113">
        <v>0</v>
      </c>
      <c r="FB115" s="113">
        <v>0</v>
      </c>
      <c r="FC115" s="113">
        <v>0</v>
      </c>
      <c r="FD115" s="113">
        <v>0</v>
      </c>
      <c r="FE115" s="113">
        <v>0</v>
      </c>
      <c r="FF115" s="113">
        <v>0</v>
      </c>
      <c r="FG115" s="113">
        <v>0</v>
      </c>
      <c r="FH115" s="113">
        <v>0</v>
      </c>
      <c r="FI115" s="113">
        <v>0</v>
      </c>
      <c r="FJ115" s="113">
        <v>0</v>
      </c>
      <c r="FK115" s="113">
        <v>0</v>
      </c>
      <c r="FL115" s="113">
        <v>0</v>
      </c>
      <c r="FM115" s="113">
        <v>0</v>
      </c>
      <c r="FN115" s="113">
        <v>0</v>
      </c>
      <c r="FO115" s="113">
        <v>0</v>
      </c>
      <c r="FP115" s="113">
        <v>0</v>
      </c>
      <c r="FQ115" s="113">
        <v>0</v>
      </c>
      <c r="FR115" s="113">
        <v>0</v>
      </c>
      <c r="FS115" s="113">
        <v>0</v>
      </c>
      <c r="FT115" s="113">
        <v>0</v>
      </c>
      <c r="FU115" s="113">
        <v>0</v>
      </c>
      <c r="FV115" s="113">
        <v>0</v>
      </c>
      <c r="FW115" s="113">
        <v>0</v>
      </c>
      <c r="FX115" s="113">
        <v>0</v>
      </c>
      <c r="FY115" s="113">
        <v>0</v>
      </c>
      <c r="FZ115" s="113">
        <v>1000</v>
      </c>
      <c r="GA115" s="113">
        <v>0</v>
      </c>
      <c r="GB115" s="113">
        <v>0</v>
      </c>
      <c r="GC115" s="113">
        <v>0</v>
      </c>
      <c r="GD115" s="113">
        <v>0</v>
      </c>
      <c r="GE115" s="113">
        <v>0</v>
      </c>
      <c r="GF115" s="113">
        <v>0</v>
      </c>
      <c r="GG115" s="113">
        <v>0</v>
      </c>
      <c r="GH115" s="113">
        <v>0</v>
      </c>
      <c r="GI115" s="113">
        <f t="shared" si="99"/>
        <v>2647.4700000000003</v>
      </c>
    </row>
    <row r="116" spans="1:191">
      <c r="A116" s="727" t="s">
        <v>0</v>
      </c>
      <c r="B116" s="727"/>
      <c r="C116" s="9" t="s">
        <v>229</v>
      </c>
      <c r="D116" t="s">
        <v>230</v>
      </c>
      <c r="E116" s="113">
        <v>0</v>
      </c>
      <c r="F116" s="113">
        <v>0</v>
      </c>
      <c r="G116" s="113">
        <v>0</v>
      </c>
      <c r="H116" s="113">
        <v>0</v>
      </c>
      <c r="I116" s="113">
        <v>0</v>
      </c>
      <c r="J116" s="113">
        <v>0</v>
      </c>
      <c r="K116" s="113">
        <v>0</v>
      </c>
      <c r="L116" s="113">
        <v>0</v>
      </c>
      <c r="M116" s="113">
        <v>0</v>
      </c>
      <c r="N116" s="113">
        <v>0</v>
      </c>
      <c r="O116" s="113">
        <v>0</v>
      </c>
      <c r="P116" s="113">
        <v>0</v>
      </c>
      <c r="Q116" s="113">
        <v>0</v>
      </c>
      <c r="R116" s="113"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v>0</v>
      </c>
      <c r="X116" s="113">
        <v>248.9</v>
      </c>
      <c r="Y116" s="113">
        <v>0</v>
      </c>
      <c r="Z116" s="113">
        <v>0</v>
      </c>
      <c r="AA116" s="113">
        <v>0</v>
      </c>
      <c r="AB116" s="113">
        <v>0</v>
      </c>
      <c r="AC116" s="113">
        <v>0</v>
      </c>
      <c r="AD116" s="113">
        <v>0</v>
      </c>
      <c r="AE116" s="113">
        <v>0</v>
      </c>
      <c r="AF116" s="113">
        <v>0</v>
      </c>
      <c r="AG116" s="113">
        <v>0</v>
      </c>
      <c r="AH116" s="113">
        <v>0</v>
      </c>
      <c r="AI116" s="113">
        <v>0</v>
      </c>
      <c r="AJ116" s="113">
        <v>0</v>
      </c>
      <c r="AK116" s="113">
        <v>0</v>
      </c>
      <c r="AL116" s="113">
        <v>0</v>
      </c>
      <c r="AM116" s="113">
        <v>0</v>
      </c>
      <c r="AN116" s="113">
        <v>0</v>
      </c>
      <c r="AO116" s="113">
        <v>0</v>
      </c>
      <c r="AP116" s="113">
        <v>0</v>
      </c>
      <c r="AQ116" s="113">
        <v>0</v>
      </c>
      <c r="AR116" s="113">
        <v>0</v>
      </c>
      <c r="AS116" s="113">
        <v>0</v>
      </c>
      <c r="AT116" s="113">
        <v>0</v>
      </c>
      <c r="AU116" s="113">
        <v>0</v>
      </c>
      <c r="AV116" s="113">
        <v>0</v>
      </c>
      <c r="AW116" s="113">
        <v>0</v>
      </c>
      <c r="AX116" s="113">
        <v>0</v>
      </c>
      <c r="AY116" s="113">
        <v>0</v>
      </c>
      <c r="AZ116" s="113">
        <v>0</v>
      </c>
      <c r="BA116" s="113">
        <v>0</v>
      </c>
      <c r="BB116" s="113">
        <v>0</v>
      </c>
      <c r="BC116" s="113">
        <v>0</v>
      </c>
      <c r="BD116" s="113">
        <v>0</v>
      </c>
      <c r="BE116" s="113">
        <v>0</v>
      </c>
      <c r="BF116" s="113">
        <v>0</v>
      </c>
      <c r="BG116" s="113">
        <v>0</v>
      </c>
      <c r="BH116" s="113">
        <v>0</v>
      </c>
      <c r="BI116" s="113">
        <v>0</v>
      </c>
      <c r="BJ116" s="113">
        <v>0</v>
      </c>
      <c r="BK116" s="113">
        <v>0</v>
      </c>
      <c r="BL116" s="113">
        <v>0</v>
      </c>
      <c r="BM116" s="113">
        <v>0</v>
      </c>
      <c r="BN116" s="113">
        <v>9496.5</v>
      </c>
      <c r="BO116" s="113">
        <v>0</v>
      </c>
      <c r="BP116" s="113">
        <v>0</v>
      </c>
      <c r="BQ116" s="113">
        <v>0</v>
      </c>
      <c r="BR116" s="113">
        <v>0</v>
      </c>
      <c r="BS116" s="113">
        <v>0</v>
      </c>
      <c r="BT116" s="113">
        <v>0</v>
      </c>
      <c r="BU116" s="113">
        <v>0</v>
      </c>
      <c r="BV116" s="113">
        <v>0</v>
      </c>
      <c r="BW116" s="113">
        <v>0</v>
      </c>
      <c r="BX116" s="113">
        <v>0</v>
      </c>
      <c r="BY116" s="113">
        <v>0</v>
      </c>
      <c r="BZ116" s="113">
        <v>0</v>
      </c>
      <c r="CA116" s="113">
        <v>0</v>
      </c>
      <c r="CB116" s="113">
        <v>0</v>
      </c>
      <c r="CC116" s="113">
        <v>0</v>
      </c>
      <c r="CD116" s="113">
        <v>0</v>
      </c>
      <c r="CE116" s="113">
        <v>0</v>
      </c>
      <c r="CF116" s="113">
        <v>0</v>
      </c>
      <c r="CG116" s="113">
        <v>0</v>
      </c>
      <c r="CH116" s="113">
        <v>0</v>
      </c>
      <c r="CI116" s="113">
        <v>0</v>
      </c>
      <c r="CJ116" s="113">
        <v>0</v>
      </c>
      <c r="CK116" s="113">
        <v>0</v>
      </c>
      <c r="CL116" s="113">
        <v>0</v>
      </c>
      <c r="CM116" s="113">
        <v>0</v>
      </c>
      <c r="CN116" s="113">
        <v>0</v>
      </c>
      <c r="CO116" s="113">
        <v>0</v>
      </c>
      <c r="CP116" s="113">
        <v>0</v>
      </c>
      <c r="CQ116" s="113">
        <v>0</v>
      </c>
      <c r="CR116" s="113">
        <v>0</v>
      </c>
      <c r="CS116" s="113">
        <v>0</v>
      </c>
      <c r="CT116" s="113">
        <v>0</v>
      </c>
      <c r="CU116" s="113">
        <v>0</v>
      </c>
      <c r="CV116" s="113">
        <v>0</v>
      </c>
      <c r="CW116" s="113">
        <v>0</v>
      </c>
      <c r="CX116" s="113">
        <v>0</v>
      </c>
      <c r="CY116" s="113">
        <v>0</v>
      </c>
      <c r="CZ116" s="113">
        <v>0</v>
      </c>
      <c r="DA116" s="113">
        <v>1574.32</v>
      </c>
      <c r="DB116" s="113">
        <v>0</v>
      </c>
      <c r="DC116" s="113">
        <v>0</v>
      </c>
      <c r="DD116" s="113">
        <v>0</v>
      </c>
      <c r="DE116" s="113">
        <v>0</v>
      </c>
      <c r="DF116" s="113">
        <v>0</v>
      </c>
      <c r="DG116" s="113">
        <v>0</v>
      </c>
      <c r="DH116" s="113">
        <v>0</v>
      </c>
      <c r="DI116" s="113">
        <v>0</v>
      </c>
      <c r="DJ116" s="113">
        <v>0</v>
      </c>
      <c r="DK116" s="113">
        <v>0</v>
      </c>
      <c r="DL116" s="113">
        <v>0</v>
      </c>
      <c r="DM116" s="113">
        <v>0</v>
      </c>
      <c r="DN116" s="113">
        <v>0</v>
      </c>
      <c r="DO116" s="113">
        <v>0</v>
      </c>
      <c r="DP116" s="113">
        <v>0</v>
      </c>
      <c r="DQ116" s="113">
        <v>0</v>
      </c>
      <c r="DR116" s="113">
        <v>0</v>
      </c>
      <c r="DS116" s="113">
        <v>0</v>
      </c>
      <c r="DT116" s="113">
        <v>0</v>
      </c>
      <c r="DU116" s="113">
        <v>0</v>
      </c>
      <c r="DV116" s="113">
        <v>0</v>
      </c>
      <c r="DW116" s="113">
        <v>0</v>
      </c>
      <c r="DX116" s="113">
        <v>0</v>
      </c>
      <c r="DY116" s="113">
        <v>0</v>
      </c>
      <c r="DZ116" s="113">
        <v>0</v>
      </c>
      <c r="EA116" s="113">
        <v>0</v>
      </c>
      <c r="EB116" s="113">
        <v>0</v>
      </c>
      <c r="EC116" s="113">
        <v>17.2</v>
      </c>
      <c r="ED116" s="113">
        <v>0</v>
      </c>
      <c r="EE116" s="113">
        <v>0</v>
      </c>
      <c r="EF116" s="113">
        <v>0</v>
      </c>
      <c r="EG116" s="113">
        <v>0</v>
      </c>
      <c r="EH116" s="113">
        <v>0</v>
      </c>
      <c r="EI116" s="113">
        <v>0</v>
      </c>
      <c r="EJ116" s="113">
        <v>0</v>
      </c>
      <c r="EK116" s="113">
        <v>0</v>
      </c>
      <c r="EL116" s="113">
        <v>0</v>
      </c>
      <c r="EM116" s="113">
        <v>0</v>
      </c>
      <c r="EN116" s="113">
        <v>0</v>
      </c>
      <c r="EO116" s="113">
        <v>0</v>
      </c>
      <c r="EP116" s="113">
        <v>0</v>
      </c>
      <c r="EQ116" s="113">
        <v>0</v>
      </c>
      <c r="ER116" s="113">
        <v>0</v>
      </c>
      <c r="ES116" s="113">
        <v>0</v>
      </c>
      <c r="ET116" s="113">
        <v>0</v>
      </c>
      <c r="EU116" s="113">
        <v>0</v>
      </c>
      <c r="EV116" s="113">
        <v>0</v>
      </c>
      <c r="EW116" s="113">
        <v>0</v>
      </c>
      <c r="EX116" s="113">
        <v>0</v>
      </c>
      <c r="EY116" s="113">
        <v>0</v>
      </c>
      <c r="EZ116" s="113">
        <v>0</v>
      </c>
      <c r="FA116" s="113">
        <v>0</v>
      </c>
      <c r="FB116" s="113">
        <v>0</v>
      </c>
      <c r="FC116" s="113">
        <v>0</v>
      </c>
      <c r="FD116" s="113">
        <v>0</v>
      </c>
      <c r="FE116" s="113">
        <v>0</v>
      </c>
      <c r="FF116" s="113">
        <v>0</v>
      </c>
      <c r="FG116" s="113">
        <v>0</v>
      </c>
      <c r="FH116" s="113">
        <v>0</v>
      </c>
      <c r="FI116" s="113">
        <v>0</v>
      </c>
      <c r="FJ116" s="113">
        <v>0</v>
      </c>
      <c r="FK116" s="113">
        <v>0</v>
      </c>
      <c r="FL116" s="113">
        <v>0</v>
      </c>
      <c r="FM116" s="113">
        <v>0</v>
      </c>
      <c r="FN116" s="113">
        <v>0</v>
      </c>
      <c r="FO116" s="113">
        <v>0</v>
      </c>
      <c r="FP116" s="113">
        <v>0</v>
      </c>
      <c r="FQ116" s="113">
        <v>0</v>
      </c>
      <c r="FR116" s="113">
        <v>0</v>
      </c>
      <c r="FS116" s="113">
        <v>0</v>
      </c>
      <c r="FT116" s="113">
        <v>0</v>
      </c>
      <c r="FU116" s="113">
        <v>0</v>
      </c>
      <c r="FV116" s="113">
        <v>0</v>
      </c>
      <c r="FW116" s="113">
        <v>0</v>
      </c>
      <c r="FX116" s="113">
        <v>0</v>
      </c>
      <c r="FY116" s="113">
        <v>0</v>
      </c>
      <c r="FZ116" s="113">
        <v>0</v>
      </c>
      <c r="GA116" s="113">
        <v>0</v>
      </c>
      <c r="GB116" s="113">
        <v>0</v>
      </c>
      <c r="GC116" s="113">
        <v>0</v>
      </c>
      <c r="GD116" s="113">
        <v>0</v>
      </c>
      <c r="GE116" s="113">
        <v>0</v>
      </c>
      <c r="GF116" s="113">
        <v>0</v>
      </c>
      <c r="GG116" s="113">
        <v>0</v>
      </c>
      <c r="GH116" s="113">
        <v>0</v>
      </c>
      <c r="GI116" s="113">
        <f t="shared" si="99"/>
        <v>11336.92</v>
      </c>
    </row>
    <row r="117" spans="1:191">
      <c r="A117" s="727" t="s">
        <v>0</v>
      </c>
      <c r="B117" s="727"/>
      <c r="C117" s="9" t="s">
        <v>233</v>
      </c>
      <c r="D117" t="s">
        <v>234</v>
      </c>
      <c r="E117" s="113">
        <v>0</v>
      </c>
      <c r="F117" s="113">
        <v>0</v>
      </c>
      <c r="G117" s="113">
        <v>0</v>
      </c>
      <c r="H117" s="113">
        <v>0</v>
      </c>
      <c r="I117" s="113">
        <v>0</v>
      </c>
      <c r="J117" s="113">
        <v>0</v>
      </c>
      <c r="K117" s="113">
        <v>0</v>
      </c>
      <c r="L117" s="113">
        <v>0</v>
      </c>
      <c r="M117" s="113">
        <v>0</v>
      </c>
      <c r="N117" s="113">
        <v>0</v>
      </c>
      <c r="O117" s="113">
        <v>15.35</v>
      </c>
      <c r="P117" s="113">
        <v>0</v>
      </c>
      <c r="Q117" s="113">
        <v>3547.71</v>
      </c>
      <c r="R117" s="113">
        <v>0</v>
      </c>
      <c r="S117" s="113">
        <v>0</v>
      </c>
      <c r="T117" s="113">
        <v>15105.19</v>
      </c>
      <c r="U117" s="113">
        <v>7148</v>
      </c>
      <c r="V117" s="113">
        <v>753</v>
      </c>
      <c r="W117" s="113">
        <v>56.93</v>
      </c>
      <c r="X117" s="113">
        <v>515.17999999999995</v>
      </c>
      <c r="Y117" s="113">
        <v>0</v>
      </c>
      <c r="Z117" s="113">
        <v>0</v>
      </c>
      <c r="AA117" s="113">
        <v>0</v>
      </c>
      <c r="AB117" s="113">
        <v>0</v>
      </c>
      <c r="AC117" s="113">
        <v>0</v>
      </c>
      <c r="AD117" s="113">
        <v>0</v>
      </c>
      <c r="AE117" s="113">
        <v>0</v>
      </c>
      <c r="AF117" s="113">
        <v>0</v>
      </c>
      <c r="AG117" s="113">
        <v>0</v>
      </c>
      <c r="AH117" s="113">
        <v>0</v>
      </c>
      <c r="AI117" s="113">
        <v>0</v>
      </c>
      <c r="AJ117" s="113">
        <v>0</v>
      </c>
      <c r="AK117" s="113">
        <v>0</v>
      </c>
      <c r="AL117" s="113">
        <v>0</v>
      </c>
      <c r="AM117" s="113">
        <v>0</v>
      </c>
      <c r="AN117" s="113">
        <v>0</v>
      </c>
      <c r="AO117" s="113">
        <v>0</v>
      </c>
      <c r="AP117" s="113">
        <v>0</v>
      </c>
      <c r="AQ117" s="113">
        <v>0</v>
      </c>
      <c r="AR117" s="113">
        <v>0</v>
      </c>
      <c r="AS117" s="113">
        <v>0</v>
      </c>
      <c r="AT117" s="113">
        <v>0</v>
      </c>
      <c r="AU117" s="113">
        <v>0</v>
      </c>
      <c r="AV117" s="113">
        <v>0</v>
      </c>
      <c r="AW117" s="113">
        <v>0</v>
      </c>
      <c r="AX117" s="113">
        <v>0</v>
      </c>
      <c r="AY117" s="113">
        <v>4000</v>
      </c>
      <c r="AZ117" s="113">
        <v>0</v>
      </c>
      <c r="BA117" s="113">
        <v>0</v>
      </c>
      <c r="BB117" s="113">
        <v>1104.9100000000001</v>
      </c>
      <c r="BC117" s="113">
        <v>0</v>
      </c>
      <c r="BD117" s="113">
        <v>0</v>
      </c>
      <c r="BE117" s="113">
        <v>0</v>
      </c>
      <c r="BF117" s="113">
        <v>0</v>
      </c>
      <c r="BG117" s="113">
        <v>0</v>
      </c>
      <c r="BH117" s="113">
        <v>0</v>
      </c>
      <c r="BI117" s="113">
        <v>0</v>
      </c>
      <c r="BJ117" s="113">
        <v>0</v>
      </c>
      <c r="BK117" s="113">
        <v>0</v>
      </c>
      <c r="BL117" s="113">
        <v>0</v>
      </c>
      <c r="BM117" s="113">
        <v>0</v>
      </c>
      <c r="BN117" s="113">
        <v>0</v>
      </c>
      <c r="BO117" s="113">
        <v>0</v>
      </c>
      <c r="BP117" s="113">
        <v>0</v>
      </c>
      <c r="BQ117" s="113">
        <v>0</v>
      </c>
      <c r="BR117" s="113">
        <v>0</v>
      </c>
      <c r="BS117" s="113">
        <v>0</v>
      </c>
      <c r="BT117" s="113">
        <v>0</v>
      </c>
      <c r="BU117" s="113">
        <v>0</v>
      </c>
      <c r="BV117" s="113">
        <v>4027.96</v>
      </c>
      <c r="BW117" s="113">
        <v>0</v>
      </c>
      <c r="BX117" s="113">
        <v>0</v>
      </c>
      <c r="BY117" s="113">
        <v>0</v>
      </c>
      <c r="BZ117" s="113">
        <v>0</v>
      </c>
      <c r="CA117" s="113">
        <v>0</v>
      </c>
      <c r="CB117" s="113">
        <v>0</v>
      </c>
      <c r="CC117" s="113">
        <v>0</v>
      </c>
      <c r="CD117" s="113">
        <v>10726.42</v>
      </c>
      <c r="CE117" s="113">
        <v>0</v>
      </c>
      <c r="CF117" s="113">
        <v>0</v>
      </c>
      <c r="CG117" s="113">
        <v>0</v>
      </c>
      <c r="CH117" s="113">
        <v>0</v>
      </c>
      <c r="CI117" s="113">
        <v>0</v>
      </c>
      <c r="CJ117" s="113">
        <v>3</v>
      </c>
      <c r="CK117" s="113">
        <v>0</v>
      </c>
      <c r="CL117" s="113">
        <v>9837.9599999999991</v>
      </c>
      <c r="CM117" s="113">
        <v>0</v>
      </c>
      <c r="CN117" s="113">
        <v>0</v>
      </c>
      <c r="CO117" s="113">
        <v>0</v>
      </c>
      <c r="CP117" s="113">
        <v>29.55</v>
      </c>
      <c r="CQ117" s="113">
        <v>0</v>
      </c>
      <c r="CR117" s="113">
        <v>130.9</v>
      </c>
      <c r="CS117" s="113">
        <v>0</v>
      </c>
      <c r="CT117" s="113">
        <v>0</v>
      </c>
      <c r="CU117" s="113">
        <v>0</v>
      </c>
      <c r="CV117" s="113">
        <v>0</v>
      </c>
      <c r="CW117" s="113">
        <v>0</v>
      </c>
      <c r="CX117" s="113">
        <v>0</v>
      </c>
      <c r="CY117" s="113">
        <v>0</v>
      </c>
      <c r="CZ117" s="113">
        <v>0</v>
      </c>
      <c r="DA117" s="113">
        <v>0</v>
      </c>
      <c r="DB117" s="113">
        <v>0</v>
      </c>
      <c r="DC117" s="113">
        <v>0</v>
      </c>
      <c r="DD117" s="113">
        <v>0</v>
      </c>
      <c r="DE117" s="113">
        <v>0</v>
      </c>
      <c r="DF117" s="113">
        <v>0</v>
      </c>
      <c r="DG117" s="113">
        <v>145615.70000000001</v>
      </c>
      <c r="DH117" s="113">
        <v>0</v>
      </c>
      <c r="DI117" s="113">
        <v>0</v>
      </c>
      <c r="DJ117" s="113">
        <v>0</v>
      </c>
      <c r="DK117" s="113">
        <v>0</v>
      </c>
      <c r="DL117" s="113">
        <v>0</v>
      </c>
      <c r="DM117" s="113">
        <v>0</v>
      </c>
      <c r="DN117" s="113">
        <v>0</v>
      </c>
      <c r="DO117" s="113">
        <v>0</v>
      </c>
      <c r="DP117" s="113">
        <v>0</v>
      </c>
      <c r="DQ117" s="113">
        <v>0</v>
      </c>
      <c r="DR117" s="113">
        <v>163354.93</v>
      </c>
      <c r="DS117" s="113">
        <v>0</v>
      </c>
      <c r="DT117" s="113">
        <v>0</v>
      </c>
      <c r="DU117" s="113">
        <v>0</v>
      </c>
      <c r="DV117" s="113">
        <v>0</v>
      </c>
      <c r="DW117" s="113">
        <v>0</v>
      </c>
      <c r="DX117" s="113">
        <v>0</v>
      </c>
      <c r="DY117" s="113">
        <v>0</v>
      </c>
      <c r="DZ117" s="113">
        <v>0</v>
      </c>
      <c r="EA117" s="113">
        <v>0</v>
      </c>
      <c r="EB117" s="113">
        <v>0</v>
      </c>
      <c r="EC117" s="113">
        <v>0</v>
      </c>
      <c r="ED117" s="113">
        <v>0</v>
      </c>
      <c r="EE117" s="113">
        <v>0</v>
      </c>
      <c r="EF117" s="113">
        <v>0</v>
      </c>
      <c r="EG117" s="113">
        <v>0</v>
      </c>
      <c r="EH117" s="113">
        <v>0</v>
      </c>
      <c r="EI117" s="113">
        <v>0</v>
      </c>
      <c r="EJ117" s="113">
        <v>1000</v>
      </c>
      <c r="EK117" s="113">
        <v>0</v>
      </c>
      <c r="EL117" s="113">
        <v>0</v>
      </c>
      <c r="EM117" s="113">
        <v>0</v>
      </c>
      <c r="EN117" s="113">
        <v>0</v>
      </c>
      <c r="EO117" s="113">
        <v>0</v>
      </c>
      <c r="EP117" s="113">
        <v>0</v>
      </c>
      <c r="EQ117" s="113">
        <v>0</v>
      </c>
      <c r="ER117" s="113">
        <v>0</v>
      </c>
      <c r="ES117" s="113">
        <v>0</v>
      </c>
      <c r="ET117" s="113">
        <v>0</v>
      </c>
      <c r="EU117" s="113">
        <v>0</v>
      </c>
      <c r="EV117" s="113">
        <v>0</v>
      </c>
      <c r="EW117" s="113">
        <v>0</v>
      </c>
      <c r="EX117" s="113">
        <v>0</v>
      </c>
      <c r="EY117" s="113">
        <v>0</v>
      </c>
      <c r="EZ117" s="113">
        <v>0</v>
      </c>
      <c r="FA117" s="113">
        <v>0</v>
      </c>
      <c r="FB117" s="113">
        <v>0</v>
      </c>
      <c r="FC117" s="113">
        <v>0</v>
      </c>
      <c r="FD117" s="113">
        <v>0</v>
      </c>
      <c r="FE117" s="113">
        <v>0</v>
      </c>
      <c r="FF117" s="113">
        <v>0</v>
      </c>
      <c r="FG117" s="113">
        <v>0</v>
      </c>
      <c r="FH117" s="113">
        <v>0</v>
      </c>
      <c r="FI117" s="113">
        <v>0</v>
      </c>
      <c r="FJ117" s="113">
        <v>67288.58</v>
      </c>
      <c r="FK117" s="113">
        <v>0</v>
      </c>
      <c r="FL117" s="113">
        <v>0</v>
      </c>
      <c r="FM117" s="113">
        <v>0</v>
      </c>
      <c r="FN117" s="113">
        <v>0</v>
      </c>
      <c r="FO117" s="113">
        <v>0</v>
      </c>
      <c r="FP117" s="113">
        <v>0</v>
      </c>
      <c r="FQ117" s="113">
        <v>0</v>
      </c>
      <c r="FR117" s="113">
        <v>3789.47</v>
      </c>
      <c r="FS117" s="113">
        <v>0</v>
      </c>
      <c r="FT117" s="113">
        <v>0</v>
      </c>
      <c r="FU117" s="113">
        <v>0</v>
      </c>
      <c r="FV117" s="113">
        <v>0</v>
      </c>
      <c r="FW117" s="113">
        <v>0</v>
      </c>
      <c r="FX117" s="113">
        <v>0</v>
      </c>
      <c r="FY117" s="113">
        <v>0</v>
      </c>
      <c r="FZ117" s="113">
        <v>0</v>
      </c>
      <c r="GA117" s="113">
        <v>0</v>
      </c>
      <c r="GB117" s="113">
        <v>0</v>
      </c>
      <c r="GC117" s="113">
        <v>0</v>
      </c>
      <c r="GD117" s="113">
        <v>0</v>
      </c>
      <c r="GE117" s="113">
        <v>0</v>
      </c>
      <c r="GF117" s="113">
        <v>0</v>
      </c>
      <c r="GG117" s="113">
        <v>0</v>
      </c>
      <c r="GH117" s="113">
        <v>0</v>
      </c>
      <c r="GI117" s="113">
        <f t="shared" si="99"/>
        <v>438050.74</v>
      </c>
    </row>
    <row r="118" spans="1:191" ht="11" thickBot="1">
      <c r="A118" s="725" t="s">
        <v>0</v>
      </c>
      <c r="B118" s="725"/>
      <c r="C118" s="11" t="s">
        <v>195</v>
      </c>
      <c r="D118" s="10" t="s">
        <v>235</v>
      </c>
      <c r="E118" s="115">
        <f t="shared" ref="E118:AJ118" si="100">SUBTOTAL(9,E110:E117)</f>
        <v>0</v>
      </c>
      <c r="F118" s="115">
        <f t="shared" si="100"/>
        <v>60</v>
      </c>
      <c r="G118" s="115">
        <f t="shared" si="100"/>
        <v>0</v>
      </c>
      <c r="H118" s="115">
        <f t="shared" si="100"/>
        <v>483402.87</v>
      </c>
      <c r="I118" s="115">
        <f t="shared" si="100"/>
        <v>5356158.3600000003</v>
      </c>
      <c r="J118" s="115">
        <f t="shared" si="100"/>
        <v>49057.64</v>
      </c>
      <c r="K118" s="115">
        <f t="shared" si="100"/>
        <v>5898.47</v>
      </c>
      <c r="L118" s="115">
        <f t="shared" si="100"/>
        <v>5977.5</v>
      </c>
      <c r="M118" s="115">
        <f t="shared" si="100"/>
        <v>4011.49</v>
      </c>
      <c r="N118" s="115">
        <f t="shared" si="100"/>
        <v>6279.3</v>
      </c>
      <c r="O118" s="115">
        <f t="shared" si="100"/>
        <v>26870.059999999998</v>
      </c>
      <c r="P118" s="115">
        <f t="shared" si="100"/>
        <v>0</v>
      </c>
      <c r="Q118" s="115">
        <f t="shared" si="100"/>
        <v>358334.27</v>
      </c>
      <c r="R118" s="115">
        <f t="shared" si="100"/>
        <v>0</v>
      </c>
      <c r="S118" s="115">
        <f t="shared" si="100"/>
        <v>245250.52000000002</v>
      </c>
      <c r="T118" s="115">
        <f t="shared" si="100"/>
        <v>104647.26</v>
      </c>
      <c r="U118" s="115">
        <f t="shared" si="100"/>
        <v>105463.32</v>
      </c>
      <c r="V118" s="115">
        <f t="shared" si="100"/>
        <v>42087.81</v>
      </c>
      <c r="W118" s="115">
        <f t="shared" si="100"/>
        <v>49849.32</v>
      </c>
      <c r="X118" s="115">
        <f t="shared" si="100"/>
        <v>929659.62000000011</v>
      </c>
      <c r="Y118" s="115">
        <f t="shared" si="100"/>
        <v>1729.8</v>
      </c>
      <c r="Z118" s="115">
        <f t="shared" si="100"/>
        <v>74257.62</v>
      </c>
      <c r="AA118" s="115">
        <f t="shared" si="100"/>
        <v>0</v>
      </c>
      <c r="AB118" s="115">
        <f t="shared" si="100"/>
        <v>3332.25</v>
      </c>
      <c r="AC118" s="115">
        <f t="shared" si="100"/>
        <v>35384.65</v>
      </c>
      <c r="AD118" s="115">
        <f t="shared" si="100"/>
        <v>33470.82</v>
      </c>
      <c r="AE118" s="115">
        <f t="shared" si="100"/>
        <v>52603.4</v>
      </c>
      <c r="AF118" s="115">
        <f t="shared" si="100"/>
        <v>168171.52000000002</v>
      </c>
      <c r="AG118" s="115">
        <f t="shared" si="100"/>
        <v>18243.509999999998</v>
      </c>
      <c r="AH118" s="115">
        <f t="shared" si="100"/>
        <v>13662.22</v>
      </c>
      <c r="AI118" s="115">
        <f t="shared" si="100"/>
        <v>2994.4</v>
      </c>
      <c r="AJ118" s="115">
        <f t="shared" si="100"/>
        <v>0</v>
      </c>
      <c r="AK118" s="115">
        <f t="shared" ref="AK118:BP118" si="101">SUBTOTAL(9,AK110:AK117)</f>
        <v>7104.71</v>
      </c>
      <c r="AL118" s="115">
        <f t="shared" si="101"/>
        <v>0</v>
      </c>
      <c r="AM118" s="115">
        <f t="shared" si="101"/>
        <v>38018.870000000003</v>
      </c>
      <c r="AN118" s="115">
        <f t="shared" si="101"/>
        <v>21548.989999999998</v>
      </c>
      <c r="AO118" s="115">
        <f t="shared" si="101"/>
        <v>85747.430000000008</v>
      </c>
      <c r="AP118" s="115">
        <f t="shared" si="101"/>
        <v>22372.85</v>
      </c>
      <c r="AQ118" s="115">
        <f t="shared" si="101"/>
        <v>0</v>
      </c>
      <c r="AR118" s="115">
        <f t="shared" si="101"/>
        <v>5398</v>
      </c>
      <c r="AS118" s="115">
        <f t="shared" si="101"/>
        <v>47727.25</v>
      </c>
      <c r="AT118" s="115">
        <f t="shared" si="101"/>
        <v>31473.21</v>
      </c>
      <c r="AU118" s="115">
        <f t="shared" si="101"/>
        <v>5446.5</v>
      </c>
      <c r="AV118" s="115">
        <f t="shared" si="101"/>
        <v>0</v>
      </c>
      <c r="AW118" s="115">
        <f t="shared" si="101"/>
        <v>67713.63</v>
      </c>
      <c r="AX118" s="115">
        <f t="shared" si="101"/>
        <v>5978.5</v>
      </c>
      <c r="AY118" s="115">
        <f t="shared" si="101"/>
        <v>526965.73</v>
      </c>
      <c r="AZ118" s="115">
        <f t="shared" si="101"/>
        <v>11593.5</v>
      </c>
      <c r="BA118" s="115">
        <f t="shared" si="101"/>
        <v>31690.77</v>
      </c>
      <c r="BB118" s="115">
        <f t="shared" si="101"/>
        <v>233234.03</v>
      </c>
      <c r="BC118" s="115">
        <f t="shared" si="101"/>
        <v>248811.91</v>
      </c>
      <c r="BD118" s="115">
        <f t="shared" si="101"/>
        <v>88</v>
      </c>
      <c r="BE118" s="115">
        <f t="shared" si="101"/>
        <v>5340.97</v>
      </c>
      <c r="BF118" s="115">
        <f t="shared" si="101"/>
        <v>105241.08</v>
      </c>
      <c r="BG118" s="115">
        <f t="shared" si="101"/>
        <v>10012.390000000001</v>
      </c>
      <c r="BH118" s="115">
        <f t="shared" si="101"/>
        <v>124375.97</v>
      </c>
      <c r="BI118" s="115">
        <f t="shared" si="101"/>
        <v>0</v>
      </c>
      <c r="BJ118" s="115">
        <f t="shared" si="101"/>
        <v>1029448.47</v>
      </c>
      <c r="BK118" s="115">
        <f t="shared" si="101"/>
        <v>5411.27</v>
      </c>
      <c r="BL118" s="115">
        <f t="shared" si="101"/>
        <v>39141.219999999994</v>
      </c>
      <c r="BM118" s="115">
        <f t="shared" si="101"/>
        <v>12856.400000000001</v>
      </c>
      <c r="BN118" s="115">
        <f t="shared" si="101"/>
        <v>36256.22</v>
      </c>
      <c r="BO118" s="115">
        <f t="shared" si="101"/>
        <v>17019.95</v>
      </c>
      <c r="BP118" s="115">
        <f t="shared" si="101"/>
        <v>6091.04</v>
      </c>
      <c r="BQ118" s="115">
        <f t="shared" ref="BQ118:CV118" si="102">SUBTOTAL(9,BQ110:BQ117)</f>
        <v>5848.1</v>
      </c>
      <c r="BR118" s="115">
        <f t="shared" si="102"/>
        <v>947.66</v>
      </c>
      <c r="BS118" s="115">
        <f t="shared" si="102"/>
        <v>1815.25</v>
      </c>
      <c r="BT118" s="115">
        <f t="shared" si="102"/>
        <v>0</v>
      </c>
      <c r="BU118" s="115">
        <f t="shared" si="102"/>
        <v>6055.55</v>
      </c>
      <c r="BV118" s="115">
        <f t="shared" si="102"/>
        <v>1787066.1</v>
      </c>
      <c r="BW118" s="115">
        <f t="shared" si="102"/>
        <v>143.4</v>
      </c>
      <c r="BX118" s="115">
        <f t="shared" si="102"/>
        <v>47915.520000000004</v>
      </c>
      <c r="BY118" s="115">
        <f t="shared" si="102"/>
        <v>34850.99</v>
      </c>
      <c r="BZ118" s="115">
        <f t="shared" si="102"/>
        <v>4104.75</v>
      </c>
      <c r="CA118" s="115">
        <f t="shared" si="102"/>
        <v>75000</v>
      </c>
      <c r="CB118" s="115">
        <f t="shared" si="102"/>
        <v>356106.25999999995</v>
      </c>
      <c r="CC118" s="115">
        <f t="shared" si="102"/>
        <v>35074.720000000001</v>
      </c>
      <c r="CD118" s="115">
        <f t="shared" si="102"/>
        <v>201823.49</v>
      </c>
      <c r="CE118" s="115">
        <f t="shared" si="102"/>
        <v>10576.91</v>
      </c>
      <c r="CF118" s="115">
        <f t="shared" si="102"/>
        <v>0</v>
      </c>
      <c r="CG118" s="115">
        <f t="shared" si="102"/>
        <v>2969.19</v>
      </c>
      <c r="CH118" s="115">
        <f t="shared" si="102"/>
        <v>27838.22</v>
      </c>
      <c r="CI118" s="115">
        <f t="shared" si="102"/>
        <v>6474.45</v>
      </c>
      <c r="CJ118" s="115">
        <f t="shared" si="102"/>
        <v>16395.7</v>
      </c>
      <c r="CK118" s="115">
        <f t="shared" si="102"/>
        <v>3533.5</v>
      </c>
      <c r="CL118" s="115">
        <f t="shared" si="102"/>
        <v>9837.9599999999991</v>
      </c>
      <c r="CM118" s="115">
        <f t="shared" si="102"/>
        <v>8345.01</v>
      </c>
      <c r="CN118" s="115">
        <f t="shared" si="102"/>
        <v>0</v>
      </c>
      <c r="CO118" s="115">
        <f t="shared" si="102"/>
        <v>8921.1299999999992</v>
      </c>
      <c r="CP118" s="115">
        <f t="shared" si="102"/>
        <v>205568.49</v>
      </c>
      <c r="CQ118" s="115">
        <f t="shared" si="102"/>
        <v>4896.55</v>
      </c>
      <c r="CR118" s="115">
        <f t="shared" si="102"/>
        <v>8025.44</v>
      </c>
      <c r="CS118" s="115">
        <f t="shared" si="102"/>
        <v>99</v>
      </c>
      <c r="CT118" s="115">
        <f t="shared" si="102"/>
        <v>65</v>
      </c>
      <c r="CU118" s="115">
        <f t="shared" si="102"/>
        <v>0</v>
      </c>
      <c r="CV118" s="115">
        <f t="shared" si="102"/>
        <v>11228.06</v>
      </c>
      <c r="CW118" s="115">
        <f t="shared" ref="CW118:EB118" si="103">SUBTOTAL(9,CW110:CW117)</f>
        <v>45186.45</v>
      </c>
      <c r="CX118" s="115">
        <f t="shared" si="103"/>
        <v>19406.5</v>
      </c>
      <c r="CY118" s="115">
        <f t="shared" si="103"/>
        <v>5058.6499999999996</v>
      </c>
      <c r="CZ118" s="115">
        <f t="shared" si="103"/>
        <v>183235.52000000002</v>
      </c>
      <c r="DA118" s="115">
        <f t="shared" si="103"/>
        <v>136285.40000000002</v>
      </c>
      <c r="DB118" s="115">
        <f t="shared" si="103"/>
        <v>6915.77</v>
      </c>
      <c r="DC118" s="115">
        <f t="shared" si="103"/>
        <v>3514.5299999999997</v>
      </c>
      <c r="DD118" s="115">
        <f t="shared" si="103"/>
        <v>10771.359999999999</v>
      </c>
      <c r="DE118" s="115">
        <f t="shared" si="103"/>
        <v>223.95</v>
      </c>
      <c r="DF118" s="115">
        <f t="shared" si="103"/>
        <v>4544.53</v>
      </c>
      <c r="DG118" s="115">
        <f t="shared" si="103"/>
        <v>6534230.0299999993</v>
      </c>
      <c r="DH118" s="115">
        <f t="shared" si="103"/>
        <v>343809.32000000007</v>
      </c>
      <c r="DI118" s="115">
        <f t="shared" si="103"/>
        <v>2097.2000000000003</v>
      </c>
      <c r="DJ118" s="115">
        <f t="shared" si="103"/>
        <v>84894.67</v>
      </c>
      <c r="DK118" s="115">
        <f t="shared" si="103"/>
        <v>11886.2</v>
      </c>
      <c r="DL118" s="115">
        <f t="shared" si="103"/>
        <v>7877.6</v>
      </c>
      <c r="DM118" s="115">
        <f t="shared" si="103"/>
        <v>550482.01</v>
      </c>
      <c r="DN118" s="115">
        <f t="shared" si="103"/>
        <v>33860.559999999998</v>
      </c>
      <c r="DO118" s="115">
        <f t="shared" si="103"/>
        <v>2107.92</v>
      </c>
      <c r="DP118" s="115">
        <f t="shared" si="103"/>
        <v>79785.570000000007</v>
      </c>
      <c r="DQ118" s="115">
        <f t="shared" si="103"/>
        <v>0</v>
      </c>
      <c r="DR118" s="115">
        <f t="shared" si="103"/>
        <v>182032.47</v>
      </c>
      <c r="DS118" s="115">
        <f t="shared" si="103"/>
        <v>13405.45</v>
      </c>
      <c r="DT118" s="115">
        <f t="shared" si="103"/>
        <v>0</v>
      </c>
      <c r="DU118" s="115">
        <f t="shared" si="103"/>
        <v>0</v>
      </c>
      <c r="DV118" s="115">
        <f t="shared" si="103"/>
        <v>7274.86</v>
      </c>
      <c r="DW118" s="115">
        <f t="shared" si="103"/>
        <v>0</v>
      </c>
      <c r="DX118" s="115">
        <f t="shared" si="103"/>
        <v>0</v>
      </c>
      <c r="DY118" s="115">
        <f t="shared" si="103"/>
        <v>228032.15</v>
      </c>
      <c r="DZ118" s="115">
        <f t="shared" si="103"/>
        <v>0</v>
      </c>
      <c r="EA118" s="115">
        <f t="shared" si="103"/>
        <v>0</v>
      </c>
      <c r="EB118" s="115">
        <f t="shared" si="103"/>
        <v>215</v>
      </c>
      <c r="EC118" s="115">
        <f t="shared" ref="EC118:FH118" si="104">SUBTOTAL(9,EC110:EC117)</f>
        <v>36543.54</v>
      </c>
      <c r="ED118" s="115">
        <f t="shared" si="104"/>
        <v>0</v>
      </c>
      <c r="EE118" s="115">
        <f t="shared" si="104"/>
        <v>23673.089999999997</v>
      </c>
      <c r="EF118" s="115">
        <f t="shared" si="104"/>
        <v>0</v>
      </c>
      <c r="EG118" s="115">
        <f t="shared" si="104"/>
        <v>11293.54</v>
      </c>
      <c r="EH118" s="115">
        <f t="shared" si="104"/>
        <v>39512</v>
      </c>
      <c r="EI118" s="115">
        <f t="shared" si="104"/>
        <v>9984.18</v>
      </c>
      <c r="EJ118" s="115">
        <f t="shared" si="104"/>
        <v>26165.120000000003</v>
      </c>
      <c r="EK118" s="115">
        <f t="shared" si="104"/>
        <v>25101.570000000003</v>
      </c>
      <c r="EL118" s="115">
        <f t="shared" si="104"/>
        <v>35426.200000000004</v>
      </c>
      <c r="EM118" s="115">
        <f t="shared" si="104"/>
        <v>1333</v>
      </c>
      <c r="EN118" s="115">
        <f t="shared" si="104"/>
        <v>3893.88</v>
      </c>
      <c r="EO118" s="115">
        <f t="shared" si="104"/>
        <v>0</v>
      </c>
      <c r="EP118" s="115">
        <f t="shared" si="104"/>
        <v>7777.1900000000005</v>
      </c>
      <c r="EQ118" s="115">
        <f t="shared" si="104"/>
        <v>23704.54</v>
      </c>
      <c r="ER118" s="115">
        <f t="shared" si="104"/>
        <v>35334</v>
      </c>
      <c r="ES118" s="115">
        <f t="shared" si="104"/>
        <v>0</v>
      </c>
      <c r="ET118" s="115">
        <f t="shared" si="104"/>
        <v>0</v>
      </c>
      <c r="EU118" s="115">
        <f t="shared" si="104"/>
        <v>5</v>
      </c>
      <c r="EV118" s="115">
        <f t="shared" si="104"/>
        <v>15943.34</v>
      </c>
      <c r="EW118" s="115">
        <f t="shared" si="104"/>
        <v>4556.79</v>
      </c>
      <c r="EX118" s="115">
        <f t="shared" si="104"/>
        <v>38501.160000000003</v>
      </c>
      <c r="EY118" s="115">
        <f t="shared" si="104"/>
        <v>6484.39</v>
      </c>
      <c r="EZ118" s="115">
        <f t="shared" si="104"/>
        <v>0</v>
      </c>
      <c r="FA118" s="115">
        <f t="shared" si="104"/>
        <v>0</v>
      </c>
      <c r="FB118" s="115">
        <f t="shared" si="104"/>
        <v>516.27</v>
      </c>
      <c r="FC118" s="115">
        <f t="shared" si="104"/>
        <v>0</v>
      </c>
      <c r="FD118" s="115">
        <f t="shared" si="104"/>
        <v>28898.7</v>
      </c>
      <c r="FE118" s="115">
        <f t="shared" si="104"/>
        <v>13336.5</v>
      </c>
      <c r="FF118" s="115">
        <f t="shared" si="104"/>
        <v>50</v>
      </c>
      <c r="FG118" s="115">
        <f t="shared" si="104"/>
        <v>0</v>
      </c>
      <c r="FH118" s="115">
        <f t="shared" si="104"/>
        <v>0</v>
      </c>
      <c r="FI118" s="115">
        <f t="shared" ref="FI118:GI118" si="105">SUBTOTAL(9,FI110:FI117)</f>
        <v>5158.7</v>
      </c>
      <c r="FJ118" s="115">
        <f t="shared" si="105"/>
        <v>67288.58</v>
      </c>
      <c r="FK118" s="115">
        <f t="shared" si="105"/>
        <v>0</v>
      </c>
      <c r="FL118" s="115">
        <f t="shared" si="105"/>
        <v>0</v>
      </c>
      <c r="FM118" s="115">
        <f t="shared" si="105"/>
        <v>26095.68</v>
      </c>
      <c r="FN118" s="115">
        <f t="shared" si="105"/>
        <v>0</v>
      </c>
      <c r="FO118" s="115">
        <f t="shared" si="105"/>
        <v>0</v>
      </c>
      <c r="FP118" s="115">
        <f t="shared" si="105"/>
        <v>2777.04</v>
      </c>
      <c r="FQ118" s="115">
        <f t="shared" si="105"/>
        <v>6648.5</v>
      </c>
      <c r="FR118" s="115">
        <f t="shared" si="105"/>
        <v>3789.47</v>
      </c>
      <c r="FS118" s="115">
        <f t="shared" si="105"/>
        <v>0</v>
      </c>
      <c r="FT118" s="115">
        <f t="shared" si="105"/>
        <v>31740.5</v>
      </c>
      <c r="FU118" s="115">
        <f t="shared" si="105"/>
        <v>0</v>
      </c>
      <c r="FV118" s="115">
        <f t="shared" si="105"/>
        <v>0</v>
      </c>
      <c r="FW118" s="115">
        <f t="shared" si="105"/>
        <v>0</v>
      </c>
      <c r="FX118" s="115">
        <f t="shared" si="105"/>
        <v>0</v>
      </c>
      <c r="FY118" s="115">
        <f t="shared" si="105"/>
        <v>0</v>
      </c>
      <c r="FZ118" s="115">
        <f t="shared" si="105"/>
        <v>1000</v>
      </c>
      <c r="GA118" s="115">
        <f t="shared" si="105"/>
        <v>35650.550000000003</v>
      </c>
      <c r="GB118" s="115">
        <f t="shared" si="105"/>
        <v>0</v>
      </c>
      <c r="GC118" s="115">
        <f t="shared" si="105"/>
        <v>41967.24</v>
      </c>
      <c r="GD118" s="115">
        <f t="shared" si="105"/>
        <v>0</v>
      </c>
      <c r="GE118" s="115">
        <f t="shared" si="105"/>
        <v>16922.43</v>
      </c>
      <c r="GF118" s="115">
        <f t="shared" si="105"/>
        <v>11052.1</v>
      </c>
      <c r="GG118" s="115">
        <f t="shared" si="105"/>
        <v>0</v>
      </c>
      <c r="GH118" s="115">
        <f t="shared" si="105"/>
        <v>0</v>
      </c>
      <c r="GI118" s="115">
        <f t="shared" si="105"/>
        <v>22975751.719999991</v>
      </c>
    </row>
    <row r="119" spans="1:191" ht="10.5" thickTop="1"/>
    <row r="120" spans="1:191" ht="10.5">
      <c r="A120" s="726" t="s">
        <v>0</v>
      </c>
      <c r="B120" s="726"/>
      <c r="C120" s="8" t="s">
        <v>236</v>
      </c>
      <c r="D120" s="7" t="s">
        <v>237</v>
      </c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  <c r="BC120" s="116"/>
      <c r="BD120" s="116"/>
      <c r="BE120" s="116"/>
      <c r="BF120" s="116"/>
      <c r="BG120" s="116"/>
      <c r="BH120" s="116"/>
      <c r="BI120" s="116"/>
      <c r="BJ120" s="116"/>
      <c r="BK120" s="116"/>
      <c r="BL120" s="116"/>
      <c r="BM120" s="116"/>
      <c r="BN120" s="116"/>
      <c r="BO120" s="116"/>
      <c r="BP120" s="116"/>
      <c r="BQ120" s="116"/>
      <c r="BR120" s="116"/>
      <c r="BS120" s="116"/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  <c r="EB120" s="116"/>
      <c r="EC120" s="116"/>
      <c r="ED120" s="116"/>
      <c r="EE120" s="116"/>
      <c r="EF120" s="116"/>
      <c r="EG120" s="116"/>
      <c r="EH120" s="116"/>
      <c r="EI120" s="116"/>
      <c r="EJ120" s="116"/>
      <c r="EK120" s="116"/>
      <c r="EL120" s="116"/>
      <c r="EM120" s="116"/>
      <c r="EN120" s="116"/>
      <c r="EO120" s="116"/>
      <c r="EP120" s="116"/>
      <c r="EQ120" s="116"/>
      <c r="ER120" s="116"/>
      <c r="ES120" s="116"/>
      <c r="ET120" s="116"/>
      <c r="EU120" s="116"/>
      <c r="EV120" s="116"/>
      <c r="EW120" s="116"/>
      <c r="EX120" s="116"/>
      <c r="EY120" s="116"/>
      <c r="EZ120" s="116"/>
      <c r="FA120" s="116"/>
      <c r="FB120" s="116"/>
      <c r="FC120" s="116"/>
      <c r="FD120" s="116"/>
      <c r="FE120" s="116"/>
      <c r="FF120" s="116"/>
      <c r="FG120" s="116"/>
      <c r="FH120" s="116"/>
      <c r="FI120" s="116"/>
      <c r="FJ120" s="116"/>
      <c r="FK120" s="116"/>
      <c r="FL120" s="116"/>
      <c r="FM120" s="116"/>
      <c r="FN120" s="116"/>
      <c r="FO120" s="116"/>
      <c r="FP120" s="116"/>
      <c r="FQ120" s="116"/>
      <c r="FR120" s="116"/>
      <c r="FS120" s="116"/>
      <c r="FT120" s="116"/>
      <c r="FU120" s="116"/>
      <c r="FV120" s="116"/>
      <c r="FW120" s="116"/>
      <c r="FX120" s="116"/>
      <c r="FY120" s="116"/>
      <c r="FZ120" s="116"/>
      <c r="GA120" s="116"/>
      <c r="GB120" s="116"/>
      <c r="GC120" s="116"/>
      <c r="GD120" s="116"/>
      <c r="GE120" s="116"/>
      <c r="GF120" s="116"/>
      <c r="GG120" s="116"/>
      <c r="GH120" s="116"/>
      <c r="GI120" s="116"/>
    </row>
    <row r="121" spans="1:191">
      <c r="A121" s="727" t="s">
        <v>0</v>
      </c>
      <c r="B121" s="727"/>
      <c r="C121" s="9" t="s">
        <v>313</v>
      </c>
      <c r="D121" t="s">
        <v>314</v>
      </c>
      <c r="E121" s="113">
        <v>0</v>
      </c>
      <c r="F121" s="113">
        <v>0</v>
      </c>
      <c r="G121" s="113">
        <v>0</v>
      </c>
      <c r="H121" s="113">
        <v>0</v>
      </c>
      <c r="I121" s="113">
        <v>0</v>
      </c>
      <c r="J121" s="113">
        <v>0</v>
      </c>
      <c r="K121" s="113">
        <v>0</v>
      </c>
      <c r="L121" s="113">
        <v>0</v>
      </c>
      <c r="M121" s="113">
        <v>0</v>
      </c>
      <c r="N121" s="113">
        <v>0</v>
      </c>
      <c r="O121" s="113">
        <v>0</v>
      </c>
      <c r="P121" s="113">
        <v>0</v>
      </c>
      <c r="Q121" s="113">
        <v>0</v>
      </c>
      <c r="R121" s="113">
        <v>0</v>
      </c>
      <c r="S121" s="113">
        <v>0</v>
      </c>
      <c r="T121" s="113">
        <v>632955.96</v>
      </c>
      <c r="U121" s="113">
        <v>0</v>
      </c>
      <c r="V121" s="113">
        <v>0</v>
      </c>
      <c r="W121" s="113">
        <v>0</v>
      </c>
      <c r="X121" s="113">
        <v>0</v>
      </c>
      <c r="Y121" s="113">
        <v>0</v>
      </c>
      <c r="Z121" s="113">
        <v>0</v>
      </c>
      <c r="AA121" s="113">
        <v>0</v>
      </c>
      <c r="AB121" s="113">
        <v>0</v>
      </c>
      <c r="AC121" s="113">
        <v>0</v>
      </c>
      <c r="AD121" s="113">
        <v>0</v>
      </c>
      <c r="AE121" s="113">
        <v>0</v>
      </c>
      <c r="AF121" s="113">
        <v>0</v>
      </c>
      <c r="AG121" s="113">
        <v>0</v>
      </c>
      <c r="AH121" s="113">
        <v>0</v>
      </c>
      <c r="AI121" s="113">
        <v>0</v>
      </c>
      <c r="AJ121" s="113">
        <v>0</v>
      </c>
      <c r="AK121" s="113">
        <v>0</v>
      </c>
      <c r="AL121" s="113">
        <v>0</v>
      </c>
      <c r="AM121" s="113">
        <v>0</v>
      </c>
      <c r="AN121" s="113">
        <v>0</v>
      </c>
      <c r="AO121" s="113">
        <v>0</v>
      </c>
      <c r="AP121" s="113">
        <v>0</v>
      </c>
      <c r="AQ121" s="113">
        <v>0</v>
      </c>
      <c r="AR121" s="113">
        <v>0</v>
      </c>
      <c r="AS121" s="113">
        <v>0</v>
      </c>
      <c r="AT121" s="113">
        <v>0</v>
      </c>
      <c r="AU121" s="113">
        <v>0</v>
      </c>
      <c r="AV121" s="113">
        <v>0</v>
      </c>
      <c r="AW121" s="113">
        <v>0</v>
      </c>
      <c r="AX121" s="113">
        <v>0</v>
      </c>
      <c r="AY121" s="113">
        <v>0</v>
      </c>
      <c r="AZ121" s="113">
        <v>0</v>
      </c>
      <c r="BA121" s="113">
        <v>0</v>
      </c>
      <c r="BB121" s="113">
        <v>25830.37</v>
      </c>
      <c r="BC121" s="113">
        <v>308977.62</v>
      </c>
      <c r="BD121" s="113">
        <v>0</v>
      </c>
      <c r="BE121" s="113">
        <v>0</v>
      </c>
      <c r="BF121" s="113">
        <v>0</v>
      </c>
      <c r="BG121" s="113">
        <v>0</v>
      </c>
      <c r="BH121" s="113">
        <v>0</v>
      </c>
      <c r="BI121" s="113">
        <v>0</v>
      </c>
      <c r="BJ121" s="113">
        <v>0</v>
      </c>
      <c r="BK121" s="113">
        <v>0</v>
      </c>
      <c r="BL121" s="113">
        <v>0</v>
      </c>
      <c r="BM121" s="113">
        <v>0</v>
      </c>
      <c r="BN121" s="113">
        <v>0</v>
      </c>
      <c r="BO121" s="113">
        <v>0</v>
      </c>
      <c r="BP121" s="113">
        <v>0</v>
      </c>
      <c r="BQ121" s="113">
        <v>0</v>
      </c>
      <c r="BR121" s="113">
        <v>0</v>
      </c>
      <c r="BS121" s="113">
        <v>0</v>
      </c>
      <c r="BT121" s="113">
        <v>0</v>
      </c>
      <c r="BU121" s="113">
        <v>66231.55</v>
      </c>
      <c r="BV121" s="113">
        <v>0</v>
      </c>
      <c r="BW121" s="113">
        <v>0</v>
      </c>
      <c r="BX121" s="113">
        <v>0</v>
      </c>
      <c r="BY121" s="113">
        <v>0</v>
      </c>
      <c r="BZ121" s="113">
        <v>0</v>
      </c>
      <c r="CA121" s="113">
        <v>0</v>
      </c>
      <c r="CB121" s="113">
        <v>0</v>
      </c>
      <c r="CC121" s="113">
        <v>0</v>
      </c>
      <c r="CD121" s="113">
        <v>0</v>
      </c>
      <c r="CE121" s="113">
        <v>0</v>
      </c>
      <c r="CF121" s="113">
        <v>0</v>
      </c>
      <c r="CG121" s="113">
        <v>0</v>
      </c>
      <c r="CH121" s="113">
        <v>0</v>
      </c>
      <c r="CI121" s="113">
        <v>0</v>
      </c>
      <c r="CJ121" s="113">
        <v>0</v>
      </c>
      <c r="CK121" s="113">
        <v>0</v>
      </c>
      <c r="CL121" s="113">
        <v>0</v>
      </c>
      <c r="CM121" s="113">
        <v>0</v>
      </c>
      <c r="CN121" s="113">
        <v>0</v>
      </c>
      <c r="CO121" s="113">
        <v>0</v>
      </c>
      <c r="CP121" s="113">
        <v>53674.95</v>
      </c>
      <c r="CQ121" s="113">
        <v>0</v>
      </c>
      <c r="CR121" s="113">
        <v>0</v>
      </c>
      <c r="CS121" s="113">
        <v>0</v>
      </c>
      <c r="CT121" s="113">
        <v>0</v>
      </c>
      <c r="CU121" s="113">
        <v>0</v>
      </c>
      <c r="CV121" s="113">
        <v>0</v>
      </c>
      <c r="CW121" s="113">
        <v>0</v>
      </c>
      <c r="CX121" s="113">
        <v>14207</v>
      </c>
      <c r="CY121" s="113">
        <v>0</v>
      </c>
      <c r="CZ121" s="113">
        <v>76009.64</v>
      </c>
      <c r="DA121" s="113">
        <v>0</v>
      </c>
      <c r="DB121" s="113">
        <v>0</v>
      </c>
      <c r="DC121" s="113">
        <v>0</v>
      </c>
      <c r="DD121" s="113">
        <v>0</v>
      </c>
      <c r="DE121" s="113">
        <v>0</v>
      </c>
      <c r="DF121" s="113">
        <v>0</v>
      </c>
      <c r="DG121" s="113">
        <v>0</v>
      </c>
      <c r="DH121" s="113">
        <v>0</v>
      </c>
      <c r="DI121" s="113">
        <v>1698.95</v>
      </c>
      <c r="DJ121" s="113">
        <v>0</v>
      </c>
      <c r="DK121" s="113">
        <v>0</v>
      </c>
      <c r="DL121" s="113">
        <v>0</v>
      </c>
      <c r="DM121" s="113">
        <v>237946.15</v>
      </c>
      <c r="DN121" s="113">
        <v>0</v>
      </c>
      <c r="DO121" s="113">
        <v>0</v>
      </c>
      <c r="DP121" s="113">
        <v>0</v>
      </c>
      <c r="DQ121" s="113">
        <v>0</v>
      </c>
      <c r="DR121" s="113">
        <v>0</v>
      </c>
      <c r="DS121" s="113">
        <v>0</v>
      </c>
      <c r="DT121" s="113">
        <v>0</v>
      </c>
      <c r="DU121" s="113">
        <v>0</v>
      </c>
      <c r="DV121" s="113">
        <v>0</v>
      </c>
      <c r="DW121" s="113">
        <v>0</v>
      </c>
      <c r="DX121" s="113">
        <v>0</v>
      </c>
      <c r="DY121" s="113">
        <v>60972.45</v>
      </c>
      <c r="DZ121" s="113">
        <v>0</v>
      </c>
      <c r="EA121" s="113">
        <v>0</v>
      </c>
      <c r="EB121" s="113">
        <v>0</v>
      </c>
      <c r="EC121" s="113">
        <v>0</v>
      </c>
      <c r="ED121" s="113">
        <v>0</v>
      </c>
      <c r="EE121" s="113">
        <v>0</v>
      </c>
      <c r="EF121" s="113">
        <v>0</v>
      </c>
      <c r="EG121" s="113">
        <v>0</v>
      </c>
      <c r="EH121" s="113">
        <v>0</v>
      </c>
      <c r="EI121" s="113">
        <v>0</v>
      </c>
      <c r="EJ121" s="113">
        <v>0</v>
      </c>
      <c r="EK121" s="113">
        <v>0</v>
      </c>
      <c r="EL121" s="113">
        <v>0</v>
      </c>
      <c r="EM121" s="113">
        <v>41923.919999999998</v>
      </c>
      <c r="EN121" s="113">
        <v>48736.31</v>
      </c>
      <c r="EO121" s="113">
        <v>0</v>
      </c>
      <c r="EP121" s="113">
        <v>0</v>
      </c>
      <c r="EQ121" s="113">
        <v>0</v>
      </c>
      <c r="ER121" s="113">
        <v>0</v>
      </c>
      <c r="ES121" s="113">
        <v>0</v>
      </c>
      <c r="ET121" s="113">
        <v>0</v>
      </c>
      <c r="EU121" s="113">
        <v>0</v>
      </c>
      <c r="EV121" s="113">
        <v>0</v>
      </c>
      <c r="EW121" s="113">
        <v>0</v>
      </c>
      <c r="EX121" s="113">
        <v>0</v>
      </c>
      <c r="EY121" s="113">
        <v>0</v>
      </c>
      <c r="EZ121" s="113">
        <v>0</v>
      </c>
      <c r="FA121" s="113">
        <v>0</v>
      </c>
      <c r="FB121" s="113">
        <v>0</v>
      </c>
      <c r="FC121" s="113">
        <v>0</v>
      </c>
      <c r="FD121" s="113">
        <v>0</v>
      </c>
      <c r="FE121" s="113">
        <v>0</v>
      </c>
      <c r="FF121" s="113">
        <v>0</v>
      </c>
      <c r="FG121" s="113">
        <v>0</v>
      </c>
      <c r="FH121" s="113">
        <v>0</v>
      </c>
      <c r="FI121" s="113">
        <v>0</v>
      </c>
      <c r="FJ121" s="113">
        <v>0</v>
      </c>
      <c r="FK121" s="113">
        <v>0</v>
      </c>
      <c r="FL121" s="113">
        <v>0</v>
      </c>
      <c r="FM121" s="113">
        <v>0</v>
      </c>
      <c r="FN121" s="113">
        <v>0</v>
      </c>
      <c r="FO121" s="113">
        <v>0</v>
      </c>
      <c r="FP121" s="113">
        <v>249137.05</v>
      </c>
      <c r="FQ121" s="113">
        <v>0</v>
      </c>
      <c r="FR121" s="113">
        <v>0</v>
      </c>
      <c r="FS121" s="113">
        <v>0</v>
      </c>
      <c r="FT121" s="113">
        <v>0</v>
      </c>
      <c r="FU121" s="113">
        <v>0</v>
      </c>
      <c r="FV121" s="113">
        <v>0</v>
      </c>
      <c r="FW121" s="113">
        <v>0</v>
      </c>
      <c r="FX121" s="113">
        <v>0</v>
      </c>
      <c r="FY121" s="113">
        <v>0</v>
      </c>
      <c r="FZ121" s="113">
        <v>0</v>
      </c>
      <c r="GA121" s="113">
        <v>1000</v>
      </c>
      <c r="GB121" s="113">
        <v>0</v>
      </c>
      <c r="GC121" s="113">
        <v>0</v>
      </c>
      <c r="GD121" s="113">
        <v>0</v>
      </c>
      <c r="GE121" s="113">
        <v>0</v>
      </c>
      <c r="GF121" s="113">
        <v>0</v>
      </c>
      <c r="GG121" s="113">
        <v>0</v>
      </c>
      <c r="GH121" s="113">
        <v>0</v>
      </c>
      <c r="GI121" s="113">
        <f>SUM(E121:GH121)</f>
        <v>1819301.9199999997</v>
      </c>
    </row>
    <row r="122" spans="1:191">
      <c r="A122" s="727" t="s">
        <v>0</v>
      </c>
      <c r="B122" s="727"/>
      <c r="C122" s="9" t="s">
        <v>254</v>
      </c>
      <c r="D122" t="s">
        <v>255</v>
      </c>
      <c r="E122" s="113">
        <v>0</v>
      </c>
      <c r="F122" s="113">
        <v>0</v>
      </c>
      <c r="G122" s="113">
        <v>0</v>
      </c>
      <c r="H122" s="113">
        <v>0</v>
      </c>
      <c r="I122" s="113">
        <v>0</v>
      </c>
      <c r="J122" s="113">
        <v>0</v>
      </c>
      <c r="K122" s="113">
        <v>0</v>
      </c>
      <c r="L122" s="113">
        <v>0</v>
      </c>
      <c r="M122" s="113">
        <v>0</v>
      </c>
      <c r="N122" s="113">
        <v>0</v>
      </c>
      <c r="O122" s="113">
        <v>0</v>
      </c>
      <c r="P122" s="113">
        <v>0</v>
      </c>
      <c r="Q122" s="113">
        <v>0</v>
      </c>
      <c r="R122" s="113">
        <v>0</v>
      </c>
      <c r="S122" s="113">
        <v>0</v>
      </c>
      <c r="T122" s="113">
        <v>0</v>
      </c>
      <c r="U122" s="113">
        <v>0</v>
      </c>
      <c r="V122" s="113">
        <v>0</v>
      </c>
      <c r="W122" s="113">
        <v>0</v>
      </c>
      <c r="X122" s="113">
        <v>0</v>
      </c>
      <c r="Y122" s="113">
        <v>0</v>
      </c>
      <c r="Z122" s="113">
        <v>0</v>
      </c>
      <c r="AA122" s="113">
        <v>0</v>
      </c>
      <c r="AB122" s="113">
        <v>0</v>
      </c>
      <c r="AC122" s="113">
        <v>1515</v>
      </c>
      <c r="AD122" s="113">
        <v>0</v>
      </c>
      <c r="AE122" s="113">
        <v>0</v>
      </c>
      <c r="AF122" s="113">
        <v>0</v>
      </c>
      <c r="AG122" s="113">
        <v>0</v>
      </c>
      <c r="AH122" s="113">
        <v>0</v>
      </c>
      <c r="AI122" s="113">
        <v>0</v>
      </c>
      <c r="AJ122" s="113">
        <v>0</v>
      </c>
      <c r="AK122" s="113">
        <v>0</v>
      </c>
      <c r="AL122" s="113">
        <v>0</v>
      </c>
      <c r="AM122" s="113">
        <v>0</v>
      </c>
      <c r="AN122" s="113">
        <v>0</v>
      </c>
      <c r="AO122" s="113">
        <v>0</v>
      </c>
      <c r="AP122" s="113">
        <v>0</v>
      </c>
      <c r="AQ122" s="113">
        <v>0</v>
      </c>
      <c r="AR122" s="113">
        <v>0</v>
      </c>
      <c r="AS122" s="113">
        <v>0</v>
      </c>
      <c r="AT122" s="113">
        <v>0</v>
      </c>
      <c r="AU122" s="113">
        <v>0</v>
      </c>
      <c r="AV122" s="113">
        <v>0</v>
      </c>
      <c r="AW122" s="113">
        <v>0</v>
      </c>
      <c r="AX122" s="113">
        <v>0</v>
      </c>
      <c r="AY122" s="113">
        <v>0</v>
      </c>
      <c r="AZ122" s="113">
        <v>0</v>
      </c>
      <c r="BA122" s="113">
        <v>0</v>
      </c>
      <c r="BB122" s="113">
        <v>0</v>
      </c>
      <c r="BC122" s="113">
        <v>0</v>
      </c>
      <c r="BD122" s="113">
        <v>0</v>
      </c>
      <c r="BE122" s="113">
        <v>0</v>
      </c>
      <c r="BF122" s="113">
        <v>0</v>
      </c>
      <c r="BG122" s="113">
        <v>0</v>
      </c>
      <c r="BH122" s="113">
        <v>0</v>
      </c>
      <c r="BI122" s="113">
        <v>0</v>
      </c>
      <c r="BJ122" s="113">
        <v>0</v>
      </c>
      <c r="BK122" s="113">
        <v>0</v>
      </c>
      <c r="BL122" s="113">
        <v>0</v>
      </c>
      <c r="BM122" s="113">
        <v>0</v>
      </c>
      <c r="BN122" s="113">
        <v>0</v>
      </c>
      <c r="BO122" s="113">
        <v>0</v>
      </c>
      <c r="BP122" s="113">
        <v>0</v>
      </c>
      <c r="BQ122" s="113">
        <v>0</v>
      </c>
      <c r="BR122" s="113">
        <v>0</v>
      </c>
      <c r="BS122" s="113">
        <v>0</v>
      </c>
      <c r="BT122" s="113">
        <v>0</v>
      </c>
      <c r="BU122" s="113">
        <v>0</v>
      </c>
      <c r="BV122" s="113">
        <v>0</v>
      </c>
      <c r="BW122" s="113">
        <v>0</v>
      </c>
      <c r="BX122" s="113">
        <v>0</v>
      </c>
      <c r="BY122" s="113">
        <v>0</v>
      </c>
      <c r="BZ122" s="113">
        <v>0</v>
      </c>
      <c r="CA122" s="113">
        <v>0</v>
      </c>
      <c r="CB122" s="113">
        <v>0</v>
      </c>
      <c r="CC122" s="113">
        <v>0</v>
      </c>
      <c r="CD122" s="113">
        <v>0</v>
      </c>
      <c r="CE122" s="113">
        <v>8183.05</v>
      </c>
      <c r="CF122" s="113">
        <v>0</v>
      </c>
      <c r="CG122" s="113">
        <v>0</v>
      </c>
      <c r="CH122" s="113">
        <v>0</v>
      </c>
      <c r="CI122" s="113">
        <v>0</v>
      </c>
      <c r="CJ122" s="113">
        <v>0</v>
      </c>
      <c r="CK122" s="113">
        <v>0</v>
      </c>
      <c r="CL122" s="113">
        <v>0</v>
      </c>
      <c r="CM122" s="113">
        <v>0</v>
      </c>
      <c r="CN122" s="113">
        <v>0</v>
      </c>
      <c r="CO122" s="113">
        <v>0</v>
      </c>
      <c r="CP122" s="113">
        <v>0</v>
      </c>
      <c r="CQ122" s="113">
        <v>0</v>
      </c>
      <c r="CR122" s="113">
        <v>0</v>
      </c>
      <c r="CS122" s="113">
        <v>0</v>
      </c>
      <c r="CT122" s="113">
        <v>0</v>
      </c>
      <c r="CU122" s="113">
        <v>0</v>
      </c>
      <c r="CV122" s="113">
        <v>0</v>
      </c>
      <c r="CW122" s="113">
        <v>0</v>
      </c>
      <c r="CX122" s="113">
        <v>0</v>
      </c>
      <c r="CY122" s="113">
        <v>0</v>
      </c>
      <c r="CZ122" s="113">
        <v>0</v>
      </c>
      <c r="DA122" s="113">
        <v>0</v>
      </c>
      <c r="DB122" s="113">
        <v>0</v>
      </c>
      <c r="DC122" s="113">
        <v>0</v>
      </c>
      <c r="DD122" s="113">
        <v>0</v>
      </c>
      <c r="DE122" s="113">
        <v>0</v>
      </c>
      <c r="DF122" s="113">
        <v>0</v>
      </c>
      <c r="DG122" s="113">
        <v>0</v>
      </c>
      <c r="DH122" s="113">
        <v>0</v>
      </c>
      <c r="DI122" s="113">
        <v>0</v>
      </c>
      <c r="DJ122" s="113">
        <v>0</v>
      </c>
      <c r="DK122" s="113">
        <v>0</v>
      </c>
      <c r="DL122" s="113">
        <v>0</v>
      </c>
      <c r="DM122" s="113">
        <v>0</v>
      </c>
      <c r="DN122" s="113">
        <v>0</v>
      </c>
      <c r="DO122" s="113">
        <v>0</v>
      </c>
      <c r="DP122" s="113">
        <v>0</v>
      </c>
      <c r="DQ122" s="113">
        <v>0</v>
      </c>
      <c r="DR122" s="113">
        <v>0</v>
      </c>
      <c r="DS122" s="113">
        <v>0</v>
      </c>
      <c r="DT122" s="113">
        <v>0</v>
      </c>
      <c r="DU122" s="113">
        <v>0</v>
      </c>
      <c r="DV122" s="113">
        <v>0</v>
      </c>
      <c r="DW122" s="113">
        <v>0</v>
      </c>
      <c r="DX122" s="113">
        <v>0</v>
      </c>
      <c r="DY122" s="113">
        <v>0</v>
      </c>
      <c r="DZ122" s="113">
        <v>0</v>
      </c>
      <c r="EA122" s="113">
        <v>0</v>
      </c>
      <c r="EB122" s="113">
        <v>0</v>
      </c>
      <c r="EC122" s="113">
        <v>0</v>
      </c>
      <c r="ED122" s="113">
        <v>0</v>
      </c>
      <c r="EE122" s="113">
        <v>0</v>
      </c>
      <c r="EF122" s="113">
        <v>0</v>
      </c>
      <c r="EG122" s="113">
        <v>0</v>
      </c>
      <c r="EH122" s="113">
        <v>0</v>
      </c>
      <c r="EI122" s="113">
        <v>0</v>
      </c>
      <c r="EJ122" s="113">
        <v>0</v>
      </c>
      <c r="EK122" s="113">
        <v>0</v>
      </c>
      <c r="EL122" s="113">
        <v>0</v>
      </c>
      <c r="EM122" s="113">
        <v>0</v>
      </c>
      <c r="EN122" s="113">
        <v>0</v>
      </c>
      <c r="EO122" s="113">
        <v>0</v>
      </c>
      <c r="EP122" s="113">
        <v>3785.35</v>
      </c>
      <c r="EQ122" s="113">
        <v>0</v>
      </c>
      <c r="ER122" s="113">
        <v>0</v>
      </c>
      <c r="ES122" s="113">
        <v>0</v>
      </c>
      <c r="ET122" s="113">
        <v>0</v>
      </c>
      <c r="EU122" s="113">
        <v>0</v>
      </c>
      <c r="EV122" s="113">
        <v>0</v>
      </c>
      <c r="EW122" s="113">
        <v>0</v>
      </c>
      <c r="EX122" s="113">
        <v>0</v>
      </c>
      <c r="EY122" s="113">
        <v>0</v>
      </c>
      <c r="EZ122" s="113">
        <v>0</v>
      </c>
      <c r="FA122" s="113">
        <v>0</v>
      </c>
      <c r="FB122" s="113">
        <v>0</v>
      </c>
      <c r="FC122" s="113">
        <v>0</v>
      </c>
      <c r="FD122" s="113">
        <v>0</v>
      </c>
      <c r="FE122" s="113">
        <v>0</v>
      </c>
      <c r="FF122" s="113">
        <v>0</v>
      </c>
      <c r="FG122" s="113">
        <v>0</v>
      </c>
      <c r="FH122" s="113">
        <v>0</v>
      </c>
      <c r="FI122" s="113">
        <v>0</v>
      </c>
      <c r="FJ122" s="113">
        <v>0</v>
      </c>
      <c r="FK122" s="113">
        <v>0</v>
      </c>
      <c r="FL122" s="113">
        <v>0</v>
      </c>
      <c r="FM122" s="113">
        <v>0</v>
      </c>
      <c r="FN122" s="113">
        <v>0</v>
      </c>
      <c r="FO122" s="113">
        <v>0</v>
      </c>
      <c r="FP122" s="113">
        <v>0</v>
      </c>
      <c r="FQ122" s="113">
        <v>0</v>
      </c>
      <c r="FR122" s="113">
        <v>0</v>
      </c>
      <c r="FS122" s="113">
        <v>0</v>
      </c>
      <c r="FT122" s="113">
        <v>0</v>
      </c>
      <c r="FU122" s="113">
        <v>0</v>
      </c>
      <c r="FV122" s="113">
        <v>0</v>
      </c>
      <c r="FW122" s="113">
        <v>0</v>
      </c>
      <c r="FX122" s="113">
        <v>0</v>
      </c>
      <c r="FY122" s="113">
        <v>0</v>
      </c>
      <c r="FZ122" s="113">
        <v>0</v>
      </c>
      <c r="GA122" s="113">
        <v>0</v>
      </c>
      <c r="GB122" s="113">
        <v>0</v>
      </c>
      <c r="GC122" s="113">
        <v>0</v>
      </c>
      <c r="GD122" s="113">
        <v>0</v>
      </c>
      <c r="GE122" s="113">
        <v>0</v>
      </c>
      <c r="GF122" s="113">
        <v>0</v>
      </c>
      <c r="GG122" s="113">
        <v>0</v>
      </c>
      <c r="GH122" s="113">
        <v>0</v>
      </c>
      <c r="GI122" s="113">
        <f>SUM(E122:GH122)</f>
        <v>13483.4</v>
      </c>
    </row>
    <row r="123" spans="1:191" ht="11" thickBot="1">
      <c r="A123" s="725" t="s">
        <v>0</v>
      </c>
      <c r="B123" s="725"/>
      <c r="C123" s="11" t="s">
        <v>236</v>
      </c>
      <c r="D123" s="10" t="s">
        <v>258</v>
      </c>
      <c r="E123" s="115">
        <f t="shared" ref="E123:AJ123" si="106">SUBTOTAL(9,E120:E122)</f>
        <v>0</v>
      </c>
      <c r="F123" s="115">
        <f t="shared" si="106"/>
        <v>0</v>
      </c>
      <c r="G123" s="115">
        <f t="shared" si="106"/>
        <v>0</v>
      </c>
      <c r="H123" s="115">
        <f t="shared" si="106"/>
        <v>0</v>
      </c>
      <c r="I123" s="115">
        <f t="shared" si="106"/>
        <v>0</v>
      </c>
      <c r="J123" s="115">
        <f t="shared" si="106"/>
        <v>0</v>
      </c>
      <c r="K123" s="115">
        <f t="shared" si="106"/>
        <v>0</v>
      </c>
      <c r="L123" s="115">
        <f t="shared" si="106"/>
        <v>0</v>
      </c>
      <c r="M123" s="115">
        <f t="shared" si="106"/>
        <v>0</v>
      </c>
      <c r="N123" s="115">
        <f t="shared" si="106"/>
        <v>0</v>
      </c>
      <c r="O123" s="115">
        <f t="shared" si="106"/>
        <v>0</v>
      </c>
      <c r="P123" s="115">
        <f t="shared" si="106"/>
        <v>0</v>
      </c>
      <c r="Q123" s="115">
        <f t="shared" si="106"/>
        <v>0</v>
      </c>
      <c r="R123" s="115">
        <f t="shared" si="106"/>
        <v>0</v>
      </c>
      <c r="S123" s="115">
        <f t="shared" si="106"/>
        <v>0</v>
      </c>
      <c r="T123" s="115">
        <f t="shared" si="106"/>
        <v>632955.96</v>
      </c>
      <c r="U123" s="115">
        <f t="shared" si="106"/>
        <v>0</v>
      </c>
      <c r="V123" s="115">
        <f t="shared" si="106"/>
        <v>0</v>
      </c>
      <c r="W123" s="115">
        <f t="shared" si="106"/>
        <v>0</v>
      </c>
      <c r="X123" s="115">
        <f t="shared" si="106"/>
        <v>0</v>
      </c>
      <c r="Y123" s="115">
        <f t="shared" si="106"/>
        <v>0</v>
      </c>
      <c r="Z123" s="115">
        <f t="shared" si="106"/>
        <v>0</v>
      </c>
      <c r="AA123" s="115">
        <f t="shared" si="106"/>
        <v>0</v>
      </c>
      <c r="AB123" s="115">
        <f t="shared" si="106"/>
        <v>0</v>
      </c>
      <c r="AC123" s="115">
        <f t="shared" si="106"/>
        <v>1515</v>
      </c>
      <c r="AD123" s="115">
        <f t="shared" si="106"/>
        <v>0</v>
      </c>
      <c r="AE123" s="115">
        <f t="shared" si="106"/>
        <v>0</v>
      </c>
      <c r="AF123" s="115">
        <f t="shared" si="106"/>
        <v>0</v>
      </c>
      <c r="AG123" s="115">
        <f t="shared" si="106"/>
        <v>0</v>
      </c>
      <c r="AH123" s="115">
        <f t="shared" si="106"/>
        <v>0</v>
      </c>
      <c r="AI123" s="115">
        <f t="shared" si="106"/>
        <v>0</v>
      </c>
      <c r="AJ123" s="115">
        <f t="shared" si="106"/>
        <v>0</v>
      </c>
      <c r="AK123" s="115">
        <f t="shared" ref="AK123:BP123" si="107">SUBTOTAL(9,AK120:AK122)</f>
        <v>0</v>
      </c>
      <c r="AL123" s="115">
        <f t="shared" si="107"/>
        <v>0</v>
      </c>
      <c r="AM123" s="115">
        <f t="shared" si="107"/>
        <v>0</v>
      </c>
      <c r="AN123" s="115">
        <f t="shared" si="107"/>
        <v>0</v>
      </c>
      <c r="AO123" s="115">
        <f t="shared" si="107"/>
        <v>0</v>
      </c>
      <c r="AP123" s="115">
        <f t="shared" si="107"/>
        <v>0</v>
      </c>
      <c r="AQ123" s="115">
        <f t="shared" si="107"/>
        <v>0</v>
      </c>
      <c r="AR123" s="115">
        <f t="shared" si="107"/>
        <v>0</v>
      </c>
      <c r="AS123" s="115">
        <f t="shared" si="107"/>
        <v>0</v>
      </c>
      <c r="AT123" s="115">
        <f t="shared" si="107"/>
        <v>0</v>
      </c>
      <c r="AU123" s="115">
        <f t="shared" si="107"/>
        <v>0</v>
      </c>
      <c r="AV123" s="115">
        <f t="shared" si="107"/>
        <v>0</v>
      </c>
      <c r="AW123" s="115">
        <f t="shared" si="107"/>
        <v>0</v>
      </c>
      <c r="AX123" s="115">
        <f t="shared" si="107"/>
        <v>0</v>
      </c>
      <c r="AY123" s="115">
        <f t="shared" si="107"/>
        <v>0</v>
      </c>
      <c r="AZ123" s="115">
        <f t="shared" si="107"/>
        <v>0</v>
      </c>
      <c r="BA123" s="115">
        <f t="shared" si="107"/>
        <v>0</v>
      </c>
      <c r="BB123" s="115">
        <f t="shared" si="107"/>
        <v>25830.37</v>
      </c>
      <c r="BC123" s="115">
        <f t="shared" si="107"/>
        <v>308977.62</v>
      </c>
      <c r="BD123" s="115">
        <f t="shared" si="107"/>
        <v>0</v>
      </c>
      <c r="BE123" s="115">
        <f t="shared" si="107"/>
        <v>0</v>
      </c>
      <c r="BF123" s="115">
        <f t="shared" si="107"/>
        <v>0</v>
      </c>
      <c r="BG123" s="115">
        <f t="shared" si="107"/>
        <v>0</v>
      </c>
      <c r="BH123" s="115">
        <f t="shared" si="107"/>
        <v>0</v>
      </c>
      <c r="BI123" s="115">
        <f t="shared" si="107"/>
        <v>0</v>
      </c>
      <c r="BJ123" s="115">
        <f t="shared" si="107"/>
        <v>0</v>
      </c>
      <c r="BK123" s="115">
        <f t="shared" si="107"/>
        <v>0</v>
      </c>
      <c r="BL123" s="115">
        <f t="shared" si="107"/>
        <v>0</v>
      </c>
      <c r="BM123" s="115">
        <f t="shared" si="107"/>
        <v>0</v>
      </c>
      <c r="BN123" s="115">
        <f t="shared" si="107"/>
        <v>0</v>
      </c>
      <c r="BO123" s="115">
        <f t="shared" si="107"/>
        <v>0</v>
      </c>
      <c r="BP123" s="115">
        <f t="shared" si="107"/>
        <v>0</v>
      </c>
      <c r="BQ123" s="115">
        <f t="shared" ref="BQ123:CV123" si="108">SUBTOTAL(9,BQ120:BQ122)</f>
        <v>0</v>
      </c>
      <c r="BR123" s="115">
        <f t="shared" si="108"/>
        <v>0</v>
      </c>
      <c r="BS123" s="115">
        <f t="shared" si="108"/>
        <v>0</v>
      </c>
      <c r="BT123" s="115">
        <f t="shared" si="108"/>
        <v>0</v>
      </c>
      <c r="BU123" s="115">
        <f t="shared" si="108"/>
        <v>66231.55</v>
      </c>
      <c r="BV123" s="115">
        <f t="shared" si="108"/>
        <v>0</v>
      </c>
      <c r="BW123" s="115">
        <f t="shared" si="108"/>
        <v>0</v>
      </c>
      <c r="BX123" s="115">
        <f t="shared" si="108"/>
        <v>0</v>
      </c>
      <c r="BY123" s="115">
        <f t="shared" si="108"/>
        <v>0</v>
      </c>
      <c r="BZ123" s="115">
        <f t="shared" si="108"/>
        <v>0</v>
      </c>
      <c r="CA123" s="115">
        <f t="shared" si="108"/>
        <v>0</v>
      </c>
      <c r="CB123" s="115">
        <f t="shared" si="108"/>
        <v>0</v>
      </c>
      <c r="CC123" s="115">
        <f t="shared" si="108"/>
        <v>0</v>
      </c>
      <c r="CD123" s="115">
        <f t="shared" si="108"/>
        <v>0</v>
      </c>
      <c r="CE123" s="115">
        <f t="shared" si="108"/>
        <v>8183.05</v>
      </c>
      <c r="CF123" s="115">
        <f t="shared" si="108"/>
        <v>0</v>
      </c>
      <c r="CG123" s="115">
        <f t="shared" si="108"/>
        <v>0</v>
      </c>
      <c r="CH123" s="115">
        <f t="shared" si="108"/>
        <v>0</v>
      </c>
      <c r="CI123" s="115">
        <f t="shared" si="108"/>
        <v>0</v>
      </c>
      <c r="CJ123" s="115">
        <f t="shared" si="108"/>
        <v>0</v>
      </c>
      <c r="CK123" s="115">
        <f t="shared" si="108"/>
        <v>0</v>
      </c>
      <c r="CL123" s="115">
        <f t="shared" si="108"/>
        <v>0</v>
      </c>
      <c r="CM123" s="115">
        <f t="shared" si="108"/>
        <v>0</v>
      </c>
      <c r="CN123" s="115">
        <f t="shared" si="108"/>
        <v>0</v>
      </c>
      <c r="CO123" s="115">
        <f t="shared" si="108"/>
        <v>0</v>
      </c>
      <c r="CP123" s="115">
        <f t="shared" si="108"/>
        <v>53674.95</v>
      </c>
      <c r="CQ123" s="115">
        <f t="shared" si="108"/>
        <v>0</v>
      </c>
      <c r="CR123" s="115">
        <f t="shared" si="108"/>
        <v>0</v>
      </c>
      <c r="CS123" s="115">
        <f t="shared" si="108"/>
        <v>0</v>
      </c>
      <c r="CT123" s="115">
        <f t="shared" si="108"/>
        <v>0</v>
      </c>
      <c r="CU123" s="115">
        <f t="shared" si="108"/>
        <v>0</v>
      </c>
      <c r="CV123" s="115">
        <f t="shared" si="108"/>
        <v>0</v>
      </c>
      <c r="CW123" s="115">
        <f t="shared" ref="CW123:EB123" si="109">SUBTOTAL(9,CW120:CW122)</f>
        <v>0</v>
      </c>
      <c r="CX123" s="115">
        <f t="shared" si="109"/>
        <v>14207</v>
      </c>
      <c r="CY123" s="115">
        <f t="shared" si="109"/>
        <v>0</v>
      </c>
      <c r="CZ123" s="115">
        <f t="shared" si="109"/>
        <v>76009.64</v>
      </c>
      <c r="DA123" s="115">
        <f t="shared" si="109"/>
        <v>0</v>
      </c>
      <c r="DB123" s="115">
        <f t="shared" si="109"/>
        <v>0</v>
      </c>
      <c r="DC123" s="115">
        <f t="shared" si="109"/>
        <v>0</v>
      </c>
      <c r="DD123" s="115">
        <f t="shared" si="109"/>
        <v>0</v>
      </c>
      <c r="DE123" s="115">
        <f t="shared" si="109"/>
        <v>0</v>
      </c>
      <c r="DF123" s="115">
        <f t="shared" si="109"/>
        <v>0</v>
      </c>
      <c r="DG123" s="115">
        <f t="shared" si="109"/>
        <v>0</v>
      </c>
      <c r="DH123" s="115">
        <f t="shared" si="109"/>
        <v>0</v>
      </c>
      <c r="DI123" s="115">
        <f t="shared" si="109"/>
        <v>1698.95</v>
      </c>
      <c r="DJ123" s="115">
        <f t="shared" si="109"/>
        <v>0</v>
      </c>
      <c r="DK123" s="115">
        <f t="shared" si="109"/>
        <v>0</v>
      </c>
      <c r="DL123" s="115">
        <f t="shared" si="109"/>
        <v>0</v>
      </c>
      <c r="DM123" s="115">
        <f t="shared" si="109"/>
        <v>237946.15</v>
      </c>
      <c r="DN123" s="115">
        <f t="shared" si="109"/>
        <v>0</v>
      </c>
      <c r="DO123" s="115">
        <f t="shared" si="109"/>
        <v>0</v>
      </c>
      <c r="DP123" s="115">
        <f t="shared" si="109"/>
        <v>0</v>
      </c>
      <c r="DQ123" s="115">
        <f t="shared" si="109"/>
        <v>0</v>
      </c>
      <c r="DR123" s="115">
        <f t="shared" si="109"/>
        <v>0</v>
      </c>
      <c r="DS123" s="115">
        <f t="shared" si="109"/>
        <v>0</v>
      </c>
      <c r="DT123" s="115">
        <f t="shared" si="109"/>
        <v>0</v>
      </c>
      <c r="DU123" s="115">
        <f t="shared" si="109"/>
        <v>0</v>
      </c>
      <c r="DV123" s="115">
        <f t="shared" si="109"/>
        <v>0</v>
      </c>
      <c r="DW123" s="115">
        <f t="shared" si="109"/>
        <v>0</v>
      </c>
      <c r="DX123" s="115">
        <f t="shared" si="109"/>
        <v>0</v>
      </c>
      <c r="DY123" s="115">
        <f t="shared" si="109"/>
        <v>60972.45</v>
      </c>
      <c r="DZ123" s="115">
        <f t="shared" si="109"/>
        <v>0</v>
      </c>
      <c r="EA123" s="115">
        <f t="shared" si="109"/>
        <v>0</v>
      </c>
      <c r="EB123" s="115">
        <f t="shared" si="109"/>
        <v>0</v>
      </c>
      <c r="EC123" s="115">
        <f t="shared" ref="EC123:FH123" si="110">SUBTOTAL(9,EC120:EC122)</f>
        <v>0</v>
      </c>
      <c r="ED123" s="115">
        <f t="shared" si="110"/>
        <v>0</v>
      </c>
      <c r="EE123" s="115">
        <f t="shared" si="110"/>
        <v>0</v>
      </c>
      <c r="EF123" s="115">
        <f t="shared" si="110"/>
        <v>0</v>
      </c>
      <c r="EG123" s="115">
        <f t="shared" si="110"/>
        <v>0</v>
      </c>
      <c r="EH123" s="115">
        <f t="shared" si="110"/>
        <v>0</v>
      </c>
      <c r="EI123" s="115">
        <f t="shared" si="110"/>
        <v>0</v>
      </c>
      <c r="EJ123" s="115">
        <f t="shared" si="110"/>
        <v>0</v>
      </c>
      <c r="EK123" s="115">
        <f t="shared" si="110"/>
        <v>0</v>
      </c>
      <c r="EL123" s="115">
        <f t="shared" si="110"/>
        <v>0</v>
      </c>
      <c r="EM123" s="115">
        <f t="shared" si="110"/>
        <v>41923.919999999998</v>
      </c>
      <c r="EN123" s="115">
        <f t="shared" si="110"/>
        <v>48736.31</v>
      </c>
      <c r="EO123" s="115">
        <f t="shared" si="110"/>
        <v>0</v>
      </c>
      <c r="EP123" s="115">
        <f t="shared" si="110"/>
        <v>3785.35</v>
      </c>
      <c r="EQ123" s="115">
        <f t="shared" si="110"/>
        <v>0</v>
      </c>
      <c r="ER123" s="115">
        <f t="shared" si="110"/>
        <v>0</v>
      </c>
      <c r="ES123" s="115">
        <f t="shared" si="110"/>
        <v>0</v>
      </c>
      <c r="ET123" s="115">
        <f t="shared" si="110"/>
        <v>0</v>
      </c>
      <c r="EU123" s="115">
        <f t="shared" si="110"/>
        <v>0</v>
      </c>
      <c r="EV123" s="115">
        <f t="shared" si="110"/>
        <v>0</v>
      </c>
      <c r="EW123" s="115">
        <f t="shared" si="110"/>
        <v>0</v>
      </c>
      <c r="EX123" s="115">
        <f t="shared" si="110"/>
        <v>0</v>
      </c>
      <c r="EY123" s="115">
        <f t="shared" si="110"/>
        <v>0</v>
      </c>
      <c r="EZ123" s="115">
        <f t="shared" si="110"/>
        <v>0</v>
      </c>
      <c r="FA123" s="115">
        <f t="shared" si="110"/>
        <v>0</v>
      </c>
      <c r="FB123" s="115">
        <f t="shared" si="110"/>
        <v>0</v>
      </c>
      <c r="FC123" s="115">
        <f t="shared" si="110"/>
        <v>0</v>
      </c>
      <c r="FD123" s="115">
        <f t="shared" si="110"/>
        <v>0</v>
      </c>
      <c r="FE123" s="115">
        <f t="shared" si="110"/>
        <v>0</v>
      </c>
      <c r="FF123" s="115">
        <f t="shared" si="110"/>
        <v>0</v>
      </c>
      <c r="FG123" s="115">
        <f t="shared" si="110"/>
        <v>0</v>
      </c>
      <c r="FH123" s="115">
        <f t="shared" si="110"/>
        <v>0</v>
      </c>
      <c r="FI123" s="115">
        <f t="shared" ref="FI123:GI123" si="111">SUBTOTAL(9,FI120:FI122)</f>
        <v>0</v>
      </c>
      <c r="FJ123" s="115">
        <f t="shared" si="111"/>
        <v>0</v>
      </c>
      <c r="FK123" s="115">
        <f t="shared" si="111"/>
        <v>0</v>
      </c>
      <c r="FL123" s="115">
        <f t="shared" si="111"/>
        <v>0</v>
      </c>
      <c r="FM123" s="115">
        <f t="shared" si="111"/>
        <v>0</v>
      </c>
      <c r="FN123" s="115">
        <f t="shared" si="111"/>
        <v>0</v>
      </c>
      <c r="FO123" s="115">
        <f t="shared" si="111"/>
        <v>0</v>
      </c>
      <c r="FP123" s="115">
        <f t="shared" si="111"/>
        <v>249137.05</v>
      </c>
      <c r="FQ123" s="115">
        <f t="shared" si="111"/>
        <v>0</v>
      </c>
      <c r="FR123" s="115">
        <f t="shared" si="111"/>
        <v>0</v>
      </c>
      <c r="FS123" s="115">
        <f t="shared" si="111"/>
        <v>0</v>
      </c>
      <c r="FT123" s="115">
        <f t="shared" si="111"/>
        <v>0</v>
      </c>
      <c r="FU123" s="115">
        <f t="shared" si="111"/>
        <v>0</v>
      </c>
      <c r="FV123" s="115">
        <f t="shared" si="111"/>
        <v>0</v>
      </c>
      <c r="FW123" s="115">
        <f t="shared" si="111"/>
        <v>0</v>
      </c>
      <c r="FX123" s="115">
        <f t="shared" si="111"/>
        <v>0</v>
      </c>
      <c r="FY123" s="115">
        <f t="shared" si="111"/>
        <v>0</v>
      </c>
      <c r="FZ123" s="115">
        <f t="shared" si="111"/>
        <v>0</v>
      </c>
      <c r="GA123" s="115">
        <f t="shared" si="111"/>
        <v>1000</v>
      </c>
      <c r="GB123" s="115">
        <f t="shared" si="111"/>
        <v>0</v>
      </c>
      <c r="GC123" s="115">
        <f t="shared" si="111"/>
        <v>0</v>
      </c>
      <c r="GD123" s="115">
        <f t="shared" si="111"/>
        <v>0</v>
      </c>
      <c r="GE123" s="115">
        <f t="shared" si="111"/>
        <v>0</v>
      </c>
      <c r="GF123" s="115">
        <f t="shared" si="111"/>
        <v>0</v>
      </c>
      <c r="GG123" s="115">
        <f t="shared" si="111"/>
        <v>0</v>
      </c>
      <c r="GH123" s="115">
        <f t="shared" si="111"/>
        <v>0</v>
      </c>
      <c r="GI123" s="115">
        <f t="shared" si="111"/>
        <v>1832785.3199999996</v>
      </c>
    </row>
    <row r="124" spans="1:191" ht="10.5" thickTop="1"/>
    <row r="125" spans="1:191" ht="10.5">
      <c r="A125" s="726" t="s">
        <v>0</v>
      </c>
      <c r="B125" s="726"/>
      <c r="C125" s="8" t="s">
        <v>259</v>
      </c>
      <c r="D125" s="7" t="s">
        <v>260</v>
      </c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6"/>
      <c r="AH125" s="116"/>
      <c r="AI125" s="116"/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  <c r="BC125" s="116"/>
      <c r="BD125" s="116"/>
      <c r="BE125" s="116"/>
      <c r="BF125" s="116"/>
      <c r="BG125" s="116"/>
      <c r="BH125" s="116"/>
      <c r="BI125" s="116"/>
      <c r="BJ125" s="116"/>
      <c r="BK125" s="116"/>
      <c r="BL125" s="116"/>
      <c r="BM125" s="116"/>
      <c r="BN125" s="116"/>
      <c r="BO125" s="116"/>
      <c r="BP125" s="116"/>
      <c r="BQ125" s="116"/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  <c r="EB125" s="116"/>
      <c r="EC125" s="116"/>
      <c r="ED125" s="116"/>
      <c r="EE125" s="116"/>
      <c r="EF125" s="116"/>
      <c r="EG125" s="116"/>
      <c r="EH125" s="116"/>
      <c r="EI125" s="116"/>
      <c r="EJ125" s="116"/>
      <c r="EK125" s="116"/>
      <c r="EL125" s="116"/>
      <c r="EM125" s="116"/>
      <c r="EN125" s="116"/>
      <c r="EO125" s="116"/>
      <c r="EP125" s="116"/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6"/>
      <c r="FA125" s="116"/>
      <c r="FB125" s="116"/>
      <c r="FC125" s="116"/>
      <c r="FD125" s="116"/>
      <c r="FE125" s="116"/>
      <c r="FF125" s="116"/>
      <c r="FG125" s="116"/>
      <c r="FH125" s="116"/>
      <c r="FI125" s="116"/>
      <c r="FJ125" s="116"/>
      <c r="FK125" s="116"/>
      <c r="FL125" s="116"/>
      <c r="FM125" s="116"/>
      <c r="FN125" s="116"/>
      <c r="FO125" s="116"/>
      <c r="FP125" s="116"/>
      <c r="FQ125" s="116"/>
      <c r="FR125" s="116"/>
      <c r="FS125" s="116"/>
      <c r="FT125" s="116"/>
      <c r="FU125" s="116"/>
      <c r="FV125" s="116"/>
      <c r="FW125" s="116"/>
      <c r="FX125" s="116"/>
      <c r="FY125" s="116"/>
      <c r="FZ125" s="116"/>
      <c r="GA125" s="116"/>
      <c r="GB125" s="116"/>
      <c r="GC125" s="116"/>
      <c r="GD125" s="116"/>
      <c r="GE125" s="116"/>
      <c r="GF125" s="116"/>
      <c r="GG125" s="116"/>
      <c r="GH125" s="116"/>
      <c r="GI125" s="116"/>
    </row>
    <row r="126" spans="1:191">
      <c r="A126" s="727" t="s">
        <v>0</v>
      </c>
      <c r="B126" s="727"/>
      <c r="C126" s="9" t="s">
        <v>315</v>
      </c>
      <c r="D126" t="s">
        <v>316</v>
      </c>
      <c r="E126" s="113">
        <v>24085.21</v>
      </c>
      <c r="F126" s="113">
        <v>64859.49</v>
      </c>
      <c r="G126" s="113">
        <v>0</v>
      </c>
      <c r="H126" s="113">
        <v>1961560.85</v>
      </c>
      <c r="I126" s="113">
        <v>30781828.079999998</v>
      </c>
      <c r="J126" s="113">
        <v>112972.91</v>
      </c>
      <c r="K126" s="113">
        <v>43052.71</v>
      </c>
      <c r="L126" s="113">
        <v>0</v>
      </c>
      <c r="M126" s="113">
        <v>66035.399999999994</v>
      </c>
      <c r="N126" s="113">
        <v>26063.4</v>
      </c>
      <c r="O126" s="113">
        <v>56656.15</v>
      </c>
      <c r="P126" s="113">
        <v>46873.64</v>
      </c>
      <c r="Q126" s="113">
        <v>1144138.3799999999</v>
      </c>
      <c r="R126" s="113">
        <v>0</v>
      </c>
      <c r="S126" s="113">
        <v>1248438.8899999999</v>
      </c>
      <c r="T126" s="113">
        <v>1736004.77</v>
      </c>
      <c r="U126" s="113">
        <v>2189848.89</v>
      </c>
      <c r="V126" s="113">
        <v>1427402.64</v>
      </c>
      <c r="W126" s="113">
        <v>217576.66</v>
      </c>
      <c r="X126" s="113">
        <v>2898566.93</v>
      </c>
      <c r="Y126" s="113">
        <v>81999.199999999997</v>
      </c>
      <c r="Z126" s="113">
        <v>3536211.23</v>
      </c>
      <c r="AA126" s="113">
        <v>57767.06</v>
      </c>
      <c r="AB126" s="113">
        <v>237676.84</v>
      </c>
      <c r="AC126" s="113">
        <v>214132.06</v>
      </c>
      <c r="AD126" s="113">
        <v>173047.34</v>
      </c>
      <c r="AE126" s="113">
        <v>94757.87</v>
      </c>
      <c r="AF126" s="113">
        <v>3839001.35</v>
      </c>
      <c r="AG126" s="113">
        <v>784769.48</v>
      </c>
      <c r="AH126" s="113">
        <v>52372.41</v>
      </c>
      <c r="AI126" s="113">
        <v>23582.61</v>
      </c>
      <c r="AJ126" s="113">
        <v>0</v>
      </c>
      <c r="AK126" s="113">
        <v>399334.85</v>
      </c>
      <c r="AL126" s="113">
        <v>14288.24</v>
      </c>
      <c r="AM126" s="113">
        <v>4184445.21</v>
      </c>
      <c r="AN126" s="113">
        <v>25248.53</v>
      </c>
      <c r="AO126" s="113">
        <v>631810.06999999995</v>
      </c>
      <c r="AP126" s="113">
        <v>71694.3</v>
      </c>
      <c r="AQ126" s="113">
        <v>22248.85</v>
      </c>
      <c r="AR126" s="113">
        <v>434126</v>
      </c>
      <c r="AS126" s="113">
        <v>19959.68</v>
      </c>
      <c r="AT126" s="113">
        <v>1916423.53</v>
      </c>
      <c r="AU126" s="113">
        <v>283959.90999999997</v>
      </c>
      <c r="AV126" s="113">
        <v>0</v>
      </c>
      <c r="AW126" s="113">
        <v>266151.53000000003</v>
      </c>
      <c r="AX126" s="113">
        <v>21496.04</v>
      </c>
      <c r="AY126" s="113">
        <v>3536465.63</v>
      </c>
      <c r="AZ126" s="113">
        <v>91957.3</v>
      </c>
      <c r="BA126" s="113">
        <v>140785.82999999999</v>
      </c>
      <c r="BB126" s="113">
        <v>8641681.0399999991</v>
      </c>
      <c r="BC126" s="113">
        <v>6843128.5499999998</v>
      </c>
      <c r="BD126" s="113">
        <v>21013.71</v>
      </c>
      <c r="BE126" s="113">
        <v>54962.8</v>
      </c>
      <c r="BF126" s="113">
        <v>2366868.64</v>
      </c>
      <c r="BG126" s="113">
        <v>273272.88</v>
      </c>
      <c r="BH126" s="113">
        <v>837058.37</v>
      </c>
      <c r="BI126" s="113">
        <v>47034.73</v>
      </c>
      <c r="BJ126" s="113">
        <v>3067352.81</v>
      </c>
      <c r="BK126" s="113">
        <v>80540.009999999995</v>
      </c>
      <c r="BL126" s="113">
        <v>246512.68</v>
      </c>
      <c r="BM126" s="113">
        <v>18245.82</v>
      </c>
      <c r="BN126" s="113">
        <v>39311.33</v>
      </c>
      <c r="BO126" s="113">
        <v>78773.05</v>
      </c>
      <c r="BP126" s="113">
        <v>147742.18</v>
      </c>
      <c r="BQ126" s="113">
        <v>169851.93</v>
      </c>
      <c r="BR126" s="113">
        <v>86059.9</v>
      </c>
      <c r="BS126" s="113">
        <v>326951.25</v>
      </c>
      <c r="BT126" s="113">
        <v>0</v>
      </c>
      <c r="BU126" s="113">
        <v>0</v>
      </c>
      <c r="BV126" s="113">
        <v>11034999.08</v>
      </c>
      <c r="BW126" s="113">
        <v>43697.36</v>
      </c>
      <c r="BX126" s="113">
        <v>661787.32999999996</v>
      </c>
      <c r="BY126" s="113">
        <v>86103.23</v>
      </c>
      <c r="BZ126" s="113">
        <v>315293.3</v>
      </c>
      <c r="CA126" s="113">
        <v>0</v>
      </c>
      <c r="CB126" s="113">
        <v>3648036.69</v>
      </c>
      <c r="CC126" s="113">
        <v>305519.88</v>
      </c>
      <c r="CD126" s="113">
        <v>1484699.74</v>
      </c>
      <c r="CE126" s="113">
        <v>185729.6</v>
      </c>
      <c r="CF126" s="113">
        <v>0</v>
      </c>
      <c r="CG126" s="113">
        <v>53330.94</v>
      </c>
      <c r="CH126" s="113">
        <v>104378.69</v>
      </c>
      <c r="CI126" s="113">
        <v>22418.81</v>
      </c>
      <c r="CJ126" s="113">
        <v>71297.3</v>
      </c>
      <c r="CK126" s="113">
        <v>114395.45</v>
      </c>
      <c r="CL126" s="113">
        <v>756498.38</v>
      </c>
      <c r="CM126" s="113">
        <v>37285.599999999999</v>
      </c>
      <c r="CN126" s="113">
        <v>0</v>
      </c>
      <c r="CO126" s="113">
        <v>345300.73</v>
      </c>
      <c r="CP126" s="113">
        <v>854894.16</v>
      </c>
      <c r="CQ126" s="113">
        <v>6189.49</v>
      </c>
      <c r="CR126" s="113">
        <v>136058.76</v>
      </c>
      <c r="CS126" s="113">
        <v>82345</v>
      </c>
      <c r="CT126" s="113">
        <v>56229.83</v>
      </c>
      <c r="CU126" s="113">
        <v>0</v>
      </c>
      <c r="CV126" s="113">
        <v>8453.4500000000007</v>
      </c>
      <c r="CW126" s="113">
        <v>145102.93</v>
      </c>
      <c r="CX126" s="113">
        <v>389019.75</v>
      </c>
      <c r="CY126" s="113">
        <v>233116.41</v>
      </c>
      <c r="CZ126" s="113">
        <v>819466.77</v>
      </c>
      <c r="DA126" s="113">
        <v>1180955.93</v>
      </c>
      <c r="DB126" s="113">
        <v>73016.06</v>
      </c>
      <c r="DC126" s="113">
        <v>261032.11</v>
      </c>
      <c r="DD126" s="113">
        <v>497463.68</v>
      </c>
      <c r="DE126" s="113">
        <v>40525.730000000003</v>
      </c>
      <c r="DF126" s="113">
        <v>58232.01</v>
      </c>
      <c r="DG126" s="113">
        <v>0</v>
      </c>
      <c r="DH126" s="113">
        <v>6419971.54</v>
      </c>
      <c r="DI126" s="113">
        <v>15758.1</v>
      </c>
      <c r="DJ126" s="113">
        <v>1112886.44</v>
      </c>
      <c r="DK126" s="113">
        <v>46290.97</v>
      </c>
      <c r="DL126" s="113">
        <v>13102.81</v>
      </c>
      <c r="DM126" s="113">
        <v>5561969.8899999997</v>
      </c>
      <c r="DN126" s="113">
        <v>464921.86</v>
      </c>
      <c r="DO126" s="113">
        <v>122836.5</v>
      </c>
      <c r="DP126" s="113">
        <v>1017143.37</v>
      </c>
      <c r="DQ126" s="113">
        <v>0</v>
      </c>
      <c r="DR126" s="113">
        <v>1063084.74</v>
      </c>
      <c r="DS126" s="113">
        <v>75915.86</v>
      </c>
      <c r="DT126" s="113">
        <v>0</v>
      </c>
      <c r="DU126" s="113">
        <v>0</v>
      </c>
      <c r="DV126" s="113">
        <v>80017.14</v>
      </c>
      <c r="DW126" s="113">
        <v>0</v>
      </c>
      <c r="DX126" s="113">
        <v>0</v>
      </c>
      <c r="DY126" s="113">
        <v>1253115.51</v>
      </c>
      <c r="DZ126" s="113">
        <v>0</v>
      </c>
      <c r="EA126" s="113">
        <v>0</v>
      </c>
      <c r="EB126" s="113">
        <v>167455.54999999999</v>
      </c>
      <c r="EC126" s="113">
        <v>100214.41</v>
      </c>
      <c r="ED126" s="113">
        <v>42340.35</v>
      </c>
      <c r="EE126" s="113">
        <v>104911.8</v>
      </c>
      <c r="EF126" s="113">
        <v>0</v>
      </c>
      <c r="EG126" s="113">
        <v>52440.85</v>
      </c>
      <c r="EH126" s="113">
        <v>0</v>
      </c>
      <c r="EI126" s="113">
        <v>716523.4</v>
      </c>
      <c r="EJ126" s="113">
        <v>620051.47</v>
      </c>
      <c r="EK126" s="113">
        <v>450073.44</v>
      </c>
      <c r="EL126" s="113">
        <v>172100.55</v>
      </c>
      <c r="EM126" s="113">
        <v>0</v>
      </c>
      <c r="EN126" s="113">
        <v>0</v>
      </c>
      <c r="EO126" s="113">
        <v>25019.33</v>
      </c>
      <c r="EP126" s="113">
        <v>1003966.44</v>
      </c>
      <c r="EQ126" s="113">
        <v>846741.94</v>
      </c>
      <c r="ER126" s="113">
        <v>78270.02</v>
      </c>
      <c r="ES126" s="113">
        <v>0</v>
      </c>
      <c r="ET126" s="113">
        <v>0</v>
      </c>
      <c r="EU126" s="113">
        <v>0</v>
      </c>
      <c r="EV126" s="113">
        <v>1271.5</v>
      </c>
      <c r="EW126" s="113">
        <v>199569.82</v>
      </c>
      <c r="EX126" s="113">
        <v>65824.320000000007</v>
      </c>
      <c r="EY126" s="113">
        <v>0</v>
      </c>
      <c r="EZ126" s="113">
        <v>0</v>
      </c>
      <c r="FA126" s="113">
        <v>0</v>
      </c>
      <c r="FB126" s="113">
        <v>243400.34</v>
      </c>
      <c r="FC126" s="113">
        <v>0</v>
      </c>
      <c r="FD126" s="113">
        <v>64203.86</v>
      </c>
      <c r="FE126" s="113">
        <v>221547.25</v>
      </c>
      <c r="FF126" s="113">
        <v>0</v>
      </c>
      <c r="FG126" s="113">
        <v>0</v>
      </c>
      <c r="FH126" s="113">
        <v>0</v>
      </c>
      <c r="FI126" s="113">
        <v>0</v>
      </c>
      <c r="FJ126" s="113">
        <v>0</v>
      </c>
      <c r="FK126" s="113">
        <v>0</v>
      </c>
      <c r="FL126" s="113">
        <v>82408.89</v>
      </c>
      <c r="FM126" s="113">
        <v>66252.52</v>
      </c>
      <c r="FN126" s="113">
        <v>0</v>
      </c>
      <c r="FO126" s="113">
        <v>0</v>
      </c>
      <c r="FP126" s="113">
        <v>0</v>
      </c>
      <c r="FQ126" s="113">
        <v>0</v>
      </c>
      <c r="FR126" s="113">
        <v>43004.31</v>
      </c>
      <c r="FS126" s="113">
        <v>0</v>
      </c>
      <c r="FT126" s="113">
        <v>55579.05</v>
      </c>
      <c r="FU126" s="113">
        <v>0</v>
      </c>
      <c r="FV126" s="113">
        <v>0</v>
      </c>
      <c r="FW126" s="113">
        <v>0</v>
      </c>
      <c r="FX126" s="113">
        <v>0</v>
      </c>
      <c r="FY126" s="113">
        <v>0</v>
      </c>
      <c r="FZ126" s="113">
        <v>8472.01</v>
      </c>
      <c r="GA126" s="113">
        <v>36078.32</v>
      </c>
      <c r="GB126" s="113">
        <v>0</v>
      </c>
      <c r="GC126" s="113">
        <v>0</v>
      </c>
      <c r="GD126" s="113">
        <v>0</v>
      </c>
      <c r="GE126" s="113">
        <v>27966.69</v>
      </c>
      <c r="GF126" s="113">
        <v>32718.23</v>
      </c>
      <c r="GG126" s="113">
        <v>39001.919999999998</v>
      </c>
      <c r="GH126" s="113">
        <v>0</v>
      </c>
      <c r="GI126" s="113">
        <f>SUM(E126:GH126)</f>
        <v>135475337.11999997</v>
      </c>
    </row>
    <row r="127" spans="1:191" ht="11" thickBot="1">
      <c r="A127" s="725" t="s">
        <v>0</v>
      </c>
      <c r="B127" s="725"/>
      <c r="C127" s="11" t="s">
        <v>259</v>
      </c>
      <c r="D127" s="10" t="s">
        <v>273</v>
      </c>
      <c r="E127" s="115">
        <f t="shared" ref="E127:AJ127" si="112">SUBTOTAL(9,E125:E126)</f>
        <v>24085.21</v>
      </c>
      <c r="F127" s="115">
        <f t="shared" si="112"/>
        <v>64859.49</v>
      </c>
      <c r="G127" s="115">
        <f t="shared" si="112"/>
        <v>0</v>
      </c>
      <c r="H127" s="115">
        <f t="shared" si="112"/>
        <v>1961560.85</v>
      </c>
      <c r="I127" s="115">
        <f t="shared" si="112"/>
        <v>30781828.079999998</v>
      </c>
      <c r="J127" s="115">
        <f t="shared" si="112"/>
        <v>112972.91</v>
      </c>
      <c r="K127" s="115">
        <f t="shared" si="112"/>
        <v>43052.71</v>
      </c>
      <c r="L127" s="115">
        <f t="shared" si="112"/>
        <v>0</v>
      </c>
      <c r="M127" s="115">
        <f t="shared" si="112"/>
        <v>66035.399999999994</v>
      </c>
      <c r="N127" s="115">
        <f t="shared" si="112"/>
        <v>26063.4</v>
      </c>
      <c r="O127" s="115">
        <f t="shared" si="112"/>
        <v>56656.15</v>
      </c>
      <c r="P127" s="115">
        <f t="shared" si="112"/>
        <v>46873.64</v>
      </c>
      <c r="Q127" s="115">
        <f t="shared" si="112"/>
        <v>1144138.3799999999</v>
      </c>
      <c r="R127" s="115">
        <f t="shared" si="112"/>
        <v>0</v>
      </c>
      <c r="S127" s="115">
        <f t="shared" si="112"/>
        <v>1248438.8899999999</v>
      </c>
      <c r="T127" s="115">
        <f t="shared" si="112"/>
        <v>1736004.77</v>
      </c>
      <c r="U127" s="115">
        <f t="shared" si="112"/>
        <v>2189848.89</v>
      </c>
      <c r="V127" s="115">
        <f t="shared" si="112"/>
        <v>1427402.64</v>
      </c>
      <c r="W127" s="115">
        <f t="shared" si="112"/>
        <v>217576.66</v>
      </c>
      <c r="X127" s="115">
        <f t="shared" si="112"/>
        <v>2898566.93</v>
      </c>
      <c r="Y127" s="115">
        <f t="shared" si="112"/>
        <v>81999.199999999997</v>
      </c>
      <c r="Z127" s="115">
        <f t="shared" si="112"/>
        <v>3536211.23</v>
      </c>
      <c r="AA127" s="115">
        <f t="shared" si="112"/>
        <v>57767.06</v>
      </c>
      <c r="AB127" s="115">
        <f t="shared" si="112"/>
        <v>237676.84</v>
      </c>
      <c r="AC127" s="115">
        <f t="shared" si="112"/>
        <v>214132.06</v>
      </c>
      <c r="AD127" s="115">
        <f t="shared" si="112"/>
        <v>173047.34</v>
      </c>
      <c r="AE127" s="115">
        <f t="shared" si="112"/>
        <v>94757.87</v>
      </c>
      <c r="AF127" s="115">
        <f t="shared" si="112"/>
        <v>3839001.35</v>
      </c>
      <c r="AG127" s="115">
        <f t="shared" si="112"/>
        <v>784769.48</v>
      </c>
      <c r="AH127" s="115">
        <f t="shared" si="112"/>
        <v>52372.41</v>
      </c>
      <c r="AI127" s="115">
        <f t="shared" si="112"/>
        <v>23582.61</v>
      </c>
      <c r="AJ127" s="115">
        <f t="shared" si="112"/>
        <v>0</v>
      </c>
      <c r="AK127" s="115">
        <f t="shared" ref="AK127:BP127" si="113">SUBTOTAL(9,AK125:AK126)</f>
        <v>399334.85</v>
      </c>
      <c r="AL127" s="115">
        <f t="shared" si="113"/>
        <v>14288.24</v>
      </c>
      <c r="AM127" s="115">
        <f t="shared" si="113"/>
        <v>4184445.21</v>
      </c>
      <c r="AN127" s="115">
        <f t="shared" si="113"/>
        <v>25248.53</v>
      </c>
      <c r="AO127" s="115">
        <f t="shared" si="113"/>
        <v>631810.06999999995</v>
      </c>
      <c r="AP127" s="115">
        <f t="shared" si="113"/>
        <v>71694.3</v>
      </c>
      <c r="AQ127" s="115">
        <f t="shared" si="113"/>
        <v>22248.85</v>
      </c>
      <c r="AR127" s="115">
        <f t="shared" si="113"/>
        <v>434126</v>
      </c>
      <c r="AS127" s="115">
        <f t="shared" si="113"/>
        <v>19959.68</v>
      </c>
      <c r="AT127" s="115">
        <f t="shared" si="113"/>
        <v>1916423.53</v>
      </c>
      <c r="AU127" s="115">
        <f t="shared" si="113"/>
        <v>283959.90999999997</v>
      </c>
      <c r="AV127" s="115">
        <f t="shared" si="113"/>
        <v>0</v>
      </c>
      <c r="AW127" s="115">
        <f t="shared" si="113"/>
        <v>266151.53000000003</v>
      </c>
      <c r="AX127" s="115">
        <f t="shared" si="113"/>
        <v>21496.04</v>
      </c>
      <c r="AY127" s="115">
        <f t="shared" si="113"/>
        <v>3536465.63</v>
      </c>
      <c r="AZ127" s="115">
        <f t="shared" si="113"/>
        <v>91957.3</v>
      </c>
      <c r="BA127" s="115">
        <f t="shared" si="113"/>
        <v>140785.82999999999</v>
      </c>
      <c r="BB127" s="115">
        <f t="shared" si="113"/>
        <v>8641681.0399999991</v>
      </c>
      <c r="BC127" s="115">
        <f t="shared" si="113"/>
        <v>6843128.5499999998</v>
      </c>
      <c r="BD127" s="115">
        <f t="shared" si="113"/>
        <v>21013.71</v>
      </c>
      <c r="BE127" s="115">
        <f t="shared" si="113"/>
        <v>54962.8</v>
      </c>
      <c r="BF127" s="115">
        <f t="shared" si="113"/>
        <v>2366868.64</v>
      </c>
      <c r="BG127" s="115">
        <f t="shared" si="113"/>
        <v>273272.88</v>
      </c>
      <c r="BH127" s="115">
        <f t="shared" si="113"/>
        <v>837058.37</v>
      </c>
      <c r="BI127" s="115">
        <f t="shared" si="113"/>
        <v>47034.73</v>
      </c>
      <c r="BJ127" s="115">
        <f t="shared" si="113"/>
        <v>3067352.81</v>
      </c>
      <c r="BK127" s="115">
        <f t="shared" si="113"/>
        <v>80540.009999999995</v>
      </c>
      <c r="BL127" s="115">
        <f t="shared" si="113"/>
        <v>246512.68</v>
      </c>
      <c r="BM127" s="115">
        <f t="shared" si="113"/>
        <v>18245.82</v>
      </c>
      <c r="BN127" s="115">
        <f t="shared" si="113"/>
        <v>39311.33</v>
      </c>
      <c r="BO127" s="115">
        <f t="shared" si="113"/>
        <v>78773.05</v>
      </c>
      <c r="BP127" s="115">
        <f t="shared" si="113"/>
        <v>147742.18</v>
      </c>
      <c r="BQ127" s="115">
        <f t="shared" ref="BQ127:CV127" si="114">SUBTOTAL(9,BQ125:BQ126)</f>
        <v>169851.93</v>
      </c>
      <c r="BR127" s="115">
        <f t="shared" si="114"/>
        <v>86059.9</v>
      </c>
      <c r="BS127" s="115">
        <f t="shared" si="114"/>
        <v>326951.25</v>
      </c>
      <c r="BT127" s="115">
        <f t="shared" si="114"/>
        <v>0</v>
      </c>
      <c r="BU127" s="115">
        <f t="shared" si="114"/>
        <v>0</v>
      </c>
      <c r="BV127" s="115">
        <f t="shared" si="114"/>
        <v>11034999.08</v>
      </c>
      <c r="BW127" s="115">
        <f t="shared" si="114"/>
        <v>43697.36</v>
      </c>
      <c r="BX127" s="115">
        <f t="shared" si="114"/>
        <v>661787.32999999996</v>
      </c>
      <c r="BY127" s="115">
        <f t="shared" si="114"/>
        <v>86103.23</v>
      </c>
      <c r="BZ127" s="115">
        <f t="shared" si="114"/>
        <v>315293.3</v>
      </c>
      <c r="CA127" s="115">
        <f t="shared" si="114"/>
        <v>0</v>
      </c>
      <c r="CB127" s="115">
        <f t="shared" si="114"/>
        <v>3648036.69</v>
      </c>
      <c r="CC127" s="115">
        <f t="shared" si="114"/>
        <v>305519.88</v>
      </c>
      <c r="CD127" s="115">
        <f t="shared" si="114"/>
        <v>1484699.74</v>
      </c>
      <c r="CE127" s="115">
        <f t="shared" si="114"/>
        <v>185729.6</v>
      </c>
      <c r="CF127" s="115">
        <f t="shared" si="114"/>
        <v>0</v>
      </c>
      <c r="CG127" s="115">
        <f t="shared" si="114"/>
        <v>53330.94</v>
      </c>
      <c r="CH127" s="115">
        <f t="shared" si="114"/>
        <v>104378.69</v>
      </c>
      <c r="CI127" s="115">
        <f t="shared" si="114"/>
        <v>22418.81</v>
      </c>
      <c r="CJ127" s="115">
        <f t="shared" si="114"/>
        <v>71297.3</v>
      </c>
      <c r="CK127" s="115">
        <f t="shared" si="114"/>
        <v>114395.45</v>
      </c>
      <c r="CL127" s="115">
        <f t="shared" si="114"/>
        <v>756498.38</v>
      </c>
      <c r="CM127" s="115">
        <f t="shared" si="114"/>
        <v>37285.599999999999</v>
      </c>
      <c r="CN127" s="115">
        <f t="shared" si="114"/>
        <v>0</v>
      </c>
      <c r="CO127" s="115">
        <f t="shared" si="114"/>
        <v>345300.73</v>
      </c>
      <c r="CP127" s="115">
        <f t="shared" si="114"/>
        <v>854894.16</v>
      </c>
      <c r="CQ127" s="115">
        <f t="shared" si="114"/>
        <v>6189.49</v>
      </c>
      <c r="CR127" s="115">
        <f t="shared" si="114"/>
        <v>136058.76</v>
      </c>
      <c r="CS127" s="115">
        <f t="shared" si="114"/>
        <v>82345</v>
      </c>
      <c r="CT127" s="115">
        <f t="shared" si="114"/>
        <v>56229.83</v>
      </c>
      <c r="CU127" s="115">
        <f t="shared" si="114"/>
        <v>0</v>
      </c>
      <c r="CV127" s="115">
        <f t="shared" si="114"/>
        <v>8453.4500000000007</v>
      </c>
      <c r="CW127" s="115">
        <f t="shared" ref="CW127:EB127" si="115">SUBTOTAL(9,CW125:CW126)</f>
        <v>145102.93</v>
      </c>
      <c r="CX127" s="115">
        <f t="shared" si="115"/>
        <v>389019.75</v>
      </c>
      <c r="CY127" s="115">
        <f t="shared" si="115"/>
        <v>233116.41</v>
      </c>
      <c r="CZ127" s="115">
        <f t="shared" si="115"/>
        <v>819466.77</v>
      </c>
      <c r="DA127" s="115">
        <f t="shared" si="115"/>
        <v>1180955.93</v>
      </c>
      <c r="DB127" s="115">
        <f t="shared" si="115"/>
        <v>73016.06</v>
      </c>
      <c r="DC127" s="115">
        <f t="shared" si="115"/>
        <v>261032.11</v>
      </c>
      <c r="DD127" s="115">
        <f t="shared" si="115"/>
        <v>497463.68</v>
      </c>
      <c r="DE127" s="115">
        <f t="shared" si="115"/>
        <v>40525.730000000003</v>
      </c>
      <c r="DF127" s="115">
        <f t="shared" si="115"/>
        <v>58232.01</v>
      </c>
      <c r="DG127" s="115">
        <f t="shared" si="115"/>
        <v>0</v>
      </c>
      <c r="DH127" s="115">
        <f t="shared" si="115"/>
        <v>6419971.54</v>
      </c>
      <c r="DI127" s="115">
        <f t="shared" si="115"/>
        <v>15758.1</v>
      </c>
      <c r="DJ127" s="115">
        <f t="shared" si="115"/>
        <v>1112886.44</v>
      </c>
      <c r="DK127" s="115">
        <f t="shared" si="115"/>
        <v>46290.97</v>
      </c>
      <c r="DL127" s="115">
        <f t="shared" si="115"/>
        <v>13102.81</v>
      </c>
      <c r="DM127" s="115">
        <f t="shared" si="115"/>
        <v>5561969.8899999997</v>
      </c>
      <c r="DN127" s="115">
        <f t="shared" si="115"/>
        <v>464921.86</v>
      </c>
      <c r="DO127" s="115">
        <f t="shared" si="115"/>
        <v>122836.5</v>
      </c>
      <c r="DP127" s="115">
        <f t="shared" si="115"/>
        <v>1017143.37</v>
      </c>
      <c r="DQ127" s="115">
        <f t="shared" si="115"/>
        <v>0</v>
      </c>
      <c r="DR127" s="115">
        <f t="shared" si="115"/>
        <v>1063084.74</v>
      </c>
      <c r="DS127" s="115">
        <f t="shared" si="115"/>
        <v>75915.86</v>
      </c>
      <c r="DT127" s="115">
        <f t="shared" si="115"/>
        <v>0</v>
      </c>
      <c r="DU127" s="115">
        <f t="shared" si="115"/>
        <v>0</v>
      </c>
      <c r="DV127" s="115">
        <f t="shared" si="115"/>
        <v>80017.14</v>
      </c>
      <c r="DW127" s="115">
        <f t="shared" si="115"/>
        <v>0</v>
      </c>
      <c r="DX127" s="115">
        <f t="shared" si="115"/>
        <v>0</v>
      </c>
      <c r="DY127" s="115">
        <f t="shared" si="115"/>
        <v>1253115.51</v>
      </c>
      <c r="DZ127" s="115">
        <f t="shared" si="115"/>
        <v>0</v>
      </c>
      <c r="EA127" s="115">
        <f t="shared" si="115"/>
        <v>0</v>
      </c>
      <c r="EB127" s="115">
        <f t="shared" si="115"/>
        <v>167455.54999999999</v>
      </c>
      <c r="EC127" s="115">
        <f t="shared" ref="EC127:FH127" si="116">SUBTOTAL(9,EC125:EC126)</f>
        <v>100214.41</v>
      </c>
      <c r="ED127" s="115">
        <f t="shared" si="116"/>
        <v>42340.35</v>
      </c>
      <c r="EE127" s="115">
        <f t="shared" si="116"/>
        <v>104911.8</v>
      </c>
      <c r="EF127" s="115">
        <f t="shared" si="116"/>
        <v>0</v>
      </c>
      <c r="EG127" s="115">
        <f t="shared" si="116"/>
        <v>52440.85</v>
      </c>
      <c r="EH127" s="115">
        <f t="shared" si="116"/>
        <v>0</v>
      </c>
      <c r="EI127" s="115">
        <f t="shared" si="116"/>
        <v>716523.4</v>
      </c>
      <c r="EJ127" s="115">
        <f t="shared" si="116"/>
        <v>620051.47</v>
      </c>
      <c r="EK127" s="115">
        <f t="shared" si="116"/>
        <v>450073.44</v>
      </c>
      <c r="EL127" s="115">
        <f t="shared" si="116"/>
        <v>172100.55</v>
      </c>
      <c r="EM127" s="115">
        <f t="shared" si="116"/>
        <v>0</v>
      </c>
      <c r="EN127" s="115">
        <f t="shared" si="116"/>
        <v>0</v>
      </c>
      <c r="EO127" s="115">
        <f t="shared" si="116"/>
        <v>25019.33</v>
      </c>
      <c r="EP127" s="115">
        <f t="shared" si="116"/>
        <v>1003966.44</v>
      </c>
      <c r="EQ127" s="115">
        <f t="shared" si="116"/>
        <v>846741.94</v>
      </c>
      <c r="ER127" s="115">
        <f t="shared" si="116"/>
        <v>78270.02</v>
      </c>
      <c r="ES127" s="115">
        <f t="shared" si="116"/>
        <v>0</v>
      </c>
      <c r="ET127" s="115">
        <f t="shared" si="116"/>
        <v>0</v>
      </c>
      <c r="EU127" s="115">
        <f t="shared" si="116"/>
        <v>0</v>
      </c>
      <c r="EV127" s="115">
        <f t="shared" si="116"/>
        <v>1271.5</v>
      </c>
      <c r="EW127" s="115">
        <f t="shared" si="116"/>
        <v>199569.82</v>
      </c>
      <c r="EX127" s="115">
        <f t="shared" si="116"/>
        <v>65824.320000000007</v>
      </c>
      <c r="EY127" s="115">
        <f t="shared" si="116"/>
        <v>0</v>
      </c>
      <c r="EZ127" s="115">
        <f t="shared" si="116"/>
        <v>0</v>
      </c>
      <c r="FA127" s="115">
        <f t="shared" si="116"/>
        <v>0</v>
      </c>
      <c r="FB127" s="115">
        <f t="shared" si="116"/>
        <v>243400.34</v>
      </c>
      <c r="FC127" s="115">
        <f t="shared" si="116"/>
        <v>0</v>
      </c>
      <c r="FD127" s="115">
        <f t="shared" si="116"/>
        <v>64203.86</v>
      </c>
      <c r="FE127" s="115">
        <f t="shared" si="116"/>
        <v>221547.25</v>
      </c>
      <c r="FF127" s="115">
        <f t="shared" si="116"/>
        <v>0</v>
      </c>
      <c r="FG127" s="115">
        <f t="shared" si="116"/>
        <v>0</v>
      </c>
      <c r="FH127" s="115">
        <f t="shared" si="116"/>
        <v>0</v>
      </c>
      <c r="FI127" s="115">
        <f t="shared" ref="FI127:GI127" si="117">SUBTOTAL(9,FI125:FI126)</f>
        <v>0</v>
      </c>
      <c r="FJ127" s="115">
        <f t="shared" si="117"/>
        <v>0</v>
      </c>
      <c r="FK127" s="115">
        <f t="shared" si="117"/>
        <v>0</v>
      </c>
      <c r="FL127" s="115">
        <f t="shared" si="117"/>
        <v>82408.89</v>
      </c>
      <c r="FM127" s="115">
        <f t="shared" si="117"/>
        <v>66252.52</v>
      </c>
      <c r="FN127" s="115">
        <f t="shared" si="117"/>
        <v>0</v>
      </c>
      <c r="FO127" s="115">
        <f t="shared" si="117"/>
        <v>0</v>
      </c>
      <c r="FP127" s="115">
        <f t="shared" si="117"/>
        <v>0</v>
      </c>
      <c r="FQ127" s="115">
        <f t="shared" si="117"/>
        <v>0</v>
      </c>
      <c r="FR127" s="115">
        <f t="shared" si="117"/>
        <v>43004.31</v>
      </c>
      <c r="FS127" s="115">
        <f t="shared" si="117"/>
        <v>0</v>
      </c>
      <c r="FT127" s="115">
        <f t="shared" si="117"/>
        <v>55579.05</v>
      </c>
      <c r="FU127" s="115">
        <f t="shared" si="117"/>
        <v>0</v>
      </c>
      <c r="FV127" s="115">
        <f t="shared" si="117"/>
        <v>0</v>
      </c>
      <c r="FW127" s="115">
        <f t="shared" si="117"/>
        <v>0</v>
      </c>
      <c r="FX127" s="115">
        <f t="shared" si="117"/>
        <v>0</v>
      </c>
      <c r="FY127" s="115">
        <f t="shared" si="117"/>
        <v>0</v>
      </c>
      <c r="FZ127" s="115">
        <f t="shared" si="117"/>
        <v>8472.01</v>
      </c>
      <c r="GA127" s="115">
        <f t="shared" si="117"/>
        <v>36078.32</v>
      </c>
      <c r="GB127" s="115">
        <f t="shared" si="117"/>
        <v>0</v>
      </c>
      <c r="GC127" s="115">
        <f t="shared" si="117"/>
        <v>0</v>
      </c>
      <c r="GD127" s="115">
        <f t="shared" si="117"/>
        <v>0</v>
      </c>
      <c r="GE127" s="115">
        <f t="shared" si="117"/>
        <v>27966.69</v>
      </c>
      <c r="GF127" s="115">
        <f t="shared" si="117"/>
        <v>32718.23</v>
      </c>
      <c r="GG127" s="115">
        <f t="shared" si="117"/>
        <v>39001.919999999998</v>
      </c>
      <c r="GH127" s="115">
        <f t="shared" si="117"/>
        <v>0</v>
      </c>
      <c r="GI127" s="115">
        <f t="shared" si="117"/>
        <v>135475337.11999997</v>
      </c>
    </row>
    <row r="128" spans="1:191" ht="10.5" thickTop="1"/>
    <row r="129" spans="1:191" ht="10.5">
      <c r="A129" s="726" t="s">
        <v>0</v>
      </c>
      <c r="B129" s="726"/>
      <c r="C129" s="8" t="s">
        <v>281</v>
      </c>
      <c r="D129" s="7" t="s">
        <v>282</v>
      </c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  <c r="EB129" s="116"/>
      <c r="EC129" s="116"/>
      <c r="ED129" s="116"/>
      <c r="EE129" s="116"/>
      <c r="EF129" s="116"/>
      <c r="EG129" s="116"/>
      <c r="EH129" s="116"/>
      <c r="EI129" s="116"/>
      <c r="EJ129" s="116"/>
      <c r="EK129" s="116"/>
      <c r="EL129" s="116"/>
      <c r="EM129" s="116"/>
      <c r="EN129" s="116"/>
      <c r="EO129" s="116"/>
      <c r="EP129" s="116"/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6"/>
      <c r="FA129" s="116"/>
      <c r="FB129" s="116"/>
      <c r="FC129" s="116"/>
      <c r="FD129" s="116"/>
      <c r="FE129" s="116"/>
      <c r="FF129" s="116"/>
      <c r="FG129" s="116"/>
      <c r="FH129" s="116"/>
      <c r="FI129" s="116"/>
      <c r="FJ129" s="116"/>
      <c r="FK129" s="116"/>
      <c r="FL129" s="116"/>
      <c r="FM129" s="116"/>
      <c r="FN129" s="116"/>
      <c r="FO129" s="116"/>
      <c r="FP129" s="116"/>
      <c r="FQ129" s="116"/>
      <c r="FR129" s="116"/>
      <c r="FS129" s="116"/>
      <c r="FT129" s="116"/>
      <c r="FU129" s="116"/>
      <c r="FV129" s="116"/>
      <c r="FW129" s="116"/>
      <c r="FX129" s="116"/>
      <c r="FY129" s="116"/>
      <c r="FZ129" s="116"/>
      <c r="GA129" s="116"/>
      <c r="GB129" s="116"/>
      <c r="GC129" s="116"/>
      <c r="GD129" s="116"/>
      <c r="GE129" s="116"/>
      <c r="GF129" s="116"/>
      <c r="GG129" s="116"/>
      <c r="GH129" s="116"/>
      <c r="GI129" s="116"/>
    </row>
    <row r="130" spans="1:191">
      <c r="A130" s="727" t="s">
        <v>0</v>
      </c>
      <c r="B130" s="727"/>
      <c r="C130" s="9" t="s">
        <v>317</v>
      </c>
      <c r="D130" t="s">
        <v>318</v>
      </c>
      <c r="E130" s="113">
        <v>0</v>
      </c>
      <c r="F130" s="113">
        <v>0</v>
      </c>
      <c r="G130" s="113">
        <v>0</v>
      </c>
      <c r="H130" s="113">
        <v>0</v>
      </c>
      <c r="I130" s="113">
        <v>2647913.35</v>
      </c>
      <c r="J130" s="113">
        <v>0</v>
      </c>
      <c r="K130" s="113">
        <v>0</v>
      </c>
      <c r="L130" s="113">
        <v>0</v>
      </c>
      <c r="M130" s="113">
        <v>0</v>
      </c>
      <c r="N130" s="113">
        <v>0</v>
      </c>
      <c r="O130" s="113">
        <v>0</v>
      </c>
      <c r="P130" s="113">
        <v>0</v>
      </c>
      <c r="Q130" s="113">
        <v>0</v>
      </c>
      <c r="R130" s="113">
        <v>0</v>
      </c>
      <c r="S130" s="113">
        <v>0</v>
      </c>
      <c r="T130" s="113">
        <v>0</v>
      </c>
      <c r="U130" s="113">
        <v>0</v>
      </c>
      <c r="V130" s="113">
        <v>0</v>
      </c>
      <c r="W130" s="113">
        <v>0</v>
      </c>
      <c r="X130" s="113">
        <v>502</v>
      </c>
      <c r="Y130" s="113">
        <v>0</v>
      </c>
      <c r="Z130" s="113">
        <v>191142.79</v>
      </c>
      <c r="AA130" s="113">
        <v>0</v>
      </c>
      <c r="AB130" s="113">
        <v>0</v>
      </c>
      <c r="AC130" s="113">
        <v>0</v>
      </c>
      <c r="AD130" s="113">
        <v>0</v>
      </c>
      <c r="AE130" s="113">
        <v>0</v>
      </c>
      <c r="AF130" s="113">
        <v>0</v>
      </c>
      <c r="AG130" s="113">
        <v>0</v>
      </c>
      <c r="AH130" s="113">
        <v>0</v>
      </c>
      <c r="AI130" s="113">
        <v>0</v>
      </c>
      <c r="AJ130" s="113">
        <v>0</v>
      </c>
      <c r="AK130" s="113">
        <v>0</v>
      </c>
      <c r="AL130" s="113">
        <v>0</v>
      </c>
      <c r="AM130" s="113">
        <v>0</v>
      </c>
      <c r="AN130" s="113">
        <v>3507.51</v>
      </c>
      <c r="AO130" s="113">
        <v>0</v>
      </c>
      <c r="AP130" s="113">
        <v>0</v>
      </c>
      <c r="AQ130" s="113">
        <v>0</v>
      </c>
      <c r="AR130" s="113">
        <v>0</v>
      </c>
      <c r="AS130" s="113">
        <v>0</v>
      </c>
      <c r="AT130" s="113">
        <v>147287.43</v>
      </c>
      <c r="AU130" s="113">
        <v>0</v>
      </c>
      <c r="AV130" s="113">
        <v>0</v>
      </c>
      <c r="AW130" s="113">
        <v>0</v>
      </c>
      <c r="AX130" s="113">
        <v>0</v>
      </c>
      <c r="AY130" s="113">
        <v>0</v>
      </c>
      <c r="AZ130" s="113">
        <v>0</v>
      </c>
      <c r="BA130" s="113">
        <v>0</v>
      </c>
      <c r="BB130" s="113">
        <v>0</v>
      </c>
      <c r="BC130" s="113">
        <v>0</v>
      </c>
      <c r="BD130" s="113">
        <v>0</v>
      </c>
      <c r="BE130" s="113">
        <v>0</v>
      </c>
      <c r="BF130" s="113">
        <v>0</v>
      </c>
      <c r="BG130" s="113">
        <v>0</v>
      </c>
      <c r="BH130" s="113">
        <v>0</v>
      </c>
      <c r="BI130" s="113">
        <v>0</v>
      </c>
      <c r="BJ130" s="113">
        <v>0</v>
      </c>
      <c r="BK130" s="113">
        <v>0</v>
      </c>
      <c r="BL130" s="113">
        <v>0</v>
      </c>
      <c r="BM130" s="113">
        <v>0</v>
      </c>
      <c r="BN130" s="113">
        <v>0</v>
      </c>
      <c r="BO130" s="113">
        <v>0</v>
      </c>
      <c r="BP130" s="113">
        <v>0</v>
      </c>
      <c r="BQ130" s="113">
        <v>0</v>
      </c>
      <c r="BR130" s="113">
        <v>0</v>
      </c>
      <c r="BS130" s="113">
        <v>0</v>
      </c>
      <c r="BT130" s="113">
        <v>0</v>
      </c>
      <c r="BU130" s="113">
        <v>0</v>
      </c>
      <c r="BV130" s="113">
        <v>0</v>
      </c>
      <c r="BW130" s="113">
        <v>0</v>
      </c>
      <c r="BX130" s="113">
        <v>0</v>
      </c>
      <c r="BY130" s="113">
        <v>0</v>
      </c>
      <c r="BZ130" s="113">
        <v>0</v>
      </c>
      <c r="CA130" s="113">
        <v>0</v>
      </c>
      <c r="CB130" s="113">
        <v>0</v>
      </c>
      <c r="CC130" s="113">
        <v>0</v>
      </c>
      <c r="CD130" s="113">
        <v>0</v>
      </c>
      <c r="CE130" s="113">
        <v>0</v>
      </c>
      <c r="CF130" s="113">
        <v>0</v>
      </c>
      <c r="CG130" s="113">
        <v>0</v>
      </c>
      <c r="CH130" s="113">
        <v>0</v>
      </c>
      <c r="CI130" s="113">
        <v>0</v>
      </c>
      <c r="CJ130" s="113">
        <v>0</v>
      </c>
      <c r="CK130" s="113">
        <v>0</v>
      </c>
      <c r="CL130" s="113">
        <v>0</v>
      </c>
      <c r="CM130" s="113">
        <v>0</v>
      </c>
      <c r="CN130" s="113">
        <v>0</v>
      </c>
      <c r="CO130" s="113">
        <v>0</v>
      </c>
      <c r="CP130" s="113">
        <v>74048.350000000006</v>
      </c>
      <c r="CQ130" s="113">
        <v>0</v>
      </c>
      <c r="CR130" s="113">
        <v>0</v>
      </c>
      <c r="CS130" s="113">
        <v>0</v>
      </c>
      <c r="CT130" s="113">
        <v>0</v>
      </c>
      <c r="CU130" s="113">
        <v>0</v>
      </c>
      <c r="CV130" s="113">
        <v>0</v>
      </c>
      <c r="CW130" s="113">
        <v>0</v>
      </c>
      <c r="CX130" s="113">
        <v>20225.45</v>
      </c>
      <c r="CY130" s="113">
        <v>0</v>
      </c>
      <c r="CZ130" s="113">
        <v>0</v>
      </c>
      <c r="DA130" s="113">
        <v>0</v>
      </c>
      <c r="DB130" s="113">
        <v>4609.6499999999996</v>
      </c>
      <c r="DC130" s="113">
        <v>0</v>
      </c>
      <c r="DD130" s="113">
        <v>0</v>
      </c>
      <c r="DE130" s="113">
        <v>0</v>
      </c>
      <c r="DF130" s="113">
        <v>0</v>
      </c>
      <c r="DG130" s="113">
        <v>0</v>
      </c>
      <c r="DH130" s="113">
        <v>473139.32</v>
      </c>
      <c r="DI130" s="113">
        <v>0</v>
      </c>
      <c r="DJ130" s="113">
        <v>0</v>
      </c>
      <c r="DK130" s="113">
        <v>0</v>
      </c>
      <c r="DL130" s="113">
        <v>0</v>
      </c>
      <c r="DM130" s="113">
        <v>0</v>
      </c>
      <c r="DN130" s="113">
        <v>0</v>
      </c>
      <c r="DO130" s="113">
        <v>0</v>
      </c>
      <c r="DP130" s="113">
        <v>0</v>
      </c>
      <c r="DQ130" s="113">
        <v>0</v>
      </c>
      <c r="DR130" s="113">
        <v>0</v>
      </c>
      <c r="DS130" s="113">
        <v>0</v>
      </c>
      <c r="DT130" s="113">
        <v>0</v>
      </c>
      <c r="DU130" s="113">
        <v>0</v>
      </c>
      <c r="DV130" s="113">
        <v>0</v>
      </c>
      <c r="DW130" s="113">
        <v>0</v>
      </c>
      <c r="DX130" s="113">
        <v>0</v>
      </c>
      <c r="DY130" s="113">
        <v>0</v>
      </c>
      <c r="DZ130" s="113">
        <v>0</v>
      </c>
      <c r="EA130" s="113">
        <v>0</v>
      </c>
      <c r="EB130" s="113">
        <v>0</v>
      </c>
      <c r="EC130" s="113">
        <v>0</v>
      </c>
      <c r="ED130" s="113">
        <v>0</v>
      </c>
      <c r="EE130" s="113">
        <v>0</v>
      </c>
      <c r="EF130" s="113">
        <v>0</v>
      </c>
      <c r="EG130" s="113">
        <v>0</v>
      </c>
      <c r="EH130" s="113">
        <v>0</v>
      </c>
      <c r="EI130" s="113">
        <v>0</v>
      </c>
      <c r="EJ130" s="113">
        <v>0</v>
      </c>
      <c r="EK130" s="113">
        <v>0</v>
      </c>
      <c r="EL130" s="113">
        <v>0</v>
      </c>
      <c r="EM130" s="113">
        <v>0</v>
      </c>
      <c r="EN130" s="113">
        <v>0</v>
      </c>
      <c r="EO130" s="113">
        <v>0</v>
      </c>
      <c r="EP130" s="113">
        <v>0</v>
      </c>
      <c r="EQ130" s="113">
        <v>0</v>
      </c>
      <c r="ER130" s="113">
        <v>0</v>
      </c>
      <c r="ES130" s="113">
        <v>0</v>
      </c>
      <c r="ET130" s="113">
        <v>0</v>
      </c>
      <c r="EU130" s="113">
        <v>0</v>
      </c>
      <c r="EV130" s="113">
        <v>0</v>
      </c>
      <c r="EW130" s="113">
        <v>0</v>
      </c>
      <c r="EX130" s="113">
        <v>0</v>
      </c>
      <c r="EY130" s="113">
        <v>0</v>
      </c>
      <c r="EZ130" s="113">
        <v>0</v>
      </c>
      <c r="FA130" s="113">
        <v>0</v>
      </c>
      <c r="FB130" s="113">
        <v>0</v>
      </c>
      <c r="FC130" s="113">
        <v>0</v>
      </c>
      <c r="FD130" s="113">
        <v>0</v>
      </c>
      <c r="FE130" s="113">
        <v>0</v>
      </c>
      <c r="FF130" s="113">
        <v>0</v>
      </c>
      <c r="FG130" s="113">
        <v>0</v>
      </c>
      <c r="FH130" s="113">
        <v>0</v>
      </c>
      <c r="FI130" s="113">
        <v>0</v>
      </c>
      <c r="FJ130" s="113">
        <v>0</v>
      </c>
      <c r="FK130" s="113">
        <v>0</v>
      </c>
      <c r="FL130" s="113">
        <v>0</v>
      </c>
      <c r="FM130" s="113">
        <v>0</v>
      </c>
      <c r="FN130" s="113">
        <v>0</v>
      </c>
      <c r="FO130" s="113">
        <v>0</v>
      </c>
      <c r="FP130" s="113">
        <v>0</v>
      </c>
      <c r="FQ130" s="113">
        <v>0</v>
      </c>
      <c r="FR130" s="113">
        <v>0</v>
      </c>
      <c r="FS130" s="113">
        <v>0</v>
      </c>
      <c r="FT130" s="113">
        <v>0</v>
      </c>
      <c r="FU130" s="113">
        <v>0</v>
      </c>
      <c r="FV130" s="113">
        <v>0</v>
      </c>
      <c r="FW130" s="113">
        <v>0</v>
      </c>
      <c r="FX130" s="113">
        <v>0</v>
      </c>
      <c r="FY130" s="113">
        <v>0</v>
      </c>
      <c r="FZ130" s="113">
        <v>0</v>
      </c>
      <c r="GA130" s="113">
        <v>0</v>
      </c>
      <c r="GB130" s="113">
        <v>0</v>
      </c>
      <c r="GC130" s="113">
        <v>0</v>
      </c>
      <c r="GD130" s="113">
        <v>0</v>
      </c>
      <c r="GE130" s="113">
        <v>0</v>
      </c>
      <c r="GF130" s="113">
        <v>0</v>
      </c>
      <c r="GG130" s="113">
        <v>0</v>
      </c>
      <c r="GH130" s="113">
        <v>0</v>
      </c>
      <c r="GI130" s="113">
        <f>SUM(E130:GH130)</f>
        <v>3562375.85</v>
      </c>
    </row>
    <row r="131" spans="1:191" ht="11" thickBot="1">
      <c r="A131" s="725" t="s">
        <v>0</v>
      </c>
      <c r="B131" s="725"/>
      <c r="C131" s="11" t="s">
        <v>281</v>
      </c>
      <c r="D131" s="10" t="s">
        <v>285</v>
      </c>
      <c r="E131" s="115">
        <f t="shared" ref="E131:AJ131" si="118">SUBTOTAL(9,E129:E130)</f>
        <v>0</v>
      </c>
      <c r="F131" s="115">
        <f t="shared" si="118"/>
        <v>0</v>
      </c>
      <c r="G131" s="115">
        <f t="shared" si="118"/>
        <v>0</v>
      </c>
      <c r="H131" s="115">
        <f t="shared" si="118"/>
        <v>0</v>
      </c>
      <c r="I131" s="115">
        <f t="shared" si="118"/>
        <v>2647913.35</v>
      </c>
      <c r="J131" s="115">
        <f t="shared" si="118"/>
        <v>0</v>
      </c>
      <c r="K131" s="115">
        <f t="shared" si="118"/>
        <v>0</v>
      </c>
      <c r="L131" s="115">
        <f t="shared" si="118"/>
        <v>0</v>
      </c>
      <c r="M131" s="115">
        <f t="shared" si="118"/>
        <v>0</v>
      </c>
      <c r="N131" s="115">
        <f t="shared" si="118"/>
        <v>0</v>
      </c>
      <c r="O131" s="115">
        <f t="shared" si="118"/>
        <v>0</v>
      </c>
      <c r="P131" s="115">
        <f t="shared" si="118"/>
        <v>0</v>
      </c>
      <c r="Q131" s="115">
        <f t="shared" si="118"/>
        <v>0</v>
      </c>
      <c r="R131" s="115">
        <f t="shared" si="118"/>
        <v>0</v>
      </c>
      <c r="S131" s="115">
        <f t="shared" si="118"/>
        <v>0</v>
      </c>
      <c r="T131" s="115">
        <f t="shared" si="118"/>
        <v>0</v>
      </c>
      <c r="U131" s="115">
        <f t="shared" si="118"/>
        <v>0</v>
      </c>
      <c r="V131" s="115">
        <f t="shared" si="118"/>
        <v>0</v>
      </c>
      <c r="W131" s="115">
        <f t="shared" si="118"/>
        <v>0</v>
      </c>
      <c r="X131" s="115">
        <f t="shared" si="118"/>
        <v>502</v>
      </c>
      <c r="Y131" s="115">
        <f t="shared" si="118"/>
        <v>0</v>
      </c>
      <c r="Z131" s="115">
        <f t="shared" si="118"/>
        <v>191142.79</v>
      </c>
      <c r="AA131" s="115">
        <f t="shared" si="118"/>
        <v>0</v>
      </c>
      <c r="AB131" s="115">
        <f t="shared" si="118"/>
        <v>0</v>
      </c>
      <c r="AC131" s="115">
        <f t="shared" si="118"/>
        <v>0</v>
      </c>
      <c r="AD131" s="115">
        <f t="shared" si="118"/>
        <v>0</v>
      </c>
      <c r="AE131" s="115">
        <f t="shared" si="118"/>
        <v>0</v>
      </c>
      <c r="AF131" s="115">
        <f t="shared" si="118"/>
        <v>0</v>
      </c>
      <c r="AG131" s="115">
        <f t="shared" si="118"/>
        <v>0</v>
      </c>
      <c r="AH131" s="115">
        <f t="shared" si="118"/>
        <v>0</v>
      </c>
      <c r="AI131" s="115">
        <f t="shared" si="118"/>
        <v>0</v>
      </c>
      <c r="AJ131" s="115">
        <f t="shared" si="118"/>
        <v>0</v>
      </c>
      <c r="AK131" s="115">
        <f t="shared" ref="AK131:BP131" si="119">SUBTOTAL(9,AK129:AK130)</f>
        <v>0</v>
      </c>
      <c r="AL131" s="115">
        <f t="shared" si="119"/>
        <v>0</v>
      </c>
      <c r="AM131" s="115">
        <f t="shared" si="119"/>
        <v>0</v>
      </c>
      <c r="AN131" s="115">
        <f t="shared" si="119"/>
        <v>3507.51</v>
      </c>
      <c r="AO131" s="115">
        <f t="shared" si="119"/>
        <v>0</v>
      </c>
      <c r="AP131" s="115">
        <f t="shared" si="119"/>
        <v>0</v>
      </c>
      <c r="AQ131" s="115">
        <f t="shared" si="119"/>
        <v>0</v>
      </c>
      <c r="AR131" s="115">
        <f t="shared" si="119"/>
        <v>0</v>
      </c>
      <c r="AS131" s="115">
        <f t="shared" si="119"/>
        <v>0</v>
      </c>
      <c r="AT131" s="115">
        <f t="shared" si="119"/>
        <v>147287.43</v>
      </c>
      <c r="AU131" s="115">
        <f t="shared" si="119"/>
        <v>0</v>
      </c>
      <c r="AV131" s="115">
        <f t="shared" si="119"/>
        <v>0</v>
      </c>
      <c r="AW131" s="115">
        <f t="shared" si="119"/>
        <v>0</v>
      </c>
      <c r="AX131" s="115">
        <f t="shared" si="119"/>
        <v>0</v>
      </c>
      <c r="AY131" s="115">
        <f t="shared" si="119"/>
        <v>0</v>
      </c>
      <c r="AZ131" s="115">
        <f t="shared" si="119"/>
        <v>0</v>
      </c>
      <c r="BA131" s="115">
        <f t="shared" si="119"/>
        <v>0</v>
      </c>
      <c r="BB131" s="115">
        <f t="shared" si="119"/>
        <v>0</v>
      </c>
      <c r="BC131" s="115">
        <f t="shared" si="119"/>
        <v>0</v>
      </c>
      <c r="BD131" s="115">
        <f t="shared" si="119"/>
        <v>0</v>
      </c>
      <c r="BE131" s="115">
        <f t="shared" si="119"/>
        <v>0</v>
      </c>
      <c r="BF131" s="115">
        <f t="shared" si="119"/>
        <v>0</v>
      </c>
      <c r="BG131" s="115">
        <f t="shared" si="119"/>
        <v>0</v>
      </c>
      <c r="BH131" s="115">
        <f t="shared" si="119"/>
        <v>0</v>
      </c>
      <c r="BI131" s="115">
        <f t="shared" si="119"/>
        <v>0</v>
      </c>
      <c r="BJ131" s="115">
        <f t="shared" si="119"/>
        <v>0</v>
      </c>
      <c r="BK131" s="115">
        <f t="shared" si="119"/>
        <v>0</v>
      </c>
      <c r="BL131" s="115">
        <f t="shared" si="119"/>
        <v>0</v>
      </c>
      <c r="BM131" s="115">
        <f t="shared" si="119"/>
        <v>0</v>
      </c>
      <c r="BN131" s="115">
        <f t="shared" si="119"/>
        <v>0</v>
      </c>
      <c r="BO131" s="115">
        <f t="shared" si="119"/>
        <v>0</v>
      </c>
      <c r="BP131" s="115">
        <f t="shared" si="119"/>
        <v>0</v>
      </c>
      <c r="BQ131" s="115">
        <f t="shared" ref="BQ131:CV131" si="120">SUBTOTAL(9,BQ129:BQ130)</f>
        <v>0</v>
      </c>
      <c r="BR131" s="115">
        <f t="shared" si="120"/>
        <v>0</v>
      </c>
      <c r="BS131" s="115">
        <f t="shared" si="120"/>
        <v>0</v>
      </c>
      <c r="BT131" s="115">
        <f t="shared" si="120"/>
        <v>0</v>
      </c>
      <c r="BU131" s="115">
        <f t="shared" si="120"/>
        <v>0</v>
      </c>
      <c r="BV131" s="115">
        <f t="shared" si="120"/>
        <v>0</v>
      </c>
      <c r="BW131" s="115">
        <f t="shared" si="120"/>
        <v>0</v>
      </c>
      <c r="BX131" s="115">
        <f t="shared" si="120"/>
        <v>0</v>
      </c>
      <c r="BY131" s="115">
        <f t="shared" si="120"/>
        <v>0</v>
      </c>
      <c r="BZ131" s="115">
        <f t="shared" si="120"/>
        <v>0</v>
      </c>
      <c r="CA131" s="115">
        <f t="shared" si="120"/>
        <v>0</v>
      </c>
      <c r="CB131" s="115">
        <f t="shared" si="120"/>
        <v>0</v>
      </c>
      <c r="CC131" s="115">
        <f t="shared" si="120"/>
        <v>0</v>
      </c>
      <c r="CD131" s="115">
        <f t="shared" si="120"/>
        <v>0</v>
      </c>
      <c r="CE131" s="115">
        <f t="shared" si="120"/>
        <v>0</v>
      </c>
      <c r="CF131" s="115">
        <f t="shared" si="120"/>
        <v>0</v>
      </c>
      <c r="CG131" s="115">
        <f t="shared" si="120"/>
        <v>0</v>
      </c>
      <c r="CH131" s="115">
        <f t="shared" si="120"/>
        <v>0</v>
      </c>
      <c r="CI131" s="115">
        <f t="shared" si="120"/>
        <v>0</v>
      </c>
      <c r="CJ131" s="115">
        <f t="shared" si="120"/>
        <v>0</v>
      </c>
      <c r="CK131" s="115">
        <f t="shared" si="120"/>
        <v>0</v>
      </c>
      <c r="CL131" s="115">
        <f t="shared" si="120"/>
        <v>0</v>
      </c>
      <c r="CM131" s="115">
        <f t="shared" si="120"/>
        <v>0</v>
      </c>
      <c r="CN131" s="115">
        <f t="shared" si="120"/>
        <v>0</v>
      </c>
      <c r="CO131" s="115">
        <f t="shared" si="120"/>
        <v>0</v>
      </c>
      <c r="CP131" s="115">
        <f t="shared" si="120"/>
        <v>74048.350000000006</v>
      </c>
      <c r="CQ131" s="115">
        <f t="shared" si="120"/>
        <v>0</v>
      </c>
      <c r="CR131" s="115">
        <f t="shared" si="120"/>
        <v>0</v>
      </c>
      <c r="CS131" s="115">
        <f t="shared" si="120"/>
        <v>0</v>
      </c>
      <c r="CT131" s="115">
        <f t="shared" si="120"/>
        <v>0</v>
      </c>
      <c r="CU131" s="115">
        <f t="shared" si="120"/>
        <v>0</v>
      </c>
      <c r="CV131" s="115">
        <f t="shared" si="120"/>
        <v>0</v>
      </c>
      <c r="CW131" s="115">
        <f t="shared" ref="CW131:EB131" si="121">SUBTOTAL(9,CW129:CW130)</f>
        <v>0</v>
      </c>
      <c r="CX131" s="115">
        <f t="shared" si="121"/>
        <v>20225.45</v>
      </c>
      <c r="CY131" s="115">
        <f t="shared" si="121"/>
        <v>0</v>
      </c>
      <c r="CZ131" s="115">
        <f t="shared" si="121"/>
        <v>0</v>
      </c>
      <c r="DA131" s="115">
        <f t="shared" si="121"/>
        <v>0</v>
      </c>
      <c r="DB131" s="115">
        <f t="shared" si="121"/>
        <v>4609.6499999999996</v>
      </c>
      <c r="DC131" s="115">
        <f t="shared" si="121"/>
        <v>0</v>
      </c>
      <c r="DD131" s="115">
        <f t="shared" si="121"/>
        <v>0</v>
      </c>
      <c r="DE131" s="115">
        <f t="shared" si="121"/>
        <v>0</v>
      </c>
      <c r="DF131" s="115">
        <f t="shared" si="121"/>
        <v>0</v>
      </c>
      <c r="DG131" s="115">
        <f t="shared" si="121"/>
        <v>0</v>
      </c>
      <c r="DH131" s="115">
        <f t="shared" si="121"/>
        <v>473139.32</v>
      </c>
      <c r="DI131" s="115">
        <f t="shared" si="121"/>
        <v>0</v>
      </c>
      <c r="DJ131" s="115">
        <f t="shared" si="121"/>
        <v>0</v>
      </c>
      <c r="DK131" s="115">
        <f t="shared" si="121"/>
        <v>0</v>
      </c>
      <c r="DL131" s="115">
        <f t="shared" si="121"/>
        <v>0</v>
      </c>
      <c r="DM131" s="115">
        <f t="shared" si="121"/>
        <v>0</v>
      </c>
      <c r="DN131" s="115">
        <f t="shared" si="121"/>
        <v>0</v>
      </c>
      <c r="DO131" s="115">
        <f t="shared" si="121"/>
        <v>0</v>
      </c>
      <c r="DP131" s="115">
        <f t="shared" si="121"/>
        <v>0</v>
      </c>
      <c r="DQ131" s="115">
        <f t="shared" si="121"/>
        <v>0</v>
      </c>
      <c r="DR131" s="115">
        <f t="shared" si="121"/>
        <v>0</v>
      </c>
      <c r="DS131" s="115">
        <f t="shared" si="121"/>
        <v>0</v>
      </c>
      <c r="DT131" s="115">
        <f t="shared" si="121"/>
        <v>0</v>
      </c>
      <c r="DU131" s="115">
        <f t="shared" si="121"/>
        <v>0</v>
      </c>
      <c r="DV131" s="115">
        <f t="shared" si="121"/>
        <v>0</v>
      </c>
      <c r="DW131" s="115">
        <f t="shared" si="121"/>
        <v>0</v>
      </c>
      <c r="DX131" s="115">
        <f t="shared" si="121"/>
        <v>0</v>
      </c>
      <c r="DY131" s="115">
        <f t="shared" si="121"/>
        <v>0</v>
      </c>
      <c r="DZ131" s="115">
        <f t="shared" si="121"/>
        <v>0</v>
      </c>
      <c r="EA131" s="115">
        <f t="shared" si="121"/>
        <v>0</v>
      </c>
      <c r="EB131" s="115">
        <f t="shared" si="121"/>
        <v>0</v>
      </c>
      <c r="EC131" s="115">
        <f t="shared" ref="EC131:FH131" si="122">SUBTOTAL(9,EC129:EC130)</f>
        <v>0</v>
      </c>
      <c r="ED131" s="115">
        <f t="shared" si="122"/>
        <v>0</v>
      </c>
      <c r="EE131" s="115">
        <f t="shared" si="122"/>
        <v>0</v>
      </c>
      <c r="EF131" s="115">
        <f t="shared" si="122"/>
        <v>0</v>
      </c>
      <c r="EG131" s="115">
        <f t="shared" si="122"/>
        <v>0</v>
      </c>
      <c r="EH131" s="115">
        <f t="shared" si="122"/>
        <v>0</v>
      </c>
      <c r="EI131" s="115">
        <f t="shared" si="122"/>
        <v>0</v>
      </c>
      <c r="EJ131" s="115">
        <f t="shared" si="122"/>
        <v>0</v>
      </c>
      <c r="EK131" s="115">
        <f t="shared" si="122"/>
        <v>0</v>
      </c>
      <c r="EL131" s="115">
        <f t="shared" si="122"/>
        <v>0</v>
      </c>
      <c r="EM131" s="115">
        <f t="shared" si="122"/>
        <v>0</v>
      </c>
      <c r="EN131" s="115">
        <f t="shared" si="122"/>
        <v>0</v>
      </c>
      <c r="EO131" s="115">
        <f t="shared" si="122"/>
        <v>0</v>
      </c>
      <c r="EP131" s="115">
        <f t="shared" si="122"/>
        <v>0</v>
      </c>
      <c r="EQ131" s="115">
        <f t="shared" si="122"/>
        <v>0</v>
      </c>
      <c r="ER131" s="115">
        <f t="shared" si="122"/>
        <v>0</v>
      </c>
      <c r="ES131" s="115">
        <f t="shared" si="122"/>
        <v>0</v>
      </c>
      <c r="ET131" s="115">
        <f t="shared" si="122"/>
        <v>0</v>
      </c>
      <c r="EU131" s="115">
        <f t="shared" si="122"/>
        <v>0</v>
      </c>
      <c r="EV131" s="115">
        <f t="shared" si="122"/>
        <v>0</v>
      </c>
      <c r="EW131" s="115">
        <f t="shared" si="122"/>
        <v>0</v>
      </c>
      <c r="EX131" s="115">
        <f t="shared" si="122"/>
        <v>0</v>
      </c>
      <c r="EY131" s="115">
        <f t="shared" si="122"/>
        <v>0</v>
      </c>
      <c r="EZ131" s="115">
        <f t="shared" si="122"/>
        <v>0</v>
      </c>
      <c r="FA131" s="115">
        <f t="shared" si="122"/>
        <v>0</v>
      </c>
      <c r="FB131" s="115">
        <f t="shared" si="122"/>
        <v>0</v>
      </c>
      <c r="FC131" s="115">
        <f t="shared" si="122"/>
        <v>0</v>
      </c>
      <c r="FD131" s="115">
        <f t="shared" si="122"/>
        <v>0</v>
      </c>
      <c r="FE131" s="115">
        <f t="shared" si="122"/>
        <v>0</v>
      </c>
      <c r="FF131" s="115">
        <f t="shared" si="122"/>
        <v>0</v>
      </c>
      <c r="FG131" s="115">
        <f t="shared" si="122"/>
        <v>0</v>
      </c>
      <c r="FH131" s="115">
        <f t="shared" si="122"/>
        <v>0</v>
      </c>
      <c r="FI131" s="115">
        <f t="shared" ref="FI131:GI131" si="123">SUBTOTAL(9,FI129:FI130)</f>
        <v>0</v>
      </c>
      <c r="FJ131" s="115">
        <f t="shared" si="123"/>
        <v>0</v>
      </c>
      <c r="FK131" s="115">
        <f t="shared" si="123"/>
        <v>0</v>
      </c>
      <c r="FL131" s="115">
        <f t="shared" si="123"/>
        <v>0</v>
      </c>
      <c r="FM131" s="115">
        <f t="shared" si="123"/>
        <v>0</v>
      </c>
      <c r="FN131" s="115">
        <f t="shared" si="123"/>
        <v>0</v>
      </c>
      <c r="FO131" s="115">
        <f t="shared" si="123"/>
        <v>0</v>
      </c>
      <c r="FP131" s="115">
        <f t="shared" si="123"/>
        <v>0</v>
      </c>
      <c r="FQ131" s="115">
        <f t="shared" si="123"/>
        <v>0</v>
      </c>
      <c r="FR131" s="115">
        <f t="shared" si="123"/>
        <v>0</v>
      </c>
      <c r="FS131" s="115">
        <f t="shared" si="123"/>
        <v>0</v>
      </c>
      <c r="FT131" s="115">
        <f t="shared" si="123"/>
        <v>0</v>
      </c>
      <c r="FU131" s="115">
        <f t="shared" si="123"/>
        <v>0</v>
      </c>
      <c r="FV131" s="115">
        <f t="shared" si="123"/>
        <v>0</v>
      </c>
      <c r="FW131" s="115">
        <f t="shared" si="123"/>
        <v>0</v>
      </c>
      <c r="FX131" s="115">
        <f t="shared" si="123"/>
        <v>0</v>
      </c>
      <c r="FY131" s="115">
        <f t="shared" si="123"/>
        <v>0</v>
      </c>
      <c r="FZ131" s="115">
        <f t="shared" si="123"/>
        <v>0</v>
      </c>
      <c r="GA131" s="115">
        <f t="shared" si="123"/>
        <v>0</v>
      </c>
      <c r="GB131" s="115">
        <f t="shared" si="123"/>
        <v>0</v>
      </c>
      <c r="GC131" s="115">
        <f t="shared" si="123"/>
        <v>0</v>
      </c>
      <c r="GD131" s="115">
        <f t="shared" si="123"/>
        <v>0</v>
      </c>
      <c r="GE131" s="115">
        <f t="shared" si="123"/>
        <v>0</v>
      </c>
      <c r="GF131" s="115">
        <f t="shared" si="123"/>
        <v>0</v>
      </c>
      <c r="GG131" s="115">
        <f t="shared" si="123"/>
        <v>0</v>
      </c>
      <c r="GH131" s="115">
        <f t="shared" si="123"/>
        <v>0</v>
      </c>
      <c r="GI131" s="115">
        <f t="shared" si="123"/>
        <v>3562375.85</v>
      </c>
    </row>
    <row r="132" spans="1:191" ht="10.5" thickTop="1"/>
    <row r="133" spans="1:191" ht="11" thickBot="1">
      <c r="A133" s="10" t="s">
        <v>305</v>
      </c>
      <c r="B133" s="725" t="s">
        <v>319</v>
      </c>
      <c r="C133" s="725"/>
      <c r="D133" s="725"/>
      <c r="E133" s="115">
        <f t="shared" ref="E133:AJ133" si="124">SUBTOTAL(9,E109:E132)</f>
        <v>24085.21</v>
      </c>
      <c r="F133" s="115">
        <f t="shared" si="124"/>
        <v>64919.49</v>
      </c>
      <c r="G133" s="115">
        <f t="shared" si="124"/>
        <v>0</v>
      </c>
      <c r="H133" s="115">
        <f t="shared" si="124"/>
        <v>2444963.7200000002</v>
      </c>
      <c r="I133" s="115">
        <f t="shared" si="124"/>
        <v>38785899.789999999</v>
      </c>
      <c r="J133" s="115">
        <f t="shared" si="124"/>
        <v>162030.54999999999</v>
      </c>
      <c r="K133" s="115">
        <f t="shared" si="124"/>
        <v>48951.18</v>
      </c>
      <c r="L133" s="115">
        <f t="shared" si="124"/>
        <v>5977.5</v>
      </c>
      <c r="M133" s="115">
        <f t="shared" si="124"/>
        <v>70046.89</v>
      </c>
      <c r="N133" s="115">
        <f t="shared" si="124"/>
        <v>32342.7</v>
      </c>
      <c r="O133" s="115">
        <f t="shared" si="124"/>
        <v>83526.209999999992</v>
      </c>
      <c r="P133" s="115">
        <f t="shared" si="124"/>
        <v>46873.64</v>
      </c>
      <c r="Q133" s="115">
        <f t="shared" si="124"/>
        <v>1502472.65</v>
      </c>
      <c r="R133" s="115">
        <f t="shared" si="124"/>
        <v>0</v>
      </c>
      <c r="S133" s="115">
        <f t="shared" si="124"/>
        <v>1493689.41</v>
      </c>
      <c r="T133" s="115">
        <f t="shared" si="124"/>
        <v>2473607.9900000002</v>
      </c>
      <c r="U133" s="115">
        <f t="shared" si="124"/>
        <v>2295312.21</v>
      </c>
      <c r="V133" s="115">
        <f t="shared" si="124"/>
        <v>1469490.45</v>
      </c>
      <c r="W133" s="115">
        <f t="shared" si="124"/>
        <v>267425.98</v>
      </c>
      <c r="X133" s="115">
        <f t="shared" si="124"/>
        <v>3828728.5500000003</v>
      </c>
      <c r="Y133" s="115">
        <f t="shared" si="124"/>
        <v>83729</v>
      </c>
      <c r="Z133" s="115">
        <f t="shared" si="124"/>
        <v>3801611.64</v>
      </c>
      <c r="AA133" s="115">
        <f t="shared" si="124"/>
        <v>57767.06</v>
      </c>
      <c r="AB133" s="115">
        <f t="shared" si="124"/>
        <v>241009.09</v>
      </c>
      <c r="AC133" s="115">
        <f t="shared" si="124"/>
        <v>251031.71</v>
      </c>
      <c r="AD133" s="115">
        <f t="shared" si="124"/>
        <v>206518.16</v>
      </c>
      <c r="AE133" s="115">
        <f t="shared" si="124"/>
        <v>147361.26999999999</v>
      </c>
      <c r="AF133" s="115">
        <f t="shared" si="124"/>
        <v>4007172.87</v>
      </c>
      <c r="AG133" s="115">
        <f t="shared" si="124"/>
        <v>803012.99</v>
      </c>
      <c r="AH133" s="115">
        <f t="shared" si="124"/>
        <v>66034.63</v>
      </c>
      <c r="AI133" s="115">
        <f t="shared" si="124"/>
        <v>26577.010000000002</v>
      </c>
      <c r="AJ133" s="115">
        <f t="shared" si="124"/>
        <v>0</v>
      </c>
      <c r="AK133" s="115">
        <f t="shared" ref="AK133:BP133" si="125">SUBTOTAL(9,AK109:AK132)</f>
        <v>406439.56</v>
      </c>
      <c r="AL133" s="115">
        <f t="shared" si="125"/>
        <v>14288.24</v>
      </c>
      <c r="AM133" s="115">
        <f t="shared" si="125"/>
        <v>4222464.08</v>
      </c>
      <c r="AN133" s="115">
        <f t="shared" si="125"/>
        <v>50305.03</v>
      </c>
      <c r="AO133" s="115">
        <f t="shared" si="125"/>
        <v>717557.5</v>
      </c>
      <c r="AP133" s="115">
        <f t="shared" si="125"/>
        <v>94067.15</v>
      </c>
      <c r="AQ133" s="115">
        <f t="shared" si="125"/>
        <v>22248.85</v>
      </c>
      <c r="AR133" s="115">
        <f t="shared" si="125"/>
        <v>439524</v>
      </c>
      <c r="AS133" s="115">
        <f t="shared" si="125"/>
        <v>67686.929999999993</v>
      </c>
      <c r="AT133" s="115">
        <f t="shared" si="125"/>
        <v>2095184.17</v>
      </c>
      <c r="AU133" s="115">
        <f t="shared" si="125"/>
        <v>289406.40999999997</v>
      </c>
      <c r="AV133" s="115">
        <f t="shared" si="125"/>
        <v>0</v>
      </c>
      <c r="AW133" s="115">
        <f t="shared" si="125"/>
        <v>333865.16000000003</v>
      </c>
      <c r="AX133" s="115">
        <f t="shared" si="125"/>
        <v>27474.54</v>
      </c>
      <c r="AY133" s="115">
        <f t="shared" si="125"/>
        <v>4063431.36</v>
      </c>
      <c r="AZ133" s="115">
        <f t="shared" si="125"/>
        <v>103550.8</v>
      </c>
      <c r="BA133" s="115">
        <f t="shared" si="125"/>
        <v>172476.59999999998</v>
      </c>
      <c r="BB133" s="115">
        <f t="shared" si="125"/>
        <v>8900745.4399999995</v>
      </c>
      <c r="BC133" s="115">
        <f t="shared" si="125"/>
        <v>7400918.0800000001</v>
      </c>
      <c r="BD133" s="115">
        <f t="shared" si="125"/>
        <v>21101.71</v>
      </c>
      <c r="BE133" s="115">
        <f t="shared" si="125"/>
        <v>60303.770000000004</v>
      </c>
      <c r="BF133" s="115">
        <f t="shared" si="125"/>
        <v>2472109.7200000002</v>
      </c>
      <c r="BG133" s="115">
        <f t="shared" si="125"/>
        <v>283285.27</v>
      </c>
      <c r="BH133" s="115">
        <f t="shared" si="125"/>
        <v>961434.34</v>
      </c>
      <c r="BI133" s="115">
        <f t="shared" si="125"/>
        <v>47034.73</v>
      </c>
      <c r="BJ133" s="115">
        <f t="shared" si="125"/>
        <v>4096801.2800000003</v>
      </c>
      <c r="BK133" s="115">
        <f t="shared" si="125"/>
        <v>85951.28</v>
      </c>
      <c r="BL133" s="115">
        <f t="shared" si="125"/>
        <v>285653.89999999997</v>
      </c>
      <c r="BM133" s="115">
        <f t="shared" si="125"/>
        <v>31102.22</v>
      </c>
      <c r="BN133" s="115">
        <f t="shared" si="125"/>
        <v>75567.55</v>
      </c>
      <c r="BO133" s="115">
        <f t="shared" si="125"/>
        <v>95793</v>
      </c>
      <c r="BP133" s="115">
        <f t="shared" si="125"/>
        <v>153833.22</v>
      </c>
      <c r="BQ133" s="115">
        <f t="shared" ref="BQ133:CV133" si="126">SUBTOTAL(9,BQ109:BQ132)</f>
        <v>175700.03</v>
      </c>
      <c r="BR133" s="115">
        <f t="shared" si="126"/>
        <v>87007.56</v>
      </c>
      <c r="BS133" s="115">
        <f t="shared" si="126"/>
        <v>328766.5</v>
      </c>
      <c r="BT133" s="115">
        <f t="shared" si="126"/>
        <v>0</v>
      </c>
      <c r="BU133" s="115">
        <f t="shared" si="126"/>
        <v>72287.100000000006</v>
      </c>
      <c r="BV133" s="115">
        <f t="shared" si="126"/>
        <v>12822065.18</v>
      </c>
      <c r="BW133" s="115">
        <f t="shared" si="126"/>
        <v>43840.76</v>
      </c>
      <c r="BX133" s="115">
        <f t="shared" si="126"/>
        <v>709702.85</v>
      </c>
      <c r="BY133" s="115">
        <f t="shared" si="126"/>
        <v>120954.22</v>
      </c>
      <c r="BZ133" s="115">
        <f t="shared" si="126"/>
        <v>319398.05</v>
      </c>
      <c r="CA133" s="115">
        <f t="shared" si="126"/>
        <v>75000</v>
      </c>
      <c r="CB133" s="115">
        <f t="shared" si="126"/>
        <v>4004142.9499999997</v>
      </c>
      <c r="CC133" s="115">
        <f t="shared" si="126"/>
        <v>340594.6</v>
      </c>
      <c r="CD133" s="115">
        <f t="shared" si="126"/>
        <v>1686523.23</v>
      </c>
      <c r="CE133" s="115">
        <f t="shared" si="126"/>
        <v>204489.56</v>
      </c>
      <c r="CF133" s="115">
        <f t="shared" si="126"/>
        <v>0</v>
      </c>
      <c r="CG133" s="115">
        <f t="shared" si="126"/>
        <v>56300.130000000005</v>
      </c>
      <c r="CH133" s="115">
        <f t="shared" si="126"/>
        <v>132216.91</v>
      </c>
      <c r="CI133" s="115">
        <f t="shared" si="126"/>
        <v>28893.260000000002</v>
      </c>
      <c r="CJ133" s="115">
        <f t="shared" si="126"/>
        <v>87693</v>
      </c>
      <c r="CK133" s="115">
        <f t="shared" si="126"/>
        <v>117928.95</v>
      </c>
      <c r="CL133" s="115">
        <f t="shared" si="126"/>
        <v>766336.34</v>
      </c>
      <c r="CM133" s="115">
        <f t="shared" si="126"/>
        <v>45630.61</v>
      </c>
      <c r="CN133" s="115">
        <f t="shared" si="126"/>
        <v>0</v>
      </c>
      <c r="CO133" s="115">
        <f t="shared" si="126"/>
        <v>354221.86</v>
      </c>
      <c r="CP133" s="115">
        <f t="shared" si="126"/>
        <v>1188185.9500000002</v>
      </c>
      <c r="CQ133" s="115">
        <f t="shared" si="126"/>
        <v>11086.04</v>
      </c>
      <c r="CR133" s="115">
        <f t="shared" si="126"/>
        <v>144084.20000000001</v>
      </c>
      <c r="CS133" s="115">
        <f t="shared" si="126"/>
        <v>82444</v>
      </c>
      <c r="CT133" s="115">
        <f t="shared" si="126"/>
        <v>56294.83</v>
      </c>
      <c r="CU133" s="115">
        <f t="shared" si="126"/>
        <v>0</v>
      </c>
      <c r="CV133" s="115">
        <f t="shared" si="126"/>
        <v>19681.510000000002</v>
      </c>
      <c r="CW133" s="115">
        <f t="shared" ref="CW133:EB133" si="127">SUBTOTAL(9,CW109:CW132)</f>
        <v>190289.38</v>
      </c>
      <c r="CX133" s="115">
        <f t="shared" si="127"/>
        <v>442858.7</v>
      </c>
      <c r="CY133" s="115">
        <f t="shared" si="127"/>
        <v>238175.06</v>
      </c>
      <c r="CZ133" s="115">
        <f t="shared" si="127"/>
        <v>1078711.9300000002</v>
      </c>
      <c r="DA133" s="115">
        <f t="shared" si="127"/>
        <v>1317241.33</v>
      </c>
      <c r="DB133" s="115">
        <f t="shared" si="127"/>
        <v>84541.48</v>
      </c>
      <c r="DC133" s="115">
        <f t="shared" si="127"/>
        <v>264546.64</v>
      </c>
      <c r="DD133" s="115">
        <f t="shared" si="127"/>
        <v>508235.04</v>
      </c>
      <c r="DE133" s="115">
        <f t="shared" si="127"/>
        <v>40749.68</v>
      </c>
      <c r="DF133" s="115">
        <f t="shared" si="127"/>
        <v>62776.54</v>
      </c>
      <c r="DG133" s="115">
        <f t="shared" si="127"/>
        <v>6534230.0299999993</v>
      </c>
      <c r="DH133" s="115">
        <f t="shared" si="127"/>
        <v>7236920.1800000006</v>
      </c>
      <c r="DI133" s="115">
        <f t="shared" si="127"/>
        <v>19554.25</v>
      </c>
      <c r="DJ133" s="115">
        <f t="shared" si="127"/>
        <v>1197781.1099999999</v>
      </c>
      <c r="DK133" s="115">
        <f t="shared" si="127"/>
        <v>58177.17</v>
      </c>
      <c r="DL133" s="115">
        <f t="shared" si="127"/>
        <v>20980.41</v>
      </c>
      <c r="DM133" s="115">
        <f t="shared" si="127"/>
        <v>6350398.0499999998</v>
      </c>
      <c r="DN133" s="115">
        <f t="shared" si="127"/>
        <v>498782.42</v>
      </c>
      <c r="DO133" s="115">
        <f t="shared" si="127"/>
        <v>124944.42</v>
      </c>
      <c r="DP133" s="115">
        <f t="shared" si="127"/>
        <v>1096928.94</v>
      </c>
      <c r="DQ133" s="115">
        <f t="shared" si="127"/>
        <v>0</v>
      </c>
      <c r="DR133" s="115">
        <f t="shared" si="127"/>
        <v>1245117.21</v>
      </c>
      <c r="DS133" s="115">
        <f t="shared" si="127"/>
        <v>89321.31</v>
      </c>
      <c r="DT133" s="115">
        <f t="shared" si="127"/>
        <v>0</v>
      </c>
      <c r="DU133" s="115">
        <f t="shared" si="127"/>
        <v>0</v>
      </c>
      <c r="DV133" s="115">
        <f t="shared" si="127"/>
        <v>87292</v>
      </c>
      <c r="DW133" s="115">
        <f t="shared" si="127"/>
        <v>0</v>
      </c>
      <c r="DX133" s="115">
        <f t="shared" si="127"/>
        <v>0</v>
      </c>
      <c r="DY133" s="115">
        <f t="shared" si="127"/>
        <v>1542120.1099999999</v>
      </c>
      <c r="DZ133" s="115">
        <f t="shared" si="127"/>
        <v>0</v>
      </c>
      <c r="EA133" s="115">
        <f t="shared" si="127"/>
        <v>0</v>
      </c>
      <c r="EB133" s="115">
        <f t="shared" si="127"/>
        <v>167670.54999999999</v>
      </c>
      <c r="EC133" s="115">
        <f t="shared" ref="EC133:FH133" si="128">SUBTOTAL(9,EC109:EC132)</f>
        <v>136757.95000000001</v>
      </c>
      <c r="ED133" s="115">
        <f t="shared" si="128"/>
        <v>42340.35</v>
      </c>
      <c r="EE133" s="115">
        <f t="shared" si="128"/>
        <v>128584.89</v>
      </c>
      <c r="EF133" s="115">
        <f t="shared" si="128"/>
        <v>0</v>
      </c>
      <c r="EG133" s="115">
        <f t="shared" si="128"/>
        <v>63734.39</v>
      </c>
      <c r="EH133" s="115">
        <f t="shared" si="128"/>
        <v>39512</v>
      </c>
      <c r="EI133" s="115">
        <f t="shared" si="128"/>
        <v>726507.58000000007</v>
      </c>
      <c r="EJ133" s="115">
        <f t="shared" si="128"/>
        <v>646216.59</v>
      </c>
      <c r="EK133" s="115">
        <f t="shared" si="128"/>
        <v>475175.01</v>
      </c>
      <c r="EL133" s="115">
        <f t="shared" si="128"/>
        <v>207526.75</v>
      </c>
      <c r="EM133" s="115">
        <f t="shared" si="128"/>
        <v>43256.92</v>
      </c>
      <c r="EN133" s="115">
        <f t="shared" si="128"/>
        <v>52630.189999999995</v>
      </c>
      <c r="EO133" s="115">
        <f t="shared" si="128"/>
        <v>25019.33</v>
      </c>
      <c r="EP133" s="115">
        <f t="shared" si="128"/>
        <v>1015528.98</v>
      </c>
      <c r="EQ133" s="115">
        <f t="shared" si="128"/>
        <v>870446.48</v>
      </c>
      <c r="ER133" s="115">
        <f t="shared" si="128"/>
        <v>113604.02</v>
      </c>
      <c r="ES133" s="115">
        <f t="shared" si="128"/>
        <v>0</v>
      </c>
      <c r="ET133" s="115">
        <f t="shared" si="128"/>
        <v>0</v>
      </c>
      <c r="EU133" s="115">
        <f t="shared" si="128"/>
        <v>5</v>
      </c>
      <c r="EV133" s="115">
        <f t="shared" si="128"/>
        <v>17214.84</v>
      </c>
      <c r="EW133" s="115">
        <f t="shared" si="128"/>
        <v>204126.61000000002</v>
      </c>
      <c r="EX133" s="115">
        <f t="shared" si="128"/>
        <v>104325.48000000001</v>
      </c>
      <c r="EY133" s="115">
        <f t="shared" si="128"/>
        <v>6484.39</v>
      </c>
      <c r="EZ133" s="115">
        <f t="shared" si="128"/>
        <v>0</v>
      </c>
      <c r="FA133" s="115">
        <f t="shared" si="128"/>
        <v>0</v>
      </c>
      <c r="FB133" s="115">
        <f t="shared" si="128"/>
        <v>243916.61</v>
      </c>
      <c r="FC133" s="115">
        <f t="shared" si="128"/>
        <v>0</v>
      </c>
      <c r="FD133" s="115">
        <f t="shared" si="128"/>
        <v>93102.56</v>
      </c>
      <c r="FE133" s="115">
        <f t="shared" si="128"/>
        <v>234883.75</v>
      </c>
      <c r="FF133" s="115">
        <f t="shared" si="128"/>
        <v>50</v>
      </c>
      <c r="FG133" s="115">
        <f t="shared" si="128"/>
        <v>0</v>
      </c>
      <c r="FH133" s="115">
        <f t="shared" si="128"/>
        <v>0</v>
      </c>
      <c r="FI133" s="115">
        <f t="shared" ref="FI133:GI133" si="129">SUBTOTAL(9,FI109:FI132)</f>
        <v>5158.7</v>
      </c>
      <c r="FJ133" s="115">
        <f t="shared" si="129"/>
        <v>67288.58</v>
      </c>
      <c r="FK133" s="115">
        <f t="shared" si="129"/>
        <v>0</v>
      </c>
      <c r="FL133" s="115">
        <f t="shared" si="129"/>
        <v>82408.89</v>
      </c>
      <c r="FM133" s="115">
        <f t="shared" si="129"/>
        <v>92348.200000000012</v>
      </c>
      <c r="FN133" s="115">
        <f t="shared" si="129"/>
        <v>0</v>
      </c>
      <c r="FO133" s="115">
        <f t="shared" si="129"/>
        <v>0</v>
      </c>
      <c r="FP133" s="115">
        <f t="shared" si="129"/>
        <v>251914.09</v>
      </c>
      <c r="FQ133" s="115">
        <f t="shared" si="129"/>
        <v>6648.5</v>
      </c>
      <c r="FR133" s="115">
        <f t="shared" si="129"/>
        <v>46793.78</v>
      </c>
      <c r="FS133" s="115">
        <f t="shared" si="129"/>
        <v>0</v>
      </c>
      <c r="FT133" s="115">
        <f t="shared" si="129"/>
        <v>87319.55</v>
      </c>
      <c r="FU133" s="115">
        <f t="shared" si="129"/>
        <v>0</v>
      </c>
      <c r="FV133" s="115">
        <f t="shared" si="129"/>
        <v>0</v>
      </c>
      <c r="FW133" s="115">
        <f t="shared" si="129"/>
        <v>0</v>
      </c>
      <c r="FX133" s="115">
        <f t="shared" si="129"/>
        <v>0</v>
      </c>
      <c r="FY133" s="115">
        <f t="shared" si="129"/>
        <v>0</v>
      </c>
      <c r="FZ133" s="115">
        <f t="shared" si="129"/>
        <v>9472.01</v>
      </c>
      <c r="GA133" s="115">
        <f t="shared" si="129"/>
        <v>72728.87</v>
      </c>
      <c r="GB133" s="115">
        <f t="shared" si="129"/>
        <v>0</v>
      </c>
      <c r="GC133" s="115">
        <f t="shared" si="129"/>
        <v>41967.24</v>
      </c>
      <c r="GD133" s="115">
        <f t="shared" si="129"/>
        <v>0</v>
      </c>
      <c r="GE133" s="115">
        <f t="shared" si="129"/>
        <v>44889.119999999995</v>
      </c>
      <c r="GF133" s="115">
        <f t="shared" si="129"/>
        <v>43770.33</v>
      </c>
      <c r="GG133" s="115">
        <f t="shared" si="129"/>
        <v>39001.919999999998</v>
      </c>
      <c r="GH133" s="115">
        <f t="shared" si="129"/>
        <v>0</v>
      </c>
      <c r="GI133" s="115">
        <f t="shared" si="129"/>
        <v>163846250.00999996</v>
      </c>
    </row>
    <row r="134" spans="1:191" ht="10.5" thickTop="1"/>
    <row r="135" spans="1:191" ht="10.5">
      <c r="A135" s="7" t="s">
        <v>320</v>
      </c>
      <c r="B135" s="726" t="s">
        <v>321</v>
      </c>
      <c r="C135" s="726"/>
      <c r="D135" s="72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6"/>
      <c r="BK135" s="116"/>
      <c r="BL135" s="116"/>
      <c r="BM135" s="116"/>
      <c r="BN135" s="116"/>
      <c r="BO135" s="116"/>
      <c r="BP135" s="116"/>
      <c r="BQ135" s="116"/>
      <c r="BR135" s="116"/>
      <c r="BS135" s="116"/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  <c r="EB135" s="116"/>
      <c r="EC135" s="116"/>
      <c r="ED135" s="116"/>
      <c r="EE135" s="116"/>
      <c r="EF135" s="116"/>
      <c r="EG135" s="116"/>
      <c r="EH135" s="116"/>
      <c r="EI135" s="116"/>
      <c r="EJ135" s="116"/>
      <c r="EK135" s="116"/>
      <c r="EL135" s="116"/>
      <c r="EM135" s="116"/>
      <c r="EN135" s="116"/>
      <c r="EO135" s="116"/>
      <c r="EP135" s="116"/>
      <c r="EQ135" s="116"/>
      <c r="ER135" s="116"/>
      <c r="ES135" s="116"/>
      <c r="ET135" s="116"/>
      <c r="EU135" s="116"/>
      <c r="EV135" s="116"/>
      <c r="EW135" s="116"/>
      <c r="EX135" s="116"/>
      <c r="EY135" s="116"/>
      <c r="EZ135" s="116"/>
      <c r="FA135" s="116"/>
      <c r="FB135" s="116"/>
      <c r="FC135" s="116"/>
      <c r="FD135" s="116"/>
      <c r="FE135" s="116"/>
      <c r="FF135" s="116"/>
      <c r="FG135" s="116"/>
      <c r="FH135" s="116"/>
      <c r="FI135" s="116"/>
      <c r="FJ135" s="116"/>
      <c r="FK135" s="116"/>
      <c r="FL135" s="116"/>
      <c r="FM135" s="116"/>
      <c r="FN135" s="116"/>
      <c r="FO135" s="116"/>
      <c r="FP135" s="116"/>
      <c r="FQ135" s="116"/>
      <c r="FR135" s="116"/>
      <c r="FS135" s="116"/>
      <c r="FT135" s="116"/>
      <c r="FU135" s="116"/>
      <c r="FV135" s="116"/>
      <c r="FW135" s="116"/>
      <c r="FX135" s="116"/>
      <c r="FY135" s="116"/>
      <c r="FZ135" s="116"/>
      <c r="GA135" s="116"/>
      <c r="GB135" s="116"/>
      <c r="GC135" s="116"/>
      <c r="GD135" s="116"/>
      <c r="GE135" s="116"/>
      <c r="GF135" s="116"/>
      <c r="GG135" s="116"/>
      <c r="GH135" s="116"/>
      <c r="GI135" s="116"/>
    </row>
    <row r="136" spans="1:191" ht="10.5">
      <c r="A136" s="726" t="s">
        <v>0</v>
      </c>
      <c r="B136" s="726"/>
      <c r="C136" s="8" t="s">
        <v>195</v>
      </c>
      <c r="D136" s="7" t="s">
        <v>196</v>
      </c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  <c r="EB136" s="116"/>
      <c r="EC136" s="116"/>
      <c r="ED136" s="116"/>
      <c r="EE136" s="116"/>
      <c r="EF136" s="116"/>
      <c r="EG136" s="116"/>
      <c r="EH136" s="116"/>
      <c r="EI136" s="116"/>
      <c r="EJ136" s="116"/>
      <c r="EK136" s="116"/>
      <c r="EL136" s="116"/>
      <c r="EM136" s="116"/>
      <c r="EN136" s="116"/>
      <c r="EO136" s="116"/>
      <c r="EP136" s="116"/>
      <c r="EQ136" s="116"/>
      <c r="ER136" s="116"/>
      <c r="ES136" s="116"/>
      <c r="ET136" s="116"/>
      <c r="EU136" s="116"/>
      <c r="EV136" s="116"/>
      <c r="EW136" s="116"/>
      <c r="EX136" s="116"/>
      <c r="EY136" s="116"/>
      <c r="EZ136" s="116"/>
      <c r="FA136" s="116"/>
      <c r="FB136" s="116"/>
      <c r="FC136" s="116"/>
      <c r="FD136" s="116"/>
      <c r="FE136" s="116"/>
      <c r="FF136" s="116"/>
      <c r="FG136" s="116"/>
      <c r="FH136" s="116"/>
      <c r="FI136" s="116"/>
      <c r="FJ136" s="116"/>
      <c r="FK136" s="116"/>
      <c r="FL136" s="116"/>
      <c r="FM136" s="116"/>
      <c r="FN136" s="116"/>
      <c r="FO136" s="116"/>
      <c r="FP136" s="116"/>
      <c r="FQ136" s="116"/>
      <c r="FR136" s="116"/>
      <c r="FS136" s="116"/>
      <c r="FT136" s="116"/>
      <c r="FU136" s="116"/>
      <c r="FV136" s="116"/>
      <c r="FW136" s="116"/>
      <c r="FX136" s="116"/>
      <c r="FY136" s="116"/>
      <c r="FZ136" s="116"/>
      <c r="GA136" s="116"/>
      <c r="GB136" s="116"/>
      <c r="GC136" s="116"/>
      <c r="GD136" s="116"/>
      <c r="GE136" s="116"/>
      <c r="GF136" s="116"/>
      <c r="GG136" s="116"/>
      <c r="GH136" s="116"/>
      <c r="GI136" s="116"/>
    </row>
    <row r="137" spans="1:191">
      <c r="A137" s="727" t="s">
        <v>0</v>
      </c>
      <c r="B137" s="727"/>
      <c r="C137" s="9" t="s">
        <v>207</v>
      </c>
      <c r="D137" t="s">
        <v>208</v>
      </c>
      <c r="E137" s="113">
        <v>0</v>
      </c>
      <c r="F137" s="113">
        <v>0</v>
      </c>
      <c r="G137" s="113">
        <v>0</v>
      </c>
      <c r="H137" s="113">
        <v>92.3</v>
      </c>
      <c r="I137" s="113">
        <v>781.51</v>
      </c>
      <c r="J137" s="113">
        <v>0</v>
      </c>
      <c r="K137" s="113">
        <v>0</v>
      </c>
      <c r="L137" s="113">
        <v>0</v>
      </c>
      <c r="M137" s="113">
        <v>0</v>
      </c>
      <c r="N137" s="113">
        <v>0</v>
      </c>
      <c r="O137" s="113">
        <v>0</v>
      </c>
      <c r="P137" s="113">
        <v>0</v>
      </c>
      <c r="Q137" s="113">
        <v>0</v>
      </c>
      <c r="R137" s="113">
        <v>0</v>
      </c>
      <c r="S137" s="113">
        <v>0</v>
      </c>
      <c r="T137" s="113">
        <v>0.76</v>
      </c>
      <c r="U137" s="113">
        <v>0</v>
      </c>
      <c r="V137" s="113">
        <v>0</v>
      </c>
      <c r="W137" s="113">
        <v>36.1</v>
      </c>
      <c r="X137" s="113">
        <v>0</v>
      </c>
      <c r="Y137" s="113">
        <v>0</v>
      </c>
      <c r="Z137" s="113">
        <v>0</v>
      </c>
      <c r="AA137" s="113">
        <v>0</v>
      </c>
      <c r="AB137" s="113">
        <v>0</v>
      </c>
      <c r="AC137" s="113">
        <v>0</v>
      </c>
      <c r="AD137" s="113">
        <v>71.44</v>
      </c>
      <c r="AE137" s="113">
        <v>0</v>
      </c>
      <c r="AF137" s="113">
        <v>0</v>
      </c>
      <c r="AG137" s="113">
        <v>8.4700000000000006</v>
      </c>
      <c r="AH137" s="113">
        <v>0</v>
      </c>
      <c r="AI137" s="113">
        <v>0</v>
      </c>
      <c r="AJ137" s="113">
        <v>0</v>
      </c>
      <c r="AK137" s="113">
        <v>0</v>
      </c>
      <c r="AL137" s="113">
        <v>0</v>
      </c>
      <c r="AM137" s="113">
        <v>0</v>
      </c>
      <c r="AN137" s="113">
        <v>90.53</v>
      </c>
      <c r="AO137" s="113">
        <v>152.56</v>
      </c>
      <c r="AP137" s="113">
        <v>0</v>
      </c>
      <c r="AQ137" s="113">
        <v>0</v>
      </c>
      <c r="AR137" s="113">
        <v>0</v>
      </c>
      <c r="AS137" s="113">
        <v>0</v>
      </c>
      <c r="AT137" s="113">
        <v>0</v>
      </c>
      <c r="AU137" s="113">
        <v>0</v>
      </c>
      <c r="AV137" s="113">
        <v>0</v>
      </c>
      <c r="AW137" s="113">
        <v>0</v>
      </c>
      <c r="AX137" s="113">
        <v>0</v>
      </c>
      <c r="AY137" s="113">
        <v>0.15</v>
      </c>
      <c r="AZ137" s="113">
        <v>0</v>
      </c>
      <c r="BA137" s="113">
        <v>19.53</v>
      </c>
      <c r="BB137" s="113">
        <v>13.48</v>
      </c>
      <c r="BC137" s="113">
        <v>10.91</v>
      </c>
      <c r="BD137" s="113">
        <v>0</v>
      </c>
      <c r="BE137" s="113">
        <v>0</v>
      </c>
      <c r="BF137" s="113">
        <v>0</v>
      </c>
      <c r="BG137" s="113">
        <v>0.18</v>
      </c>
      <c r="BH137" s="113">
        <v>0</v>
      </c>
      <c r="BI137" s="113">
        <v>0</v>
      </c>
      <c r="BJ137" s="113">
        <v>0</v>
      </c>
      <c r="BK137" s="113">
        <v>0</v>
      </c>
      <c r="BL137" s="113">
        <v>0</v>
      </c>
      <c r="BM137" s="113">
        <v>0</v>
      </c>
      <c r="BN137" s="113">
        <v>0</v>
      </c>
      <c r="BO137" s="113">
        <v>0</v>
      </c>
      <c r="BP137" s="113">
        <v>0</v>
      </c>
      <c r="BQ137" s="113">
        <v>0</v>
      </c>
      <c r="BR137" s="113">
        <v>0</v>
      </c>
      <c r="BS137" s="113">
        <v>0</v>
      </c>
      <c r="BT137" s="113">
        <v>0</v>
      </c>
      <c r="BU137" s="113">
        <v>0</v>
      </c>
      <c r="BV137" s="113">
        <v>875.7</v>
      </c>
      <c r="BW137" s="113">
        <v>0</v>
      </c>
      <c r="BX137" s="113">
        <v>0</v>
      </c>
      <c r="BY137" s="113">
        <v>0</v>
      </c>
      <c r="BZ137" s="113">
        <v>0</v>
      </c>
      <c r="CA137" s="113">
        <v>0</v>
      </c>
      <c r="CB137" s="113">
        <v>0</v>
      </c>
      <c r="CC137" s="113">
        <v>0</v>
      </c>
      <c r="CD137" s="113">
        <v>876.43</v>
      </c>
      <c r="CE137" s="113">
        <v>0</v>
      </c>
      <c r="CF137" s="113">
        <v>0</v>
      </c>
      <c r="CG137" s="113">
        <v>2.87</v>
      </c>
      <c r="CH137" s="113">
        <v>0</v>
      </c>
      <c r="CI137" s="113">
        <v>0</v>
      </c>
      <c r="CJ137" s="113">
        <v>0</v>
      </c>
      <c r="CK137" s="113">
        <v>0</v>
      </c>
      <c r="CL137" s="113">
        <v>0</v>
      </c>
      <c r="CM137" s="113">
        <v>0</v>
      </c>
      <c r="CN137" s="113">
        <v>0</v>
      </c>
      <c r="CO137" s="113">
        <v>0</v>
      </c>
      <c r="CP137" s="113">
        <v>0</v>
      </c>
      <c r="CQ137" s="113">
        <v>0</v>
      </c>
      <c r="CR137" s="113">
        <v>0</v>
      </c>
      <c r="CS137" s="113">
        <v>0</v>
      </c>
      <c r="CT137" s="113">
        <v>0</v>
      </c>
      <c r="CU137" s="113">
        <v>0</v>
      </c>
      <c r="CV137" s="113">
        <v>0</v>
      </c>
      <c r="CW137" s="113">
        <v>0</v>
      </c>
      <c r="CX137" s="113">
        <v>0</v>
      </c>
      <c r="CY137" s="113">
        <v>0</v>
      </c>
      <c r="CZ137" s="113">
        <v>0</v>
      </c>
      <c r="DA137" s="113">
        <v>20.32</v>
      </c>
      <c r="DB137" s="113">
        <v>9.06</v>
      </c>
      <c r="DC137" s="113">
        <v>0</v>
      </c>
      <c r="DD137" s="113">
        <v>385.65</v>
      </c>
      <c r="DE137" s="113">
        <v>0</v>
      </c>
      <c r="DF137" s="113">
        <v>1.39</v>
      </c>
      <c r="DG137" s="113">
        <v>0</v>
      </c>
      <c r="DH137" s="113">
        <v>10544.58</v>
      </c>
      <c r="DI137" s="113">
        <v>0</v>
      </c>
      <c r="DJ137" s="113">
        <v>216.49</v>
      </c>
      <c r="DK137" s="113">
        <v>0</v>
      </c>
      <c r="DL137" s="113">
        <v>0</v>
      </c>
      <c r="DM137" s="113">
        <v>0</v>
      </c>
      <c r="DN137" s="113">
        <v>0</v>
      </c>
      <c r="DO137" s="113">
        <v>0</v>
      </c>
      <c r="DP137" s="113">
        <v>0</v>
      </c>
      <c r="DQ137" s="113">
        <v>0</v>
      </c>
      <c r="DR137" s="113">
        <v>52.5</v>
      </c>
      <c r="DS137" s="113">
        <v>0</v>
      </c>
      <c r="DT137" s="113">
        <v>0</v>
      </c>
      <c r="DU137" s="113">
        <v>0</v>
      </c>
      <c r="DV137" s="113">
        <v>0</v>
      </c>
      <c r="DW137" s="113">
        <v>0</v>
      </c>
      <c r="DX137" s="113">
        <v>0</v>
      </c>
      <c r="DY137" s="113">
        <v>0</v>
      </c>
      <c r="DZ137" s="113">
        <v>0</v>
      </c>
      <c r="EA137" s="113">
        <v>0</v>
      </c>
      <c r="EB137" s="113">
        <v>0</v>
      </c>
      <c r="EC137" s="113">
        <v>114.67</v>
      </c>
      <c r="ED137" s="113">
        <v>0</v>
      </c>
      <c r="EE137" s="113">
        <v>12.58</v>
      </c>
      <c r="EF137" s="113">
        <v>0</v>
      </c>
      <c r="EG137" s="113">
        <v>0</v>
      </c>
      <c r="EH137" s="113">
        <v>0</v>
      </c>
      <c r="EI137" s="113">
        <v>0</v>
      </c>
      <c r="EJ137" s="113">
        <v>0</v>
      </c>
      <c r="EK137" s="113">
        <v>25.05</v>
      </c>
      <c r="EL137" s="113">
        <v>0</v>
      </c>
      <c r="EM137" s="113">
        <v>0</v>
      </c>
      <c r="EN137" s="113">
        <v>0</v>
      </c>
      <c r="EO137" s="113">
        <v>0</v>
      </c>
      <c r="EP137" s="113">
        <v>3</v>
      </c>
      <c r="EQ137" s="113">
        <v>0</v>
      </c>
      <c r="ER137" s="113">
        <v>0</v>
      </c>
      <c r="ES137" s="113">
        <v>0</v>
      </c>
      <c r="ET137" s="113">
        <v>0</v>
      </c>
      <c r="EU137" s="113">
        <v>0</v>
      </c>
      <c r="EV137" s="113">
        <v>0</v>
      </c>
      <c r="EW137" s="113">
        <v>0</v>
      </c>
      <c r="EX137" s="113">
        <v>0</v>
      </c>
      <c r="EY137" s="113">
        <v>0</v>
      </c>
      <c r="EZ137" s="113">
        <v>0</v>
      </c>
      <c r="FA137" s="113">
        <v>0</v>
      </c>
      <c r="FB137" s="113">
        <v>0</v>
      </c>
      <c r="FC137" s="113">
        <v>0</v>
      </c>
      <c r="FD137" s="113">
        <v>0</v>
      </c>
      <c r="FE137" s="113">
        <v>0</v>
      </c>
      <c r="FF137" s="113">
        <v>0</v>
      </c>
      <c r="FG137" s="113">
        <v>0</v>
      </c>
      <c r="FH137" s="113">
        <v>0</v>
      </c>
      <c r="FI137" s="113">
        <v>0</v>
      </c>
      <c r="FJ137" s="113">
        <v>0</v>
      </c>
      <c r="FK137" s="113">
        <v>0</v>
      </c>
      <c r="FL137" s="113">
        <v>0</v>
      </c>
      <c r="FM137" s="113">
        <v>0</v>
      </c>
      <c r="FN137" s="113">
        <v>0</v>
      </c>
      <c r="FO137" s="113">
        <v>0</v>
      </c>
      <c r="FP137" s="113">
        <v>0</v>
      </c>
      <c r="FQ137" s="113">
        <v>0</v>
      </c>
      <c r="FR137" s="113">
        <v>0</v>
      </c>
      <c r="FS137" s="113">
        <v>0</v>
      </c>
      <c r="FT137" s="113">
        <v>0</v>
      </c>
      <c r="FU137" s="113">
        <v>0</v>
      </c>
      <c r="FV137" s="113">
        <v>0</v>
      </c>
      <c r="FW137" s="113">
        <v>0</v>
      </c>
      <c r="FX137" s="113">
        <v>0</v>
      </c>
      <c r="FY137" s="113">
        <v>0</v>
      </c>
      <c r="FZ137" s="113">
        <v>0</v>
      </c>
      <c r="GA137" s="113">
        <v>0</v>
      </c>
      <c r="GB137" s="113">
        <v>0</v>
      </c>
      <c r="GC137" s="113">
        <v>0</v>
      </c>
      <c r="GD137" s="113">
        <v>0</v>
      </c>
      <c r="GE137" s="113">
        <v>0</v>
      </c>
      <c r="GF137" s="113">
        <v>0</v>
      </c>
      <c r="GG137" s="113">
        <v>0</v>
      </c>
      <c r="GH137" s="113">
        <v>0</v>
      </c>
      <c r="GI137" s="113">
        <f t="shared" ref="GI137:GI142" si="130">SUM(E137:GH137)</f>
        <v>14418.21</v>
      </c>
    </row>
    <row r="138" spans="1:191">
      <c r="A138" s="727" t="s">
        <v>0</v>
      </c>
      <c r="B138" s="727"/>
      <c r="C138" s="9" t="s">
        <v>209</v>
      </c>
      <c r="D138" t="s">
        <v>210</v>
      </c>
      <c r="E138" s="113">
        <v>0</v>
      </c>
      <c r="F138" s="113">
        <v>0</v>
      </c>
      <c r="G138" s="113">
        <v>0</v>
      </c>
      <c r="H138" s="113">
        <v>2577.9899999999998</v>
      </c>
      <c r="I138" s="113">
        <v>1262355.26</v>
      </c>
      <c r="J138" s="113">
        <v>0</v>
      </c>
      <c r="K138" s="113">
        <v>0</v>
      </c>
      <c r="L138" s="113">
        <v>0</v>
      </c>
      <c r="M138" s="113">
        <v>0</v>
      </c>
      <c r="N138" s="113">
        <v>0</v>
      </c>
      <c r="O138" s="113">
        <v>15192.13</v>
      </c>
      <c r="P138" s="113">
        <v>0</v>
      </c>
      <c r="Q138" s="113">
        <v>206656.5</v>
      </c>
      <c r="R138" s="113">
        <v>0</v>
      </c>
      <c r="S138" s="113">
        <v>0</v>
      </c>
      <c r="T138" s="113">
        <v>140473.88</v>
      </c>
      <c r="U138" s="113">
        <v>42724.9</v>
      </c>
      <c r="V138" s="113">
        <v>0</v>
      </c>
      <c r="W138" s="113">
        <v>0</v>
      </c>
      <c r="X138" s="113">
        <v>0</v>
      </c>
      <c r="Y138" s="113">
        <v>0</v>
      </c>
      <c r="Z138" s="113">
        <v>0</v>
      </c>
      <c r="AA138" s="113">
        <v>0</v>
      </c>
      <c r="AB138" s="113">
        <v>22725.96</v>
      </c>
      <c r="AC138" s="113">
        <v>16963.490000000002</v>
      </c>
      <c r="AD138" s="113">
        <v>35762.19</v>
      </c>
      <c r="AE138" s="113">
        <v>16954</v>
      </c>
      <c r="AF138" s="113">
        <v>0</v>
      </c>
      <c r="AG138" s="113">
        <v>0</v>
      </c>
      <c r="AH138" s="113">
        <v>0</v>
      </c>
      <c r="AI138" s="113">
        <v>2787</v>
      </c>
      <c r="AJ138" s="113">
        <v>0</v>
      </c>
      <c r="AK138" s="113">
        <v>47466.26</v>
      </c>
      <c r="AL138" s="113">
        <v>0</v>
      </c>
      <c r="AM138" s="113">
        <v>76567.520000000004</v>
      </c>
      <c r="AN138" s="113">
        <v>42373.68</v>
      </c>
      <c r="AO138" s="113">
        <v>24668.02</v>
      </c>
      <c r="AP138" s="113">
        <v>15000.76</v>
      </c>
      <c r="AQ138" s="113">
        <v>0</v>
      </c>
      <c r="AR138" s="113">
        <v>36044.379999999997</v>
      </c>
      <c r="AS138" s="113">
        <v>0</v>
      </c>
      <c r="AT138" s="113">
        <v>0</v>
      </c>
      <c r="AU138" s="113">
        <v>61671.45</v>
      </c>
      <c r="AV138" s="113">
        <v>0</v>
      </c>
      <c r="AW138" s="113">
        <v>96895.29</v>
      </c>
      <c r="AX138" s="113">
        <v>0</v>
      </c>
      <c r="AY138" s="113">
        <v>317844.7</v>
      </c>
      <c r="AZ138" s="113">
        <v>9947.34</v>
      </c>
      <c r="BA138" s="113">
        <v>31240.1</v>
      </c>
      <c r="BB138" s="113">
        <v>0</v>
      </c>
      <c r="BC138" s="113">
        <v>338317.22</v>
      </c>
      <c r="BD138" s="113">
        <v>0</v>
      </c>
      <c r="BE138" s="113">
        <v>13355.08</v>
      </c>
      <c r="BF138" s="113">
        <v>75155.53</v>
      </c>
      <c r="BG138" s="113">
        <v>0</v>
      </c>
      <c r="BH138" s="113">
        <v>39731.589999999997</v>
      </c>
      <c r="BI138" s="113">
        <v>0</v>
      </c>
      <c r="BJ138" s="113">
        <v>0</v>
      </c>
      <c r="BK138" s="113">
        <v>8261</v>
      </c>
      <c r="BL138" s="113">
        <v>0</v>
      </c>
      <c r="BM138" s="113">
        <v>0</v>
      </c>
      <c r="BN138" s="113">
        <v>0</v>
      </c>
      <c r="BO138" s="113">
        <v>20381.98</v>
      </c>
      <c r="BP138" s="113">
        <v>11721.92</v>
      </c>
      <c r="BQ138" s="113">
        <v>0</v>
      </c>
      <c r="BR138" s="113">
        <v>0</v>
      </c>
      <c r="BS138" s="113">
        <v>0</v>
      </c>
      <c r="BT138" s="113">
        <v>0</v>
      </c>
      <c r="BU138" s="113">
        <v>4089.25</v>
      </c>
      <c r="BV138" s="113">
        <v>0</v>
      </c>
      <c r="BW138" s="113">
        <v>0</v>
      </c>
      <c r="BX138" s="113">
        <v>0</v>
      </c>
      <c r="BY138" s="113">
        <v>20297.64</v>
      </c>
      <c r="BZ138" s="113">
        <v>1242</v>
      </c>
      <c r="CA138" s="113">
        <v>0</v>
      </c>
      <c r="CB138" s="113">
        <v>114125.72</v>
      </c>
      <c r="CC138" s="113">
        <v>53782.29</v>
      </c>
      <c r="CD138" s="113">
        <v>98504.59</v>
      </c>
      <c r="CE138" s="113">
        <v>36689.4</v>
      </c>
      <c r="CF138" s="113">
        <v>0</v>
      </c>
      <c r="CG138" s="113">
        <v>0</v>
      </c>
      <c r="CH138" s="113">
        <v>25577.64</v>
      </c>
      <c r="CI138" s="113">
        <v>0</v>
      </c>
      <c r="CJ138" s="113">
        <v>21459.07</v>
      </c>
      <c r="CK138" s="113">
        <v>727.35</v>
      </c>
      <c r="CL138" s="113">
        <v>0</v>
      </c>
      <c r="CM138" s="113">
        <v>11176.38</v>
      </c>
      <c r="CN138" s="113">
        <v>0</v>
      </c>
      <c r="CO138" s="113">
        <v>39140.43</v>
      </c>
      <c r="CP138" s="113">
        <v>232470.15</v>
      </c>
      <c r="CQ138" s="113">
        <v>2583</v>
      </c>
      <c r="CR138" s="113">
        <v>0</v>
      </c>
      <c r="CS138" s="113">
        <v>0</v>
      </c>
      <c r="CT138" s="113">
        <v>0</v>
      </c>
      <c r="CU138" s="113">
        <v>0</v>
      </c>
      <c r="CV138" s="113">
        <v>0</v>
      </c>
      <c r="CW138" s="113">
        <v>0</v>
      </c>
      <c r="CX138" s="113">
        <v>62254.06</v>
      </c>
      <c r="CY138" s="113">
        <v>4298.9799999999996</v>
      </c>
      <c r="CZ138" s="113">
        <v>0</v>
      </c>
      <c r="DA138" s="113">
        <v>82186.44</v>
      </c>
      <c r="DB138" s="113">
        <v>0</v>
      </c>
      <c r="DC138" s="113">
        <v>21383.32</v>
      </c>
      <c r="DD138" s="113">
        <v>27796.17</v>
      </c>
      <c r="DE138" s="113">
        <v>0</v>
      </c>
      <c r="DF138" s="113">
        <v>15449.02</v>
      </c>
      <c r="DG138" s="113">
        <v>189893.84</v>
      </c>
      <c r="DH138" s="113">
        <v>249853.71</v>
      </c>
      <c r="DI138" s="113">
        <v>2937.02</v>
      </c>
      <c r="DJ138" s="113">
        <v>1189</v>
      </c>
      <c r="DK138" s="113">
        <v>11997.85</v>
      </c>
      <c r="DL138" s="113">
        <v>0</v>
      </c>
      <c r="DM138" s="113">
        <v>0</v>
      </c>
      <c r="DN138" s="113">
        <v>43522.69</v>
      </c>
      <c r="DO138" s="113">
        <v>0</v>
      </c>
      <c r="DP138" s="113">
        <v>63451.45</v>
      </c>
      <c r="DQ138" s="113">
        <v>0</v>
      </c>
      <c r="DR138" s="113">
        <v>4850.46</v>
      </c>
      <c r="DS138" s="113">
        <v>0</v>
      </c>
      <c r="DT138" s="113">
        <v>0</v>
      </c>
      <c r="DU138" s="113">
        <v>0</v>
      </c>
      <c r="DV138" s="113">
        <v>0</v>
      </c>
      <c r="DW138" s="113">
        <v>0</v>
      </c>
      <c r="DX138" s="113">
        <v>0</v>
      </c>
      <c r="DY138" s="113">
        <v>67406.649999999994</v>
      </c>
      <c r="DZ138" s="113">
        <v>0</v>
      </c>
      <c r="EA138" s="113">
        <v>0</v>
      </c>
      <c r="EB138" s="113">
        <v>0</v>
      </c>
      <c r="EC138" s="113">
        <v>19904.39</v>
      </c>
      <c r="ED138" s="113">
        <v>0</v>
      </c>
      <c r="EE138" s="113">
        <v>35973.160000000003</v>
      </c>
      <c r="EF138" s="113">
        <v>0</v>
      </c>
      <c r="EG138" s="113">
        <v>0</v>
      </c>
      <c r="EH138" s="113">
        <v>37371.089999999997</v>
      </c>
      <c r="EI138" s="113">
        <v>33447.660000000003</v>
      </c>
      <c r="EJ138" s="113">
        <v>20528.86</v>
      </c>
      <c r="EK138" s="113">
        <v>23131.57</v>
      </c>
      <c r="EL138" s="113">
        <v>0</v>
      </c>
      <c r="EM138" s="113">
        <v>12986.82</v>
      </c>
      <c r="EN138" s="113">
        <v>0</v>
      </c>
      <c r="EO138" s="113">
        <v>887.87</v>
      </c>
      <c r="EP138" s="113">
        <v>54657.39</v>
      </c>
      <c r="EQ138" s="113">
        <v>82606.259999999995</v>
      </c>
      <c r="ER138" s="113">
        <v>0</v>
      </c>
      <c r="ES138" s="113">
        <v>0</v>
      </c>
      <c r="ET138" s="113">
        <v>0</v>
      </c>
      <c r="EU138" s="113">
        <v>0</v>
      </c>
      <c r="EV138" s="113">
        <v>0</v>
      </c>
      <c r="EW138" s="113">
        <v>0</v>
      </c>
      <c r="EX138" s="113">
        <v>0</v>
      </c>
      <c r="EY138" s="113">
        <v>0</v>
      </c>
      <c r="EZ138" s="113">
        <v>0</v>
      </c>
      <c r="FA138" s="113">
        <v>0</v>
      </c>
      <c r="FB138" s="113">
        <v>0</v>
      </c>
      <c r="FC138" s="113">
        <v>0</v>
      </c>
      <c r="FD138" s="113">
        <v>0</v>
      </c>
      <c r="FE138" s="113">
        <v>0</v>
      </c>
      <c r="FF138" s="113">
        <v>0</v>
      </c>
      <c r="FG138" s="113">
        <v>0</v>
      </c>
      <c r="FH138" s="113">
        <v>0</v>
      </c>
      <c r="FI138" s="113">
        <v>0</v>
      </c>
      <c r="FJ138" s="113">
        <v>0</v>
      </c>
      <c r="FK138" s="113">
        <v>0</v>
      </c>
      <c r="FL138" s="113">
        <v>0</v>
      </c>
      <c r="FM138" s="113">
        <v>0</v>
      </c>
      <c r="FN138" s="113">
        <v>0</v>
      </c>
      <c r="FO138" s="113">
        <v>0</v>
      </c>
      <c r="FP138" s="113">
        <v>0</v>
      </c>
      <c r="FQ138" s="113">
        <v>0</v>
      </c>
      <c r="FR138" s="113">
        <v>0</v>
      </c>
      <c r="FS138" s="113">
        <v>0</v>
      </c>
      <c r="FT138" s="113">
        <v>0</v>
      </c>
      <c r="FU138" s="113">
        <v>0</v>
      </c>
      <c r="FV138" s="113">
        <v>0</v>
      </c>
      <c r="FW138" s="113">
        <v>0</v>
      </c>
      <c r="FX138" s="113">
        <v>0</v>
      </c>
      <c r="FY138" s="113">
        <v>0</v>
      </c>
      <c r="FZ138" s="113">
        <v>0</v>
      </c>
      <c r="GA138" s="113">
        <v>0</v>
      </c>
      <c r="GB138" s="113">
        <v>0</v>
      </c>
      <c r="GC138" s="113">
        <v>0</v>
      </c>
      <c r="GD138" s="113">
        <v>0</v>
      </c>
      <c r="GE138" s="113">
        <v>0</v>
      </c>
      <c r="GF138" s="113">
        <v>0</v>
      </c>
      <c r="GG138" s="113">
        <v>0</v>
      </c>
      <c r="GH138" s="113">
        <v>0</v>
      </c>
      <c r="GI138" s="113">
        <f t="shared" si="130"/>
        <v>4863647.76</v>
      </c>
    </row>
    <row r="139" spans="1:191">
      <c r="A139" s="727" t="s">
        <v>0</v>
      </c>
      <c r="B139" s="727"/>
      <c r="C139" s="9" t="s">
        <v>213</v>
      </c>
      <c r="D139" t="s">
        <v>214</v>
      </c>
      <c r="E139" s="113">
        <v>0</v>
      </c>
      <c r="F139" s="113">
        <v>0</v>
      </c>
      <c r="G139" s="113">
        <v>0</v>
      </c>
      <c r="H139" s="113">
        <v>111850.8</v>
      </c>
      <c r="I139" s="113">
        <v>0</v>
      </c>
      <c r="J139" s="113">
        <v>0</v>
      </c>
      <c r="K139" s="113">
        <v>0</v>
      </c>
      <c r="L139" s="113">
        <v>0</v>
      </c>
      <c r="M139" s="113">
        <v>0</v>
      </c>
      <c r="N139" s="113">
        <v>0</v>
      </c>
      <c r="O139" s="113">
        <v>0</v>
      </c>
      <c r="P139" s="113">
        <v>0</v>
      </c>
      <c r="Q139" s="113">
        <v>0</v>
      </c>
      <c r="R139" s="113">
        <v>0</v>
      </c>
      <c r="S139" s="113">
        <v>102341.51</v>
      </c>
      <c r="T139" s="113">
        <v>0</v>
      </c>
      <c r="U139" s="113">
        <v>0</v>
      </c>
      <c r="V139" s="113">
        <v>107497.42</v>
      </c>
      <c r="W139" s="113">
        <v>28782.14</v>
      </c>
      <c r="X139" s="113">
        <v>117285.84</v>
      </c>
      <c r="Y139" s="113">
        <v>4955.41</v>
      </c>
      <c r="Z139" s="113">
        <v>257749.98</v>
      </c>
      <c r="AA139" s="113">
        <v>0</v>
      </c>
      <c r="AB139" s="113">
        <v>0</v>
      </c>
      <c r="AC139" s="113">
        <v>0</v>
      </c>
      <c r="AD139" s="113">
        <v>0</v>
      </c>
      <c r="AE139" s="113">
        <v>0</v>
      </c>
      <c r="AF139" s="113">
        <v>173209.77</v>
      </c>
      <c r="AG139" s="113">
        <v>36358.03</v>
      </c>
      <c r="AH139" s="113">
        <v>0</v>
      </c>
      <c r="AI139" s="113">
        <v>0</v>
      </c>
      <c r="AJ139" s="113">
        <v>0</v>
      </c>
      <c r="AK139" s="113">
        <v>0</v>
      </c>
      <c r="AL139" s="113">
        <v>0</v>
      </c>
      <c r="AM139" s="113">
        <v>0</v>
      </c>
      <c r="AN139" s="113">
        <v>0</v>
      </c>
      <c r="AO139" s="113">
        <v>0</v>
      </c>
      <c r="AP139" s="113">
        <v>0</v>
      </c>
      <c r="AQ139" s="113">
        <v>0</v>
      </c>
      <c r="AR139" s="113">
        <v>0</v>
      </c>
      <c r="AS139" s="113">
        <v>14147.05</v>
      </c>
      <c r="AT139" s="113">
        <v>79778</v>
      </c>
      <c r="AU139" s="113">
        <v>0</v>
      </c>
      <c r="AV139" s="113">
        <v>0</v>
      </c>
      <c r="AW139" s="113">
        <v>0</v>
      </c>
      <c r="AX139" s="113">
        <v>0</v>
      </c>
      <c r="AY139" s="113">
        <v>0</v>
      </c>
      <c r="AZ139" s="113">
        <v>0</v>
      </c>
      <c r="BA139" s="113">
        <v>0</v>
      </c>
      <c r="BB139" s="113">
        <v>120143</v>
      </c>
      <c r="BC139" s="113">
        <v>0</v>
      </c>
      <c r="BD139" s="113">
        <v>0</v>
      </c>
      <c r="BE139" s="113">
        <v>0</v>
      </c>
      <c r="BF139" s="113">
        <v>0</v>
      </c>
      <c r="BG139" s="113">
        <v>12458.26</v>
      </c>
      <c r="BH139" s="113">
        <v>0</v>
      </c>
      <c r="BI139" s="113">
        <v>0</v>
      </c>
      <c r="BJ139" s="113">
        <v>225885.2</v>
      </c>
      <c r="BK139" s="113">
        <v>0</v>
      </c>
      <c r="BL139" s="113">
        <v>0</v>
      </c>
      <c r="BM139" s="113">
        <v>0</v>
      </c>
      <c r="BN139" s="113">
        <v>0</v>
      </c>
      <c r="BO139" s="113">
        <v>0</v>
      </c>
      <c r="BP139" s="113">
        <v>14626.45</v>
      </c>
      <c r="BQ139" s="113">
        <v>17316.009999999998</v>
      </c>
      <c r="BR139" s="113">
        <v>0</v>
      </c>
      <c r="BS139" s="113">
        <v>0</v>
      </c>
      <c r="BT139" s="113">
        <v>0</v>
      </c>
      <c r="BU139" s="113">
        <v>0</v>
      </c>
      <c r="BV139" s="113">
        <v>487062.8</v>
      </c>
      <c r="BW139" s="113">
        <v>0</v>
      </c>
      <c r="BX139" s="113">
        <v>80256.929999999993</v>
      </c>
      <c r="BY139" s="113">
        <v>0</v>
      </c>
      <c r="BZ139" s="113">
        <v>25469.83</v>
      </c>
      <c r="CA139" s="113">
        <v>75017.05</v>
      </c>
      <c r="CB139" s="113">
        <v>0</v>
      </c>
      <c r="CC139" s="113">
        <v>0</v>
      </c>
      <c r="CD139" s="113">
        <v>0</v>
      </c>
      <c r="CE139" s="113">
        <v>0</v>
      </c>
      <c r="CF139" s="113">
        <v>0</v>
      </c>
      <c r="CG139" s="113">
        <v>31809.38</v>
      </c>
      <c r="CH139" s="113">
        <v>0</v>
      </c>
      <c r="CI139" s="113">
        <v>0</v>
      </c>
      <c r="CJ139" s="113">
        <v>0</v>
      </c>
      <c r="CK139" s="113">
        <v>27725.95</v>
      </c>
      <c r="CL139" s="113">
        <v>0</v>
      </c>
      <c r="CM139" s="113">
        <v>0</v>
      </c>
      <c r="CN139" s="113">
        <v>0</v>
      </c>
      <c r="CO139" s="113">
        <v>0</v>
      </c>
      <c r="CP139" s="113">
        <v>0</v>
      </c>
      <c r="CQ139" s="113">
        <v>0</v>
      </c>
      <c r="CR139" s="113">
        <v>21144.45</v>
      </c>
      <c r="CS139" s="113">
        <v>0</v>
      </c>
      <c r="CT139" s="113">
        <v>0</v>
      </c>
      <c r="CU139" s="113">
        <v>0</v>
      </c>
      <c r="CV139" s="113">
        <v>0</v>
      </c>
      <c r="CW139" s="113">
        <v>0</v>
      </c>
      <c r="CX139" s="113">
        <v>0</v>
      </c>
      <c r="CY139" s="113">
        <v>50699.39</v>
      </c>
      <c r="CZ139" s="113">
        <v>102370.93</v>
      </c>
      <c r="DA139" s="113">
        <v>0</v>
      </c>
      <c r="DB139" s="113">
        <v>11066.35</v>
      </c>
      <c r="DC139" s="113">
        <v>0</v>
      </c>
      <c r="DD139" s="113">
        <v>0</v>
      </c>
      <c r="DE139" s="113">
        <v>0</v>
      </c>
      <c r="DF139" s="113">
        <v>0</v>
      </c>
      <c r="DG139" s="113">
        <v>0</v>
      </c>
      <c r="DH139" s="113">
        <v>0</v>
      </c>
      <c r="DI139" s="113">
        <v>0</v>
      </c>
      <c r="DJ139" s="113">
        <v>54030.75</v>
      </c>
      <c r="DK139" s="113">
        <v>0</v>
      </c>
      <c r="DL139" s="113">
        <v>0</v>
      </c>
      <c r="DM139" s="113">
        <v>147234.07999999999</v>
      </c>
      <c r="DN139" s="113">
        <v>0</v>
      </c>
      <c r="DO139" s="113">
        <v>0</v>
      </c>
      <c r="DP139" s="113">
        <v>0</v>
      </c>
      <c r="DQ139" s="113">
        <v>0</v>
      </c>
      <c r="DR139" s="113">
        <v>4926</v>
      </c>
      <c r="DS139" s="113">
        <v>0</v>
      </c>
      <c r="DT139" s="113">
        <v>0</v>
      </c>
      <c r="DU139" s="113">
        <v>0</v>
      </c>
      <c r="DV139" s="113">
        <v>39130.89</v>
      </c>
      <c r="DW139" s="113">
        <v>0</v>
      </c>
      <c r="DX139" s="113">
        <v>0</v>
      </c>
      <c r="DY139" s="113">
        <v>0</v>
      </c>
      <c r="DZ139" s="113">
        <v>0</v>
      </c>
      <c r="EA139" s="113">
        <v>0</v>
      </c>
      <c r="EB139" s="113">
        <v>0</v>
      </c>
      <c r="EC139" s="113">
        <v>0</v>
      </c>
      <c r="ED139" s="113">
        <v>0</v>
      </c>
      <c r="EE139" s="113">
        <v>0</v>
      </c>
      <c r="EF139" s="113">
        <v>0</v>
      </c>
      <c r="EG139" s="113">
        <v>0</v>
      </c>
      <c r="EH139" s="113">
        <v>0</v>
      </c>
      <c r="EI139" s="113">
        <v>0</v>
      </c>
      <c r="EJ139" s="113">
        <v>0</v>
      </c>
      <c r="EK139" s="113">
        <v>0</v>
      </c>
      <c r="EL139" s="113">
        <v>0</v>
      </c>
      <c r="EM139" s="113">
        <v>0</v>
      </c>
      <c r="EN139" s="113">
        <v>8505</v>
      </c>
      <c r="EO139" s="113">
        <v>0</v>
      </c>
      <c r="EP139" s="113">
        <v>0</v>
      </c>
      <c r="EQ139" s="113">
        <v>55</v>
      </c>
      <c r="ER139" s="113">
        <v>0</v>
      </c>
      <c r="ES139" s="113">
        <v>0</v>
      </c>
      <c r="ET139" s="113">
        <v>0</v>
      </c>
      <c r="EU139" s="113">
        <v>0</v>
      </c>
      <c r="EV139" s="113">
        <v>0</v>
      </c>
      <c r="EW139" s="113">
        <v>0</v>
      </c>
      <c r="EX139" s="113">
        <v>0</v>
      </c>
      <c r="EY139" s="113">
        <v>0</v>
      </c>
      <c r="EZ139" s="113">
        <v>0</v>
      </c>
      <c r="FA139" s="113">
        <v>0</v>
      </c>
      <c r="FB139" s="113">
        <v>0</v>
      </c>
      <c r="FC139" s="113">
        <v>0</v>
      </c>
      <c r="FD139" s="113">
        <v>0</v>
      </c>
      <c r="FE139" s="113">
        <v>0</v>
      </c>
      <c r="FF139" s="113">
        <v>0</v>
      </c>
      <c r="FG139" s="113">
        <v>0</v>
      </c>
      <c r="FH139" s="113">
        <v>0</v>
      </c>
      <c r="FI139" s="113">
        <v>0</v>
      </c>
      <c r="FJ139" s="113">
        <v>0</v>
      </c>
      <c r="FK139" s="113">
        <v>0</v>
      </c>
      <c r="FL139" s="113">
        <v>0</v>
      </c>
      <c r="FM139" s="113">
        <v>0</v>
      </c>
      <c r="FN139" s="113">
        <v>0</v>
      </c>
      <c r="FO139" s="113">
        <v>0</v>
      </c>
      <c r="FP139" s="113">
        <v>0</v>
      </c>
      <c r="FQ139" s="113">
        <v>0</v>
      </c>
      <c r="FR139" s="113">
        <v>0</v>
      </c>
      <c r="FS139" s="113">
        <v>0</v>
      </c>
      <c r="FT139" s="113">
        <v>0</v>
      </c>
      <c r="FU139" s="113">
        <v>0</v>
      </c>
      <c r="FV139" s="113">
        <v>0</v>
      </c>
      <c r="FW139" s="113">
        <v>0</v>
      </c>
      <c r="FX139" s="113">
        <v>0</v>
      </c>
      <c r="FY139" s="113">
        <v>0</v>
      </c>
      <c r="FZ139" s="113">
        <v>0</v>
      </c>
      <c r="GA139" s="113">
        <v>0</v>
      </c>
      <c r="GB139" s="113">
        <v>0</v>
      </c>
      <c r="GC139" s="113">
        <v>789</v>
      </c>
      <c r="GD139" s="113">
        <v>0</v>
      </c>
      <c r="GE139" s="113">
        <v>0</v>
      </c>
      <c r="GF139" s="113">
        <v>0</v>
      </c>
      <c r="GG139" s="113">
        <v>0</v>
      </c>
      <c r="GH139" s="113">
        <v>0</v>
      </c>
      <c r="GI139" s="113">
        <f t="shared" si="130"/>
        <v>2591678.6500000013</v>
      </c>
    </row>
    <row r="140" spans="1:191">
      <c r="A140" s="727" t="s">
        <v>0</v>
      </c>
      <c r="B140" s="727"/>
      <c r="C140" s="9" t="s">
        <v>221</v>
      </c>
      <c r="D140" t="s">
        <v>222</v>
      </c>
      <c r="E140" s="113">
        <v>0</v>
      </c>
      <c r="F140" s="113">
        <v>0</v>
      </c>
      <c r="G140" s="113">
        <v>0</v>
      </c>
      <c r="H140" s="113">
        <v>0</v>
      </c>
      <c r="I140" s="113">
        <v>50141.05</v>
      </c>
      <c r="J140" s="113">
        <v>0</v>
      </c>
      <c r="K140" s="113">
        <v>0</v>
      </c>
      <c r="L140" s="113">
        <v>0</v>
      </c>
      <c r="M140" s="113">
        <v>0</v>
      </c>
      <c r="N140" s="113">
        <v>0</v>
      </c>
      <c r="O140" s="113">
        <v>0</v>
      </c>
      <c r="P140" s="113">
        <v>0</v>
      </c>
      <c r="Q140" s="113">
        <v>15546.71</v>
      </c>
      <c r="R140" s="113">
        <v>0</v>
      </c>
      <c r="S140" s="113">
        <v>0</v>
      </c>
      <c r="T140" s="113">
        <v>0</v>
      </c>
      <c r="U140" s="113">
        <v>0</v>
      </c>
      <c r="V140" s="113">
        <v>50</v>
      </c>
      <c r="W140" s="113">
        <v>645</v>
      </c>
      <c r="X140" s="113">
        <v>300</v>
      </c>
      <c r="Y140" s="113">
        <v>0</v>
      </c>
      <c r="Z140" s="113">
        <v>0</v>
      </c>
      <c r="AA140" s="113">
        <v>0</v>
      </c>
      <c r="AB140" s="113">
        <v>0</v>
      </c>
      <c r="AC140" s="113">
        <v>0</v>
      </c>
      <c r="AD140" s="113">
        <v>0</v>
      </c>
      <c r="AE140" s="113">
        <v>0</v>
      </c>
      <c r="AF140" s="113">
        <v>0</v>
      </c>
      <c r="AG140" s="113">
        <v>800</v>
      </c>
      <c r="AH140" s="113">
        <v>0</v>
      </c>
      <c r="AI140" s="113">
        <v>0</v>
      </c>
      <c r="AJ140" s="113">
        <v>0</v>
      </c>
      <c r="AK140" s="113">
        <v>0</v>
      </c>
      <c r="AL140" s="113">
        <v>0</v>
      </c>
      <c r="AM140" s="113">
        <v>0</v>
      </c>
      <c r="AN140" s="113">
        <v>2300</v>
      </c>
      <c r="AO140" s="113">
        <v>0</v>
      </c>
      <c r="AP140" s="113">
        <v>0</v>
      </c>
      <c r="AQ140" s="113">
        <v>0</v>
      </c>
      <c r="AR140" s="113">
        <v>0</v>
      </c>
      <c r="AS140" s="113">
        <v>0</v>
      </c>
      <c r="AT140" s="113">
        <v>0</v>
      </c>
      <c r="AU140" s="113">
        <v>0</v>
      </c>
      <c r="AV140" s="113">
        <v>0</v>
      </c>
      <c r="AW140" s="113">
        <v>2000</v>
      </c>
      <c r="AX140" s="113">
        <v>0</v>
      </c>
      <c r="AY140" s="113">
        <v>0</v>
      </c>
      <c r="AZ140" s="113">
        <v>0</v>
      </c>
      <c r="BA140" s="113">
        <v>0</v>
      </c>
      <c r="BB140" s="113">
        <v>0</v>
      </c>
      <c r="BC140" s="113">
        <v>0</v>
      </c>
      <c r="BD140" s="113">
        <v>0</v>
      </c>
      <c r="BE140" s="113">
        <v>0</v>
      </c>
      <c r="BF140" s="113">
        <v>0</v>
      </c>
      <c r="BG140" s="113">
        <v>0</v>
      </c>
      <c r="BH140" s="113">
        <v>0</v>
      </c>
      <c r="BI140" s="113">
        <v>0</v>
      </c>
      <c r="BJ140" s="113">
        <v>0</v>
      </c>
      <c r="BK140" s="113">
        <v>145</v>
      </c>
      <c r="BL140" s="113">
        <v>0</v>
      </c>
      <c r="BM140" s="113">
        <v>0</v>
      </c>
      <c r="BN140" s="113">
        <v>0</v>
      </c>
      <c r="BO140" s="113">
        <v>0</v>
      </c>
      <c r="BP140" s="113">
        <v>0</v>
      </c>
      <c r="BQ140" s="113">
        <v>0</v>
      </c>
      <c r="BR140" s="113">
        <v>0</v>
      </c>
      <c r="BS140" s="113">
        <v>0</v>
      </c>
      <c r="BT140" s="113">
        <v>0</v>
      </c>
      <c r="BU140" s="113">
        <v>0</v>
      </c>
      <c r="BV140" s="113">
        <v>0</v>
      </c>
      <c r="BW140" s="113">
        <v>0</v>
      </c>
      <c r="BX140" s="113">
        <v>0</v>
      </c>
      <c r="BY140" s="113">
        <v>0</v>
      </c>
      <c r="BZ140" s="113">
        <v>0</v>
      </c>
      <c r="CA140" s="113">
        <v>0</v>
      </c>
      <c r="CB140" s="113">
        <v>0</v>
      </c>
      <c r="CC140" s="113">
        <v>0</v>
      </c>
      <c r="CD140" s="113">
        <v>180.38</v>
      </c>
      <c r="CE140" s="113">
        <v>0</v>
      </c>
      <c r="CF140" s="113">
        <v>0</v>
      </c>
      <c r="CG140" s="113">
        <v>0</v>
      </c>
      <c r="CH140" s="113">
        <v>0</v>
      </c>
      <c r="CI140" s="113">
        <v>0</v>
      </c>
      <c r="CJ140" s="113">
        <v>0</v>
      </c>
      <c r="CK140" s="113">
        <v>0</v>
      </c>
      <c r="CL140" s="113">
        <v>0</v>
      </c>
      <c r="CM140" s="113">
        <v>17862.22</v>
      </c>
      <c r="CN140" s="113">
        <v>0</v>
      </c>
      <c r="CO140" s="113">
        <v>0</v>
      </c>
      <c r="CP140" s="113">
        <v>0</v>
      </c>
      <c r="CQ140" s="113">
        <v>2078.6799999999998</v>
      </c>
      <c r="CR140" s="113">
        <v>0</v>
      </c>
      <c r="CS140" s="113">
        <v>0</v>
      </c>
      <c r="CT140" s="113">
        <v>0</v>
      </c>
      <c r="CU140" s="113">
        <v>0</v>
      </c>
      <c r="CV140" s="113">
        <v>0</v>
      </c>
      <c r="CW140" s="113">
        <v>0</v>
      </c>
      <c r="CX140" s="113">
        <v>0</v>
      </c>
      <c r="CY140" s="113">
        <v>2310</v>
      </c>
      <c r="CZ140" s="113">
        <v>1574.7</v>
      </c>
      <c r="DA140" s="113">
        <v>0</v>
      </c>
      <c r="DB140" s="113">
        <v>0</v>
      </c>
      <c r="DC140" s="113">
        <v>0</v>
      </c>
      <c r="DD140" s="113">
        <v>0</v>
      </c>
      <c r="DE140" s="113">
        <v>0</v>
      </c>
      <c r="DF140" s="113">
        <v>0</v>
      </c>
      <c r="DG140" s="113">
        <v>31892.66</v>
      </c>
      <c r="DH140" s="113">
        <v>0</v>
      </c>
      <c r="DI140" s="113">
        <v>0</v>
      </c>
      <c r="DJ140" s="113">
        <v>80</v>
      </c>
      <c r="DK140" s="113">
        <v>0</v>
      </c>
      <c r="DL140" s="113">
        <v>0</v>
      </c>
      <c r="DM140" s="113">
        <v>0</v>
      </c>
      <c r="DN140" s="113">
        <v>221</v>
      </c>
      <c r="DO140" s="113">
        <v>0</v>
      </c>
      <c r="DP140" s="113">
        <v>0</v>
      </c>
      <c r="DQ140" s="113">
        <v>0</v>
      </c>
      <c r="DR140" s="113">
        <v>140802.20000000001</v>
      </c>
      <c r="DS140" s="113">
        <v>0</v>
      </c>
      <c r="DT140" s="113">
        <v>0</v>
      </c>
      <c r="DU140" s="113">
        <v>0</v>
      </c>
      <c r="DV140" s="113">
        <v>0</v>
      </c>
      <c r="DW140" s="113">
        <v>0</v>
      </c>
      <c r="DX140" s="113">
        <v>0</v>
      </c>
      <c r="DY140" s="113">
        <v>0</v>
      </c>
      <c r="DZ140" s="113">
        <v>0</v>
      </c>
      <c r="EA140" s="113">
        <v>0</v>
      </c>
      <c r="EB140" s="113">
        <v>0</v>
      </c>
      <c r="EC140" s="113">
        <v>0</v>
      </c>
      <c r="ED140" s="113">
        <v>0</v>
      </c>
      <c r="EE140" s="113">
        <v>0</v>
      </c>
      <c r="EF140" s="113">
        <v>0</v>
      </c>
      <c r="EG140" s="113">
        <v>0</v>
      </c>
      <c r="EH140" s="113">
        <v>0</v>
      </c>
      <c r="EI140" s="113">
        <v>0</v>
      </c>
      <c r="EJ140" s="113">
        <v>0</v>
      </c>
      <c r="EK140" s="113">
        <v>0</v>
      </c>
      <c r="EL140" s="113">
        <v>0</v>
      </c>
      <c r="EM140" s="113">
        <v>0</v>
      </c>
      <c r="EN140" s="113">
        <v>1000</v>
      </c>
      <c r="EO140" s="113">
        <v>10000</v>
      </c>
      <c r="EP140" s="113">
        <v>0</v>
      </c>
      <c r="EQ140" s="113">
        <v>0</v>
      </c>
      <c r="ER140" s="113">
        <v>0</v>
      </c>
      <c r="ES140" s="113">
        <v>0</v>
      </c>
      <c r="ET140" s="113">
        <v>0</v>
      </c>
      <c r="EU140" s="113">
        <v>0</v>
      </c>
      <c r="EV140" s="113">
        <v>0</v>
      </c>
      <c r="EW140" s="113">
        <v>0</v>
      </c>
      <c r="EX140" s="113">
        <v>0</v>
      </c>
      <c r="EY140" s="113">
        <v>0</v>
      </c>
      <c r="EZ140" s="113">
        <v>0</v>
      </c>
      <c r="FA140" s="113">
        <v>0</v>
      </c>
      <c r="FB140" s="113">
        <v>0</v>
      </c>
      <c r="FC140" s="113">
        <v>0</v>
      </c>
      <c r="FD140" s="113">
        <v>0</v>
      </c>
      <c r="FE140" s="113">
        <v>0</v>
      </c>
      <c r="FF140" s="113">
        <v>0</v>
      </c>
      <c r="FG140" s="113">
        <v>0</v>
      </c>
      <c r="FH140" s="113">
        <v>0</v>
      </c>
      <c r="FI140" s="113">
        <v>0</v>
      </c>
      <c r="FJ140" s="113">
        <v>0</v>
      </c>
      <c r="FK140" s="113">
        <v>0</v>
      </c>
      <c r="FL140" s="113">
        <v>0</v>
      </c>
      <c r="FM140" s="113">
        <v>0</v>
      </c>
      <c r="FN140" s="113">
        <v>0</v>
      </c>
      <c r="FO140" s="113">
        <v>0</v>
      </c>
      <c r="FP140" s="113">
        <v>0</v>
      </c>
      <c r="FQ140" s="113">
        <v>0</v>
      </c>
      <c r="FR140" s="113">
        <v>0</v>
      </c>
      <c r="FS140" s="113">
        <v>0</v>
      </c>
      <c r="FT140" s="113">
        <v>0</v>
      </c>
      <c r="FU140" s="113">
        <v>0</v>
      </c>
      <c r="FV140" s="113">
        <v>0</v>
      </c>
      <c r="FW140" s="113">
        <v>0</v>
      </c>
      <c r="FX140" s="113">
        <v>0</v>
      </c>
      <c r="FY140" s="113">
        <v>0</v>
      </c>
      <c r="FZ140" s="113">
        <v>0</v>
      </c>
      <c r="GA140" s="113">
        <v>0</v>
      </c>
      <c r="GB140" s="113">
        <v>0</v>
      </c>
      <c r="GC140" s="113">
        <v>0</v>
      </c>
      <c r="GD140" s="113">
        <v>0</v>
      </c>
      <c r="GE140" s="113">
        <v>0</v>
      </c>
      <c r="GF140" s="113">
        <v>0</v>
      </c>
      <c r="GG140" s="113">
        <v>0</v>
      </c>
      <c r="GH140" s="113">
        <v>0</v>
      </c>
      <c r="GI140" s="113">
        <f t="shared" si="130"/>
        <v>279929.60000000003</v>
      </c>
    </row>
    <row r="141" spans="1:191">
      <c r="A141" s="727" t="s">
        <v>0</v>
      </c>
      <c r="B141" s="727"/>
      <c r="C141" s="9" t="s">
        <v>229</v>
      </c>
      <c r="D141" t="s">
        <v>230</v>
      </c>
      <c r="E141" s="113">
        <v>0</v>
      </c>
      <c r="F141" s="113">
        <v>0</v>
      </c>
      <c r="G141" s="113">
        <v>0</v>
      </c>
      <c r="H141" s="113">
        <v>0</v>
      </c>
      <c r="I141" s="113">
        <v>0</v>
      </c>
      <c r="J141" s="113">
        <v>0</v>
      </c>
      <c r="K141" s="113">
        <v>0</v>
      </c>
      <c r="L141" s="113">
        <v>0</v>
      </c>
      <c r="M141" s="113">
        <v>0</v>
      </c>
      <c r="N141" s="113">
        <v>0</v>
      </c>
      <c r="O141" s="113">
        <v>0</v>
      </c>
      <c r="P141" s="113">
        <v>0</v>
      </c>
      <c r="Q141" s="113">
        <v>0</v>
      </c>
      <c r="R141" s="113"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v>0</v>
      </c>
      <c r="X141" s="113">
        <v>0</v>
      </c>
      <c r="Y141" s="113">
        <v>0</v>
      </c>
      <c r="Z141" s="113">
        <v>0</v>
      </c>
      <c r="AA141" s="113">
        <v>0</v>
      </c>
      <c r="AB141" s="113">
        <v>0</v>
      </c>
      <c r="AC141" s="113">
        <v>0</v>
      </c>
      <c r="AD141" s="113">
        <v>0</v>
      </c>
      <c r="AE141" s="113">
        <v>0</v>
      </c>
      <c r="AF141" s="113">
        <v>0</v>
      </c>
      <c r="AG141" s="113">
        <v>0</v>
      </c>
      <c r="AH141" s="113">
        <v>0</v>
      </c>
      <c r="AI141" s="113">
        <v>0</v>
      </c>
      <c r="AJ141" s="113">
        <v>0</v>
      </c>
      <c r="AK141" s="113">
        <v>0</v>
      </c>
      <c r="AL141" s="113">
        <v>0</v>
      </c>
      <c r="AM141" s="113">
        <v>0</v>
      </c>
      <c r="AN141" s="113">
        <v>0</v>
      </c>
      <c r="AO141" s="113">
        <v>0</v>
      </c>
      <c r="AP141" s="113">
        <v>0</v>
      </c>
      <c r="AQ141" s="113">
        <v>0</v>
      </c>
      <c r="AR141" s="113">
        <v>0</v>
      </c>
      <c r="AS141" s="113">
        <v>0</v>
      </c>
      <c r="AT141" s="113">
        <v>0</v>
      </c>
      <c r="AU141" s="113">
        <v>0</v>
      </c>
      <c r="AV141" s="113">
        <v>0</v>
      </c>
      <c r="AW141" s="113">
        <v>0</v>
      </c>
      <c r="AX141" s="113">
        <v>0</v>
      </c>
      <c r="AY141" s="113">
        <v>0</v>
      </c>
      <c r="AZ141" s="113">
        <v>0</v>
      </c>
      <c r="BA141" s="113">
        <v>0</v>
      </c>
      <c r="BB141" s="113">
        <v>0</v>
      </c>
      <c r="BC141" s="113">
        <v>0</v>
      </c>
      <c r="BD141" s="113">
        <v>0</v>
      </c>
      <c r="BE141" s="113">
        <v>0</v>
      </c>
      <c r="BF141" s="113">
        <v>0</v>
      </c>
      <c r="BG141" s="113">
        <v>0</v>
      </c>
      <c r="BH141" s="113">
        <v>0</v>
      </c>
      <c r="BI141" s="113">
        <v>0</v>
      </c>
      <c r="BJ141" s="113">
        <v>0</v>
      </c>
      <c r="BK141" s="113">
        <v>0</v>
      </c>
      <c r="BL141" s="113">
        <v>0</v>
      </c>
      <c r="BM141" s="113">
        <v>0</v>
      </c>
      <c r="BN141" s="113">
        <v>0</v>
      </c>
      <c r="BO141" s="113">
        <v>0</v>
      </c>
      <c r="BP141" s="113">
        <v>0</v>
      </c>
      <c r="BQ141" s="113">
        <v>0</v>
      </c>
      <c r="BR141" s="113">
        <v>0</v>
      </c>
      <c r="BS141" s="113">
        <v>0</v>
      </c>
      <c r="BT141" s="113">
        <v>0</v>
      </c>
      <c r="BU141" s="113">
        <v>0</v>
      </c>
      <c r="BV141" s="113">
        <v>0</v>
      </c>
      <c r="BW141" s="113">
        <v>0</v>
      </c>
      <c r="BX141" s="113">
        <v>0</v>
      </c>
      <c r="BY141" s="113">
        <v>0</v>
      </c>
      <c r="BZ141" s="113">
        <v>0</v>
      </c>
      <c r="CA141" s="113">
        <v>0</v>
      </c>
      <c r="CB141" s="113">
        <v>0</v>
      </c>
      <c r="CC141" s="113">
        <v>0</v>
      </c>
      <c r="CD141" s="113">
        <v>0</v>
      </c>
      <c r="CE141" s="113">
        <v>0</v>
      </c>
      <c r="CF141" s="113">
        <v>0</v>
      </c>
      <c r="CG141" s="113">
        <v>0</v>
      </c>
      <c r="CH141" s="113">
        <v>0</v>
      </c>
      <c r="CI141" s="113">
        <v>0</v>
      </c>
      <c r="CJ141" s="113">
        <v>0</v>
      </c>
      <c r="CK141" s="113">
        <v>0</v>
      </c>
      <c r="CL141" s="113">
        <v>0</v>
      </c>
      <c r="CM141" s="113">
        <v>0</v>
      </c>
      <c r="CN141" s="113">
        <v>0</v>
      </c>
      <c r="CO141" s="113">
        <v>0</v>
      </c>
      <c r="CP141" s="113">
        <v>0</v>
      </c>
      <c r="CQ141" s="113">
        <v>0</v>
      </c>
      <c r="CR141" s="113">
        <v>0</v>
      </c>
      <c r="CS141" s="113">
        <v>0</v>
      </c>
      <c r="CT141" s="113">
        <v>0</v>
      </c>
      <c r="CU141" s="113">
        <v>0</v>
      </c>
      <c r="CV141" s="113">
        <v>0</v>
      </c>
      <c r="CW141" s="113">
        <v>0</v>
      </c>
      <c r="CX141" s="113">
        <v>0</v>
      </c>
      <c r="CY141" s="113">
        <v>0</v>
      </c>
      <c r="CZ141" s="113">
        <v>0</v>
      </c>
      <c r="DA141" s="113">
        <v>0</v>
      </c>
      <c r="DB141" s="113">
        <v>0</v>
      </c>
      <c r="DC141" s="113">
        <v>0</v>
      </c>
      <c r="DD141" s="113">
        <v>0</v>
      </c>
      <c r="DE141" s="113">
        <v>0</v>
      </c>
      <c r="DF141" s="113">
        <v>0</v>
      </c>
      <c r="DG141" s="113">
        <v>0</v>
      </c>
      <c r="DH141" s="113">
        <v>0</v>
      </c>
      <c r="DI141" s="113">
        <v>0</v>
      </c>
      <c r="DJ141" s="113">
        <v>0</v>
      </c>
      <c r="DK141" s="113">
        <v>0</v>
      </c>
      <c r="DL141" s="113">
        <v>0</v>
      </c>
      <c r="DM141" s="113">
        <v>0</v>
      </c>
      <c r="DN141" s="113">
        <v>0</v>
      </c>
      <c r="DO141" s="113">
        <v>0</v>
      </c>
      <c r="DP141" s="113">
        <v>0</v>
      </c>
      <c r="DQ141" s="113">
        <v>0</v>
      </c>
      <c r="DR141" s="113">
        <v>0</v>
      </c>
      <c r="DS141" s="113">
        <v>0</v>
      </c>
      <c r="DT141" s="113">
        <v>0</v>
      </c>
      <c r="DU141" s="113">
        <v>0</v>
      </c>
      <c r="DV141" s="113">
        <v>0</v>
      </c>
      <c r="DW141" s="113">
        <v>0</v>
      </c>
      <c r="DX141" s="113">
        <v>0</v>
      </c>
      <c r="DY141" s="113">
        <v>0</v>
      </c>
      <c r="DZ141" s="113">
        <v>0</v>
      </c>
      <c r="EA141" s="113">
        <v>0</v>
      </c>
      <c r="EB141" s="113">
        <v>0</v>
      </c>
      <c r="EC141" s="113">
        <v>466</v>
      </c>
      <c r="ED141" s="113">
        <v>0</v>
      </c>
      <c r="EE141" s="113">
        <v>0</v>
      </c>
      <c r="EF141" s="113">
        <v>0</v>
      </c>
      <c r="EG141" s="113">
        <v>0</v>
      </c>
      <c r="EH141" s="113">
        <v>0</v>
      </c>
      <c r="EI141" s="113">
        <v>0</v>
      </c>
      <c r="EJ141" s="113">
        <v>0</v>
      </c>
      <c r="EK141" s="113">
        <v>0</v>
      </c>
      <c r="EL141" s="113">
        <v>0</v>
      </c>
      <c r="EM141" s="113">
        <v>0</v>
      </c>
      <c r="EN141" s="113">
        <v>0</v>
      </c>
      <c r="EO141" s="113">
        <v>0</v>
      </c>
      <c r="EP141" s="113">
        <v>0</v>
      </c>
      <c r="EQ141" s="113">
        <v>0</v>
      </c>
      <c r="ER141" s="113">
        <v>0</v>
      </c>
      <c r="ES141" s="113">
        <v>0</v>
      </c>
      <c r="ET141" s="113">
        <v>0</v>
      </c>
      <c r="EU141" s="113">
        <v>0</v>
      </c>
      <c r="EV141" s="113">
        <v>0</v>
      </c>
      <c r="EW141" s="113">
        <v>0</v>
      </c>
      <c r="EX141" s="113">
        <v>0</v>
      </c>
      <c r="EY141" s="113">
        <v>0</v>
      </c>
      <c r="EZ141" s="113">
        <v>0</v>
      </c>
      <c r="FA141" s="113">
        <v>0</v>
      </c>
      <c r="FB141" s="113">
        <v>0</v>
      </c>
      <c r="FC141" s="113">
        <v>0</v>
      </c>
      <c r="FD141" s="113">
        <v>0</v>
      </c>
      <c r="FE141" s="113">
        <v>0</v>
      </c>
      <c r="FF141" s="113">
        <v>0</v>
      </c>
      <c r="FG141" s="113">
        <v>0</v>
      </c>
      <c r="FH141" s="113">
        <v>0</v>
      </c>
      <c r="FI141" s="113">
        <v>0</v>
      </c>
      <c r="FJ141" s="113">
        <v>0</v>
      </c>
      <c r="FK141" s="113">
        <v>0</v>
      </c>
      <c r="FL141" s="113">
        <v>0</v>
      </c>
      <c r="FM141" s="113">
        <v>0</v>
      </c>
      <c r="FN141" s="113">
        <v>0</v>
      </c>
      <c r="FO141" s="113">
        <v>0</v>
      </c>
      <c r="FP141" s="113">
        <v>0</v>
      </c>
      <c r="FQ141" s="113">
        <v>0</v>
      </c>
      <c r="FR141" s="113">
        <v>0</v>
      </c>
      <c r="FS141" s="113">
        <v>0</v>
      </c>
      <c r="FT141" s="113">
        <v>0</v>
      </c>
      <c r="FU141" s="113">
        <v>0</v>
      </c>
      <c r="FV141" s="113">
        <v>0</v>
      </c>
      <c r="FW141" s="113">
        <v>0</v>
      </c>
      <c r="FX141" s="113">
        <v>0</v>
      </c>
      <c r="FY141" s="113">
        <v>0</v>
      </c>
      <c r="FZ141" s="113">
        <v>0</v>
      </c>
      <c r="GA141" s="113">
        <v>0</v>
      </c>
      <c r="GB141" s="113">
        <v>0</v>
      </c>
      <c r="GC141" s="113">
        <v>0</v>
      </c>
      <c r="GD141" s="113">
        <v>0</v>
      </c>
      <c r="GE141" s="113">
        <v>0</v>
      </c>
      <c r="GF141" s="113">
        <v>0</v>
      </c>
      <c r="GG141" s="113">
        <v>0</v>
      </c>
      <c r="GH141" s="113">
        <v>0</v>
      </c>
      <c r="GI141" s="113">
        <f t="shared" si="130"/>
        <v>466</v>
      </c>
    </row>
    <row r="142" spans="1:191">
      <c r="A142" s="727" t="s">
        <v>0</v>
      </c>
      <c r="B142" s="727"/>
      <c r="C142" s="9" t="s">
        <v>233</v>
      </c>
      <c r="D142" t="s">
        <v>234</v>
      </c>
      <c r="E142" s="113">
        <v>0</v>
      </c>
      <c r="F142" s="113">
        <v>0</v>
      </c>
      <c r="G142" s="113">
        <v>0</v>
      </c>
      <c r="H142" s="113">
        <v>0</v>
      </c>
      <c r="I142" s="113">
        <v>48</v>
      </c>
      <c r="J142" s="113">
        <v>0</v>
      </c>
      <c r="K142" s="113">
        <v>0</v>
      </c>
      <c r="L142" s="113">
        <v>0</v>
      </c>
      <c r="M142" s="113">
        <v>0</v>
      </c>
      <c r="N142" s="113">
        <v>0</v>
      </c>
      <c r="O142" s="113">
        <v>164</v>
      </c>
      <c r="P142" s="113">
        <v>0</v>
      </c>
      <c r="Q142" s="113">
        <v>0</v>
      </c>
      <c r="R142" s="113">
        <v>0</v>
      </c>
      <c r="S142" s="113">
        <v>0</v>
      </c>
      <c r="T142" s="113">
        <v>109.93</v>
      </c>
      <c r="U142" s="113">
        <v>0</v>
      </c>
      <c r="V142" s="113">
        <v>0</v>
      </c>
      <c r="W142" s="113">
        <v>0</v>
      </c>
      <c r="X142" s="113">
        <v>0</v>
      </c>
      <c r="Y142" s="113">
        <v>0</v>
      </c>
      <c r="Z142" s="113">
        <v>0</v>
      </c>
      <c r="AA142" s="113">
        <v>0</v>
      </c>
      <c r="AB142" s="113">
        <v>89.88</v>
      </c>
      <c r="AC142" s="113">
        <v>0</v>
      </c>
      <c r="AD142" s="113">
        <v>1102.49</v>
      </c>
      <c r="AE142" s="113">
        <v>0</v>
      </c>
      <c r="AF142" s="113">
        <v>154</v>
      </c>
      <c r="AG142" s="113">
        <v>0</v>
      </c>
      <c r="AH142" s="113">
        <v>0</v>
      </c>
      <c r="AI142" s="113">
        <v>0</v>
      </c>
      <c r="AJ142" s="113">
        <v>0</v>
      </c>
      <c r="AK142" s="113">
        <v>0</v>
      </c>
      <c r="AL142" s="113">
        <v>0</v>
      </c>
      <c r="AM142" s="113">
        <v>0</v>
      </c>
      <c r="AN142" s="113">
        <v>1000</v>
      </c>
      <c r="AO142" s="113">
        <v>0</v>
      </c>
      <c r="AP142" s="113">
        <v>0</v>
      </c>
      <c r="AQ142" s="113">
        <v>0</v>
      </c>
      <c r="AR142" s="113">
        <v>0</v>
      </c>
      <c r="AS142" s="113">
        <v>0</v>
      </c>
      <c r="AT142" s="113">
        <v>0</v>
      </c>
      <c r="AU142" s="113">
        <v>0</v>
      </c>
      <c r="AV142" s="113">
        <v>0</v>
      </c>
      <c r="AW142" s="113">
        <v>0</v>
      </c>
      <c r="AX142" s="113">
        <v>0</v>
      </c>
      <c r="AY142" s="113">
        <v>0</v>
      </c>
      <c r="AZ142" s="113">
        <v>0</v>
      </c>
      <c r="BA142" s="113">
        <v>0</v>
      </c>
      <c r="BB142" s="113">
        <v>0</v>
      </c>
      <c r="BC142" s="113">
        <v>147.77000000000001</v>
      </c>
      <c r="BD142" s="113">
        <v>0</v>
      </c>
      <c r="BE142" s="113">
        <v>0</v>
      </c>
      <c r="BF142" s="113">
        <v>0</v>
      </c>
      <c r="BG142" s="113">
        <v>0</v>
      </c>
      <c r="BH142" s="113">
        <v>0</v>
      </c>
      <c r="BI142" s="113">
        <v>0</v>
      </c>
      <c r="BJ142" s="113">
        <v>0</v>
      </c>
      <c r="BK142" s="113">
        <v>0</v>
      </c>
      <c r="BL142" s="113">
        <v>0</v>
      </c>
      <c r="BM142" s="113">
        <v>0</v>
      </c>
      <c r="BN142" s="113">
        <v>0</v>
      </c>
      <c r="BO142" s="113">
        <v>0</v>
      </c>
      <c r="BP142" s="113">
        <v>0</v>
      </c>
      <c r="BQ142" s="113">
        <v>0</v>
      </c>
      <c r="BR142" s="113">
        <v>0</v>
      </c>
      <c r="BS142" s="113">
        <v>0</v>
      </c>
      <c r="BT142" s="113">
        <v>0</v>
      </c>
      <c r="BU142" s="113">
        <v>0</v>
      </c>
      <c r="BV142" s="113">
        <v>0</v>
      </c>
      <c r="BW142" s="113">
        <v>0</v>
      </c>
      <c r="BX142" s="113">
        <v>150</v>
      </c>
      <c r="BY142" s="113">
        <v>0</v>
      </c>
      <c r="BZ142" s="113">
        <v>0</v>
      </c>
      <c r="CA142" s="113">
        <v>0</v>
      </c>
      <c r="CB142" s="113">
        <v>0</v>
      </c>
      <c r="CC142" s="113">
        <v>0</v>
      </c>
      <c r="CD142" s="113">
        <v>0</v>
      </c>
      <c r="CE142" s="113">
        <v>0</v>
      </c>
      <c r="CF142" s="113">
        <v>0</v>
      </c>
      <c r="CG142" s="113">
        <v>0</v>
      </c>
      <c r="CH142" s="113">
        <v>600</v>
      </c>
      <c r="CI142" s="113">
        <v>0</v>
      </c>
      <c r="CJ142" s="113">
        <v>179</v>
      </c>
      <c r="CK142" s="113">
        <v>0</v>
      </c>
      <c r="CL142" s="113">
        <v>0</v>
      </c>
      <c r="CM142" s="113">
        <v>0</v>
      </c>
      <c r="CN142" s="113">
        <v>0</v>
      </c>
      <c r="CO142" s="113">
        <v>319.89</v>
      </c>
      <c r="CP142" s="113">
        <v>250</v>
      </c>
      <c r="CQ142" s="113">
        <v>0</v>
      </c>
      <c r="CR142" s="113">
        <v>0</v>
      </c>
      <c r="CS142" s="113">
        <v>0</v>
      </c>
      <c r="CT142" s="113">
        <v>0</v>
      </c>
      <c r="CU142" s="113">
        <v>0</v>
      </c>
      <c r="CV142" s="113">
        <v>0</v>
      </c>
      <c r="CW142" s="113">
        <v>0</v>
      </c>
      <c r="CX142" s="113">
        <v>0</v>
      </c>
      <c r="CY142" s="113">
        <v>0</v>
      </c>
      <c r="CZ142" s="113">
        <v>0</v>
      </c>
      <c r="DA142" s="113">
        <v>0</v>
      </c>
      <c r="DB142" s="113">
        <v>0</v>
      </c>
      <c r="DC142" s="113">
        <v>0</v>
      </c>
      <c r="DD142" s="113">
        <v>0</v>
      </c>
      <c r="DE142" s="113">
        <v>0</v>
      </c>
      <c r="DF142" s="113">
        <v>0</v>
      </c>
      <c r="DG142" s="113">
        <v>0</v>
      </c>
      <c r="DH142" s="113">
        <v>0</v>
      </c>
      <c r="DI142" s="113">
        <v>0</v>
      </c>
      <c r="DJ142" s="113">
        <v>0</v>
      </c>
      <c r="DK142" s="113">
        <v>0</v>
      </c>
      <c r="DL142" s="113">
        <v>0</v>
      </c>
      <c r="DM142" s="113">
        <v>0</v>
      </c>
      <c r="DN142" s="113">
        <v>0</v>
      </c>
      <c r="DO142" s="113">
        <v>0</v>
      </c>
      <c r="DP142" s="113">
        <v>0</v>
      </c>
      <c r="DQ142" s="113">
        <v>0</v>
      </c>
      <c r="DR142" s="113">
        <v>0</v>
      </c>
      <c r="DS142" s="113">
        <v>0</v>
      </c>
      <c r="DT142" s="113">
        <v>0</v>
      </c>
      <c r="DU142" s="113">
        <v>0</v>
      </c>
      <c r="DV142" s="113">
        <v>0</v>
      </c>
      <c r="DW142" s="113">
        <v>0</v>
      </c>
      <c r="DX142" s="113">
        <v>0</v>
      </c>
      <c r="DY142" s="113">
        <v>0</v>
      </c>
      <c r="DZ142" s="113">
        <v>0</v>
      </c>
      <c r="EA142" s="113">
        <v>0</v>
      </c>
      <c r="EB142" s="113">
        <v>0</v>
      </c>
      <c r="EC142" s="113">
        <v>0</v>
      </c>
      <c r="ED142" s="113">
        <v>0</v>
      </c>
      <c r="EE142" s="113">
        <v>0</v>
      </c>
      <c r="EF142" s="113">
        <v>0</v>
      </c>
      <c r="EG142" s="113">
        <v>0</v>
      </c>
      <c r="EH142" s="113">
        <v>0</v>
      </c>
      <c r="EI142" s="113">
        <v>0</v>
      </c>
      <c r="EJ142" s="113">
        <v>88</v>
      </c>
      <c r="EK142" s="113">
        <v>0</v>
      </c>
      <c r="EL142" s="113">
        <v>0</v>
      </c>
      <c r="EM142" s="113">
        <v>0</v>
      </c>
      <c r="EN142" s="113">
        <v>0</v>
      </c>
      <c r="EO142" s="113">
        <v>0</v>
      </c>
      <c r="EP142" s="113">
        <v>0</v>
      </c>
      <c r="EQ142" s="113">
        <v>0</v>
      </c>
      <c r="ER142" s="113">
        <v>0</v>
      </c>
      <c r="ES142" s="113">
        <v>0</v>
      </c>
      <c r="ET142" s="113">
        <v>0</v>
      </c>
      <c r="EU142" s="113">
        <v>0</v>
      </c>
      <c r="EV142" s="113">
        <v>0</v>
      </c>
      <c r="EW142" s="113">
        <v>0</v>
      </c>
      <c r="EX142" s="113">
        <v>0</v>
      </c>
      <c r="EY142" s="113">
        <v>0</v>
      </c>
      <c r="EZ142" s="113">
        <v>0</v>
      </c>
      <c r="FA142" s="113">
        <v>0</v>
      </c>
      <c r="FB142" s="113">
        <v>0</v>
      </c>
      <c r="FC142" s="113">
        <v>0</v>
      </c>
      <c r="FD142" s="113">
        <v>0</v>
      </c>
      <c r="FE142" s="113">
        <v>0</v>
      </c>
      <c r="FF142" s="113">
        <v>0</v>
      </c>
      <c r="FG142" s="113">
        <v>0</v>
      </c>
      <c r="FH142" s="113">
        <v>0</v>
      </c>
      <c r="FI142" s="113">
        <v>0</v>
      </c>
      <c r="FJ142" s="113">
        <v>0</v>
      </c>
      <c r="FK142" s="113">
        <v>0</v>
      </c>
      <c r="FL142" s="113">
        <v>0</v>
      </c>
      <c r="FM142" s="113">
        <v>0</v>
      </c>
      <c r="FN142" s="113">
        <v>0</v>
      </c>
      <c r="FO142" s="113">
        <v>0</v>
      </c>
      <c r="FP142" s="113">
        <v>0</v>
      </c>
      <c r="FQ142" s="113">
        <v>0</v>
      </c>
      <c r="FR142" s="113">
        <v>0</v>
      </c>
      <c r="FS142" s="113">
        <v>0</v>
      </c>
      <c r="FT142" s="113">
        <v>0</v>
      </c>
      <c r="FU142" s="113">
        <v>0</v>
      </c>
      <c r="FV142" s="113">
        <v>0</v>
      </c>
      <c r="FW142" s="113">
        <v>0</v>
      </c>
      <c r="FX142" s="113">
        <v>0</v>
      </c>
      <c r="FY142" s="113">
        <v>0</v>
      </c>
      <c r="FZ142" s="113">
        <v>0</v>
      </c>
      <c r="GA142" s="113">
        <v>0</v>
      </c>
      <c r="GB142" s="113">
        <v>0</v>
      </c>
      <c r="GC142" s="113">
        <v>0</v>
      </c>
      <c r="GD142" s="113">
        <v>0</v>
      </c>
      <c r="GE142" s="113">
        <v>0</v>
      </c>
      <c r="GF142" s="113">
        <v>0</v>
      </c>
      <c r="GG142" s="113">
        <v>0</v>
      </c>
      <c r="GH142" s="113">
        <v>0</v>
      </c>
      <c r="GI142" s="113">
        <f t="shared" si="130"/>
        <v>4402.96</v>
      </c>
    </row>
    <row r="143" spans="1:191" ht="11" thickBot="1">
      <c r="A143" s="725" t="s">
        <v>0</v>
      </c>
      <c r="B143" s="725"/>
      <c r="C143" s="11" t="s">
        <v>195</v>
      </c>
      <c r="D143" s="10" t="s">
        <v>235</v>
      </c>
      <c r="E143" s="115">
        <f t="shared" ref="E143:AJ143" si="131">SUBTOTAL(9,E136:E142)</f>
        <v>0</v>
      </c>
      <c r="F143" s="115">
        <f t="shared" si="131"/>
        <v>0</v>
      </c>
      <c r="G143" s="115">
        <f t="shared" si="131"/>
        <v>0</v>
      </c>
      <c r="H143" s="115">
        <f t="shared" si="131"/>
        <v>114521.09</v>
      </c>
      <c r="I143" s="115">
        <f t="shared" si="131"/>
        <v>1313325.82</v>
      </c>
      <c r="J143" s="115">
        <f t="shared" si="131"/>
        <v>0</v>
      </c>
      <c r="K143" s="115">
        <f t="shared" si="131"/>
        <v>0</v>
      </c>
      <c r="L143" s="115">
        <f t="shared" si="131"/>
        <v>0</v>
      </c>
      <c r="M143" s="115">
        <f t="shared" si="131"/>
        <v>0</v>
      </c>
      <c r="N143" s="115">
        <f t="shared" si="131"/>
        <v>0</v>
      </c>
      <c r="O143" s="115">
        <f t="shared" si="131"/>
        <v>15356.13</v>
      </c>
      <c r="P143" s="115">
        <f t="shared" si="131"/>
        <v>0</v>
      </c>
      <c r="Q143" s="115">
        <f t="shared" si="131"/>
        <v>222203.21</v>
      </c>
      <c r="R143" s="115">
        <f t="shared" si="131"/>
        <v>0</v>
      </c>
      <c r="S143" s="115">
        <f t="shared" si="131"/>
        <v>102341.51</v>
      </c>
      <c r="T143" s="115">
        <f t="shared" si="131"/>
        <v>140584.57</v>
      </c>
      <c r="U143" s="115">
        <f t="shared" si="131"/>
        <v>42724.9</v>
      </c>
      <c r="V143" s="115">
        <f t="shared" si="131"/>
        <v>107547.42</v>
      </c>
      <c r="W143" s="115">
        <f t="shared" si="131"/>
        <v>29463.239999999998</v>
      </c>
      <c r="X143" s="115">
        <f t="shared" si="131"/>
        <v>117585.84</v>
      </c>
      <c r="Y143" s="115">
        <f t="shared" si="131"/>
        <v>4955.41</v>
      </c>
      <c r="Z143" s="115">
        <f t="shared" si="131"/>
        <v>257749.98</v>
      </c>
      <c r="AA143" s="115">
        <f t="shared" si="131"/>
        <v>0</v>
      </c>
      <c r="AB143" s="115">
        <f t="shared" si="131"/>
        <v>22815.84</v>
      </c>
      <c r="AC143" s="115">
        <f t="shared" si="131"/>
        <v>16963.490000000002</v>
      </c>
      <c r="AD143" s="115">
        <f t="shared" si="131"/>
        <v>36936.120000000003</v>
      </c>
      <c r="AE143" s="115">
        <f t="shared" si="131"/>
        <v>16954</v>
      </c>
      <c r="AF143" s="115">
        <f t="shared" si="131"/>
        <v>173363.77</v>
      </c>
      <c r="AG143" s="115">
        <f t="shared" si="131"/>
        <v>37166.5</v>
      </c>
      <c r="AH143" s="115">
        <f t="shared" si="131"/>
        <v>0</v>
      </c>
      <c r="AI143" s="115">
        <f t="shared" si="131"/>
        <v>2787</v>
      </c>
      <c r="AJ143" s="115">
        <f t="shared" si="131"/>
        <v>0</v>
      </c>
      <c r="AK143" s="115">
        <f t="shared" ref="AK143:BP143" si="132">SUBTOTAL(9,AK136:AK142)</f>
        <v>47466.26</v>
      </c>
      <c r="AL143" s="115">
        <f t="shared" si="132"/>
        <v>0</v>
      </c>
      <c r="AM143" s="115">
        <f t="shared" si="132"/>
        <v>76567.520000000004</v>
      </c>
      <c r="AN143" s="115">
        <f t="shared" si="132"/>
        <v>45764.21</v>
      </c>
      <c r="AO143" s="115">
        <f t="shared" si="132"/>
        <v>24820.58</v>
      </c>
      <c r="AP143" s="115">
        <f t="shared" si="132"/>
        <v>15000.76</v>
      </c>
      <c r="AQ143" s="115">
        <f t="shared" si="132"/>
        <v>0</v>
      </c>
      <c r="AR143" s="115">
        <f t="shared" si="132"/>
        <v>36044.379999999997</v>
      </c>
      <c r="AS143" s="115">
        <f t="shared" si="132"/>
        <v>14147.05</v>
      </c>
      <c r="AT143" s="115">
        <f t="shared" si="132"/>
        <v>79778</v>
      </c>
      <c r="AU143" s="115">
        <f t="shared" si="132"/>
        <v>61671.45</v>
      </c>
      <c r="AV143" s="115">
        <f t="shared" si="132"/>
        <v>0</v>
      </c>
      <c r="AW143" s="115">
        <f t="shared" si="132"/>
        <v>98895.29</v>
      </c>
      <c r="AX143" s="115">
        <f t="shared" si="132"/>
        <v>0</v>
      </c>
      <c r="AY143" s="115">
        <f t="shared" si="132"/>
        <v>317844.85000000003</v>
      </c>
      <c r="AZ143" s="115">
        <f t="shared" si="132"/>
        <v>9947.34</v>
      </c>
      <c r="BA143" s="115">
        <f t="shared" si="132"/>
        <v>31259.629999999997</v>
      </c>
      <c r="BB143" s="115">
        <f t="shared" si="132"/>
        <v>120156.48</v>
      </c>
      <c r="BC143" s="115">
        <f t="shared" si="132"/>
        <v>338475.89999999997</v>
      </c>
      <c r="BD143" s="115">
        <f t="shared" si="132"/>
        <v>0</v>
      </c>
      <c r="BE143" s="115">
        <f t="shared" si="132"/>
        <v>13355.08</v>
      </c>
      <c r="BF143" s="115">
        <f t="shared" si="132"/>
        <v>75155.53</v>
      </c>
      <c r="BG143" s="115">
        <f t="shared" si="132"/>
        <v>12458.44</v>
      </c>
      <c r="BH143" s="115">
        <f t="shared" si="132"/>
        <v>39731.589999999997</v>
      </c>
      <c r="BI143" s="115">
        <f t="shared" si="132"/>
        <v>0</v>
      </c>
      <c r="BJ143" s="115">
        <f t="shared" si="132"/>
        <v>225885.2</v>
      </c>
      <c r="BK143" s="115">
        <f t="shared" si="132"/>
        <v>8406</v>
      </c>
      <c r="BL143" s="115">
        <f t="shared" si="132"/>
        <v>0</v>
      </c>
      <c r="BM143" s="115">
        <f t="shared" si="132"/>
        <v>0</v>
      </c>
      <c r="BN143" s="115">
        <f t="shared" si="132"/>
        <v>0</v>
      </c>
      <c r="BO143" s="115">
        <f t="shared" si="132"/>
        <v>20381.98</v>
      </c>
      <c r="BP143" s="115">
        <f t="shared" si="132"/>
        <v>26348.370000000003</v>
      </c>
      <c r="BQ143" s="115">
        <f t="shared" ref="BQ143:CV143" si="133">SUBTOTAL(9,BQ136:BQ142)</f>
        <v>17316.009999999998</v>
      </c>
      <c r="BR143" s="115">
        <f t="shared" si="133"/>
        <v>0</v>
      </c>
      <c r="BS143" s="115">
        <f t="shared" si="133"/>
        <v>0</v>
      </c>
      <c r="BT143" s="115">
        <f t="shared" si="133"/>
        <v>0</v>
      </c>
      <c r="BU143" s="115">
        <f t="shared" si="133"/>
        <v>4089.25</v>
      </c>
      <c r="BV143" s="115">
        <f t="shared" si="133"/>
        <v>487938.5</v>
      </c>
      <c r="BW143" s="115">
        <f t="shared" si="133"/>
        <v>0</v>
      </c>
      <c r="BX143" s="115">
        <f t="shared" si="133"/>
        <v>80406.929999999993</v>
      </c>
      <c r="BY143" s="115">
        <f t="shared" si="133"/>
        <v>20297.64</v>
      </c>
      <c r="BZ143" s="115">
        <f t="shared" si="133"/>
        <v>26711.83</v>
      </c>
      <c r="CA143" s="115">
        <f t="shared" si="133"/>
        <v>75017.05</v>
      </c>
      <c r="CB143" s="115">
        <f t="shared" si="133"/>
        <v>114125.72</v>
      </c>
      <c r="CC143" s="115">
        <f t="shared" si="133"/>
        <v>53782.29</v>
      </c>
      <c r="CD143" s="115">
        <f t="shared" si="133"/>
        <v>99561.4</v>
      </c>
      <c r="CE143" s="115">
        <f t="shared" si="133"/>
        <v>36689.4</v>
      </c>
      <c r="CF143" s="115">
        <f t="shared" si="133"/>
        <v>0</v>
      </c>
      <c r="CG143" s="115">
        <f t="shared" si="133"/>
        <v>31812.25</v>
      </c>
      <c r="CH143" s="115">
        <f t="shared" si="133"/>
        <v>26177.64</v>
      </c>
      <c r="CI143" s="115">
        <f t="shared" si="133"/>
        <v>0</v>
      </c>
      <c r="CJ143" s="115">
        <f t="shared" si="133"/>
        <v>21638.07</v>
      </c>
      <c r="CK143" s="115">
        <f t="shared" si="133"/>
        <v>28453.3</v>
      </c>
      <c r="CL143" s="115">
        <f t="shared" si="133"/>
        <v>0</v>
      </c>
      <c r="CM143" s="115">
        <f t="shared" si="133"/>
        <v>29038.6</v>
      </c>
      <c r="CN143" s="115">
        <f t="shared" si="133"/>
        <v>0</v>
      </c>
      <c r="CO143" s="115">
        <f t="shared" si="133"/>
        <v>39460.32</v>
      </c>
      <c r="CP143" s="115">
        <f t="shared" si="133"/>
        <v>232720.15</v>
      </c>
      <c r="CQ143" s="115">
        <f t="shared" si="133"/>
        <v>4661.68</v>
      </c>
      <c r="CR143" s="115">
        <f t="shared" si="133"/>
        <v>21144.45</v>
      </c>
      <c r="CS143" s="115">
        <f t="shared" si="133"/>
        <v>0</v>
      </c>
      <c r="CT143" s="115">
        <f t="shared" si="133"/>
        <v>0</v>
      </c>
      <c r="CU143" s="115">
        <f t="shared" si="133"/>
        <v>0</v>
      </c>
      <c r="CV143" s="115">
        <f t="shared" si="133"/>
        <v>0</v>
      </c>
      <c r="CW143" s="115">
        <f t="shared" ref="CW143:EB143" si="134">SUBTOTAL(9,CW136:CW142)</f>
        <v>0</v>
      </c>
      <c r="CX143" s="115">
        <f t="shared" si="134"/>
        <v>62254.06</v>
      </c>
      <c r="CY143" s="115">
        <f t="shared" si="134"/>
        <v>57308.369999999995</v>
      </c>
      <c r="CZ143" s="115">
        <f t="shared" si="134"/>
        <v>103945.62999999999</v>
      </c>
      <c r="DA143" s="115">
        <f t="shared" si="134"/>
        <v>82206.760000000009</v>
      </c>
      <c r="DB143" s="115">
        <f t="shared" si="134"/>
        <v>11075.41</v>
      </c>
      <c r="DC143" s="115">
        <f t="shared" si="134"/>
        <v>21383.32</v>
      </c>
      <c r="DD143" s="115">
        <f t="shared" si="134"/>
        <v>28181.82</v>
      </c>
      <c r="DE143" s="115">
        <f t="shared" si="134"/>
        <v>0</v>
      </c>
      <c r="DF143" s="115">
        <f t="shared" si="134"/>
        <v>15450.41</v>
      </c>
      <c r="DG143" s="115">
        <f t="shared" si="134"/>
        <v>221786.5</v>
      </c>
      <c r="DH143" s="115">
        <f t="shared" si="134"/>
        <v>260398.28999999998</v>
      </c>
      <c r="DI143" s="115">
        <f t="shared" si="134"/>
        <v>2937.02</v>
      </c>
      <c r="DJ143" s="115">
        <f t="shared" si="134"/>
        <v>55516.24</v>
      </c>
      <c r="DK143" s="115">
        <f t="shared" si="134"/>
        <v>11997.85</v>
      </c>
      <c r="DL143" s="115">
        <f t="shared" si="134"/>
        <v>0</v>
      </c>
      <c r="DM143" s="115">
        <f t="shared" si="134"/>
        <v>147234.07999999999</v>
      </c>
      <c r="DN143" s="115">
        <f t="shared" si="134"/>
        <v>43743.69</v>
      </c>
      <c r="DO143" s="115">
        <f t="shared" si="134"/>
        <v>0</v>
      </c>
      <c r="DP143" s="115">
        <f t="shared" si="134"/>
        <v>63451.45</v>
      </c>
      <c r="DQ143" s="115">
        <f t="shared" si="134"/>
        <v>0</v>
      </c>
      <c r="DR143" s="115">
        <f t="shared" si="134"/>
        <v>150631.16</v>
      </c>
      <c r="DS143" s="115">
        <f t="shared" si="134"/>
        <v>0</v>
      </c>
      <c r="DT143" s="115">
        <f t="shared" si="134"/>
        <v>0</v>
      </c>
      <c r="DU143" s="115">
        <f t="shared" si="134"/>
        <v>0</v>
      </c>
      <c r="DV143" s="115">
        <f t="shared" si="134"/>
        <v>39130.89</v>
      </c>
      <c r="DW143" s="115">
        <f t="shared" si="134"/>
        <v>0</v>
      </c>
      <c r="DX143" s="115">
        <f t="shared" si="134"/>
        <v>0</v>
      </c>
      <c r="DY143" s="115">
        <f t="shared" si="134"/>
        <v>67406.649999999994</v>
      </c>
      <c r="DZ143" s="115">
        <f t="shared" si="134"/>
        <v>0</v>
      </c>
      <c r="EA143" s="115">
        <f t="shared" si="134"/>
        <v>0</v>
      </c>
      <c r="EB143" s="115">
        <f t="shared" si="134"/>
        <v>0</v>
      </c>
      <c r="EC143" s="115">
        <f t="shared" ref="EC143:FH143" si="135">SUBTOTAL(9,EC136:EC142)</f>
        <v>20485.059999999998</v>
      </c>
      <c r="ED143" s="115">
        <f t="shared" si="135"/>
        <v>0</v>
      </c>
      <c r="EE143" s="115">
        <f t="shared" si="135"/>
        <v>35985.740000000005</v>
      </c>
      <c r="EF143" s="115">
        <f t="shared" si="135"/>
        <v>0</v>
      </c>
      <c r="EG143" s="115">
        <f t="shared" si="135"/>
        <v>0</v>
      </c>
      <c r="EH143" s="115">
        <f t="shared" si="135"/>
        <v>37371.089999999997</v>
      </c>
      <c r="EI143" s="115">
        <f t="shared" si="135"/>
        <v>33447.660000000003</v>
      </c>
      <c r="EJ143" s="115">
        <f t="shared" si="135"/>
        <v>20616.86</v>
      </c>
      <c r="EK143" s="115">
        <f t="shared" si="135"/>
        <v>23156.62</v>
      </c>
      <c r="EL143" s="115">
        <f t="shared" si="135"/>
        <v>0</v>
      </c>
      <c r="EM143" s="115">
        <f t="shared" si="135"/>
        <v>12986.82</v>
      </c>
      <c r="EN143" s="115">
        <f t="shared" si="135"/>
        <v>9505</v>
      </c>
      <c r="EO143" s="115">
        <f t="shared" si="135"/>
        <v>10887.87</v>
      </c>
      <c r="EP143" s="115">
        <f t="shared" si="135"/>
        <v>54660.39</v>
      </c>
      <c r="EQ143" s="115">
        <f t="shared" si="135"/>
        <v>82661.259999999995</v>
      </c>
      <c r="ER143" s="115">
        <f t="shared" si="135"/>
        <v>0</v>
      </c>
      <c r="ES143" s="115">
        <f t="shared" si="135"/>
        <v>0</v>
      </c>
      <c r="ET143" s="115">
        <f t="shared" si="135"/>
        <v>0</v>
      </c>
      <c r="EU143" s="115">
        <f t="shared" si="135"/>
        <v>0</v>
      </c>
      <c r="EV143" s="115">
        <f t="shared" si="135"/>
        <v>0</v>
      </c>
      <c r="EW143" s="115">
        <f t="shared" si="135"/>
        <v>0</v>
      </c>
      <c r="EX143" s="115">
        <f t="shared" si="135"/>
        <v>0</v>
      </c>
      <c r="EY143" s="115">
        <f t="shared" si="135"/>
        <v>0</v>
      </c>
      <c r="EZ143" s="115">
        <f t="shared" si="135"/>
        <v>0</v>
      </c>
      <c r="FA143" s="115">
        <f t="shared" si="135"/>
        <v>0</v>
      </c>
      <c r="FB143" s="115">
        <f t="shared" si="135"/>
        <v>0</v>
      </c>
      <c r="FC143" s="115">
        <f t="shared" si="135"/>
        <v>0</v>
      </c>
      <c r="FD143" s="115">
        <f t="shared" si="135"/>
        <v>0</v>
      </c>
      <c r="FE143" s="115">
        <f t="shared" si="135"/>
        <v>0</v>
      </c>
      <c r="FF143" s="115">
        <f t="shared" si="135"/>
        <v>0</v>
      </c>
      <c r="FG143" s="115">
        <f t="shared" si="135"/>
        <v>0</v>
      </c>
      <c r="FH143" s="115">
        <f t="shared" si="135"/>
        <v>0</v>
      </c>
      <c r="FI143" s="115">
        <f t="shared" ref="FI143:GI143" si="136">SUBTOTAL(9,FI136:FI142)</f>
        <v>0</v>
      </c>
      <c r="FJ143" s="115">
        <f t="shared" si="136"/>
        <v>0</v>
      </c>
      <c r="FK143" s="115">
        <f t="shared" si="136"/>
        <v>0</v>
      </c>
      <c r="FL143" s="115">
        <f t="shared" si="136"/>
        <v>0</v>
      </c>
      <c r="FM143" s="115">
        <f t="shared" si="136"/>
        <v>0</v>
      </c>
      <c r="FN143" s="115">
        <f t="shared" si="136"/>
        <v>0</v>
      </c>
      <c r="FO143" s="115">
        <f t="shared" si="136"/>
        <v>0</v>
      </c>
      <c r="FP143" s="115">
        <f t="shared" si="136"/>
        <v>0</v>
      </c>
      <c r="FQ143" s="115">
        <f t="shared" si="136"/>
        <v>0</v>
      </c>
      <c r="FR143" s="115">
        <f t="shared" si="136"/>
        <v>0</v>
      </c>
      <c r="FS143" s="115">
        <f t="shared" si="136"/>
        <v>0</v>
      </c>
      <c r="FT143" s="115">
        <f t="shared" si="136"/>
        <v>0</v>
      </c>
      <c r="FU143" s="115">
        <f t="shared" si="136"/>
        <v>0</v>
      </c>
      <c r="FV143" s="115">
        <f t="shared" si="136"/>
        <v>0</v>
      </c>
      <c r="FW143" s="115">
        <f t="shared" si="136"/>
        <v>0</v>
      </c>
      <c r="FX143" s="115">
        <f t="shared" si="136"/>
        <v>0</v>
      </c>
      <c r="FY143" s="115">
        <f t="shared" si="136"/>
        <v>0</v>
      </c>
      <c r="FZ143" s="115">
        <f t="shared" si="136"/>
        <v>0</v>
      </c>
      <c r="GA143" s="115">
        <f t="shared" si="136"/>
        <v>0</v>
      </c>
      <c r="GB143" s="115">
        <f t="shared" si="136"/>
        <v>0</v>
      </c>
      <c r="GC143" s="115">
        <f t="shared" si="136"/>
        <v>789</v>
      </c>
      <c r="GD143" s="115">
        <f t="shared" si="136"/>
        <v>0</v>
      </c>
      <c r="GE143" s="115">
        <f t="shared" si="136"/>
        <v>0</v>
      </c>
      <c r="GF143" s="115">
        <f t="shared" si="136"/>
        <v>0</v>
      </c>
      <c r="GG143" s="115">
        <f t="shared" si="136"/>
        <v>0</v>
      </c>
      <c r="GH143" s="115">
        <f t="shared" si="136"/>
        <v>0</v>
      </c>
      <c r="GI143" s="115">
        <f t="shared" si="136"/>
        <v>7754543.1800000006</v>
      </c>
    </row>
    <row r="144" spans="1:191" ht="10.5" thickTop="1"/>
    <row r="145" spans="1:191" ht="11" thickBot="1">
      <c r="A145" s="10" t="s">
        <v>320</v>
      </c>
      <c r="B145" s="725" t="s">
        <v>322</v>
      </c>
      <c r="C145" s="725"/>
      <c r="D145" s="725"/>
      <c r="E145" s="115">
        <f t="shared" ref="E145:AJ145" si="137">SUBTOTAL(9,E135:E144)</f>
        <v>0</v>
      </c>
      <c r="F145" s="115">
        <f t="shared" si="137"/>
        <v>0</v>
      </c>
      <c r="G145" s="115">
        <f t="shared" si="137"/>
        <v>0</v>
      </c>
      <c r="H145" s="115">
        <f t="shared" si="137"/>
        <v>114521.09</v>
      </c>
      <c r="I145" s="115">
        <f t="shared" si="137"/>
        <v>1313325.82</v>
      </c>
      <c r="J145" s="115">
        <f t="shared" si="137"/>
        <v>0</v>
      </c>
      <c r="K145" s="115">
        <f t="shared" si="137"/>
        <v>0</v>
      </c>
      <c r="L145" s="115">
        <f t="shared" si="137"/>
        <v>0</v>
      </c>
      <c r="M145" s="115">
        <f t="shared" si="137"/>
        <v>0</v>
      </c>
      <c r="N145" s="115">
        <f t="shared" si="137"/>
        <v>0</v>
      </c>
      <c r="O145" s="115">
        <f t="shared" si="137"/>
        <v>15356.13</v>
      </c>
      <c r="P145" s="115">
        <f t="shared" si="137"/>
        <v>0</v>
      </c>
      <c r="Q145" s="115">
        <f t="shared" si="137"/>
        <v>222203.21</v>
      </c>
      <c r="R145" s="115">
        <f t="shared" si="137"/>
        <v>0</v>
      </c>
      <c r="S145" s="115">
        <f t="shared" si="137"/>
        <v>102341.51</v>
      </c>
      <c r="T145" s="115">
        <f t="shared" si="137"/>
        <v>140584.57</v>
      </c>
      <c r="U145" s="115">
        <f t="shared" si="137"/>
        <v>42724.9</v>
      </c>
      <c r="V145" s="115">
        <f t="shared" si="137"/>
        <v>107547.42</v>
      </c>
      <c r="W145" s="115">
        <f t="shared" si="137"/>
        <v>29463.239999999998</v>
      </c>
      <c r="X145" s="115">
        <f t="shared" si="137"/>
        <v>117585.84</v>
      </c>
      <c r="Y145" s="115">
        <f t="shared" si="137"/>
        <v>4955.41</v>
      </c>
      <c r="Z145" s="115">
        <f t="shared" si="137"/>
        <v>257749.98</v>
      </c>
      <c r="AA145" s="115">
        <f t="shared" si="137"/>
        <v>0</v>
      </c>
      <c r="AB145" s="115">
        <f t="shared" si="137"/>
        <v>22815.84</v>
      </c>
      <c r="AC145" s="115">
        <f t="shared" si="137"/>
        <v>16963.490000000002</v>
      </c>
      <c r="AD145" s="115">
        <f t="shared" si="137"/>
        <v>36936.120000000003</v>
      </c>
      <c r="AE145" s="115">
        <f t="shared" si="137"/>
        <v>16954</v>
      </c>
      <c r="AF145" s="115">
        <f t="shared" si="137"/>
        <v>173363.77</v>
      </c>
      <c r="AG145" s="115">
        <f t="shared" si="137"/>
        <v>37166.5</v>
      </c>
      <c r="AH145" s="115">
        <f t="shared" si="137"/>
        <v>0</v>
      </c>
      <c r="AI145" s="115">
        <f t="shared" si="137"/>
        <v>2787</v>
      </c>
      <c r="AJ145" s="115">
        <f t="shared" si="137"/>
        <v>0</v>
      </c>
      <c r="AK145" s="115">
        <f t="shared" ref="AK145:BP145" si="138">SUBTOTAL(9,AK135:AK144)</f>
        <v>47466.26</v>
      </c>
      <c r="AL145" s="115">
        <f t="shared" si="138"/>
        <v>0</v>
      </c>
      <c r="AM145" s="115">
        <f t="shared" si="138"/>
        <v>76567.520000000004</v>
      </c>
      <c r="AN145" s="115">
        <f t="shared" si="138"/>
        <v>45764.21</v>
      </c>
      <c r="AO145" s="115">
        <f t="shared" si="138"/>
        <v>24820.58</v>
      </c>
      <c r="AP145" s="115">
        <f t="shared" si="138"/>
        <v>15000.76</v>
      </c>
      <c r="AQ145" s="115">
        <f t="shared" si="138"/>
        <v>0</v>
      </c>
      <c r="AR145" s="115">
        <f t="shared" si="138"/>
        <v>36044.379999999997</v>
      </c>
      <c r="AS145" s="115">
        <f t="shared" si="138"/>
        <v>14147.05</v>
      </c>
      <c r="AT145" s="115">
        <f t="shared" si="138"/>
        <v>79778</v>
      </c>
      <c r="AU145" s="115">
        <f t="shared" si="138"/>
        <v>61671.45</v>
      </c>
      <c r="AV145" s="115">
        <f t="shared" si="138"/>
        <v>0</v>
      </c>
      <c r="AW145" s="115">
        <f t="shared" si="138"/>
        <v>98895.29</v>
      </c>
      <c r="AX145" s="115">
        <f t="shared" si="138"/>
        <v>0</v>
      </c>
      <c r="AY145" s="115">
        <f t="shared" si="138"/>
        <v>317844.85000000003</v>
      </c>
      <c r="AZ145" s="115">
        <f t="shared" si="138"/>
        <v>9947.34</v>
      </c>
      <c r="BA145" s="115">
        <f t="shared" si="138"/>
        <v>31259.629999999997</v>
      </c>
      <c r="BB145" s="115">
        <f t="shared" si="138"/>
        <v>120156.48</v>
      </c>
      <c r="BC145" s="115">
        <f t="shared" si="138"/>
        <v>338475.89999999997</v>
      </c>
      <c r="BD145" s="115">
        <f t="shared" si="138"/>
        <v>0</v>
      </c>
      <c r="BE145" s="115">
        <f t="shared" si="138"/>
        <v>13355.08</v>
      </c>
      <c r="BF145" s="115">
        <f t="shared" si="138"/>
        <v>75155.53</v>
      </c>
      <c r="BG145" s="115">
        <f t="shared" si="138"/>
        <v>12458.44</v>
      </c>
      <c r="BH145" s="115">
        <f t="shared" si="138"/>
        <v>39731.589999999997</v>
      </c>
      <c r="BI145" s="115">
        <f t="shared" si="138"/>
        <v>0</v>
      </c>
      <c r="BJ145" s="115">
        <f t="shared" si="138"/>
        <v>225885.2</v>
      </c>
      <c r="BK145" s="115">
        <f t="shared" si="138"/>
        <v>8406</v>
      </c>
      <c r="BL145" s="115">
        <f t="shared" si="138"/>
        <v>0</v>
      </c>
      <c r="BM145" s="115">
        <f t="shared" si="138"/>
        <v>0</v>
      </c>
      <c r="BN145" s="115">
        <f t="shared" si="138"/>
        <v>0</v>
      </c>
      <c r="BO145" s="115">
        <f t="shared" si="138"/>
        <v>20381.98</v>
      </c>
      <c r="BP145" s="115">
        <f t="shared" si="138"/>
        <v>26348.370000000003</v>
      </c>
      <c r="BQ145" s="115">
        <f t="shared" ref="BQ145:CV145" si="139">SUBTOTAL(9,BQ135:BQ144)</f>
        <v>17316.009999999998</v>
      </c>
      <c r="BR145" s="115">
        <f t="shared" si="139"/>
        <v>0</v>
      </c>
      <c r="BS145" s="115">
        <f t="shared" si="139"/>
        <v>0</v>
      </c>
      <c r="BT145" s="115">
        <f t="shared" si="139"/>
        <v>0</v>
      </c>
      <c r="BU145" s="115">
        <f t="shared" si="139"/>
        <v>4089.25</v>
      </c>
      <c r="BV145" s="115">
        <f t="shared" si="139"/>
        <v>487938.5</v>
      </c>
      <c r="BW145" s="115">
        <f t="shared" si="139"/>
        <v>0</v>
      </c>
      <c r="BX145" s="115">
        <f t="shared" si="139"/>
        <v>80406.929999999993</v>
      </c>
      <c r="BY145" s="115">
        <f t="shared" si="139"/>
        <v>20297.64</v>
      </c>
      <c r="BZ145" s="115">
        <f t="shared" si="139"/>
        <v>26711.83</v>
      </c>
      <c r="CA145" s="115">
        <f t="shared" si="139"/>
        <v>75017.05</v>
      </c>
      <c r="CB145" s="115">
        <f t="shared" si="139"/>
        <v>114125.72</v>
      </c>
      <c r="CC145" s="115">
        <f t="shared" si="139"/>
        <v>53782.29</v>
      </c>
      <c r="CD145" s="115">
        <f t="shared" si="139"/>
        <v>99561.4</v>
      </c>
      <c r="CE145" s="115">
        <f t="shared" si="139"/>
        <v>36689.4</v>
      </c>
      <c r="CF145" s="115">
        <f t="shared" si="139"/>
        <v>0</v>
      </c>
      <c r="CG145" s="115">
        <f t="shared" si="139"/>
        <v>31812.25</v>
      </c>
      <c r="CH145" s="115">
        <f t="shared" si="139"/>
        <v>26177.64</v>
      </c>
      <c r="CI145" s="115">
        <f t="shared" si="139"/>
        <v>0</v>
      </c>
      <c r="CJ145" s="115">
        <f t="shared" si="139"/>
        <v>21638.07</v>
      </c>
      <c r="CK145" s="115">
        <f t="shared" si="139"/>
        <v>28453.3</v>
      </c>
      <c r="CL145" s="115">
        <f t="shared" si="139"/>
        <v>0</v>
      </c>
      <c r="CM145" s="115">
        <f t="shared" si="139"/>
        <v>29038.6</v>
      </c>
      <c r="CN145" s="115">
        <f t="shared" si="139"/>
        <v>0</v>
      </c>
      <c r="CO145" s="115">
        <f t="shared" si="139"/>
        <v>39460.32</v>
      </c>
      <c r="CP145" s="115">
        <f t="shared" si="139"/>
        <v>232720.15</v>
      </c>
      <c r="CQ145" s="115">
        <f t="shared" si="139"/>
        <v>4661.68</v>
      </c>
      <c r="CR145" s="115">
        <f t="shared" si="139"/>
        <v>21144.45</v>
      </c>
      <c r="CS145" s="115">
        <f t="shared" si="139"/>
        <v>0</v>
      </c>
      <c r="CT145" s="115">
        <f t="shared" si="139"/>
        <v>0</v>
      </c>
      <c r="CU145" s="115">
        <f t="shared" si="139"/>
        <v>0</v>
      </c>
      <c r="CV145" s="115">
        <f t="shared" si="139"/>
        <v>0</v>
      </c>
      <c r="CW145" s="115">
        <f t="shared" ref="CW145:EB145" si="140">SUBTOTAL(9,CW135:CW144)</f>
        <v>0</v>
      </c>
      <c r="CX145" s="115">
        <f t="shared" si="140"/>
        <v>62254.06</v>
      </c>
      <c r="CY145" s="115">
        <f t="shared" si="140"/>
        <v>57308.369999999995</v>
      </c>
      <c r="CZ145" s="115">
        <f t="shared" si="140"/>
        <v>103945.62999999999</v>
      </c>
      <c r="DA145" s="115">
        <f t="shared" si="140"/>
        <v>82206.760000000009</v>
      </c>
      <c r="DB145" s="115">
        <f t="shared" si="140"/>
        <v>11075.41</v>
      </c>
      <c r="DC145" s="115">
        <f t="shared" si="140"/>
        <v>21383.32</v>
      </c>
      <c r="DD145" s="115">
        <f t="shared" si="140"/>
        <v>28181.82</v>
      </c>
      <c r="DE145" s="115">
        <f t="shared" si="140"/>
        <v>0</v>
      </c>
      <c r="DF145" s="115">
        <f t="shared" si="140"/>
        <v>15450.41</v>
      </c>
      <c r="DG145" s="115">
        <f t="shared" si="140"/>
        <v>221786.5</v>
      </c>
      <c r="DH145" s="115">
        <f t="shared" si="140"/>
        <v>260398.28999999998</v>
      </c>
      <c r="DI145" s="115">
        <f t="shared" si="140"/>
        <v>2937.02</v>
      </c>
      <c r="DJ145" s="115">
        <f t="shared" si="140"/>
        <v>55516.24</v>
      </c>
      <c r="DK145" s="115">
        <f t="shared" si="140"/>
        <v>11997.85</v>
      </c>
      <c r="DL145" s="115">
        <f t="shared" si="140"/>
        <v>0</v>
      </c>
      <c r="DM145" s="115">
        <f t="shared" si="140"/>
        <v>147234.07999999999</v>
      </c>
      <c r="DN145" s="115">
        <f t="shared" si="140"/>
        <v>43743.69</v>
      </c>
      <c r="DO145" s="115">
        <f t="shared" si="140"/>
        <v>0</v>
      </c>
      <c r="DP145" s="115">
        <f t="shared" si="140"/>
        <v>63451.45</v>
      </c>
      <c r="DQ145" s="115">
        <f t="shared" si="140"/>
        <v>0</v>
      </c>
      <c r="DR145" s="115">
        <f t="shared" si="140"/>
        <v>150631.16</v>
      </c>
      <c r="DS145" s="115">
        <f t="shared" si="140"/>
        <v>0</v>
      </c>
      <c r="DT145" s="115">
        <f t="shared" si="140"/>
        <v>0</v>
      </c>
      <c r="DU145" s="115">
        <f t="shared" si="140"/>
        <v>0</v>
      </c>
      <c r="DV145" s="115">
        <f t="shared" si="140"/>
        <v>39130.89</v>
      </c>
      <c r="DW145" s="115">
        <f t="shared" si="140"/>
        <v>0</v>
      </c>
      <c r="DX145" s="115">
        <f t="shared" si="140"/>
        <v>0</v>
      </c>
      <c r="DY145" s="115">
        <f t="shared" si="140"/>
        <v>67406.649999999994</v>
      </c>
      <c r="DZ145" s="115">
        <f t="shared" si="140"/>
        <v>0</v>
      </c>
      <c r="EA145" s="115">
        <f t="shared" si="140"/>
        <v>0</v>
      </c>
      <c r="EB145" s="115">
        <f t="shared" si="140"/>
        <v>0</v>
      </c>
      <c r="EC145" s="115">
        <f t="shared" ref="EC145:FH145" si="141">SUBTOTAL(9,EC135:EC144)</f>
        <v>20485.059999999998</v>
      </c>
      <c r="ED145" s="115">
        <f t="shared" si="141"/>
        <v>0</v>
      </c>
      <c r="EE145" s="115">
        <f t="shared" si="141"/>
        <v>35985.740000000005</v>
      </c>
      <c r="EF145" s="115">
        <f t="shared" si="141"/>
        <v>0</v>
      </c>
      <c r="EG145" s="115">
        <f t="shared" si="141"/>
        <v>0</v>
      </c>
      <c r="EH145" s="115">
        <f t="shared" si="141"/>
        <v>37371.089999999997</v>
      </c>
      <c r="EI145" s="115">
        <f t="shared" si="141"/>
        <v>33447.660000000003</v>
      </c>
      <c r="EJ145" s="115">
        <f t="shared" si="141"/>
        <v>20616.86</v>
      </c>
      <c r="EK145" s="115">
        <f t="shared" si="141"/>
        <v>23156.62</v>
      </c>
      <c r="EL145" s="115">
        <f t="shared" si="141"/>
        <v>0</v>
      </c>
      <c r="EM145" s="115">
        <f t="shared" si="141"/>
        <v>12986.82</v>
      </c>
      <c r="EN145" s="115">
        <f t="shared" si="141"/>
        <v>9505</v>
      </c>
      <c r="EO145" s="115">
        <f t="shared" si="141"/>
        <v>10887.87</v>
      </c>
      <c r="EP145" s="115">
        <f t="shared" si="141"/>
        <v>54660.39</v>
      </c>
      <c r="EQ145" s="115">
        <f t="shared" si="141"/>
        <v>82661.259999999995</v>
      </c>
      <c r="ER145" s="115">
        <f t="shared" si="141"/>
        <v>0</v>
      </c>
      <c r="ES145" s="115">
        <f t="shared" si="141"/>
        <v>0</v>
      </c>
      <c r="ET145" s="115">
        <f t="shared" si="141"/>
        <v>0</v>
      </c>
      <c r="EU145" s="115">
        <f t="shared" si="141"/>
        <v>0</v>
      </c>
      <c r="EV145" s="115">
        <f t="shared" si="141"/>
        <v>0</v>
      </c>
      <c r="EW145" s="115">
        <f t="shared" si="141"/>
        <v>0</v>
      </c>
      <c r="EX145" s="115">
        <f t="shared" si="141"/>
        <v>0</v>
      </c>
      <c r="EY145" s="115">
        <f t="shared" si="141"/>
        <v>0</v>
      </c>
      <c r="EZ145" s="115">
        <f t="shared" si="141"/>
        <v>0</v>
      </c>
      <c r="FA145" s="115">
        <f t="shared" si="141"/>
        <v>0</v>
      </c>
      <c r="FB145" s="115">
        <f t="shared" si="141"/>
        <v>0</v>
      </c>
      <c r="FC145" s="115">
        <f t="shared" si="141"/>
        <v>0</v>
      </c>
      <c r="FD145" s="115">
        <f t="shared" si="141"/>
        <v>0</v>
      </c>
      <c r="FE145" s="115">
        <f t="shared" si="141"/>
        <v>0</v>
      </c>
      <c r="FF145" s="115">
        <f t="shared" si="141"/>
        <v>0</v>
      </c>
      <c r="FG145" s="115">
        <f t="shared" si="141"/>
        <v>0</v>
      </c>
      <c r="FH145" s="115">
        <f t="shared" si="141"/>
        <v>0</v>
      </c>
      <c r="FI145" s="115">
        <f t="shared" ref="FI145:GI145" si="142">SUBTOTAL(9,FI135:FI144)</f>
        <v>0</v>
      </c>
      <c r="FJ145" s="115">
        <f t="shared" si="142"/>
        <v>0</v>
      </c>
      <c r="FK145" s="115">
        <f t="shared" si="142"/>
        <v>0</v>
      </c>
      <c r="FL145" s="115">
        <f t="shared" si="142"/>
        <v>0</v>
      </c>
      <c r="FM145" s="115">
        <f t="shared" si="142"/>
        <v>0</v>
      </c>
      <c r="FN145" s="115">
        <f t="shared" si="142"/>
        <v>0</v>
      </c>
      <c r="FO145" s="115">
        <f t="shared" si="142"/>
        <v>0</v>
      </c>
      <c r="FP145" s="115">
        <f t="shared" si="142"/>
        <v>0</v>
      </c>
      <c r="FQ145" s="115">
        <f t="shared" si="142"/>
        <v>0</v>
      </c>
      <c r="FR145" s="115">
        <f t="shared" si="142"/>
        <v>0</v>
      </c>
      <c r="FS145" s="115">
        <f t="shared" si="142"/>
        <v>0</v>
      </c>
      <c r="FT145" s="115">
        <f t="shared" si="142"/>
        <v>0</v>
      </c>
      <c r="FU145" s="115">
        <f t="shared" si="142"/>
        <v>0</v>
      </c>
      <c r="FV145" s="115">
        <f t="shared" si="142"/>
        <v>0</v>
      </c>
      <c r="FW145" s="115">
        <f t="shared" si="142"/>
        <v>0</v>
      </c>
      <c r="FX145" s="115">
        <f t="shared" si="142"/>
        <v>0</v>
      </c>
      <c r="FY145" s="115">
        <f t="shared" si="142"/>
        <v>0</v>
      </c>
      <c r="FZ145" s="115">
        <f t="shared" si="142"/>
        <v>0</v>
      </c>
      <c r="GA145" s="115">
        <f t="shared" si="142"/>
        <v>0</v>
      </c>
      <c r="GB145" s="115">
        <f t="shared" si="142"/>
        <v>0</v>
      </c>
      <c r="GC145" s="115">
        <f t="shared" si="142"/>
        <v>789</v>
      </c>
      <c r="GD145" s="115">
        <f t="shared" si="142"/>
        <v>0</v>
      </c>
      <c r="GE145" s="115">
        <f t="shared" si="142"/>
        <v>0</v>
      </c>
      <c r="GF145" s="115">
        <f t="shared" si="142"/>
        <v>0</v>
      </c>
      <c r="GG145" s="115">
        <f t="shared" si="142"/>
        <v>0</v>
      </c>
      <c r="GH145" s="115">
        <f t="shared" si="142"/>
        <v>0</v>
      </c>
      <c r="GI145" s="115">
        <f t="shared" si="142"/>
        <v>7754543.1800000006</v>
      </c>
    </row>
    <row r="146" spans="1:191" ht="10.5" thickTop="1"/>
    <row r="147" spans="1:191" ht="10.5">
      <c r="A147" s="7" t="s">
        <v>323</v>
      </c>
      <c r="B147" s="726" t="s">
        <v>324</v>
      </c>
      <c r="C147" s="726"/>
      <c r="D147" s="72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6"/>
      <c r="BD147" s="116"/>
      <c r="BE147" s="116"/>
      <c r="BF147" s="116"/>
      <c r="BG147" s="116"/>
      <c r="BH147" s="116"/>
      <c r="BI147" s="116"/>
      <c r="BJ147" s="116"/>
      <c r="BK147" s="116"/>
      <c r="BL147" s="116"/>
      <c r="BM147" s="116"/>
      <c r="BN147" s="116"/>
      <c r="BO147" s="116"/>
      <c r="BP147" s="116"/>
      <c r="BQ147" s="116"/>
      <c r="BR147" s="116"/>
      <c r="BS147" s="116"/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  <c r="EB147" s="116"/>
      <c r="EC147" s="116"/>
      <c r="ED147" s="116"/>
      <c r="EE147" s="116"/>
      <c r="EF147" s="116"/>
      <c r="EG147" s="116"/>
      <c r="EH147" s="116"/>
      <c r="EI147" s="116"/>
      <c r="EJ147" s="116"/>
      <c r="EK147" s="116"/>
      <c r="EL147" s="116"/>
      <c r="EM147" s="116"/>
      <c r="EN147" s="116"/>
      <c r="EO147" s="116"/>
      <c r="EP147" s="116"/>
      <c r="EQ147" s="116"/>
      <c r="ER147" s="116"/>
      <c r="ES147" s="116"/>
      <c r="ET147" s="116"/>
      <c r="EU147" s="116"/>
      <c r="EV147" s="116"/>
      <c r="EW147" s="116"/>
      <c r="EX147" s="116"/>
      <c r="EY147" s="116"/>
      <c r="EZ147" s="116"/>
      <c r="FA147" s="116"/>
      <c r="FB147" s="116"/>
      <c r="FC147" s="116"/>
      <c r="FD147" s="116"/>
      <c r="FE147" s="116"/>
      <c r="FF147" s="116"/>
      <c r="FG147" s="116"/>
      <c r="FH147" s="116"/>
      <c r="FI147" s="116"/>
      <c r="FJ147" s="116"/>
      <c r="FK147" s="116"/>
      <c r="FL147" s="116"/>
      <c r="FM147" s="116"/>
      <c r="FN147" s="116"/>
      <c r="FO147" s="116"/>
      <c r="FP147" s="116"/>
      <c r="FQ147" s="116"/>
      <c r="FR147" s="116"/>
      <c r="FS147" s="116"/>
      <c r="FT147" s="116"/>
      <c r="FU147" s="116"/>
      <c r="FV147" s="116"/>
      <c r="FW147" s="116"/>
      <c r="FX147" s="116"/>
      <c r="FY147" s="116"/>
      <c r="FZ147" s="116"/>
      <c r="GA147" s="116"/>
      <c r="GB147" s="116"/>
      <c r="GC147" s="116"/>
      <c r="GD147" s="116"/>
      <c r="GE147" s="116"/>
      <c r="GF147" s="116"/>
      <c r="GG147" s="116"/>
      <c r="GH147" s="116"/>
      <c r="GI147" s="116"/>
    </row>
    <row r="148" spans="1:191" ht="10.5">
      <c r="A148" s="726" t="s">
        <v>0</v>
      </c>
      <c r="B148" s="726"/>
      <c r="C148" s="8" t="s">
        <v>195</v>
      </c>
      <c r="D148" s="7" t="s">
        <v>196</v>
      </c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116"/>
      <c r="AY148" s="116"/>
      <c r="AZ148" s="116"/>
      <c r="BA148" s="116"/>
      <c r="BB148" s="116"/>
      <c r="BC148" s="116"/>
      <c r="BD148" s="116"/>
      <c r="BE148" s="116"/>
      <c r="BF148" s="116"/>
      <c r="BG148" s="116"/>
      <c r="BH148" s="116"/>
      <c r="BI148" s="116"/>
      <c r="BJ148" s="116"/>
      <c r="BK148" s="116"/>
      <c r="BL148" s="116"/>
      <c r="BM148" s="116"/>
      <c r="BN148" s="116"/>
      <c r="BO148" s="116"/>
      <c r="BP148" s="116"/>
      <c r="BQ148" s="116"/>
      <c r="BR148" s="116"/>
      <c r="BS148" s="116"/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  <c r="EB148" s="116"/>
      <c r="EC148" s="116"/>
      <c r="ED148" s="116"/>
      <c r="EE148" s="116"/>
      <c r="EF148" s="116"/>
      <c r="EG148" s="116"/>
      <c r="EH148" s="116"/>
      <c r="EI148" s="116"/>
      <c r="EJ148" s="116"/>
      <c r="EK148" s="116"/>
      <c r="EL148" s="116"/>
      <c r="EM148" s="116"/>
      <c r="EN148" s="116"/>
      <c r="EO148" s="116"/>
      <c r="EP148" s="116"/>
      <c r="EQ148" s="116"/>
      <c r="ER148" s="116"/>
      <c r="ES148" s="116"/>
      <c r="ET148" s="116"/>
      <c r="EU148" s="116"/>
      <c r="EV148" s="116"/>
      <c r="EW148" s="116"/>
      <c r="EX148" s="116"/>
      <c r="EY148" s="116"/>
      <c r="EZ148" s="116"/>
      <c r="FA148" s="116"/>
      <c r="FB148" s="116"/>
      <c r="FC148" s="116"/>
      <c r="FD148" s="116"/>
      <c r="FE148" s="116"/>
      <c r="FF148" s="116"/>
      <c r="FG148" s="116"/>
      <c r="FH148" s="116"/>
      <c r="FI148" s="116"/>
      <c r="FJ148" s="116"/>
      <c r="FK148" s="116"/>
      <c r="FL148" s="116"/>
      <c r="FM148" s="116"/>
      <c r="FN148" s="116"/>
      <c r="FO148" s="116"/>
      <c r="FP148" s="116"/>
      <c r="FQ148" s="116"/>
      <c r="FR148" s="116"/>
      <c r="FS148" s="116"/>
      <c r="FT148" s="116"/>
      <c r="FU148" s="116"/>
      <c r="FV148" s="116"/>
      <c r="FW148" s="116"/>
      <c r="FX148" s="116"/>
      <c r="FY148" s="116"/>
      <c r="FZ148" s="116"/>
      <c r="GA148" s="116"/>
      <c r="GB148" s="116"/>
      <c r="GC148" s="116"/>
      <c r="GD148" s="116"/>
      <c r="GE148" s="116"/>
      <c r="GF148" s="116"/>
      <c r="GG148" s="116"/>
      <c r="GH148" s="116"/>
      <c r="GI148" s="116"/>
    </row>
    <row r="149" spans="1:191">
      <c r="A149" s="727" t="s">
        <v>0</v>
      </c>
      <c r="B149" s="727"/>
      <c r="C149" s="9" t="s">
        <v>207</v>
      </c>
      <c r="D149" t="s">
        <v>208</v>
      </c>
      <c r="E149" s="113">
        <v>0</v>
      </c>
      <c r="F149" s="113">
        <v>0</v>
      </c>
      <c r="G149" s="113">
        <v>0</v>
      </c>
      <c r="H149" s="113">
        <v>0</v>
      </c>
      <c r="I149" s="113">
        <v>0</v>
      </c>
      <c r="J149" s="113">
        <v>0</v>
      </c>
      <c r="K149" s="113">
        <v>0</v>
      </c>
      <c r="L149" s="113">
        <v>0</v>
      </c>
      <c r="M149" s="113">
        <v>0</v>
      </c>
      <c r="N149" s="113">
        <v>0</v>
      </c>
      <c r="O149" s="113">
        <v>0</v>
      </c>
      <c r="P149" s="113">
        <v>0</v>
      </c>
      <c r="Q149" s="113">
        <v>30.5</v>
      </c>
      <c r="R149" s="113">
        <v>0</v>
      </c>
      <c r="S149" s="113">
        <v>0</v>
      </c>
      <c r="T149" s="113">
        <v>0</v>
      </c>
      <c r="U149" s="113">
        <v>0</v>
      </c>
      <c r="V149" s="113">
        <v>5500.02</v>
      </c>
      <c r="W149" s="113">
        <v>0</v>
      </c>
      <c r="X149" s="113">
        <v>566.53</v>
      </c>
      <c r="Y149" s="113">
        <v>0</v>
      </c>
      <c r="Z149" s="113">
        <v>0</v>
      </c>
      <c r="AA149" s="113">
        <v>0</v>
      </c>
      <c r="AB149" s="113">
        <v>0</v>
      </c>
      <c r="AC149" s="113">
        <v>0</v>
      </c>
      <c r="AD149" s="113">
        <v>0</v>
      </c>
      <c r="AE149" s="113">
        <v>0</v>
      </c>
      <c r="AF149" s="113">
        <v>0</v>
      </c>
      <c r="AG149" s="113">
        <v>0</v>
      </c>
      <c r="AH149" s="113">
        <v>0</v>
      </c>
      <c r="AI149" s="113">
        <v>0</v>
      </c>
      <c r="AJ149" s="113">
        <v>0</v>
      </c>
      <c r="AK149" s="113">
        <v>0</v>
      </c>
      <c r="AL149" s="113">
        <v>0</v>
      </c>
      <c r="AM149" s="113">
        <v>700.91</v>
      </c>
      <c r="AN149" s="113">
        <v>0</v>
      </c>
      <c r="AO149" s="113">
        <v>0</v>
      </c>
      <c r="AP149" s="113">
        <v>0</v>
      </c>
      <c r="AQ149" s="113">
        <v>0</v>
      </c>
      <c r="AR149" s="113">
        <v>0</v>
      </c>
      <c r="AS149" s="113">
        <v>1.1200000000000001</v>
      </c>
      <c r="AT149" s="113">
        <v>0</v>
      </c>
      <c r="AU149" s="113">
        <v>0</v>
      </c>
      <c r="AV149" s="113">
        <v>0</v>
      </c>
      <c r="AW149" s="113">
        <v>0</v>
      </c>
      <c r="AX149" s="113">
        <v>0</v>
      </c>
      <c r="AY149" s="113">
        <v>0</v>
      </c>
      <c r="AZ149" s="113">
        <v>0</v>
      </c>
      <c r="BA149" s="113">
        <v>0</v>
      </c>
      <c r="BB149" s="113">
        <v>0</v>
      </c>
      <c r="BC149" s="113">
        <v>0</v>
      </c>
      <c r="BD149" s="113">
        <v>0</v>
      </c>
      <c r="BE149" s="113">
        <v>0</v>
      </c>
      <c r="BF149" s="113">
        <v>0</v>
      </c>
      <c r="BG149" s="113">
        <v>0</v>
      </c>
      <c r="BH149" s="113">
        <v>0</v>
      </c>
      <c r="BI149" s="113">
        <v>0</v>
      </c>
      <c r="BJ149" s="113">
        <v>3943.2</v>
      </c>
      <c r="BK149" s="113">
        <v>0</v>
      </c>
      <c r="BL149" s="113">
        <v>0</v>
      </c>
      <c r="BM149" s="113">
        <v>0</v>
      </c>
      <c r="BN149" s="113">
        <v>0</v>
      </c>
      <c r="BO149" s="113">
        <v>0</v>
      </c>
      <c r="BP149" s="113">
        <v>0</v>
      </c>
      <c r="BQ149" s="113">
        <v>0</v>
      </c>
      <c r="BR149" s="113">
        <v>0</v>
      </c>
      <c r="BS149" s="113">
        <v>0</v>
      </c>
      <c r="BT149" s="113">
        <v>0</v>
      </c>
      <c r="BU149" s="113">
        <v>54.13</v>
      </c>
      <c r="BV149" s="113">
        <v>1097.1600000000001</v>
      </c>
      <c r="BW149" s="113">
        <v>0</v>
      </c>
      <c r="BX149" s="113">
        <v>0</v>
      </c>
      <c r="BY149" s="113">
        <v>0</v>
      </c>
      <c r="BZ149" s="113">
        <v>0.28999999999999998</v>
      </c>
      <c r="CA149" s="113">
        <v>96.55</v>
      </c>
      <c r="CB149" s="113">
        <v>35.51</v>
      </c>
      <c r="CC149" s="113">
        <v>0</v>
      </c>
      <c r="CD149" s="113">
        <v>0</v>
      </c>
      <c r="CE149" s="113">
        <v>0</v>
      </c>
      <c r="CF149" s="113">
        <v>0</v>
      </c>
      <c r="CG149" s="113">
        <v>0</v>
      </c>
      <c r="CH149" s="113">
        <v>0</v>
      </c>
      <c r="CI149" s="113">
        <v>0</v>
      </c>
      <c r="CJ149" s="113">
        <v>321.74</v>
      </c>
      <c r="CK149" s="113">
        <v>0</v>
      </c>
      <c r="CL149" s="113">
        <v>0</v>
      </c>
      <c r="CM149" s="113">
        <v>0</v>
      </c>
      <c r="CN149" s="113">
        <v>0</v>
      </c>
      <c r="CO149" s="113">
        <v>0</v>
      </c>
      <c r="CP149" s="113">
        <v>0</v>
      </c>
      <c r="CQ149" s="113">
        <v>0</v>
      </c>
      <c r="CR149" s="113">
        <v>0</v>
      </c>
      <c r="CS149" s="113">
        <v>0</v>
      </c>
      <c r="CT149" s="113">
        <v>0</v>
      </c>
      <c r="CU149" s="113">
        <v>0</v>
      </c>
      <c r="CV149" s="113">
        <v>0</v>
      </c>
      <c r="CW149" s="113">
        <v>0</v>
      </c>
      <c r="CX149" s="113">
        <v>0</v>
      </c>
      <c r="CY149" s="113">
        <v>0</v>
      </c>
      <c r="CZ149" s="113">
        <v>0</v>
      </c>
      <c r="DA149" s="113">
        <v>2902.87</v>
      </c>
      <c r="DB149" s="113">
        <v>0</v>
      </c>
      <c r="DC149" s="113">
        <v>0</v>
      </c>
      <c r="DD149" s="113">
        <v>0</v>
      </c>
      <c r="DE149" s="113">
        <v>0</v>
      </c>
      <c r="DF149" s="113">
        <v>0</v>
      </c>
      <c r="DG149" s="113">
        <v>0</v>
      </c>
      <c r="DH149" s="113">
        <v>0</v>
      </c>
      <c r="DI149" s="113">
        <v>0</v>
      </c>
      <c r="DJ149" s="113">
        <v>0</v>
      </c>
      <c r="DK149" s="113">
        <v>0</v>
      </c>
      <c r="DL149" s="113">
        <v>0</v>
      </c>
      <c r="DM149" s="113">
        <v>0</v>
      </c>
      <c r="DN149" s="113">
        <v>0</v>
      </c>
      <c r="DO149" s="113">
        <v>0</v>
      </c>
      <c r="DP149" s="113">
        <v>0</v>
      </c>
      <c r="DQ149" s="113">
        <v>0</v>
      </c>
      <c r="DR149" s="113">
        <v>287.7</v>
      </c>
      <c r="DS149" s="113">
        <v>0</v>
      </c>
      <c r="DT149" s="113">
        <v>0</v>
      </c>
      <c r="DU149" s="113">
        <v>0</v>
      </c>
      <c r="DV149" s="113">
        <v>0</v>
      </c>
      <c r="DW149" s="113">
        <v>0</v>
      </c>
      <c r="DX149" s="113">
        <v>0</v>
      </c>
      <c r="DY149" s="113">
        <v>0</v>
      </c>
      <c r="DZ149" s="113">
        <v>0</v>
      </c>
      <c r="EA149" s="113">
        <v>0</v>
      </c>
      <c r="EB149" s="113">
        <v>0</v>
      </c>
      <c r="EC149" s="113">
        <v>0</v>
      </c>
      <c r="ED149" s="113">
        <v>0</v>
      </c>
      <c r="EE149" s="113">
        <v>512.48</v>
      </c>
      <c r="EF149" s="113">
        <v>0</v>
      </c>
      <c r="EG149" s="113">
        <v>0</v>
      </c>
      <c r="EH149" s="113">
        <v>0</v>
      </c>
      <c r="EI149" s="113">
        <v>0</v>
      </c>
      <c r="EJ149" s="113">
        <v>0</v>
      </c>
      <c r="EK149" s="113">
        <v>0</v>
      </c>
      <c r="EL149" s="113">
        <v>0</v>
      </c>
      <c r="EM149" s="113">
        <v>0</v>
      </c>
      <c r="EN149" s="113">
        <v>0.34</v>
      </c>
      <c r="EO149" s="113">
        <v>0</v>
      </c>
      <c r="EP149" s="113">
        <v>0</v>
      </c>
      <c r="EQ149" s="113">
        <v>0</v>
      </c>
      <c r="ER149" s="113">
        <v>0</v>
      </c>
      <c r="ES149" s="113">
        <v>0</v>
      </c>
      <c r="ET149" s="113">
        <v>0</v>
      </c>
      <c r="EU149" s="113">
        <v>0</v>
      </c>
      <c r="EV149" s="113">
        <v>0</v>
      </c>
      <c r="EW149" s="113">
        <v>0</v>
      </c>
      <c r="EX149" s="113">
        <v>0</v>
      </c>
      <c r="EY149" s="113">
        <v>0</v>
      </c>
      <c r="EZ149" s="113">
        <v>0</v>
      </c>
      <c r="FA149" s="113">
        <v>0</v>
      </c>
      <c r="FB149" s="113">
        <v>0</v>
      </c>
      <c r="FC149" s="113">
        <v>0</v>
      </c>
      <c r="FD149" s="113">
        <v>0</v>
      </c>
      <c r="FE149" s="113">
        <v>0</v>
      </c>
      <c r="FF149" s="113">
        <v>0</v>
      </c>
      <c r="FG149" s="113">
        <v>0</v>
      </c>
      <c r="FH149" s="113">
        <v>0</v>
      </c>
      <c r="FI149" s="113">
        <v>0</v>
      </c>
      <c r="FJ149" s="113">
        <v>0</v>
      </c>
      <c r="FK149" s="113">
        <v>0</v>
      </c>
      <c r="FL149" s="113">
        <v>0</v>
      </c>
      <c r="FM149" s="113">
        <v>0</v>
      </c>
      <c r="FN149" s="113">
        <v>0</v>
      </c>
      <c r="FO149" s="113">
        <v>0</v>
      </c>
      <c r="FP149" s="113">
        <v>0</v>
      </c>
      <c r="FQ149" s="113">
        <v>0</v>
      </c>
      <c r="FR149" s="113">
        <v>0</v>
      </c>
      <c r="FS149" s="113">
        <v>0</v>
      </c>
      <c r="FT149" s="113">
        <v>0</v>
      </c>
      <c r="FU149" s="113">
        <v>0</v>
      </c>
      <c r="FV149" s="113">
        <v>0</v>
      </c>
      <c r="FW149" s="113">
        <v>0</v>
      </c>
      <c r="FX149" s="113">
        <v>0</v>
      </c>
      <c r="FY149" s="113">
        <v>0</v>
      </c>
      <c r="FZ149" s="113">
        <v>0</v>
      </c>
      <c r="GA149" s="113">
        <v>0</v>
      </c>
      <c r="GB149" s="113">
        <v>0</v>
      </c>
      <c r="GC149" s="113">
        <v>0</v>
      </c>
      <c r="GD149" s="113">
        <v>0</v>
      </c>
      <c r="GE149" s="113">
        <v>0</v>
      </c>
      <c r="GF149" s="113">
        <v>0</v>
      </c>
      <c r="GG149" s="113">
        <v>0</v>
      </c>
      <c r="GH149" s="113">
        <v>0</v>
      </c>
      <c r="GI149" s="113">
        <f>SUM(E149:GH149)</f>
        <v>16051.05</v>
      </c>
    </row>
    <row r="150" spans="1:191">
      <c r="A150" s="727" t="s">
        <v>0</v>
      </c>
      <c r="B150" s="727"/>
      <c r="C150" s="9" t="s">
        <v>209</v>
      </c>
      <c r="D150" t="s">
        <v>210</v>
      </c>
      <c r="E150" s="113">
        <v>4300</v>
      </c>
      <c r="F150" s="113">
        <v>0</v>
      </c>
      <c r="G150" s="113">
        <v>0</v>
      </c>
      <c r="H150" s="113">
        <v>0</v>
      </c>
      <c r="I150" s="113">
        <v>0</v>
      </c>
      <c r="J150" s="113">
        <v>68718.75</v>
      </c>
      <c r="K150" s="113">
        <v>0</v>
      </c>
      <c r="L150" s="113">
        <v>0</v>
      </c>
      <c r="M150" s="113">
        <v>11697.04</v>
      </c>
      <c r="N150" s="113">
        <v>10405.219999999999</v>
      </c>
      <c r="O150" s="113">
        <v>0</v>
      </c>
      <c r="P150" s="113">
        <v>9337.34</v>
      </c>
      <c r="Q150" s="113">
        <v>202157.81</v>
      </c>
      <c r="R150" s="113">
        <v>13589.98</v>
      </c>
      <c r="S150" s="113">
        <v>0</v>
      </c>
      <c r="T150" s="113">
        <v>0</v>
      </c>
      <c r="U150" s="113">
        <v>0</v>
      </c>
      <c r="V150" s="113">
        <v>284318.46000000002</v>
      </c>
      <c r="W150" s="113">
        <v>0</v>
      </c>
      <c r="X150" s="113">
        <v>0</v>
      </c>
      <c r="Y150" s="113">
        <v>0</v>
      </c>
      <c r="Z150" s="113">
        <v>0</v>
      </c>
      <c r="AA150" s="113">
        <v>2326.84</v>
      </c>
      <c r="AB150" s="113">
        <v>0</v>
      </c>
      <c r="AC150" s="113">
        <v>0</v>
      </c>
      <c r="AD150" s="113">
        <v>0</v>
      </c>
      <c r="AE150" s="113">
        <v>0</v>
      </c>
      <c r="AF150" s="113">
        <v>0</v>
      </c>
      <c r="AG150" s="113">
        <v>0</v>
      </c>
      <c r="AH150" s="113">
        <v>0</v>
      </c>
      <c r="AI150" s="113">
        <v>0</v>
      </c>
      <c r="AJ150" s="113">
        <v>89704.6</v>
      </c>
      <c r="AK150" s="113">
        <v>0</v>
      </c>
      <c r="AL150" s="113">
        <v>0</v>
      </c>
      <c r="AM150" s="113">
        <v>0</v>
      </c>
      <c r="AN150" s="113">
        <v>0</v>
      </c>
      <c r="AO150" s="113">
        <v>1583112.27</v>
      </c>
      <c r="AP150" s="113">
        <v>0</v>
      </c>
      <c r="AQ150" s="113">
        <v>0</v>
      </c>
      <c r="AR150" s="113">
        <v>0</v>
      </c>
      <c r="AS150" s="113">
        <v>69945.8</v>
      </c>
      <c r="AT150" s="113">
        <v>0</v>
      </c>
      <c r="AU150" s="113">
        <v>0</v>
      </c>
      <c r="AV150" s="113">
        <v>0</v>
      </c>
      <c r="AW150" s="113">
        <v>0</v>
      </c>
      <c r="AX150" s="113">
        <v>29951.9</v>
      </c>
      <c r="AY150" s="113">
        <v>428226.72</v>
      </c>
      <c r="AZ150" s="113">
        <v>79844.39</v>
      </c>
      <c r="BA150" s="113">
        <v>0</v>
      </c>
      <c r="BB150" s="113">
        <v>764794.49</v>
      </c>
      <c r="BC150" s="113">
        <v>632254.80000000005</v>
      </c>
      <c r="BD150" s="113">
        <v>0</v>
      </c>
      <c r="BE150" s="113">
        <v>0</v>
      </c>
      <c r="BF150" s="113">
        <v>208480.21</v>
      </c>
      <c r="BG150" s="113">
        <v>0</v>
      </c>
      <c r="BH150" s="113">
        <v>0</v>
      </c>
      <c r="BI150" s="113">
        <v>361.1</v>
      </c>
      <c r="BJ150" s="113">
        <v>84659.49</v>
      </c>
      <c r="BK150" s="113">
        <v>0</v>
      </c>
      <c r="BL150" s="113">
        <v>0</v>
      </c>
      <c r="BM150" s="113">
        <v>0</v>
      </c>
      <c r="BN150" s="113">
        <v>24764.7</v>
      </c>
      <c r="BO150" s="113">
        <v>92951.25</v>
      </c>
      <c r="BP150" s="113">
        <v>19704.57</v>
      </c>
      <c r="BQ150" s="113">
        <v>0</v>
      </c>
      <c r="BR150" s="113">
        <v>0</v>
      </c>
      <c r="BS150" s="113">
        <v>1823</v>
      </c>
      <c r="BT150" s="113">
        <v>0</v>
      </c>
      <c r="BU150" s="113">
        <v>198710.07</v>
      </c>
      <c r="BV150" s="113">
        <v>1525328.59</v>
      </c>
      <c r="BW150" s="113">
        <v>7141.35</v>
      </c>
      <c r="BX150" s="113">
        <v>0</v>
      </c>
      <c r="BY150" s="113">
        <v>0</v>
      </c>
      <c r="BZ150" s="113">
        <v>95515.97</v>
      </c>
      <c r="CA150" s="113">
        <v>64855.06</v>
      </c>
      <c r="CB150" s="113">
        <v>1143331.72</v>
      </c>
      <c r="CC150" s="113">
        <v>0</v>
      </c>
      <c r="CD150" s="113">
        <v>0</v>
      </c>
      <c r="CE150" s="113">
        <v>0</v>
      </c>
      <c r="CF150" s="113">
        <v>0</v>
      </c>
      <c r="CG150" s="113">
        <v>0</v>
      </c>
      <c r="CH150" s="113">
        <v>36351.699999999997</v>
      </c>
      <c r="CI150" s="113">
        <v>5245</v>
      </c>
      <c r="CJ150" s="113">
        <v>161091.29999999999</v>
      </c>
      <c r="CK150" s="113">
        <v>58998.04</v>
      </c>
      <c r="CL150" s="113">
        <v>0</v>
      </c>
      <c r="CM150" s="113">
        <v>0</v>
      </c>
      <c r="CN150" s="113">
        <v>136561.96</v>
      </c>
      <c r="CO150" s="113">
        <v>0</v>
      </c>
      <c r="CP150" s="113">
        <v>0</v>
      </c>
      <c r="CQ150" s="113">
        <v>0</v>
      </c>
      <c r="CR150" s="113">
        <v>0</v>
      </c>
      <c r="CS150" s="113">
        <v>0</v>
      </c>
      <c r="CT150" s="113">
        <v>0</v>
      </c>
      <c r="CU150" s="113">
        <v>0</v>
      </c>
      <c r="CV150" s="113">
        <v>0</v>
      </c>
      <c r="CW150" s="113">
        <v>0</v>
      </c>
      <c r="CX150" s="113">
        <v>0</v>
      </c>
      <c r="CY150" s="113">
        <v>0</v>
      </c>
      <c r="CZ150" s="113">
        <v>0</v>
      </c>
      <c r="DA150" s="113">
        <v>712672.54</v>
      </c>
      <c r="DB150" s="113">
        <v>0</v>
      </c>
      <c r="DC150" s="113">
        <v>0</v>
      </c>
      <c r="DD150" s="113">
        <v>0</v>
      </c>
      <c r="DE150" s="113">
        <v>0</v>
      </c>
      <c r="DF150" s="113">
        <v>0</v>
      </c>
      <c r="DG150" s="113">
        <v>1631980.78</v>
      </c>
      <c r="DH150" s="113">
        <v>0</v>
      </c>
      <c r="DI150" s="113">
        <v>0</v>
      </c>
      <c r="DJ150" s="113">
        <v>0</v>
      </c>
      <c r="DK150" s="113">
        <v>0</v>
      </c>
      <c r="DL150" s="113">
        <v>11072.49</v>
      </c>
      <c r="DM150" s="113">
        <v>0</v>
      </c>
      <c r="DN150" s="113">
        <v>0</v>
      </c>
      <c r="DO150" s="113">
        <v>28630.48</v>
      </c>
      <c r="DP150" s="113">
        <v>0</v>
      </c>
      <c r="DQ150" s="113">
        <v>1732.07</v>
      </c>
      <c r="DR150" s="113">
        <v>15281.99</v>
      </c>
      <c r="DS150" s="113">
        <v>0</v>
      </c>
      <c r="DT150" s="113">
        <v>10535.48</v>
      </c>
      <c r="DU150" s="113">
        <v>20677.54</v>
      </c>
      <c r="DV150" s="113">
        <v>0</v>
      </c>
      <c r="DW150" s="113">
        <v>59.5</v>
      </c>
      <c r="DX150" s="113">
        <v>17888.099999999999</v>
      </c>
      <c r="DY150" s="113">
        <v>0</v>
      </c>
      <c r="DZ150" s="113">
        <v>9945.7199999999993</v>
      </c>
      <c r="EA150" s="113">
        <v>0</v>
      </c>
      <c r="EB150" s="113">
        <v>400</v>
      </c>
      <c r="EC150" s="113">
        <v>0</v>
      </c>
      <c r="ED150" s="113">
        <v>0</v>
      </c>
      <c r="EE150" s="113">
        <v>304174.67</v>
      </c>
      <c r="EF150" s="113">
        <v>0</v>
      </c>
      <c r="EG150" s="113">
        <v>0</v>
      </c>
      <c r="EH150" s="113">
        <v>3152.91</v>
      </c>
      <c r="EI150" s="113">
        <v>0</v>
      </c>
      <c r="EJ150" s="113">
        <v>0</v>
      </c>
      <c r="EK150" s="113">
        <v>90059.46</v>
      </c>
      <c r="EL150" s="113">
        <v>0</v>
      </c>
      <c r="EM150" s="113">
        <v>0</v>
      </c>
      <c r="EN150" s="113">
        <v>0</v>
      </c>
      <c r="EO150" s="113">
        <v>2967</v>
      </c>
      <c r="EP150" s="113">
        <v>0</v>
      </c>
      <c r="EQ150" s="113">
        <v>0</v>
      </c>
      <c r="ER150" s="113">
        <v>864.74</v>
      </c>
      <c r="ES150" s="113">
        <v>4271.22</v>
      </c>
      <c r="ET150" s="113">
        <v>0</v>
      </c>
      <c r="EU150" s="113">
        <v>0</v>
      </c>
      <c r="EV150" s="113">
        <v>0</v>
      </c>
      <c r="EW150" s="113">
        <v>0</v>
      </c>
      <c r="EX150" s="113">
        <v>0</v>
      </c>
      <c r="EY150" s="113">
        <v>2591.25</v>
      </c>
      <c r="EZ150" s="113">
        <v>0</v>
      </c>
      <c r="FA150" s="113">
        <v>78436.710000000006</v>
      </c>
      <c r="FB150" s="113">
        <v>0</v>
      </c>
      <c r="FC150" s="113">
        <v>0</v>
      </c>
      <c r="FD150" s="113">
        <v>0</v>
      </c>
      <c r="FE150" s="113">
        <v>4668.5</v>
      </c>
      <c r="FF150" s="113">
        <v>72.88</v>
      </c>
      <c r="FG150" s="113">
        <v>0</v>
      </c>
      <c r="FH150" s="113">
        <v>0</v>
      </c>
      <c r="FI150" s="113">
        <v>0</v>
      </c>
      <c r="FJ150" s="113">
        <v>331</v>
      </c>
      <c r="FK150" s="113">
        <v>0</v>
      </c>
      <c r="FL150" s="113">
        <v>0</v>
      </c>
      <c r="FM150" s="113">
        <v>0</v>
      </c>
      <c r="FN150" s="113">
        <v>0</v>
      </c>
      <c r="FO150" s="113">
        <v>0</v>
      </c>
      <c r="FP150" s="113">
        <v>29881.99</v>
      </c>
      <c r="FQ150" s="113">
        <v>41765.96</v>
      </c>
      <c r="FR150" s="113">
        <v>0</v>
      </c>
      <c r="FS150" s="113">
        <v>0</v>
      </c>
      <c r="FT150" s="113">
        <v>0</v>
      </c>
      <c r="FU150" s="113">
        <v>0</v>
      </c>
      <c r="FV150" s="113">
        <v>0</v>
      </c>
      <c r="FW150" s="113">
        <v>0</v>
      </c>
      <c r="FX150" s="113">
        <v>1445.99</v>
      </c>
      <c r="FY150" s="113">
        <v>0</v>
      </c>
      <c r="FZ150" s="113">
        <v>0</v>
      </c>
      <c r="GA150" s="113">
        <v>595.70000000000005</v>
      </c>
      <c r="GB150" s="113">
        <v>0</v>
      </c>
      <c r="GC150" s="113">
        <v>0</v>
      </c>
      <c r="GD150" s="113">
        <v>0</v>
      </c>
      <c r="GE150" s="113">
        <v>0</v>
      </c>
      <c r="GF150" s="113">
        <v>0</v>
      </c>
      <c r="GG150" s="113">
        <v>558</v>
      </c>
      <c r="GH150" s="113">
        <v>0</v>
      </c>
      <c r="GI150" s="113">
        <f>SUM(E150:GH150)</f>
        <v>11177276.160000002</v>
      </c>
    </row>
    <row r="151" spans="1:191">
      <c r="A151" s="727" t="s">
        <v>0</v>
      </c>
      <c r="B151" s="727"/>
      <c r="C151" s="9" t="s">
        <v>213</v>
      </c>
      <c r="D151" t="s">
        <v>214</v>
      </c>
      <c r="E151" s="113">
        <v>0</v>
      </c>
      <c r="F151" s="113">
        <v>0</v>
      </c>
      <c r="G151" s="113">
        <v>0</v>
      </c>
      <c r="H151" s="113">
        <v>0</v>
      </c>
      <c r="I151" s="113">
        <v>0</v>
      </c>
      <c r="J151" s="113">
        <v>12152.41</v>
      </c>
      <c r="K151" s="113">
        <v>0</v>
      </c>
      <c r="L151" s="113">
        <v>0</v>
      </c>
      <c r="M151" s="113">
        <v>0</v>
      </c>
      <c r="N151" s="113">
        <v>0</v>
      </c>
      <c r="O151" s="113">
        <v>0</v>
      </c>
      <c r="P151" s="113">
        <v>0</v>
      </c>
      <c r="Q151" s="113">
        <v>41193.370000000003</v>
      </c>
      <c r="R151" s="113">
        <v>0</v>
      </c>
      <c r="S151" s="113">
        <v>0</v>
      </c>
      <c r="T151" s="113">
        <v>0</v>
      </c>
      <c r="U151" s="113">
        <v>0</v>
      </c>
      <c r="V151" s="113">
        <v>82134.11</v>
      </c>
      <c r="W151" s="113">
        <v>0</v>
      </c>
      <c r="X151" s="113">
        <v>476587.5</v>
      </c>
      <c r="Y151" s="113">
        <v>0</v>
      </c>
      <c r="Z151" s="113">
        <v>404180.85</v>
      </c>
      <c r="AA151" s="113">
        <v>0</v>
      </c>
      <c r="AB151" s="113">
        <v>0</v>
      </c>
      <c r="AC151" s="113">
        <v>0</v>
      </c>
      <c r="AD151" s="113">
        <v>0</v>
      </c>
      <c r="AE151" s="113">
        <v>0</v>
      </c>
      <c r="AF151" s="113">
        <v>0</v>
      </c>
      <c r="AG151" s="113">
        <v>0</v>
      </c>
      <c r="AH151" s="113">
        <v>0</v>
      </c>
      <c r="AI151" s="113">
        <v>0</v>
      </c>
      <c r="AJ151" s="113">
        <v>0</v>
      </c>
      <c r="AK151" s="113">
        <v>0</v>
      </c>
      <c r="AL151" s="113">
        <v>0</v>
      </c>
      <c r="AM151" s="113">
        <v>212481.75</v>
      </c>
      <c r="AN151" s="113">
        <v>0</v>
      </c>
      <c r="AO151" s="113">
        <v>0</v>
      </c>
      <c r="AP151" s="113">
        <v>0</v>
      </c>
      <c r="AQ151" s="113">
        <v>0</v>
      </c>
      <c r="AR151" s="113">
        <v>0</v>
      </c>
      <c r="AS151" s="113">
        <v>0</v>
      </c>
      <c r="AT151" s="113">
        <v>0</v>
      </c>
      <c r="AU151" s="113">
        <v>0</v>
      </c>
      <c r="AV151" s="113">
        <v>25553.62</v>
      </c>
      <c r="AW151" s="113">
        <v>0</v>
      </c>
      <c r="AX151" s="113">
        <v>0</v>
      </c>
      <c r="AY151" s="113">
        <v>0</v>
      </c>
      <c r="AZ151" s="113">
        <v>0</v>
      </c>
      <c r="BA151" s="113">
        <v>0</v>
      </c>
      <c r="BB151" s="113">
        <v>1035</v>
      </c>
      <c r="BC151" s="113">
        <v>0</v>
      </c>
      <c r="BD151" s="113">
        <v>0</v>
      </c>
      <c r="BE151" s="113">
        <v>0</v>
      </c>
      <c r="BF151" s="113">
        <v>0</v>
      </c>
      <c r="BG151" s="113">
        <v>0</v>
      </c>
      <c r="BH151" s="113">
        <v>0</v>
      </c>
      <c r="BI151" s="113">
        <v>0</v>
      </c>
      <c r="BJ151" s="113">
        <v>1056461.9099999999</v>
      </c>
      <c r="BK151" s="113">
        <v>0</v>
      </c>
      <c r="BL151" s="113">
        <v>0</v>
      </c>
      <c r="BM151" s="113">
        <v>0</v>
      </c>
      <c r="BN151" s="113">
        <v>2662.66</v>
      </c>
      <c r="BO151" s="113">
        <v>62094.5</v>
      </c>
      <c r="BP151" s="113">
        <v>275.39999999999998</v>
      </c>
      <c r="BQ151" s="113">
        <v>0</v>
      </c>
      <c r="BR151" s="113">
        <v>18722.16</v>
      </c>
      <c r="BS151" s="113">
        <v>0</v>
      </c>
      <c r="BT151" s="113">
        <v>0</v>
      </c>
      <c r="BU151" s="113">
        <v>0</v>
      </c>
      <c r="BV151" s="113">
        <v>239</v>
      </c>
      <c r="BW151" s="113">
        <v>0</v>
      </c>
      <c r="BX151" s="113">
        <v>0</v>
      </c>
      <c r="BY151" s="113">
        <v>0</v>
      </c>
      <c r="BZ151" s="113">
        <v>0</v>
      </c>
      <c r="CA151" s="113">
        <v>484388.37</v>
      </c>
      <c r="CB151" s="113">
        <v>98848.82</v>
      </c>
      <c r="CC151" s="113">
        <v>0</v>
      </c>
      <c r="CD151" s="113">
        <v>0</v>
      </c>
      <c r="CE151" s="113">
        <v>0</v>
      </c>
      <c r="CF151" s="113">
        <v>0</v>
      </c>
      <c r="CG151" s="113">
        <v>40228.660000000003</v>
      </c>
      <c r="CH151" s="113">
        <v>0</v>
      </c>
      <c r="CI151" s="113">
        <v>397</v>
      </c>
      <c r="CJ151" s="113">
        <v>0</v>
      </c>
      <c r="CK151" s="113">
        <v>0</v>
      </c>
      <c r="CL151" s="113">
        <v>0</v>
      </c>
      <c r="CM151" s="113">
        <v>0</v>
      </c>
      <c r="CN151" s="113">
        <v>0</v>
      </c>
      <c r="CO151" s="113">
        <v>0</v>
      </c>
      <c r="CP151" s="113">
        <v>0</v>
      </c>
      <c r="CQ151" s="113">
        <v>0</v>
      </c>
      <c r="CR151" s="113">
        <v>0</v>
      </c>
      <c r="CS151" s="113">
        <v>0</v>
      </c>
      <c r="CT151" s="113">
        <v>0</v>
      </c>
      <c r="CU151" s="113">
        <v>0</v>
      </c>
      <c r="CV151" s="113">
        <v>0</v>
      </c>
      <c r="CW151" s="113">
        <v>0</v>
      </c>
      <c r="CX151" s="113">
        <v>0</v>
      </c>
      <c r="CY151" s="113">
        <v>0</v>
      </c>
      <c r="CZ151" s="113">
        <v>0</v>
      </c>
      <c r="DA151" s="113">
        <v>0</v>
      </c>
      <c r="DB151" s="113">
        <v>0</v>
      </c>
      <c r="DC151" s="113">
        <v>0</v>
      </c>
      <c r="DD151" s="113">
        <v>0</v>
      </c>
      <c r="DE151" s="113">
        <v>0</v>
      </c>
      <c r="DF151" s="113">
        <v>0</v>
      </c>
      <c r="DG151" s="113">
        <v>0</v>
      </c>
      <c r="DH151" s="113">
        <v>0</v>
      </c>
      <c r="DI151" s="113">
        <v>0</v>
      </c>
      <c r="DJ151" s="113">
        <v>0</v>
      </c>
      <c r="DK151" s="113">
        <v>0</v>
      </c>
      <c r="DL151" s="113">
        <v>0</v>
      </c>
      <c r="DM151" s="113">
        <v>0</v>
      </c>
      <c r="DN151" s="113">
        <v>0</v>
      </c>
      <c r="DO151" s="113">
        <v>0</v>
      </c>
      <c r="DP151" s="113">
        <v>0</v>
      </c>
      <c r="DQ151" s="113">
        <v>0</v>
      </c>
      <c r="DR151" s="113">
        <v>73534.03</v>
      </c>
      <c r="DS151" s="113">
        <v>52302.62</v>
      </c>
      <c r="DT151" s="113">
        <v>0</v>
      </c>
      <c r="DU151" s="113">
        <v>3792.87</v>
      </c>
      <c r="DV151" s="113">
        <v>0</v>
      </c>
      <c r="DW151" s="113">
        <v>0</v>
      </c>
      <c r="DX151" s="113">
        <v>0</v>
      </c>
      <c r="DY151" s="113">
        <v>0</v>
      </c>
      <c r="DZ151" s="113">
        <v>0</v>
      </c>
      <c r="EA151" s="113">
        <v>0</v>
      </c>
      <c r="EB151" s="113">
        <v>0</v>
      </c>
      <c r="EC151" s="113">
        <v>0</v>
      </c>
      <c r="ED151" s="113">
        <v>0</v>
      </c>
      <c r="EE151" s="113">
        <v>0</v>
      </c>
      <c r="EF151" s="113">
        <v>0</v>
      </c>
      <c r="EG151" s="113">
        <v>28624</v>
      </c>
      <c r="EH151" s="113">
        <v>0</v>
      </c>
      <c r="EI151" s="113">
        <v>0</v>
      </c>
      <c r="EJ151" s="113">
        <v>0</v>
      </c>
      <c r="EK151" s="113">
        <v>0</v>
      </c>
      <c r="EL151" s="113">
        <v>51634.36</v>
      </c>
      <c r="EM151" s="113">
        <v>0</v>
      </c>
      <c r="EN151" s="113">
        <v>9757.5</v>
      </c>
      <c r="EO151" s="113">
        <v>0</v>
      </c>
      <c r="EP151" s="113">
        <v>0</v>
      </c>
      <c r="EQ151" s="113">
        <v>0</v>
      </c>
      <c r="ER151" s="113">
        <v>0</v>
      </c>
      <c r="ES151" s="113">
        <v>0</v>
      </c>
      <c r="ET151" s="113">
        <v>0</v>
      </c>
      <c r="EU151" s="113">
        <v>0</v>
      </c>
      <c r="EV151" s="113">
        <v>32343.59</v>
      </c>
      <c r="EW151" s="113">
        <v>0</v>
      </c>
      <c r="EX151" s="113">
        <v>0</v>
      </c>
      <c r="EY151" s="113">
        <v>0</v>
      </c>
      <c r="EZ151" s="113">
        <v>0</v>
      </c>
      <c r="FA151" s="113">
        <v>0</v>
      </c>
      <c r="FB151" s="113">
        <v>0</v>
      </c>
      <c r="FC151" s="113">
        <v>0</v>
      </c>
      <c r="FD151" s="113">
        <v>0</v>
      </c>
      <c r="FE151" s="113">
        <v>500</v>
      </c>
      <c r="FF151" s="113">
        <v>0</v>
      </c>
      <c r="FG151" s="113">
        <v>0</v>
      </c>
      <c r="FH151" s="113">
        <v>0</v>
      </c>
      <c r="FI151" s="113">
        <v>0</v>
      </c>
      <c r="FJ151" s="113">
        <v>0</v>
      </c>
      <c r="FK151" s="113">
        <v>0</v>
      </c>
      <c r="FL151" s="113">
        <v>9740.06</v>
      </c>
      <c r="FM151" s="113">
        <v>142607.23000000001</v>
      </c>
      <c r="FN151" s="113">
        <v>0</v>
      </c>
      <c r="FO151" s="113">
        <v>0</v>
      </c>
      <c r="FP151" s="113">
        <v>0</v>
      </c>
      <c r="FQ151" s="113">
        <v>0</v>
      </c>
      <c r="FR151" s="113">
        <v>0</v>
      </c>
      <c r="FS151" s="113">
        <v>0</v>
      </c>
      <c r="FT151" s="113">
        <v>0</v>
      </c>
      <c r="FU151" s="113">
        <v>0</v>
      </c>
      <c r="FV151" s="113">
        <v>0</v>
      </c>
      <c r="FW151" s="113">
        <v>0</v>
      </c>
      <c r="FX151" s="113">
        <v>0</v>
      </c>
      <c r="FY151" s="113">
        <v>0</v>
      </c>
      <c r="FZ151" s="113">
        <v>0</v>
      </c>
      <c r="GA151" s="113">
        <v>0</v>
      </c>
      <c r="GB151" s="113">
        <v>0</v>
      </c>
      <c r="GC151" s="113">
        <v>0</v>
      </c>
      <c r="GD151" s="113">
        <v>0</v>
      </c>
      <c r="GE151" s="113">
        <v>0</v>
      </c>
      <c r="GF151" s="113">
        <v>0</v>
      </c>
      <c r="GG151" s="113">
        <v>0</v>
      </c>
      <c r="GH151" s="113">
        <v>0</v>
      </c>
      <c r="GI151" s="113">
        <f>SUM(E151:GH151)</f>
        <v>3424473.35</v>
      </c>
    </row>
    <row r="152" spans="1:191">
      <c r="A152" s="727" t="s">
        <v>0</v>
      </c>
      <c r="B152" s="727"/>
      <c r="C152" s="9" t="s">
        <v>221</v>
      </c>
      <c r="D152" t="s">
        <v>222</v>
      </c>
      <c r="E152" s="113">
        <v>0</v>
      </c>
      <c r="F152" s="113">
        <v>0</v>
      </c>
      <c r="G152" s="113">
        <v>0</v>
      </c>
      <c r="H152" s="113">
        <v>0</v>
      </c>
      <c r="I152" s="113">
        <v>0</v>
      </c>
      <c r="J152" s="113">
        <v>4584.3900000000003</v>
      </c>
      <c r="K152" s="113">
        <v>0</v>
      </c>
      <c r="L152" s="113">
        <v>0</v>
      </c>
      <c r="M152" s="113">
        <v>0</v>
      </c>
      <c r="N152" s="113">
        <v>0</v>
      </c>
      <c r="O152" s="113">
        <v>0</v>
      </c>
      <c r="P152" s="113">
        <v>0</v>
      </c>
      <c r="Q152" s="113">
        <v>1770956.5</v>
      </c>
      <c r="R152" s="113">
        <v>0</v>
      </c>
      <c r="S152" s="113">
        <v>0</v>
      </c>
      <c r="T152" s="113">
        <v>0</v>
      </c>
      <c r="U152" s="113">
        <v>0</v>
      </c>
      <c r="V152" s="113">
        <v>24152</v>
      </c>
      <c r="W152" s="113">
        <v>0</v>
      </c>
      <c r="X152" s="113">
        <v>44329.15</v>
      </c>
      <c r="Y152" s="113">
        <v>0</v>
      </c>
      <c r="Z152" s="113">
        <v>0</v>
      </c>
      <c r="AA152" s="113">
        <v>10036.66</v>
      </c>
      <c r="AB152" s="113">
        <v>0</v>
      </c>
      <c r="AC152" s="113">
        <v>0</v>
      </c>
      <c r="AD152" s="113">
        <v>0</v>
      </c>
      <c r="AE152" s="113">
        <v>0</v>
      </c>
      <c r="AF152" s="113">
        <v>0</v>
      </c>
      <c r="AG152" s="113">
        <v>0</v>
      </c>
      <c r="AH152" s="113">
        <v>0</v>
      </c>
      <c r="AI152" s="113">
        <v>0</v>
      </c>
      <c r="AJ152" s="113">
        <v>39213.19</v>
      </c>
      <c r="AK152" s="113">
        <v>92945.9</v>
      </c>
      <c r="AL152" s="113">
        <v>2058.58</v>
      </c>
      <c r="AM152" s="113">
        <v>0</v>
      </c>
      <c r="AN152" s="113">
        <v>0</v>
      </c>
      <c r="AO152" s="113">
        <v>0</v>
      </c>
      <c r="AP152" s="113">
        <v>0</v>
      </c>
      <c r="AQ152" s="113">
        <v>0</v>
      </c>
      <c r="AR152" s="113">
        <v>0</v>
      </c>
      <c r="AS152" s="113">
        <v>0</v>
      </c>
      <c r="AT152" s="113">
        <v>0</v>
      </c>
      <c r="AU152" s="113">
        <v>0</v>
      </c>
      <c r="AV152" s="113">
        <v>0</v>
      </c>
      <c r="AW152" s="113">
        <v>0</v>
      </c>
      <c r="AX152" s="113">
        <v>0</v>
      </c>
      <c r="AY152" s="113">
        <v>0</v>
      </c>
      <c r="AZ152" s="113">
        <v>0</v>
      </c>
      <c r="BA152" s="113">
        <v>0</v>
      </c>
      <c r="BB152" s="113">
        <v>78104.72</v>
      </c>
      <c r="BC152" s="113">
        <v>5000</v>
      </c>
      <c r="BD152" s="113">
        <v>0</v>
      </c>
      <c r="BE152" s="113">
        <v>0</v>
      </c>
      <c r="BF152" s="113">
        <v>0</v>
      </c>
      <c r="BG152" s="113">
        <v>0</v>
      </c>
      <c r="BH152" s="113">
        <v>0</v>
      </c>
      <c r="BI152" s="113">
        <v>0</v>
      </c>
      <c r="BJ152" s="113">
        <v>71435.64</v>
      </c>
      <c r="BK152" s="113">
        <v>53635.040000000001</v>
      </c>
      <c r="BL152" s="113">
        <v>0</v>
      </c>
      <c r="BM152" s="113">
        <v>0</v>
      </c>
      <c r="BN152" s="113">
        <v>12069.61</v>
      </c>
      <c r="BO152" s="113">
        <v>0</v>
      </c>
      <c r="BP152" s="113">
        <v>1884</v>
      </c>
      <c r="BQ152" s="113">
        <v>0</v>
      </c>
      <c r="BR152" s="113">
        <v>0</v>
      </c>
      <c r="BS152" s="113">
        <v>1040</v>
      </c>
      <c r="BT152" s="113">
        <v>0</v>
      </c>
      <c r="BU152" s="113">
        <v>0</v>
      </c>
      <c r="BV152" s="113">
        <v>15089.23</v>
      </c>
      <c r="BW152" s="113">
        <v>0</v>
      </c>
      <c r="BX152" s="113">
        <v>0</v>
      </c>
      <c r="BY152" s="113">
        <v>0</v>
      </c>
      <c r="BZ152" s="113">
        <v>0</v>
      </c>
      <c r="CA152" s="113">
        <v>215886.34</v>
      </c>
      <c r="CB152" s="113">
        <v>17500</v>
      </c>
      <c r="CC152" s="113">
        <v>0</v>
      </c>
      <c r="CD152" s="113">
        <v>0</v>
      </c>
      <c r="CE152" s="113">
        <v>709880.15</v>
      </c>
      <c r="CF152" s="113">
        <v>0</v>
      </c>
      <c r="CG152" s="113">
        <v>0</v>
      </c>
      <c r="CH152" s="113">
        <v>0</v>
      </c>
      <c r="CI152" s="113">
        <v>2986.11</v>
      </c>
      <c r="CJ152" s="113">
        <v>0</v>
      </c>
      <c r="CK152" s="113">
        <v>0</v>
      </c>
      <c r="CL152" s="113">
        <v>5960</v>
      </c>
      <c r="CM152" s="113">
        <v>0</v>
      </c>
      <c r="CN152" s="113">
        <v>0</v>
      </c>
      <c r="CO152" s="113">
        <v>0</v>
      </c>
      <c r="CP152" s="113">
        <v>0</v>
      </c>
      <c r="CQ152" s="113">
        <v>0</v>
      </c>
      <c r="CR152" s="113">
        <v>0</v>
      </c>
      <c r="CS152" s="113">
        <v>0</v>
      </c>
      <c r="CT152" s="113">
        <v>0</v>
      </c>
      <c r="CU152" s="113">
        <v>0</v>
      </c>
      <c r="CV152" s="113">
        <v>0</v>
      </c>
      <c r="CW152" s="113">
        <v>0</v>
      </c>
      <c r="CX152" s="113">
        <v>0</v>
      </c>
      <c r="CY152" s="113">
        <v>0</v>
      </c>
      <c r="CZ152" s="113">
        <v>0</v>
      </c>
      <c r="DA152" s="113">
        <v>2113.29</v>
      </c>
      <c r="DB152" s="113">
        <v>0</v>
      </c>
      <c r="DC152" s="113">
        <v>0</v>
      </c>
      <c r="DD152" s="113">
        <v>0</v>
      </c>
      <c r="DE152" s="113">
        <v>0</v>
      </c>
      <c r="DF152" s="113">
        <v>0</v>
      </c>
      <c r="DG152" s="113">
        <v>0</v>
      </c>
      <c r="DH152" s="113">
        <v>0</v>
      </c>
      <c r="DI152" s="113">
        <v>0</v>
      </c>
      <c r="DJ152" s="113">
        <v>0</v>
      </c>
      <c r="DK152" s="113">
        <v>0</v>
      </c>
      <c r="DL152" s="113">
        <v>0</v>
      </c>
      <c r="DM152" s="113">
        <v>0</v>
      </c>
      <c r="DN152" s="113">
        <v>193739.69</v>
      </c>
      <c r="DO152" s="113">
        <v>0</v>
      </c>
      <c r="DP152" s="113">
        <v>0</v>
      </c>
      <c r="DQ152" s="113">
        <v>0</v>
      </c>
      <c r="DR152" s="113">
        <v>165232.06</v>
      </c>
      <c r="DS152" s="113">
        <v>0</v>
      </c>
      <c r="DT152" s="113">
        <v>0</v>
      </c>
      <c r="DU152" s="113">
        <v>330.19</v>
      </c>
      <c r="DV152" s="113">
        <v>0</v>
      </c>
      <c r="DW152" s="113">
        <v>0</v>
      </c>
      <c r="DX152" s="113">
        <v>2351.15</v>
      </c>
      <c r="DY152" s="113">
        <v>0</v>
      </c>
      <c r="DZ152" s="113">
        <v>0</v>
      </c>
      <c r="EA152" s="113">
        <v>220</v>
      </c>
      <c r="EB152" s="113">
        <v>29564</v>
      </c>
      <c r="EC152" s="113">
        <v>0</v>
      </c>
      <c r="ED152" s="113">
        <v>0</v>
      </c>
      <c r="EE152" s="113">
        <v>84391.98</v>
      </c>
      <c r="EF152" s="113">
        <v>0</v>
      </c>
      <c r="EG152" s="113">
        <v>57.88</v>
      </c>
      <c r="EH152" s="113">
        <v>0</v>
      </c>
      <c r="EI152" s="113">
        <v>0</v>
      </c>
      <c r="EJ152" s="113">
        <v>0</v>
      </c>
      <c r="EK152" s="113">
        <v>0</v>
      </c>
      <c r="EL152" s="113">
        <v>200</v>
      </c>
      <c r="EM152" s="113">
        <v>0</v>
      </c>
      <c r="EN152" s="113">
        <v>7847.2</v>
      </c>
      <c r="EO152" s="113">
        <v>0</v>
      </c>
      <c r="EP152" s="113">
        <v>0</v>
      </c>
      <c r="EQ152" s="113">
        <v>0</v>
      </c>
      <c r="ER152" s="113">
        <v>4325.28</v>
      </c>
      <c r="ES152" s="113">
        <v>0</v>
      </c>
      <c r="ET152" s="113">
        <v>0</v>
      </c>
      <c r="EU152" s="113">
        <v>0</v>
      </c>
      <c r="EV152" s="113">
        <v>0</v>
      </c>
      <c r="EW152" s="113">
        <v>0</v>
      </c>
      <c r="EX152" s="113">
        <v>0</v>
      </c>
      <c r="EY152" s="113">
        <v>3.81</v>
      </c>
      <c r="EZ152" s="113">
        <v>0</v>
      </c>
      <c r="FA152" s="113">
        <v>17651.400000000001</v>
      </c>
      <c r="FB152" s="113">
        <v>0</v>
      </c>
      <c r="FC152" s="113">
        <v>0</v>
      </c>
      <c r="FD152" s="113">
        <v>0</v>
      </c>
      <c r="FE152" s="113">
        <v>2000</v>
      </c>
      <c r="FF152" s="113">
        <v>787</v>
      </c>
      <c r="FG152" s="113">
        <v>0</v>
      </c>
      <c r="FH152" s="113">
        <v>90495.02</v>
      </c>
      <c r="FI152" s="113">
        <v>0</v>
      </c>
      <c r="FJ152" s="113">
        <v>68937.58</v>
      </c>
      <c r="FK152" s="113">
        <v>5202.84</v>
      </c>
      <c r="FL152" s="113">
        <v>0</v>
      </c>
      <c r="FM152" s="113">
        <v>0</v>
      </c>
      <c r="FN152" s="113">
        <v>0</v>
      </c>
      <c r="FO152" s="113">
        <v>0</v>
      </c>
      <c r="FP152" s="113">
        <v>18975.669999999998</v>
      </c>
      <c r="FQ152" s="113">
        <v>0</v>
      </c>
      <c r="FR152" s="113">
        <v>0</v>
      </c>
      <c r="FS152" s="113">
        <v>0</v>
      </c>
      <c r="FT152" s="113">
        <v>0</v>
      </c>
      <c r="FU152" s="113">
        <v>0</v>
      </c>
      <c r="FV152" s="113">
        <v>0</v>
      </c>
      <c r="FW152" s="113">
        <v>0</v>
      </c>
      <c r="FX152" s="113">
        <v>0</v>
      </c>
      <c r="FY152" s="113">
        <v>0</v>
      </c>
      <c r="FZ152" s="113">
        <v>0</v>
      </c>
      <c r="GA152" s="113">
        <v>2.2799999999999998</v>
      </c>
      <c r="GB152" s="113">
        <v>0</v>
      </c>
      <c r="GC152" s="113">
        <v>0</v>
      </c>
      <c r="GD152" s="113">
        <v>12029.05</v>
      </c>
      <c r="GE152" s="113">
        <v>0</v>
      </c>
      <c r="GF152" s="113">
        <v>0</v>
      </c>
      <c r="GG152" s="113">
        <v>528.05999999999995</v>
      </c>
      <c r="GH152" s="113">
        <v>0</v>
      </c>
      <c r="GI152" s="113">
        <f>SUM(E152:GH152)</f>
        <v>3885732.6399999983</v>
      </c>
    </row>
    <row r="153" spans="1:191">
      <c r="A153" s="727" t="s">
        <v>0</v>
      </c>
      <c r="B153" s="727"/>
      <c r="C153" s="9" t="s">
        <v>233</v>
      </c>
      <c r="D153" t="s">
        <v>234</v>
      </c>
      <c r="E153" s="113">
        <v>0</v>
      </c>
      <c r="F153" s="113">
        <v>0</v>
      </c>
      <c r="G153" s="113">
        <v>0</v>
      </c>
      <c r="H153" s="113">
        <v>0</v>
      </c>
      <c r="I153" s="113">
        <v>0</v>
      </c>
      <c r="J153" s="113">
        <v>0</v>
      </c>
      <c r="K153" s="113">
        <v>0</v>
      </c>
      <c r="L153" s="113">
        <v>0</v>
      </c>
      <c r="M153" s="113">
        <v>0</v>
      </c>
      <c r="N153" s="113">
        <v>0</v>
      </c>
      <c r="O153" s="113">
        <v>0</v>
      </c>
      <c r="P153" s="113">
        <v>0</v>
      </c>
      <c r="Q153" s="113">
        <v>0</v>
      </c>
      <c r="R153" s="113">
        <v>0</v>
      </c>
      <c r="S153" s="113">
        <v>0</v>
      </c>
      <c r="T153" s="113">
        <v>0</v>
      </c>
      <c r="U153" s="113">
        <v>0</v>
      </c>
      <c r="V153" s="113">
        <v>0</v>
      </c>
      <c r="W153" s="113">
        <v>0</v>
      </c>
      <c r="X153" s="113">
        <v>0</v>
      </c>
      <c r="Y153" s="113">
        <v>0</v>
      </c>
      <c r="Z153" s="113">
        <v>579.99</v>
      </c>
      <c r="AA153" s="113">
        <v>0</v>
      </c>
      <c r="AB153" s="113">
        <v>0</v>
      </c>
      <c r="AC153" s="113">
        <v>0</v>
      </c>
      <c r="AD153" s="113">
        <v>0</v>
      </c>
      <c r="AE153" s="113">
        <v>0</v>
      </c>
      <c r="AF153" s="113">
        <v>0</v>
      </c>
      <c r="AG153" s="113">
        <v>0</v>
      </c>
      <c r="AH153" s="113">
        <v>0</v>
      </c>
      <c r="AI153" s="113">
        <v>0</v>
      </c>
      <c r="AJ153" s="113">
        <v>3225</v>
      </c>
      <c r="AK153" s="113">
        <v>0</v>
      </c>
      <c r="AL153" s="113">
        <v>0</v>
      </c>
      <c r="AM153" s="113">
        <v>0</v>
      </c>
      <c r="AN153" s="113">
        <v>0</v>
      </c>
      <c r="AO153" s="113">
        <v>0</v>
      </c>
      <c r="AP153" s="113">
        <v>0</v>
      </c>
      <c r="AQ153" s="113">
        <v>0</v>
      </c>
      <c r="AR153" s="113">
        <v>0</v>
      </c>
      <c r="AS153" s="113">
        <v>0</v>
      </c>
      <c r="AT153" s="113">
        <v>0</v>
      </c>
      <c r="AU153" s="113">
        <v>0</v>
      </c>
      <c r="AV153" s="113">
        <v>0</v>
      </c>
      <c r="AW153" s="113">
        <v>0</v>
      </c>
      <c r="AX153" s="113">
        <v>0</v>
      </c>
      <c r="AY153" s="113">
        <v>0</v>
      </c>
      <c r="AZ153" s="113">
        <v>0</v>
      </c>
      <c r="BA153" s="113">
        <v>0</v>
      </c>
      <c r="BB153" s="113">
        <v>6724.17</v>
      </c>
      <c r="BC153" s="113">
        <v>0</v>
      </c>
      <c r="BD153" s="113">
        <v>0</v>
      </c>
      <c r="BE153" s="113">
        <v>0</v>
      </c>
      <c r="BF153" s="113">
        <v>0</v>
      </c>
      <c r="BG153" s="113">
        <v>0</v>
      </c>
      <c r="BH153" s="113">
        <v>0</v>
      </c>
      <c r="BI153" s="113">
        <v>0</v>
      </c>
      <c r="BJ153" s="113">
        <v>0</v>
      </c>
      <c r="BK153" s="113">
        <v>0</v>
      </c>
      <c r="BL153" s="113">
        <v>0</v>
      </c>
      <c r="BM153" s="113">
        <v>0</v>
      </c>
      <c r="BN153" s="113">
        <v>0</v>
      </c>
      <c r="BO153" s="113">
        <v>0</v>
      </c>
      <c r="BP153" s="113">
        <v>0</v>
      </c>
      <c r="BQ153" s="113">
        <v>0</v>
      </c>
      <c r="BR153" s="113">
        <v>0</v>
      </c>
      <c r="BS153" s="113">
        <v>0</v>
      </c>
      <c r="BT153" s="113">
        <v>0</v>
      </c>
      <c r="BU153" s="113">
        <v>0</v>
      </c>
      <c r="BV153" s="113">
        <v>0</v>
      </c>
      <c r="BW153" s="113">
        <v>0</v>
      </c>
      <c r="BX153" s="113">
        <v>0</v>
      </c>
      <c r="BY153" s="113">
        <v>0</v>
      </c>
      <c r="BZ153" s="113">
        <v>0</v>
      </c>
      <c r="CA153" s="113">
        <v>2911.63</v>
      </c>
      <c r="CB153" s="113">
        <v>0</v>
      </c>
      <c r="CC153" s="113">
        <v>0</v>
      </c>
      <c r="CD153" s="113">
        <v>0</v>
      </c>
      <c r="CE153" s="113">
        <v>0</v>
      </c>
      <c r="CF153" s="113">
        <v>0</v>
      </c>
      <c r="CG153" s="113">
        <v>0</v>
      </c>
      <c r="CH153" s="113">
        <v>0</v>
      </c>
      <c r="CI153" s="113">
        <v>340.97</v>
      </c>
      <c r="CJ153" s="113">
        <v>0</v>
      </c>
      <c r="CK153" s="113">
        <v>0</v>
      </c>
      <c r="CL153" s="113">
        <v>108</v>
      </c>
      <c r="CM153" s="113">
        <v>0</v>
      </c>
      <c r="CN153" s="113">
        <v>0</v>
      </c>
      <c r="CO153" s="113">
        <v>0</v>
      </c>
      <c r="CP153" s="113">
        <v>0</v>
      </c>
      <c r="CQ153" s="113">
        <v>0</v>
      </c>
      <c r="CR153" s="113">
        <v>377.04</v>
      </c>
      <c r="CS153" s="113">
        <v>0</v>
      </c>
      <c r="CT153" s="113">
        <v>0</v>
      </c>
      <c r="CU153" s="113">
        <v>0</v>
      </c>
      <c r="CV153" s="113">
        <v>0</v>
      </c>
      <c r="CW153" s="113">
        <v>0</v>
      </c>
      <c r="CX153" s="113">
        <v>0</v>
      </c>
      <c r="CY153" s="113">
        <v>0</v>
      </c>
      <c r="CZ153" s="113">
        <v>0</v>
      </c>
      <c r="DA153" s="113">
        <v>260.16000000000003</v>
      </c>
      <c r="DB153" s="113">
        <v>0</v>
      </c>
      <c r="DC153" s="113">
        <v>0</v>
      </c>
      <c r="DD153" s="113">
        <v>0</v>
      </c>
      <c r="DE153" s="113">
        <v>0</v>
      </c>
      <c r="DF153" s="113">
        <v>0</v>
      </c>
      <c r="DG153" s="113">
        <v>10549.26</v>
      </c>
      <c r="DH153" s="113">
        <v>0</v>
      </c>
      <c r="DI153" s="113">
        <v>0</v>
      </c>
      <c r="DJ153" s="113">
        <v>0</v>
      </c>
      <c r="DK153" s="113">
        <v>0</v>
      </c>
      <c r="DL153" s="113">
        <v>0</v>
      </c>
      <c r="DM153" s="113">
        <v>0</v>
      </c>
      <c r="DN153" s="113">
        <v>0</v>
      </c>
      <c r="DO153" s="113">
        <v>0</v>
      </c>
      <c r="DP153" s="113">
        <v>0</v>
      </c>
      <c r="DQ153" s="113">
        <v>0</v>
      </c>
      <c r="DR153" s="113">
        <v>0</v>
      </c>
      <c r="DS153" s="113">
        <v>0</v>
      </c>
      <c r="DT153" s="113">
        <v>0</v>
      </c>
      <c r="DU153" s="113">
        <v>0</v>
      </c>
      <c r="DV153" s="113">
        <v>0</v>
      </c>
      <c r="DW153" s="113">
        <v>0</v>
      </c>
      <c r="DX153" s="113">
        <v>0</v>
      </c>
      <c r="DY153" s="113">
        <v>0</v>
      </c>
      <c r="DZ153" s="113">
        <v>0</v>
      </c>
      <c r="EA153" s="113">
        <v>0</v>
      </c>
      <c r="EB153" s="113">
        <v>0</v>
      </c>
      <c r="EC153" s="113">
        <v>0</v>
      </c>
      <c r="ED153" s="113">
        <v>0</v>
      </c>
      <c r="EE153" s="113">
        <v>0</v>
      </c>
      <c r="EF153" s="113">
        <v>0</v>
      </c>
      <c r="EG153" s="113">
        <v>98.9</v>
      </c>
      <c r="EH153" s="113">
        <v>0</v>
      </c>
      <c r="EI153" s="113">
        <v>0</v>
      </c>
      <c r="EJ153" s="113">
        <v>0</v>
      </c>
      <c r="EK153" s="113">
        <v>0</v>
      </c>
      <c r="EL153" s="113">
        <v>0</v>
      </c>
      <c r="EM153" s="113">
        <v>0</v>
      </c>
      <c r="EN153" s="113">
        <v>0</v>
      </c>
      <c r="EO153" s="113">
        <v>0</v>
      </c>
      <c r="EP153" s="113">
        <v>0</v>
      </c>
      <c r="EQ153" s="113">
        <v>0</v>
      </c>
      <c r="ER153" s="113">
        <v>0</v>
      </c>
      <c r="ES153" s="113">
        <v>0</v>
      </c>
      <c r="ET153" s="113">
        <v>0</v>
      </c>
      <c r="EU153" s="113">
        <v>0</v>
      </c>
      <c r="EV153" s="113">
        <v>0</v>
      </c>
      <c r="EW153" s="113">
        <v>0</v>
      </c>
      <c r="EX153" s="113">
        <v>0</v>
      </c>
      <c r="EY153" s="113">
        <v>0</v>
      </c>
      <c r="EZ153" s="113">
        <v>0</v>
      </c>
      <c r="FA153" s="113">
        <v>0</v>
      </c>
      <c r="FB153" s="113">
        <v>0</v>
      </c>
      <c r="FC153" s="113">
        <v>0</v>
      </c>
      <c r="FD153" s="113">
        <v>0</v>
      </c>
      <c r="FE153" s="113">
        <v>0</v>
      </c>
      <c r="FF153" s="113">
        <v>0</v>
      </c>
      <c r="FG153" s="113">
        <v>0</v>
      </c>
      <c r="FH153" s="113">
        <v>0</v>
      </c>
      <c r="FI153" s="113">
        <v>0</v>
      </c>
      <c r="FJ153" s="113">
        <v>9357.44</v>
      </c>
      <c r="FK153" s="113">
        <v>0</v>
      </c>
      <c r="FL153" s="113">
        <v>0</v>
      </c>
      <c r="FM153" s="113">
        <v>541.05999999999995</v>
      </c>
      <c r="FN153" s="113">
        <v>0</v>
      </c>
      <c r="FO153" s="113">
        <v>0</v>
      </c>
      <c r="FP153" s="113">
        <v>0</v>
      </c>
      <c r="FQ153" s="113">
        <v>10</v>
      </c>
      <c r="FR153" s="113">
        <v>0</v>
      </c>
      <c r="FS153" s="113">
        <v>0</v>
      </c>
      <c r="FT153" s="113">
        <v>0</v>
      </c>
      <c r="FU153" s="113">
        <v>0</v>
      </c>
      <c r="FV153" s="113">
        <v>0</v>
      </c>
      <c r="FW153" s="113">
        <v>0</v>
      </c>
      <c r="FX153" s="113">
        <v>0</v>
      </c>
      <c r="FY153" s="113">
        <v>0</v>
      </c>
      <c r="FZ153" s="113">
        <v>0</v>
      </c>
      <c r="GA153" s="113">
        <v>0</v>
      </c>
      <c r="GB153" s="113">
        <v>0</v>
      </c>
      <c r="GC153" s="113">
        <v>0</v>
      </c>
      <c r="GD153" s="113">
        <v>200</v>
      </c>
      <c r="GE153" s="113">
        <v>0</v>
      </c>
      <c r="GF153" s="113">
        <v>0</v>
      </c>
      <c r="GG153" s="113">
        <v>0</v>
      </c>
      <c r="GH153" s="113">
        <v>0</v>
      </c>
      <c r="GI153" s="113">
        <f>SUM(E153:GH153)</f>
        <v>35283.620000000003</v>
      </c>
    </row>
    <row r="154" spans="1:191" ht="11" thickBot="1">
      <c r="A154" s="725" t="s">
        <v>0</v>
      </c>
      <c r="B154" s="725"/>
      <c r="C154" s="11" t="s">
        <v>195</v>
      </c>
      <c r="D154" s="10" t="s">
        <v>235</v>
      </c>
      <c r="E154" s="115">
        <f t="shared" ref="E154:AJ154" si="143">SUBTOTAL(9,E148:E153)</f>
        <v>4300</v>
      </c>
      <c r="F154" s="115">
        <f t="shared" si="143"/>
        <v>0</v>
      </c>
      <c r="G154" s="115">
        <f t="shared" si="143"/>
        <v>0</v>
      </c>
      <c r="H154" s="115">
        <f t="shared" si="143"/>
        <v>0</v>
      </c>
      <c r="I154" s="115">
        <f t="shared" si="143"/>
        <v>0</v>
      </c>
      <c r="J154" s="115">
        <f t="shared" si="143"/>
        <v>85455.55</v>
      </c>
      <c r="K154" s="115">
        <f t="shared" si="143"/>
        <v>0</v>
      </c>
      <c r="L154" s="115">
        <f t="shared" si="143"/>
        <v>0</v>
      </c>
      <c r="M154" s="115">
        <f t="shared" si="143"/>
        <v>11697.04</v>
      </c>
      <c r="N154" s="115">
        <f t="shared" si="143"/>
        <v>10405.219999999999</v>
      </c>
      <c r="O154" s="115">
        <f t="shared" si="143"/>
        <v>0</v>
      </c>
      <c r="P154" s="115">
        <f t="shared" si="143"/>
        <v>9337.34</v>
      </c>
      <c r="Q154" s="115">
        <f t="shared" si="143"/>
        <v>2014338.18</v>
      </c>
      <c r="R154" s="115">
        <f t="shared" si="143"/>
        <v>13589.98</v>
      </c>
      <c r="S154" s="115">
        <f t="shared" si="143"/>
        <v>0</v>
      </c>
      <c r="T154" s="115">
        <f t="shared" si="143"/>
        <v>0</v>
      </c>
      <c r="U154" s="115">
        <f t="shared" si="143"/>
        <v>0</v>
      </c>
      <c r="V154" s="115">
        <f t="shared" si="143"/>
        <v>396104.59</v>
      </c>
      <c r="W154" s="115">
        <f t="shared" si="143"/>
        <v>0</v>
      </c>
      <c r="X154" s="115">
        <f t="shared" si="143"/>
        <v>521483.18000000005</v>
      </c>
      <c r="Y154" s="115">
        <f t="shared" si="143"/>
        <v>0</v>
      </c>
      <c r="Z154" s="115">
        <f t="shared" si="143"/>
        <v>404760.83999999997</v>
      </c>
      <c r="AA154" s="115">
        <f t="shared" si="143"/>
        <v>12363.5</v>
      </c>
      <c r="AB154" s="115">
        <f t="shared" si="143"/>
        <v>0</v>
      </c>
      <c r="AC154" s="115">
        <f t="shared" si="143"/>
        <v>0</v>
      </c>
      <c r="AD154" s="115">
        <f t="shared" si="143"/>
        <v>0</v>
      </c>
      <c r="AE154" s="115">
        <f t="shared" si="143"/>
        <v>0</v>
      </c>
      <c r="AF154" s="115">
        <f t="shared" si="143"/>
        <v>0</v>
      </c>
      <c r="AG154" s="115">
        <f t="shared" si="143"/>
        <v>0</v>
      </c>
      <c r="AH154" s="115">
        <f t="shared" si="143"/>
        <v>0</v>
      </c>
      <c r="AI154" s="115">
        <f t="shared" si="143"/>
        <v>0</v>
      </c>
      <c r="AJ154" s="115">
        <f t="shared" si="143"/>
        <v>132142.79</v>
      </c>
      <c r="AK154" s="115">
        <f t="shared" ref="AK154:BP154" si="144">SUBTOTAL(9,AK148:AK153)</f>
        <v>92945.9</v>
      </c>
      <c r="AL154" s="115">
        <f t="shared" si="144"/>
        <v>2058.58</v>
      </c>
      <c r="AM154" s="115">
        <f t="shared" si="144"/>
        <v>213182.66</v>
      </c>
      <c r="AN154" s="115">
        <f t="shared" si="144"/>
        <v>0</v>
      </c>
      <c r="AO154" s="115">
        <f t="shared" si="144"/>
        <v>1583112.27</v>
      </c>
      <c r="AP154" s="115">
        <f t="shared" si="144"/>
        <v>0</v>
      </c>
      <c r="AQ154" s="115">
        <f t="shared" si="144"/>
        <v>0</v>
      </c>
      <c r="AR154" s="115">
        <f t="shared" si="144"/>
        <v>0</v>
      </c>
      <c r="AS154" s="115">
        <f t="shared" si="144"/>
        <v>69946.92</v>
      </c>
      <c r="AT154" s="115">
        <f t="shared" si="144"/>
        <v>0</v>
      </c>
      <c r="AU154" s="115">
        <f t="shared" si="144"/>
        <v>0</v>
      </c>
      <c r="AV154" s="115">
        <f t="shared" si="144"/>
        <v>25553.62</v>
      </c>
      <c r="AW154" s="115">
        <f t="shared" si="144"/>
        <v>0</v>
      </c>
      <c r="AX154" s="115">
        <f t="shared" si="144"/>
        <v>29951.9</v>
      </c>
      <c r="AY154" s="115">
        <f t="shared" si="144"/>
        <v>428226.72</v>
      </c>
      <c r="AZ154" s="115">
        <f t="shared" si="144"/>
        <v>79844.39</v>
      </c>
      <c r="BA154" s="115">
        <f t="shared" si="144"/>
        <v>0</v>
      </c>
      <c r="BB154" s="115">
        <f t="shared" si="144"/>
        <v>850658.38</v>
      </c>
      <c r="BC154" s="115">
        <f t="shared" si="144"/>
        <v>637254.80000000005</v>
      </c>
      <c r="BD154" s="115">
        <f t="shared" si="144"/>
        <v>0</v>
      </c>
      <c r="BE154" s="115">
        <f t="shared" si="144"/>
        <v>0</v>
      </c>
      <c r="BF154" s="115">
        <f t="shared" si="144"/>
        <v>208480.21</v>
      </c>
      <c r="BG154" s="115">
        <f t="shared" si="144"/>
        <v>0</v>
      </c>
      <c r="BH154" s="115">
        <f t="shared" si="144"/>
        <v>0</v>
      </c>
      <c r="BI154" s="115">
        <f t="shared" si="144"/>
        <v>361.1</v>
      </c>
      <c r="BJ154" s="115">
        <f t="shared" si="144"/>
        <v>1216500.2399999998</v>
      </c>
      <c r="BK154" s="115">
        <f t="shared" si="144"/>
        <v>53635.040000000001</v>
      </c>
      <c r="BL154" s="115">
        <f t="shared" si="144"/>
        <v>0</v>
      </c>
      <c r="BM154" s="115">
        <f t="shared" si="144"/>
        <v>0</v>
      </c>
      <c r="BN154" s="115">
        <f t="shared" si="144"/>
        <v>39496.97</v>
      </c>
      <c r="BO154" s="115">
        <f t="shared" si="144"/>
        <v>155045.75</v>
      </c>
      <c r="BP154" s="115">
        <f t="shared" si="144"/>
        <v>21863.97</v>
      </c>
      <c r="BQ154" s="115">
        <f t="shared" ref="BQ154:CV154" si="145">SUBTOTAL(9,BQ148:BQ153)</f>
        <v>0</v>
      </c>
      <c r="BR154" s="115">
        <f t="shared" si="145"/>
        <v>18722.16</v>
      </c>
      <c r="BS154" s="115">
        <f t="shared" si="145"/>
        <v>2863</v>
      </c>
      <c r="BT154" s="115">
        <f t="shared" si="145"/>
        <v>0</v>
      </c>
      <c r="BU154" s="115">
        <f t="shared" si="145"/>
        <v>198764.2</v>
      </c>
      <c r="BV154" s="115">
        <f t="shared" si="145"/>
        <v>1541753.98</v>
      </c>
      <c r="BW154" s="115">
        <f t="shared" si="145"/>
        <v>7141.35</v>
      </c>
      <c r="BX154" s="115">
        <f t="shared" si="145"/>
        <v>0</v>
      </c>
      <c r="BY154" s="115">
        <f t="shared" si="145"/>
        <v>0</v>
      </c>
      <c r="BZ154" s="115">
        <f t="shared" si="145"/>
        <v>95516.26</v>
      </c>
      <c r="CA154" s="115">
        <f t="shared" si="145"/>
        <v>768137.95</v>
      </c>
      <c r="CB154" s="115">
        <f t="shared" si="145"/>
        <v>1259716.05</v>
      </c>
      <c r="CC154" s="115">
        <f t="shared" si="145"/>
        <v>0</v>
      </c>
      <c r="CD154" s="115">
        <f t="shared" si="145"/>
        <v>0</v>
      </c>
      <c r="CE154" s="115">
        <f t="shared" si="145"/>
        <v>709880.15</v>
      </c>
      <c r="CF154" s="115">
        <f t="shared" si="145"/>
        <v>0</v>
      </c>
      <c r="CG154" s="115">
        <f t="shared" si="145"/>
        <v>40228.660000000003</v>
      </c>
      <c r="CH154" s="115">
        <f t="shared" si="145"/>
        <v>36351.699999999997</v>
      </c>
      <c r="CI154" s="115">
        <f t="shared" si="145"/>
        <v>8969.08</v>
      </c>
      <c r="CJ154" s="115">
        <f t="shared" si="145"/>
        <v>161413.03999999998</v>
      </c>
      <c r="CK154" s="115">
        <f t="shared" si="145"/>
        <v>58998.04</v>
      </c>
      <c r="CL154" s="115">
        <f t="shared" si="145"/>
        <v>6068</v>
      </c>
      <c r="CM154" s="115">
        <f t="shared" si="145"/>
        <v>0</v>
      </c>
      <c r="CN154" s="115">
        <f t="shared" si="145"/>
        <v>136561.96</v>
      </c>
      <c r="CO154" s="115">
        <f t="shared" si="145"/>
        <v>0</v>
      </c>
      <c r="CP154" s="115">
        <f t="shared" si="145"/>
        <v>0</v>
      </c>
      <c r="CQ154" s="115">
        <f t="shared" si="145"/>
        <v>0</v>
      </c>
      <c r="CR154" s="115">
        <f t="shared" si="145"/>
        <v>377.04</v>
      </c>
      <c r="CS154" s="115">
        <f t="shared" si="145"/>
        <v>0</v>
      </c>
      <c r="CT154" s="115">
        <f t="shared" si="145"/>
        <v>0</v>
      </c>
      <c r="CU154" s="115">
        <f t="shared" si="145"/>
        <v>0</v>
      </c>
      <c r="CV154" s="115">
        <f t="shared" si="145"/>
        <v>0</v>
      </c>
      <c r="CW154" s="115">
        <f t="shared" ref="CW154:EB154" si="146">SUBTOTAL(9,CW148:CW153)</f>
        <v>0</v>
      </c>
      <c r="CX154" s="115">
        <f t="shared" si="146"/>
        <v>0</v>
      </c>
      <c r="CY154" s="115">
        <f t="shared" si="146"/>
        <v>0</v>
      </c>
      <c r="CZ154" s="115">
        <f t="shared" si="146"/>
        <v>0</v>
      </c>
      <c r="DA154" s="115">
        <f t="shared" si="146"/>
        <v>717948.8600000001</v>
      </c>
      <c r="DB154" s="115">
        <f t="shared" si="146"/>
        <v>0</v>
      </c>
      <c r="DC154" s="115">
        <f t="shared" si="146"/>
        <v>0</v>
      </c>
      <c r="DD154" s="115">
        <f t="shared" si="146"/>
        <v>0</v>
      </c>
      <c r="DE154" s="115">
        <f t="shared" si="146"/>
        <v>0</v>
      </c>
      <c r="DF154" s="115">
        <f t="shared" si="146"/>
        <v>0</v>
      </c>
      <c r="DG154" s="115">
        <f t="shared" si="146"/>
        <v>1642530.04</v>
      </c>
      <c r="DH154" s="115">
        <f t="shared" si="146"/>
        <v>0</v>
      </c>
      <c r="DI154" s="115">
        <f t="shared" si="146"/>
        <v>0</v>
      </c>
      <c r="DJ154" s="115">
        <f t="shared" si="146"/>
        <v>0</v>
      </c>
      <c r="DK154" s="115">
        <f t="shared" si="146"/>
        <v>0</v>
      </c>
      <c r="DL154" s="115">
        <f t="shared" si="146"/>
        <v>11072.49</v>
      </c>
      <c r="DM154" s="115">
        <f t="shared" si="146"/>
        <v>0</v>
      </c>
      <c r="DN154" s="115">
        <f t="shared" si="146"/>
        <v>193739.69</v>
      </c>
      <c r="DO154" s="115">
        <f t="shared" si="146"/>
        <v>28630.48</v>
      </c>
      <c r="DP154" s="115">
        <f t="shared" si="146"/>
        <v>0</v>
      </c>
      <c r="DQ154" s="115">
        <f t="shared" si="146"/>
        <v>1732.07</v>
      </c>
      <c r="DR154" s="115">
        <f t="shared" si="146"/>
        <v>254335.78</v>
      </c>
      <c r="DS154" s="115">
        <f t="shared" si="146"/>
        <v>52302.62</v>
      </c>
      <c r="DT154" s="115">
        <f t="shared" si="146"/>
        <v>10535.48</v>
      </c>
      <c r="DU154" s="115">
        <f t="shared" si="146"/>
        <v>24800.6</v>
      </c>
      <c r="DV154" s="115">
        <f t="shared" si="146"/>
        <v>0</v>
      </c>
      <c r="DW154" s="115">
        <f t="shared" si="146"/>
        <v>59.5</v>
      </c>
      <c r="DX154" s="115">
        <f t="shared" si="146"/>
        <v>20239.25</v>
      </c>
      <c r="DY154" s="115">
        <f t="shared" si="146"/>
        <v>0</v>
      </c>
      <c r="DZ154" s="115">
        <f t="shared" si="146"/>
        <v>9945.7199999999993</v>
      </c>
      <c r="EA154" s="115">
        <f t="shared" si="146"/>
        <v>220</v>
      </c>
      <c r="EB154" s="115">
        <f t="shared" si="146"/>
        <v>29964</v>
      </c>
      <c r="EC154" s="115">
        <f t="shared" ref="EC154:FH154" si="147">SUBTOTAL(9,EC148:EC153)</f>
        <v>0</v>
      </c>
      <c r="ED154" s="115">
        <f t="shared" si="147"/>
        <v>0</v>
      </c>
      <c r="EE154" s="115">
        <f t="shared" si="147"/>
        <v>389079.12999999995</v>
      </c>
      <c r="EF154" s="115">
        <f t="shared" si="147"/>
        <v>0</v>
      </c>
      <c r="EG154" s="115">
        <f t="shared" si="147"/>
        <v>28780.780000000002</v>
      </c>
      <c r="EH154" s="115">
        <f t="shared" si="147"/>
        <v>3152.91</v>
      </c>
      <c r="EI154" s="115">
        <f t="shared" si="147"/>
        <v>0</v>
      </c>
      <c r="EJ154" s="115">
        <f t="shared" si="147"/>
        <v>0</v>
      </c>
      <c r="EK154" s="115">
        <f t="shared" si="147"/>
        <v>90059.46</v>
      </c>
      <c r="EL154" s="115">
        <f t="shared" si="147"/>
        <v>51834.36</v>
      </c>
      <c r="EM154" s="115">
        <f t="shared" si="147"/>
        <v>0</v>
      </c>
      <c r="EN154" s="115">
        <f t="shared" si="147"/>
        <v>17605.04</v>
      </c>
      <c r="EO154" s="115">
        <f t="shared" si="147"/>
        <v>2967</v>
      </c>
      <c r="EP154" s="115">
        <f t="shared" si="147"/>
        <v>0</v>
      </c>
      <c r="EQ154" s="115">
        <f t="shared" si="147"/>
        <v>0</v>
      </c>
      <c r="ER154" s="115">
        <f t="shared" si="147"/>
        <v>5190.0199999999995</v>
      </c>
      <c r="ES154" s="115">
        <f t="shared" si="147"/>
        <v>4271.22</v>
      </c>
      <c r="ET154" s="115">
        <f t="shared" si="147"/>
        <v>0</v>
      </c>
      <c r="EU154" s="115">
        <f t="shared" si="147"/>
        <v>0</v>
      </c>
      <c r="EV154" s="115">
        <f t="shared" si="147"/>
        <v>32343.59</v>
      </c>
      <c r="EW154" s="115">
        <f t="shared" si="147"/>
        <v>0</v>
      </c>
      <c r="EX154" s="115">
        <f t="shared" si="147"/>
        <v>0</v>
      </c>
      <c r="EY154" s="115">
        <f t="shared" si="147"/>
        <v>2595.06</v>
      </c>
      <c r="EZ154" s="115">
        <f t="shared" si="147"/>
        <v>0</v>
      </c>
      <c r="FA154" s="115">
        <f t="shared" si="147"/>
        <v>96088.110000000015</v>
      </c>
      <c r="FB154" s="115">
        <f t="shared" si="147"/>
        <v>0</v>
      </c>
      <c r="FC154" s="115">
        <f t="shared" si="147"/>
        <v>0</v>
      </c>
      <c r="FD154" s="115">
        <f t="shared" si="147"/>
        <v>0</v>
      </c>
      <c r="FE154" s="115">
        <f t="shared" si="147"/>
        <v>7168.5</v>
      </c>
      <c r="FF154" s="115">
        <f t="shared" si="147"/>
        <v>859.88</v>
      </c>
      <c r="FG154" s="115">
        <f t="shared" si="147"/>
        <v>0</v>
      </c>
      <c r="FH154" s="115">
        <f t="shared" si="147"/>
        <v>90495.02</v>
      </c>
      <c r="FI154" s="115">
        <f t="shared" ref="FI154:GI154" si="148">SUBTOTAL(9,FI148:FI153)</f>
        <v>0</v>
      </c>
      <c r="FJ154" s="115">
        <f t="shared" si="148"/>
        <v>78626.02</v>
      </c>
      <c r="FK154" s="115">
        <f t="shared" si="148"/>
        <v>5202.84</v>
      </c>
      <c r="FL154" s="115">
        <f t="shared" si="148"/>
        <v>9740.06</v>
      </c>
      <c r="FM154" s="115">
        <f t="shared" si="148"/>
        <v>143148.29</v>
      </c>
      <c r="FN154" s="115">
        <f t="shared" si="148"/>
        <v>0</v>
      </c>
      <c r="FO154" s="115">
        <f t="shared" si="148"/>
        <v>0</v>
      </c>
      <c r="FP154" s="115">
        <f t="shared" si="148"/>
        <v>48857.66</v>
      </c>
      <c r="FQ154" s="115">
        <f t="shared" si="148"/>
        <v>41775.96</v>
      </c>
      <c r="FR154" s="115">
        <f t="shared" si="148"/>
        <v>0</v>
      </c>
      <c r="FS154" s="115">
        <f t="shared" si="148"/>
        <v>0</v>
      </c>
      <c r="FT154" s="115">
        <f t="shared" si="148"/>
        <v>0</v>
      </c>
      <c r="FU154" s="115">
        <f t="shared" si="148"/>
        <v>0</v>
      </c>
      <c r="FV154" s="115">
        <f t="shared" si="148"/>
        <v>0</v>
      </c>
      <c r="FW154" s="115">
        <f t="shared" si="148"/>
        <v>0</v>
      </c>
      <c r="FX154" s="115">
        <f t="shared" si="148"/>
        <v>1445.99</v>
      </c>
      <c r="FY154" s="115">
        <f t="shared" si="148"/>
        <v>0</v>
      </c>
      <c r="FZ154" s="115">
        <f t="shared" si="148"/>
        <v>0</v>
      </c>
      <c r="GA154" s="115">
        <f t="shared" si="148"/>
        <v>597.98</v>
      </c>
      <c r="GB154" s="115">
        <f t="shared" si="148"/>
        <v>0</v>
      </c>
      <c r="GC154" s="115">
        <f t="shared" si="148"/>
        <v>0</v>
      </c>
      <c r="GD154" s="115">
        <f t="shared" si="148"/>
        <v>12229.05</v>
      </c>
      <c r="GE154" s="115">
        <f t="shared" si="148"/>
        <v>0</v>
      </c>
      <c r="GF154" s="115">
        <f t="shared" si="148"/>
        <v>0</v>
      </c>
      <c r="GG154" s="115">
        <f t="shared" si="148"/>
        <v>1086.06</v>
      </c>
      <c r="GH154" s="115">
        <f t="shared" si="148"/>
        <v>0</v>
      </c>
      <c r="GI154" s="115">
        <f t="shared" si="148"/>
        <v>18538816.82</v>
      </c>
    </row>
    <row r="155" spans="1:191" ht="10.5" thickTop="1"/>
    <row r="156" spans="1:191" ht="10.5">
      <c r="A156" s="726" t="s">
        <v>0</v>
      </c>
      <c r="B156" s="726"/>
      <c r="C156" s="8" t="s">
        <v>274</v>
      </c>
      <c r="D156" s="7" t="s">
        <v>275</v>
      </c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116"/>
      <c r="BC156" s="116"/>
      <c r="BD156" s="116"/>
      <c r="BE156" s="116"/>
      <c r="BF156" s="116"/>
      <c r="BG156" s="116"/>
      <c r="BH156" s="116"/>
      <c r="BI156" s="116"/>
      <c r="BJ156" s="116"/>
      <c r="BK156" s="116"/>
      <c r="BL156" s="116"/>
      <c r="BM156" s="116"/>
      <c r="BN156" s="116"/>
      <c r="BO156" s="116"/>
      <c r="BP156" s="116"/>
      <c r="BQ156" s="116"/>
      <c r="BR156" s="116"/>
      <c r="BS156" s="116"/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  <c r="EB156" s="116"/>
      <c r="EC156" s="116"/>
      <c r="ED156" s="116"/>
      <c r="EE156" s="116"/>
      <c r="EF156" s="116"/>
      <c r="EG156" s="116"/>
      <c r="EH156" s="116"/>
      <c r="EI156" s="116"/>
      <c r="EJ156" s="116"/>
      <c r="EK156" s="116"/>
      <c r="EL156" s="116"/>
      <c r="EM156" s="116"/>
      <c r="EN156" s="116"/>
      <c r="EO156" s="116"/>
      <c r="EP156" s="116"/>
      <c r="EQ156" s="116"/>
      <c r="ER156" s="116"/>
      <c r="ES156" s="116"/>
      <c r="ET156" s="116"/>
      <c r="EU156" s="116"/>
      <c r="EV156" s="116"/>
      <c r="EW156" s="116"/>
      <c r="EX156" s="116"/>
      <c r="EY156" s="116"/>
      <c r="EZ156" s="116"/>
      <c r="FA156" s="116"/>
      <c r="FB156" s="116"/>
      <c r="FC156" s="116"/>
      <c r="FD156" s="116"/>
      <c r="FE156" s="116"/>
      <c r="FF156" s="116"/>
      <c r="FG156" s="116"/>
      <c r="FH156" s="116"/>
      <c r="FI156" s="116"/>
      <c r="FJ156" s="116"/>
      <c r="FK156" s="116"/>
      <c r="FL156" s="116"/>
      <c r="FM156" s="116"/>
      <c r="FN156" s="116"/>
      <c r="FO156" s="116"/>
      <c r="FP156" s="116"/>
      <c r="FQ156" s="116"/>
      <c r="FR156" s="116"/>
      <c r="FS156" s="116"/>
      <c r="FT156" s="116"/>
      <c r="FU156" s="116"/>
      <c r="FV156" s="116"/>
      <c r="FW156" s="116"/>
      <c r="FX156" s="116"/>
      <c r="FY156" s="116"/>
      <c r="FZ156" s="116"/>
      <c r="GA156" s="116"/>
      <c r="GB156" s="116"/>
      <c r="GC156" s="116"/>
      <c r="GD156" s="116"/>
      <c r="GE156" s="116"/>
      <c r="GF156" s="116"/>
      <c r="GG156" s="116"/>
      <c r="GH156" s="116"/>
      <c r="GI156" s="116"/>
    </row>
    <row r="157" spans="1:191">
      <c r="A157" s="727" t="s">
        <v>0</v>
      </c>
      <c r="B157" s="727"/>
      <c r="C157" s="9" t="s">
        <v>276</v>
      </c>
      <c r="D157" t="s">
        <v>277</v>
      </c>
      <c r="E157" s="113">
        <v>0</v>
      </c>
      <c r="F157" s="113">
        <v>0</v>
      </c>
      <c r="G157" s="113">
        <v>0</v>
      </c>
      <c r="H157" s="113">
        <v>0</v>
      </c>
      <c r="I157" s="113">
        <v>0</v>
      </c>
      <c r="J157" s="113">
        <v>0</v>
      </c>
      <c r="K157" s="113">
        <v>0</v>
      </c>
      <c r="L157" s="113">
        <v>0</v>
      </c>
      <c r="M157" s="113">
        <v>0</v>
      </c>
      <c r="N157" s="113">
        <v>0</v>
      </c>
      <c r="O157" s="113">
        <v>0</v>
      </c>
      <c r="P157" s="113">
        <v>0</v>
      </c>
      <c r="Q157" s="113">
        <v>0</v>
      </c>
      <c r="R157" s="113">
        <v>0</v>
      </c>
      <c r="S157" s="113">
        <v>0</v>
      </c>
      <c r="T157" s="113">
        <v>0</v>
      </c>
      <c r="U157" s="113">
        <v>0</v>
      </c>
      <c r="V157" s="113">
        <v>0</v>
      </c>
      <c r="W157" s="113">
        <v>0</v>
      </c>
      <c r="X157" s="113">
        <v>0</v>
      </c>
      <c r="Y157" s="113">
        <v>0</v>
      </c>
      <c r="Z157" s="113">
        <v>0</v>
      </c>
      <c r="AA157" s="113">
        <v>0</v>
      </c>
      <c r="AB157" s="113">
        <v>0</v>
      </c>
      <c r="AC157" s="113">
        <v>0</v>
      </c>
      <c r="AD157" s="113">
        <v>0</v>
      </c>
      <c r="AE157" s="113">
        <v>0</v>
      </c>
      <c r="AF157" s="113">
        <v>0</v>
      </c>
      <c r="AG157" s="113">
        <v>0</v>
      </c>
      <c r="AH157" s="113">
        <v>0</v>
      </c>
      <c r="AI157" s="113">
        <v>0</v>
      </c>
      <c r="AJ157" s="113">
        <v>0</v>
      </c>
      <c r="AK157" s="113">
        <v>0</v>
      </c>
      <c r="AL157" s="113">
        <v>0</v>
      </c>
      <c r="AM157" s="113">
        <v>0</v>
      </c>
      <c r="AN157" s="113">
        <v>0</v>
      </c>
      <c r="AO157" s="113">
        <v>0</v>
      </c>
      <c r="AP157" s="113">
        <v>0</v>
      </c>
      <c r="AQ157" s="113">
        <v>0</v>
      </c>
      <c r="AR157" s="113">
        <v>0</v>
      </c>
      <c r="AS157" s="113">
        <v>0</v>
      </c>
      <c r="AT157" s="113">
        <v>0</v>
      </c>
      <c r="AU157" s="113">
        <v>0</v>
      </c>
      <c r="AV157" s="113">
        <v>0</v>
      </c>
      <c r="AW157" s="113">
        <v>0</v>
      </c>
      <c r="AX157" s="113">
        <v>0</v>
      </c>
      <c r="AY157" s="113">
        <v>0</v>
      </c>
      <c r="AZ157" s="113">
        <v>0</v>
      </c>
      <c r="BA157" s="113">
        <v>0</v>
      </c>
      <c r="BB157" s="113">
        <v>0</v>
      </c>
      <c r="BC157" s="113">
        <v>0</v>
      </c>
      <c r="BD157" s="113">
        <v>0</v>
      </c>
      <c r="BE157" s="113">
        <v>0</v>
      </c>
      <c r="BF157" s="113">
        <v>0</v>
      </c>
      <c r="BG157" s="113">
        <v>0</v>
      </c>
      <c r="BH157" s="113">
        <v>0</v>
      </c>
      <c r="BI157" s="113">
        <v>0</v>
      </c>
      <c r="BJ157" s="113">
        <v>0</v>
      </c>
      <c r="BK157" s="113">
        <v>0</v>
      </c>
      <c r="BL157" s="113">
        <v>0</v>
      </c>
      <c r="BM157" s="113">
        <v>0</v>
      </c>
      <c r="BN157" s="113">
        <v>0</v>
      </c>
      <c r="BO157" s="113">
        <v>0</v>
      </c>
      <c r="BP157" s="113">
        <v>306</v>
      </c>
      <c r="BQ157" s="113">
        <v>0</v>
      </c>
      <c r="BR157" s="113">
        <v>0</v>
      </c>
      <c r="BS157" s="113">
        <v>0</v>
      </c>
      <c r="BT157" s="113">
        <v>0</v>
      </c>
      <c r="BU157" s="113">
        <v>0</v>
      </c>
      <c r="BV157" s="113">
        <v>0</v>
      </c>
      <c r="BW157" s="113">
        <v>0</v>
      </c>
      <c r="BX157" s="113">
        <v>0</v>
      </c>
      <c r="BY157" s="113">
        <v>0</v>
      </c>
      <c r="BZ157" s="113">
        <v>0</v>
      </c>
      <c r="CA157" s="113">
        <v>0</v>
      </c>
      <c r="CB157" s="113">
        <v>0</v>
      </c>
      <c r="CC157" s="113">
        <v>0</v>
      </c>
      <c r="CD157" s="113">
        <v>0</v>
      </c>
      <c r="CE157" s="113">
        <v>0</v>
      </c>
      <c r="CF157" s="113">
        <v>0</v>
      </c>
      <c r="CG157" s="113">
        <v>0</v>
      </c>
      <c r="CH157" s="113">
        <v>0</v>
      </c>
      <c r="CI157" s="113">
        <v>0</v>
      </c>
      <c r="CJ157" s="113">
        <v>0</v>
      </c>
      <c r="CK157" s="113">
        <v>0</v>
      </c>
      <c r="CL157" s="113">
        <v>0</v>
      </c>
      <c r="CM157" s="113">
        <v>0</v>
      </c>
      <c r="CN157" s="113">
        <v>0</v>
      </c>
      <c r="CO157" s="113">
        <v>0</v>
      </c>
      <c r="CP157" s="113">
        <v>0</v>
      </c>
      <c r="CQ157" s="113">
        <v>0</v>
      </c>
      <c r="CR157" s="113">
        <v>0</v>
      </c>
      <c r="CS157" s="113">
        <v>0</v>
      </c>
      <c r="CT157" s="113">
        <v>0</v>
      </c>
      <c r="CU157" s="113">
        <v>0</v>
      </c>
      <c r="CV157" s="113">
        <v>0</v>
      </c>
      <c r="CW157" s="113">
        <v>0</v>
      </c>
      <c r="CX157" s="113">
        <v>0</v>
      </c>
      <c r="CY157" s="113">
        <v>0</v>
      </c>
      <c r="CZ157" s="113">
        <v>0</v>
      </c>
      <c r="DA157" s="113">
        <v>0</v>
      </c>
      <c r="DB157" s="113">
        <v>0</v>
      </c>
      <c r="DC157" s="113">
        <v>0</v>
      </c>
      <c r="DD157" s="113">
        <v>0</v>
      </c>
      <c r="DE157" s="113">
        <v>0</v>
      </c>
      <c r="DF157" s="113">
        <v>0</v>
      </c>
      <c r="DG157" s="113">
        <v>0</v>
      </c>
      <c r="DH157" s="113">
        <v>0</v>
      </c>
      <c r="DI157" s="113">
        <v>0</v>
      </c>
      <c r="DJ157" s="113">
        <v>0</v>
      </c>
      <c r="DK157" s="113">
        <v>0</v>
      </c>
      <c r="DL157" s="113">
        <v>0</v>
      </c>
      <c r="DM157" s="113">
        <v>0</v>
      </c>
      <c r="DN157" s="113">
        <v>0</v>
      </c>
      <c r="DO157" s="113">
        <v>0</v>
      </c>
      <c r="DP157" s="113">
        <v>0</v>
      </c>
      <c r="DQ157" s="113">
        <v>0</v>
      </c>
      <c r="DR157" s="113">
        <v>0</v>
      </c>
      <c r="DS157" s="113">
        <v>0</v>
      </c>
      <c r="DT157" s="113">
        <v>0</v>
      </c>
      <c r="DU157" s="113">
        <v>0</v>
      </c>
      <c r="DV157" s="113">
        <v>0</v>
      </c>
      <c r="DW157" s="113">
        <v>0</v>
      </c>
      <c r="DX157" s="113">
        <v>0</v>
      </c>
      <c r="DY157" s="113">
        <v>0</v>
      </c>
      <c r="DZ157" s="113">
        <v>0</v>
      </c>
      <c r="EA157" s="113">
        <v>0</v>
      </c>
      <c r="EB157" s="113">
        <v>0</v>
      </c>
      <c r="EC157" s="113">
        <v>0</v>
      </c>
      <c r="ED157" s="113">
        <v>0</v>
      </c>
      <c r="EE157" s="113">
        <v>0</v>
      </c>
      <c r="EF157" s="113">
        <v>0</v>
      </c>
      <c r="EG157" s="113">
        <v>0</v>
      </c>
      <c r="EH157" s="113">
        <v>0</v>
      </c>
      <c r="EI157" s="113">
        <v>0</v>
      </c>
      <c r="EJ157" s="113">
        <v>0</v>
      </c>
      <c r="EK157" s="113">
        <v>0</v>
      </c>
      <c r="EL157" s="113">
        <v>0</v>
      </c>
      <c r="EM157" s="113">
        <v>0</v>
      </c>
      <c r="EN157" s="113">
        <v>0</v>
      </c>
      <c r="EO157" s="113">
        <v>0</v>
      </c>
      <c r="EP157" s="113">
        <v>0</v>
      </c>
      <c r="EQ157" s="113">
        <v>0</v>
      </c>
      <c r="ER157" s="113">
        <v>0</v>
      </c>
      <c r="ES157" s="113">
        <v>0</v>
      </c>
      <c r="ET157" s="113">
        <v>0</v>
      </c>
      <c r="EU157" s="113">
        <v>0</v>
      </c>
      <c r="EV157" s="113">
        <v>0</v>
      </c>
      <c r="EW157" s="113">
        <v>0</v>
      </c>
      <c r="EX157" s="113">
        <v>0</v>
      </c>
      <c r="EY157" s="113">
        <v>0</v>
      </c>
      <c r="EZ157" s="113">
        <v>0</v>
      </c>
      <c r="FA157" s="113">
        <v>0</v>
      </c>
      <c r="FB157" s="113">
        <v>0</v>
      </c>
      <c r="FC157" s="113">
        <v>0</v>
      </c>
      <c r="FD157" s="113">
        <v>0</v>
      </c>
      <c r="FE157" s="113">
        <v>0</v>
      </c>
      <c r="FF157" s="113">
        <v>0</v>
      </c>
      <c r="FG157" s="113">
        <v>0</v>
      </c>
      <c r="FH157" s="113">
        <v>0</v>
      </c>
      <c r="FI157" s="113">
        <v>0</v>
      </c>
      <c r="FJ157" s="113">
        <v>0</v>
      </c>
      <c r="FK157" s="113">
        <v>0</v>
      </c>
      <c r="FL157" s="113">
        <v>0</v>
      </c>
      <c r="FM157" s="113">
        <v>0</v>
      </c>
      <c r="FN157" s="113">
        <v>0</v>
      </c>
      <c r="FO157" s="113">
        <v>0</v>
      </c>
      <c r="FP157" s="113">
        <v>0</v>
      </c>
      <c r="FQ157" s="113">
        <v>0</v>
      </c>
      <c r="FR157" s="113">
        <v>0</v>
      </c>
      <c r="FS157" s="113">
        <v>0</v>
      </c>
      <c r="FT157" s="113">
        <v>0</v>
      </c>
      <c r="FU157" s="113">
        <v>0</v>
      </c>
      <c r="FV157" s="113">
        <v>0</v>
      </c>
      <c r="FW157" s="113">
        <v>0</v>
      </c>
      <c r="FX157" s="113">
        <v>0</v>
      </c>
      <c r="FY157" s="113">
        <v>0</v>
      </c>
      <c r="FZ157" s="113">
        <v>0</v>
      </c>
      <c r="GA157" s="113">
        <v>0</v>
      </c>
      <c r="GB157" s="113">
        <v>0</v>
      </c>
      <c r="GC157" s="113">
        <v>0</v>
      </c>
      <c r="GD157" s="113">
        <v>0</v>
      </c>
      <c r="GE157" s="113">
        <v>0</v>
      </c>
      <c r="GF157" s="113">
        <v>0</v>
      </c>
      <c r="GG157" s="113">
        <v>0</v>
      </c>
      <c r="GH157" s="113">
        <v>0</v>
      </c>
      <c r="GI157" s="113">
        <f>SUM(E157:GH157)</f>
        <v>306</v>
      </c>
    </row>
    <row r="158" spans="1:191" ht="11" thickBot="1">
      <c r="A158" s="725" t="s">
        <v>0</v>
      </c>
      <c r="B158" s="725"/>
      <c r="C158" s="11" t="s">
        <v>274</v>
      </c>
      <c r="D158" s="10" t="s">
        <v>280</v>
      </c>
      <c r="E158" s="115">
        <f t="shared" ref="E158:AJ158" si="149">SUBTOTAL(9,E156:E157)</f>
        <v>0</v>
      </c>
      <c r="F158" s="115">
        <f t="shared" si="149"/>
        <v>0</v>
      </c>
      <c r="G158" s="115">
        <f t="shared" si="149"/>
        <v>0</v>
      </c>
      <c r="H158" s="115">
        <f t="shared" si="149"/>
        <v>0</v>
      </c>
      <c r="I158" s="115">
        <f t="shared" si="149"/>
        <v>0</v>
      </c>
      <c r="J158" s="115">
        <f t="shared" si="149"/>
        <v>0</v>
      </c>
      <c r="K158" s="115">
        <f t="shared" si="149"/>
        <v>0</v>
      </c>
      <c r="L158" s="115">
        <f t="shared" si="149"/>
        <v>0</v>
      </c>
      <c r="M158" s="115">
        <f t="shared" si="149"/>
        <v>0</v>
      </c>
      <c r="N158" s="115">
        <f t="shared" si="149"/>
        <v>0</v>
      </c>
      <c r="O158" s="115">
        <f t="shared" si="149"/>
        <v>0</v>
      </c>
      <c r="P158" s="115">
        <f t="shared" si="149"/>
        <v>0</v>
      </c>
      <c r="Q158" s="115">
        <f t="shared" si="149"/>
        <v>0</v>
      </c>
      <c r="R158" s="115">
        <f t="shared" si="149"/>
        <v>0</v>
      </c>
      <c r="S158" s="115">
        <f t="shared" si="149"/>
        <v>0</v>
      </c>
      <c r="T158" s="115">
        <f t="shared" si="149"/>
        <v>0</v>
      </c>
      <c r="U158" s="115">
        <f t="shared" si="149"/>
        <v>0</v>
      </c>
      <c r="V158" s="115">
        <f t="shared" si="149"/>
        <v>0</v>
      </c>
      <c r="W158" s="115">
        <f t="shared" si="149"/>
        <v>0</v>
      </c>
      <c r="X158" s="115">
        <f t="shared" si="149"/>
        <v>0</v>
      </c>
      <c r="Y158" s="115">
        <f t="shared" si="149"/>
        <v>0</v>
      </c>
      <c r="Z158" s="115">
        <f t="shared" si="149"/>
        <v>0</v>
      </c>
      <c r="AA158" s="115">
        <f t="shared" si="149"/>
        <v>0</v>
      </c>
      <c r="AB158" s="115">
        <f t="shared" si="149"/>
        <v>0</v>
      </c>
      <c r="AC158" s="115">
        <f t="shared" si="149"/>
        <v>0</v>
      </c>
      <c r="AD158" s="115">
        <f t="shared" si="149"/>
        <v>0</v>
      </c>
      <c r="AE158" s="115">
        <f t="shared" si="149"/>
        <v>0</v>
      </c>
      <c r="AF158" s="115">
        <f t="shared" si="149"/>
        <v>0</v>
      </c>
      <c r="AG158" s="115">
        <f t="shared" si="149"/>
        <v>0</v>
      </c>
      <c r="AH158" s="115">
        <f t="shared" si="149"/>
        <v>0</v>
      </c>
      <c r="AI158" s="115">
        <f t="shared" si="149"/>
        <v>0</v>
      </c>
      <c r="AJ158" s="115">
        <f t="shared" si="149"/>
        <v>0</v>
      </c>
      <c r="AK158" s="115">
        <f t="shared" ref="AK158:BP158" si="150">SUBTOTAL(9,AK156:AK157)</f>
        <v>0</v>
      </c>
      <c r="AL158" s="115">
        <f t="shared" si="150"/>
        <v>0</v>
      </c>
      <c r="AM158" s="115">
        <f t="shared" si="150"/>
        <v>0</v>
      </c>
      <c r="AN158" s="115">
        <f t="shared" si="150"/>
        <v>0</v>
      </c>
      <c r="AO158" s="115">
        <f t="shared" si="150"/>
        <v>0</v>
      </c>
      <c r="AP158" s="115">
        <f t="shared" si="150"/>
        <v>0</v>
      </c>
      <c r="AQ158" s="115">
        <f t="shared" si="150"/>
        <v>0</v>
      </c>
      <c r="AR158" s="115">
        <f t="shared" si="150"/>
        <v>0</v>
      </c>
      <c r="AS158" s="115">
        <f t="shared" si="150"/>
        <v>0</v>
      </c>
      <c r="AT158" s="115">
        <f t="shared" si="150"/>
        <v>0</v>
      </c>
      <c r="AU158" s="115">
        <f t="shared" si="150"/>
        <v>0</v>
      </c>
      <c r="AV158" s="115">
        <f t="shared" si="150"/>
        <v>0</v>
      </c>
      <c r="AW158" s="115">
        <f t="shared" si="150"/>
        <v>0</v>
      </c>
      <c r="AX158" s="115">
        <f t="shared" si="150"/>
        <v>0</v>
      </c>
      <c r="AY158" s="115">
        <f t="shared" si="150"/>
        <v>0</v>
      </c>
      <c r="AZ158" s="115">
        <f t="shared" si="150"/>
        <v>0</v>
      </c>
      <c r="BA158" s="115">
        <f t="shared" si="150"/>
        <v>0</v>
      </c>
      <c r="BB158" s="115">
        <f t="shared" si="150"/>
        <v>0</v>
      </c>
      <c r="BC158" s="115">
        <f t="shared" si="150"/>
        <v>0</v>
      </c>
      <c r="BD158" s="115">
        <f t="shared" si="150"/>
        <v>0</v>
      </c>
      <c r="BE158" s="115">
        <f t="shared" si="150"/>
        <v>0</v>
      </c>
      <c r="BF158" s="115">
        <f t="shared" si="150"/>
        <v>0</v>
      </c>
      <c r="BG158" s="115">
        <f t="shared" si="150"/>
        <v>0</v>
      </c>
      <c r="BH158" s="115">
        <f t="shared" si="150"/>
        <v>0</v>
      </c>
      <c r="BI158" s="115">
        <f t="shared" si="150"/>
        <v>0</v>
      </c>
      <c r="BJ158" s="115">
        <f t="shared" si="150"/>
        <v>0</v>
      </c>
      <c r="BK158" s="115">
        <f t="shared" si="150"/>
        <v>0</v>
      </c>
      <c r="BL158" s="115">
        <f t="shared" si="150"/>
        <v>0</v>
      </c>
      <c r="BM158" s="115">
        <f t="shared" si="150"/>
        <v>0</v>
      </c>
      <c r="BN158" s="115">
        <f t="shared" si="150"/>
        <v>0</v>
      </c>
      <c r="BO158" s="115">
        <f t="shared" si="150"/>
        <v>0</v>
      </c>
      <c r="BP158" s="115">
        <f t="shared" si="150"/>
        <v>306</v>
      </c>
      <c r="BQ158" s="115">
        <f t="shared" ref="BQ158:CV158" si="151">SUBTOTAL(9,BQ156:BQ157)</f>
        <v>0</v>
      </c>
      <c r="BR158" s="115">
        <f t="shared" si="151"/>
        <v>0</v>
      </c>
      <c r="BS158" s="115">
        <f t="shared" si="151"/>
        <v>0</v>
      </c>
      <c r="BT158" s="115">
        <f t="shared" si="151"/>
        <v>0</v>
      </c>
      <c r="BU158" s="115">
        <f t="shared" si="151"/>
        <v>0</v>
      </c>
      <c r="BV158" s="115">
        <f t="shared" si="151"/>
        <v>0</v>
      </c>
      <c r="BW158" s="115">
        <f t="shared" si="151"/>
        <v>0</v>
      </c>
      <c r="BX158" s="115">
        <f t="shared" si="151"/>
        <v>0</v>
      </c>
      <c r="BY158" s="115">
        <f t="shared" si="151"/>
        <v>0</v>
      </c>
      <c r="BZ158" s="115">
        <f t="shared" si="151"/>
        <v>0</v>
      </c>
      <c r="CA158" s="115">
        <f t="shared" si="151"/>
        <v>0</v>
      </c>
      <c r="CB158" s="115">
        <f t="shared" si="151"/>
        <v>0</v>
      </c>
      <c r="CC158" s="115">
        <f t="shared" si="151"/>
        <v>0</v>
      </c>
      <c r="CD158" s="115">
        <f t="shared" si="151"/>
        <v>0</v>
      </c>
      <c r="CE158" s="115">
        <f t="shared" si="151"/>
        <v>0</v>
      </c>
      <c r="CF158" s="115">
        <f t="shared" si="151"/>
        <v>0</v>
      </c>
      <c r="CG158" s="115">
        <f t="shared" si="151"/>
        <v>0</v>
      </c>
      <c r="CH158" s="115">
        <f t="shared" si="151"/>
        <v>0</v>
      </c>
      <c r="CI158" s="115">
        <f t="shared" si="151"/>
        <v>0</v>
      </c>
      <c r="CJ158" s="115">
        <f t="shared" si="151"/>
        <v>0</v>
      </c>
      <c r="CK158" s="115">
        <f t="shared" si="151"/>
        <v>0</v>
      </c>
      <c r="CL158" s="115">
        <f t="shared" si="151"/>
        <v>0</v>
      </c>
      <c r="CM158" s="115">
        <f t="shared" si="151"/>
        <v>0</v>
      </c>
      <c r="CN158" s="115">
        <f t="shared" si="151"/>
        <v>0</v>
      </c>
      <c r="CO158" s="115">
        <f t="shared" si="151"/>
        <v>0</v>
      </c>
      <c r="CP158" s="115">
        <f t="shared" si="151"/>
        <v>0</v>
      </c>
      <c r="CQ158" s="115">
        <f t="shared" si="151"/>
        <v>0</v>
      </c>
      <c r="CR158" s="115">
        <f t="shared" si="151"/>
        <v>0</v>
      </c>
      <c r="CS158" s="115">
        <f t="shared" si="151"/>
        <v>0</v>
      </c>
      <c r="CT158" s="115">
        <f t="shared" si="151"/>
        <v>0</v>
      </c>
      <c r="CU158" s="115">
        <f t="shared" si="151"/>
        <v>0</v>
      </c>
      <c r="CV158" s="115">
        <f t="shared" si="151"/>
        <v>0</v>
      </c>
      <c r="CW158" s="115">
        <f t="shared" ref="CW158:EB158" si="152">SUBTOTAL(9,CW156:CW157)</f>
        <v>0</v>
      </c>
      <c r="CX158" s="115">
        <f t="shared" si="152"/>
        <v>0</v>
      </c>
      <c r="CY158" s="115">
        <f t="shared" si="152"/>
        <v>0</v>
      </c>
      <c r="CZ158" s="115">
        <f t="shared" si="152"/>
        <v>0</v>
      </c>
      <c r="DA158" s="115">
        <f t="shared" si="152"/>
        <v>0</v>
      </c>
      <c r="DB158" s="115">
        <f t="shared" si="152"/>
        <v>0</v>
      </c>
      <c r="DC158" s="115">
        <f t="shared" si="152"/>
        <v>0</v>
      </c>
      <c r="DD158" s="115">
        <f t="shared" si="152"/>
        <v>0</v>
      </c>
      <c r="DE158" s="115">
        <f t="shared" si="152"/>
        <v>0</v>
      </c>
      <c r="DF158" s="115">
        <f t="shared" si="152"/>
        <v>0</v>
      </c>
      <c r="DG158" s="115">
        <f t="shared" si="152"/>
        <v>0</v>
      </c>
      <c r="DH158" s="115">
        <f t="shared" si="152"/>
        <v>0</v>
      </c>
      <c r="DI158" s="115">
        <f t="shared" si="152"/>
        <v>0</v>
      </c>
      <c r="DJ158" s="115">
        <f t="shared" si="152"/>
        <v>0</v>
      </c>
      <c r="DK158" s="115">
        <f t="shared" si="152"/>
        <v>0</v>
      </c>
      <c r="DL158" s="115">
        <f t="shared" si="152"/>
        <v>0</v>
      </c>
      <c r="DM158" s="115">
        <f t="shared" si="152"/>
        <v>0</v>
      </c>
      <c r="DN158" s="115">
        <f t="shared" si="152"/>
        <v>0</v>
      </c>
      <c r="DO158" s="115">
        <f t="shared" si="152"/>
        <v>0</v>
      </c>
      <c r="DP158" s="115">
        <f t="shared" si="152"/>
        <v>0</v>
      </c>
      <c r="DQ158" s="115">
        <f t="shared" si="152"/>
        <v>0</v>
      </c>
      <c r="DR158" s="115">
        <f t="shared" si="152"/>
        <v>0</v>
      </c>
      <c r="DS158" s="115">
        <f t="shared" si="152"/>
        <v>0</v>
      </c>
      <c r="DT158" s="115">
        <f t="shared" si="152"/>
        <v>0</v>
      </c>
      <c r="DU158" s="115">
        <f t="shared" si="152"/>
        <v>0</v>
      </c>
      <c r="DV158" s="115">
        <f t="shared" si="152"/>
        <v>0</v>
      </c>
      <c r="DW158" s="115">
        <f t="shared" si="152"/>
        <v>0</v>
      </c>
      <c r="DX158" s="115">
        <f t="shared" si="152"/>
        <v>0</v>
      </c>
      <c r="DY158" s="115">
        <f t="shared" si="152"/>
        <v>0</v>
      </c>
      <c r="DZ158" s="115">
        <f t="shared" si="152"/>
        <v>0</v>
      </c>
      <c r="EA158" s="115">
        <f t="shared" si="152"/>
        <v>0</v>
      </c>
      <c r="EB158" s="115">
        <f t="shared" si="152"/>
        <v>0</v>
      </c>
      <c r="EC158" s="115">
        <f t="shared" ref="EC158:FH158" si="153">SUBTOTAL(9,EC156:EC157)</f>
        <v>0</v>
      </c>
      <c r="ED158" s="115">
        <f t="shared" si="153"/>
        <v>0</v>
      </c>
      <c r="EE158" s="115">
        <f t="shared" si="153"/>
        <v>0</v>
      </c>
      <c r="EF158" s="115">
        <f t="shared" si="153"/>
        <v>0</v>
      </c>
      <c r="EG158" s="115">
        <f t="shared" si="153"/>
        <v>0</v>
      </c>
      <c r="EH158" s="115">
        <f t="shared" si="153"/>
        <v>0</v>
      </c>
      <c r="EI158" s="115">
        <f t="shared" si="153"/>
        <v>0</v>
      </c>
      <c r="EJ158" s="115">
        <f t="shared" si="153"/>
        <v>0</v>
      </c>
      <c r="EK158" s="115">
        <f t="shared" si="153"/>
        <v>0</v>
      </c>
      <c r="EL158" s="115">
        <f t="shared" si="153"/>
        <v>0</v>
      </c>
      <c r="EM158" s="115">
        <f t="shared" si="153"/>
        <v>0</v>
      </c>
      <c r="EN158" s="115">
        <f t="shared" si="153"/>
        <v>0</v>
      </c>
      <c r="EO158" s="115">
        <f t="shared" si="153"/>
        <v>0</v>
      </c>
      <c r="EP158" s="115">
        <f t="shared" si="153"/>
        <v>0</v>
      </c>
      <c r="EQ158" s="115">
        <f t="shared" si="153"/>
        <v>0</v>
      </c>
      <c r="ER158" s="115">
        <f t="shared" si="153"/>
        <v>0</v>
      </c>
      <c r="ES158" s="115">
        <f t="shared" si="153"/>
        <v>0</v>
      </c>
      <c r="ET158" s="115">
        <f t="shared" si="153"/>
        <v>0</v>
      </c>
      <c r="EU158" s="115">
        <f t="shared" si="153"/>
        <v>0</v>
      </c>
      <c r="EV158" s="115">
        <f t="shared" si="153"/>
        <v>0</v>
      </c>
      <c r="EW158" s="115">
        <f t="shared" si="153"/>
        <v>0</v>
      </c>
      <c r="EX158" s="115">
        <f t="shared" si="153"/>
        <v>0</v>
      </c>
      <c r="EY158" s="115">
        <f t="shared" si="153"/>
        <v>0</v>
      </c>
      <c r="EZ158" s="115">
        <f t="shared" si="153"/>
        <v>0</v>
      </c>
      <c r="FA158" s="115">
        <f t="shared" si="153"/>
        <v>0</v>
      </c>
      <c r="FB158" s="115">
        <f t="shared" si="153"/>
        <v>0</v>
      </c>
      <c r="FC158" s="115">
        <f t="shared" si="153"/>
        <v>0</v>
      </c>
      <c r="FD158" s="115">
        <f t="shared" si="153"/>
        <v>0</v>
      </c>
      <c r="FE158" s="115">
        <f t="shared" si="153"/>
        <v>0</v>
      </c>
      <c r="FF158" s="115">
        <f t="shared" si="153"/>
        <v>0</v>
      </c>
      <c r="FG158" s="115">
        <f t="shared" si="153"/>
        <v>0</v>
      </c>
      <c r="FH158" s="115">
        <f t="shared" si="153"/>
        <v>0</v>
      </c>
      <c r="FI158" s="115">
        <f t="shared" ref="FI158:GI158" si="154">SUBTOTAL(9,FI156:FI157)</f>
        <v>0</v>
      </c>
      <c r="FJ158" s="115">
        <f t="shared" si="154"/>
        <v>0</v>
      </c>
      <c r="FK158" s="115">
        <f t="shared" si="154"/>
        <v>0</v>
      </c>
      <c r="FL158" s="115">
        <f t="shared" si="154"/>
        <v>0</v>
      </c>
      <c r="FM158" s="115">
        <f t="shared" si="154"/>
        <v>0</v>
      </c>
      <c r="FN158" s="115">
        <f t="shared" si="154"/>
        <v>0</v>
      </c>
      <c r="FO158" s="115">
        <f t="shared" si="154"/>
        <v>0</v>
      </c>
      <c r="FP158" s="115">
        <f t="shared" si="154"/>
        <v>0</v>
      </c>
      <c r="FQ158" s="115">
        <f t="shared" si="154"/>
        <v>0</v>
      </c>
      <c r="FR158" s="115">
        <f t="shared" si="154"/>
        <v>0</v>
      </c>
      <c r="FS158" s="115">
        <f t="shared" si="154"/>
        <v>0</v>
      </c>
      <c r="FT158" s="115">
        <f t="shared" si="154"/>
        <v>0</v>
      </c>
      <c r="FU158" s="115">
        <f t="shared" si="154"/>
        <v>0</v>
      </c>
      <c r="FV158" s="115">
        <f t="shared" si="154"/>
        <v>0</v>
      </c>
      <c r="FW158" s="115">
        <f t="shared" si="154"/>
        <v>0</v>
      </c>
      <c r="FX158" s="115">
        <f t="shared" si="154"/>
        <v>0</v>
      </c>
      <c r="FY158" s="115">
        <f t="shared" si="154"/>
        <v>0</v>
      </c>
      <c r="FZ158" s="115">
        <f t="shared" si="154"/>
        <v>0</v>
      </c>
      <c r="GA158" s="115">
        <f t="shared" si="154"/>
        <v>0</v>
      </c>
      <c r="GB158" s="115">
        <f t="shared" si="154"/>
        <v>0</v>
      </c>
      <c r="GC158" s="115">
        <f t="shared" si="154"/>
        <v>0</v>
      </c>
      <c r="GD158" s="115">
        <f t="shared" si="154"/>
        <v>0</v>
      </c>
      <c r="GE158" s="115">
        <f t="shared" si="154"/>
        <v>0</v>
      </c>
      <c r="GF158" s="115">
        <f t="shared" si="154"/>
        <v>0</v>
      </c>
      <c r="GG158" s="115">
        <f t="shared" si="154"/>
        <v>0</v>
      </c>
      <c r="GH158" s="115">
        <f t="shared" si="154"/>
        <v>0</v>
      </c>
      <c r="GI158" s="115">
        <f t="shared" si="154"/>
        <v>306</v>
      </c>
    </row>
    <row r="159" spans="1:191" ht="10.5" thickTop="1"/>
    <row r="160" spans="1:191" ht="11" thickBot="1">
      <c r="A160" s="10" t="s">
        <v>323</v>
      </c>
      <c r="B160" s="725" t="s">
        <v>325</v>
      </c>
      <c r="C160" s="725"/>
      <c r="D160" s="725"/>
      <c r="E160" s="115">
        <f t="shared" ref="E160:AJ160" si="155">SUBTOTAL(9,E147:E159)</f>
        <v>4300</v>
      </c>
      <c r="F160" s="115">
        <f t="shared" si="155"/>
        <v>0</v>
      </c>
      <c r="G160" s="115">
        <f t="shared" si="155"/>
        <v>0</v>
      </c>
      <c r="H160" s="115">
        <f t="shared" si="155"/>
        <v>0</v>
      </c>
      <c r="I160" s="115">
        <f t="shared" si="155"/>
        <v>0</v>
      </c>
      <c r="J160" s="115">
        <f t="shared" si="155"/>
        <v>85455.55</v>
      </c>
      <c r="K160" s="115">
        <f t="shared" si="155"/>
        <v>0</v>
      </c>
      <c r="L160" s="115">
        <f t="shared" si="155"/>
        <v>0</v>
      </c>
      <c r="M160" s="115">
        <f t="shared" si="155"/>
        <v>11697.04</v>
      </c>
      <c r="N160" s="115">
        <f t="shared" si="155"/>
        <v>10405.219999999999</v>
      </c>
      <c r="O160" s="115">
        <f t="shared" si="155"/>
        <v>0</v>
      </c>
      <c r="P160" s="115">
        <f t="shared" si="155"/>
        <v>9337.34</v>
      </c>
      <c r="Q160" s="115">
        <f t="shared" si="155"/>
        <v>2014338.18</v>
      </c>
      <c r="R160" s="115">
        <f t="shared" si="155"/>
        <v>13589.98</v>
      </c>
      <c r="S160" s="115">
        <f t="shared" si="155"/>
        <v>0</v>
      </c>
      <c r="T160" s="115">
        <f t="shared" si="155"/>
        <v>0</v>
      </c>
      <c r="U160" s="115">
        <f t="shared" si="155"/>
        <v>0</v>
      </c>
      <c r="V160" s="115">
        <f t="shared" si="155"/>
        <v>396104.59</v>
      </c>
      <c r="W160" s="115">
        <f t="shared" si="155"/>
        <v>0</v>
      </c>
      <c r="X160" s="115">
        <f t="shared" si="155"/>
        <v>521483.18000000005</v>
      </c>
      <c r="Y160" s="115">
        <f t="shared" si="155"/>
        <v>0</v>
      </c>
      <c r="Z160" s="115">
        <f t="shared" si="155"/>
        <v>404760.83999999997</v>
      </c>
      <c r="AA160" s="115">
        <f t="shared" si="155"/>
        <v>12363.5</v>
      </c>
      <c r="AB160" s="115">
        <f t="shared" si="155"/>
        <v>0</v>
      </c>
      <c r="AC160" s="115">
        <f t="shared" si="155"/>
        <v>0</v>
      </c>
      <c r="AD160" s="115">
        <f t="shared" si="155"/>
        <v>0</v>
      </c>
      <c r="AE160" s="115">
        <f t="shared" si="155"/>
        <v>0</v>
      </c>
      <c r="AF160" s="115">
        <f t="shared" si="155"/>
        <v>0</v>
      </c>
      <c r="AG160" s="115">
        <f t="shared" si="155"/>
        <v>0</v>
      </c>
      <c r="AH160" s="115">
        <f t="shared" si="155"/>
        <v>0</v>
      </c>
      <c r="AI160" s="115">
        <f t="shared" si="155"/>
        <v>0</v>
      </c>
      <c r="AJ160" s="115">
        <f t="shared" si="155"/>
        <v>132142.79</v>
      </c>
      <c r="AK160" s="115">
        <f t="shared" ref="AK160:BP160" si="156">SUBTOTAL(9,AK147:AK159)</f>
        <v>92945.9</v>
      </c>
      <c r="AL160" s="115">
        <f t="shared" si="156"/>
        <v>2058.58</v>
      </c>
      <c r="AM160" s="115">
        <f t="shared" si="156"/>
        <v>213182.66</v>
      </c>
      <c r="AN160" s="115">
        <f t="shared" si="156"/>
        <v>0</v>
      </c>
      <c r="AO160" s="115">
        <f t="shared" si="156"/>
        <v>1583112.27</v>
      </c>
      <c r="AP160" s="115">
        <f t="shared" si="156"/>
        <v>0</v>
      </c>
      <c r="AQ160" s="115">
        <f t="shared" si="156"/>
        <v>0</v>
      </c>
      <c r="AR160" s="115">
        <f t="shared" si="156"/>
        <v>0</v>
      </c>
      <c r="AS160" s="115">
        <f t="shared" si="156"/>
        <v>69946.92</v>
      </c>
      <c r="AT160" s="115">
        <f t="shared" si="156"/>
        <v>0</v>
      </c>
      <c r="AU160" s="115">
        <f t="shared" si="156"/>
        <v>0</v>
      </c>
      <c r="AV160" s="115">
        <f t="shared" si="156"/>
        <v>25553.62</v>
      </c>
      <c r="AW160" s="115">
        <f t="shared" si="156"/>
        <v>0</v>
      </c>
      <c r="AX160" s="115">
        <f t="shared" si="156"/>
        <v>29951.9</v>
      </c>
      <c r="AY160" s="115">
        <f t="shared" si="156"/>
        <v>428226.72</v>
      </c>
      <c r="AZ160" s="115">
        <f t="shared" si="156"/>
        <v>79844.39</v>
      </c>
      <c r="BA160" s="115">
        <f t="shared" si="156"/>
        <v>0</v>
      </c>
      <c r="BB160" s="115">
        <f t="shared" si="156"/>
        <v>850658.38</v>
      </c>
      <c r="BC160" s="115">
        <f t="shared" si="156"/>
        <v>637254.80000000005</v>
      </c>
      <c r="BD160" s="115">
        <f t="shared" si="156"/>
        <v>0</v>
      </c>
      <c r="BE160" s="115">
        <f t="shared" si="156"/>
        <v>0</v>
      </c>
      <c r="BF160" s="115">
        <f t="shared" si="156"/>
        <v>208480.21</v>
      </c>
      <c r="BG160" s="115">
        <f t="shared" si="156"/>
        <v>0</v>
      </c>
      <c r="BH160" s="115">
        <f t="shared" si="156"/>
        <v>0</v>
      </c>
      <c r="BI160" s="115">
        <f t="shared" si="156"/>
        <v>361.1</v>
      </c>
      <c r="BJ160" s="115">
        <f t="shared" si="156"/>
        <v>1216500.2399999998</v>
      </c>
      <c r="BK160" s="115">
        <f t="shared" si="156"/>
        <v>53635.040000000001</v>
      </c>
      <c r="BL160" s="115">
        <f t="shared" si="156"/>
        <v>0</v>
      </c>
      <c r="BM160" s="115">
        <f t="shared" si="156"/>
        <v>0</v>
      </c>
      <c r="BN160" s="115">
        <f t="shared" si="156"/>
        <v>39496.97</v>
      </c>
      <c r="BO160" s="115">
        <f t="shared" si="156"/>
        <v>155045.75</v>
      </c>
      <c r="BP160" s="115">
        <f t="shared" si="156"/>
        <v>22169.97</v>
      </c>
      <c r="BQ160" s="115">
        <f t="shared" ref="BQ160:CV160" si="157">SUBTOTAL(9,BQ147:BQ159)</f>
        <v>0</v>
      </c>
      <c r="BR160" s="115">
        <f t="shared" si="157"/>
        <v>18722.16</v>
      </c>
      <c r="BS160" s="115">
        <f t="shared" si="157"/>
        <v>2863</v>
      </c>
      <c r="BT160" s="115">
        <f t="shared" si="157"/>
        <v>0</v>
      </c>
      <c r="BU160" s="115">
        <f t="shared" si="157"/>
        <v>198764.2</v>
      </c>
      <c r="BV160" s="115">
        <f t="shared" si="157"/>
        <v>1541753.98</v>
      </c>
      <c r="BW160" s="115">
        <f t="shared" si="157"/>
        <v>7141.35</v>
      </c>
      <c r="BX160" s="115">
        <f t="shared" si="157"/>
        <v>0</v>
      </c>
      <c r="BY160" s="115">
        <f t="shared" si="157"/>
        <v>0</v>
      </c>
      <c r="BZ160" s="115">
        <f t="shared" si="157"/>
        <v>95516.26</v>
      </c>
      <c r="CA160" s="115">
        <f t="shared" si="157"/>
        <v>768137.95</v>
      </c>
      <c r="CB160" s="115">
        <f t="shared" si="157"/>
        <v>1259716.05</v>
      </c>
      <c r="CC160" s="115">
        <f t="shared" si="157"/>
        <v>0</v>
      </c>
      <c r="CD160" s="115">
        <f t="shared" si="157"/>
        <v>0</v>
      </c>
      <c r="CE160" s="115">
        <f t="shared" si="157"/>
        <v>709880.15</v>
      </c>
      <c r="CF160" s="115">
        <f t="shared" si="157"/>
        <v>0</v>
      </c>
      <c r="CG160" s="115">
        <f t="shared" si="157"/>
        <v>40228.660000000003</v>
      </c>
      <c r="CH160" s="115">
        <f t="shared" si="157"/>
        <v>36351.699999999997</v>
      </c>
      <c r="CI160" s="115">
        <f t="shared" si="157"/>
        <v>8969.08</v>
      </c>
      <c r="CJ160" s="115">
        <f t="shared" si="157"/>
        <v>161413.03999999998</v>
      </c>
      <c r="CK160" s="115">
        <f t="shared" si="157"/>
        <v>58998.04</v>
      </c>
      <c r="CL160" s="115">
        <f t="shared" si="157"/>
        <v>6068</v>
      </c>
      <c r="CM160" s="115">
        <f t="shared" si="157"/>
        <v>0</v>
      </c>
      <c r="CN160" s="115">
        <f t="shared" si="157"/>
        <v>136561.96</v>
      </c>
      <c r="CO160" s="115">
        <f t="shared" si="157"/>
        <v>0</v>
      </c>
      <c r="CP160" s="115">
        <f t="shared" si="157"/>
        <v>0</v>
      </c>
      <c r="CQ160" s="115">
        <f t="shared" si="157"/>
        <v>0</v>
      </c>
      <c r="CR160" s="115">
        <f t="shared" si="157"/>
        <v>377.04</v>
      </c>
      <c r="CS160" s="115">
        <f t="shared" si="157"/>
        <v>0</v>
      </c>
      <c r="CT160" s="115">
        <f t="shared" si="157"/>
        <v>0</v>
      </c>
      <c r="CU160" s="115">
        <f t="shared" si="157"/>
        <v>0</v>
      </c>
      <c r="CV160" s="115">
        <f t="shared" si="157"/>
        <v>0</v>
      </c>
      <c r="CW160" s="115">
        <f t="shared" ref="CW160:EB160" si="158">SUBTOTAL(9,CW147:CW159)</f>
        <v>0</v>
      </c>
      <c r="CX160" s="115">
        <f t="shared" si="158"/>
        <v>0</v>
      </c>
      <c r="CY160" s="115">
        <f t="shared" si="158"/>
        <v>0</v>
      </c>
      <c r="CZ160" s="115">
        <f t="shared" si="158"/>
        <v>0</v>
      </c>
      <c r="DA160" s="115">
        <f t="shared" si="158"/>
        <v>717948.8600000001</v>
      </c>
      <c r="DB160" s="115">
        <f t="shared" si="158"/>
        <v>0</v>
      </c>
      <c r="DC160" s="115">
        <f t="shared" si="158"/>
        <v>0</v>
      </c>
      <c r="DD160" s="115">
        <f t="shared" si="158"/>
        <v>0</v>
      </c>
      <c r="DE160" s="115">
        <f t="shared" si="158"/>
        <v>0</v>
      </c>
      <c r="DF160" s="115">
        <f t="shared" si="158"/>
        <v>0</v>
      </c>
      <c r="DG160" s="115">
        <f t="shared" si="158"/>
        <v>1642530.04</v>
      </c>
      <c r="DH160" s="115">
        <f t="shared" si="158"/>
        <v>0</v>
      </c>
      <c r="DI160" s="115">
        <f t="shared" si="158"/>
        <v>0</v>
      </c>
      <c r="DJ160" s="115">
        <f t="shared" si="158"/>
        <v>0</v>
      </c>
      <c r="DK160" s="115">
        <f t="shared" si="158"/>
        <v>0</v>
      </c>
      <c r="DL160" s="115">
        <f t="shared" si="158"/>
        <v>11072.49</v>
      </c>
      <c r="DM160" s="115">
        <f t="shared" si="158"/>
        <v>0</v>
      </c>
      <c r="DN160" s="115">
        <f t="shared" si="158"/>
        <v>193739.69</v>
      </c>
      <c r="DO160" s="115">
        <f t="shared" si="158"/>
        <v>28630.48</v>
      </c>
      <c r="DP160" s="115">
        <f t="shared" si="158"/>
        <v>0</v>
      </c>
      <c r="DQ160" s="115">
        <f t="shared" si="158"/>
        <v>1732.07</v>
      </c>
      <c r="DR160" s="115">
        <f t="shared" si="158"/>
        <v>254335.78</v>
      </c>
      <c r="DS160" s="115">
        <f t="shared" si="158"/>
        <v>52302.62</v>
      </c>
      <c r="DT160" s="115">
        <f t="shared" si="158"/>
        <v>10535.48</v>
      </c>
      <c r="DU160" s="115">
        <f t="shared" si="158"/>
        <v>24800.6</v>
      </c>
      <c r="DV160" s="115">
        <f t="shared" si="158"/>
        <v>0</v>
      </c>
      <c r="DW160" s="115">
        <f t="shared" si="158"/>
        <v>59.5</v>
      </c>
      <c r="DX160" s="115">
        <f t="shared" si="158"/>
        <v>20239.25</v>
      </c>
      <c r="DY160" s="115">
        <f t="shared" si="158"/>
        <v>0</v>
      </c>
      <c r="DZ160" s="115">
        <f t="shared" si="158"/>
        <v>9945.7199999999993</v>
      </c>
      <c r="EA160" s="115">
        <f t="shared" si="158"/>
        <v>220</v>
      </c>
      <c r="EB160" s="115">
        <f t="shared" si="158"/>
        <v>29964</v>
      </c>
      <c r="EC160" s="115">
        <f t="shared" ref="EC160:FH160" si="159">SUBTOTAL(9,EC147:EC159)</f>
        <v>0</v>
      </c>
      <c r="ED160" s="115">
        <f t="shared" si="159"/>
        <v>0</v>
      </c>
      <c r="EE160" s="115">
        <f t="shared" si="159"/>
        <v>389079.12999999995</v>
      </c>
      <c r="EF160" s="115">
        <f t="shared" si="159"/>
        <v>0</v>
      </c>
      <c r="EG160" s="115">
        <f t="shared" si="159"/>
        <v>28780.780000000002</v>
      </c>
      <c r="EH160" s="115">
        <f t="shared" si="159"/>
        <v>3152.91</v>
      </c>
      <c r="EI160" s="115">
        <f t="shared" si="159"/>
        <v>0</v>
      </c>
      <c r="EJ160" s="115">
        <f t="shared" si="159"/>
        <v>0</v>
      </c>
      <c r="EK160" s="115">
        <f t="shared" si="159"/>
        <v>90059.46</v>
      </c>
      <c r="EL160" s="115">
        <f t="shared" si="159"/>
        <v>51834.36</v>
      </c>
      <c r="EM160" s="115">
        <f t="shared" si="159"/>
        <v>0</v>
      </c>
      <c r="EN160" s="115">
        <f t="shared" si="159"/>
        <v>17605.04</v>
      </c>
      <c r="EO160" s="115">
        <f t="shared" si="159"/>
        <v>2967</v>
      </c>
      <c r="EP160" s="115">
        <f t="shared" si="159"/>
        <v>0</v>
      </c>
      <c r="EQ160" s="115">
        <f t="shared" si="159"/>
        <v>0</v>
      </c>
      <c r="ER160" s="115">
        <f t="shared" si="159"/>
        <v>5190.0199999999995</v>
      </c>
      <c r="ES160" s="115">
        <f t="shared" si="159"/>
        <v>4271.22</v>
      </c>
      <c r="ET160" s="115">
        <f t="shared" si="159"/>
        <v>0</v>
      </c>
      <c r="EU160" s="115">
        <f t="shared" si="159"/>
        <v>0</v>
      </c>
      <c r="EV160" s="115">
        <f t="shared" si="159"/>
        <v>32343.59</v>
      </c>
      <c r="EW160" s="115">
        <f t="shared" si="159"/>
        <v>0</v>
      </c>
      <c r="EX160" s="115">
        <f t="shared" si="159"/>
        <v>0</v>
      </c>
      <c r="EY160" s="115">
        <f t="shared" si="159"/>
        <v>2595.06</v>
      </c>
      <c r="EZ160" s="115">
        <f t="shared" si="159"/>
        <v>0</v>
      </c>
      <c r="FA160" s="115">
        <f t="shared" si="159"/>
        <v>96088.110000000015</v>
      </c>
      <c r="FB160" s="115">
        <f t="shared" si="159"/>
        <v>0</v>
      </c>
      <c r="FC160" s="115">
        <f t="shared" si="159"/>
        <v>0</v>
      </c>
      <c r="FD160" s="115">
        <f t="shared" si="159"/>
        <v>0</v>
      </c>
      <c r="FE160" s="115">
        <f t="shared" si="159"/>
        <v>7168.5</v>
      </c>
      <c r="FF160" s="115">
        <f t="shared" si="159"/>
        <v>859.88</v>
      </c>
      <c r="FG160" s="115">
        <f t="shared" si="159"/>
        <v>0</v>
      </c>
      <c r="FH160" s="115">
        <f t="shared" si="159"/>
        <v>90495.02</v>
      </c>
      <c r="FI160" s="115">
        <f t="shared" ref="FI160:GI160" si="160">SUBTOTAL(9,FI147:FI159)</f>
        <v>0</v>
      </c>
      <c r="FJ160" s="115">
        <f t="shared" si="160"/>
        <v>78626.02</v>
      </c>
      <c r="FK160" s="115">
        <f t="shared" si="160"/>
        <v>5202.84</v>
      </c>
      <c r="FL160" s="115">
        <f t="shared" si="160"/>
        <v>9740.06</v>
      </c>
      <c r="FM160" s="115">
        <f t="shared" si="160"/>
        <v>143148.29</v>
      </c>
      <c r="FN160" s="115">
        <f t="shared" si="160"/>
        <v>0</v>
      </c>
      <c r="FO160" s="115">
        <f t="shared" si="160"/>
        <v>0</v>
      </c>
      <c r="FP160" s="115">
        <f t="shared" si="160"/>
        <v>48857.66</v>
      </c>
      <c r="FQ160" s="115">
        <f t="shared" si="160"/>
        <v>41775.96</v>
      </c>
      <c r="FR160" s="115">
        <f t="shared" si="160"/>
        <v>0</v>
      </c>
      <c r="FS160" s="115">
        <f t="shared" si="160"/>
        <v>0</v>
      </c>
      <c r="FT160" s="115">
        <f t="shared" si="160"/>
        <v>0</v>
      </c>
      <c r="FU160" s="115">
        <f t="shared" si="160"/>
        <v>0</v>
      </c>
      <c r="FV160" s="115">
        <f t="shared" si="160"/>
        <v>0</v>
      </c>
      <c r="FW160" s="115">
        <f t="shared" si="160"/>
        <v>0</v>
      </c>
      <c r="FX160" s="115">
        <f t="shared" si="160"/>
        <v>1445.99</v>
      </c>
      <c r="FY160" s="115">
        <f t="shared" si="160"/>
        <v>0</v>
      </c>
      <c r="FZ160" s="115">
        <f t="shared" si="160"/>
        <v>0</v>
      </c>
      <c r="GA160" s="115">
        <f t="shared" si="160"/>
        <v>597.98</v>
      </c>
      <c r="GB160" s="115">
        <f t="shared" si="160"/>
        <v>0</v>
      </c>
      <c r="GC160" s="115">
        <f t="shared" si="160"/>
        <v>0</v>
      </c>
      <c r="GD160" s="115">
        <f t="shared" si="160"/>
        <v>12229.05</v>
      </c>
      <c r="GE160" s="115">
        <f t="shared" si="160"/>
        <v>0</v>
      </c>
      <c r="GF160" s="115">
        <f t="shared" si="160"/>
        <v>0</v>
      </c>
      <c r="GG160" s="115">
        <f t="shared" si="160"/>
        <v>1086.06</v>
      </c>
      <c r="GH160" s="115">
        <f t="shared" si="160"/>
        <v>0</v>
      </c>
      <c r="GI160" s="115">
        <f t="shared" si="160"/>
        <v>18539122.82</v>
      </c>
    </row>
    <row r="161" spans="1:191" ht="10.5" thickTop="1"/>
    <row r="162" spans="1:191" ht="10.5">
      <c r="A162" s="7" t="s">
        <v>326</v>
      </c>
      <c r="B162" s="726" t="s">
        <v>327</v>
      </c>
      <c r="C162" s="726"/>
      <c r="D162" s="72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  <c r="EB162" s="116"/>
      <c r="EC162" s="116"/>
      <c r="ED162" s="116"/>
      <c r="EE162" s="116"/>
      <c r="EF162" s="116"/>
      <c r="EG162" s="116"/>
      <c r="EH162" s="116"/>
      <c r="EI162" s="116"/>
      <c r="EJ162" s="116"/>
      <c r="EK162" s="116"/>
      <c r="EL162" s="116"/>
      <c r="EM162" s="116"/>
      <c r="EN162" s="116"/>
      <c r="EO162" s="116"/>
      <c r="EP162" s="116"/>
      <c r="EQ162" s="116"/>
      <c r="ER162" s="116"/>
      <c r="ES162" s="116"/>
      <c r="ET162" s="116"/>
      <c r="EU162" s="116"/>
      <c r="EV162" s="116"/>
      <c r="EW162" s="116"/>
      <c r="EX162" s="116"/>
      <c r="EY162" s="116"/>
      <c r="EZ162" s="116"/>
      <c r="FA162" s="116"/>
      <c r="FB162" s="116"/>
      <c r="FC162" s="116"/>
      <c r="FD162" s="116"/>
      <c r="FE162" s="116"/>
      <c r="FF162" s="116"/>
      <c r="FG162" s="116"/>
      <c r="FH162" s="116"/>
      <c r="FI162" s="116"/>
      <c r="FJ162" s="116"/>
      <c r="FK162" s="116"/>
      <c r="FL162" s="116"/>
      <c r="FM162" s="116"/>
      <c r="FN162" s="116"/>
      <c r="FO162" s="116"/>
      <c r="FP162" s="116"/>
      <c r="FQ162" s="116"/>
      <c r="FR162" s="116"/>
      <c r="FS162" s="116"/>
      <c r="FT162" s="116"/>
      <c r="FU162" s="116"/>
      <c r="FV162" s="116"/>
      <c r="FW162" s="116"/>
      <c r="FX162" s="116"/>
      <c r="FY162" s="116"/>
      <c r="FZ162" s="116"/>
      <c r="GA162" s="116"/>
      <c r="GB162" s="116"/>
      <c r="GC162" s="116"/>
      <c r="GD162" s="116"/>
      <c r="GE162" s="116"/>
      <c r="GF162" s="116"/>
      <c r="GG162" s="116"/>
      <c r="GH162" s="116"/>
      <c r="GI162" s="116"/>
    </row>
    <row r="163" spans="1:191" ht="10.5">
      <c r="A163" s="7" t="s">
        <v>328</v>
      </c>
      <c r="B163" s="726" t="s">
        <v>329</v>
      </c>
      <c r="C163" s="726"/>
      <c r="D163" s="72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  <c r="BF163" s="116"/>
      <c r="BG163" s="116"/>
      <c r="BH163" s="116"/>
      <c r="BI163" s="116"/>
      <c r="BJ163" s="116"/>
      <c r="BK163" s="116"/>
      <c r="BL163" s="116"/>
      <c r="BM163" s="116"/>
      <c r="BN163" s="116"/>
      <c r="BO163" s="116"/>
      <c r="BP163" s="116"/>
      <c r="BQ163" s="116"/>
      <c r="BR163" s="116"/>
      <c r="BS163" s="116"/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  <c r="EB163" s="116"/>
      <c r="EC163" s="116"/>
      <c r="ED163" s="116"/>
      <c r="EE163" s="116"/>
      <c r="EF163" s="116"/>
      <c r="EG163" s="116"/>
      <c r="EH163" s="116"/>
      <c r="EI163" s="116"/>
      <c r="EJ163" s="116"/>
      <c r="EK163" s="116"/>
      <c r="EL163" s="116"/>
      <c r="EM163" s="116"/>
      <c r="EN163" s="116"/>
      <c r="EO163" s="116"/>
      <c r="EP163" s="116"/>
      <c r="EQ163" s="116"/>
      <c r="ER163" s="116"/>
      <c r="ES163" s="116"/>
      <c r="ET163" s="116"/>
      <c r="EU163" s="116"/>
      <c r="EV163" s="116"/>
      <c r="EW163" s="116"/>
      <c r="EX163" s="116"/>
      <c r="EY163" s="116"/>
      <c r="EZ163" s="116"/>
      <c r="FA163" s="116"/>
      <c r="FB163" s="116"/>
      <c r="FC163" s="116"/>
      <c r="FD163" s="116"/>
      <c r="FE163" s="116"/>
      <c r="FF163" s="116"/>
      <c r="FG163" s="116"/>
      <c r="FH163" s="116"/>
      <c r="FI163" s="116"/>
      <c r="FJ163" s="116"/>
      <c r="FK163" s="116"/>
      <c r="FL163" s="116"/>
      <c r="FM163" s="116"/>
      <c r="FN163" s="116"/>
      <c r="FO163" s="116"/>
      <c r="FP163" s="116"/>
      <c r="FQ163" s="116"/>
      <c r="FR163" s="116"/>
      <c r="FS163" s="116"/>
      <c r="FT163" s="116"/>
      <c r="FU163" s="116"/>
      <c r="FV163" s="116"/>
      <c r="FW163" s="116"/>
      <c r="FX163" s="116"/>
      <c r="FY163" s="116"/>
      <c r="FZ163" s="116"/>
      <c r="GA163" s="116"/>
      <c r="GB163" s="116"/>
      <c r="GC163" s="116"/>
      <c r="GD163" s="116"/>
      <c r="GE163" s="116"/>
      <c r="GF163" s="116"/>
      <c r="GG163" s="116"/>
      <c r="GH163" s="116"/>
      <c r="GI163" s="116"/>
    </row>
    <row r="164" spans="1:191">
      <c r="A164" s="727" t="s">
        <v>0</v>
      </c>
      <c r="B164" s="727"/>
      <c r="C164" s="9" t="s">
        <v>233</v>
      </c>
      <c r="D164" t="s">
        <v>234</v>
      </c>
      <c r="E164" s="113">
        <v>16826.25</v>
      </c>
      <c r="F164" s="113">
        <v>0</v>
      </c>
      <c r="G164" s="113">
        <v>0</v>
      </c>
      <c r="H164" s="113">
        <v>0</v>
      </c>
      <c r="I164" s="113">
        <v>0</v>
      </c>
      <c r="J164" s="113">
        <v>0</v>
      </c>
      <c r="K164" s="113">
        <v>0</v>
      </c>
      <c r="L164" s="113">
        <v>0</v>
      </c>
      <c r="M164" s="113">
        <v>0</v>
      </c>
      <c r="N164" s="113">
        <v>8109.4</v>
      </c>
      <c r="O164" s="113">
        <v>11402.24</v>
      </c>
      <c r="P164" s="113">
        <v>0</v>
      </c>
      <c r="Q164" s="113">
        <v>335.48</v>
      </c>
      <c r="R164" s="113">
        <v>0</v>
      </c>
      <c r="S164" s="113">
        <v>0</v>
      </c>
      <c r="T164" s="113">
        <v>0</v>
      </c>
      <c r="U164" s="113">
        <v>0</v>
      </c>
      <c r="V164" s="113">
        <v>0</v>
      </c>
      <c r="W164" s="113">
        <v>0</v>
      </c>
      <c r="X164" s="113">
        <v>0</v>
      </c>
      <c r="Y164" s="113">
        <v>0</v>
      </c>
      <c r="Z164" s="113">
        <v>0</v>
      </c>
      <c r="AA164" s="113">
        <v>0</v>
      </c>
      <c r="AB164" s="113">
        <v>0</v>
      </c>
      <c r="AC164" s="113">
        <v>0</v>
      </c>
      <c r="AD164" s="113">
        <v>0</v>
      </c>
      <c r="AE164" s="113">
        <v>0</v>
      </c>
      <c r="AF164" s="113">
        <v>1159.24</v>
      </c>
      <c r="AG164" s="113">
        <v>0</v>
      </c>
      <c r="AH164" s="113">
        <v>0</v>
      </c>
      <c r="AI164" s="113">
        <v>0</v>
      </c>
      <c r="AJ164" s="113">
        <v>0</v>
      </c>
      <c r="AK164" s="113">
        <v>0</v>
      </c>
      <c r="AL164" s="113">
        <v>0</v>
      </c>
      <c r="AM164" s="113">
        <v>0</v>
      </c>
      <c r="AN164" s="113">
        <v>0</v>
      </c>
      <c r="AO164" s="113">
        <v>0</v>
      </c>
      <c r="AP164" s="113">
        <v>0</v>
      </c>
      <c r="AQ164" s="113">
        <v>0</v>
      </c>
      <c r="AR164" s="113">
        <v>0</v>
      </c>
      <c r="AS164" s="113">
        <v>0</v>
      </c>
      <c r="AT164" s="113">
        <v>206.43</v>
      </c>
      <c r="AU164" s="113">
        <v>0</v>
      </c>
      <c r="AV164" s="113">
        <v>12440.47</v>
      </c>
      <c r="AW164" s="113">
        <v>0</v>
      </c>
      <c r="AX164" s="113">
        <v>2667.6</v>
      </c>
      <c r="AY164" s="113">
        <v>0</v>
      </c>
      <c r="AZ164" s="113">
        <v>0</v>
      </c>
      <c r="BA164" s="113">
        <v>0</v>
      </c>
      <c r="BB164" s="113">
        <v>73.540000000000006</v>
      </c>
      <c r="BC164" s="113">
        <v>0</v>
      </c>
      <c r="BD164" s="113">
        <v>10030.02</v>
      </c>
      <c r="BE164" s="113">
        <v>0</v>
      </c>
      <c r="BF164" s="113">
        <v>0</v>
      </c>
      <c r="BG164" s="113">
        <v>0</v>
      </c>
      <c r="BH164" s="113">
        <v>0</v>
      </c>
      <c r="BI164" s="113">
        <v>0</v>
      </c>
      <c r="BJ164" s="113">
        <v>0</v>
      </c>
      <c r="BK164" s="113">
        <v>0</v>
      </c>
      <c r="BL164" s="113">
        <v>0</v>
      </c>
      <c r="BM164" s="113">
        <v>0</v>
      </c>
      <c r="BN164" s="113">
        <v>0</v>
      </c>
      <c r="BO164" s="113">
        <v>6586.99</v>
      </c>
      <c r="BP164" s="113">
        <v>0</v>
      </c>
      <c r="BQ164" s="113">
        <v>0</v>
      </c>
      <c r="BR164" s="113">
        <v>0</v>
      </c>
      <c r="BS164" s="113">
        <v>0</v>
      </c>
      <c r="BT164" s="113">
        <v>0</v>
      </c>
      <c r="BU164" s="113">
        <v>0</v>
      </c>
      <c r="BV164" s="113">
        <v>0</v>
      </c>
      <c r="BW164" s="113">
        <v>0</v>
      </c>
      <c r="BX164" s="113">
        <v>0</v>
      </c>
      <c r="BY164" s="113">
        <v>0</v>
      </c>
      <c r="BZ164" s="113">
        <v>172434.04</v>
      </c>
      <c r="CA164" s="113">
        <v>15048.99</v>
      </c>
      <c r="CB164" s="113">
        <v>0</v>
      </c>
      <c r="CC164" s="113">
        <v>0</v>
      </c>
      <c r="CD164" s="113">
        <v>0</v>
      </c>
      <c r="CE164" s="113">
        <v>0</v>
      </c>
      <c r="CF164" s="113">
        <v>0</v>
      </c>
      <c r="CG164" s="113">
        <v>0</v>
      </c>
      <c r="CH164" s="113">
        <v>0</v>
      </c>
      <c r="CI164" s="113">
        <v>0</v>
      </c>
      <c r="CJ164" s="113">
        <v>0</v>
      </c>
      <c r="CK164" s="113">
        <v>0</v>
      </c>
      <c r="CL164" s="113">
        <v>44319.5</v>
      </c>
      <c r="CM164" s="113">
        <v>0</v>
      </c>
      <c r="CN164" s="113">
        <v>0</v>
      </c>
      <c r="CO164" s="113">
        <v>0</v>
      </c>
      <c r="CP164" s="113">
        <v>0</v>
      </c>
      <c r="CQ164" s="113">
        <v>0</v>
      </c>
      <c r="CR164" s="113">
        <v>0</v>
      </c>
      <c r="CS164" s="113">
        <v>10006.06</v>
      </c>
      <c r="CT164" s="113">
        <v>0</v>
      </c>
      <c r="CU164" s="113">
        <v>119215.28</v>
      </c>
      <c r="CV164" s="113">
        <v>0</v>
      </c>
      <c r="CW164" s="113">
        <v>0</v>
      </c>
      <c r="CX164" s="113">
        <v>0</v>
      </c>
      <c r="CY164" s="113">
        <v>0</v>
      </c>
      <c r="CZ164" s="113">
        <v>0</v>
      </c>
      <c r="DA164" s="113">
        <v>0</v>
      </c>
      <c r="DB164" s="113">
        <v>0</v>
      </c>
      <c r="DC164" s="113">
        <v>0</v>
      </c>
      <c r="DD164" s="113">
        <v>0</v>
      </c>
      <c r="DE164" s="113">
        <v>0</v>
      </c>
      <c r="DF164" s="113">
        <v>0</v>
      </c>
      <c r="DG164" s="113">
        <v>470555.61</v>
      </c>
      <c r="DH164" s="113">
        <v>0</v>
      </c>
      <c r="DI164" s="113">
        <v>6198.7</v>
      </c>
      <c r="DJ164" s="113">
        <v>0</v>
      </c>
      <c r="DK164" s="113">
        <v>0</v>
      </c>
      <c r="DL164" s="113">
        <v>0</v>
      </c>
      <c r="DM164" s="113">
        <v>5.49</v>
      </c>
      <c r="DN164" s="113">
        <v>0</v>
      </c>
      <c r="DO164" s="113">
        <v>0</v>
      </c>
      <c r="DP164" s="113">
        <v>0</v>
      </c>
      <c r="DQ164" s="113">
        <v>0</v>
      </c>
      <c r="DR164" s="113">
        <v>468513.24</v>
      </c>
      <c r="DS164" s="113">
        <v>18236.240000000002</v>
      </c>
      <c r="DT164" s="113">
        <v>0</v>
      </c>
      <c r="DU164" s="113">
        <v>0</v>
      </c>
      <c r="DV164" s="113">
        <v>0</v>
      </c>
      <c r="DW164" s="113">
        <v>0</v>
      </c>
      <c r="DX164" s="113">
        <v>0</v>
      </c>
      <c r="DY164" s="113">
        <v>0</v>
      </c>
      <c r="DZ164" s="113">
        <v>0</v>
      </c>
      <c r="EA164" s="113">
        <v>0</v>
      </c>
      <c r="EB164" s="113">
        <v>3300</v>
      </c>
      <c r="EC164" s="113">
        <v>0</v>
      </c>
      <c r="ED164" s="113">
        <v>26047.439999999999</v>
      </c>
      <c r="EE164" s="113">
        <v>0</v>
      </c>
      <c r="EF164" s="113">
        <v>0</v>
      </c>
      <c r="EG164" s="113">
        <v>13572.43</v>
      </c>
      <c r="EH164" s="113">
        <v>37932.660000000003</v>
      </c>
      <c r="EI164" s="113">
        <v>246565.51</v>
      </c>
      <c r="EJ164" s="113">
        <v>148686.39999999999</v>
      </c>
      <c r="EK164" s="113">
        <v>0</v>
      </c>
      <c r="EL164" s="113">
        <v>0</v>
      </c>
      <c r="EM164" s="113">
        <v>0</v>
      </c>
      <c r="EN164" s="113">
        <v>0</v>
      </c>
      <c r="EO164" s="113">
        <v>0</v>
      </c>
      <c r="EP164" s="113">
        <v>0</v>
      </c>
      <c r="EQ164" s="113">
        <v>0</v>
      </c>
      <c r="ER164" s="113">
        <v>0</v>
      </c>
      <c r="ES164" s="113">
        <v>0</v>
      </c>
      <c r="ET164" s="113">
        <v>0</v>
      </c>
      <c r="EU164" s="113">
        <v>0</v>
      </c>
      <c r="EV164" s="113">
        <v>0</v>
      </c>
      <c r="EW164" s="113">
        <v>22.11</v>
      </c>
      <c r="EX164" s="113">
        <v>49409.75</v>
      </c>
      <c r="EY164" s="113">
        <v>0</v>
      </c>
      <c r="EZ164" s="113">
        <v>0</v>
      </c>
      <c r="FA164" s="113">
        <v>0</v>
      </c>
      <c r="FB164" s="113">
        <v>0</v>
      </c>
      <c r="FC164" s="113">
        <v>0</v>
      </c>
      <c r="FD164" s="113">
        <v>5686.89</v>
      </c>
      <c r="FE164" s="113">
        <v>0</v>
      </c>
      <c r="FF164" s="113">
        <v>8098.76</v>
      </c>
      <c r="FG164" s="113">
        <v>0</v>
      </c>
      <c r="FH164" s="113">
        <v>0</v>
      </c>
      <c r="FI164" s="113">
        <v>0</v>
      </c>
      <c r="FJ164" s="113">
        <v>0</v>
      </c>
      <c r="FK164" s="113">
        <v>0</v>
      </c>
      <c r="FL164" s="113">
        <v>0</v>
      </c>
      <c r="FM164" s="113">
        <v>9034.19</v>
      </c>
      <c r="FN164" s="113">
        <v>0</v>
      </c>
      <c r="FO164" s="113">
        <v>0</v>
      </c>
      <c r="FP164" s="113">
        <v>0</v>
      </c>
      <c r="FQ164" s="113">
        <v>0</v>
      </c>
      <c r="FR164" s="113">
        <v>10368.459999999999</v>
      </c>
      <c r="FS164" s="113">
        <v>0</v>
      </c>
      <c r="FT164" s="113">
        <v>0</v>
      </c>
      <c r="FU164" s="113">
        <v>0</v>
      </c>
      <c r="FV164" s="113">
        <v>0</v>
      </c>
      <c r="FW164" s="113">
        <v>0</v>
      </c>
      <c r="FX164" s="113">
        <v>0</v>
      </c>
      <c r="FY164" s="113">
        <v>0</v>
      </c>
      <c r="FZ164" s="113">
        <v>0</v>
      </c>
      <c r="GA164" s="113">
        <v>0</v>
      </c>
      <c r="GB164" s="113">
        <v>0</v>
      </c>
      <c r="GC164" s="113">
        <v>0</v>
      </c>
      <c r="GD164" s="113">
        <v>0</v>
      </c>
      <c r="GE164" s="113">
        <v>0</v>
      </c>
      <c r="GF164" s="113">
        <v>8824.4699999999993</v>
      </c>
      <c r="GG164" s="113">
        <v>0</v>
      </c>
      <c r="GH164" s="113">
        <v>0</v>
      </c>
      <c r="GI164" s="113">
        <f>SUM(E164:GH164)</f>
        <v>1961919.8799999994</v>
      </c>
    </row>
    <row r="165" spans="1:191">
      <c r="A165" s="727" t="s">
        <v>0</v>
      </c>
      <c r="B165" s="727"/>
      <c r="C165" s="9" t="s">
        <v>315</v>
      </c>
      <c r="D165" t="s">
        <v>316</v>
      </c>
      <c r="E165" s="113">
        <v>25747.47</v>
      </c>
      <c r="F165" s="113">
        <v>73890.89</v>
      </c>
      <c r="G165" s="113">
        <v>4177.62</v>
      </c>
      <c r="H165" s="113">
        <v>979566.95</v>
      </c>
      <c r="I165" s="113">
        <v>23462172.760000002</v>
      </c>
      <c r="J165" s="113">
        <v>132388.94</v>
      </c>
      <c r="K165" s="113">
        <v>36375.83</v>
      </c>
      <c r="L165" s="113">
        <v>60668</v>
      </c>
      <c r="M165" s="113">
        <v>49104</v>
      </c>
      <c r="N165" s="113">
        <v>51420.3</v>
      </c>
      <c r="O165" s="113">
        <v>39264.730000000003</v>
      </c>
      <c r="P165" s="113">
        <v>5233.8599999999997</v>
      </c>
      <c r="Q165" s="113">
        <v>520191.69</v>
      </c>
      <c r="R165" s="113">
        <v>22807</v>
      </c>
      <c r="S165" s="113">
        <v>251593.02</v>
      </c>
      <c r="T165" s="113">
        <v>2176191.61</v>
      </c>
      <c r="U165" s="113">
        <v>763912.68</v>
      </c>
      <c r="V165" s="113">
        <v>878561.57</v>
      </c>
      <c r="W165" s="113">
        <v>190099.58</v>
      </c>
      <c r="X165" s="113">
        <v>997426.76</v>
      </c>
      <c r="Y165" s="113">
        <v>64518.34</v>
      </c>
      <c r="Z165" s="113">
        <v>2740129.58</v>
      </c>
      <c r="AA165" s="113">
        <v>77858.89</v>
      </c>
      <c r="AB165" s="113">
        <v>25483.56</v>
      </c>
      <c r="AC165" s="113">
        <v>66698.570000000007</v>
      </c>
      <c r="AD165" s="113">
        <v>87692.83</v>
      </c>
      <c r="AE165" s="113">
        <v>86168.2</v>
      </c>
      <c r="AF165" s="113">
        <v>1994644.89</v>
      </c>
      <c r="AG165" s="113">
        <v>362460.52</v>
      </c>
      <c r="AH165" s="113">
        <v>50445.75</v>
      </c>
      <c r="AI165" s="113">
        <v>17330.7</v>
      </c>
      <c r="AJ165" s="113">
        <v>28980.69</v>
      </c>
      <c r="AK165" s="113">
        <v>438334.89</v>
      </c>
      <c r="AL165" s="113">
        <v>39519.199999999997</v>
      </c>
      <c r="AM165" s="113">
        <v>2384157.7799999998</v>
      </c>
      <c r="AN165" s="113">
        <v>43910.27</v>
      </c>
      <c r="AO165" s="113">
        <v>97406.18</v>
      </c>
      <c r="AP165" s="113">
        <v>31967.1</v>
      </c>
      <c r="AQ165" s="113">
        <v>0</v>
      </c>
      <c r="AR165" s="113">
        <v>213376.45</v>
      </c>
      <c r="AS165" s="113">
        <v>11935.35</v>
      </c>
      <c r="AT165" s="113">
        <v>1400368.88</v>
      </c>
      <c r="AU165" s="113">
        <v>212540.9</v>
      </c>
      <c r="AV165" s="113">
        <v>12368.1</v>
      </c>
      <c r="AW165" s="113">
        <v>89680.58</v>
      </c>
      <c r="AX165" s="113">
        <v>26829.599999999999</v>
      </c>
      <c r="AY165" s="113">
        <v>1367956.37</v>
      </c>
      <c r="AZ165" s="113">
        <v>39844.36</v>
      </c>
      <c r="BA165" s="113">
        <v>46020.51</v>
      </c>
      <c r="BB165" s="113">
        <v>5628670.6399999997</v>
      </c>
      <c r="BC165" s="113">
        <v>5882664.2300000004</v>
      </c>
      <c r="BD165" s="113">
        <v>31314.03</v>
      </c>
      <c r="BE165" s="113">
        <v>7779.18</v>
      </c>
      <c r="BF165" s="113">
        <v>1302842.04</v>
      </c>
      <c r="BG165" s="113">
        <v>118425.26</v>
      </c>
      <c r="BH165" s="113">
        <v>723165.94</v>
      </c>
      <c r="BI165" s="113">
        <v>45503</v>
      </c>
      <c r="BJ165" s="113">
        <v>1538713.24</v>
      </c>
      <c r="BK165" s="113">
        <v>52348.45</v>
      </c>
      <c r="BL165" s="113">
        <v>116256.54</v>
      </c>
      <c r="BM165" s="113">
        <v>0</v>
      </c>
      <c r="BN165" s="113">
        <v>33482.11</v>
      </c>
      <c r="BO165" s="113">
        <v>40173.629999999997</v>
      </c>
      <c r="BP165" s="113">
        <v>57015.58</v>
      </c>
      <c r="BQ165" s="113">
        <v>83811.240000000005</v>
      </c>
      <c r="BR165" s="113">
        <v>54766.67</v>
      </c>
      <c r="BS165" s="113">
        <v>108211.47</v>
      </c>
      <c r="BT165" s="113">
        <v>39796.69</v>
      </c>
      <c r="BU165" s="113">
        <v>31345.200000000001</v>
      </c>
      <c r="BV165" s="113">
        <v>6883182.4299999997</v>
      </c>
      <c r="BW165" s="113">
        <v>51173.3</v>
      </c>
      <c r="BX165" s="113">
        <v>699416.85</v>
      </c>
      <c r="BY165" s="113">
        <v>46814.86</v>
      </c>
      <c r="BZ165" s="113">
        <v>49632.62</v>
      </c>
      <c r="CA165" s="113">
        <v>36154.01</v>
      </c>
      <c r="CB165" s="113">
        <v>1837993.1</v>
      </c>
      <c r="CC165" s="113">
        <v>48763.02</v>
      </c>
      <c r="CD165" s="113">
        <v>402757.38</v>
      </c>
      <c r="CE165" s="113">
        <v>352617.93</v>
      </c>
      <c r="CF165" s="113">
        <v>0</v>
      </c>
      <c r="CG165" s="113">
        <v>11691.72</v>
      </c>
      <c r="CH165" s="113">
        <v>124133.31</v>
      </c>
      <c r="CI165" s="113">
        <v>36396.589999999997</v>
      </c>
      <c r="CJ165" s="113">
        <v>32092.66</v>
      </c>
      <c r="CK165" s="113">
        <v>25316.39</v>
      </c>
      <c r="CL165" s="113">
        <v>189001.78</v>
      </c>
      <c r="CM165" s="113">
        <v>90284.73</v>
      </c>
      <c r="CN165" s="113">
        <v>33485.22</v>
      </c>
      <c r="CO165" s="113">
        <v>45876.74</v>
      </c>
      <c r="CP165" s="113">
        <v>361667.02</v>
      </c>
      <c r="CQ165" s="113">
        <v>0</v>
      </c>
      <c r="CR165" s="113">
        <v>150733.98000000001</v>
      </c>
      <c r="CS165" s="113">
        <v>46485.72</v>
      </c>
      <c r="CT165" s="113">
        <v>24802.92</v>
      </c>
      <c r="CU165" s="113">
        <v>270425.93</v>
      </c>
      <c r="CV165" s="113">
        <v>11771.37</v>
      </c>
      <c r="CW165" s="113">
        <v>136985.04999999999</v>
      </c>
      <c r="CX165" s="113">
        <v>117322.02</v>
      </c>
      <c r="CY165" s="113">
        <v>96056.76</v>
      </c>
      <c r="CZ165" s="113">
        <v>226324.28</v>
      </c>
      <c r="DA165" s="113">
        <v>531896.44999999995</v>
      </c>
      <c r="DB165" s="113">
        <v>77018.94</v>
      </c>
      <c r="DC165" s="113">
        <v>124155.47</v>
      </c>
      <c r="DD165" s="113">
        <v>162913.79999999999</v>
      </c>
      <c r="DE165" s="113">
        <v>39089.519999999997</v>
      </c>
      <c r="DF165" s="113">
        <v>114390.73</v>
      </c>
      <c r="DG165" s="113">
        <v>948333.91</v>
      </c>
      <c r="DH165" s="113">
        <v>2978175.99</v>
      </c>
      <c r="DI165" s="113">
        <v>0</v>
      </c>
      <c r="DJ165" s="113">
        <v>330967.86</v>
      </c>
      <c r="DK165" s="113">
        <v>34677.79</v>
      </c>
      <c r="DL165" s="113">
        <v>0</v>
      </c>
      <c r="DM165" s="113">
        <v>3108169.05</v>
      </c>
      <c r="DN165" s="113">
        <v>176090.35</v>
      </c>
      <c r="DO165" s="113">
        <v>99744.88</v>
      </c>
      <c r="DP165" s="113">
        <v>766589.82</v>
      </c>
      <c r="DQ165" s="113">
        <v>18314.57</v>
      </c>
      <c r="DR165" s="113">
        <v>599747.04</v>
      </c>
      <c r="DS165" s="113">
        <v>38887.870000000003</v>
      </c>
      <c r="DT165" s="113">
        <v>5737.26</v>
      </c>
      <c r="DU165" s="113">
        <v>9980.93</v>
      </c>
      <c r="DV165" s="113">
        <v>56594.93</v>
      </c>
      <c r="DW165" s="113">
        <v>0</v>
      </c>
      <c r="DX165" s="113">
        <v>34593.410000000003</v>
      </c>
      <c r="DY165" s="113">
        <v>909348.08</v>
      </c>
      <c r="DZ165" s="113">
        <v>78400.800000000003</v>
      </c>
      <c r="EA165" s="113">
        <v>67992.639999999999</v>
      </c>
      <c r="EB165" s="113">
        <v>66186.91</v>
      </c>
      <c r="EC165" s="113">
        <v>25845.87</v>
      </c>
      <c r="ED165" s="113">
        <v>36634.92</v>
      </c>
      <c r="EE165" s="113">
        <v>92553</v>
      </c>
      <c r="EF165" s="113">
        <v>36230.43</v>
      </c>
      <c r="EG165" s="113">
        <v>29839.68</v>
      </c>
      <c r="EH165" s="113">
        <v>24749.77</v>
      </c>
      <c r="EI165" s="113">
        <v>340903.83</v>
      </c>
      <c r="EJ165" s="113">
        <v>275569.71000000002</v>
      </c>
      <c r="EK165" s="113">
        <v>469029.81</v>
      </c>
      <c r="EL165" s="113">
        <v>69631.990000000005</v>
      </c>
      <c r="EM165" s="113">
        <v>40190.660000000003</v>
      </c>
      <c r="EN165" s="113">
        <v>69630.7</v>
      </c>
      <c r="EO165" s="113">
        <v>21132.400000000001</v>
      </c>
      <c r="EP165" s="113">
        <v>494943.45</v>
      </c>
      <c r="EQ165" s="113">
        <v>565064.81999999995</v>
      </c>
      <c r="ER165" s="113">
        <v>0</v>
      </c>
      <c r="ES165" s="113">
        <v>0</v>
      </c>
      <c r="ET165" s="113">
        <v>0</v>
      </c>
      <c r="EU165" s="113">
        <v>0</v>
      </c>
      <c r="EV165" s="113">
        <v>0</v>
      </c>
      <c r="EW165" s="113">
        <v>0</v>
      </c>
      <c r="EX165" s="113">
        <v>0</v>
      </c>
      <c r="EY165" s="113">
        <v>0</v>
      </c>
      <c r="EZ165" s="113">
        <v>0</v>
      </c>
      <c r="FA165" s="113">
        <v>0</v>
      </c>
      <c r="FB165" s="113">
        <v>0</v>
      </c>
      <c r="FC165" s="113">
        <v>0</v>
      </c>
      <c r="FD165" s="113">
        <v>0</v>
      </c>
      <c r="FE165" s="113">
        <v>0</v>
      </c>
      <c r="FF165" s="113">
        <v>11654.5</v>
      </c>
      <c r="FG165" s="113">
        <v>0</v>
      </c>
      <c r="FH165" s="113">
        <v>0</v>
      </c>
      <c r="FI165" s="113">
        <v>0</v>
      </c>
      <c r="FJ165" s="113">
        <v>0</v>
      </c>
      <c r="FK165" s="113">
        <v>0</v>
      </c>
      <c r="FL165" s="113">
        <v>0</v>
      </c>
      <c r="FM165" s="113">
        <v>0</v>
      </c>
      <c r="FN165" s="113">
        <v>0</v>
      </c>
      <c r="FO165" s="113">
        <v>0</v>
      </c>
      <c r="FP165" s="113">
        <v>0</v>
      </c>
      <c r="FQ165" s="113">
        <v>0</v>
      </c>
      <c r="FR165" s="113">
        <v>0</v>
      </c>
      <c r="FS165" s="113">
        <v>0</v>
      </c>
      <c r="FT165" s="113">
        <v>0</v>
      </c>
      <c r="FU165" s="113">
        <v>0</v>
      </c>
      <c r="FV165" s="113">
        <v>0</v>
      </c>
      <c r="FW165" s="113">
        <v>0</v>
      </c>
      <c r="FX165" s="113">
        <v>0</v>
      </c>
      <c r="FY165" s="113">
        <v>0</v>
      </c>
      <c r="FZ165" s="113">
        <v>0</v>
      </c>
      <c r="GA165" s="113">
        <v>0</v>
      </c>
      <c r="GB165" s="113">
        <v>0</v>
      </c>
      <c r="GC165" s="113">
        <v>0</v>
      </c>
      <c r="GD165" s="113">
        <v>0</v>
      </c>
      <c r="GE165" s="113">
        <v>0</v>
      </c>
      <c r="GF165" s="113">
        <v>0</v>
      </c>
      <c r="GG165" s="113">
        <v>0</v>
      </c>
      <c r="GH165" s="113">
        <v>0</v>
      </c>
      <c r="GI165" s="113">
        <f>SUM(E165:GH165)</f>
        <v>85096673.670000017</v>
      </c>
    </row>
    <row r="166" spans="1:191">
      <c r="A166" s="727" t="s">
        <v>0</v>
      </c>
      <c r="B166" s="727"/>
      <c r="C166" s="9" t="s">
        <v>330</v>
      </c>
      <c r="D166" t="s">
        <v>331</v>
      </c>
      <c r="E166" s="113">
        <v>0</v>
      </c>
      <c r="F166" s="113">
        <v>0</v>
      </c>
      <c r="G166" s="113">
        <v>0</v>
      </c>
      <c r="H166" s="113">
        <v>194615</v>
      </c>
      <c r="I166" s="113">
        <v>0</v>
      </c>
      <c r="J166" s="113">
        <v>0</v>
      </c>
      <c r="K166" s="113">
        <v>0</v>
      </c>
      <c r="L166" s="113">
        <v>0</v>
      </c>
      <c r="M166" s="113">
        <v>0</v>
      </c>
      <c r="N166" s="113">
        <v>0</v>
      </c>
      <c r="O166" s="113">
        <v>0</v>
      </c>
      <c r="P166" s="113">
        <v>0</v>
      </c>
      <c r="Q166" s="113">
        <v>0</v>
      </c>
      <c r="R166" s="113">
        <v>0</v>
      </c>
      <c r="S166" s="113">
        <v>0</v>
      </c>
      <c r="T166" s="113">
        <v>0</v>
      </c>
      <c r="U166" s="113">
        <v>0</v>
      </c>
      <c r="V166" s="113">
        <v>0</v>
      </c>
      <c r="W166" s="113">
        <v>0</v>
      </c>
      <c r="X166" s="113">
        <v>0</v>
      </c>
      <c r="Y166" s="113">
        <v>0</v>
      </c>
      <c r="Z166" s="113">
        <v>0</v>
      </c>
      <c r="AA166" s="113">
        <v>0</v>
      </c>
      <c r="AB166" s="113">
        <v>0</v>
      </c>
      <c r="AC166" s="113">
        <v>0</v>
      </c>
      <c r="AD166" s="113">
        <v>0</v>
      </c>
      <c r="AE166" s="113">
        <v>0</v>
      </c>
      <c r="AF166" s="113">
        <v>0</v>
      </c>
      <c r="AG166" s="113">
        <v>0</v>
      </c>
      <c r="AH166" s="113">
        <v>0</v>
      </c>
      <c r="AI166" s="113">
        <v>0</v>
      </c>
      <c r="AJ166" s="113">
        <v>0</v>
      </c>
      <c r="AK166" s="113">
        <v>0</v>
      </c>
      <c r="AL166" s="113">
        <v>0</v>
      </c>
      <c r="AM166" s="113">
        <v>0</v>
      </c>
      <c r="AN166" s="113">
        <v>0</v>
      </c>
      <c r="AO166" s="113">
        <v>0</v>
      </c>
      <c r="AP166" s="113">
        <v>2463</v>
      </c>
      <c r="AQ166" s="113">
        <v>0</v>
      </c>
      <c r="AR166" s="113">
        <v>0</v>
      </c>
      <c r="AS166" s="113">
        <v>0</v>
      </c>
      <c r="AT166" s="113">
        <v>0</v>
      </c>
      <c r="AU166" s="113">
        <v>0</v>
      </c>
      <c r="AV166" s="113">
        <v>0</v>
      </c>
      <c r="AW166" s="113">
        <v>0</v>
      </c>
      <c r="AX166" s="113">
        <v>0</v>
      </c>
      <c r="AY166" s="113">
        <v>0</v>
      </c>
      <c r="AZ166" s="113">
        <v>0</v>
      </c>
      <c r="BA166" s="113">
        <v>0</v>
      </c>
      <c r="BB166" s="113">
        <v>0</v>
      </c>
      <c r="BC166" s="113">
        <v>0</v>
      </c>
      <c r="BD166" s="113">
        <v>0</v>
      </c>
      <c r="BE166" s="113">
        <v>0</v>
      </c>
      <c r="BF166" s="113">
        <v>0</v>
      </c>
      <c r="BG166" s="113">
        <v>0</v>
      </c>
      <c r="BH166" s="113">
        <v>0</v>
      </c>
      <c r="BI166" s="113">
        <v>0</v>
      </c>
      <c r="BJ166" s="113">
        <v>0</v>
      </c>
      <c r="BK166" s="113">
        <v>0</v>
      </c>
      <c r="BL166" s="113">
        <v>0</v>
      </c>
      <c r="BM166" s="113">
        <v>0</v>
      </c>
      <c r="BN166" s="113">
        <v>0</v>
      </c>
      <c r="BO166" s="113">
        <v>0</v>
      </c>
      <c r="BP166" s="113">
        <v>0</v>
      </c>
      <c r="BQ166" s="113">
        <v>0</v>
      </c>
      <c r="BR166" s="113">
        <v>0</v>
      </c>
      <c r="BS166" s="113">
        <v>0</v>
      </c>
      <c r="BT166" s="113">
        <v>0</v>
      </c>
      <c r="BU166" s="113">
        <v>0</v>
      </c>
      <c r="BV166" s="113">
        <v>0</v>
      </c>
      <c r="BW166" s="113">
        <v>25118.15</v>
      </c>
      <c r="BX166" s="113">
        <v>0</v>
      </c>
      <c r="BY166" s="113">
        <v>0</v>
      </c>
      <c r="BZ166" s="113">
        <v>0</v>
      </c>
      <c r="CA166" s="113">
        <v>0</v>
      </c>
      <c r="CB166" s="113">
        <v>0</v>
      </c>
      <c r="CC166" s="113">
        <v>0</v>
      </c>
      <c r="CD166" s="113">
        <v>0</v>
      </c>
      <c r="CE166" s="113">
        <v>0</v>
      </c>
      <c r="CF166" s="113">
        <v>0</v>
      </c>
      <c r="CG166" s="113">
        <v>3992.41</v>
      </c>
      <c r="CH166" s="113">
        <v>0</v>
      </c>
      <c r="CI166" s="113">
        <v>0</v>
      </c>
      <c r="CJ166" s="113">
        <v>0</v>
      </c>
      <c r="CK166" s="113">
        <v>0</v>
      </c>
      <c r="CL166" s="113">
        <v>0</v>
      </c>
      <c r="CM166" s="113">
        <v>0</v>
      </c>
      <c r="CN166" s="113">
        <v>0</v>
      </c>
      <c r="CO166" s="113">
        <v>10188.64</v>
      </c>
      <c r="CP166" s="113">
        <v>0</v>
      </c>
      <c r="CQ166" s="113">
        <v>0</v>
      </c>
      <c r="CR166" s="113">
        <v>0</v>
      </c>
      <c r="CS166" s="113">
        <v>0</v>
      </c>
      <c r="CT166" s="113">
        <v>0</v>
      </c>
      <c r="CU166" s="113">
        <v>0</v>
      </c>
      <c r="CV166" s="113">
        <v>6837.35</v>
      </c>
      <c r="CW166" s="113">
        <v>0</v>
      </c>
      <c r="CX166" s="113">
        <v>99163.32</v>
      </c>
      <c r="CY166" s="113">
        <v>0</v>
      </c>
      <c r="CZ166" s="113">
        <v>0</v>
      </c>
      <c r="DA166" s="113">
        <v>152289.63</v>
      </c>
      <c r="DB166" s="113">
        <v>0</v>
      </c>
      <c r="DC166" s="113">
        <v>0</v>
      </c>
      <c r="DD166" s="113">
        <v>0</v>
      </c>
      <c r="DE166" s="113">
        <v>0</v>
      </c>
      <c r="DF166" s="113">
        <v>0</v>
      </c>
      <c r="DG166" s="113">
        <v>0</v>
      </c>
      <c r="DH166" s="113">
        <v>0</v>
      </c>
      <c r="DI166" s="113">
        <v>0</v>
      </c>
      <c r="DJ166" s="113">
        <v>0</v>
      </c>
      <c r="DK166" s="113">
        <v>0</v>
      </c>
      <c r="DL166" s="113">
        <v>0</v>
      </c>
      <c r="DM166" s="113">
        <v>0</v>
      </c>
      <c r="DN166" s="113">
        <v>0</v>
      </c>
      <c r="DO166" s="113">
        <v>21686.27</v>
      </c>
      <c r="DP166" s="113">
        <v>0</v>
      </c>
      <c r="DQ166" s="113">
        <v>0</v>
      </c>
      <c r="DR166" s="113">
        <v>0</v>
      </c>
      <c r="DS166" s="113">
        <v>0</v>
      </c>
      <c r="DT166" s="113">
        <v>0</v>
      </c>
      <c r="DU166" s="113">
        <v>0</v>
      </c>
      <c r="DV166" s="113">
        <v>6183.78</v>
      </c>
      <c r="DW166" s="113">
        <v>0</v>
      </c>
      <c r="DX166" s="113">
        <v>0</v>
      </c>
      <c r="DY166" s="113">
        <v>0</v>
      </c>
      <c r="DZ166" s="113">
        <v>0</v>
      </c>
      <c r="EA166" s="113">
        <v>0</v>
      </c>
      <c r="EB166" s="113">
        <v>0</v>
      </c>
      <c r="EC166" s="113">
        <v>0</v>
      </c>
      <c r="ED166" s="113">
        <v>0</v>
      </c>
      <c r="EE166" s="113">
        <v>0</v>
      </c>
      <c r="EF166" s="113">
        <v>0</v>
      </c>
      <c r="EG166" s="113">
        <v>0</v>
      </c>
      <c r="EH166" s="113">
        <v>24000</v>
      </c>
      <c r="EI166" s="113">
        <v>0</v>
      </c>
      <c r="EJ166" s="113">
        <v>0</v>
      </c>
      <c r="EK166" s="113">
        <v>128816</v>
      </c>
      <c r="EL166" s="113">
        <v>0</v>
      </c>
      <c r="EM166" s="113">
        <v>0</v>
      </c>
      <c r="EN166" s="113">
        <v>0</v>
      </c>
      <c r="EO166" s="113">
        <v>0</v>
      </c>
      <c r="EP166" s="113">
        <v>0</v>
      </c>
      <c r="EQ166" s="113">
        <v>0</v>
      </c>
      <c r="ER166" s="113">
        <v>0</v>
      </c>
      <c r="ES166" s="113">
        <v>0</v>
      </c>
      <c r="ET166" s="113">
        <v>0</v>
      </c>
      <c r="EU166" s="113">
        <v>0</v>
      </c>
      <c r="EV166" s="113">
        <v>0</v>
      </c>
      <c r="EW166" s="113">
        <v>0</v>
      </c>
      <c r="EX166" s="113">
        <v>0</v>
      </c>
      <c r="EY166" s="113">
        <v>0</v>
      </c>
      <c r="EZ166" s="113">
        <v>0</v>
      </c>
      <c r="FA166" s="113">
        <v>0</v>
      </c>
      <c r="FB166" s="113">
        <v>0</v>
      </c>
      <c r="FC166" s="113">
        <v>0</v>
      </c>
      <c r="FD166" s="113">
        <v>0</v>
      </c>
      <c r="FE166" s="113">
        <v>0</v>
      </c>
      <c r="FF166" s="113">
        <v>0</v>
      </c>
      <c r="FG166" s="113">
        <v>0</v>
      </c>
      <c r="FH166" s="113">
        <v>0</v>
      </c>
      <c r="FI166" s="113">
        <v>0</v>
      </c>
      <c r="FJ166" s="113">
        <v>0</v>
      </c>
      <c r="FK166" s="113">
        <v>0</v>
      </c>
      <c r="FL166" s="113">
        <v>0</v>
      </c>
      <c r="FM166" s="113">
        <v>0</v>
      </c>
      <c r="FN166" s="113">
        <v>0</v>
      </c>
      <c r="FO166" s="113">
        <v>0</v>
      </c>
      <c r="FP166" s="113">
        <v>0</v>
      </c>
      <c r="FQ166" s="113">
        <v>0</v>
      </c>
      <c r="FR166" s="113">
        <v>0</v>
      </c>
      <c r="FS166" s="113">
        <v>0</v>
      </c>
      <c r="FT166" s="113">
        <v>0</v>
      </c>
      <c r="FU166" s="113">
        <v>0</v>
      </c>
      <c r="FV166" s="113">
        <v>0</v>
      </c>
      <c r="FW166" s="113">
        <v>0</v>
      </c>
      <c r="FX166" s="113">
        <v>0</v>
      </c>
      <c r="FY166" s="113">
        <v>0</v>
      </c>
      <c r="FZ166" s="113">
        <v>0</v>
      </c>
      <c r="GA166" s="113">
        <v>0</v>
      </c>
      <c r="GB166" s="113">
        <v>0</v>
      </c>
      <c r="GC166" s="113">
        <v>0</v>
      </c>
      <c r="GD166" s="113">
        <v>0</v>
      </c>
      <c r="GE166" s="113">
        <v>0</v>
      </c>
      <c r="GF166" s="113">
        <v>0</v>
      </c>
      <c r="GG166" s="113">
        <v>0</v>
      </c>
      <c r="GH166" s="113">
        <v>0</v>
      </c>
      <c r="GI166" s="113">
        <f>SUM(E166:GH166)</f>
        <v>675353.55</v>
      </c>
    </row>
    <row r="167" spans="1:191" ht="10.5">
      <c r="A167" s="7" t="s">
        <v>332</v>
      </c>
      <c r="B167" s="726" t="s">
        <v>333</v>
      </c>
      <c r="C167" s="726"/>
      <c r="D167" s="72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G167" s="116"/>
      <c r="BH167" s="116"/>
      <c r="BI167" s="116"/>
      <c r="BJ167" s="116"/>
      <c r="BK167" s="116"/>
      <c r="BL167" s="116"/>
      <c r="BM167" s="116"/>
      <c r="BN167" s="116"/>
      <c r="BO167" s="116"/>
      <c r="BP167" s="116"/>
      <c r="BQ167" s="116"/>
      <c r="BR167" s="116"/>
      <c r="BS167" s="116"/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  <c r="EB167" s="116"/>
      <c r="EC167" s="116"/>
      <c r="ED167" s="116"/>
      <c r="EE167" s="116"/>
      <c r="EF167" s="116"/>
      <c r="EG167" s="116"/>
      <c r="EH167" s="116"/>
      <c r="EI167" s="116"/>
      <c r="EJ167" s="116"/>
      <c r="EK167" s="116"/>
      <c r="EL167" s="116"/>
      <c r="EM167" s="116"/>
      <c r="EN167" s="116"/>
      <c r="EO167" s="116"/>
      <c r="EP167" s="116"/>
      <c r="EQ167" s="116"/>
      <c r="ER167" s="116"/>
      <c r="ES167" s="116"/>
      <c r="ET167" s="116"/>
      <c r="EU167" s="116"/>
      <c r="EV167" s="116"/>
      <c r="EW167" s="116"/>
      <c r="EX167" s="116"/>
      <c r="EY167" s="116"/>
      <c r="EZ167" s="116"/>
      <c r="FA167" s="116"/>
      <c r="FB167" s="116"/>
      <c r="FC167" s="116"/>
      <c r="FD167" s="116"/>
      <c r="FE167" s="116"/>
      <c r="FF167" s="116"/>
      <c r="FG167" s="116"/>
      <c r="FH167" s="116"/>
      <c r="FI167" s="116"/>
      <c r="FJ167" s="116"/>
      <c r="FK167" s="116"/>
      <c r="FL167" s="116"/>
      <c r="FM167" s="116"/>
      <c r="FN167" s="116"/>
      <c r="FO167" s="116"/>
      <c r="FP167" s="116"/>
      <c r="FQ167" s="116"/>
      <c r="FR167" s="116"/>
      <c r="FS167" s="116"/>
      <c r="FT167" s="116"/>
      <c r="FU167" s="116"/>
      <c r="FV167" s="116"/>
      <c r="FW167" s="116"/>
      <c r="FX167" s="116"/>
      <c r="FY167" s="116"/>
      <c r="FZ167" s="116"/>
      <c r="GA167" s="116"/>
      <c r="GB167" s="116"/>
      <c r="GC167" s="116"/>
      <c r="GD167" s="116"/>
      <c r="GE167" s="116"/>
      <c r="GF167" s="116"/>
      <c r="GG167" s="116"/>
      <c r="GH167" s="116"/>
      <c r="GI167" s="116"/>
    </row>
    <row r="168" spans="1:191">
      <c r="A168" s="727" t="s">
        <v>0</v>
      </c>
      <c r="B168" s="727"/>
      <c r="C168" s="9" t="s">
        <v>233</v>
      </c>
      <c r="D168" t="s">
        <v>234</v>
      </c>
      <c r="E168" s="113">
        <v>0</v>
      </c>
      <c r="F168" s="113">
        <v>0</v>
      </c>
      <c r="G168" s="113">
        <v>0</v>
      </c>
      <c r="H168" s="113">
        <v>0</v>
      </c>
      <c r="I168" s="113">
        <v>0</v>
      </c>
      <c r="J168" s="113">
        <v>0</v>
      </c>
      <c r="K168" s="113">
        <v>0</v>
      </c>
      <c r="L168" s="113">
        <v>0</v>
      </c>
      <c r="M168" s="113">
        <v>0</v>
      </c>
      <c r="N168" s="113">
        <v>0</v>
      </c>
      <c r="O168" s="113">
        <v>0</v>
      </c>
      <c r="P168" s="113">
        <v>0</v>
      </c>
      <c r="Q168" s="113">
        <v>0</v>
      </c>
      <c r="R168" s="113">
        <v>0</v>
      </c>
      <c r="S168" s="113">
        <v>0</v>
      </c>
      <c r="T168" s="113">
        <v>0</v>
      </c>
      <c r="U168" s="113">
        <v>0</v>
      </c>
      <c r="V168" s="113">
        <v>0</v>
      </c>
      <c r="W168" s="113">
        <v>0</v>
      </c>
      <c r="X168" s="113">
        <v>0</v>
      </c>
      <c r="Y168" s="113">
        <v>0</v>
      </c>
      <c r="Z168" s="113">
        <v>0</v>
      </c>
      <c r="AA168" s="113">
        <v>0</v>
      </c>
      <c r="AB168" s="113">
        <v>0</v>
      </c>
      <c r="AC168" s="113">
        <v>0</v>
      </c>
      <c r="AD168" s="113">
        <v>0</v>
      </c>
      <c r="AE168" s="113">
        <v>0</v>
      </c>
      <c r="AF168" s="113">
        <v>0</v>
      </c>
      <c r="AG168" s="113">
        <v>0</v>
      </c>
      <c r="AH168" s="113">
        <v>0</v>
      </c>
      <c r="AI168" s="113">
        <v>0</v>
      </c>
      <c r="AJ168" s="113">
        <v>0</v>
      </c>
      <c r="AK168" s="113">
        <v>0</v>
      </c>
      <c r="AL168" s="113">
        <v>0</v>
      </c>
      <c r="AM168" s="113">
        <v>0</v>
      </c>
      <c r="AN168" s="113">
        <v>0</v>
      </c>
      <c r="AO168" s="113">
        <v>0</v>
      </c>
      <c r="AP168" s="113">
        <v>0</v>
      </c>
      <c r="AQ168" s="113">
        <v>0</v>
      </c>
      <c r="AR168" s="113">
        <v>0</v>
      </c>
      <c r="AS168" s="113">
        <v>0</v>
      </c>
      <c r="AT168" s="113">
        <v>0</v>
      </c>
      <c r="AU168" s="113">
        <v>0</v>
      </c>
      <c r="AV168" s="113">
        <v>0</v>
      </c>
      <c r="AW168" s="113">
        <v>0</v>
      </c>
      <c r="AX168" s="113">
        <v>0</v>
      </c>
      <c r="AY168" s="113">
        <v>0</v>
      </c>
      <c r="AZ168" s="113">
        <v>0</v>
      </c>
      <c r="BA168" s="113">
        <v>0</v>
      </c>
      <c r="BB168" s="113">
        <v>0</v>
      </c>
      <c r="BC168" s="113">
        <v>0</v>
      </c>
      <c r="BD168" s="113">
        <v>0</v>
      </c>
      <c r="BE168" s="113">
        <v>0</v>
      </c>
      <c r="BF168" s="113">
        <v>0</v>
      </c>
      <c r="BG168" s="113">
        <v>0</v>
      </c>
      <c r="BH168" s="113">
        <v>0</v>
      </c>
      <c r="BI168" s="113">
        <v>0</v>
      </c>
      <c r="BJ168" s="113">
        <v>0</v>
      </c>
      <c r="BK168" s="113">
        <v>0</v>
      </c>
      <c r="BL168" s="113">
        <v>0</v>
      </c>
      <c r="BM168" s="113">
        <v>0</v>
      </c>
      <c r="BN168" s="113">
        <v>0</v>
      </c>
      <c r="BO168" s="113">
        <v>0</v>
      </c>
      <c r="BP168" s="113">
        <v>0</v>
      </c>
      <c r="BQ168" s="113">
        <v>0</v>
      </c>
      <c r="BR168" s="113">
        <v>0</v>
      </c>
      <c r="BS168" s="113">
        <v>0</v>
      </c>
      <c r="BT168" s="113">
        <v>0</v>
      </c>
      <c r="BU168" s="113">
        <v>0</v>
      </c>
      <c r="BV168" s="113">
        <v>0</v>
      </c>
      <c r="BW168" s="113">
        <v>0</v>
      </c>
      <c r="BX168" s="113">
        <v>0</v>
      </c>
      <c r="BY168" s="113">
        <v>0</v>
      </c>
      <c r="BZ168" s="113">
        <v>0</v>
      </c>
      <c r="CA168" s="113">
        <v>0</v>
      </c>
      <c r="CB168" s="113">
        <v>0</v>
      </c>
      <c r="CC168" s="113">
        <v>0</v>
      </c>
      <c r="CD168" s="113">
        <v>0</v>
      </c>
      <c r="CE168" s="113">
        <v>0</v>
      </c>
      <c r="CF168" s="113">
        <v>0</v>
      </c>
      <c r="CG168" s="113">
        <v>0</v>
      </c>
      <c r="CH168" s="113">
        <v>0</v>
      </c>
      <c r="CI168" s="113">
        <v>0</v>
      </c>
      <c r="CJ168" s="113">
        <v>0</v>
      </c>
      <c r="CK168" s="113">
        <v>0</v>
      </c>
      <c r="CL168" s="113">
        <v>0</v>
      </c>
      <c r="CM168" s="113">
        <v>0</v>
      </c>
      <c r="CN168" s="113">
        <v>0</v>
      </c>
      <c r="CO168" s="113">
        <v>0</v>
      </c>
      <c r="CP168" s="113">
        <v>0</v>
      </c>
      <c r="CQ168" s="113">
        <v>0</v>
      </c>
      <c r="CR168" s="113">
        <v>0</v>
      </c>
      <c r="CS168" s="113">
        <v>0</v>
      </c>
      <c r="CT168" s="113">
        <v>0</v>
      </c>
      <c r="CU168" s="113">
        <v>0</v>
      </c>
      <c r="CV168" s="113">
        <v>0</v>
      </c>
      <c r="CW168" s="113">
        <v>0</v>
      </c>
      <c r="CX168" s="113">
        <v>0</v>
      </c>
      <c r="CY168" s="113">
        <v>0</v>
      </c>
      <c r="CZ168" s="113">
        <v>0</v>
      </c>
      <c r="DA168" s="113">
        <v>0</v>
      </c>
      <c r="DB168" s="113">
        <v>0</v>
      </c>
      <c r="DC168" s="113">
        <v>0</v>
      </c>
      <c r="DD168" s="113">
        <v>0</v>
      </c>
      <c r="DE168" s="113">
        <v>0</v>
      </c>
      <c r="DF168" s="113">
        <v>0</v>
      </c>
      <c r="DG168" s="113">
        <v>0</v>
      </c>
      <c r="DH168" s="113">
        <v>0</v>
      </c>
      <c r="DI168" s="113">
        <v>0</v>
      </c>
      <c r="DJ168" s="113">
        <v>0</v>
      </c>
      <c r="DK168" s="113">
        <v>0</v>
      </c>
      <c r="DL168" s="113">
        <v>0</v>
      </c>
      <c r="DM168" s="113">
        <v>0</v>
      </c>
      <c r="DN168" s="113">
        <v>0</v>
      </c>
      <c r="DO168" s="113">
        <v>0</v>
      </c>
      <c r="DP168" s="113">
        <v>0</v>
      </c>
      <c r="DQ168" s="113">
        <v>0</v>
      </c>
      <c r="DR168" s="113">
        <v>0</v>
      </c>
      <c r="DS168" s="113">
        <v>0</v>
      </c>
      <c r="DT168" s="113">
        <v>0</v>
      </c>
      <c r="DU168" s="113">
        <v>0</v>
      </c>
      <c r="DV168" s="113">
        <v>0</v>
      </c>
      <c r="DW168" s="113">
        <v>0</v>
      </c>
      <c r="DX168" s="113">
        <v>0</v>
      </c>
      <c r="DY168" s="113">
        <v>0</v>
      </c>
      <c r="DZ168" s="113">
        <v>0</v>
      </c>
      <c r="EA168" s="113">
        <v>0</v>
      </c>
      <c r="EB168" s="113">
        <v>0</v>
      </c>
      <c r="EC168" s="113">
        <v>0</v>
      </c>
      <c r="ED168" s="113">
        <v>0</v>
      </c>
      <c r="EE168" s="113">
        <v>0</v>
      </c>
      <c r="EF168" s="113">
        <v>0</v>
      </c>
      <c r="EG168" s="113">
        <v>0</v>
      </c>
      <c r="EH168" s="113">
        <v>0</v>
      </c>
      <c r="EI168" s="113">
        <v>1114.9000000000001</v>
      </c>
      <c r="EJ168" s="113">
        <v>0</v>
      </c>
      <c r="EK168" s="113">
        <v>0</v>
      </c>
      <c r="EL168" s="113">
        <v>0</v>
      </c>
      <c r="EM168" s="113">
        <v>0</v>
      </c>
      <c r="EN168" s="113">
        <v>0</v>
      </c>
      <c r="EO168" s="113">
        <v>0</v>
      </c>
      <c r="EP168" s="113">
        <v>0</v>
      </c>
      <c r="EQ168" s="113">
        <v>0</v>
      </c>
      <c r="ER168" s="113">
        <v>0</v>
      </c>
      <c r="ES168" s="113">
        <v>0</v>
      </c>
      <c r="ET168" s="113">
        <v>0</v>
      </c>
      <c r="EU168" s="113">
        <v>0</v>
      </c>
      <c r="EV168" s="113">
        <v>0</v>
      </c>
      <c r="EW168" s="113">
        <v>0</v>
      </c>
      <c r="EX168" s="113">
        <v>0</v>
      </c>
      <c r="EY168" s="113">
        <v>0</v>
      </c>
      <c r="EZ168" s="113">
        <v>0</v>
      </c>
      <c r="FA168" s="113">
        <v>0</v>
      </c>
      <c r="FB168" s="113">
        <v>0</v>
      </c>
      <c r="FC168" s="113">
        <v>0</v>
      </c>
      <c r="FD168" s="113">
        <v>0</v>
      </c>
      <c r="FE168" s="113">
        <v>0</v>
      </c>
      <c r="FF168" s="113">
        <v>0</v>
      </c>
      <c r="FG168" s="113">
        <v>0</v>
      </c>
      <c r="FH168" s="113">
        <v>0</v>
      </c>
      <c r="FI168" s="113">
        <v>0</v>
      </c>
      <c r="FJ168" s="113">
        <v>0</v>
      </c>
      <c r="FK168" s="113">
        <v>0</v>
      </c>
      <c r="FL168" s="113">
        <v>0</v>
      </c>
      <c r="FM168" s="113">
        <v>0</v>
      </c>
      <c r="FN168" s="113">
        <v>0</v>
      </c>
      <c r="FO168" s="113">
        <v>0</v>
      </c>
      <c r="FP168" s="113">
        <v>0</v>
      </c>
      <c r="FQ168" s="113">
        <v>0</v>
      </c>
      <c r="FR168" s="113">
        <v>0</v>
      </c>
      <c r="FS168" s="113">
        <v>0</v>
      </c>
      <c r="FT168" s="113">
        <v>0</v>
      </c>
      <c r="FU168" s="113">
        <v>0</v>
      </c>
      <c r="FV168" s="113">
        <v>0</v>
      </c>
      <c r="FW168" s="113">
        <v>0</v>
      </c>
      <c r="FX168" s="113">
        <v>0</v>
      </c>
      <c r="FY168" s="113">
        <v>0</v>
      </c>
      <c r="FZ168" s="113">
        <v>0</v>
      </c>
      <c r="GA168" s="113">
        <v>0</v>
      </c>
      <c r="GB168" s="113">
        <v>0</v>
      </c>
      <c r="GC168" s="113">
        <v>0</v>
      </c>
      <c r="GD168" s="113">
        <v>0</v>
      </c>
      <c r="GE168" s="113">
        <v>0</v>
      </c>
      <c r="GF168" s="113">
        <v>0</v>
      </c>
      <c r="GG168" s="113">
        <v>0</v>
      </c>
      <c r="GH168" s="113">
        <v>0</v>
      </c>
      <c r="GI168" s="113">
        <f>SUM(E168:GH168)</f>
        <v>1114.9000000000001</v>
      </c>
    </row>
    <row r="169" spans="1:191">
      <c r="A169" s="727" t="s">
        <v>0</v>
      </c>
      <c r="B169" s="727"/>
      <c r="C169" s="9" t="s">
        <v>315</v>
      </c>
      <c r="D169" t="s">
        <v>316</v>
      </c>
      <c r="E169" s="113">
        <v>0</v>
      </c>
      <c r="F169" s="113">
        <v>0</v>
      </c>
      <c r="G169" s="113">
        <v>0</v>
      </c>
      <c r="H169" s="113">
        <v>0</v>
      </c>
      <c r="I169" s="113">
        <v>0</v>
      </c>
      <c r="J169" s="113">
        <v>0</v>
      </c>
      <c r="K169" s="113">
        <v>0</v>
      </c>
      <c r="L169" s="113">
        <v>0</v>
      </c>
      <c r="M169" s="113">
        <v>0</v>
      </c>
      <c r="N169" s="113">
        <v>0</v>
      </c>
      <c r="O169" s="113">
        <v>0</v>
      </c>
      <c r="P169" s="113">
        <v>0</v>
      </c>
      <c r="Q169" s="113">
        <v>0</v>
      </c>
      <c r="R169" s="113">
        <v>0</v>
      </c>
      <c r="S169" s="113">
        <v>0</v>
      </c>
      <c r="T169" s="113">
        <v>0</v>
      </c>
      <c r="U169" s="113">
        <v>0</v>
      </c>
      <c r="V169" s="113">
        <v>0</v>
      </c>
      <c r="W169" s="113">
        <v>0</v>
      </c>
      <c r="X169" s="113">
        <v>7199.1</v>
      </c>
      <c r="Y169" s="113">
        <v>0</v>
      </c>
      <c r="Z169" s="113">
        <v>0</v>
      </c>
      <c r="AA169" s="113">
        <v>0</v>
      </c>
      <c r="AB169" s="113">
        <v>0</v>
      </c>
      <c r="AC169" s="113">
        <v>0</v>
      </c>
      <c r="AD169" s="113">
        <v>0</v>
      </c>
      <c r="AE169" s="113">
        <v>0</v>
      </c>
      <c r="AF169" s="113">
        <v>41872.120000000003</v>
      </c>
      <c r="AG169" s="113">
        <v>0</v>
      </c>
      <c r="AH169" s="113">
        <v>0</v>
      </c>
      <c r="AI169" s="113">
        <v>0</v>
      </c>
      <c r="AJ169" s="113">
        <v>0</v>
      </c>
      <c r="AK169" s="113">
        <v>10478.84</v>
      </c>
      <c r="AL169" s="113">
        <v>0</v>
      </c>
      <c r="AM169" s="113">
        <v>115837.45</v>
      </c>
      <c r="AN169" s="113">
        <v>0</v>
      </c>
      <c r="AO169" s="113">
        <v>22547.4</v>
      </c>
      <c r="AP169" s="113">
        <v>0</v>
      </c>
      <c r="AQ169" s="113">
        <v>0</v>
      </c>
      <c r="AR169" s="113">
        <v>0</v>
      </c>
      <c r="AS169" s="113">
        <v>0</v>
      </c>
      <c r="AT169" s="113">
        <v>0</v>
      </c>
      <c r="AU169" s="113">
        <v>0</v>
      </c>
      <c r="AV169" s="113">
        <v>0</v>
      </c>
      <c r="AW169" s="113">
        <v>0</v>
      </c>
      <c r="AX169" s="113">
        <v>0</v>
      </c>
      <c r="AY169" s="113">
        <v>0</v>
      </c>
      <c r="AZ169" s="113">
        <v>0</v>
      </c>
      <c r="BA169" s="113">
        <v>0</v>
      </c>
      <c r="BB169" s="113">
        <v>44561.49</v>
      </c>
      <c r="BC169" s="113">
        <v>0</v>
      </c>
      <c r="BD169" s="113">
        <v>0</v>
      </c>
      <c r="BE169" s="113">
        <v>0</v>
      </c>
      <c r="BF169" s="113">
        <v>0</v>
      </c>
      <c r="BG169" s="113">
        <v>21580.63</v>
      </c>
      <c r="BH169" s="113">
        <v>0</v>
      </c>
      <c r="BI169" s="113">
        <v>0</v>
      </c>
      <c r="BJ169" s="113">
        <v>0</v>
      </c>
      <c r="BK169" s="113">
        <v>0</v>
      </c>
      <c r="BL169" s="113">
        <v>0</v>
      </c>
      <c r="BM169" s="113">
        <v>0</v>
      </c>
      <c r="BN169" s="113">
        <v>0</v>
      </c>
      <c r="BO169" s="113">
        <v>0</v>
      </c>
      <c r="BP169" s="113">
        <v>0</v>
      </c>
      <c r="BQ169" s="113">
        <v>0</v>
      </c>
      <c r="BR169" s="113">
        <v>0</v>
      </c>
      <c r="BS169" s="113">
        <v>0</v>
      </c>
      <c r="BT169" s="113">
        <v>0</v>
      </c>
      <c r="BU169" s="113">
        <v>0</v>
      </c>
      <c r="BV169" s="113">
        <v>124062.09</v>
      </c>
      <c r="BW169" s="113">
        <v>0</v>
      </c>
      <c r="BX169" s="113">
        <v>0</v>
      </c>
      <c r="BY169" s="113">
        <v>0</v>
      </c>
      <c r="BZ169" s="113">
        <v>0</v>
      </c>
      <c r="CA169" s="113">
        <v>0</v>
      </c>
      <c r="CB169" s="113">
        <v>0</v>
      </c>
      <c r="CC169" s="113">
        <v>0</v>
      </c>
      <c r="CD169" s="113">
        <v>0</v>
      </c>
      <c r="CE169" s="113">
        <v>0</v>
      </c>
      <c r="CF169" s="113">
        <v>0</v>
      </c>
      <c r="CG169" s="113">
        <v>0</v>
      </c>
      <c r="CH169" s="113">
        <v>0</v>
      </c>
      <c r="CI169" s="113">
        <v>0</v>
      </c>
      <c r="CJ169" s="113">
        <v>0</v>
      </c>
      <c r="CK169" s="113">
        <v>0</v>
      </c>
      <c r="CL169" s="113">
        <v>0</v>
      </c>
      <c r="CM169" s="113">
        <v>0</v>
      </c>
      <c r="CN169" s="113">
        <v>0</v>
      </c>
      <c r="CO169" s="113">
        <v>0</v>
      </c>
      <c r="CP169" s="113">
        <v>0</v>
      </c>
      <c r="CQ169" s="113">
        <v>0</v>
      </c>
      <c r="CR169" s="113">
        <v>0</v>
      </c>
      <c r="CS169" s="113">
        <v>0</v>
      </c>
      <c r="CT169" s="113">
        <v>0</v>
      </c>
      <c r="CU169" s="113">
        <v>0</v>
      </c>
      <c r="CV169" s="113">
        <v>0</v>
      </c>
      <c r="CW169" s="113">
        <v>0</v>
      </c>
      <c r="CX169" s="113">
        <v>0</v>
      </c>
      <c r="CY169" s="113">
        <v>0</v>
      </c>
      <c r="CZ169" s="113">
        <v>0</v>
      </c>
      <c r="DA169" s="113">
        <v>65970.92</v>
      </c>
      <c r="DB169" s="113">
        <v>0</v>
      </c>
      <c r="DC169" s="113">
        <v>0</v>
      </c>
      <c r="DD169" s="113">
        <v>0</v>
      </c>
      <c r="DE169" s="113">
        <v>0</v>
      </c>
      <c r="DF169" s="113">
        <v>0</v>
      </c>
      <c r="DG169" s="113">
        <v>0</v>
      </c>
      <c r="DH169" s="113">
        <v>9931.61</v>
      </c>
      <c r="DI169" s="113">
        <v>0</v>
      </c>
      <c r="DJ169" s="113">
        <v>0</v>
      </c>
      <c r="DK169" s="113">
        <v>0</v>
      </c>
      <c r="DL169" s="113">
        <v>0</v>
      </c>
      <c r="DM169" s="113">
        <v>0</v>
      </c>
      <c r="DN169" s="113">
        <v>0</v>
      </c>
      <c r="DO169" s="113">
        <v>0</v>
      </c>
      <c r="DP169" s="113">
        <v>0</v>
      </c>
      <c r="DQ169" s="113">
        <v>0</v>
      </c>
      <c r="DR169" s="113">
        <v>0</v>
      </c>
      <c r="DS169" s="113">
        <v>0</v>
      </c>
      <c r="DT169" s="113">
        <v>0</v>
      </c>
      <c r="DU169" s="113">
        <v>0</v>
      </c>
      <c r="DV169" s="113">
        <v>0</v>
      </c>
      <c r="DW169" s="113">
        <v>0</v>
      </c>
      <c r="DX169" s="113">
        <v>0</v>
      </c>
      <c r="DY169" s="113">
        <v>0</v>
      </c>
      <c r="DZ169" s="113">
        <v>0</v>
      </c>
      <c r="EA169" s="113">
        <v>0</v>
      </c>
      <c r="EB169" s="113">
        <v>0</v>
      </c>
      <c r="EC169" s="113">
        <v>0</v>
      </c>
      <c r="ED169" s="113">
        <v>0</v>
      </c>
      <c r="EE169" s="113">
        <v>0</v>
      </c>
      <c r="EF169" s="113">
        <v>0</v>
      </c>
      <c r="EG169" s="113">
        <v>0</v>
      </c>
      <c r="EH169" s="113">
        <v>0</v>
      </c>
      <c r="EI169" s="113">
        <v>891.46</v>
      </c>
      <c r="EJ169" s="113">
        <v>0</v>
      </c>
      <c r="EK169" s="113">
        <v>0</v>
      </c>
      <c r="EL169" s="113">
        <v>0</v>
      </c>
      <c r="EM169" s="113">
        <v>0</v>
      </c>
      <c r="EN169" s="113">
        <v>0</v>
      </c>
      <c r="EO169" s="113">
        <v>0</v>
      </c>
      <c r="EP169" s="113">
        <v>0</v>
      </c>
      <c r="EQ169" s="113">
        <v>0</v>
      </c>
      <c r="ER169" s="113">
        <v>0</v>
      </c>
      <c r="ES169" s="113">
        <v>0</v>
      </c>
      <c r="ET169" s="113">
        <v>0</v>
      </c>
      <c r="EU169" s="113">
        <v>0</v>
      </c>
      <c r="EV169" s="113">
        <v>0</v>
      </c>
      <c r="EW169" s="113">
        <v>0</v>
      </c>
      <c r="EX169" s="113">
        <v>0</v>
      </c>
      <c r="EY169" s="113">
        <v>0</v>
      </c>
      <c r="EZ169" s="113">
        <v>0</v>
      </c>
      <c r="FA169" s="113">
        <v>0</v>
      </c>
      <c r="FB169" s="113">
        <v>0</v>
      </c>
      <c r="FC169" s="113">
        <v>0</v>
      </c>
      <c r="FD169" s="113">
        <v>0</v>
      </c>
      <c r="FE169" s="113">
        <v>0</v>
      </c>
      <c r="FF169" s="113">
        <v>0</v>
      </c>
      <c r="FG169" s="113">
        <v>0</v>
      </c>
      <c r="FH169" s="113">
        <v>0</v>
      </c>
      <c r="FI169" s="113">
        <v>0</v>
      </c>
      <c r="FJ169" s="113">
        <v>0</v>
      </c>
      <c r="FK169" s="113">
        <v>0</v>
      </c>
      <c r="FL169" s="113">
        <v>0</v>
      </c>
      <c r="FM169" s="113">
        <v>0</v>
      </c>
      <c r="FN169" s="113">
        <v>0</v>
      </c>
      <c r="FO169" s="113">
        <v>0</v>
      </c>
      <c r="FP169" s="113">
        <v>0</v>
      </c>
      <c r="FQ169" s="113">
        <v>0</v>
      </c>
      <c r="FR169" s="113">
        <v>0</v>
      </c>
      <c r="FS169" s="113">
        <v>0</v>
      </c>
      <c r="FT169" s="113">
        <v>0</v>
      </c>
      <c r="FU169" s="113">
        <v>0</v>
      </c>
      <c r="FV169" s="113">
        <v>0</v>
      </c>
      <c r="FW169" s="113">
        <v>0</v>
      </c>
      <c r="FX169" s="113">
        <v>0</v>
      </c>
      <c r="FY169" s="113">
        <v>0</v>
      </c>
      <c r="FZ169" s="113">
        <v>0</v>
      </c>
      <c r="GA169" s="113">
        <v>0</v>
      </c>
      <c r="GB169" s="113">
        <v>0</v>
      </c>
      <c r="GC169" s="113">
        <v>0</v>
      </c>
      <c r="GD169" s="113">
        <v>0</v>
      </c>
      <c r="GE169" s="113">
        <v>0</v>
      </c>
      <c r="GF169" s="113">
        <v>0</v>
      </c>
      <c r="GG169" s="113">
        <v>0</v>
      </c>
      <c r="GH169" s="113">
        <v>0</v>
      </c>
      <c r="GI169" s="113">
        <f>SUM(E169:GH169)</f>
        <v>464933.11</v>
      </c>
    </row>
    <row r="170" spans="1:191" ht="10.5">
      <c r="A170" s="7" t="s">
        <v>334</v>
      </c>
      <c r="B170" s="726" t="s">
        <v>335</v>
      </c>
      <c r="C170" s="726"/>
      <c r="D170" s="72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/>
      <c r="BP170" s="116"/>
      <c r="BQ170" s="116"/>
      <c r="BR170" s="116"/>
      <c r="BS170" s="116"/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  <c r="EB170" s="116"/>
      <c r="EC170" s="116"/>
      <c r="ED170" s="116"/>
      <c r="EE170" s="116"/>
      <c r="EF170" s="116"/>
      <c r="EG170" s="116"/>
      <c r="EH170" s="116"/>
      <c r="EI170" s="116"/>
      <c r="EJ170" s="116"/>
      <c r="EK170" s="116"/>
      <c r="EL170" s="116"/>
      <c r="EM170" s="116"/>
      <c r="EN170" s="116"/>
      <c r="EO170" s="116"/>
      <c r="EP170" s="116"/>
      <c r="EQ170" s="116"/>
      <c r="ER170" s="116"/>
      <c r="ES170" s="116"/>
      <c r="ET170" s="116"/>
      <c r="EU170" s="116"/>
      <c r="EV170" s="116"/>
      <c r="EW170" s="116"/>
      <c r="EX170" s="116"/>
      <c r="EY170" s="116"/>
      <c r="EZ170" s="116"/>
      <c r="FA170" s="116"/>
      <c r="FB170" s="116"/>
      <c r="FC170" s="116"/>
      <c r="FD170" s="116"/>
      <c r="FE170" s="116"/>
      <c r="FF170" s="116"/>
      <c r="FG170" s="116"/>
      <c r="FH170" s="116"/>
      <c r="FI170" s="116"/>
      <c r="FJ170" s="116"/>
      <c r="FK170" s="116"/>
      <c r="FL170" s="116"/>
      <c r="FM170" s="116"/>
      <c r="FN170" s="116"/>
      <c r="FO170" s="116"/>
      <c r="FP170" s="116"/>
      <c r="FQ170" s="116"/>
      <c r="FR170" s="116"/>
      <c r="FS170" s="116"/>
      <c r="FT170" s="116"/>
      <c r="FU170" s="116"/>
      <c r="FV170" s="116"/>
      <c r="FW170" s="116"/>
      <c r="FX170" s="116"/>
      <c r="FY170" s="116"/>
      <c r="FZ170" s="116"/>
      <c r="GA170" s="116"/>
      <c r="GB170" s="116"/>
      <c r="GC170" s="116"/>
      <c r="GD170" s="116"/>
      <c r="GE170" s="116"/>
      <c r="GF170" s="116"/>
      <c r="GG170" s="116"/>
      <c r="GH170" s="116"/>
      <c r="GI170" s="116"/>
    </row>
    <row r="171" spans="1:191">
      <c r="A171" s="727" t="s">
        <v>0</v>
      </c>
      <c r="B171" s="727"/>
      <c r="C171" s="9" t="s">
        <v>233</v>
      </c>
      <c r="D171" t="s">
        <v>234</v>
      </c>
      <c r="E171" s="113">
        <v>13770.09</v>
      </c>
      <c r="F171" s="113">
        <v>0</v>
      </c>
      <c r="G171" s="113">
        <v>0</v>
      </c>
      <c r="H171" s="113">
        <v>0</v>
      </c>
      <c r="I171" s="113">
        <v>0</v>
      </c>
      <c r="J171" s="113">
        <v>0</v>
      </c>
      <c r="K171" s="113">
        <v>0</v>
      </c>
      <c r="L171" s="113">
        <v>0</v>
      </c>
      <c r="M171" s="113">
        <v>0</v>
      </c>
      <c r="N171" s="113">
        <v>13305.74</v>
      </c>
      <c r="O171" s="113">
        <v>26179.5</v>
      </c>
      <c r="P171" s="113">
        <v>0</v>
      </c>
      <c r="Q171" s="113">
        <v>129.22</v>
      </c>
      <c r="R171" s="113">
        <v>12195.4</v>
      </c>
      <c r="S171" s="113">
        <v>0</v>
      </c>
      <c r="T171" s="113">
        <v>0</v>
      </c>
      <c r="U171" s="113">
        <v>0</v>
      </c>
      <c r="V171" s="113">
        <v>0</v>
      </c>
      <c r="W171" s="113">
        <v>0</v>
      </c>
      <c r="X171" s="113">
        <v>0</v>
      </c>
      <c r="Y171" s="113">
        <v>0</v>
      </c>
      <c r="Z171" s="113">
        <v>0</v>
      </c>
      <c r="AA171" s="113">
        <v>0</v>
      </c>
      <c r="AB171" s="113">
        <v>0</v>
      </c>
      <c r="AC171" s="113">
        <v>0</v>
      </c>
      <c r="AD171" s="113">
        <v>100</v>
      </c>
      <c r="AE171" s="113">
        <v>0</v>
      </c>
      <c r="AF171" s="113">
        <v>0</v>
      </c>
      <c r="AG171" s="113">
        <v>0</v>
      </c>
      <c r="AH171" s="113">
        <v>0</v>
      </c>
      <c r="AI171" s="113">
        <v>0</v>
      </c>
      <c r="AJ171" s="113">
        <v>0</v>
      </c>
      <c r="AK171" s="113">
        <v>0</v>
      </c>
      <c r="AL171" s="113">
        <v>0</v>
      </c>
      <c r="AM171" s="113">
        <v>0</v>
      </c>
      <c r="AN171" s="113">
        <v>0</v>
      </c>
      <c r="AO171" s="113">
        <v>0</v>
      </c>
      <c r="AP171" s="113">
        <v>0</v>
      </c>
      <c r="AQ171" s="113">
        <v>0</v>
      </c>
      <c r="AR171" s="113">
        <v>0</v>
      </c>
      <c r="AS171" s="113">
        <v>0</v>
      </c>
      <c r="AT171" s="113">
        <v>0</v>
      </c>
      <c r="AU171" s="113">
        <v>0</v>
      </c>
      <c r="AV171" s="113">
        <v>75190.559999999998</v>
      </c>
      <c r="AW171" s="113">
        <v>0</v>
      </c>
      <c r="AX171" s="113">
        <v>9226.7999999999993</v>
      </c>
      <c r="AY171" s="113">
        <v>0</v>
      </c>
      <c r="AZ171" s="113">
        <v>0</v>
      </c>
      <c r="BA171" s="113">
        <v>0</v>
      </c>
      <c r="BB171" s="113">
        <v>1642.5</v>
      </c>
      <c r="BC171" s="113">
        <v>0</v>
      </c>
      <c r="BD171" s="113">
        <v>0</v>
      </c>
      <c r="BE171" s="113">
        <v>0</v>
      </c>
      <c r="BF171" s="113">
        <v>0</v>
      </c>
      <c r="BG171" s="113">
        <v>0</v>
      </c>
      <c r="BH171" s="113">
        <v>0</v>
      </c>
      <c r="BI171" s="113">
        <v>0</v>
      </c>
      <c r="BJ171" s="113">
        <v>0</v>
      </c>
      <c r="BK171" s="113">
        <v>0</v>
      </c>
      <c r="BL171" s="113">
        <v>0</v>
      </c>
      <c r="BM171" s="113">
        <v>0</v>
      </c>
      <c r="BN171" s="113">
        <v>0</v>
      </c>
      <c r="BO171" s="113">
        <v>9180.9699999999993</v>
      </c>
      <c r="BP171" s="113">
        <v>0</v>
      </c>
      <c r="BQ171" s="113">
        <v>0</v>
      </c>
      <c r="BR171" s="113">
        <v>0</v>
      </c>
      <c r="BS171" s="113">
        <v>0</v>
      </c>
      <c r="BT171" s="113">
        <v>0</v>
      </c>
      <c r="BU171" s="113">
        <v>0</v>
      </c>
      <c r="BV171" s="113">
        <v>0</v>
      </c>
      <c r="BW171" s="113">
        <v>0</v>
      </c>
      <c r="BX171" s="113">
        <v>0</v>
      </c>
      <c r="BY171" s="113">
        <v>0</v>
      </c>
      <c r="BZ171" s="113">
        <v>153945.99</v>
      </c>
      <c r="CA171" s="113">
        <v>267382.42</v>
      </c>
      <c r="CB171" s="113">
        <v>0</v>
      </c>
      <c r="CC171" s="113">
        <v>0</v>
      </c>
      <c r="CD171" s="113">
        <v>0</v>
      </c>
      <c r="CE171" s="113">
        <v>0</v>
      </c>
      <c r="CF171" s="113">
        <v>0</v>
      </c>
      <c r="CG171" s="113">
        <v>0</v>
      </c>
      <c r="CH171" s="113">
        <v>0</v>
      </c>
      <c r="CI171" s="113">
        <v>0</v>
      </c>
      <c r="CJ171" s="113">
        <v>0</v>
      </c>
      <c r="CK171" s="113">
        <v>0</v>
      </c>
      <c r="CL171" s="113">
        <v>9551.41</v>
      </c>
      <c r="CM171" s="113">
        <v>0</v>
      </c>
      <c r="CN171" s="113">
        <v>0</v>
      </c>
      <c r="CO171" s="113">
        <v>0</v>
      </c>
      <c r="CP171" s="113">
        <v>0</v>
      </c>
      <c r="CQ171" s="113">
        <v>0</v>
      </c>
      <c r="CR171" s="113">
        <v>0</v>
      </c>
      <c r="CS171" s="113">
        <v>67024.5</v>
      </c>
      <c r="CT171" s="113">
        <v>0</v>
      </c>
      <c r="CU171" s="113">
        <v>93028.4</v>
      </c>
      <c r="CV171" s="113">
        <v>0</v>
      </c>
      <c r="CW171" s="113">
        <v>0</v>
      </c>
      <c r="CX171" s="113">
        <v>0</v>
      </c>
      <c r="CY171" s="113">
        <v>0</v>
      </c>
      <c r="CZ171" s="113">
        <v>0</v>
      </c>
      <c r="DA171" s="113">
        <v>0</v>
      </c>
      <c r="DB171" s="113">
        <v>0</v>
      </c>
      <c r="DC171" s="113">
        <v>0</v>
      </c>
      <c r="DD171" s="113">
        <v>779.43</v>
      </c>
      <c r="DE171" s="113">
        <v>0</v>
      </c>
      <c r="DF171" s="113">
        <v>0</v>
      </c>
      <c r="DG171" s="113">
        <v>924663.19</v>
      </c>
      <c r="DH171" s="113">
        <v>0</v>
      </c>
      <c r="DI171" s="113">
        <v>8668.31</v>
      </c>
      <c r="DJ171" s="113">
        <v>0</v>
      </c>
      <c r="DK171" s="113">
        <v>0</v>
      </c>
      <c r="DL171" s="113">
        <v>2965.65</v>
      </c>
      <c r="DM171" s="113">
        <v>0</v>
      </c>
      <c r="DN171" s="113">
        <v>0</v>
      </c>
      <c r="DO171" s="113">
        <v>0</v>
      </c>
      <c r="DP171" s="113">
        <v>0</v>
      </c>
      <c r="DQ171" s="113">
        <v>0</v>
      </c>
      <c r="DR171" s="113">
        <v>357328.5</v>
      </c>
      <c r="DS171" s="113">
        <v>19633.7</v>
      </c>
      <c r="DT171" s="113">
        <v>0</v>
      </c>
      <c r="DU171" s="113">
        <v>0</v>
      </c>
      <c r="DV171" s="113">
        <v>0</v>
      </c>
      <c r="DW171" s="113">
        <v>0</v>
      </c>
      <c r="DX171" s="113">
        <v>0</v>
      </c>
      <c r="DY171" s="113">
        <v>0</v>
      </c>
      <c r="DZ171" s="113">
        <v>0</v>
      </c>
      <c r="EA171" s="113">
        <v>0</v>
      </c>
      <c r="EB171" s="113">
        <v>11668</v>
      </c>
      <c r="EC171" s="113">
        <v>0</v>
      </c>
      <c r="ED171" s="113">
        <v>3500.38</v>
      </c>
      <c r="EE171" s="113">
        <v>0</v>
      </c>
      <c r="EF171" s="113">
        <v>0</v>
      </c>
      <c r="EG171" s="113">
        <v>26367.01</v>
      </c>
      <c r="EH171" s="113">
        <v>70098.64</v>
      </c>
      <c r="EI171" s="113">
        <v>32565.25</v>
      </c>
      <c r="EJ171" s="113">
        <v>78994.52</v>
      </c>
      <c r="EK171" s="113">
        <v>0</v>
      </c>
      <c r="EL171" s="113">
        <v>0</v>
      </c>
      <c r="EM171" s="113">
        <v>0</v>
      </c>
      <c r="EN171" s="113">
        <v>0</v>
      </c>
      <c r="EO171" s="113">
        <v>0</v>
      </c>
      <c r="EP171" s="113">
        <v>0</v>
      </c>
      <c r="EQ171" s="113">
        <v>0</v>
      </c>
      <c r="ER171" s="113">
        <v>0</v>
      </c>
      <c r="ES171" s="113">
        <v>0</v>
      </c>
      <c r="ET171" s="113">
        <v>0</v>
      </c>
      <c r="EU171" s="113">
        <v>0</v>
      </c>
      <c r="EV171" s="113">
        <v>4552.78</v>
      </c>
      <c r="EW171" s="113">
        <v>0</v>
      </c>
      <c r="EX171" s="113">
        <v>30820.16</v>
      </c>
      <c r="EY171" s="113">
        <v>0</v>
      </c>
      <c r="EZ171" s="113">
        <v>0</v>
      </c>
      <c r="FA171" s="113">
        <v>0</v>
      </c>
      <c r="FB171" s="113">
        <v>0</v>
      </c>
      <c r="FC171" s="113">
        <v>0</v>
      </c>
      <c r="FD171" s="113">
        <v>9471.31</v>
      </c>
      <c r="FE171" s="113">
        <v>0</v>
      </c>
      <c r="FF171" s="113">
        <v>594</v>
      </c>
      <c r="FG171" s="113">
        <v>0</v>
      </c>
      <c r="FH171" s="113">
        <v>0</v>
      </c>
      <c r="FI171" s="113">
        <v>0</v>
      </c>
      <c r="FJ171" s="113">
        <v>0</v>
      </c>
      <c r="FK171" s="113">
        <v>0</v>
      </c>
      <c r="FL171" s="113">
        <v>0</v>
      </c>
      <c r="FM171" s="113">
        <v>0</v>
      </c>
      <c r="FN171" s="113">
        <v>0</v>
      </c>
      <c r="FO171" s="113">
        <v>0</v>
      </c>
      <c r="FP171" s="113">
        <v>0</v>
      </c>
      <c r="FQ171" s="113">
        <v>0</v>
      </c>
      <c r="FR171" s="113">
        <v>2082.17</v>
      </c>
      <c r="FS171" s="113">
        <v>0</v>
      </c>
      <c r="FT171" s="113">
        <v>0</v>
      </c>
      <c r="FU171" s="113">
        <v>0</v>
      </c>
      <c r="FV171" s="113">
        <v>0</v>
      </c>
      <c r="FW171" s="113">
        <v>0</v>
      </c>
      <c r="FX171" s="113">
        <v>0</v>
      </c>
      <c r="FY171" s="113">
        <v>0</v>
      </c>
      <c r="FZ171" s="113">
        <v>0</v>
      </c>
      <c r="GA171" s="113">
        <v>0</v>
      </c>
      <c r="GB171" s="113">
        <v>0</v>
      </c>
      <c r="GC171" s="113">
        <v>0</v>
      </c>
      <c r="GD171" s="113">
        <v>0</v>
      </c>
      <c r="GE171" s="113">
        <v>9481.32</v>
      </c>
      <c r="GF171" s="113">
        <v>13489.42</v>
      </c>
      <c r="GG171" s="113">
        <v>0</v>
      </c>
      <c r="GH171" s="113">
        <v>0</v>
      </c>
      <c r="GI171" s="113">
        <f>SUM(E171:GH171)</f>
        <v>2359577.2399999998</v>
      </c>
    </row>
    <row r="172" spans="1:191">
      <c r="A172" s="727" t="s">
        <v>0</v>
      </c>
      <c r="B172" s="727"/>
      <c r="C172" s="9" t="s">
        <v>315</v>
      </c>
      <c r="D172" t="s">
        <v>316</v>
      </c>
      <c r="E172" s="113">
        <v>13029.36</v>
      </c>
      <c r="F172" s="113">
        <v>65573</v>
      </c>
      <c r="G172" s="113">
        <v>0</v>
      </c>
      <c r="H172" s="113">
        <v>1227581.82</v>
      </c>
      <c r="I172" s="113">
        <v>6708367.6600000001</v>
      </c>
      <c r="J172" s="113">
        <v>69539.19</v>
      </c>
      <c r="K172" s="113">
        <v>34622</v>
      </c>
      <c r="L172" s="113">
        <v>27437</v>
      </c>
      <c r="M172" s="113">
        <v>38574</v>
      </c>
      <c r="N172" s="113">
        <v>40817.730000000003</v>
      </c>
      <c r="O172" s="113">
        <v>34609.339999999997</v>
      </c>
      <c r="P172" s="113">
        <v>4211</v>
      </c>
      <c r="Q172" s="113">
        <v>556499.43999999994</v>
      </c>
      <c r="R172" s="113">
        <v>57844.97</v>
      </c>
      <c r="S172" s="113">
        <v>469473.12</v>
      </c>
      <c r="T172" s="113">
        <v>725944.56</v>
      </c>
      <c r="U172" s="113">
        <v>666672.18999999994</v>
      </c>
      <c r="V172" s="113">
        <v>690449.26</v>
      </c>
      <c r="W172" s="113">
        <v>164096.35999999999</v>
      </c>
      <c r="X172" s="113">
        <v>1354964.1</v>
      </c>
      <c r="Y172" s="113">
        <v>59641.74</v>
      </c>
      <c r="Z172" s="113">
        <v>1480039.87</v>
      </c>
      <c r="AA172" s="113">
        <v>28434.7</v>
      </c>
      <c r="AB172" s="113">
        <v>62572.15</v>
      </c>
      <c r="AC172" s="113">
        <v>111929.63</v>
      </c>
      <c r="AD172" s="113">
        <v>222205.03</v>
      </c>
      <c r="AE172" s="113">
        <v>62444.14</v>
      </c>
      <c r="AF172" s="113">
        <v>1861144.43</v>
      </c>
      <c r="AG172" s="113">
        <v>371777.58</v>
      </c>
      <c r="AH172" s="113">
        <v>40201.69</v>
      </c>
      <c r="AI172" s="113">
        <v>13187.96</v>
      </c>
      <c r="AJ172" s="113">
        <v>149915.72</v>
      </c>
      <c r="AK172" s="113">
        <v>178979.73</v>
      </c>
      <c r="AL172" s="113">
        <v>2723.6</v>
      </c>
      <c r="AM172" s="113">
        <v>1070513.52</v>
      </c>
      <c r="AN172" s="113">
        <v>32412.86</v>
      </c>
      <c r="AO172" s="113">
        <v>311475.7</v>
      </c>
      <c r="AP172" s="113">
        <v>7787.34</v>
      </c>
      <c r="AQ172" s="113">
        <v>0</v>
      </c>
      <c r="AR172" s="113">
        <v>158438.03</v>
      </c>
      <c r="AS172" s="113">
        <v>35322.07</v>
      </c>
      <c r="AT172" s="113">
        <v>793665.17</v>
      </c>
      <c r="AU172" s="113">
        <v>133065.01999999999</v>
      </c>
      <c r="AV172" s="113">
        <v>0</v>
      </c>
      <c r="AW172" s="113">
        <v>121850.28</v>
      </c>
      <c r="AX172" s="113">
        <v>15561.02</v>
      </c>
      <c r="AY172" s="113">
        <v>2076016.45</v>
      </c>
      <c r="AZ172" s="113">
        <v>63540.27</v>
      </c>
      <c r="BA172" s="113">
        <v>57834.54</v>
      </c>
      <c r="BB172" s="113">
        <v>3130292.71</v>
      </c>
      <c r="BC172" s="113">
        <v>974381.03</v>
      </c>
      <c r="BD172" s="113">
        <v>0</v>
      </c>
      <c r="BE172" s="113">
        <v>36007.71</v>
      </c>
      <c r="BF172" s="113">
        <v>1045584.13</v>
      </c>
      <c r="BG172" s="113">
        <v>131457.62</v>
      </c>
      <c r="BH172" s="113">
        <v>308129.71000000002</v>
      </c>
      <c r="BI172" s="113">
        <v>19498</v>
      </c>
      <c r="BJ172" s="113">
        <v>1570716.02</v>
      </c>
      <c r="BK172" s="113">
        <v>39556.379999999997</v>
      </c>
      <c r="BL172" s="113">
        <v>145515.9</v>
      </c>
      <c r="BM172" s="113">
        <v>22416.78</v>
      </c>
      <c r="BN172" s="113">
        <v>47017.61</v>
      </c>
      <c r="BO172" s="113">
        <v>45060.35</v>
      </c>
      <c r="BP172" s="113">
        <v>84871.64</v>
      </c>
      <c r="BQ172" s="113">
        <v>64845.19</v>
      </c>
      <c r="BR172" s="113">
        <v>25872</v>
      </c>
      <c r="BS172" s="113">
        <v>62651.33</v>
      </c>
      <c r="BT172" s="113">
        <v>22470</v>
      </c>
      <c r="BU172" s="113">
        <v>35335.410000000003</v>
      </c>
      <c r="BV172" s="113">
        <v>5545363.9800000004</v>
      </c>
      <c r="BW172" s="113">
        <v>32690.959999999999</v>
      </c>
      <c r="BX172" s="113">
        <v>296783.45</v>
      </c>
      <c r="BY172" s="113">
        <v>63684.63</v>
      </c>
      <c r="BZ172" s="113">
        <v>34114.71</v>
      </c>
      <c r="CA172" s="113">
        <v>587505.24</v>
      </c>
      <c r="CB172" s="113">
        <v>1548416.44</v>
      </c>
      <c r="CC172" s="113">
        <v>125486.5</v>
      </c>
      <c r="CD172" s="113">
        <v>718875.94</v>
      </c>
      <c r="CE172" s="113">
        <v>92928.94</v>
      </c>
      <c r="CF172" s="113">
        <v>0</v>
      </c>
      <c r="CG172" s="113">
        <v>23545.279999999999</v>
      </c>
      <c r="CH172" s="113">
        <v>86867.15</v>
      </c>
      <c r="CI172" s="113">
        <v>32054.82</v>
      </c>
      <c r="CJ172" s="113">
        <v>64003.51</v>
      </c>
      <c r="CK172" s="113">
        <v>68226.97</v>
      </c>
      <c r="CL172" s="113">
        <v>97787.24</v>
      </c>
      <c r="CM172" s="113">
        <v>103825.63</v>
      </c>
      <c r="CN172" s="113">
        <v>41391</v>
      </c>
      <c r="CO172" s="113">
        <v>20341.88</v>
      </c>
      <c r="CP172" s="113">
        <v>611539.82999999996</v>
      </c>
      <c r="CQ172" s="113">
        <v>19945.740000000002</v>
      </c>
      <c r="CR172" s="113">
        <v>70739.990000000005</v>
      </c>
      <c r="CS172" s="113">
        <v>53772.800000000003</v>
      </c>
      <c r="CT172" s="113">
        <v>5942.71</v>
      </c>
      <c r="CU172" s="113">
        <v>147465.54999999999</v>
      </c>
      <c r="CV172" s="113">
        <v>24622.35</v>
      </c>
      <c r="CW172" s="113">
        <v>123841.45</v>
      </c>
      <c r="CX172" s="113">
        <v>145237.54</v>
      </c>
      <c r="CY172" s="113">
        <v>133824.54</v>
      </c>
      <c r="CZ172" s="113">
        <v>410893.92</v>
      </c>
      <c r="DA172" s="113">
        <v>162183.47</v>
      </c>
      <c r="DB172" s="113">
        <v>17645.669999999998</v>
      </c>
      <c r="DC172" s="113">
        <v>75681.570000000007</v>
      </c>
      <c r="DD172" s="113">
        <v>139358.84</v>
      </c>
      <c r="DE172" s="113">
        <v>18338.73</v>
      </c>
      <c r="DF172" s="113">
        <v>42894.1</v>
      </c>
      <c r="DG172" s="113">
        <v>1799088.35</v>
      </c>
      <c r="DH172" s="113">
        <v>2048621.03</v>
      </c>
      <c r="DI172" s="113">
        <v>10929.41</v>
      </c>
      <c r="DJ172" s="113">
        <v>524670.47</v>
      </c>
      <c r="DK172" s="113">
        <v>27967.67</v>
      </c>
      <c r="DL172" s="113">
        <v>7577.86</v>
      </c>
      <c r="DM172" s="113">
        <v>2427301.17</v>
      </c>
      <c r="DN172" s="113">
        <v>242905.94</v>
      </c>
      <c r="DO172" s="113">
        <v>66335.990000000005</v>
      </c>
      <c r="DP172" s="113">
        <v>545795.72</v>
      </c>
      <c r="DQ172" s="113">
        <v>5395.99</v>
      </c>
      <c r="DR172" s="113">
        <v>0</v>
      </c>
      <c r="DS172" s="113">
        <v>23147.73</v>
      </c>
      <c r="DT172" s="113">
        <v>1544.55</v>
      </c>
      <c r="DU172" s="113">
        <v>2935.03</v>
      </c>
      <c r="DV172" s="113">
        <v>51958.559999999998</v>
      </c>
      <c r="DW172" s="113">
        <v>0</v>
      </c>
      <c r="DX172" s="113">
        <v>22883.05</v>
      </c>
      <c r="DY172" s="113">
        <v>704994.46</v>
      </c>
      <c r="DZ172" s="113">
        <v>40766</v>
      </c>
      <c r="EA172" s="113">
        <v>16891.2</v>
      </c>
      <c r="EB172" s="113">
        <v>24072.34</v>
      </c>
      <c r="EC172" s="113">
        <v>60422.63</v>
      </c>
      <c r="ED172" s="113">
        <v>27431.27</v>
      </c>
      <c r="EE172" s="113">
        <v>121766.58</v>
      </c>
      <c r="EF172" s="113">
        <v>29768.46</v>
      </c>
      <c r="EG172" s="113">
        <v>33268.04</v>
      </c>
      <c r="EH172" s="113">
        <v>41835.910000000003</v>
      </c>
      <c r="EI172" s="113">
        <v>220748.89</v>
      </c>
      <c r="EJ172" s="113">
        <v>204900.6</v>
      </c>
      <c r="EK172" s="113">
        <v>67382.91</v>
      </c>
      <c r="EL172" s="113">
        <v>84061.64</v>
      </c>
      <c r="EM172" s="113">
        <v>4227.2299999999996</v>
      </c>
      <c r="EN172" s="113">
        <v>44836.27</v>
      </c>
      <c r="EO172" s="113">
        <v>21162.720000000001</v>
      </c>
      <c r="EP172" s="113">
        <v>430123.43</v>
      </c>
      <c r="EQ172" s="113">
        <v>362058.75</v>
      </c>
      <c r="ER172" s="113">
        <v>40823.360000000001</v>
      </c>
      <c r="ES172" s="113">
        <v>0</v>
      </c>
      <c r="ET172" s="113">
        <v>0</v>
      </c>
      <c r="EU172" s="113">
        <v>0</v>
      </c>
      <c r="EV172" s="113">
        <v>0</v>
      </c>
      <c r="EW172" s="113">
        <v>0</v>
      </c>
      <c r="EX172" s="113">
        <v>0</v>
      </c>
      <c r="EY172" s="113">
        <v>0</v>
      </c>
      <c r="EZ172" s="113">
        <v>0</v>
      </c>
      <c r="FA172" s="113">
        <v>0</v>
      </c>
      <c r="FB172" s="113">
        <v>0</v>
      </c>
      <c r="FC172" s="113">
        <v>0</v>
      </c>
      <c r="FD172" s="113">
        <v>0</v>
      </c>
      <c r="FE172" s="113">
        <v>0</v>
      </c>
      <c r="FF172" s="113">
        <v>18420.39</v>
      </c>
      <c r="FG172" s="113">
        <v>0</v>
      </c>
      <c r="FH172" s="113">
        <v>0</v>
      </c>
      <c r="FI172" s="113">
        <v>0</v>
      </c>
      <c r="FJ172" s="113">
        <v>0</v>
      </c>
      <c r="FK172" s="113">
        <v>0</v>
      </c>
      <c r="FL172" s="113">
        <v>0</v>
      </c>
      <c r="FM172" s="113">
        <v>0</v>
      </c>
      <c r="FN172" s="113">
        <v>0</v>
      </c>
      <c r="FO172" s="113">
        <v>15680.62</v>
      </c>
      <c r="FP172" s="113">
        <v>0</v>
      </c>
      <c r="FQ172" s="113">
        <v>0</v>
      </c>
      <c r="FR172" s="113">
        <v>0</v>
      </c>
      <c r="FS172" s="113">
        <v>0</v>
      </c>
      <c r="FT172" s="113">
        <v>0</v>
      </c>
      <c r="FU172" s="113">
        <v>0</v>
      </c>
      <c r="FV172" s="113">
        <v>0</v>
      </c>
      <c r="FW172" s="113">
        <v>0</v>
      </c>
      <c r="FX172" s="113">
        <v>0</v>
      </c>
      <c r="FY172" s="113">
        <v>0</v>
      </c>
      <c r="FZ172" s="113">
        <v>0</v>
      </c>
      <c r="GA172" s="113">
        <v>0</v>
      </c>
      <c r="GB172" s="113">
        <v>0</v>
      </c>
      <c r="GC172" s="113">
        <v>0</v>
      </c>
      <c r="GD172" s="113">
        <v>0</v>
      </c>
      <c r="GE172" s="113">
        <v>0</v>
      </c>
      <c r="GF172" s="113">
        <v>0</v>
      </c>
      <c r="GG172" s="113">
        <v>0</v>
      </c>
      <c r="GH172" s="113">
        <v>0</v>
      </c>
      <c r="GI172" s="113">
        <f>SUM(E172:GH172)</f>
        <v>52497191.150000013</v>
      </c>
    </row>
    <row r="173" spans="1:191">
      <c r="A173" s="727" t="s">
        <v>0</v>
      </c>
      <c r="B173" s="727"/>
      <c r="C173" s="9" t="s">
        <v>330</v>
      </c>
      <c r="D173" t="s">
        <v>331</v>
      </c>
      <c r="E173" s="113">
        <v>0</v>
      </c>
      <c r="F173" s="113">
        <v>0</v>
      </c>
      <c r="G173" s="113">
        <v>0</v>
      </c>
      <c r="H173" s="113">
        <v>257584</v>
      </c>
      <c r="I173" s="113">
        <v>0</v>
      </c>
      <c r="J173" s="113">
        <v>0</v>
      </c>
      <c r="K173" s="113">
        <v>0</v>
      </c>
      <c r="L173" s="113">
        <v>0</v>
      </c>
      <c r="M173" s="113">
        <v>0</v>
      </c>
      <c r="N173" s="113">
        <v>45</v>
      </c>
      <c r="O173" s="113">
        <v>0</v>
      </c>
      <c r="P173" s="113">
        <v>0</v>
      </c>
      <c r="Q173" s="113">
        <v>0</v>
      </c>
      <c r="R173" s="113">
        <v>0</v>
      </c>
      <c r="S173" s="113">
        <v>0</v>
      </c>
      <c r="T173" s="113">
        <v>0</v>
      </c>
      <c r="U173" s="113">
        <v>0</v>
      </c>
      <c r="V173" s="113">
        <v>0</v>
      </c>
      <c r="W173" s="113">
        <v>0</v>
      </c>
      <c r="X173" s="113">
        <v>0</v>
      </c>
      <c r="Y173" s="113">
        <v>0</v>
      </c>
      <c r="Z173" s="113">
        <v>0</v>
      </c>
      <c r="AA173" s="113">
        <v>0</v>
      </c>
      <c r="AB173" s="113">
        <v>0</v>
      </c>
      <c r="AC173" s="113">
        <v>0</v>
      </c>
      <c r="AD173" s="113">
        <v>15872.42</v>
      </c>
      <c r="AE173" s="113">
        <v>0</v>
      </c>
      <c r="AF173" s="113">
        <v>0</v>
      </c>
      <c r="AG173" s="113">
        <v>0</v>
      </c>
      <c r="AH173" s="113">
        <v>0</v>
      </c>
      <c r="AI173" s="113">
        <v>0</v>
      </c>
      <c r="AJ173" s="113">
        <v>0</v>
      </c>
      <c r="AK173" s="113">
        <v>0</v>
      </c>
      <c r="AL173" s="113">
        <v>0</v>
      </c>
      <c r="AM173" s="113">
        <v>0</v>
      </c>
      <c r="AN173" s="113">
        <v>0</v>
      </c>
      <c r="AO173" s="113">
        <v>0</v>
      </c>
      <c r="AP173" s="113">
        <v>27804.32</v>
      </c>
      <c r="AQ173" s="113">
        <v>0</v>
      </c>
      <c r="AR173" s="113">
        <v>0</v>
      </c>
      <c r="AS173" s="113">
        <v>0</v>
      </c>
      <c r="AT173" s="113">
        <v>0</v>
      </c>
      <c r="AU173" s="113">
        <v>0</v>
      </c>
      <c r="AV173" s="113">
        <v>0</v>
      </c>
      <c r="AW173" s="113">
        <v>0</v>
      </c>
      <c r="AX173" s="113">
        <v>0</v>
      </c>
      <c r="AY173" s="113">
        <v>0</v>
      </c>
      <c r="AZ173" s="113">
        <v>0</v>
      </c>
      <c r="BA173" s="113">
        <v>0</v>
      </c>
      <c r="BB173" s="113">
        <v>0</v>
      </c>
      <c r="BC173" s="113">
        <v>0</v>
      </c>
      <c r="BD173" s="113">
        <v>0</v>
      </c>
      <c r="BE173" s="113">
        <v>0</v>
      </c>
      <c r="BF173" s="113">
        <v>0</v>
      </c>
      <c r="BG173" s="113">
        <v>0</v>
      </c>
      <c r="BH173" s="113">
        <v>0</v>
      </c>
      <c r="BI173" s="113">
        <v>0</v>
      </c>
      <c r="BJ173" s="113">
        <v>0</v>
      </c>
      <c r="BK173" s="113">
        <v>0</v>
      </c>
      <c r="BL173" s="113">
        <v>0</v>
      </c>
      <c r="BM173" s="113">
        <v>0</v>
      </c>
      <c r="BN173" s="113">
        <v>0</v>
      </c>
      <c r="BO173" s="113">
        <v>0</v>
      </c>
      <c r="BP173" s="113">
        <v>0</v>
      </c>
      <c r="BQ173" s="113">
        <v>0</v>
      </c>
      <c r="BR173" s="113">
        <v>0</v>
      </c>
      <c r="BS173" s="113">
        <v>0</v>
      </c>
      <c r="BT173" s="113">
        <v>0</v>
      </c>
      <c r="BU173" s="113">
        <v>0</v>
      </c>
      <c r="BV173" s="113">
        <v>0</v>
      </c>
      <c r="BW173" s="113">
        <v>1642.5</v>
      </c>
      <c r="BX173" s="113">
        <v>0</v>
      </c>
      <c r="BY173" s="113">
        <v>0</v>
      </c>
      <c r="BZ173" s="113">
        <v>0</v>
      </c>
      <c r="CA173" s="113">
        <v>0</v>
      </c>
      <c r="CB173" s="113">
        <v>0</v>
      </c>
      <c r="CC173" s="113">
        <v>0</v>
      </c>
      <c r="CD173" s="113">
        <v>0</v>
      </c>
      <c r="CE173" s="113">
        <v>0</v>
      </c>
      <c r="CF173" s="113">
        <v>34768.44</v>
      </c>
      <c r="CG173" s="113">
        <v>4802.75</v>
      </c>
      <c r="CH173" s="113">
        <v>0</v>
      </c>
      <c r="CI173" s="113">
        <v>0</v>
      </c>
      <c r="CJ173" s="113">
        <v>0</v>
      </c>
      <c r="CK173" s="113">
        <v>0</v>
      </c>
      <c r="CL173" s="113">
        <v>0</v>
      </c>
      <c r="CM173" s="113">
        <v>0</v>
      </c>
      <c r="CN173" s="113">
        <v>0</v>
      </c>
      <c r="CO173" s="113">
        <v>48585.34</v>
      </c>
      <c r="CP173" s="113">
        <v>0</v>
      </c>
      <c r="CQ173" s="113">
        <v>0</v>
      </c>
      <c r="CR173" s="113">
        <v>0</v>
      </c>
      <c r="CS173" s="113">
        <v>0</v>
      </c>
      <c r="CT173" s="113">
        <v>0</v>
      </c>
      <c r="CU173" s="113">
        <v>0</v>
      </c>
      <c r="CV173" s="113">
        <v>0</v>
      </c>
      <c r="CW173" s="113">
        <v>0</v>
      </c>
      <c r="CX173" s="113">
        <v>108061.86</v>
      </c>
      <c r="CY173" s="113">
        <v>0</v>
      </c>
      <c r="CZ173" s="113">
        <v>0</v>
      </c>
      <c r="DA173" s="113">
        <v>693340.67</v>
      </c>
      <c r="DB173" s="113">
        <v>0</v>
      </c>
      <c r="DC173" s="113">
        <v>0</v>
      </c>
      <c r="DD173" s="113">
        <v>0</v>
      </c>
      <c r="DE173" s="113">
        <v>0</v>
      </c>
      <c r="DF173" s="113">
        <v>0</v>
      </c>
      <c r="DG173" s="113">
        <v>0</v>
      </c>
      <c r="DH173" s="113">
        <v>0</v>
      </c>
      <c r="DI173" s="113">
        <v>0</v>
      </c>
      <c r="DJ173" s="113">
        <v>0</v>
      </c>
      <c r="DK173" s="113">
        <v>0</v>
      </c>
      <c r="DL173" s="113">
        <v>0</v>
      </c>
      <c r="DM173" s="113">
        <v>0</v>
      </c>
      <c r="DN173" s="113">
        <v>0</v>
      </c>
      <c r="DO173" s="113">
        <v>23130.97</v>
      </c>
      <c r="DP173" s="113">
        <v>0</v>
      </c>
      <c r="DQ173" s="113">
        <v>0</v>
      </c>
      <c r="DR173" s="113">
        <v>0</v>
      </c>
      <c r="DS173" s="113">
        <v>0</v>
      </c>
      <c r="DT173" s="113">
        <v>0</v>
      </c>
      <c r="DU173" s="113">
        <v>0</v>
      </c>
      <c r="DV173" s="113">
        <v>0</v>
      </c>
      <c r="DW173" s="113">
        <v>0</v>
      </c>
      <c r="DX173" s="113">
        <v>0</v>
      </c>
      <c r="DY173" s="113">
        <v>0</v>
      </c>
      <c r="DZ173" s="113">
        <v>0</v>
      </c>
      <c r="EA173" s="113">
        <v>0</v>
      </c>
      <c r="EB173" s="113">
        <v>0</v>
      </c>
      <c r="EC173" s="113">
        <v>0</v>
      </c>
      <c r="ED173" s="113">
        <v>0</v>
      </c>
      <c r="EE173" s="113">
        <v>0</v>
      </c>
      <c r="EF173" s="113">
        <v>0</v>
      </c>
      <c r="EG173" s="113">
        <v>0</v>
      </c>
      <c r="EH173" s="113">
        <v>944</v>
      </c>
      <c r="EI173" s="113">
        <v>0</v>
      </c>
      <c r="EJ173" s="113">
        <v>0</v>
      </c>
      <c r="EK173" s="113">
        <v>159667</v>
      </c>
      <c r="EL173" s="113">
        <v>0</v>
      </c>
      <c r="EM173" s="113">
        <v>0</v>
      </c>
      <c r="EN173" s="113">
        <v>0</v>
      </c>
      <c r="EO173" s="113">
        <v>0</v>
      </c>
      <c r="EP173" s="113">
        <v>0</v>
      </c>
      <c r="EQ173" s="113">
        <v>0</v>
      </c>
      <c r="ER173" s="113">
        <v>0</v>
      </c>
      <c r="ES173" s="113">
        <v>0</v>
      </c>
      <c r="ET173" s="113">
        <v>0</v>
      </c>
      <c r="EU173" s="113">
        <v>0</v>
      </c>
      <c r="EV173" s="113">
        <v>0</v>
      </c>
      <c r="EW173" s="113">
        <v>0</v>
      </c>
      <c r="EX173" s="113">
        <v>0</v>
      </c>
      <c r="EY173" s="113">
        <v>0</v>
      </c>
      <c r="EZ173" s="113">
        <v>0</v>
      </c>
      <c r="FA173" s="113">
        <v>0</v>
      </c>
      <c r="FB173" s="113">
        <v>0</v>
      </c>
      <c r="FC173" s="113">
        <v>0</v>
      </c>
      <c r="FD173" s="113">
        <v>0</v>
      </c>
      <c r="FE173" s="113">
        <v>0</v>
      </c>
      <c r="FF173" s="113">
        <v>0</v>
      </c>
      <c r="FG173" s="113">
        <v>0</v>
      </c>
      <c r="FH173" s="113">
        <v>0</v>
      </c>
      <c r="FI173" s="113">
        <v>0</v>
      </c>
      <c r="FJ173" s="113">
        <v>0</v>
      </c>
      <c r="FK173" s="113">
        <v>0</v>
      </c>
      <c r="FL173" s="113">
        <v>0</v>
      </c>
      <c r="FM173" s="113">
        <v>0</v>
      </c>
      <c r="FN173" s="113">
        <v>0</v>
      </c>
      <c r="FO173" s="113">
        <v>0</v>
      </c>
      <c r="FP173" s="113">
        <v>0</v>
      </c>
      <c r="FQ173" s="113">
        <v>0</v>
      </c>
      <c r="FR173" s="113">
        <v>0</v>
      </c>
      <c r="FS173" s="113">
        <v>0</v>
      </c>
      <c r="FT173" s="113">
        <v>0</v>
      </c>
      <c r="FU173" s="113">
        <v>0</v>
      </c>
      <c r="FV173" s="113">
        <v>0</v>
      </c>
      <c r="FW173" s="113">
        <v>0</v>
      </c>
      <c r="FX173" s="113">
        <v>0</v>
      </c>
      <c r="FY173" s="113">
        <v>0</v>
      </c>
      <c r="FZ173" s="113">
        <v>0</v>
      </c>
      <c r="GA173" s="113">
        <v>0</v>
      </c>
      <c r="GB173" s="113">
        <v>0</v>
      </c>
      <c r="GC173" s="113">
        <v>0</v>
      </c>
      <c r="GD173" s="113">
        <v>0</v>
      </c>
      <c r="GE173" s="113">
        <v>0</v>
      </c>
      <c r="GF173" s="113">
        <v>0</v>
      </c>
      <c r="GG173" s="113">
        <v>0</v>
      </c>
      <c r="GH173" s="113">
        <v>0</v>
      </c>
      <c r="GI173" s="113">
        <f>SUM(E173:GH173)</f>
        <v>1376249.27</v>
      </c>
    </row>
    <row r="174" spans="1:191" ht="10.5">
      <c r="A174" s="7" t="s">
        <v>336</v>
      </c>
      <c r="B174" s="726" t="s">
        <v>337</v>
      </c>
      <c r="C174" s="726"/>
      <c r="D174" s="72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116"/>
      <c r="AZ174" s="116"/>
      <c r="BA174" s="116"/>
      <c r="BB174" s="116"/>
      <c r="BC174" s="116"/>
      <c r="BD174" s="116"/>
      <c r="BE174" s="116"/>
      <c r="BF174" s="116"/>
      <c r="BG174" s="116"/>
      <c r="BH174" s="116"/>
      <c r="BI174" s="116"/>
      <c r="BJ174" s="116"/>
      <c r="BK174" s="116"/>
      <c r="BL174" s="116"/>
      <c r="BM174" s="116"/>
      <c r="BN174" s="116"/>
      <c r="BO174" s="116"/>
      <c r="BP174" s="116"/>
      <c r="BQ174" s="116"/>
      <c r="BR174" s="116"/>
      <c r="BS174" s="116"/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  <c r="EB174" s="116"/>
      <c r="EC174" s="116"/>
      <c r="ED174" s="116"/>
      <c r="EE174" s="116"/>
      <c r="EF174" s="116"/>
      <c r="EG174" s="116"/>
      <c r="EH174" s="116"/>
      <c r="EI174" s="116"/>
      <c r="EJ174" s="116"/>
      <c r="EK174" s="116"/>
      <c r="EL174" s="116"/>
      <c r="EM174" s="116"/>
      <c r="EN174" s="116"/>
      <c r="EO174" s="116"/>
      <c r="EP174" s="116"/>
      <c r="EQ174" s="116"/>
      <c r="ER174" s="116"/>
      <c r="ES174" s="116"/>
      <c r="ET174" s="116"/>
      <c r="EU174" s="116"/>
      <c r="EV174" s="116"/>
      <c r="EW174" s="116"/>
      <c r="EX174" s="116"/>
      <c r="EY174" s="116"/>
      <c r="EZ174" s="116"/>
      <c r="FA174" s="116"/>
      <c r="FB174" s="116"/>
      <c r="FC174" s="116"/>
      <c r="FD174" s="116"/>
      <c r="FE174" s="116"/>
      <c r="FF174" s="116"/>
      <c r="FG174" s="116"/>
      <c r="FH174" s="116"/>
      <c r="FI174" s="116"/>
      <c r="FJ174" s="116"/>
      <c r="FK174" s="116"/>
      <c r="FL174" s="116"/>
      <c r="FM174" s="116"/>
      <c r="FN174" s="116"/>
      <c r="FO174" s="116"/>
      <c r="FP174" s="116"/>
      <c r="FQ174" s="116"/>
      <c r="FR174" s="116"/>
      <c r="FS174" s="116"/>
      <c r="FT174" s="116"/>
      <c r="FU174" s="116"/>
      <c r="FV174" s="116"/>
      <c r="FW174" s="116"/>
      <c r="FX174" s="116"/>
      <c r="FY174" s="116"/>
      <c r="FZ174" s="116"/>
      <c r="GA174" s="116"/>
      <c r="GB174" s="116"/>
      <c r="GC174" s="116"/>
      <c r="GD174" s="116"/>
      <c r="GE174" s="116"/>
      <c r="GF174" s="116"/>
      <c r="GG174" s="116"/>
      <c r="GH174" s="116"/>
      <c r="GI174" s="116"/>
    </row>
    <row r="175" spans="1:191">
      <c r="A175" s="727" t="s">
        <v>0</v>
      </c>
      <c r="B175" s="727"/>
      <c r="C175" s="9" t="s">
        <v>233</v>
      </c>
      <c r="D175" t="s">
        <v>234</v>
      </c>
      <c r="E175" s="113">
        <v>0</v>
      </c>
      <c r="F175" s="113">
        <v>0</v>
      </c>
      <c r="G175" s="113">
        <v>0</v>
      </c>
      <c r="H175" s="113">
        <v>0</v>
      </c>
      <c r="I175" s="113">
        <v>0</v>
      </c>
      <c r="J175" s="113">
        <v>0</v>
      </c>
      <c r="K175" s="113">
        <v>0</v>
      </c>
      <c r="L175" s="113">
        <v>0</v>
      </c>
      <c r="M175" s="113">
        <v>0</v>
      </c>
      <c r="N175" s="113">
        <v>0</v>
      </c>
      <c r="O175" s="113">
        <v>0</v>
      </c>
      <c r="P175" s="113">
        <v>0</v>
      </c>
      <c r="Q175" s="113">
        <v>0</v>
      </c>
      <c r="R175" s="113">
        <v>0</v>
      </c>
      <c r="S175" s="113">
        <v>0</v>
      </c>
      <c r="T175" s="113">
        <v>0</v>
      </c>
      <c r="U175" s="113">
        <v>0</v>
      </c>
      <c r="V175" s="113">
        <v>0</v>
      </c>
      <c r="W175" s="113">
        <v>0</v>
      </c>
      <c r="X175" s="113">
        <v>0</v>
      </c>
      <c r="Y175" s="113">
        <v>0</v>
      </c>
      <c r="Z175" s="113">
        <v>0</v>
      </c>
      <c r="AA175" s="113">
        <v>0</v>
      </c>
      <c r="AB175" s="113">
        <v>0</v>
      </c>
      <c r="AC175" s="113">
        <v>0</v>
      </c>
      <c r="AD175" s="113">
        <v>0</v>
      </c>
      <c r="AE175" s="113">
        <v>0</v>
      </c>
      <c r="AF175" s="113">
        <v>0</v>
      </c>
      <c r="AG175" s="113">
        <v>0</v>
      </c>
      <c r="AH175" s="113">
        <v>0</v>
      </c>
      <c r="AI175" s="113">
        <v>0</v>
      </c>
      <c r="AJ175" s="113">
        <v>0</v>
      </c>
      <c r="AK175" s="113">
        <v>0</v>
      </c>
      <c r="AL175" s="113">
        <v>0</v>
      </c>
      <c r="AM175" s="113">
        <v>0</v>
      </c>
      <c r="AN175" s="113">
        <v>0</v>
      </c>
      <c r="AO175" s="113">
        <v>0</v>
      </c>
      <c r="AP175" s="113">
        <v>0</v>
      </c>
      <c r="AQ175" s="113">
        <v>0</v>
      </c>
      <c r="AR175" s="113">
        <v>0</v>
      </c>
      <c r="AS175" s="113">
        <v>0</v>
      </c>
      <c r="AT175" s="113">
        <v>0</v>
      </c>
      <c r="AU175" s="113">
        <v>0</v>
      </c>
      <c r="AV175" s="113">
        <v>0</v>
      </c>
      <c r="AW175" s="113">
        <v>0</v>
      </c>
      <c r="AX175" s="113">
        <v>0</v>
      </c>
      <c r="AY175" s="113">
        <v>0</v>
      </c>
      <c r="AZ175" s="113">
        <v>0</v>
      </c>
      <c r="BA175" s="113">
        <v>0</v>
      </c>
      <c r="BB175" s="113">
        <v>0</v>
      </c>
      <c r="BC175" s="113">
        <v>0</v>
      </c>
      <c r="BD175" s="113">
        <v>0</v>
      </c>
      <c r="BE175" s="113">
        <v>0</v>
      </c>
      <c r="BF175" s="113">
        <v>0</v>
      </c>
      <c r="BG175" s="113">
        <v>0</v>
      </c>
      <c r="BH175" s="113">
        <v>0</v>
      </c>
      <c r="BI175" s="113">
        <v>0</v>
      </c>
      <c r="BJ175" s="113">
        <v>0</v>
      </c>
      <c r="BK175" s="113">
        <v>0</v>
      </c>
      <c r="BL175" s="113">
        <v>0</v>
      </c>
      <c r="BM175" s="113">
        <v>0</v>
      </c>
      <c r="BN175" s="113">
        <v>0</v>
      </c>
      <c r="BO175" s="113">
        <v>0</v>
      </c>
      <c r="BP175" s="113">
        <v>0</v>
      </c>
      <c r="BQ175" s="113">
        <v>0</v>
      </c>
      <c r="BR175" s="113">
        <v>0</v>
      </c>
      <c r="BS175" s="113">
        <v>0</v>
      </c>
      <c r="BT175" s="113">
        <v>0</v>
      </c>
      <c r="BU175" s="113">
        <v>0</v>
      </c>
      <c r="BV175" s="113">
        <v>0</v>
      </c>
      <c r="BW175" s="113">
        <v>0</v>
      </c>
      <c r="BX175" s="113">
        <v>0</v>
      </c>
      <c r="BY175" s="113">
        <v>0</v>
      </c>
      <c r="BZ175" s="113">
        <v>0</v>
      </c>
      <c r="CA175" s="113">
        <v>0</v>
      </c>
      <c r="CB175" s="113">
        <v>0</v>
      </c>
      <c r="CC175" s="113">
        <v>0</v>
      </c>
      <c r="CD175" s="113">
        <v>0</v>
      </c>
      <c r="CE175" s="113">
        <v>0</v>
      </c>
      <c r="CF175" s="113">
        <v>0</v>
      </c>
      <c r="CG175" s="113">
        <v>0</v>
      </c>
      <c r="CH175" s="113">
        <v>0</v>
      </c>
      <c r="CI175" s="113">
        <v>0</v>
      </c>
      <c r="CJ175" s="113">
        <v>0</v>
      </c>
      <c r="CK175" s="113">
        <v>0</v>
      </c>
      <c r="CL175" s="113">
        <v>0</v>
      </c>
      <c r="CM175" s="113">
        <v>0</v>
      </c>
      <c r="CN175" s="113">
        <v>0</v>
      </c>
      <c r="CO175" s="113">
        <v>0</v>
      </c>
      <c r="CP175" s="113">
        <v>0</v>
      </c>
      <c r="CQ175" s="113">
        <v>0</v>
      </c>
      <c r="CR175" s="113">
        <v>0</v>
      </c>
      <c r="CS175" s="113">
        <v>0</v>
      </c>
      <c r="CT175" s="113">
        <v>0</v>
      </c>
      <c r="CU175" s="113">
        <v>0</v>
      </c>
      <c r="CV175" s="113">
        <v>0</v>
      </c>
      <c r="CW175" s="113">
        <v>0</v>
      </c>
      <c r="CX175" s="113">
        <v>0</v>
      </c>
      <c r="CY175" s="113">
        <v>0</v>
      </c>
      <c r="CZ175" s="113">
        <v>0</v>
      </c>
      <c r="DA175" s="113">
        <v>0</v>
      </c>
      <c r="DB175" s="113">
        <v>0</v>
      </c>
      <c r="DC175" s="113">
        <v>0</v>
      </c>
      <c r="DD175" s="113">
        <v>267.12</v>
      </c>
      <c r="DE175" s="113">
        <v>0</v>
      </c>
      <c r="DF175" s="113">
        <v>0</v>
      </c>
      <c r="DG175" s="113">
        <v>0</v>
      </c>
      <c r="DH175" s="113">
        <v>0</v>
      </c>
      <c r="DI175" s="113">
        <v>0</v>
      </c>
      <c r="DJ175" s="113">
        <v>0</v>
      </c>
      <c r="DK175" s="113">
        <v>0</v>
      </c>
      <c r="DL175" s="113">
        <v>0</v>
      </c>
      <c r="DM175" s="113">
        <v>0</v>
      </c>
      <c r="DN175" s="113">
        <v>0</v>
      </c>
      <c r="DO175" s="113">
        <v>0</v>
      </c>
      <c r="DP175" s="113">
        <v>0</v>
      </c>
      <c r="DQ175" s="113">
        <v>0</v>
      </c>
      <c r="DR175" s="113">
        <v>0</v>
      </c>
      <c r="DS175" s="113">
        <v>0</v>
      </c>
      <c r="DT175" s="113">
        <v>0</v>
      </c>
      <c r="DU175" s="113">
        <v>0</v>
      </c>
      <c r="DV175" s="113">
        <v>0</v>
      </c>
      <c r="DW175" s="113">
        <v>0</v>
      </c>
      <c r="DX175" s="113">
        <v>0</v>
      </c>
      <c r="DY175" s="113">
        <v>0</v>
      </c>
      <c r="DZ175" s="113">
        <v>0</v>
      </c>
      <c r="EA175" s="113">
        <v>0</v>
      </c>
      <c r="EB175" s="113">
        <v>0</v>
      </c>
      <c r="EC175" s="113">
        <v>0</v>
      </c>
      <c r="ED175" s="113">
        <v>0</v>
      </c>
      <c r="EE175" s="113">
        <v>0</v>
      </c>
      <c r="EF175" s="113">
        <v>0</v>
      </c>
      <c r="EG175" s="113">
        <v>0</v>
      </c>
      <c r="EH175" s="113">
        <v>0</v>
      </c>
      <c r="EI175" s="113">
        <v>4004.9</v>
      </c>
      <c r="EJ175" s="113">
        <v>3114.96</v>
      </c>
      <c r="EK175" s="113">
        <v>0</v>
      </c>
      <c r="EL175" s="113">
        <v>0</v>
      </c>
      <c r="EM175" s="113">
        <v>0</v>
      </c>
      <c r="EN175" s="113">
        <v>0</v>
      </c>
      <c r="EO175" s="113">
        <v>0</v>
      </c>
      <c r="EP175" s="113">
        <v>0</v>
      </c>
      <c r="EQ175" s="113">
        <v>0</v>
      </c>
      <c r="ER175" s="113">
        <v>0</v>
      </c>
      <c r="ES175" s="113">
        <v>0</v>
      </c>
      <c r="ET175" s="113">
        <v>0</v>
      </c>
      <c r="EU175" s="113">
        <v>0</v>
      </c>
      <c r="EV175" s="113">
        <v>0</v>
      </c>
      <c r="EW175" s="113">
        <v>0</v>
      </c>
      <c r="EX175" s="113">
        <v>0</v>
      </c>
      <c r="EY175" s="113">
        <v>0</v>
      </c>
      <c r="EZ175" s="113">
        <v>0</v>
      </c>
      <c r="FA175" s="113">
        <v>0</v>
      </c>
      <c r="FB175" s="113">
        <v>0</v>
      </c>
      <c r="FC175" s="113">
        <v>0</v>
      </c>
      <c r="FD175" s="113">
        <v>0</v>
      </c>
      <c r="FE175" s="113">
        <v>0</v>
      </c>
      <c r="FF175" s="113">
        <v>0</v>
      </c>
      <c r="FG175" s="113">
        <v>0</v>
      </c>
      <c r="FH175" s="113">
        <v>0</v>
      </c>
      <c r="FI175" s="113">
        <v>0</v>
      </c>
      <c r="FJ175" s="113">
        <v>0</v>
      </c>
      <c r="FK175" s="113">
        <v>0</v>
      </c>
      <c r="FL175" s="113">
        <v>0</v>
      </c>
      <c r="FM175" s="113">
        <v>0</v>
      </c>
      <c r="FN175" s="113">
        <v>0</v>
      </c>
      <c r="FO175" s="113">
        <v>0</v>
      </c>
      <c r="FP175" s="113">
        <v>0</v>
      </c>
      <c r="FQ175" s="113">
        <v>0</v>
      </c>
      <c r="FR175" s="113">
        <v>0</v>
      </c>
      <c r="FS175" s="113">
        <v>0</v>
      </c>
      <c r="FT175" s="113">
        <v>0</v>
      </c>
      <c r="FU175" s="113">
        <v>0</v>
      </c>
      <c r="FV175" s="113">
        <v>0</v>
      </c>
      <c r="FW175" s="113">
        <v>0</v>
      </c>
      <c r="FX175" s="113">
        <v>0</v>
      </c>
      <c r="FY175" s="113">
        <v>0</v>
      </c>
      <c r="FZ175" s="113">
        <v>0</v>
      </c>
      <c r="GA175" s="113">
        <v>0</v>
      </c>
      <c r="GB175" s="113">
        <v>0</v>
      </c>
      <c r="GC175" s="113">
        <v>0</v>
      </c>
      <c r="GD175" s="113">
        <v>0</v>
      </c>
      <c r="GE175" s="113">
        <v>0</v>
      </c>
      <c r="GF175" s="113">
        <v>0</v>
      </c>
      <c r="GG175" s="113">
        <v>0</v>
      </c>
      <c r="GH175" s="113">
        <v>0</v>
      </c>
      <c r="GI175" s="113">
        <f>SUM(E175:GH175)</f>
        <v>7386.9800000000005</v>
      </c>
    </row>
    <row r="176" spans="1:191">
      <c r="A176" s="727" t="s">
        <v>0</v>
      </c>
      <c r="B176" s="727"/>
      <c r="C176" s="9" t="s">
        <v>315</v>
      </c>
      <c r="D176" t="s">
        <v>316</v>
      </c>
      <c r="E176" s="113">
        <v>0</v>
      </c>
      <c r="F176" s="113">
        <v>0</v>
      </c>
      <c r="G176" s="113">
        <v>0</v>
      </c>
      <c r="H176" s="113">
        <v>0</v>
      </c>
      <c r="I176" s="113">
        <v>0</v>
      </c>
      <c r="J176" s="113">
        <v>0</v>
      </c>
      <c r="K176" s="113">
        <v>0</v>
      </c>
      <c r="L176" s="113">
        <v>0</v>
      </c>
      <c r="M176" s="113">
        <v>0</v>
      </c>
      <c r="N176" s="113">
        <v>0</v>
      </c>
      <c r="O176" s="113">
        <v>0</v>
      </c>
      <c r="P176" s="113">
        <v>0</v>
      </c>
      <c r="Q176" s="113">
        <v>0</v>
      </c>
      <c r="R176" s="113">
        <v>0</v>
      </c>
      <c r="S176" s="113">
        <v>3322.96</v>
      </c>
      <c r="T176" s="113">
        <v>0</v>
      </c>
      <c r="U176" s="113">
        <v>0</v>
      </c>
      <c r="V176" s="113">
        <v>0</v>
      </c>
      <c r="W176" s="113">
        <v>5776.05</v>
      </c>
      <c r="X176" s="113">
        <v>0</v>
      </c>
      <c r="Y176" s="113">
        <v>2999.63</v>
      </c>
      <c r="Z176" s="113">
        <v>0</v>
      </c>
      <c r="AA176" s="113">
        <v>0</v>
      </c>
      <c r="AB176" s="113">
        <v>0</v>
      </c>
      <c r="AC176" s="113">
        <v>0</v>
      </c>
      <c r="AD176" s="113">
        <v>0</v>
      </c>
      <c r="AE176" s="113">
        <v>5058.01</v>
      </c>
      <c r="AF176" s="113">
        <v>322</v>
      </c>
      <c r="AG176" s="113">
        <v>0</v>
      </c>
      <c r="AH176" s="113">
        <v>0</v>
      </c>
      <c r="AI176" s="113">
        <v>0</v>
      </c>
      <c r="AJ176" s="113">
        <v>0</v>
      </c>
      <c r="AK176" s="113">
        <v>0</v>
      </c>
      <c r="AL176" s="113">
        <v>0</v>
      </c>
      <c r="AM176" s="113">
        <v>0</v>
      </c>
      <c r="AN176" s="113">
        <v>0</v>
      </c>
      <c r="AO176" s="113">
        <v>3891.07</v>
      </c>
      <c r="AP176" s="113">
        <v>0</v>
      </c>
      <c r="AQ176" s="113">
        <v>0</v>
      </c>
      <c r="AR176" s="113">
        <v>0</v>
      </c>
      <c r="AS176" s="113">
        <v>0</v>
      </c>
      <c r="AT176" s="113">
        <v>0</v>
      </c>
      <c r="AU176" s="113">
        <v>0</v>
      </c>
      <c r="AV176" s="113">
        <v>0</v>
      </c>
      <c r="AW176" s="113">
        <v>0</v>
      </c>
      <c r="AX176" s="113">
        <v>0</v>
      </c>
      <c r="AY176" s="113">
        <v>5772.53</v>
      </c>
      <c r="AZ176" s="113">
        <v>0</v>
      </c>
      <c r="BA176" s="113">
        <v>0</v>
      </c>
      <c r="BB176" s="113">
        <v>1764.9</v>
      </c>
      <c r="BC176" s="113">
        <v>1011.93</v>
      </c>
      <c r="BD176" s="113">
        <v>0</v>
      </c>
      <c r="BE176" s="113">
        <v>0</v>
      </c>
      <c r="BF176" s="113">
        <v>1986.41</v>
      </c>
      <c r="BG176" s="113">
        <v>5247.84</v>
      </c>
      <c r="BH176" s="113">
        <v>2316.6</v>
      </c>
      <c r="BI176" s="113">
        <v>0</v>
      </c>
      <c r="BJ176" s="113">
        <v>0</v>
      </c>
      <c r="BK176" s="113">
        <v>0</v>
      </c>
      <c r="BL176" s="113">
        <v>0</v>
      </c>
      <c r="BM176" s="113">
        <v>0</v>
      </c>
      <c r="BN176" s="113">
        <v>0</v>
      </c>
      <c r="BO176" s="113">
        <v>0</v>
      </c>
      <c r="BP176" s="113">
        <v>0</v>
      </c>
      <c r="BQ176" s="113">
        <v>0</v>
      </c>
      <c r="BR176" s="113">
        <v>0</v>
      </c>
      <c r="BS176" s="113">
        <v>0</v>
      </c>
      <c r="BT176" s="113">
        <v>0</v>
      </c>
      <c r="BU176" s="113">
        <v>0</v>
      </c>
      <c r="BV176" s="113">
        <v>5879.86</v>
      </c>
      <c r="BW176" s="113">
        <v>0</v>
      </c>
      <c r="BX176" s="113">
        <v>7052.45</v>
      </c>
      <c r="BY176" s="113">
        <v>0</v>
      </c>
      <c r="BZ176" s="113">
        <v>0</v>
      </c>
      <c r="CA176" s="113">
        <v>0</v>
      </c>
      <c r="CB176" s="113">
        <v>8754.1</v>
      </c>
      <c r="CC176" s="113">
        <v>0</v>
      </c>
      <c r="CD176" s="113">
        <v>0</v>
      </c>
      <c r="CE176" s="113">
        <v>0</v>
      </c>
      <c r="CF176" s="113">
        <v>0</v>
      </c>
      <c r="CG176" s="113">
        <v>0</v>
      </c>
      <c r="CH176" s="113">
        <v>0</v>
      </c>
      <c r="CI176" s="113">
        <v>0</v>
      </c>
      <c r="CJ176" s="113">
        <v>0</v>
      </c>
      <c r="CK176" s="113">
        <v>0</v>
      </c>
      <c r="CL176" s="113">
        <v>0</v>
      </c>
      <c r="CM176" s="113">
        <v>0</v>
      </c>
      <c r="CN176" s="113">
        <v>0</v>
      </c>
      <c r="CO176" s="113">
        <v>8795.56</v>
      </c>
      <c r="CP176" s="113">
        <v>0</v>
      </c>
      <c r="CQ176" s="113">
        <v>0</v>
      </c>
      <c r="CR176" s="113">
        <v>0</v>
      </c>
      <c r="CS176" s="113">
        <v>0</v>
      </c>
      <c r="CT176" s="113">
        <v>0</v>
      </c>
      <c r="CU176" s="113">
        <v>0</v>
      </c>
      <c r="CV176" s="113">
        <v>0</v>
      </c>
      <c r="CW176" s="113">
        <v>0</v>
      </c>
      <c r="CX176" s="113">
        <v>0</v>
      </c>
      <c r="CY176" s="113">
        <v>0</v>
      </c>
      <c r="CZ176" s="113">
        <v>0</v>
      </c>
      <c r="DA176" s="113">
        <v>0</v>
      </c>
      <c r="DB176" s="113">
        <v>5079.3999999999996</v>
      </c>
      <c r="DC176" s="113">
        <v>8374.11</v>
      </c>
      <c r="DD176" s="113">
        <v>4474.09</v>
      </c>
      <c r="DE176" s="113">
        <v>0</v>
      </c>
      <c r="DF176" s="113">
        <v>0</v>
      </c>
      <c r="DG176" s="113">
        <v>0</v>
      </c>
      <c r="DH176" s="113">
        <v>0</v>
      </c>
      <c r="DI176" s="113">
        <v>0</v>
      </c>
      <c r="DJ176" s="113">
        <v>609.23</v>
      </c>
      <c r="DK176" s="113">
        <v>0</v>
      </c>
      <c r="DL176" s="113">
        <v>0</v>
      </c>
      <c r="DM176" s="113">
        <v>0</v>
      </c>
      <c r="DN176" s="113">
        <v>0</v>
      </c>
      <c r="DO176" s="113">
        <v>0</v>
      </c>
      <c r="DP176" s="113">
        <v>1509.86</v>
      </c>
      <c r="DQ176" s="113">
        <v>0</v>
      </c>
      <c r="DR176" s="113">
        <v>0</v>
      </c>
      <c r="DS176" s="113">
        <v>0</v>
      </c>
      <c r="DT176" s="113">
        <v>0</v>
      </c>
      <c r="DU176" s="113">
        <v>0</v>
      </c>
      <c r="DV176" s="113">
        <v>0</v>
      </c>
      <c r="DW176" s="113">
        <v>0</v>
      </c>
      <c r="DX176" s="113">
        <v>0</v>
      </c>
      <c r="DY176" s="113">
        <v>0</v>
      </c>
      <c r="DZ176" s="113">
        <v>0</v>
      </c>
      <c r="EA176" s="113">
        <v>0</v>
      </c>
      <c r="EB176" s="113">
        <v>0</v>
      </c>
      <c r="EC176" s="113">
        <v>0</v>
      </c>
      <c r="ED176" s="113">
        <v>0</v>
      </c>
      <c r="EE176" s="113">
        <v>0</v>
      </c>
      <c r="EF176" s="113">
        <v>0</v>
      </c>
      <c r="EG176" s="113">
        <v>0</v>
      </c>
      <c r="EH176" s="113">
        <v>0</v>
      </c>
      <c r="EI176" s="113">
        <v>0</v>
      </c>
      <c r="EJ176" s="113">
        <v>2135.38</v>
      </c>
      <c r="EK176" s="113">
        <v>3269.49</v>
      </c>
      <c r="EL176" s="113">
        <v>0</v>
      </c>
      <c r="EM176" s="113">
        <v>0</v>
      </c>
      <c r="EN176" s="113">
        <v>0</v>
      </c>
      <c r="EO176" s="113">
        <v>0</v>
      </c>
      <c r="EP176" s="113">
        <v>0</v>
      </c>
      <c r="EQ176" s="113">
        <v>0</v>
      </c>
      <c r="ER176" s="113">
        <v>0</v>
      </c>
      <c r="ES176" s="113">
        <v>0</v>
      </c>
      <c r="ET176" s="113">
        <v>0</v>
      </c>
      <c r="EU176" s="113">
        <v>0</v>
      </c>
      <c r="EV176" s="113">
        <v>0</v>
      </c>
      <c r="EW176" s="113">
        <v>0</v>
      </c>
      <c r="EX176" s="113">
        <v>0</v>
      </c>
      <c r="EY176" s="113">
        <v>0</v>
      </c>
      <c r="EZ176" s="113">
        <v>0</v>
      </c>
      <c r="FA176" s="113">
        <v>0</v>
      </c>
      <c r="FB176" s="113">
        <v>0</v>
      </c>
      <c r="FC176" s="113">
        <v>0</v>
      </c>
      <c r="FD176" s="113">
        <v>0</v>
      </c>
      <c r="FE176" s="113">
        <v>0</v>
      </c>
      <c r="FF176" s="113">
        <v>0</v>
      </c>
      <c r="FG176" s="113">
        <v>0</v>
      </c>
      <c r="FH176" s="113">
        <v>0</v>
      </c>
      <c r="FI176" s="113">
        <v>0</v>
      </c>
      <c r="FJ176" s="113">
        <v>0</v>
      </c>
      <c r="FK176" s="113">
        <v>0</v>
      </c>
      <c r="FL176" s="113">
        <v>0</v>
      </c>
      <c r="FM176" s="113">
        <v>0</v>
      </c>
      <c r="FN176" s="113">
        <v>0</v>
      </c>
      <c r="FO176" s="113">
        <v>0</v>
      </c>
      <c r="FP176" s="113">
        <v>0</v>
      </c>
      <c r="FQ176" s="113">
        <v>0</v>
      </c>
      <c r="FR176" s="113">
        <v>0</v>
      </c>
      <c r="FS176" s="113">
        <v>0</v>
      </c>
      <c r="FT176" s="113">
        <v>0</v>
      </c>
      <c r="FU176" s="113">
        <v>0</v>
      </c>
      <c r="FV176" s="113">
        <v>0</v>
      </c>
      <c r="FW176" s="113">
        <v>0</v>
      </c>
      <c r="FX176" s="113">
        <v>0</v>
      </c>
      <c r="FY176" s="113">
        <v>0</v>
      </c>
      <c r="FZ176" s="113">
        <v>0</v>
      </c>
      <c r="GA176" s="113">
        <v>0</v>
      </c>
      <c r="GB176" s="113">
        <v>0</v>
      </c>
      <c r="GC176" s="113">
        <v>0</v>
      </c>
      <c r="GD176" s="113">
        <v>0</v>
      </c>
      <c r="GE176" s="113">
        <v>0</v>
      </c>
      <c r="GF176" s="113">
        <v>0</v>
      </c>
      <c r="GG176" s="113">
        <v>0</v>
      </c>
      <c r="GH176" s="113">
        <v>0</v>
      </c>
      <c r="GI176" s="113">
        <f>SUM(E176:GH176)</f>
        <v>95403.459999999992</v>
      </c>
    </row>
    <row r="177" spans="1:191" ht="10.5">
      <c r="A177" s="7" t="s">
        <v>338</v>
      </c>
      <c r="B177" s="726" t="s">
        <v>339</v>
      </c>
      <c r="C177" s="726"/>
      <c r="D177" s="72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  <c r="EB177" s="116"/>
      <c r="EC177" s="116"/>
      <c r="ED177" s="116"/>
      <c r="EE177" s="116"/>
      <c r="EF177" s="116"/>
      <c r="EG177" s="116"/>
      <c r="EH177" s="116"/>
      <c r="EI177" s="116"/>
      <c r="EJ177" s="116"/>
      <c r="EK177" s="116"/>
      <c r="EL177" s="116"/>
      <c r="EM177" s="116"/>
      <c r="EN177" s="116"/>
      <c r="EO177" s="116"/>
      <c r="EP177" s="116"/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6"/>
      <c r="FA177" s="116"/>
      <c r="FB177" s="116"/>
      <c r="FC177" s="116"/>
      <c r="FD177" s="116"/>
      <c r="FE177" s="116"/>
      <c r="FF177" s="116"/>
      <c r="FG177" s="116"/>
      <c r="FH177" s="116"/>
      <c r="FI177" s="116"/>
      <c r="FJ177" s="116"/>
      <c r="FK177" s="116"/>
      <c r="FL177" s="116"/>
      <c r="FM177" s="116"/>
      <c r="FN177" s="116"/>
      <c r="FO177" s="116"/>
      <c r="FP177" s="116"/>
      <c r="FQ177" s="116"/>
      <c r="FR177" s="116"/>
      <c r="FS177" s="116"/>
      <c r="FT177" s="116"/>
      <c r="FU177" s="116"/>
      <c r="FV177" s="116"/>
      <c r="FW177" s="116"/>
      <c r="FX177" s="116"/>
      <c r="FY177" s="116"/>
      <c r="FZ177" s="116"/>
      <c r="GA177" s="116"/>
      <c r="GB177" s="116"/>
      <c r="GC177" s="116"/>
      <c r="GD177" s="116"/>
      <c r="GE177" s="116"/>
      <c r="GF177" s="116"/>
      <c r="GG177" s="116"/>
      <c r="GH177" s="116"/>
      <c r="GI177" s="116"/>
    </row>
    <row r="178" spans="1:191">
      <c r="A178" s="727" t="s">
        <v>0</v>
      </c>
      <c r="B178" s="727"/>
      <c r="C178" s="9" t="s">
        <v>233</v>
      </c>
      <c r="D178" t="s">
        <v>234</v>
      </c>
      <c r="E178" s="113">
        <v>0</v>
      </c>
      <c r="F178" s="113">
        <v>0</v>
      </c>
      <c r="G178" s="113">
        <v>0</v>
      </c>
      <c r="H178" s="113">
        <v>0</v>
      </c>
      <c r="I178" s="113">
        <v>0</v>
      </c>
      <c r="J178" s="113">
        <v>0</v>
      </c>
      <c r="K178" s="113">
        <v>0</v>
      </c>
      <c r="L178" s="113">
        <v>0</v>
      </c>
      <c r="M178" s="113">
        <v>0</v>
      </c>
      <c r="N178" s="113">
        <v>0</v>
      </c>
      <c r="O178" s="113">
        <v>0</v>
      </c>
      <c r="P178" s="113">
        <v>0</v>
      </c>
      <c r="Q178" s="113">
        <v>9.4600000000000009</v>
      </c>
      <c r="R178" s="113">
        <v>0</v>
      </c>
      <c r="S178" s="113">
        <v>0</v>
      </c>
      <c r="T178" s="113">
        <v>0</v>
      </c>
      <c r="U178" s="113">
        <v>0</v>
      </c>
      <c r="V178" s="113">
        <v>0</v>
      </c>
      <c r="W178" s="113">
        <v>0</v>
      </c>
      <c r="X178" s="113">
        <v>0</v>
      </c>
      <c r="Y178" s="113">
        <v>0</v>
      </c>
      <c r="Z178" s="113">
        <v>0</v>
      </c>
      <c r="AA178" s="113">
        <v>0</v>
      </c>
      <c r="AB178" s="113">
        <v>0</v>
      </c>
      <c r="AC178" s="113">
        <v>0</v>
      </c>
      <c r="AD178" s="113">
        <v>0</v>
      </c>
      <c r="AE178" s="113">
        <v>0</v>
      </c>
      <c r="AF178" s="113">
        <v>0</v>
      </c>
      <c r="AG178" s="113">
        <v>0</v>
      </c>
      <c r="AH178" s="113">
        <v>0</v>
      </c>
      <c r="AI178" s="113">
        <v>0</v>
      </c>
      <c r="AJ178" s="113">
        <v>0</v>
      </c>
      <c r="AK178" s="113">
        <v>0</v>
      </c>
      <c r="AL178" s="113">
        <v>0</v>
      </c>
      <c r="AM178" s="113">
        <v>0</v>
      </c>
      <c r="AN178" s="113">
        <v>0</v>
      </c>
      <c r="AO178" s="113">
        <v>0</v>
      </c>
      <c r="AP178" s="113">
        <v>0</v>
      </c>
      <c r="AQ178" s="113">
        <v>0</v>
      </c>
      <c r="AR178" s="113">
        <v>0</v>
      </c>
      <c r="AS178" s="113">
        <v>0</v>
      </c>
      <c r="AT178" s="113">
        <v>0</v>
      </c>
      <c r="AU178" s="113">
        <v>0</v>
      </c>
      <c r="AV178" s="113">
        <v>0</v>
      </c>
      <c r="AW178" s="113">
        <v>0</v>
      </c>
      <c r="AX178" s="113">
        <v>0</v>
      </c>
      <c r="AY178" s="113">
        <v>0</v>
      </c>
      <c r="AZ178" s="113">
        <v>0</v>
      </c>
      <c r="BA178" s="113">
        <v>0</v>
      </c>
      <c r="BB178" s="113">
        <v>0</v>
      </c>
      <c r="BC178" s="113">
        <v>0</v>
      </c>
      <c r="BD178" s="113">
        <v>0</v>
      </c>
      <c r="BE178" s="113">
        <v>0</v>
      </c>
      <c r="BF178" s="113">
        <v>0</v>
      </c>
      <c r="BG178" s="113">
        <v>0</v>
      </c>
      <c r="BH178" s="113">
        <v>0</v>
      </c>
      <c r="BI178" s="113">
        <v>0</v>
      </c>
      <c r="BJ178" s="113">
        <v>0</v>
      </c>
      <c r="BK178" s="113">
        <v>0</v>
      </c>
      <c r="BL178" s="113">
        <v>0</v>
      </c>
      <c r="BM178" s="113">
        <v>0</v>
      </c>
      <c r="BN178" s="113">
        <v>0</v>
      </c>
      <c r="BO178" s="113">
        <v>675.3</v>
      </c>
      <c r="BP178" s="113">
        <v>0</v>
      </c>
      <c r="BQ178" s="113">
        <v>0</v>
      </c>
      <c r="BR178" s="113">
        <v>0</v>
      </c>
      <c r="BS178" s="113">
        <v>0</v>
      </c>
      <c r="BT178" s="113">
        <v>0</v>
      </c>
      <c r="BU178" s="113">
        <v>0</v>
      </c>
      <c r="BV178" s="113">
        <v>0</v>
      </c>
      <c r="BW178" s="113">
        <v>0</v>
      </c>
      <c r="BX178" s="113">
        <v>0</v>
      </c>
      <c r="BY178" s="113">
        <v>0</v>
      </c>
      <c r="BZ178" s="113">
        <v>13385.12</v>
      </c>
      <c r="CA178" s="113">
        <v>7072.02</v>
      </c>
      <c r="CB178" s="113">
        <v>0</v>
      </c>
      <c r="CC178" s="113">
        <v>0</v>
      </c>
      <c r="CD178" s="113">
        <v>0</v>
      </c>
      <c r="CE178" s="113">
        <v>0</v>
      </c>
      <c r="CF178" s="113">
        <v>0</v>
      </c>
      <c r="CG178" s="113">
        <v>0</v>
      </c>
      <c r="CH178" s="113">
        <v>0</v>
      </c>
      <c r="CI178" s="113">
        <v>0</v>
      </c>
      <c r="CJ178" s="113">
        <v>0</v>
      </c>
      <c r="CK178" s="113">
        <v>0</v>
      </c>
      <c r="CL178" s="113">
        <v>0</v>
      </c>
      <c r="CM178" s="113">
        <v>0</v>
      </c>
      <c r="CN178" s="113">
        <v>0</v>
      </c>
      <c r="CO178" s="113">
        <v>0</v>
      </c>
      <c r="CP178" s="113">
        <v>0</v>
      </c>
      <c r="CQ178" s="113">
        <v>0</v>
      </c>
      <c r="CR178" s="113">
        <v>0</v>
      </c>
      <c r="CS178" s="113">
        <v>0</v>
      </c>
      <c r="CT178" s="113">
        <v>0</v>
      </c>
      <c r="CU178" s="113">
        <v>0</v>
      </c>
      <c r="CV178" s="113">
        <v>0</v>
      </c>
      <c r="CW178" s="113">
        <v>0</v>
      </c>
      <c r="CX178" s="113">
        <v>0</v>
      </c>
      <c r="CY178" s="113">
        <v>0</v>
      </c>
      <c r="CZ178" s="113">
        <v>0</v>
      </c>
      <c r="DA178" s="113">
        <v>0</v>
      </c>
      <c r="DB178" s="113">
        <v>0</v>
      </c>
      <c r="DC178" s="113">
        <v>0</v>
      </c>
      <c r="DD178" s="113">
        <v>0</v>
      </c>
      <c r="DE178" s="113">
        <v>0</v>
      </c>
      <c r="DF178" s="113">
        <v>0</v>
      </c>
      <c r="DG178" s="113">
        <v>10595.62</v>
      </c>
      <c r="DH178" s="113">
        <v>0</v>
      </c>
      <c r="DI178" s="113">
        <v>0</v>
      </c>
      <c r="DJ178" s="113">
        <v>0</v>
      </c>
      <c r="DK178" s="113">
        <v>0</v>
      </c>
      <c r="DL178" s="113">
        <v>0</v>
      </c>
      <c r="DM178" s="113">
        <v>0</v>
      </c>
      <c r="DN178" s="113">
        <v>0</v>
      </c>
      <c r="DO178" s="113">
        <v>0</v>
      </c>
      <c r="DP178" s="113">
        <v>0</v>
      </c>
      <c r="DQ178" s="113">
        <v>0</v>
      </c>
      <c r="DR178" s="113">
        <v>0</v>
      </c>
      <c r="DS178" s="113">
        <v>0</v>
      </c>
      <c r="DT178" s="113">
        <v>0</v>
      </c>
      <c r="DU178" s="113">
        <v>0</v>
      </c>
      <c r="DV178" s="113">
        <v>0</v>
      </c>
      <c r="DW178" s="113">
        <v>0</v>
      </c>
      <c r="DX178" s="113">
        <v>0</v>
      </c>
      <c r="DY178" s="113">
        <v>0</v>
      </c>
      <c r="DZ178" s="113">
        <v>0</v>
      </c>
      <c r="EA178" s="113">
        <v>0</v>
      </c>
      <c r="EB178" s="113">
        <v>0</v>
      </c>
      <c r="EC178" s="113">
        <v>0</v>
      </c>
      <c r="ED178" s="113">
        <v>0</v>
      </c>
      <c r="EE178" s="113">
        <v>0</v>
      </c>
      <c r="EF178" s="113">
        <v>0</v>
      </c>
      <c r="EG178" s="113">
        <v>0</v>
      </c>
      <c r="EH178" s="113">
        <v>0</v>
      </c>
      <c r="EI178" s="113">
        <v>2109.09</v>
      </c>
      <c r="EJ178" s="113">
        <v>4028.87</v>
      </c>
      <c r="EK178" s="113">
        <v>0</v>
      </c>
      <c r="EL178" s="113">
        <v>0</v>
      </c>
      <c r="EM178" s="113">
        <v>0</v>
      </c>
      <c r="EN178" s="113">
        <v>0</v>
      </c>
      <c r="EO178" s="113">
        <v>0</v>
      </c>
      <c r="EP178" s="113">
        <v>0</v>
      </c>
      <c r="EQ178" s="113">
        <v>0</v>
      </c>
      <c r="ER178" s="113">
        <v>0</v>
      </c>
      <c r="ES178" s="113">
        <v>0</v>
      </c>
      <c r="ET178" s="113">
        <v>0</v>
      </c>
      <c r="EU178" s="113">
        <v>0</v>
      </c>
      <c r="EV178" s="113">
        <v>0</v>
      </c>
      <c r="EW178" s="113">
        <v>0</v>
      </c>
      <c r="EX178" s="113">
        <v>0</v>
      </c>
      <c r="EY178" s="113">
        <v>0</v>
      </c>
      <c r="EZ178" s="113">
        <v>0</v>
      </c>
      <c r="FA178" s="113">
        <v>0</v>
      </c>
      <c r="FB178" s="113">
        <v>0</v>
      </c>
      <c r="FC178" s="113">
        <v>0</v>
      </c>
      <c r="FD178" s="113">
        <v>0</v>
      </c>
      <c r="FE178" s="113">
        <v>0</v>
      </c>
      <c r="FF178" s="113">
        <v>0</v>
      </c>
      <c r="FG178" s="113">
        <v>0</v>
      </c>
      <c r="FH178" s="113">
        <v>0</v>
      </c>
      <c r="FI178" s="113">
        <v>0</v>
      </c>
      <c r="FJ178" s="113">
        <v>0</v>
      </c>
      <c r="FK178" s="113">
        <v>0</v>
      </c>
      <c r="FL178" s="113">
        <v>0</v>
      </c>
      <c r="FM178" s="113">
        <v>0</v>
      </c>
      <c r="FN178" s="113">
        <v>0</v>
      </c>
      <c r="FO178" s="113">
        <v>0</v>
      </c>
      <c r="FP178" s="113">
        <v>0</v>
      </c>
      <c r="FQ178" s="113">
        <v>0</v>
      </c>
      <c r="FR178" s="113">
        <v>0</v>
      </c>
      <c r="FS178" s="113">
        <v>0</v>
      </c>
      <c r="FT178" s="113">
        <v>0</v>
      </c>
      <c r="FU178" s="113">
        <v>0</v>
      </c>
      <c r="FV178" s="113">
        <v>0</v>
      </c>
      <c r="FW178" s="113">
        <v>0</v>
      </c>
      <c r="FX178" s="113">
        <v>0</v>
      </c>
      <c r="FY178" s="113">
        <v>0</v>
      </c>
      <c r="FZ178" s="113">
        <v>0</v>
      </c>
      <c r="GA178" s="113">
        <v>0</v>
      </c>
      <c r="GB178" s="113">
        <v>0</v>
      </c>
      <c r="GC178" s="113">
        <v>0</v>
      </c>
      <c r="GD178" s="113">
        <v>0</v>
      </c>
      <c r="GE178" s="113">
        <v>0</v>
      </c>
      <c r="GF178" s="113">
        <v>0</v>
      </c>
      <c r="GG178" s="113">
        <v>0</v>
      </c>
      <c r="GH178" s="113">
        <v>0</v>
      </c>
      <c r="GI178" s="113">
        <f>SUM(E178:GH178)</f>
        <v>37875.480000000003</v>
      </c>
    </row>
    <row r="179" spans="1:191">
      <c r="A179" s="727" t="s">
        <v>0</v>
      </c>
      <c r="B179" s="727"/>
      <c r="C179" s="9" t="s">
        <v>315</v>
      </c>
      <c r="D179" t="s">
        <v>316</v>
      </c>
      <c r="E179" s="113">
        <v>0</v>
      </c>
      <c r="F179" s="113">
        <v>0</v>
      </c>
      <c r="G179" s="113">
        <v>0</v>
      </c>
      <c r="H179" s="113">
        <v>64742.38</v>
      </c>
      <c r="I179" s="113">
        <v>393846.04</v>
      </c>
      <c r="J179" s="113">
        <v>0</v>
      </c>
      <c r="K179" s="113">
        <v>0</v>
      </c>
      <c r="L179" s="113">
        <v>0</v>
      </c>
      <c r="M179" s="113">
        <v>0</v>
      </c>
      <c r="N179" s="113">
        <v>0</v>
      </c>
      <c r="O179" s="113">
        <v>0</v>
      </c>
      <c r="P179" s="113">
        <v>0</v>
      </c>
      <c r="Q179" s="113">
        <v>46354.04</v>
      </c>
      <c r="R179" s="113">
        <v>0</v>
      </c>
      <c r="S179" s="113">
        <v>14206.42</v>
      </c>
      <c r="T179" s="113">
        <v>17707.04</v>
      </c>
      <c r="U179" s="113">
        <v>40322.83</v>
      </c>
      <c r="V179" s="113">
        <v>40272.18</v>
      </c>
      <c r="W179" s="113">
        <v>2765.3</v>
      </c>
      <c r="X179" s="113">
        <v>34362.86</v>
      </c>
      <c r="Y179" s="113">
        <v>2045.76</v>
      </c>
      <c r="Z179" s="113">
        <v>39165.199999999997</v>
      </c>
      <c r="AA179" s="113">
        <v>0</v>
      </c>
      <c r="AB179" s="113">
        <v>1943.11</v>
      </c>
      <c r="AC179" s="113">
        <v>10548.9</v>
      </c>
      <c r="AD179" s="113">
        <v>9675.7199999999993</v>
      </c>
      <c r="AE179" s="113">
        <v>432</v>
      </c>
      <c r="AF179" s="113">
        <v>32821.96</v>
      </c>
      <c r="AG179" s="113">
        <v>22146.58</v>
      </c>
      <c r="AH179" s="113">
        <v>956</v>
      </c>
      <c r="AI179" s="113">
        <v>0</v>
      </c>
      <c r="AJ179" s="113">
        <v>0</v>
      </c>
      <c r="AK179" s="113">
        <v>7329.64</v>
      </c>
      <c r="AL179" s="113">
        <v>0</v>
      </c>
      <c r="AM179" s="113">
        <v>17586.439999999999</v>
      </c>
      <c r="AN179" s="113">
        <v>926.49</v>
      </c>
      <c r="AO179" s="113">
        <v>12501.68</v>
      </c>
      <c r="AP179" s="113">
        <v>4468.83</v>
      </c>
      <c r="AQ179" s="113">
        <v>0</v>
      </c>
      <c r="AR179" s="113">
        <v>5975.28</v>
      </c>
      <c r="AS179" s="113">
        <v>67.900000000000006</v>
      </c>
      <c r="AT179" s="113">
        <v>0</v>
      </c>
      <c r="AU179" s="113">
        <v>8256.81</v>
      </c>
      <c r="AV179" s="113">
        <v>0</v>
      </c>
      <c r="AW179" s="113">
        <v>0</v>
      </c>
      <c r="AX179" s="113">
        <v>0</v>
      </c>
      <c r="AY179" s="113">
        <v>16899.96</v>
      </c>
      <c r="AZ179" s="113">
        <v>11705.48</v>
      </c>
      <c r="BA179" s="113">
        <v>4441.96</v>
      </c>
      <c r="BB179" s="113">
        <v>78397.62</v>
      </c>
      <c r="BC179" s="113">
        <v>76508.12</v>
      </c>
      <c r="BD179" s="113">
        <v>0</v>
      </c>
      <c r="BE179" s="113">
        <v>80.14</v>
      </c>
      <c r="BF179" s="113">
        <v>32579.33</v>
      </c>
      <c r="BG179" s="113">
        <v>5460.53</v>
      </c>
      <c r="BH179" s="113">
        <v>6729.39</v>
      </c>
      <c r="BI179" s="113">
        <v>0</v>
      </c>
      <c r="BJ179" s="113">
        <v>2069.58</v>
      </c>
      <c r="BK179" s="113">
        <v>4387.7299999999996</v>
      </c>
      <c r="BL179" s="113">
        <v>4339.5</v>
      </c>
      <c r="BM179" s="113">
        <v>7353.71</v>
      </c>
      <c r="BN179" s="113">
        <v>0</v>
      </c>
      <c r="BO179" s="113">
        <v>1462.85</v>
      </c>
      <c r="BP179" s="113">
        <v>918.36</v>
      </c>
      <c r="BQ179" s="113">
        <v>639.94000000000005</v>
      </c>
      <c r="BR179" s="113">
        <v>0</v>
      </c>
      <c r="BS179" s="113">
        <v>0</v>
      </c>
      <c r="BT179" s="113">
        <v>0</v>
      </c>
      <c r="BU179" s="113">
        <v>4833.6899999999996</v>
      </c>
      <c r="BV179" s="113">
        <v>83171.64</v>
      </c>
      <c r="BW179" s="113">
        <v>0</v>
      </c>
      <c r="BX179" s="113">
        <v>10564.09</v>
      </c>
      <c r="BY179" s="113">
        <v>6065.44</v>
      </c>
      <c r="BZ179" s="113">
        <v>2538.29</v>
      </c>
      <c r="CA179" s="113">
        <v>9849.44</v>
      </c>
      <c r="CB179" s="113">
        <v>31267.03</v>
      </c>
      <c r="CC179" s="113">
        <v>6211.56</v>
      </c>
      <c r="CD179" s="113">
        <v>29285.26</v>
      </c>
      <c r="CE179" s="113">
        <v>9690.58</v>
      </c>
      <c r="CF179" s="113">
        <v>0</v>
      </c>
      <c r="CG179" s="113">
        <v>1709.65</v>
      </c>
      <c r="CH179" s="113">
        <v>0</v>
      </c>
      <c r="CI179" s="113">
        <v>0</v>
      </c>
      <c r="CJ179" s="113">
        <v>2498.11</v>
      </c>
      <c r="CK179" s="113">
        <v>3986.39</v>
      </c>
      <c r="CL179" s="113">
        <v>0</v>
      </c>
      <c r="CM179" s="113">
        <v>0</v>
      </c>
      <c r="CN179" s="113">
        <v>0</v>
      </c>
      <c r="CO179" s="113">
        <v>1616.25</v>
      </c>
      <c r="CP179" s="113">
        <v>33216.94</v>
      </c>
      <c r="CQ179" s="113">
        <v>962.23</v>
      </c>
      <c r="CR179" s="113">
        <v>6841.6</v>
      </c>
      <c r="CS179" s="113">
        <v>0</v>
      </c>
      <c r="CT179" s="113">
        <v>0</v>
      </c>
      <c r="CU179" s="113">
        <v>0</v>
      </c>
      <c r="CV179" s="113">
        <v>0</v>
      </c>
      <c r="CW179" s="113">
        <v>0</v>
      </c>
      <c r="CX179" s="113">
        <v>3910.8</v>
      </c>
      <c r="CY179" s="113">
        <v>3144.37</v>
      </c>
      <c r="CZ179" s="113">
        <v>0</v>
      </c>
      <c r="DA179" s="113">
        <v>16924.09</v>
      </c>
      <c r="DB179" s="113">
        <v>0</v>
      </c>
      <c r="DC179" s="113">
        <v>769.41</v>
      </c>
      <c r="DD179" s="113">
        <v>24501.51</v>
      </c>
      <c r="DE179" s="113">
        <v>0</v>
      </c>
      <c r="DF179" s="113">
        <v>2488.69</v>
      </c>
      <c r="DG179" s="113">
        <v>31027.73</v>
      </c>
      <c r="DH179" s="113">
        <v>62088.67</v>
      </c>
      <c r="DI179" s="113">
        <v>0</v>
      </c>
      <c r="DJ179" s="113">
        <v>20856.45</v>
      </c>
      <c r="DK179" s="113">
        <v>3600</v>
      </c>
      <c r="DL179" s="113">
        <v>400</v>
      </c>
      <c r="DM179" s="113">
        <v>43699.43</v>
      </c>
      <c r="DN179" s="113">
        <v>5590.71</v>
      </c>
      <c r="DO179" s="113">
        <v>0</v>
      </c>
      <c r="DP179" s="113">
        <v>19815.650000000001</v>
      </c>
      <c r="DQ179" s="113">
        <v>0</v>
      </c>
      <c r="DR179" s="113">
        <v>14146.8</v>
      </c>
      <c r="DS179" s="113">
        <v>0</v>
      </c>
      <c r="DT179" s="113">
        <v>0</v>
      </c>
      <c r="DU179" s="113">
        <v>0</v>
      </c>
      <c r="DV179" s="113">
        <v>1458.43</v>
      </c>
      <c r="DW179" s="113">
        <v>0</v>
      </c>
      <c r="DX179" s="113">
        <v>0</v>
      </c>
      <c r="DY179" s="113">
        <v>6645.45</v>
      </c>
      <c r="DZ179" s="113">
        <v>0</v>
      </c>
      <c r="EA179" s="113">
        <v>0</v>
      </c>
      <c r="EB179" s="113">
        <v>0</v>
      </c>
      <c r="EC179" s="113">
        <v>11378.05</v>
      </c>
      <c r="ED179" s="113">
        <v>0</v>
      </c>
      <c r="EE179" s="113">
        <v>8683.91</v>
      </c>
      <c r="EF179" s="113">
        <v>0</v>
      </c>
      <c r="EG179" s="113">
        <v>0</v>
      </c>
      <c r="EH179" s="113">
        <v>0</v>
      </c>
      <c r="EI179" s="113">
        <v>5187.95</v>
      </c>
      <c r="EJ179" s="113">
        <v>15518.97</v>
      </c>
      <c r="EK179" s="113">
        <v>8745.14</v>
      </c>
      <c r="EL179" s="113">
        <v>1276.78</v>
      </c>
      <c r="EM179" s="113">
        <v>0</v>
      </c>
      <c r="EN179" s="113">
        <v>0</v>
      </c>
      <c r="EO179" s="113">
        <v>0</v>
      </c>
      <c r="EP179" s="113">
        <v>9809.3799999999992</v>
      </c>
      <c r="EQ179" s="113">
        <v>7585.69</v>
      </c>
      <c r="ER179" s="113">
        <v>0</v>
      </c>
      <c r="ES179" s="113">
        <v>0</v>
      </c>
      <c r="ET179" s="113">
        <v>0</v>
      </c>
      <c r="EU179" s="113">
        <v>0</v>
      </c>
      <c r="EV179" s="113">
        <v>0</v>
      </c>
      <c r="EW179" s="113">
        <v>0</v>
      </c>
      <c r="EX179" s="113">
        <v>0</v>
      </c>
      <c r="EY179" s="113">
        <v>0</v>
      </c>
      <c r="EZ179" s="113">
        <v>0</v>
      </c>
      <c r="FA179" s="113">
        <v>0</v>
      </c>
      <c r="FB179" s="113">
        <v>0</v>
      </c>
      <c r="FC179" s="113">
        <v>0</v>
      </c>
      <c r="FD179" s="113">
        <v>0</v>
      </c>
      <c r="FE179" s="113">
        <v>0</v>
      </c>
      <c r="FF179" s="113">
        <v>0</v>
      </c>
      <c r="FG179" s="113">
        <v>0</v>
      </c>
      <c r="FH179" s="113">
        <v>0</v>
      </c>
      <c r="FI179" s="113">
        <v>0</v>
      </c>
      <c r="FJ179" s="113">
        <v>0</v>
      </c>
      <c r="FK179" s="113">
        <v>0</v>
      </c>
      <c r="FL179" s="113">
        <v>0</v>
      </c>
      <c r="FM179" s="113">
        <v>0</v>
      </c>
      <c r="FN179" s="113">
        <v>0</v>
      </c>
      <c r="FO179" s="113">
        <v>0</v>
      </c>
      <c r="FP179" s="113">
        <v>0</v>
      </c>
      <c r="FQ179" s="113">
        <v>0</v>
      </c>
      <c r="FR179" s="113">
        <v>0</v>
      </c>
      <c r="FS179" s="113">
        <v>0</v>
      </c>
      <c r="FT179" s="113">
        <v>0</v>
      </c>
      <c r="FU179" s="113">
        <v>0</v>
      </c>
      <c r="FV179" s="113">
        <v>0</v>
      </c>
      <c r="FW179" s="113">
        <v>0</v>
      </c>
      <c r="FX179" s="113">
        <v>0</v>
      </c>
      <c r="FY179" s="113">
        <v>0</v>
      </c>
      <c r="FZ179" s="113">
        <v>0</v>
      </c>
      <c r="GA179" s="113">
        <v>0</v>
      </c>
      <c r="GB179" s="113">
        <v>0</v>
      </c>
      <c r="GC179" s="113">
        <v>0</v>
      </c>
      <c r="GD179" s="113">
        <v>0</v>
      </c>
      <c r="GE179" s="113">
        <v>0</v>
      </c>
      <c r="GF179" s="113">
        <v>0</v>
      </c>
      <c r="GG179" s="113">
        <v>0</v>
      </c>
      <c r="GH179" s="113">
        <v>0</v>
      </c>
      <c r="GI179" s="113">
        <f>SUM(E179:GH179)</f>
        <v>1658963.8399999992</v>
      </c>
    </row>
    <row r="180" spans="1:191" ht="10.5">
      <c r="A180" s="7" t="s">
        <v>340</v>
      </c>
      <c r="B180" s="726" t="s">
        <v>341</v>
      </c>
      <c r="C180" s="726"/>
      <c r="D180" s="72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  <c r="BC180" s="116"/>
      <c r="BD180" s="116"/>
      <c r="BE180" s="116"/>
      <c r="BF180" s="116"/>
      <c r="BG180" s="116"/>
      <c r="BH180" s="116"/>
      <c r="BI180" s="116"/>
      <c r="BJ180" s="116"/>
      <c r="BK180" s="116"/>
      <c r="BL180" s="116"/>
      <c r="BM180" s="116"/>
      <c r="BN180" s="116"/>
      <c r="BO180" s="116"/>
      <c r="BP180" s="116"/>
      <c r="BQ180" s="116"/>
      <c r="BR180" s="116"/>
      <c r="BS180" s="116"/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  <c r="EB180" s="116"/>
      <c r="EC180" s="116"/>
      <c r="ED180" s="116"/>
      <c r="EE180" s="116"/>
      <c r="EF180" s="116"/>
      <c r="EG180" s="116"/>
      <c r="EH180" s="116"/>
      <c r="EI180" s="116"/>
      <c r="EJ180" s="116"/>
      <c r="EK180" s="116"/>
      <c r="EL180" s="116"/>
      <c r="EM180" s="116"/>
      <c r="EN180" s="116"/>
      <c r="EO180" s="116"/>
      <c r="EP180" s="116"/>
      <c r="EQ180" s="116"/>
      <c r="ER180" s="116"/>
      <c r="ES180" s="116"/>
      <c r="ET180" s="116"/>
      <c r="EU180" s="116"/>
      <c r="EV180" s="116"/>
      <c r="EW180" s="116"/>
      <c r="EX180" s="116"/>
      <c r="EY180" s="116"/>
      <c r="EZ180" s="116"/>
      <c r="FA180" s="116"/>
      <c r="FB180" s="116"/>
      <c r="FC180" s="116"/>
      <c r="FD180" s="116"/>
      <c r="FE180" s="116"/>
      <c r="FF180" s="116"/>
      <c r="FG180" s="116"/>
      <c r="FH180" s="116"/>
      <c r="FI180" s="116"/>
      <c r="FJ180" s="116"/>
      <c r="FK180" s="116"/>
      <c r="FL180" s="116"/>
      <c r="FM180" s="116"/>
      <c r="FN180" s="116"/>
      <c r="FO180" s="116"/>
      <c r="FP180" s="116"/>
      <c r="FQ180" s="116"/>
      <c r="FR180" s="116"/>
      <c r="FS180" s="116"/>
      <c r="FT180" s="116"/>
      <c r="FU180" s="116"/>
      <c r="FV180" s="116"/>
      <c r="FW180" s="116"/>
      <c r="FX180" s="116"/>
      <c r="FY180" s="116"/>
      <c r="FZ180" s="116"/>
      <c r="GA180" s="116"/>
      <c r="GB180" s="116"/>
      <c r="GC180" s="116"/>
      <c r="GD180" s="116"/>
      <c r="GE180" s="116"/>
      <c r="GF180" s="116"/>
      <c r="GG180" s="116"/>
      <c r="GH180" s="116"/>
      <c r="GI180" s="116"/>
    </row>
    <row r="181" spans="1:191">
      <c r="A181" s="727" t="s">
        <v>0</v>
      </c>
      <c r="B181" s="727"/>
      <c r="C181" s="9" t="s">
        <v>233</v>
      </c>
      <c r="D181" t="s">
        <v>234</v>
      </c>
      <c r="E181" s="113">
        <v>0</v>
      </c>
      <c r="F181" s="113">
        <v>0</v>
      </c>
      <c r="G181" s="113">
        <v>0</v>
      </c>
      <c r="H181" s="113">
        <v>0</v>
      </c>
      <c r="I181" s="113">
        <v>0</v>
      </c>
      <c r="J181" s="113">
        <v>0</v>
      </c>
      <c r="K181" s="113">
        <v>0</v>
      </c>
      <c r="L181" s="113">
        <v>0</v>
      </c>
      <c r="M181" s="113">
        <v>0</v>
      </c>
      <c r="N181" s="113">
        <v>0</v>
      </c>
      <c r="O181" s="113">
        <v>0</v>
      </c>
      <c r="P181" s="113">
        <v>0</v>
      </c>
      <c r="Q181" s="113">
        <v>0</v>
      </c>
      <c r="R181" s="113">
        <v>0</v>
      </c>
      <c r="S181" s="113">
        <v>0</v>
      </c>
      <c r="T181" s="113">
        <v>0</v>
      </c>
      <c r="U181" s="113">
        <v>0</v>
      </c>
      <c r="V181" s="113">
        <v>0</v>
      </c>
      <c r="W181" s="113">
        <v>0</v>
      </c>
      <c r="X181" s="113">
        <v>0</v>
      </c>
      <c r="Y181" s="113">
        <v>0</v>
      </c>
      <c r="Z181" s="113">
        <v>0</v>
      </c>
      <c r="AA181" s="113">
        <v>0</v>
      </c>
      <c r="AB181" s="113">
        <v>0</v>
      </c>
      <c r="AC181" s="113">
        <v>0</v>
      </c>
      <c r="AD181" s="113">
        <v>0</v>
      </c>
      <c r="AE181" s="113">
        <v>0</v>
      </c>
      <c r="AF181" s="113">
        <v>0</v>
      </c>
      <c r="AG181" s="113">
        <v>0</v>
      </c>
      <c r="AH181" s="113">
        <v>0</v>
      </c>
      <c r="AI181" s="113">
        <v>0</v>
      </c>
      <c r="AJ181" s="113">
        <v>0</v>
      </c>
      <c r="AK181" s="113">
        <v>0</v>
      </c>
      <c r="AL181" s="113">
        <v>0</v>
      </c>
      <c r="AM181" s="113">
        <v>0</v>
      </c>
      <c r="AN181" s="113">
        <v>0</v>
      </c>
      <c r="AO181" s="113">
        <v>0</v>
      </c>
      <c r="AP181" s="113">
        <v>0</v>
      </c>
      <c r="AQ181" s="113">
        <v>0</v>
      </c>
      <c r="AR181" s="113">
        <v>0</v>
      </c>
      <c r="AS181" s="113">
        <v>0</v>
      </c>
      <c r="AT181" s="113">
        <v>0</v>
      </c>
      <c r="AU181" s="113">
        <v>0</v>
      </c>
      <c r="AV181" s="113">
        <v>0</v>
      </c>
      <c r="AW181" s="113">
        <v>0</v>
      </c>
      <c r="AX181" s="113">
        <v>0</v>
      </c>
      <c r="AY181" s="113">
        <v>0</v>
      </c>
      <c r="AZ181" s="113">
        <v>0</v>
      </c>
      <c r="BA181" s="113">
        <v>0</v>
      </c>
      <c r="BB181" s="113">
        <v>0</v>
      </c>
      <c r="BC181" s="113">
        <v>0</v>
      </c>
      <c r="BD181" s="113">
        <v>0</v>
      </c>
      <c r="BE181" s="113">
        <v>0</v>
      </c>
      <c r="BF181" s="113">
        <v>0</v>
      </c>
      <c r="BG181" s="113">
        <v>0</v>
      </c>
      <c r="BH181" s="113">
        <v>0</v>
      </c>
      <c r="BI181" s="113">
        <v>0</v>
      </c>
      <c r="BJ181" s="113">
        <v>0</v>
      </c>
      <c r="BK181" s="113">
        <v>0</v>
      </c>
      <c r="BL181" s="113">
        <v>0</v>
      </c>
      <c r="BM181" s="113">
        <v>0</v>
      </c>
      <c r="BN181" s="113">
        <v>0</v>
      </c>
      <c r="BO181" s="113">
        <v>0</v>
      </c>
      <c r="BP181" s="113">
        <v>0</v>
      </c>
      <c r="BQ181" s="113">
        <v>0</v>
      </c>
      <c r="BR181" s="113">
        <v>0</v>
      </c>
      <c r="BS181" s="113">
        <v>0</v>
      </c>
      <c r="BT181" s="113">
        <v>0</v>
      </c>
      <c r="BU181" s="113">
        <v>0</v>
      </c>
      <c r="BV181" s="113">
        <v>0</v>
      </c>
      <c r="BW181" s="113">
        <v>0</v>
      </c>
      <c r="BX181" s="113">
        <v>0</v>
      </c>
      <c r="BY181" s="113">
        <v>0</v>
      </c>
      <c r="BZ181" s="113">
        <v>0</v>
      </c>
      <c r="CA181" s="113">
        <v>30558.36</v>
      </c>
      <c r="CB181" s="113">
        <v>0</v>
      </c>
      <c r="CC181" s="113">
        <v>0</v>
      </c>
      <c r="CD181" s="113">
        <v>0</v>
      </c>
      <c r="CE181" s="113">
        <v>0</v>
      </c>
      <c r="CF181" s="113">
        <v>0</v>
      </c>
      <c r="CG181" s="113">
        <v>0</v>
      </c>
      <c r="CH181" s="113">
        <v>0</v>
      </c>
      <c r="CI181" s="113">
        <v>0</v>
      </c>
      <c r="CJ181" s="113">
        <v>0</v>
      </c>
      <c r="CK181" s="113">
        <v>0</v>
      </c>
      <c r="CL181" s="113">
        <v>0</v>
      </c>
      <c r="CM181" s="113">
        <v>0</v>
      </c>
      <c r="CN181" s="113">
        <v>0</v>
      </c>
      <c r="CO181" s="113">
        <v>0</v>
      </c>
      <c r="CP181" s="113">
        <v>0</v>
      </c>
      <c r="CQ181" s="113">
        <v>0</v>
      </c>
      <c r="CR181" s="113">
        <v>0</v>
      </c>
      <c r="CS181" s="113">
        <v>0</v>
      </c>
      <c r="CT181" s="113">
        <v>0</v>
      </c>
      <c r="CU181" s="113">
        <v>0</v>
      </c>
      <c r="CV181" s="113">
        <v>0</v>
      </c>
      <c r="CW181" s="113">
        <v>0</v>
      </c>
      <c r="CX181" s="113">
        <v>0</v>
      </c>
      <c r="CY181" s="113">
        <v>0</v>
      </c>
      <c r="CZ181" s="113">
        <v>0</v>
      </c>
      <c r="DA181" s="113">
        <v>0</v>
      </c>
      <c r="DB181" s="113">
        <v>0</v>
      </c>
      <c r="DC181" s="113">
        <v>0</v>
      </c>
      <c r="DD181" s="113">
        <v>0</v>
      </c>
      <c r="DE181" s="113">
        <v>0</v>
      </c>
      <c r="DF181" s="113">
        <v>0</v>
      </c>
      <c r="DG181" s="113">
        <v>0</v>
      </c>
      <c r="DH181" s="113">
        <v>0</v>
      </c>
      <c r="DI181" s="113">
        <v>0</v>
      </c>
      <c r="DJ181" s="113">
        <v>0</v>
      </c>
      <c r="DK181" s="113">
        <v>0</v>
      </c>
      <c r="DL181" s="113">
        <v>0</v>
      </c>
      <c r="DM181" s="113">
        <v>0</v>
      </c>
      <c r="DN181" s="113">
        <v>0</v>
      </c>
      <c r="DO181" s="113">
        <v>0</v>
      </c>
      <c r="DP181" s="113">
        <v>0</v>
      </c>
      <c r="DQ181" s="113">
        <v>0</v>
      </c>
      <c r="DR181" s="113">
        <v>0</v>
      </c>
      <c r="DS181" s="113">
        <v>0</v>
      </c>
      <c r="DT181" s="113">
        <v>0</v>
      </c>
      <c r="DU181" s="113">
        <v>0</v>
      </c>
      <c r="DV181" s="113">
        <v>0</v>
      </c>
      <c r="DW181" s="113">
        <v>0</v>
      </c>
      <c r="DX181" s="113">
        <v>0</v>
      </c>
      <c r="DY181" s="113">
        <v>0</v>
      </c>
      <c r="DZ181" s="113">
        <v>0</v>
      </c>
      <c r="EA181" s="113">
        <v>0</v>
      </c>
      <c r="EB181" s="113">
        <v>0</v>
      </c>
      <c r="EC181" s="113">
        <v>0</v>
      </c>
      <c r="ED181" s="113">
        <v>0</v>
      </c>
      <c r="EE181" s="113">
        <v>0</v>
      </c>
      <c r="EF181" s="113">
        <v>0</v>
      </c>
      <c r="EG181" s="113">
        <v>0</v>
      </c>
      <c r="EH181" s="113">
        <v>0</v>
      </c>
      <c r="EI181" s="113">
        <v>24109.77</v>
      </c>
      <c r="EJ181" s="113">
        <v>0</v>
      </c>
      <c r="EK181" s="113">
        <v>0</v>
      </c>
      <c r="EL181" s="113">
        <v>0</v>
      </c>
      <c r="EM181" s="113">
        <v>0</v>
      </c>
      <c r="EN181" s="113">
        <v>0</v>
      </c>
      <c r="EO181" s="113">
        <v>0</v>
      </c>
      <c r="EP181" s="113">
        <v>0</v>
      </c>
      <c r="EQ181" s="113">
        <v>0</v>
      </c>
      <c r="ER181" s="113">
        <v>0</v>
      </c>
      <c r="ES181" s="113">
        <v>0</v>
      </c>
      <c r="ET181" s="113">
        <v>0</v>
      </c>
      <c r="EU181" s="113">
        <v>0</v>
      </c>
      <c r="EV181" s="113">
        <v>0</v>
      </c>
      <c r="EW181" s="113">
        <v>0</v>
      </c>
      <c r="EX181" s="113">
        <v>0</v>
      </c>
      <c r="EY181" s="113">
        <v>0</v>
      </c>
      <c r="EZ181" s="113">
        <v>0</v>
      </c>
      <c r="FA181" s="113">
        <v>0</v>
      </c>
      <c r="FB181" s="113">
        <v>0</v>
      </c>
      <c r="FC181" s="113">
        <v>0</v>
      </c>
      <c r="FD181" s="113">
        <v>0</v>
      </c>
      <c r="FE181" s="113">
        <v>0</v>
      </c>
      <c r="FF181" s="113">
        <v>0</v>
      </c>
      <c r="FG181" s="113">
        <v>0</v>
      </c>
      <c r="FH181" s="113">
        <v>0</v>
      </c>
      <c r="FI181" s="113">
        <v>0</v>
      </c>
      <c r="FJ181" s="113">
        <v>0</v>
      </c>
      <c r="FK181" s="113">
        <v>0</v>
      </c>
      <c r="FL181" s="113">
        <v>0</v>
      </c>
      <c r="FM181" s="113">
        <v>0</v>
      </c>
      <c r="FN181" s="113">
        <v>0</v>
      </c>
      <c r="FO181" s="113">
        <v>0</v>
      </c>
      <c r="FP181" s="113">
        <v>0</v>
      </c>
      <c r="FQ181" s="113">
        <v>0</v>
      </c>
      <c r="FR181" s="113">
        <v>0</v>
      </c>
      <c r="FS181" s="113">
        <v>0</v>
      </c>
      <c r="FT181" s="113">
        <v>0</v>
      </c>
      <c r="FU181" s="113">
        <v>0</v>
      </c>
      <c r="FV181" s="113">
        <v>0</v>
      </c>
      <c r="FW181" s="113">
        <v>0</v>
      </c>
      <c r="FX181" s="113">
        <v>0</v>
      </c>
      <c r="FY181" s="113">
        <v>0</v>
      </c>
      <c r="FZ181" s="113">
        <v>0</v>
      </c>
      <c r="GA181" s="113">
        <v>0</v>
      </c>
      <c r="GB181" s="113">
        <v>0</v>
      </c>
      <c r="GC181" s="113">
        <v>0</v>
      </c>
      <c r="GD181" s="113">
        <v>0</v>
      </c>
      <c r="GE181" s="113">
        <v>0</v>
      </c>
      <c r="GF181" s="113">
        <v>0</v>
      </c>
      <c r="GG181" s="113">
        <v>0</v>
      </c>
      <c r="GH181" s="113">
        <v>0</v>
      </c>
      <c r="GI181" s="113">
        <f>SUM(E181:GH181)</f>
        <v>54668.130000000005</v>
      </c>
    </row>
    <row r="182" spans="1:191">
      <c r="A182" s="727" t="s">
        <v>0</v>
      </c>
      <c r="B182" s="727"/>
      <c r="C182" s="9" t="s">
        <v>315</v>
      </c>
      <c r="D182" t="s">
        <v>316</v>
      </c>
      <c r="E182" s="113">
        <v>0</v>
      </c>
      <c r="F182" s="113">
        <v>0</v>
      </c>
      <c r="G182" s="113">
        <v>0</v>
      </c>
      <c r="H182" s="113">
        <v>194423.62</v>
      </c>
      <c r="I182" s="113">
        <v>0</v>
      </c>
      <c r="J182" s="113">
        <v>0</v>
      </c>
      <c r="K182" s="113">
        <v>0</v>
      </c>
      <c r="L182" s="113">
        <v>0</v>
      </c>
      <c r="M182" s="113">
        <v>0</v>
      </c>
      <c r="N182" s="113">
        <v>0</v>
      </c>
      <c r="O182" s="113">
        <v>0</v>
      </c>
      <c r="P182" s="113">
        <v>0</v>
      </c>
      <c r="Q182" s="113">
        <v>0</v>
      </c>
      <c r="R182" s="113">
        <v>0</v>
      </c>
      <c r="S182" s="113">
        <v>0</v>
      </c>
      <c r="T182" s="113">
        <v>0</v>
      </c>
      <c r="U182" s="113">
        <v>0</v>
      </c>
      <c r="V182" s="113">
        <v>0</v>
      </c>
      <c r="W182" s="113">
        <v>0</v>
      </c>
      <c r="X182" s="113">
        <v>0</v>
      </c>
      <c r="Y182" s="113">
        <v>0</v>
      </c>
      <c r="Z182" s="113">
        <v>191610.26</v>
      </c>
      <c r="AA182" s="113">
        <v>0</v>
      </c>
      <c r="AB182" s="113">
        <v>0</v>
      </c>
      <c r="AC182" s="113">
        <v>0</v>
      </c>
      <c r="AD182" s="113">
        <v>0</v>
      </c>
      <c r="AE182" s="113">
        <v>0</v>
      </c>
      <c r="AF182" s="113">
        <v>135608.29999999999</v>
      </c>
      <c r="AG182" s="113">
        <v>0</v>
      </c>
      <c r="AH182" s="113">
        <v>0</v>
      </c>
      <c r="AI182" s="113">
        <v>0</v>
      </c>
      <c r="AJ182" s="113">
        <v>0</v>
      </c>
      <c r="AK182" s="113">
        <v>0</v>
      </c>
      <c r="AL182" s="113">
        <v>0</v>
      </c>
      <c r="AM182" s="113">
        <v>0</v>
      </c>
      <c r="AN182" s="113">
        <v>0</v>
      </c>
      <c r="AO182" s="113">
        <v>0</v>
      </c>
      <c r="AP182" s="113">
        <v>0</v>
      </c>
      <c r="AQ182" s="113">
        <v>0</v>
      </c>
      <c r="AR182" s="113">
        <v>0</v>
      </c>
      <c r="AS182" s="113">
        <v>0</v>
      </c>
      <c r="AT182" s="113">
        <v>0</v>
      </c>
      <c r="AU182" s="113">
        <v>0</v>
      </c>
      <c r="AV182" s="113">
        <v>0</v>
      </c>
      <c r="AW182" s="113">
        <v>0</v>
      </c>
      <c r="AX182" s="113">
        <v>0</v>
      </c>
      <c r="AY182" s="113">
        <v>0</v>
      </c>
      <c r="AZ182" s="113">
        <v>0</v>
      </c>
      <c r="BA182" s="113">
        <v>0</v>
      </c>
      <c r="BB182" s="113">
        <v>0</v>
      </c>
      <c r="BC182" s="113">
        <v>0</v>
      </c>
      <c r="BD182" s="113">
        <v>0</v>
      </c>
      <c r="BE182" s="113">
        <v>0</v>
      </c>
      <c r="BF182" s="113">
        <v>0</v>
      </c>
      <c r="BG182" s="113">
        <v>0</v>
      </c>
      <c r="BH182" s="113">
        <v>0</v>
      </c>
      <c r="BI182" s="113">
        <v>0</v>
      </c>
      <c r="BJ182" s="113">
        <v>0</v>
      </c>
      <c r="BK182" s="113">
        <v>0</v>
      </c>
      <c r="BL182" s="113">
        <v>0</v>
      </c>
      <c r="BM182" s="113">
        <v>0</v>
      </c>
      <c r="BN182" s="113">
        <v>0</v>
      </c>
      <c r="BO182" s="113">
        <v>0</v>
      </c>
      <c r="BP182" s="113">
        <v>0</v>
      </c>
      <c r="BQ182" s="113">
        <v>0</v>
      </c>
      <c r="BR182" s="113">
        <v>0</v>
      </c>
      <c r="BS182" s="113">
        <v>0</v>
      </c>
      <c r="BT182" s="113">
        <v>0</v>
      </c>
      <c r="BU182" s="113">
        <v>0</v>
      </c>
      <c r="BV182" s="113">
        <v>182617.21</v>
      </c>
      <c r="BW182" s="113">
        <v>0</v>
      </c>
      <c r="BX182" s="113">
        <v>0</v>
      </c>
      <c r="BY182" s="113">
        <v>0</v>
      </c>
      <c r="BZ182" s="113">
        <v>0</v>
      </c>
      <c r="CA182" s="113">
        <v>0</v>
      </c>
      <c r="CB182" s="113">
        <v>0</v>
      </c>
      <c r="CC182" s="113">
        <v>0</v>
      </c>
      <c r="CD182" s="113">
        <v>0</v>
      </c>
      <c r="CE182" s="113">
        <v>15995.81</v>
      </c>
      <c r="CF182" s="113">
        <v>0</v>
      </c>
      <c r="CG182" s="113">
        <v>0</v>
      </c>
      <c r="CH182" s="113">
        <v>0</v>
      </c>
      <c r="CI182" s="113">
        <v>0</v>
      </c>
      <c r="CJ182" s="113">
        <v>0</v>
      </c>
      <c r="CK182" s="113">
        <v>0</v>
      </c>
      <c r="CL182" s="113">
        <v>0</v>
      </c>
      <c r="CM182" s="113">
        <v>0</v>
      </c>
      <c r="CN182" s="113">
        <v>0</v>
      </c>
      <c r="CO182" s="113">
        <v>0</v>
      </c>
      <c r="CP182" s="113">
        <v>61859.91</v>
      </c>
      <c r="CQ182" s="113">
        <v>0</v>
      </c>
      <c r="CR182" s="113">
        <v>0</v>
      </c>
      <c r="CS182" s="113">
        <v>0</v>
      </c>
      <c r="CT182" s="113">
        <v>0</v>
      </c>
      <c r="CU182" s="113">
        <v>0</v>
      </c>
      <c r="CV182" s="113">
        <v>0</v>
      </c>
      <c r="CW182" s="113">
        <v>0</v>
      </c>
      <c r="CX182" s="113">
        <v>0</v>
      </c>
      <c r="CY182" s="113">
        <v>0</v>
      </c>
      <c r="CZ182" s="113">
        <v>0</v>
      </c>
      <c r="DA182" s="113">
        <v>90297.8</v>
      </c>
      <c r="DB182" s="113">
        <v>0</v>
      </c>
      <c r="DC182" s="113">
        <v>0</v>
      </c>
      <c r="DD182" s="113">
        <v>0</v>
      </c>
      <c r="DE182" s="113">
        <v>0</v>
      </c>
      <c r="DF182" s="113">
        <v>0</v>
      </c>
      <c r="DG182" s="113">
        <v>0</v>
      </c>
      <c r="DH182" s="113">
        <v>0</v>
      </c>
      <c r="DI182" s="113">
        <v>0</v>
      </c>
      <c r="DJ182" s="113">
        <v>0</v>
      </c>
      <c r="DK182" s="113">
        <v>0</v>
      </c>
      <c r="DL182" s="113">
        <v>0</v>
      </c>
      <c r="DM182" s="113">
        <v>0</v>
      </c>
      <c r="DN182" s="113">
        <v>0</v>
      </c>
      <c r="DO182" s="113">
        <v>0</v>
      </c>
      <c r="DP182" s="113">
        <v>0</v>
      </c>
      <c r="DQ182" s="113">
        <v>0</v>
      </c>
      <c r="DR182" s="113">
        <v>0</v>
      </c>
      <c r="DS182" s="113">
        <v>0</v>
      </c>
      <c r="DT182" s="113">
        <v>0</v>
      </c>
      <c r="DU182" s="113">
        <v>0</v>
      </c>
      <c r="DV182" s="113">
        <v>0</v>
      </c>
      <c r="DW182" s="113">
        <v>0</v>
      </c>
      <c r="DX182" s="113">
        <v>0</v>
      </c>
      <c r="DY182" s="113">
        <v>0</v>
      </c>
      <c r="DZ182" s="113">
        <v>0</v>
      </c>
      <c r="EA182" s="113">
        <v>0</v>
      </c>
      <c r="EB182" s="113">
        <v>0</v>
      </c>
      <c r="EC182" s="113">
        <v>0</v>
      </c>
      <c r="ED182" s="113">
        <v>0</v>
      </c>
      <c r="EE182" s="113">
        <v>0</v>
      </c>
      <c r="EF182" s="113">
        <v>0</v>
      </c>
      <c r="EG182" s="113">
        <v>0</v>
      </c>
      <c r="EH182" s="113">
        <v>0</v>
      </c>
      <c r="EI182" s="113">
        <v>4866.37</v>
      </c>
      <c r="EJ182" s="113">
        <v>0</v>
      </c>
      <c r="EK182" s="113">
        <v>0</v>
      </c>
      <c r="EL182" s="113">
        <v>0</v>
      </c>
      <c r="EM182" s="113">
        <v>0</v>
      </c>
      <c r="EN182" s="113">
        <v>0</v>
      </c>
      <c r="EO182" s="113">
        <v>0</v>
      </c>
      <c r="EP182" s="113">
        <v>0</v>
      </c>
      <c r="EQ182" s="113">
        <v>0</v>
      </c>
      <c r="ER182" s="113">
        <v>0</v>
      </c>
      <c r="ES182" s="113">
        <v>0</v>
      </c>
      <c r="ET182" s="113">
        <v>0</v>
      </c>
      <c r="EU182" s="113">
        <v>0</v>
      </c>
      <c r="EV182" s="113">
        <v>0</v>
      </c>
      <c r="EW182" s="113">
        <v>0</v>
      </c>
      <c r="EX182" s="113">
        <v>0</v>
      </c>
      <c r="EY182" s="113">
        <v>0</v>
      </c>
      <c r="EZ182" s="113">
        <v>0</v>
      </c>
      <c r="FA182" s="113">
        <v>0</v>
      </c>
      <c r="FB182" s="113">
        <v>0</v>
      </c>
      <c r="FC182" s="113">
        <v>0</v>
      </c>
      <c r="FD182" s="113">
        <v>0</v>
      </c>
      <c r="FE182" s="113">
        <v>0</v>
      </c>
      <c r="FF182" s="113">
        <v>0</v>
      </c>
      <c r="FG182" s="113">
        <v>0</v>
      </c>
      <c r="FH182" s="113">
        <v>0</v>
      </c>
      <c r="FI182" s="113">
        <v>0</v>
      </c>
      <c r="FJ182" s="113">
        <v>0</v>
      </c>
      <c r="FK182" s="113">
        <v>0</v>
      </c>
      <c r="FL182" s="113">
        <v>0</v>
      </c>
      <c r="FM182" s="113">
        <v>0</v>
      </c>
      <c r="FN182" s="113">
        <v>0</v>
      </c>
      <c r="FO182" s="113">
        <v>0</v>
      </c>
      <c r="FP182" s="113">
        <v>0</v>
      </c>
      <c r="FQ182" s="113">
        <v>0</v>
      </c>
      <c r="FR182" s="113">
        <v>0</v>
      </c>
      <c r="FS182" s="113">
        <v>0</v>
      </c>
      <c r="FT182" s="113">
        <v>0</v>
      </c>
      <c r="FU182" s="113">
        <v>0</v>
      </c>
      <c r="FV182" s="113">
        <v>0</v>
      </c>
      <c r="FW182" s="113">
        <v>0</v>
      </c>
      <c r="FX182" s="113">
        <v>0</v>
      </c>
      <c r="FY182" s="113">
        <v>0</v>
      </c>
      <c r="FZ182" s="113">
        <v>0</v>
      </c>
      <c r="GA182" s="113">
        <v>0</v>
      </c>
      <c r="GB182" s="113">
        <v>0</v>
      </c>
      <c r="GC182" s="113">
        <v>0</v>
      </c>
      <c r="GD182" s="113">
        <v>0</v>
      </c>
      <c r="GE182" s="113">
        <v>0</v>
      </c>
      <c r="GF182" s="113">
        <v>0</v>
      </c>
      <c r="GG182" s="113">
        <v>0</v>
      </c>
      <c r="GH182" s="113">
        <v>0</v>
      </c>
      <c r="GI182" s="113">
        <f>SUM(E182:GH182)</f>
        <v>877279.28000000014</v>
      </c>
    </row>
    <row r="183" spans="1:191" ht="10.5">
      <c r="A183" s="7" t="s">
        <v>342</v>
      </c>
      <c r="B183" s="726" t="s">
        <v>343</v>
      </c>
      <c r="C183" s="726"/>
      <c r="D183" s="72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  <c r="BC183" s="116"/>
      <c r="BD183" s="116"/>
      <c r="BE183" s="116"/>
      <c r="BF183" s="116"/>
      <c r="BG183" s="116"/>
      <c r="BH183" s="116"/>
      <c r="BI183" s="116"/>
      <c r="BJ183" s="116"/>
      <c r="BK183" s="116"/>
      <c r="BL183" s="116"/>
      <c r="BM183" s="116"/>
      <c r="BN183" s="116"/>
      <c r="BO183" s="116"/>
      <c r="BP183" s="116"/>
      <c r="BQ183" s="116"/>
      <c r="BR183" s="116"/>
      <c r="BS183" s="116"/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  <c r="EB183" s="116"/>
      <c r="EC183" s="116"/>
      <c r="ED183" s="116"/>
      <c r="EE183" s="116"/>
      <c r="EF183" s="116"/>
      <c r="EG183" s="116"/>
      <c r="EH183" s="116"/>
      <c r="EI183" s="116"/>
      <c r="EJ183" s="116"/>
      <c r="EK183" s="116"/>
      <c r="EL183" s="116"/>
      <c r="EM183" s="116"/>
      <c r="EN183" s="116"/>
      <c r="EO183" s="116"/>
      <c r="EP183" s="116"/>
      <c r="EQ183" s="116"/>
      <c r="ER183" s="116"/>
      <c r="ES183" s="116"/>
      <c r="ET183" s="116"/>
      <c r="EU183" s="116"/>
      <c r="EV183" s="116"/>
      <c r="EW183" s="116"/>
      <c r="EX183" s="116"/>
      <c r="EY183" s="116"/>
      <c r="EZ183" s="116"/>
      <c r="FA183" s="116"/>
      <c r="FB183" s="116"/>
      <c r="FC183" s="116"/>
      <c r="FD183" s="116"/>
      <c r="FE183" s="116"/>
      <c r="FF183" s="116"/>
      <c r="FG183" s="116"/>
      <c r="FH183" s="116"/>
      <c r="FI183" s="116"/>
      <c r="FJ183" s="116"/>
      <c r="FK183" s="116"/>
      <c r="FL183" s="116"/>
      <c r="FM183" s="116"/>
      <c r="FN183" s="116"/>
      <c r="FO183" s="116"/>
      <c r="FP183" s="116"/>
      <c r="FQ183" s="116"/>
      <c r="FR183" s="116"/>
      <c r="FS183" s="116"/>
      <c r="FT183" s="116"/>
      <c r="FU183" s="116"/>
      <c r="FV183" s="116"/>
      <c r="FW183" s="116"/>
      <c r="FX183" s="116"/>
      <c r="FY183" s="116"/>
      <c r="FZ183" s="116"/>
      <c r="GA183" s="116"/>
      <c r="GB183" s="116"/>
      <c r="GC183" s="116"/>
      <c r="GD183" s="116"/>
      <c r="GE183" s="116"/>
      <c r="GF183" s="116"/>
      <c r="GG183" s="116"/>
      <c r="GH183" s="116"/>
      <c r="GI183" s="116"/>
    </row>
    <row r="184" spans="1:191">
      <c r="A184" s="727" t="s">
        <v>0</v>
      </c>
      <c r="B184" s="727"/>
      <c r="C184" s="9" t="s">
        <v>233</v>
      </c>
      <c r="D184" t="s">
        <v>234</v>
      </c>
      <c r="E184" s="113">
        <v>0</v>
      </c>
      <c r="F184" s="113">
        <v>0</v>
      </c>
      <c r="G184" s="113">
        <v>0</v>
      </c>
      <c r="H184" s="113">
        <v>0</v>
      </c>
      <c r="I184" s="113">
        <v>0</v>
      </c>
      <c r="J184" s="113">
        <v>0</v>
      </c>
      <c r="K184" s="113">
        <v>0</v>
      </c>
      <c r="L184" s="113">
        <v>0</v>
      </c>
      <c r="M184" s="113">
        <v>0</v>
      </c>
      <c r="N184" s="113">
        <v>0</v>
      </c>
      <c r="O184" s="113">
        <v>0</v>
      </c>
      <c r="P184" s="113">
        <v>0</v>
      </c>
      <c r="Q184" s="113">
        <v>0</v>
      </c>
      <c r="R184" s="113">
        <v>0</v>
      </c>
      <c r="S184" s="113">
        <v>0</v>
      </c>
      <c r="T184" s="113">
        <v>0</v>
      </c>
      <c r="U184" s="113">
        <v>0</v>
      </c>
      <c r="V184" s="113">
        <v>0</v>
      </c>
      <c r="W184" s="113">
        <v>0</v>
      </c>
      <c r="X184" s="113">
        <v>0</v>
      </c>
      <c r="Y184" s="113">
        <v>0</v>
      </c>
      <c r="Z184" s="113">
        <v>0</v>
      </c>
      <c r="AA184" s="113">
        <v>0</v>
      </c>
      <c r="AB184" s="113">
        <v>0</v>
      </c>
      <c r="AC184" s="113">
        <v>0</v>
      </c>
      <c r="AD184" s="113">
        <v>0</v>
      </c>
      <c r="AE184" s="113">
        <v>0</v>
      </c>
      <c r="AF184" s="113">
        <v>0</v>
      </c>
      <c r="AG184" s="113">
        <v>0</v>
      </c>
      <c r="AH184" s="113">
        <v>0</v>
      </c>
      <c r="AI184" s="113">
        <v>0</v>
      </c>
      <c r="AJ184" s="113">
        <v>0</v>
      </c>
      <c r="AK184" s="113">
        <v>0</v>
      </c>
      <c r="AL184" s="113">
        <v>0</v>
      </c>
      <c r="AM184" s="113">
        <v>0</v>
      </c>
      <c r="AN184" s="113">
        <v>0</v>
      </c>
      <c r="AO184" s="113">
        <v>0</v>
      </c>
      <c r="AP184" s="113">
        <v>0</v>
      </c>
      <c r="AQ184" s="113">
        <v>0</v>
      </c>
      <c r="AR184" s="113">
        <v>0</v>
      </c>
      <c r="AS184" s="113">
        <v>0</v>
      </c>
      <c r="AT184" s="113">
        <v>0</v>
      </c>
      <c r="AU184" s="113">
        <v>0</v>
      </c>
      <c r="AV184" s="113">
        <v>0</v>
      </c>
      <c r="AW184" s="113">
        <v>0</v>
      </c>
      <c r="AX184" s="113">
        <v>0</v>
      </c>
      <c r="AY184" s="113">
        <v>0</v>
      </c>
      <c r="AZ184" s="113">
        <v>0</v>
      </c>
      <c r="BA184" s="113">
        <v>0</v>
      </c>
      <c r="BB184" s="113">
        <v>0</v>
      </c>
      <c r="BC184" s="113">
        <v>0</v>
      </c>
      <c r="BD184" s="113">
        <v>0</v>
      </c>
      <c r="BE184" s="113">
        <v>0</v>
      </c>
      <c r="BF184" s="113">
        <v>0</v>
      </c>
      <c r="BG184" s="113">
        <v>0</v>
      </c>
      <c r="BH184" s="113">
        <v>0</v>
      </c>
      <c r="BI184" s="113">
        <v>0</v>
      </c>
      <c r="BJ184" s="113">
        <v>0</v>
      </c>
      <c r="BK184" s="113">
        <v>0</v>
      </c>
      <c r="BL184" s="113">
        <v>0</v>
      </c>
      <c r="BM184" s="113">
        <v>0</v>
      </c>
      <c r="BN184" s="113">
        <v>0</v>
      </c>
      <c r="BO184" s="113">
        <v>0</v>
      </c>
      <c r="BP184" s="113">
        <v>0</v>
      </c>
      <c r="BQ184" s="113">
        <v>0</v>
      </c>
      <c r="BR184" s="113">
        <v>0</v>
      </c>
      <c r="BS184" s="113">
        <v>0</v>
      </c>
      <c r="BT184" s="113">
        <v>0</v>
      </c>
      <c r="BU184" s="113">
        <v>0</v>
      </c>
      <c r="BV184" s="113">
        <v>0</v>
      </c>
      <c r="BW184" s="113">
        <v>0</v>
      </c>
      <c r="BX184" s="113">
        <v>0</v>
      </c>
      <c r="BY184" s="113">
        <v>0</v>
      </c>
      <c r="BZ184" s="113">
        <v>0</v>
      </c>
      <c r="CA184" s="113">
        <v>0</v>
      </c>
      <c r="CB184" s="113">
        <v>0</v>
      </c>
      <c r="CC184" s="113">
        <v>0</v>
      </c>
      <c r="CD184" s="113">
        <v>0</v>
      </c>
      <c r="CE184" s="113">
        <v>0</v>
      </c>
      <c r="CF184" s="113">
        <v>0</v>
      </c>
      <c r="CG184" s="113">
        <v>0</v>
      </c>
      <c r="CH184" s="113">
        <v>0</v>
      </c>
      <c r="CI184" s="113">
        <v>0</v>
      </c>
      <c r="CJ184" s="113">
        <v>0</v>
      </c>
      <c r="CK184" s="113">
        <v>0</v>
      </c>
      <c r="CL184" s="113">
        <v>0</v>
      </c>
      <c r="CM184" s="113">
        <v>0</v>
      </c>
      <c r="CN184" s="113">
        <v>0</v>
      </c>
      <c r="CO184" s="113">
        <v>0</v>
      </c>
      <c r="CP184" s="113">
        <v>0</v>
      </c>
      <c r="CQ184" s="113">
        <v>0</v>
      </c>
      <c r="CR184" s="113">
        <v>0</v>
      </c>
      <c r="CS184" s="113">
        <v>0</v>
      </c>
      <c r="CT184" s="113">
        <v>0</v>
      </c>
      <c r="CU184" s="113">
        <v>0</v>
      </c>
      <c r="CV184" s="113">
        <v>0</v>
      </c>
      <c r="CW184" s="113">
        <v>0</v>
      </c>
      <c r="CX184" s="113">
        <v>0</v>
      </c>
      <c r="CY184" s="113">
        <v>0</v>
      </c>
      <c r="CZ184" s="113">
        <v>0</v>
      </c>
      <c r="DA184" s="113">
        <v>0</v>
      </c>
      <c r="DB184" s="113">
        <v>0</v>
      </c>
      <c r="DC184" s="113">
        <v>0</v>
      </c>
      <c r="DD184" s="113">
        <v>0</v>
      </c>
      <c r="DE184" s="113">
        <v>0</v>
      </c>
      <c r="DF184" s="113">
        <v>0</v>
      </c>
      <c r="DG184" s="113">
        <v>13180.88</v>
      </c>
      <c r="DH184" s="113">
        <v>0</v>
      </c>
      <c r="DI184" s="113">
        <v>0</v>
      </c>
      <c r="DJ184" s="113">
        <v>0</v>
      </c>
      <c r="DK184" s="113">
        <v>0</v>
      </c>
      <c r="DL184" s="113">
        <v>0</v>
      </c>
      <c r="DM184" s="113">
        <v>0</v>
      </c>
      <c r="DN184" s="113">
        <v>0</v>
      </c>
      <c r="DO184" s="113">
        <v>0</v>
      </c>
      <c r="DP184" s="113">
        <v>0</v>
      </c>
      <c r="DQ184" s="113">
        <v>0</v>
      </c>
      <c r="DR184" s="113">
        <v>0</v>
      </c>
      <c r="DS184" s="113">
        <v>0</v>
      </c>
      <c r="DT184" s="113">
        <v>0</v>
      </c>
      <c r="DU184" s="113">
        <v>0</v>
      </c>
      <c r="DV184" s="113">
        <v>0</v>
      </c>
      <c r="DW184" s="113">
        <v>0</v>
      </c>
      <c r="DX184" s="113">
        <v>0</v>
      </c>
      <c r="DY184" s="113">
        <v>0</v>
      </c>
      <c r="DZ184" s="113">
        <v>0</v>
      </c>
      <c r="EA184" s="113">
        <v>0</v>
      </c>
      <c r="EB184" s="113">
        <v>0</v>
      </c>
      <c r="EC184" s="113">
        <v>0</v>
      </c>
      <c r="ED184" s="113">
        <v>0</v>
      </c>
      <c r="EE184" s="113">
        <v>0</v>
      </c>
      <c r="EF184" s="113">
        <v>0</v>
      </c>
      <c r="EG184" s="113">
        <v>0</v>
      </c>
      <c r="EH184" s="113">
        <v>0</v>
      </c>
      <c r="EI184" s="113">
        <v>0</v>
      </c>
      <c r="EJ184" s="113">
        <v>0</v>
      </c>
      <c r="EK184" s="113">
        <v>0</v>
      </c>
      <c r="EL184" s="113">
        <v>0</v>
      </c>
      <c r="EM184" s="113">
        <v>0</v>
      </c>
      <c r="EN184" s="113">
        <v>0</v>
      </c>
      <c r="EO184" s="113">
        <v>0</v>
      </c>
      <c r="EP184" s="113">
        <v>0</v>
      </c>
      <c r="EQ184" s="113">
        <v>0</v>
      </c>
      <c r="ER184" s="113">
        <v>0</v>
      </c>
      <c r="ES184" s="113">
        <v>0</v>
      </c>
      <c r="ET184" s="113">
        <v>0</v>
      </c>
      <c r="EU184" s="113">
        <v>0</v>
      </c>
      <c r="EV184" s="113">
        <v>0</v>
      </c>
      <c r="EW184" s="113">
        <v>0</v>
      </c>
      <c r="EX184" s="113">
        <v>0</v>
      </c>
      <c r="EY184" s="113">
        <v>0</v>
      </c>
      <c r="EZ184" s="113">
        <v>0</v>
      </c>
      <c r="FA184" s="113">
        <v>0</v>
      </c>
      <c r="FB184" s="113">
        <v>0</v>
      </c>
      <c r="FC184" s="113">
        <v>0</v>
      </c>
      <c r="FD184" s="113">
        <v>0</v>
      </c>
      <c r="FE184" s="113">
        <v>0</v>
      </c>
      <c r="FF184" s="113">
        <v>0</v>
      </c>
      <c r="FG184" s="113">
        <v>0</v>
      </c>
      <c r="FH184" s="113">
        <v>0</v>
      </c>
      <c r="FI184" s="113">
        <v>0</v>
      </c>
      <c r="FJ184" s="113">
        <v>0</v>
      </c>
      <c r="FK184" s="113">
        <v>0</v>
      </c>
      <c r="FL184" s="113">
        <v>0</v>
      </c>
      <c r="FM184" s="113">
        <v>0</v>
      </c>
      <c r="FN184" s="113">
        <v>0</v>
      </c>
      <c r="FO184" s="113">
        <v>0</v>
      </c>
      <c r="FP184" s="113">
        <v>0</v>
      </c>
      <c r="FQ184" s="113">
        <v>0</v>
      </c>
      <c r="FR184" s="113">
        <v>0</v>
      </c>
      <c r="FS184" s="113">
        <v>0</v>
      </c>
      <c r="FT184" s="113">
        <v>0</v>
      </c>
      <c r="FU184" s="113">
        <v>0</v>
      </c>
      <c r="FV184" s="113">
        <v>0</v>
      </c>
      <c r="FW184" s="113">
        <v>0</v>
      </c>
      <c r="FX184" s="113">
        <v>0</v>
      </c>
      <c r="FY184" s="113">
        <v>0</v>
      </c>
      <c r="FZ184" s="113">
        <v>0</v>
      </c>
      <c r="GA184" s="113">
        <v>0</v>
      </c>
      <c r="GB184" s="113">
        <v>0</v>
      </c>
      <c r="GC184" s="113">
        <v>0</v>
      </c>
      <c r="GD184" s="113">
        <v>0</v>
      </c>
      <c r="GE184" s="113">
        <v>0</v>
      </c>
      <c r="GF184" s="113">
        <v>0</v>
      </c>
      <c r="GG184" s="113">
        <v>0</v>
      </c>
      <c r="GH184" s="113">
        <v>0</v>
      </c>
      <c r="GI184" s="113">
        <f>SUM(E184:GH184)</f>
        <v>13180.88</v>
      </c>
    </row>
    <row r="185" spans="1:191">
      <c r="A185" s="727" t="s">
        <v>0</v>
      </c>
      <c r="B185" s="727"/>
      <c r="C185" s="9" t="s">
        <v>315</v>
      </c>
      <c r="D185" t="s">
        <v>316</v>
      </c>
      <c r="E185" s="113">
        <v>0</v>
      </c>
      <c r="F185" s="113">
        <v>0</v>
      </c>
      <c r="G185" s="113">
        <v>0</v>
      </c>
      <c r="H185" s="113">
        <v>5642.96</v>
      </c>
      <c r="I185" s="113">
        <v>76252.009999999995</v>
      </c>
      <c r="J185" s="113">
        <v>0</v>
      </c>
      <c r="K185" s="113">
        <v>0</v>
      </c>
      <c r="L185" s="113">
        <v>0</v>
      </c>
      <c r="M185" s="113">
        <v>0</v>
      </c>
      <c r="N185" s="113">
        <v>0</v>
      </c>
      <c r="O185" s="113">
        <v>0</v>
      </c>
      <c r="P185" s="113">
        <v>0</v>
      </c>
      <c r="Q185" s="113">
        <v>0</v>
      </c>
      <c r="R185" s="113">
        <v>0</v>
      </c>
      <c r="S185" s="113">
        <v>0</v>
      </c>
      <c r="T185" s="113">
        <v>12067.6</v>
      </c>
      <c r="U185" s="113">
        <v>0</v>
      </c>
      <c r="V185" s="113">
        <v>2468.62</v>
      </c>
      <c r="W185" s="113">
        <v>0</v>
      </c>
      <c r="X185" s="113">
        <v>3077.24</v>
      </c>
      <c r="Y185" s="113">
        <v>0</v>
      </c>
      <c r="Z185" s="113">
        <v>0</v>
      </c>
      <c r="AA185" s="113">
        <v>0</v>
      </c>
      <c r="AB185" s="113">
        <v>0</v>
      </c>
      <c r="AC185" s="113">
        <v>0</v>
      </c>
      <c r="AD185" s="113">
        <v>0</v>
      </c>
      <c r="AE185" s="113">
        <v>0</v>
      </c>
      <c r="AF185" s="113">
        <v>0</v>
      </c>
      <c r="AG185" s="113">
        <v>0</v>
      </c>
      <c r="AH185" s="113">
        <v>0</v>
      </c>
      <c r="AI185" s="113">
        <v>0</v>
      </c>
      <c r="AJ185" s="113">
        <v>0</v>
      </c>
      <c r="AK185" s="113">
        <v>0</v>
      </c>
      <c r="AL185" s="113">
        <v>0</v>
      </c>
      <c r="AM185" s="113">
        <v>21815.47</v>
      </c>
      <c r="AN185" s="113">
        <v>0</v>
      </c>
      <c r="AO185" s="113">
        <v>0</v>
      </c>
      <c r="AP185" s="113">
        <v>0</v>
      </c>
      <c r="AQ185" s="113">
        <v>0</v>
      </c>
      <c r="AR185" s="113">
        <v>0</v>
      </c>
      <c r="AS185" s="113">
        <v>0</v>
      </c>
      <c r="AT185" s="113">
        <v>0</v>
      </c>
      <c r="AU185" s="113">
        <v>0</v>
      </c>
      <c r="AV185" s="113">
        <v>0</v>
      </c>
      <c r="AW185" s="113">
        <v>0</v>
      </c>
      <c r="AX185" s="113">
        <v>0</v>
      </c>
      <c r="AY185" s="113">
        <v>14729.34</v>
      </c>
      <c r="AZ185" s="113">
        <v>0</v>
      </c>
      <c r="BA185" s="113">
        <v>0</v>
      </c>
      <c r="BB185" s="113">
        <v>28404.12</v>
      </c>
      <c r="BC185" s="113">
        <v>34253.47</v>
      </c>
      <c r="BD185" s="113">
        <v>0</v>
      </c>
      <c r="BE185" s="113">
        <v>0</v>
      </c>
      <c r="BF185" s="113">
        <v>0</v>
      </c>
      <c r="BG185" s="113">
        <v>0</v>
      </c>
      <c r="BH185" s="113">
        <v>0</v>
      </c>
      <c r="BI185" s="113">
        <v>0</v>
      </c>
      <c r="BJ185" s="113">
        <v>0</v>
      </c>
      <c r="BK185" s="113">
        <v>0</v>
      </c>
      <c r="BL185" s="113">
        <v>0</v>
      </c>
      <c r="BM185" s="113">
        <v>0</v>
      </c>
      <c r="BN185" s="113">
        <v>0</v>
      </c>
      <c r="BO185" s="113">
        <v>0</v>
      </c>
      <c r="BP185" s="113">
        <v>0</v>
      </c>
      <c r="BQ185" s="113">
        <v>0</v>
      </c>
      <c r="BR185" s="113">
        <v>0</v>
      </c>
      <c r="BS185" s="113">
        <v>0</v>
      </c>
      <c r="BT185" s="113">
        <v>0</v>
      </c>
      <c r="BU185" s="113">
        <v>0</v>
      </c>
      <c r="BV185" s="113">
        <v>29875.03</v>
      </c>
      <c r="BW185" s="113">
        <v>0</v>
      </c>
      <c r="BX185" s="113">
        <v>0</v>
      </c>
      <c r="BY185" s="113">
        <v>0</v>
      </c>
      <c r="BZ185" s="113">
        <v>0</v>
      </c>
      <c r="CA185" s="113">
        <v>0</v>
      </c>
      <c r="CB185" s="113">
        <v>15531.13</v>
      </c>
      <c r="CC185" s="113">
        <v>0</v>
      </c>
      <c r="CD185" s="113">
        <v>0</v>
      </c>
      <c r="CE185" s="113">
        <v>0</v>
      </c>
      <c r="CF185" s="113">
        <v>0</v>
      </c>
      <c r="CG185" s="113">
        <v>0</v>
      </c>
      <c r="CH185" s="113">
        <v>0</v>
      </c>
      <c r="CI185" s="113">
        <v>0</v>
      </c>
      <c r="CJ185" s="113">
        <v>0</v>
      </c>
      <c r="CK185" s="113">
        <v>0</v>
      </c>
      <c r="CL185" s="113">
        <v>0</v>
      </c>
      <c r="CM185" s="113">
        <v>0</v>
      </c>
      <c r="CN185" s="113">
        <v>0</v>
      </c>
      <c r="CO185" s="113">
        <v>0</v>
      </c>
      <c r="CP185" s="113">
        <v>11068.28</v>
      </c>
      <c r="CQ185" s="113">
        <v>0</v>
      </c>
      <c r="CR185" s="113">
        <v>0</v>
      </c>
      <c r="CS185" s="113">
        <v>0</v>
      </c>
      <c r="CT185" s="113">
        <v>0</v>
      </c>
      <c r="CU185" s="113">
        <v>0</v>
      </c>
      <c r="CV185" s="113">
        <v>0</v>
      </c>
      <c r="CW185" s="113">
        <v>0</v>
      </c>
      <c r="CX185" s="113">
        <v>0</v>
      </c>
      <c r="CY185" s="113">
        <v>0</v>
      </c>
      <c r="CZ185" s="113">
        <v>0</v>
      </c>
      <c r="DA185" s="113">
        <v>0</v>
      </c>
      <c r="DB185" s="113">
        <v>0</v>
      </c>
      <c r="DC185" s="113">
        <v>0</v>
      </c>
      <c r="DD185" s="113">
        <v>0</v>
      </c>
      <c r="DE185" s="113">
        <v>0</v>
      </c>
      <c r="DF185" s="113">
        <v>0</v>
      </c>
      <c r="DG185" s="113">
        <v>13731.94</v>
      </c>
      <c r="DH185" s="113">
        <v>0</v>
      </c>
      <c r="DI185" s="113">
        <v>0</v>
      </c>
      <c r="DJ185" s="113">
        <v>0</v>
      </c>
      <c r="DK185" s="113">
        <v>0</v>
      </c>
      <c r="DL185" s="113">
        <v>0</v>
      </c>
      <c r="DM185" s="113">
        <v>56923.57</v>
      </c>
      <c r="DN185" s="113">
        <v>0</v>
      </c>
      <c r="DO185" s="113">
        <v>0</v>
      </c>
      <c r="DP185" s="113">
        <v>0</v>
      </c>
      <c r="DQ185" s="113">
        <v>0</v>
      </c>
      <c r="DR185" s="113">
        <v>4705.82</v>
      </c>
      <c r="DS185" s="113">
        <v>0</v>
      </c>
      <c r="DT185" s="113">
        <v>0</v>
      </c>
      <c r="DU185" s="113">
        <v>0</v>
      </c>
      <c r="DV185" s="113">
        <v>0</v>
      </c>
      <c r="DW185" s="113">
        <v>0</v>
      </c>
      <c r="DX185" s="113">
        <v>0</v>
      </c>
      <c r="DY185" s="113">
        <v>0</v>
      </c>
      <c r="DZ185" s="113">
        <v>0</v>
      </c>
      <c r="EA185" s="113">
        <v>0</v>
      </c>
      <c r="EB185" s="113">
        <v>0</v>
      </c>
      <c r="EC185" s="113">
        <v>0</v>
      </c>
      <c r="ED185" s="113">
        <v>0</v>
      </c>
      <c r="EE185" s="113">
        <v>0</v>
      </c>
      <c r="EF185" s="113">
        <v>0</v>
      </c>
      <c r="EG185" s="113">
        <v>0</v>
      </c>
      <c r="EH185" s="113">
        <v>0</v>
      </c>
      <c r="EI185" s="113">
        <v>26</v>
      </c>
      <c r="EJ185" s="113">
        <v>0</v>
      </c>
      <c r="EK185" s="113">
        <v>0</v>
      </c>
      <c r="EL185" s="113">
        <v>0</v>
      </c>
      <c r="EM185" s="113">
        <v>0</v>
      </c>
      <c r="EN185" s="113">
        <v>0</v>
      </c>
      <c r="EO185" s="113">
        <v>0</v>
      </c>
      <c r="EP185" s="113">
        <v>0</v>
      </c>
      <c r="EQ185" s="113">
        <v>0</v>
      </c>
      <c r="ER185" s="113">
        <v>0</v>
      </c>
      <c r="ES185" s="113">
        <v>0</v>
      </c>
      <c r="ET185" s="113">
        <v>0</v>
      </c>
      <c r="EU185" s="113">
        <v>0</v>
      </c>
      <c r="EV185" s="113">
        <v>0</v>
      </c>
      <c r="EW185" s="113">
        <v>0</v>
      </c>
      <c r="EX185" s="113">
        <v>0</v>
      </c>
      <c r="EY185" s="113">
        <v>0</v>
      </c>
      <c r="EZ185" s="113">
        <v>0</v>
      </c>
      <c r="FA185" s="113">
        <v>0</v>
      </c>
      <c r="FB185" s="113">
        <v>0</v>
      </c>
      <c r="FC185" s="113">
        <v>0</v>
      </c>
      <c r="FD185" s="113">
        <v>0</v>
      </c>
      <c r="FE185" s="113">
        <v>0</v>
      </c>
      <c r="FF185" s="113">
        <v>0</v>
      </c>
      <c r="FG185" s="113">
        <v>0</v>
      </c>
      <c r="FH185" s="113">
        <v>0</v>
      </c>
      <c r="FI185" s="113">
        <v>0</v>
      </c>
      <c r="FJ185" s="113">
        <v>0</v>
      </c>
      <c r="FK185" s="113">
        <v>0</v>
      </c>
      <c r="FL185" s="113">
        <v>0</v>
      </c>
      <c r="FM185" s="113">
        <v>0</v>
      </c>
      <c r="FN185" s="113">
        <v>0</v>
      </c>
      <c r="FO185" s="113">
        <v>0</v>
      </c>
      <c r="FP185" s="113">
        <v>0</v>
      </c>
      <c r="FQ185" s="113">
        <v>0</v>
      </c>
      <c r="FR185" s="113">
        <v>0</v>
      </c>
      <c r="FS185" s="113">
        <v>0</v>
      </c>
      <c r="FT185" s="113">
        <v>0</v>
      </c>
      <c r="FU185" s="113">
        <v>0</v>
      </c>
      <c r="FV185" s="113">
        <v>0</v>
      </c>
      <c r="FW185" s="113">
        <v>0</v>
      </c>
      <c r="FX185" s="113">
        <v>0</v>
      </c>
      <c r="FY185" s="113">
        <v>0</v>
      </c>
      <c r="FZ185" s="113">
        <v>0</v>
      </c>
      <c r="GA185" s="113">
        <v>0</v>
      </c>
      <c r="GB185" s="113">
        <v>0</v>
      </c>
      <c r="GC185" s="113">
        <v>0</v>
      </c>
      <c r="GD185" s="113">
        <v>0</v>
      </c>
      <c r="GE185" s="113">
        <v>0</v>
      </c>
      <c r="GF185" s="113">
        <v>0</v>
      </c>
      <c r="GG185" s="113">
        <v>0</v>
      </c>
      <c r="GH185" s="113">
        <v>0</v>
      </c>
      <c r="GI185" s="113">
        <f>SUM(E185:GH185)</f>
        <v>330572.60000000003</v>
      </c>
    </row>
    <row r="186" spans="1:191" ht="10.5">
      <c r="A186" s="7" t="s">
        <v>344</v>
      </c>
      <c r="B186" s="726" t="s">
        <v>345</v>
      </c>
      <c r="C186" s="726"/>
      <c r="D186" s="72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6"/>
      <c r="AZ186" s="116"/>
      <c r="BA186" s="116"/>
      <c r="BB186" s="116"/>
      <c r="BC186" s="116"/>
      <c r="BD186" s="116"/>
      <c r="BE186" s="116"/>
      <c r="BF186" s="116"/>
      <c r="BG186" s="116"/>
      <c r="BH186" s="116"/>
      <c r="BI186" s="116"/>
      <c r="BJ186" s="116"/>
      <c r="BK186" s="116"/>
      <c r="BL186" s="116"/>
      <c r="BM186" s="116"/>
      <c r="BN186" s="116"/>
      <c r="BO186" s="116"/>
      <c r="BP186" s="116"/>
      <c r="BQ186" s="116"/>
      <c r="BR186" s="116"/>
      <c r="BS186" s="116"/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  <c r="EB186" s="116"/>
      <c r="EC186" s="116"/>
      <c r="ED186" s="116"/>
      <c r="EE186" s="116"/>
      <c r="EF186" s="116"/>
      <c r="EG186" s="116"/>
      <c r="EH186" s="116"/>
      <c r="EI186" s="116"/>
      <c r="EJ186" s="116"/>
      <c r="EK186" s="116"/>
      <c r="EL186" s="116"/>
      <c r="EM186" s="116"/>
      <c r="EN186" s="116"/>
      <c r="EO186" s="116"/>
      <c r="EP186" s="116"/>
      <c r="EQ186" s="116"/>
      <c r="ER186" s="116"/>
      <c r="ES186" s="116"/>
      <c r="ET186" s="116"/>
      <c r="EU186" s="116"/>
      <c r="EV186" s="116"/>
      <c r="EW186" s="116"/>
      <c r="EX186" s="116"/>
      <c r="EY186" s="116"/>
      <c r="EZ186" s="116"/>
      <c r="FA186" s="116"/>
      <c r="FB186" s="116"/>
      <c r="FC186" s="116"/>
      <c r="FD186" s="116"/>
      <c r="FE186" s="116"/>
      <c r="FF186" s="116"/>
      <c r="FG186" s="116"/>
      <c r="FH186" s="116"/>
      <c r="FI186" s="116"/>
      <c r="FJ186" s="116"/>
      <c r="FK186" s="116"/>
      <c r="FL186" s="116"/>
      <c r="FM186" s="116"/>
      <c r="FN186" s="116"/>
      <c r="FO186" s="116"/>
      <c r="FP186" s="116"/>
      <c r="FQ186" s="116"/>
      <c r="FR186" s="116"/>
      <c r="FS186" s="116"/>
      <c r="FT186" s="116"/>
      <c r="FU186" s="116"/>
      <c r="FV186" s="116"/>
      <c r="FW186" s="116"/>
      <c r="FX186" s="116"/>
      <c r="FY186" s="116"/>
      <c r="FZ186" s="116"/>
      <c r="GA186" s="116"/>
      <c r="GB186" s="116"/>
      <c r="GC186" s="116"/>
      <c r="GD186" s="116"/>
      <c r="GE186" s="116"/>
      <c r="GF186" s="116"/>
      <c r="GG186" s="116"/>
      <c r="GH186" s="116"/>
      <c r="GI186" s="116"/>
    </row>
    <row r="187" spans="1:191">
      <c r="A187" s="727" t="s">
        <v>0</v>
      </c>
      <c r="B187" s="727"/>
      <c r="C187" s="9" t="s">
        <v>233</v>
      </c>
      <c r="D187" t="s">
        <v>234</v>
      </c>
      <c r="E187" s="113">
        <v>0</v>
      </c>
      <c r="F187" s="113">
        <v>0</v>
      </c>
      <c r="G187" s="113">
        <v>0</v>
      </c>
      <c r="H187" s="113">
        <v>0</v>
      </c>
      <c r="I187" s="113">
        <v>0</v>
      </c>
      <c r="J187" s="113">
        <v>0</v>
      </c>
      <c r="K187" s="113">
        <v>0</v>
      </c>
      <c r="L187" s="113">
        <v>0</v>
      </c>
      <c r="M187" s="113">
        <v>0</v>
      </c>
      <c r="N187" s="113">
        <v>0</v>
      </c>
      <c r="O187" s="113">
        <v>0</v>
      </c>
      <c r="P187" s="113">
        <v>0</v>
      </c>
      <c r="Q187" s="113">
        <v>0</v>
      </c>
      <c r="R187" s="113">
        <v>0</v>
      </c>
      <c r="S187" s="113">
        <v>0</v>
      </c>
      <c r="T187" s="113">
        <v>0</v>
      </c>
      <c r="U187" s="113">
        <v>0</v>
      </c>
      <c r="V187" s="113">
        <v>0</v>
      </c>
      <c r="W187" s="113">
        <v>0</v>
      </c>
      <c r="X187" s="113">
        <v>0</v>
      </c>
      <c r="Y187" s="113">
        <v>0</v>
      </c>
      <c r="Z187" s="113">
        <v>0</v>
      </c>
      <c r="AA187" s="113">
        <v>0</v>
      </c>
      <c r="AB187" s="113">
        <v>0</v>
      </c>
      <c r="AC187" s="113">
        <v>0</v>
      </c>
      <c r="AD187" s="113">
        <v>0</v>
      </c>
      <c r="AE187" s="113">
        <v>0</v>
      </c>
      <c r="AF187" s="113">
        <v>0</v>
      </c>
      <c r="AG187" s="113">
        <v>0</v>
      </c>
      <c r="AH187" s="113">
        <v>0</v>
      </c>
      <c r="AI187" s="113">
        <v>0</v>
      </c>
      <c r="AJ187" s="113">
        <v>0</v>
      </c>
      <c r="AK187" s="113">
        <v>0</v>
      </c>
      <c r="AL187" s="113">
        <v>0</v>
      </c>
      <c r="AM187" s="113">
        <v>0</v>
      </c>
      <c r="AN187" s="113">
        <v>0</v>
      </c>
      <c r="AO187" s="113">
        <v>0</v>
      </c>
      <c r="AP187" s="113">
        <v>0</v>
      </c>
      <c r="AQ187" s="113">
        <v>0</v>
      </c>
      <c r="AR187" s="113">
        <v>0</v>
      </c>
      <c r="AS187" s="113">
        <v>0</v>
      </c>
      <c r="AT187" s="113">
        <v>0</v>
      </c>
      <c r="AU187" s="113">
        <v>0</v>
      </c>
      <c r="AV187" s="113">
        <v>0</v>
      </c>
      <c r="AW187" s="113">
        <v>0</v>
      </c>
      <c r="AX187" s="113">
        <v>0</v>
      </c>
      <c r="AY187" s="113">
        <v>0</v>
      </c>
      <c r="AZ187" s="113">
        <v>0</v>
      </c>
      <c r="BA187" s="113">
        <v>0</v>
      </c>
      <c r="BB187" s="113">
        <v>0</v>
      </c>
      <c r="BC187" s="113">
        <v>0</v>
      </c>
      <c r="BD187" s="113">
        <v>0</v>
      </c>
      <c r="BE187" s="113">
        <v>0</v>
      </c>
      <c r="BF187" s="113">
        <v>0</v>
      </c>
      <c r="BG187" s="113">
        <v>0</v>
      </c>
      <c r="BH187" s="113">
        <v>0</v>
      </c>
      <c r="BI187" s="113">
        <v>0</v>
      </c>
      <c r="BJ187" s="113">
        <v>0</v>
      </c>
      <c r="BK187" s="113">
        <v>0</v>
      </c>
      <c r="BL187" s="113">
        <v>0</v>
      </c>
      <c r="BM187" s="113">
        <v>0</v>
      </c>
      <c r="BN187" s="113">
        <v>0</v>
      </c>
      <c r="BO187" s="113">
        <v>0</v>
      </c>
      <c r="BP187" s="113">
        <v>0</v>
      </c>
      <c r="BQ187" s="113">
        <v>0</v>
      </c>
      <c r="BR187" s="113">
        <v>0</v>
      </c>
      <c r="BS187" s="113">
        <v>0</v>
      </c>
      <c r="BT187" s="113">
        <v>0</v>
      </c>
      <c r="BU187" s="113">
        <v>0</v>
      </c>
      <c r="BV187" s="113">
        <v>0</v>
      </c>
      <c r="BW187" s="113">
        <v>0</v>
      </c>
      <c r="BX187" s="113">
        <v>0</v>
      </c>
      <c r="BY187" s="113">
        <v>0</v>
      </c>
      <c r="BZ187" s="113">
        <v>0</v>
      </c>
      <c r="CA187" s="113">
        <v>0</v>
      </c>
      <c r="CB187" s="113">
        <v>0</v>
      </c>
      <c r="CC187" s="113">
        <v>0</v>
      </c>
      <c r="CD187" s="113">
        <v>0</v>
      </c>
      <c r="CE187" s="113">
        <v>0</v>
      </c>
      <c r="CF187" s="113">
        <v>0</v>
      </c>
      <c r="CG187" s="113">
        <v>0</v>
      </c>
      <c r="CH187" s="113">
        <v>0</v>
      </c>
      <c r="CI187" s="113">
        <v>0</v>
      </c>
      <c r="CJ187" s="113">
        <v>0</v>
      </c>
      <c r="CK187" s="113">
        <v>0</v>
      </c>
      <c r="CL187" s="113">
        <v>0</v>
      </c>
      <c r="CM187" s="113">
        <v>0</v>
      </c>
      <c r="CN187" s="113">
        <v>0</v>
      </c>
      <c r="CO187" s="113">
        <v>0</v>
      </c>
      <c r="CP187" s="113">
        <v>0</v>
      </c>
      <c r="CQ187" s="113">
        <v>0</v>
      </c>
      <c r="CR187" s="113">
        <v>0</v>
      </c>
      <c r="CS187" s="113">
        <v>0</v>
      </c>
      <c r="CT187" s="113">
        <v>0</v>
      </c>
      <c r="CU187" s="113">
        <v>0</v>
      </c>
      <c r="CV187" s="113">
        <v>0</v>
      </c>
      <c r="CW187" s="113">
        <v>0</v>
      </c>
      <c r="CX187" s="113">
        <v>0</v>
      </c>
      <c r="CY187" s="113">
        <v>0</v>
      </c>
      <c r="CZ187" s="113">
        <v>0</v>
      </c>
      <c r="DA187" s="113">
        <v>0</v>
      </c>
      <c r="DB187" s="113">
        <v>0</v>
      </c>
      <c r="DC187" s="113">
        <v>0</v>
      </c>
      <c r="DD187" s="113">
        <v>0</v>
      </c>
      <c r="DE187" s="113">
        <v>0</v>
      </c>
      <c r="DF187" s="113">
        <v>0</v>
      </c>
      <c r="DG187" s="113">
        <v>1029.77</v>
      </c>
      <c r="DH187" s="113">
        <v>0</v>
      </c>
      <c r="DI187" s="113">
        <v>0</v>
      </c>
      <c r="DJ187" s="113">
        <v>0</v>
      </c>
      <c r="DK187" s="113">
        <v>0</v>
      </c>
      <c r="DL187" s="113">
        <v>0</v>
      </c>
      <c r="DM187" s="113">
        <v>0</v>
      </c>
      <c r="DN187" s="113">
        <v>0</v>
      </c>
      <c r="DO187" s="113">
        <v>0</v>
      </c>
      <c r="DP187" s="113">
        <v>0</v>
      </c>
      <c r="DQ187" s="113">
        <v>0</v>
      </c>
      <c r="DR187" s="113">
        <v>0</v>
      </c>
      <c r="DS187" s="113">
        <v>0</v>
      </c>
      <c r="DT187" s="113">
        <v>0</v>
      </c>
      <c r="DU187" s="113">
        <v>0</v>
      </c>
      <c r="DV187" s="113">
        <v>0</v>
      </c>
      <c r="DW187" s="113">
        <v>0</v>
      </c>
      <c r="DX187" s="113">
        <v>0</v>
      </c>
      <c r="DY187" s="113">
        <v>0</v>
      </c>
      <c r="DZ187" s="113">
        <v>0</v>
      </c>
      <c r="EA187" s="113">
        <v>0</v>
      </c>
      <c r="EB187" s="113">
        <v>0</v>
      </c>
      <c r="EC187" s="113">
        <v>0</v>
      </c>
      <c r="ED187" s="113">
        <v>0</v>
      </c>
      <c r="EE187" s="113">
        <v>0</v>
      </c>
      <c r="EF187" s="113">
        <v>0</v>
      </c>
      <c r="EG187" s="113">
        <v>0</v>
      </c>
      <c r="EH187" s="113">
        <v>0</v>
      </c>
      <c r="EI187" s="113">
        <v>0</v>
      </c>
      <c r="EJ187" s="113">
        <v>0</v>
      </c>
      <c r="EK187" s="113">
        <v>0</v>
      </c>
      <c r="EL187" s="113">
        <v>0</v>
      </c>
      <c r="EM187" s="113">
        <v>0</v>
      </c>
      <c r="EN187" s="113">
        <v>0</v>
      </c>
      <c r="EO187" s="113">
        <v>0</v>
      </c>
      <c r="EP187" s="113">
        <v>0</v>
      </c>
      <c r="EQ187" s="113">
        <v>0</v>
      </c>
      <c r="ER187" s="113">
        <v>0</v>
      </c>
      <c r="ES187" s="113">
        <v>0</v>
      </c>
      <c r="ET187" s="113">
        <v>0</v>
      </c>
      <c r="EU187" s="113">
        <v>0</v>
      </c>
      <c r="EV187" s="113">
        <v>0</v>
      </c>
      <c r="EW187" s="113">
        <v>0</v>
      </c>
      <c r="EX187" s="113">
        <v>0</v>
      </c>
      <c r="EY187" s="113">
        <v>0</v>
      </c>
      <c r="EZ187" s="113">
        <v>0</v>
      </c>
      <c r="FA187" s="113">
        <v>0</v>
      </c>
      <c r="FB187" s="113">
        <v>0</v>
      </c>
      <c r="FC187" s="113">
        <v>0</v>
      </c>
      <c r="FD187" s="113">
        <v>0</v>
      </c>
      <c r="FE187" s="113">
        <v>0</v>
      </c>
      <c r="FF187" s="113">
        <v>0</v>
      </c>
      <c r="FG187" s="113">
        <v>0</v>
      </c>
      <c r="FH187" s="113">
        <v>0</v>
      </c>
      <c r="FI187" s="113">
        <v>0</v>
      </c>
      <c r="FJ187" s="113">
        <v>0</v>
      </c>
      <c r="FK187" s="113">
        <v>0</v>
      </c>
      <c r="FL187" s="113">
        <v>0</v>
      </c>
      <c r="FM187" s="113">
        <v>0</v>
      </c>
      <c r="FN187" s="113">
        <v>0</v>
      </c>
      <c r="FO187" s="113">
        <v>0</v>
      </c>
      <c r="FP187" s="113">
        <v>0</v>
      </c>
      <c r="FQ187" s="113">
        <v>0</v>
      </c>
      <c r="FR187" s="113">
        <v>0</v>
      </c>
      <c r="FS187" s="113">
        <v>0</v>
      </c>
      <c r="FT187" s="113">
        <v>0</v>
      </c>
      <c r="FU187" s="113">
        <v>0</v>
      </c>
      <c r="FV187" s="113">
        <v>0</v>
      </c>
      <c r="FW187" s="113">
        <v>0</v>
      </c>
      <c r="FX187" s="113">
        <v>0</v>
      </c>
      <c r="FY187" s="113">
        <v>0</v>
      </c>
      <c r="FZ187" s="113">
        <v>0</v>
      </c>
      <c r="GA187" s="113">
        <v>0</v>
      </c>
      <c r="GB187" s="113">
        <v>0</v>
      </c>
      <c r="GC187" s="113">
        <v>0</v>
      </c>
      <c r="GD187" s="113">
        <v>0</v>
      </c>
      <c r="GE187" s="113">
        <v>0</v>
      </c>
      <c r="GF187" s="113">
        <v>0</v>
      </c>
      <c r="GG187" s="113">
        <v>0</v>
      </c>
      <c r="GH187" s="113">
        <v>0</v>
      </c>
      <c r="GI187" s="113">
        <f>SUM(E187:GH187)</f>
        <v>1029.77</v>
      </c>
    </row>
    <row r="188" spans="1:191">
      <c r="A188" s="727" t="s">
        <v>0</v>
      </c>
      <c r="B188" s="727"/>
      <c r="C188" s="9" t="s">
        <v>315</v>
      </c>
      <c r="D188" t="s">
        <v>316</v>
      </c>
      <c r="E188" s="113">
        <v>0</v>
      </c>
      <c r="F188" s="113">
        <v>0</v>
      </c>
      <c r="G188" s="113">
        <v>0</v>
      </c>
      <c r="H188" s="113">
        <v>0</v>
      </c>
      <c r="I188" s="113">
        <v>131392.92000000001</v>
      </c>
      <c r="J188" s="113">
        <v>0</v>
      </c>
      <c r="K188" s="113">
        <v>0</v>
      </c>
      <c r="L188" s="113">
        <v>0</v>
      </c>
      <c r="M188" s="113">
        <v>0</v>
      </c>
      <c r="N188" s="113">
        <v>0</v>
      </c>
      <c r="O188" s="113">
        <v>0</v>
      </c>
      <c r="P188" s="113">
        <v>0</v>
      </c>
      <c r="Q188" s="113">
        <v>0</v>
      </c>
      <c r="R188" s="113">
        <v>0</v>
      </c>
      <c r="S188" s="113">
        <v>0</v>
      </c>
      <c r="T188" s="113">
        <v>0</v>
      </c>
      <c r="U188" s="113">
        <v>0</v>
      </c>
      <c r="V188" s="113">
        <v>0</v>
      </c>
      <c r="W188" s="113">
        <v>0</v>
      </c>
      <c r="X188" s="113">
        <v>1474.41</v>
      </c>
      <c r="Y188" s="113">
        <v>0</v>
      </c>
      <c r="Z188" s="113">
        <v>0</v>
      </c>
      <c r="AA188" s="113">
        <v>0</v>
      </c>
      <c r="AB188" s="113">
        <v>0</v>
      </c>
      <c r="AC188" s="113">
        <v>0</v>
      </c>
      <c r="AD188" s="113">
        <v>0</v>
      </c>
      <c r="AE188" s="113">
        <v>0</v>
      </c>
      <c r="AF188" s="113">
        <v>0</v>
      </c>
      <c r="AG188" s="113">
        <v>0</v>
      </c>
      <c r="AH188" s="113">
        <v>0</v>
      </c>
      <c r="AI188" s="113">
        <v>0</v>
      </c>
      <c r="AJ188" s="113">
        <v>0</v>
      </c>
      <c r="AK188" s="113">
        <v>0</v>
      </c>
      <c r="AL188" s="113">
        <v>0</v>
      </c>
      <c r="AM188" s="113">
        <v>0</v>
      </c>
      <c r="AN188" s="113">
        <v>0</v>
      </c>
      <c r="AO188" s="113">
        <v>0</v>
      </c>
      <c r="AP188" s="113">
        <v>0</v>
      </c>
      <c r="AQ188" s="113">
        <v>0</v>
      </c>
      <c r="AR188" s="113">
        <v>0</v>
      </c>
      <c r="AS188" s="113">
        <v>0</v>
      </c>
      <c r="AT188" s="113">
        <v>0</v>
      </c>
      <c r="AU188" s="113">
        <v>0</v>
      </c>
      <c r="AV188" s="113">
        <v>0</v>
      </c>
      <c r="AW188" s="113">
        <v>0</v>
      </c>
      <c r="AX188" s="113">
        <v>0</v>
      </c>
      <c r="AY188" s="113">
        <v>7857</v>
      </c>
      <c r="AZ188" s="113">
        <v>0</v>
      </c>
      <c r="BA188" s="113">
        <v>0</v>
      </c>
      <c r="BB188" s="113">
        <v>0</v>
      </c>
      <c r="BC188" s="113">
        <v>48510.93</v>
      </c>
      <c r="BD188" s="113">
        <v>0</v>
      </c>
      <c r="BE188" s="113">
        <v>0</v>
      </c>
      <c r="BF188" s="113">
        <v>6880</v>
      </c>
      <c r="BG188" s="113">
        <v>0</v>
      </c>
      <c r="BH188" s="113">
        <v>0</v>
      </c>
      <c r="BI188" s="113">
        <v>0</v>
      </c>
      <c r="BJ188" s="113">
        <v>0</v>
      </c>
      <c r="BK188" s="113">
        <v>0</v>
      </c>
      <c r="BL188" s="113">
        <v>0</v>
      </c>
      <c r="BM188" s="113">
        <v>0</v>
      </c>
      <c r="BN188" s="113">
        <v>0</v>
      </c>
      <c r="BO188" s="113">
        <v>0</v>
      </c>
      <c r="BP188" s="113">
        <v>0</v>
      </c>
      <c r="BQ188" s="113">
        <v>0</v>
      </c>
      <c r="BR188" s="113">
        <v>0</v>
      </c>
      <c r="BS188" s="113">
        <v>0</v>
      </c>
      <c r="BT188" s="113">
        <v>0</v>
      </c>
      <c r="BU188" s="113">
        <v>0</v>
      </c>
      <c r="BV188" s="113">
        <v>5328.59</v>
      </c>
      <c r="BW188" s="113">
        <v>0</v>
      </c>
      <c r="BX188" s="113">
        <v>0</v>
      </c>
      <c r="BY188" s="113">
        <v>0</v>
      </c>
      <c r="BZ188" s="113">
        <v>0</v>
      </c>
      <c r="CA188" s="113">
        <v>0</v>
      </c>
      <c r="CB188" s="113">
        <v>0</v>
      </c>
      <c r="CC188" s="113">
        <v>0</v>
      </c>
      <c r="CD188" s="113">
        <v>0</v>
      </c>
      <c r="CE188" s="113">
        <v>0</v>
      </c>
      <c r="CF188" s="113">
        <v>0</v>
      </c>
      <c r="CG188" s="113">
        <v>0</v>
      </c>
      <c r="CH188" s="113">
        <v>0</v>
      </c>
      <c r="CI188" s="113">
        <v>0</v>
      </c>
      <c r="CJ188" s="113">
        <v>0</v>
      </c>
      <c r="CK188" s="113">
        <v>0</v>
      </c>
      <c r="CL188" s="113">
        <v>0</v>
      </c>
      <c r="CM188" s="113">
        <v>0</v>
      </c>
      <c r="CN188" s="113">
        <v>0</v>
      </c>
      <c r="CO188" s="113">
        <v>0</v>
      </c>
      <c r="CP188" s="113">
        <v>0</v>
      </c>
      <c r="CQ188" s="113">
        <v>0</v>
      </c>
      <c r="CR188" s="113">
        <v>0</v>
      </c>
      <c r="CS188" s="113">
        <v>0</v>
      </c>
      <c r="CT188" s="113">
        <v>0</v>
      </c>
      <c r="CU188" s="113">
        <v>0</v>
      </c>
      <c r="CV188" s="113">
        <v>0</v>
      </c>
      <c r="CW188" s="113">
        <v>0</v>
      </c>
      <c r="CX188" s="113">
        <v>0</v>
      </c>
      <c r="CY188" s="113">
        <v>0</v>
      </c>
      <c r="CZ188" s="113">
        <v>0</v>
      </c>
      <c r="DA188" s="113">
        <v>0</v>
      </c>
      <c r="DB188" s="113">
        <v>0</v>
      </c>
      <c r="DC188" s="113">
        <v>0</v>
      </c>
      <c r="DD188" s="113">
        <v>0</v>
      </c>
      <c r="DE188" s="113">
        <v>0</v>
      </c>
      <c r="DF188" s="113">
        <v>0</v>
      </c>
      <c r="DG188" s="113">
        <v>10840</v>
      </c>
      <c r="DH188" s="113">
        <v>19880</v>
      </c>
      <c r="DI188" s="113">
        <v>0</v>
      </c>
      <c r="DJ188" s="113">
        <v>0</v>
      </c>
      <c r="DK188" s="113">
        <v>0</v>
      </c>
      <c r="DL188" s="113">
        <v>0</v>
      </c>
      <c r="DM188" s="113">
        <v>47894.93</v>
      </c>
      <c r="DN188" s="113">
        <v>0</v>
      </c>
      <c r="DO188" s="113">
        <v>0</v>
      </c>
      <c r="DP188" s="113">
        <v>0</v>
      </c>
      <c r="DQ188" s="113">
        <v>0</v>
      </c>
      <c r="DR188" s="113">
        <v>0</v>
      </c>
      <c r="DS188" s="113">
        <v>0</v>
      </c>
      <c r="DT188" s="113">
        <v>0</v>
      </c>
      <c r="DU188" s="113">
        <v>0</v>
      </c>
      <c r="DV188" s="113">
        <v>0</v>
      </c>
      <c r="DW188" s="113">
        <v>0</v>
      </c>
      <c r="DX188" s="113">
        <v>0</v>
      </c>
      <c r="DY188" s="113">
        <v>0</v>
      </c>
      <c r="DZ188" s="113">
        <v>0</v>
      </c>
      <c r="EA188" s="113">
        <v>0</v>
      </c>
      <c r="EB188" s="113">
        <v>0</v>
      </c>
      <c r="EC188" s="113">
        <v>0</v>
      </c>
      <c r="ED188" s="113">
        <v>0</v>
      </c>
      <c r="EE188" s="113">
        <v>0</v>
      </c>
      <c r="EF188" s="113">
        <v>0</v>
      </c>
      <c r="EG188" s="113">
        <v>0</v>
      </c>
      <c r="EH188" s="113">
        <v>0</v>
      </c>
      <c r="EI188" s="113">
        <v>0</v>
      </c>
      <c r="EJ188" s="113">
        <v>0</v>
      </c>
      <c r="EK188" s="113">
        <v>0</v>
      </c>
      <c r="EL188" s="113">
        <v>0</v>
      </c>
      <c r="EM188" s="113">
        <v>0</v>
      </c>
      <c r="EN188" s="113">
        <v>0</v>
      </c>
      <c r="EO188" s="113">
        <v>0</v>
      </c>
      <c r="EP188" s="113">
        <v>0</v>
      </c>
      <c r="EQ188" s="113">
        <v>0</v>
      </c>
      <c r="ER188" s="113">
        <v>0</v>
      </c>
      <c r="ES188" s="113">
        <v>0</v>
      </c>
      <c r="ET188" s="113">
        <v>0</v>
      </c>
      <c r="EU188" s="113">
        <v>0</v>
      </c>
      <c r="EV188" s="113">
        <v>0</v>
      </c>
      <c r="EW188" s="113">
        <v>0</v>
      </c>
      <c r="EX188" s="113">
        <v>0</v>
      </c>
      <c r="EY188" s="113">
        <v>0</v>
      </c>
      <c r="EZ188" s="113">
        <v>0</v>
      </c>
      <c r="FA188" s="113">
        <v>0</v>
      </c>
      <c r="FB188" s="113">
        <v>0</v>
      </c>
      <c r="FC188" s="113">
        <v>0</v>
      </c>
      <c r="FD188" s="113">
        <v>0</v>
      </c>
      <c r="FE188" s="113">
        <v>0</v>
      </c>
      <c r="FF188" s="113">
        <v>0</v>
      </c>
      <c r="FG188" s="113">
        <v>0</v>
      </c>
      <c r="FH188" s="113">
        <v>0</v>
      </c>
      <c r="FI188" s="113">
        <v>0</v>
      </c>
      <c r="FJ188" s="113">
        <v>0</v>
      </c>
      <c r="FK188" s="113">
        <v>0</v>
      </c>
      <c r="FL188" s="113">
        <v>0</v>
      </c>
      <c r="FM188" s="113">
        <v>0</v>
      </c>
      <c r="FN188" s="113">
        <v>0</v>
      </c>
      <c r="FO188" s="113">
        <v>0</v>
      </c>
      <c r="FP188" s="113">
        <v>0</v>
      </c>
      <c r="FQ188" s="113">
        <v>0</v>
      </c>
      <c r="FR188" s="113">
        <v>0</v>
      </c>
      <c r="FS188" s="113">
        <v>0</v>
      </c>
      <c r="FT188" s="113">
        <v>0</v>
      </c>
      <c r="FU188" s="113">
        <v>0</v>
      </c>
      <c r="FV188" s="113">
        <v>0</v>
      </c>
      <c r="FW188" s="113">
        <v>0</v>
      </c>
      <c r="FX188" s="113">
        <v>0</v>
      </c>
      <c r="FY188" s="113">
        <v>0</v>
      </c>
      <c r="FZ188" s="113">
        <v>0</v>
      </c>
      <c r="GA188" s="113">
        <v>0</v>
      </c>
      <c r="GB188" s="113">
        <v>0</v>
      </c>
      <c r="GC188" s="113">
        <v>0</v>
      </c>
      <c r="GD188" s="113">
        <v>0</v>
      </c>
      <c r="GE188" s="113">
        <v>0</v>
      </c>
      <c r="GF188" s="113">
        <v>0</v>
      </c>
      <c r="GG188" s="113">
        <v>0</v>
      </c>
      <c r="GH188" s="113">
        <v>0</v>
      </c>
      <c r="GI188" s="113">
        <f>SUM(E188:GH188)</f>
        <v>280058.78000000003</v>
      </c>
    </row>
    <row r="189" spans="1:191" ht="10.5">
      <c r="A189" s="7" t="s">
        <v>346</v>
      </c>
      <c r="B189" s="726" t="s">
        <v>347</v>
      </c>
      <c r="C189" s="726"/>
      <c r="D189" s="72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116"/>
      <c r="AZ189" s="116"/>
      <c r="BA189" s="116"/>
      <c r="BB189" s="116"/>
      <c r="BC189" s="116"/>
      <c r="BD189" s="116"/>
      <c r="BE189" s="116"/>
      <c r="BF189" s="116"/>
      <c r="BG189" s="116"/>
      <c r="BH189" s="116"/>
      <c r="BI189" s="116"/>
      <c r="BJ189" s="116"/>
      <c r="BK189" s="116"/>
      <c r="BL189" s="116"/>
      <c r="BM189" s="116"/>
      <c r="BN189" s="116"/>
      <c r="BO189" s="116"/>
      <c r="BP189" s="116"/>
      <c r="BQ189" s="116"/>
      <c r="BR189" s="116"/>
      <c r="BS189" s="116"/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  <c r="EB189" s="116"/>
      <c r="EC189" s="116"/>
      <c r="ED189" s="116"/>
      <c r="EE189" s="116"/>
      <c r="EF189" s="116"/>
      <c r="EG189" s="116"/>
      <c r="EH189" s="116"/>
      <c r="EI189" s="116"/>
      <c r="EJ189" s="116"/>
      <c r="EK189" s="116"/>
      <c r="EL189" s="116"/>
      <c r="EM189" s="116"/>
      <c r="EN189" s="116"/>
      <c r="EO189" s="116"/>
      <c r="EP189" s="116"/>
      <c r="EQ189" s="116"/>
      <c r="ER189" s="116"/>
      <c r="ES189" s="116"/>
      <c r="ET189" s="116"/>
      <c r="EU189" s="116"/>
      <c r="EV189" s="116"/>
      <c r="EW189" s="116"/>
      <c r="EX189" s="116"/>
      <c r="EY189" s="116"/>
      <c r="EZ189" s="116"/>
      <c r="FA189" s="116"/>
      <c r="FB189" s="116"/>
      <c r="FC189" s="116"/>
      <c r="FD189" s="116"/>
      <c r="FE189" s="116"/>
      <c r="FF189" s="116"/>
      <c r="FG189" s="116"/>
      <c r="FH189" s="116"/>
      <c r="FI189" s="116"/>
      <c r="FJ189" s="116"/>
      <c r="FK189" s="116"/>
      <c r="FL189" s="116"/>
      <c r="FM189" s="116"/>
      <c r="FN189" s="116"/>
      <c r="FO189" s="116"/>
      <c r="FP189" s="116"/>
      <c r="FQ189" s="116"/>
      <c r="FR189" s="116"/>
      <c r="FS189" s="116"/>
      <c r="FT189" s="116"/>
      <c r="FU189" s="116"/>
      <c r="FV189" s="116"/>
      <c r="FW189" s="116"/>
      <c r="FX189" s="116"/>
      <c r="FY189" s="116"/>
      <c r="FZ189" s="116"/>
      <c r="GA189" s="116"/>
      <c r="GB189" s="116"/>
      <c r="GC189" s="116"/>
      <c r="GD189" s="116"/>
      <c r="GE189" s="116"/>
      <c r="GF189" s="116"/>
      <c r="GG189" s="116"/>
      <c r="GH189" s="116"/>
      <c r="GI189" s="116"/>
    </row>
    <row r="190" spans="1:191">
      <c r="A190" s="727" t="s">
        <v>0</v>
      </c>
      <c r="B190" s="727"/>
      <c r="C190" s="9" t="s">
        <v>233</v>
      </c>
      <c r="D190" t="s">
        <v>234</v>
      </c>
      <c r="E190" s="113">
        <v>0</v>
      </c>
      <c r="F190" s="113">
        <v>0</v>
      </c>
      <c r="G190" s="113">
        <v>0</v>
      </c>
      <c r="H190" s="113">
        <v>0</v>
      </c>
      <c r="I190" s="113">
        <v>0</v>
      </c>
      <c r="J190" s="113">
        <v>0</v>
      </c>
      <c r="K190" s="113">
        <v>0</v>
      </c>
      <c r="L190" s="113">
        <v>0</v>
      </c>
      <c r="M190" s="113">
        <v>0</v>
      </c>
      <c r="N190" s="113">
        <v>0</v>
      </c>
      <c r="O190" s="113">
        <v>0</v>
      </c>
      <c r="P190" s="113">
        <v>0</v>
      </c>
      <c r="Q190" s="113">
        <v>0</v>
      </c>
      <c r="R190" s="113">
        <v>0</v>
      </c>
      <c r="S190" s="113">
        <v>0</v>
      </c>
      <c r="T190" s="113">
        <v>0</v>
      </c>
      <c r="U190" s="113">
        <v>0</v>
      </c>
      <c r="V190" s="113">
        <v>0</v>
      </c>
      <c r="W190" s="113">
        <v>0</v>
      </c>
      <c r="X190" s="113">
        <v>0</v>
      </c>
      <c r="Y190" s="113">
        <v>0</v>
      </c>
      <c r="Z190" s="113">
        <v>0</v>
      </c>
      <c r="AA190" s="113">
        <v>0</v>
      </c>
      <c r="AB190" s="113">
        <v>0</v>
      </c>
      <c r="AC190" s="113">
        <v>0</v>
      </c>
      <c r="AD190" s="113">
        <v>0</v>
      </c>
      <c r="AE190" s="113">
        <v>0</v>
      </c>
      <c r="AF190" s="113">
        <v>0</v>
      </c>
      <c r="AG190" s="113">
        <v>0</v>
      </c>
      <c r="AH190" s="113">
        <v>0</v>
      </c>
      <c r="AI190" s="113">
        <v>0</v>
      </c>
      <c r="AJ190" s="113">
        <v>0</v>
      </c>
      <c r="AK190" s="113">
        <v>0</v>
      </c>
      <c r="AL190" s="113">
        <v>0</v>
      </c>
      <c r="AM190" s="113">
        <v>0</v>
      </c>
      <c r="AN190" s="113">
        <v>0</v>
      </c>
      <c r="AO190" s="113">
        <v>0</v>
      </c>
      <c r="AP190" s="113">
        <v>0</v>
      </c>
      <c r="AQ190" s="113">
        <v>0</v>
      </c>
      <c r="AR190" s="113">
        <v>0</v>
      </c>
      <c r="AS190" s="113">
        <v>0</v>
      </c>
      <c r="AT190" s="113">
        <v>0</v>
      </c>
      <c r="AU190" s="113">
        <v>0</v>
      </c>
      <c r="AV190" s="113">
        <v>0</v>
      </c>
      <c r="AW190" s="113">
        <v>0</v>
      </c>
      <c r="AX190" s="113">
        <v>0</v>
      </c>
      <c r="AY190" s="113">
        <v>0</v>
      </c>
      <c r="AZ190" s="113">
        <v>0</v>
      </c>
      <c r="BA190" s="113">
        <v>0</v>
      </c>
      <c r="BB190" s="113">
        <v>0</v>
      </c>
      <c r="BC190" s="113">
        <v>0</v>
      </c>
      <c r="BD190" s="113">
        <v>0</v>
      </c>
      <c r="BE190" s="113">
        <v>0</v>
      </c>
      <c r="BF190" s="113">
        <v>0</v>
      </c>
      <c r="BG190" s="113">
        <v>0</v>
      </c>
      <c r="BH190" s="113">
        <v>0</v>
      </c>
      <c r="BI190" s="113">
        <v>0</v>
      </c>
      <c r="BJ190" s="113">
        <v>0</v>
      </c>
      <c r="BK190" s="113">
        <v>0</v>
      </c>
      <c r="BL190" s="113">
        <v>0</v>
      </c>
      <c r="BM190" s="113">
        <v>0</v>
      </c>
      <c r="BN190" s="113">
        <v>0</v>
      </c>
      <c r="BO190" s="113">
        <v>0</v>
      </c>
      <c r="BP190" s="113">
        <v>0</v>
      </c>
      <c r="BQ190" s="113">
        <v>0</v>
      </c>
      <c r="BR190" s="113">
        <v>0</v>
      </c>
      <c r="BS190" s="113">
        <v>0</v>
      </c>
      <c r="BT190" s="113">
        <v>0</v>
      </c>
      <c r="BU190" s="113">
        <v>0</v>
      </c>
      <c r="BV190" s="113">
        <v>0</v>
      </c>
      <c r="BW190" s="113">
        <v>0</v>
      </c>
      <c r="BX190" s="113">
        <v>0</v>
      </c>
      <c r="BY190" s="113">
        <v>0</v>
      </c>
      <c r="BZ190" s="113">
        <v>0</v>
      </c>
      <c r="CA190" s="113">
        <v>0</v>
      </c>
      <c r="CB190" s="113">
        <v>0</v>
      </c>
      <c r="CC190" s="113">
        <v>0</v>
      </c>
      <c r="CD190" s="113">
        <v>0</v>
      </c>
      <c r="CE190" s="113">
        <v>0</v>
      </c>
      <c r="CF190" s="113">
        <v>0</v>
      </c>
      <c r="CG190" s="113">
        <v>0</v>
      </c>
      <c r="CH190" s="113">
        <v>0</v>
      </c>
      <c r="CI190" s="113">
        <v>0</v>
      </c>
      <c r="CJ190" s="113">
        <v>0</v>
      </c>
      <c r="CK190" s="113">
        <v>0</v>
      </c>
      <c r="CL190" s="113">
        <v>0</v>
      </c>
      <c r="CM190" s="113">
        <v>0</v>
      </c>
      <c r="CN190" s="113">
        <v>0</v>
      </c>
      <c r="CO190" s="113">
        <v>0</v>
      </c>
      <c r="CP190" s="113">
        <v>0</v>
      </c>
      <c r="CQ190" s="113">
        <v>0</v>
      </c>
      <c r="CR190" s="113">
        <v>0</v>
      </c>
      <c r="CS190" s="113">
        <v>0</v>
      </c>
      <c r="CT190" s="113">
        <v>0</v>
      </c>
      <c r="CU190" s="113">
        <v>0</v>
      </c>
      <c r="CV190" s="113">
        <v>0</v>
      </c>
      <c r="CW190" s="113">
        <v>0</v>
      </c>
      <c r="CX190" s="113">
        <v>0</v>
      </c>
      <c r="CY190" s="113">
        <v>0</v>
      </c>
      <c r="CZ190" s="113">
        <v>0</v>
      </c>
      <c r="DA190" s="113">
        <v>0</v>
      </c>
      <c r="DB190" s="113">
        <v>0</v>
      </c>
      <c r="DC190" s="113">
        <v>0</v>
      </c>
      <c r="DD190" s="113">
        <v>0</v>
      </c>
      <c r="DE190" s="113">
        <v>0</v>
      </c>
      <c r="DF190" s="113">
        <v>0</v>
      </c>
      <c r="DG190" s="113">
        <v>0</v>
      </c>
      <c r="DH190" s="113">
        <v>0</v>
      </c>
      <c r="DI190" s="113">
        <v>0</v>
      </c>
      <c r="DJ190" s="113">
        <v>0</v>
      </c>
      <c r="DK190" s="113">
        <v>0</v>
      </c>
      <c r="DL190" s="113">
        <v>0</v>
      </c>
      <c r="DM190" s="113">
        <v>0</v>
      </c>
      <c r="DN190" s="113">
        <v>0</v>
      </c>
      <c r="DO190" s="113">
        <v>0</v>
      </c>
      <c r="DP190" s="113">
        <v>0</v>
      </c>
      <c r="DQ190" s="113">
        <v>0</v>
      </c>
      <c r="DR190" s="113">
        <v>0</v>
      </c>
      <c r="DS190" s="113">
        <v>0</v>
      </c>
      <c r="DT190" s="113">
        <v>0</v>
      </c>
      <c r="DU190" s="113">
        <v>0</v>
      </c>
      <c r="DV190" s="113">
        <v>0</v>
      </c>
      <c r="DW190" s="113">
        <v>0</v>
      </c>
      <c r="DX190" s="113">
        <v>0</v>
      </c>
      <c r="DY190" s="113">
        <v>0</v>
      </c>
      <c r="DZ190" s="113">
        <v>0</v>
      </c>
      <c r="EA190" s="113">
        <v>0</v>
      </c>
      <c r="EB190" s="113">
        <v>0</v>
      </c>
      <c r="EC190" s="113">
        <v>0</v>
      </c>
      <c r="ED190" s="113">
        <v>0</v>
      </c>
      <c r="EE190" s="113">
        <v>0</v>
      </c>
      <c r="EF190" s="113">
        <v>0</v>
      </c>
      <c r="EG190" s="113">
        <v>0</v>
      </c>
      <c r="EH190" s="113">
        <v>0</v>
      </c>
      <c r="EI190" s="113">
        <v>915.38</v>
      </c>
      <c r="EJ190" s="113">
        <v>0</v>
      </c>
      <c r="EK190" s="113">
        <v>0</v>
      </c>
      <c r="EL190" s="113">
        <v>0</v>
      </c>
      <c r="EM190" s="113">
        <v>0</v>
      </c>
      <c r="EN190" s="113">
        <v>0</v>
      </c>
      <c r="EO190" s="113">
        <v>0</v>
      </c>
      <c r="EP190" s="113">
        <v>0</v>
      </c>
      <c r="EQ190" s="113">
        <v>0</v>
      </c>
      <c r="ER190" s="113">
        <v>0</v>
      </c>
      <c r="ES190" s="113">
        <v>0</v>
      </c>
      <c r="ET190" s="113">
        <v>0</v>
      </c>
      <c r="EU190" s="113">
        <v>0</v>
      </c>
      <c r="EV190" s="113">
        <v>0</v>
      </c>
      <c r="EW190" s="113">
        <v>0</v>
      </c>
      <c r="EX190" s="113">
        <v>0</v>
      </c>
      <c r="EY190" s="113">
        <v>0</v>
      </c>
      <c r="EZ190" s="113">
        <v>0</v>
      </c>
      <c r="FA190" s="113">
        <v>0</v>
      </c>
      <c r="FB190" s="113">
        <v>0</v>
      </c>
      <c r="FC190" s="113">
        <v>0</v>
      </c>
      <c r="FD190" s="113">
        <v>0</v>
      </c>
      <c r="FE190" s="113">
        <v>0</v>
      </c>
      <c r="FF190" s="113">
        <v>0</v>
      </c>
      <c r="FG190" s="113">
        <v>0</v>
      </c>
      <c r="FH190" s="113">
        <v>0</v>
      </c>
      <c r="FI190" s="113">
        <v>0</v>
      </c>
      <c r="FJ190" s="113">
        <v>0</v>
      </c>
      <c r="FK190" s="113">
        <v>0</v>
      </c>
      <c r="FL190" s="113">
        <v>0</v>
      </c>
      <c r="FM190" s="113">
        <v>0</v>
      </c>
      <c r="FN190" s="113">
        <v>0</v>
      </c>
      <c r="FO190" s="113">
        <v>0</v>
      </c>
      <c r="FP190" s="113">
        <v>0</v>
      </c>
      <c r="FQ190" s="113">
        <v>0</v>
      </c>
      <c r="FR190" s="113">
        <v>0</v>
      </c>
      <c r="FS190" s="113">
        <v>0</v>
      </c>
      <c r="FT190" s="113">
        <v>0</v>
      </c>
      <c r="FU190" s="113">
        <v>0</v>
      </c>
      <c r="FV190" s="113">
        <v>0</v>
      </c>
      <c r="FW190" s="113">
        <v>0</v>
      </c>
      <c r="FX190" s="113">
        <v>0</v>
      </c>
      <c r="FY190" s="113">
        <v>0</v>
      </c>
      <c r="FZ190" s="113">
        <v>0</v>
      </c>
      <c r="GA190" s="113">
        <v>0</v>
      </c>
      <c r="GB190" s="113">
        <v>0</v>
      </c>
      <c r="GC190" s="113">
        <v>0</v>
      </c>
      <c r="GD190" s="113">
        <v>0</v>
      </c>
      <c r="GE190" s="113">
        <v>0</v>
      </c>
      <c r="GF190" s="113">
        <v>0</v>
      </c>
      <c r="GG190" s="113">
        <v>0</v>
      </c>
      <c r="GH190" s="113">
        <v>0</v>
      </c>
      <c r="GI190" s="113">
        <f>SUM(E190:GH190)</f>
        <v>915.38</v>
      </c>
    </row>
    <row r="191" spans="1:191">
      <c r="A191" s="727" t="s">
        <v>0</v>
      </c>
      <c r="B191" s="727"/>
      <c r="C191" s="9" t="s">
        <v>315</v>
      </c>
      <c r="D191" t="s">
        <v>316</v>
      </c>
      <c r="E191" s="113">
        <v>0</v>
      </c>
      <c r="F191" s="113">
        <v>0</v>
      </c>
      <c r="G191" s="113">
        <v>0</v>
      </c>
      <c r="H191" s="113">
        <v>18357.87</v>
      </c>
      <c r="I191" s="113">
        <v>239865.68</v>
      </c>
      <c r="J191" s="113">
        <v>0</v>
      </c>
      <c r="K191" s="113">
        <v>0</v>
      </c>
      <c r="L191" s="113">
        <v>0</v>
      </c>
      <c r="M191" s="113">
        <v>0</v>
      </c>
      <c r="N191" s="113">
        <v>0</v>
      </c>
      <c r="O191" s="113">
        <v>0</v>
      </c>
      <c r="P191" s="113">
        <v>0</v>
      </c>
      <c r="Q191" s="113">
        <v>0</v>
      </c>
      <c r="R191" s="113">
        <v>0</v>
      </c>
      <c r="S191" s="113">
        <v>0</v>
      </c>
      <c r="T191" s="113">
        <v>93104.27</v>
      </c>
      <c r="U191" s="113">
        <v>61513.11</v>
      </c>
      <c r="V191" s="113">
        <v>47906.35</v>
      </c>
      <c r="W191" s="113">
        <v>3309.38</v>
      </c>
      <c r="X191" s="113">
        <v>0</v>
      </c>
      <c r="Y191" s="113">
        <v>0</v>
      </c>
      <c r="Z191" s="113">
        <v>0</v>
      </c>
      <c r="AA191" s="113">
        <v>0</v>
      </c>
      <c r="AB191" s="113">
        <v>0</v>
      </c>
      <c r="AC191" s="113">
        <v>4828.01</v>
      </c>
      <c r="AD191" s="113">
        <v>4207.47</v>
      </c>
      <c r="AE191" s="113">
        <v>0</v>
      </c>
      <c r="AF191" s="113">
        <v>0</v>
      </c>
      <c r="AG191" s="113">
        <v>0</v>
      </c>
      <c r="AH191" s="113">
        <v>0</v>
      </c>
      <c r="AI191" s="113">
        <v>0</v>
      </c>
      <c r="AJ191" s="113">
        <v>0</v>
      </c>
      <c r="AK191" s="113">
        <v>0</v>
      </c>
      <c r="AL191" s="113">
        <v>0</v>
      </c>
      <c r="AM191" s="113">
        <v>0</v>
      </c>
      <c r="AN191" s="113">
        <v>0</v>
      </c>
      <c r="AO191" s="113">
        <v>0</v>
      </c>
      <c r="AP191" s="113">
        <v>0</v>
      </c>
      <c r="AQ191" s="113">
        <v>0</v>
      </c>
      <c r="AR191" s="113">
        <v>12355.42</v>
      </c>
      <c r="AS191" s="113">
        <v>0</v>
      </c>
      <c r="AT191" s="113">
        <v>0</v>
      </c>
      <c r="AU191" s="113">
        <v>12336.51</v>
      </c>
      <c r="AV191" s="113">
        <v>0</v>
      </c>
      <c r="AW191" s="113">
        <v>0</v>
      </c>
      <c r="AX191" s="113">
        <v>0</v>
      </c>
      <c r="AY191" s="113">
        <v>111502.24</v>
      </c>
      <c r="AZ191" s="113">
        <v>0</v>
      </c>
      <c r="BA191" s="113">
        <v>0</v>
      </c>
      <c r="BB191" s="113">
        <v>0</v>
      </c>
      <c r="BC191" s="113">
        <v>0</v>
      </c>
      <c r="BD191" s="113">
        <v>0</v>
      </c>
      <c r="BE191" s="113">
        <v>2703.4</v>
      </c>
      <c r="BF191" s="113">
        <v>79132.45</v>
      </c>
      <c r="BG191" s="113">
        <v>0</v>
      </c>
      <c r="BH191" s="113">
        <v>8654.24</v>
      </c>
      <c r="BI191" s="113">
        <v>0</v>
      </c>
      <c r="BJ191" s="113">
        <v>0</v>
      </c>
      <c r="BK191" s="113">
        <v>2411.89</v>
      </c>
      <c r="BL191" s="113">
        <v>0</v>
      </c>
      <c r="BM191" s="113">
        <v>0</v>
      </c>
      <c r="BN191" s="113">
        <v>0</v>
      </c>
      <c r="BO191" s="113">
        <v>0</v>
      </c>
      <c r="BP191" s="113">
        <v>7509.83</v>
      </c>
      <c r="BQ191" s="113">
        <v>0</v>
      </c>
      <c r="BR191" s="113">
        <v>0</v>
      </c>
      <c r="BS191" s="113">
        <v>8134.22</v>
      </c>
      <c r="BT191" s="113">
        <v>0</v>
      </c>
      <c r="BU191" s="113">
        <v>383.7</v>
      </c>
      <c r="BV191" s="113">
        <v>291142.83</v>
      </c>
      <c r="BW191" s="113">
        <v>0</v>
      </c>
      <c r="BX191" s="113">
        <v>30369.67</v>
      </c>
      <c r="BY191" s="113">
        <v>6494.47</v>
      </c>
      <c r="BZ191" s="113">
        <v>0</v>
      </c>
      <c r="CA191" s="113">
        <v>0</v>
      </c>
      <c r="CB191" s="113">
        <v>0</v>
      </c>
      <c r="CC191" s="113">
        <v>0</v>
      </c>
      <c r="CD191" s="113">
        <v>0</v>
      </c>
      <c r="CE191" s="113">
        <v>4089.26</v>
      </c>
      <c r="CF191" s="113">
        <v>0</v>
      </c>
      <c r="CG191" s="113">
        <v>0</v>
      </c>
      <c r="CH191" s="113">
        <v>0</v>
      </c>
      <c r="CI191" s="113">
        <v>0</v>
      </c>
      <c r="CJ191" s="113">
        <v>0</v>
      </c>
      <c r="CK191" s="113">
        <v>398.53</v>
      </c>
      <c r="CL191" s="113">
        <v>0</v>
      </c>
      <c r="CM191" s="113">
        <v>0</v>
      </c>
      <c r="CN191" s="113">
        <v>0</v>
      </c>
      <c r="CO191" s="113">
        <v>6710.29</v>
      </c>
      <c r="CP191" s="113">
        <v>35214.879999999997</v>
      </c>
      <c r="CQ191" s="113">
        <v>0</v>
      </c>
      <c r="CR191" s="113">
        <v>2666.83</v>
      </c>
      <c r="CS191" s="113">
        <v>0</v>
      </c>
      <c r="CT191" s="113">
        <v>0</v>
      </c>
      <c r="CU191" s="113">
        <v>0</v>
      </c>
      <c r="CV191" s="113">
        <v>0</v>
      </c>
      <c r="CW191" s="113">
        <v>0</v>
      </c>
      <c r="CX191" s="113">
        <v>0</v>
      </c>
      <c r="CY191" s="113">
        <v>4055.53</v>
      </c>
      <c r="CZ191" s="113">
        <v>0</v>
      </c>
      <c r="DA191" s="113">
        <v>0</v>
      </c>
      <c r="DB191" s="113">
        <v>2418.62</v>
      </c>
      <c r="DC191" s="113">
        <v>0</v>
      </c>
      <c r="DD191" s="113">
        <v>24241.42</v>
      </c>
      <c r="DE191" s="113">
        <v>336.42</v>
      </c>
      <c r="DF191" s="113">
        <v>0</v>
      </c>
      <c r="DG191" s="113">
        <v>0</v>
      </c>
      <c r="DH191" s="113">
        <v>0</v>
      </c>
      <c r="DI191" s="113">
        <v>0</v>
      </c>
      <c r="DJ191" s="113">
        <v>0</v>
      </c>
      <c r="DK191" s="113">
        <v>0</v>
      </c>
      <c r="DL191" s="113">
        <v>0</v>
      </c>
      <c r="DM191" s="113">
        <v>0</v>
      </c>
      <c r="DN191" s="113">
        <v>12049.24</v>
      </c>
      <c r="DO191" s="113">
        <v>0</v>
      </c>
      <c r="DP191" s="113">
        <v>39539.47</v>
      </c>
      <c r="DQ191" s="113">
        <v>0</v>
      </c>
      <c r="DR191" s="113">
        <v>24739.599999999999</v>
      </c>
      <c r="DS191" s="113">
        <v>4485</v>
      </c>
      <c r="DT191" s="113">
        <v>0</v>
      </c>
      <c r="DU191" s="113">
        <v>0</v>
      </c>
      <c r="DV191" s="113">
        <v>3188.2</v>
      </c>
      <c r="DW191" s="113">
        <v>0</v>
      </c>
      <c r="DX191" s="113">
        <v>0</v>
      </c>
      <c r="DY191" s="113">
        <v>38464.089999999997</v>
      </c>
      <c r="DZ191" s="113">
        <v>0</v>
      </c>
      <c r="EA191" s="113">
        <v>0</v>
      </c>
      <c r="EB191" s="113">
        <v>0</v>
      </c>
      <c r="EC191" s="113">
        <v>0</v>
      </c>
      <c r="ED191" s="113">
        <v>0</v>
      </c>
      <c r="EE191" s="113">
        <v>0</v>
      </c>
      <c r="EF191" s="113">
        <v>0</v>
      </c>
      <c r="EG191" s="113">
        <v>0</v>
      </c>
      <c r="EH191" s="113">
        <v>0</v>
      </c>
      <c r="EI191" s="113">
        <v>0</v>
      </c>
      <c r="EJ191" s="113">
        <v>0</v>
      </c>
      <c r="EK191" s="113">
        <v>0</v>
      </c>
      <c r="EL191" s="113">
        <v>0</v>
      </c>
      <c r="EM191" s="113">
        <v>0</v>
      </c>
      <c r="EN191" s="113">
        <v>3304.09</v>
      </c>
      <c r="EO191" s="113">
        <v>0</v>
      </c>
      <c r="EP191" s="113">
        <v>38754.19</v>
      </c>
      <c r="EQ191" s="113">
        <v>18113.34</v>
      </c>
      <c r="ER191" s="113">
        <v>0</v>
      </c>
      <c r="ES191" s="113">
        <v>0</v>
      </c>
      <c r="ET191" s="113">
        <v>0</v>
      </c>
      <c r="EU191" s="113">
        <v>0</v>
      </c>
      <c r="EV191" s="113">
        <v>0</v>
      </c>
      <c r="EW191" s="113">
        <v>8574.82</v>
      </c>
      <c r="EX191" s="113">
        <v>0</v>
      </c>
      <c r="EY191" s="113">
        <v>0</v>
      </c>
      <c r="EZ191" s="113">
        <v>0</v>
      </c>
      <c r="FA191" s="113">
        <v>0</v>
      </c>
      <c r="FB191" s="113">
        <v>0</v>
      </c>
      <c r="FC191" s="113">
        <v>0</v>
      </c>
      <c r="FD191" s="113">
        <v>0</v>
      </c>
      <c r="FE191" s="113">
        <v>0</v>
      </c>
      <c r="FF191" s="113">
        <v>0</v>
      </c>
      <c r="FG191" s="113">
        <v>0</v>
      </c>
      <c r="FH191" s="113">
        <v>0</v>
      </c>
      <c r="FI191" s="113">
        <v>0</v>
      </c>
      <c r="FJ191" s="113">
        <v>0</v>
      </c>
      <c r="FK191" s="113">
        <v>0</v>
      </c>
      <c r="FL191" s="113">
        <v>0</v>
      </c>
      <c r="FM191" s="113">
        <v>0</v>
      </c>
      <c r="FN191" s="113">
        <v>0</v>
      </c>
      <c r="FO191" s="113">
        <v>0</v>
      </c>
      <c r="FP191" s="113">
        <v>0</v>
      </c>
      <c r="FQ191" s="113">
        <v>0</v>
      </c>
      <c r="FR191" s="113">
        <v>0</v>
      </c>
      <c r="FS191" s="113">
        <v>0</v>
      </c>
      <c r="FT191" s="113">
        <v>0</v>
      </c>
      <c r="FU191" s="113">
        <v>0</v>
      </c>
      <c r="FV191" s="113">
        <v>0</v>
      </c>
      <c r="FW191" s="113">
        <v>0</v>
      </c>
      <c r="FX191" s="113">
        <v>0</v>
      </c>
      <c r="FY191" s="113">
        <v>0</v>
      </c>
      <c r="FZ191" s="113">
        <v>0</v>
      </c>
      <c r="GA191" s="113">
        <v>0</v>
      </c>
      <c r="GB191" s="113">
        <v>0</v>
      </c>
      <c r="GC191" s="113">
        <v>0</v>
      </c>
      <c r="GD191" s="113">
        <v>0</v>
      </c>
      <c r="GE191" s="113">
        <v>0</v>
      </c>
      <c r="GF191" s="113">
        <v>0</v>
      </c>
      <c r="GG191" s="113">
        <v>0</v>
      </c>
      <c r="GH191" s="113">
        <v>0</v>
      </c>
      <c r="GI191" s="113">
        <f>SUM(E191:GH191)</f>
        <v>1317566.83</v>
      </c>
    </row>
    <row r="192" spans="1:191" ht="10.5">
      <c r="A192" s="7" t="s">
        <v>348</v>
      </c>
      <c r="B192" s="726" t="s">
        <v>349</v>
      </c>
      <c r="C192" s="726"/>
      <c r="D192" s="72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  <c r="BF192" s="116"/>
      <c r="BG192" s="116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  <c r="EB192" s="116"/>
      <c r="EC192" s="116"/>
      <c r="ED192" s="116"/>
      <c r="EE192" s="116"/>
      <c r="EF192" s="116"/>
      <c r="EG192" s="116"/>
      <c r="EH192" s="116"/>
      <c r="EI192" s="116"/>
      <c r="EJ192" s="116"/>
      <c r="EK192" s="116"/>
      <c r="EL192" s="116"/>
      <c r="EM192" s="116"/>
      <c r="EN192" s="116"/>
      <c r="EO192" s="116"/>
      <c r="EP192" s="116"/>
      <c r="EQ192" s="116"/>
      <c r="ER192" s="116"/>
      <c r="ES192" s="116"/>
      <c r="ET192" s="116"/>
      <c r="EU192" s="116"/>
      <c r="EV192" s="116"/>
      <c r="EW192" s="116"/>
      <c r="EX192" s="116"/>
      <c r="EY192" s="116"/>
      <c r="EZ192" s="116"/>
      <c r="FA192" s="116"/>
      <c r="FB192" s="116"/>
      <c r="FC192" s="116"/>
      <c r="FD192" s="116"/>
      <c r="FE192" s="116"/>
      <c r="FF192" s="116"/>
      <c r="FG192" s="116"/>
      <c r="FH192" s="116"/>
      <c r="FI192" s="116"/>
      <c r="FJ192" s="116"/>
      <c r="FK192" s="116"/>
      <c r="FL192" s="116"/>
      <c r="FM192" s="116"/>
      <c r="FN192" s="116"/>
      <c r="FO192" s="116"/>
      <c r="FP192" s="116"/>
      <c r="FQ192" s="116"/>
      <c r="FR192" s="116"/>
      <c r="FS192" s="116"/>
      <c r="FT192" s="116"/>
      <c r="FU192" s="116"/>
      <c r="FV192" s="116"/>
      <c r="FW192" s="116"/>
      <c r="FX192" s="116"/>
      <c r="FY192" s="116"/>
      <c r="FZ192" s="116"/>
      <c r="GA192" s="116"/>
      <c r="GB192" s="116"/>
      <c r="GC192" s="116"/>
      <c r="GD192" s="116"/>
      <c r="GE192" s="116"/>
      <c r="GF192" s="116"/>
      <c r="GG192" s="116"/>
      <c r="GH192" s="116"/>
      <c r="GI192" s="116"/>
    </row>
    <row r="193" spans="1:191">
      <c r="A193" s="727" t="s">
        <v>0</v>
      </c>
      <c r="B193" s="727"/>
      <c r="C193" s="9" t="s">
        <v>315</v>
      </c>
      <c r="D193" t="s">
        <v>316</v>
      </c>
      <c r="E193" s="113">
        <v>0</v>
      </c>
      <c r="F193" s="113">
        <v>0</v>
      </c>
      <c r="G193" s="113">
        <v>0</v>
      </c>
      <c r="H193" s="113">
        <v>0</v>
      </c>
      <c r="I193" s="113">
        <v>0</v>
      </c>
      <c r="J193" s="113">
        <v>0</v>
      </c>
      <c r="K193" s="113">
        <v>0</v>
      </c>
      <c r="L193" s="113">
        <v>0</v>
      </c>
      <c r="M193" s="113">
        <v>0</v>
      </c>
      <c r="N193" s="113">
        <v>0</v>
      </c>
      <c r="O193" s="113">
        <v>0</v>
      </c>
      <c r="P193" s="113">
        <v>0</v>
      </c>
      <c r="Q193" s="113">
        <v>0</v>
      </c>
      <c r="R193" s="113">
        <v>0</v>
      </c>
      <c r="S193" s="113">
        <v>0</v>
      </c>
      <c r="T193" s="113">
        <v>0</v>
      </c>
      <c r="U193" s="113">
        <v>0</v>
      </c>
      <c r="V193" s="113">
        <v>0</v>
      </c>
      <c r="W193" s="113">
        <v>0</v>
      </c>
      <c r="X193" s="113">
        <v>0</v>
      </c>
      <c r="Y193" s="113">
        <v>0</v>
      </c>
      <c r="Z193" s="113">
        <v>472846.65</v>
      </c>
      <c r="AA193" s="113">
        <v>0</v>
      </c>
      <c r="AB193" s="113">
        <v>84685.23</v>
      </c>
      <c r="AC193" s="113">
        <v>0</v>
      </c>
      <c r="AD193" s="113">
        <v>0</v>
      </c>
      <c r="AE193" s="113">
        <v>0</v>
      </c>
      <c r="AF193" s="113">
        <v>0</v>
      </c>
      <c r="AG193" s="113">
        <v>0</v>
      </c>
      <c r="AH193" s="113">
        <v>0</v>
      </c>
      <c r="AI193" s="113">
        <v>0</v>
      </c>
      <c r="AJ193" s="113">
        <v>0</v>
      </c>
      <c r="AK193" s="113">
        <v>0</v>
      </c>
      <c r="AL193" s="113">
        <v>0</v>
      </c>
      <c r="AM193" s="113">
        <v>0</v>
      </c>
      <c r="AN193" s="113">
        <v>0</v>
      </c>
      <c r="AO193" s="113">
        <v>0</v>
      </c>
      <c r="AP193" s="113">
        <v>0</v>
      </c>
      <c r="AQ193" s="113">
        <v>0</v>
      </c>
      <c r="AR193" s="113">
        <v>0</v>
      </c>
      <c r="AS193" s="113">
        <v>0</v>
      </c>
      <c r="AT193" s="113">
        <v>900550.58</v>
      </c>
      <c r="AU193" s="113">
        <v>0</v>
      </c>
      <c r="AV193" s="113">
        <v>0</v>
      </c>
      <c r="AW193" s="113">
        <v>0</v>
      </c>
      <c r="AX193" s="113">
        <v>0</v>
      </c>
      <c r="AY193" s="113">
        <v>124263.32</v>
      </c>
      <c r="AZ193" s="113">
        <v>0</v>
      </c>
      <c r="BA193" s="113">
        <v>0</v>
      </c>
      <c r="BB193" s="113">
        <v>0</v>
      </c>
      <c r="BC193" s="113">
        <v>0</v>
      </c>
      <c r="BD193" s="113">
        <v>0</v>
      </c>
      <c r="BE193" s="113">
        <v>0</v>
      </c>
      <c r="BF193" s="113">
        <v>0</v>
      </c>
      <c r="BG193" s="113">
        <v>0</v>
      </c>
      <c r="BH193" s="113">
        <v>197480.59</v>
      </c>
      <c r="BI193" s="113">
        <v>0</v>
      </c>
      <c r="BJ193" s="113">
        <v>1294155.3600000001</v>
      </c>
      <c r="BK193" s="113">
        <v>0</v>
      </c>
      <c r="BL193" s="113">
        <v>0</v>
      </c>
      <c r="BM193" s="113">
        <v>0</v>
      </c>
      <c r="BN193" s="113">
        <v>0</v>
      </c>
      <c r="BO193" s="113">
        <v>0</v>
      </c>
      <c r="BP193" s="113">
        <v>0</v>
      </c>
      <c r="BQ193" s="113">
        <v>0</v>
      </c>
      <c r="BR193" s="113">
        <v>0</v>
      </c>
      <c r="BS193" s="113">
        <v>0</v>
      </c>
      <c r="BT193" s="113">
        <v>0</v>
      </c>
      <c r="BU193" s="113">
        <v>0</v>
      </c>
      <c r="BV193" s="113">
        <v>0</v>
      </c>
      <c r="BW193" s="113">
        <v>0</v>
      </c>
      <c r="BX193" s="113">
        <v>0</v>
      </c>
      <c r="BY193" s="113">
        <v>0</v>
      </c>
      <c r="BZ193" s="113">
        <v>0</v>
      </c>
      <c r="CA193" s="113">
        <v>0</v>
      </c>
      <c r="CB193" s="113">
        <v>0</v>
      </c>
      <c r="CC193" s="113">
        <v>0</v>
      </c>
      <c r="CD193" s="113">
        <v>0</v>
      </c>
      <c r="CE193" s="113">
        <v>0</v>
      </c>
      <c r="CF193" s="113">
        <v>0</v>
      </c>
      <c r="CG193" s="113">
        <v>0</v>
      </c>
      <c r="CH193" s="113">
        <v>0</v>
      </c>
      <c r="CI193" s="113">
        <v>0</v>
      </c>
      <c r="CJ193" s="113">
        <v>0</v>
      </c>
      <c r="CK193" s="113">
        <v>0</v>
      </c>
      <c r="CL193" s="113">
        <v>0</v>
      </c>
      <c r="CM193" s="113">
        <v>0</v>
      </c>
      <c r="CN193" s="113">
        <v>0</v>
      </c>
      <c r="CO193" s="113">
        <v>0</v>
      </c>
      <c r="CP193" s="113">
        <v>0</v>
      </c>
      <c r="CQ193" s="113">
        <v>0</v>
      </c>
      <c r="CR193" s="113">
        <v>0</v>
      </c>
      <c r="CS193" s="113">
        <v>0</v>
      </c>
      <c r="CT193" s="113">
        <v>0</v>
      </c>
      <c r="CU193" s="113">
        <v>0</v>
      </c>
      <c r="CV193" s="113">
        <v>0</v>
      </c>
      <c r="CW193" s="113">
        <v>0</v>
      </c>
      <c r="CX193" s="113">
        <v>0</v>
      </c>
      <c r="CY193" s="113">
        <v>0</v>
      </c>
      <c r="CZ193" s="113">
        <v>0</v>
      </c>
      <c r="DA193" s="113">
        <v>0</v>
      </c>
      <c r="DB193" s="113">
        <v>0</v>
      </c>
      <c r="DC193" s="113">
        <v>0</v>
      </c>
      <c r="DD193" s="113">
        <v>0</v>
      </c>
      <c r="DE193" s="113">
        <v>0</v>
      </c>
      <c r="DF193" s="113">
        <v>0</v>
      </c>
      <c r="DG193" s="113">
        <v>0</v>
      </c>
      <c r="DH193" s="113">
        <v>0</v>
      </c>
      <c r="DI193" s="113">
        <v>0</v>
      </c>
      <c r="DJ193" s="113">
        <v>0</v>
      </c>
      <c r="DK193" s="113">
        <v>0</v>
      </c>
      <c r="DL193" s="113">
        <v>0</v>
      </c>
      <c r="DM193" s="113">
        <v>1033550.03</v>
      </c>
      <c r="DN193" s="113">
        <v>0</v>
      </c>
      <c r="DO193" s="113">
        <v>0</v>
      </c>
      <c r="DP193" s="113">
        <v>0</v>
      </c>
      <c r="DQ193" s="113">
        <v>0</v>
      </c>
      <c r="DR193" s="113">
        <v>0</v>
      </c>
      <c r="DS193" s="113">
        <v>0</v>
      </c>
      <c r="DT193" s="113">
        <v>0</v>
      </c>
      <c r="DU193" s="113">
        <v>0</v>
      </c>
      <c r="DV193" s="113">
        <v>0</v>
      </c>
      <c r="DW193" s="113">
        <v>0</v>
      </c>
      <c r="DX193" s="113">
        <v>0</v>
      </c>
      <c r="DY193" s="113">
        <v>0</v>
      </c>
      <c r="DZ193" s="113">
        <v>0</v>
      </c>
      <c r="EA193" s="113">
        <v>0</v>
      </c>
      <c r="EB193" s="113">
        <v>0</v>
      </c>
      <c r="EC193" s="113">
        <v>0</v>
      </c>
      <c r="ED193" s="113">
        <v>0</v>
      </c>
      <c r="EE193" s="113">
        <v>0</v>
      </c>
      <c r="EF193" s="113">
        <v>0</v>
      </c>
      <c r="EG193" s="113">
        <v>0</v>
      </c>
      <c r="EH193" s="113">
        <v>0</v>
      </c>
      <c r="EI193" s="113">
        <v>0</v>
      </c>
      <c r="EJ193" s="113">
        <v>0</v>
      </c>
      <c r="EK193" s="113">
        <v>0</v>
      </c>
      <c r="EL193" s="113">
        <v>0</v>
      </c>
      <c r="EM193" s="113">
        <v>0</v>
      </c>
      <c r="EN193" s="113">
        <v>0</v>
      </c>
      <c r="EO193" s="113">
        <v>0</v>
      </c>
      <c r="EP193" s="113">
        <v>0</v>
      </c>
      <c r="EQ193" s="113">
        <v>0</v>
      </c>
      <c r="ER193" s="113">
        <v>0</v>
      </c>
      <c r="ES193" s="113">
        <v>0</v>
      </c>
      <c r="ET193" s="113">
        <v>0</v>
      </c>
      <c r="EU193" s="113">
        <v>0</v>
      </c>
      <c r="EV193" s="113">
        <v>0</v>
      </c>
      <c r="EW193" s="113">
        <v>0</v>
      </c>
      <c r="EX193" s="113">
        <v>0</v>
      </c>
      <c r="EY193" s="113">
        <v>0</v>
      </c>
      <c r="EZ193" s="113">
        <v>0</v>
      </c>
      <c r="FA193" s="113">
        <v>0</v>
      </c>
      <c r="FB193" s="113">
        <v>0</v>
      </c>
      <c r="FC193" s="113">
        <v>0</v>
      </c>
      <c r="FD193" s="113">
        <v>0</v>
      </c>
      <c r="FE193" s="113">
        <v>0</v>
      </c>
      <c r="FF193" s="113">
        <v>0</v>
      </c>
      <c r="FG193" s="113">
        <v>0</v>
      </c>
      <c r="FH193" s="113">
        <v>0</v>
      </c>
      <c r="FI193" s="113">
        <v>0</v>
      </c>
      <c r="FJ193" s="113">
        <v>0</v>
      </c>
      <c r="FK193" s="113">
        <v>0</v>
      </c>
      <c r="FL193" s="113">
        <v>0</v>
      </c>
      <c r="FM193" s="113">
        <v>0</v>
      </c>
      <c r="FN193" s="113">
        <v>0</v>
      </c>
      <c r="FO193" s="113">
        <v>0</v>
      </c>
      <c r="FP193" s="113">
        <v>0</v>
      </c>
      <c r="FQ193" s="113">
        <v>0</v>
      </c>
      <c r="FR193" s="113">
        <v>0</v>
      </c>
      <c r="FS193" s="113">
        <v>0</v>
      </c>
      <c r="FT193" s="113">
        <v>0</v>
      </c>
      <c r="FU193" s="113">
        <v>0</v>
      </c>
      <c r="FV193" s="113">
        <v>0</v>
      </c>
      <c r="FW193" s="113">
        <v>0</v>
      </c>
      <c r="FX193" s="113">
        <v>0</v>
      </c>
      <c r="FY193" s="113">
        <v>0</v>
      </c>
      <c r="FZ193" s="113">
        <v>0</v>
      </c>
      <c r="GA193" s="113">
        <v>0</v>
      </c>
      <c r="GB193" s="113">
        <v>0</v>
      </c>
      <c r="GC193" s="113">
        <v>0</v>
      </c>
      <c r="GD193" s="113">
        <v>0</v>
      </c>
      <c r="GE193" s="113">
        <v>0</v>
      </c>
      <c r="GF193" s="113">
        <v>0</v>
      </c>
      <c r="GG193" s="113">
        <v>0</v>
      </c>
      <c r="GH193" s="113">
        <v>0</v>
      </c>
      <c r="GI193" s="113">
        <f>SUM(E193:GH193)</f>
        <v>4107531.7600000007</v>
      </c>
    </row>
    <row r="194" spans="1:191" ht="10.5">
      <c r="A194" s="7" t="s">
        <v>350</v>
      </c>
      <c r="B194" s="726" t="s">
        <v>351</v>
      </c>
      <c r="C194" s="726"/>
      <c r="D194" s="72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/>
      <c r="BP194" s="116"/>
      <c r="BQ194" s="116"/>
      <c r="BR194" s="116"/>
      <c r="BS194" s="116"/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  <c r="EB194" s="116"/>
      <c r="EC194" s="116"/>
      <c r="ED194" s="116"/>
      <c r="EE194" s="116"/>
      <c r="EF194" s="116"/>
      <c r="EG194" s="116"/>
      <c r="EH194" s="116"/>
      <c r="EI194" s="116"/>
      <c r="EJ194" s="116"/>
      <c r="EK194" s="116"/>
      <c r="EL194" s="116"/>
      <c r="EM194" s="116"/>
      <c r="EN194" s="116"/>
      <c r="EO194" s="116"/>
      <c r="EP194" s="116"/>
      <c r="EQ194" s="116"/>
      <c r="ER194" s="116"/>
      <c r="ES194" s="116"/>
      <c r="ET194" s="116"/>
      <c r="EU194" s="116"/>
      <c r="EV194" s="116"/>
      <c r="EW194" s="116"/>
      <c r="EX194" s="116"/>
      <c r="EY194" s="116"/>
      <c r="EZ194" s="116"/>
      <c r="FA194" s="116"/>
      <c r="FB194" s="116"/>
      <c r="FC194" s="116"/>
      <c r="FD194" s="116"/>
      <c r="FE194" s="116"/>
      <c r="FF194" s="116"/>
      <c r="FG194" s="116"/>
      <c r="FH194" s="116"/>
      <c r="FI194" s="116"/>
      <c r="FJ194" s="116"/>
      <c r="FK194" s="116"/>
      <c r="FL194" s="116"/>
      <c r="FM194" s="116"/>
      <c r="FN194" s="116"/>
      <c r="FO194" s="116"/>
      <c r="FP194" s="116"/>
      <c r="FQ194" s="116"/>
      <c r="FR194" s="116"/>
      <c r="FS194" s="116"/>
      <c r="FT194" s="116"/>
      <c r="FU194" s="116"/>
      <c r="FV194" s="116"/>
      <c r="FW194" s="116"/>
      <c r="FX194" s="116"/>
      <c r="FY194" s="116"/>
      <c r="FZ194" s="116"/>
      <c r="GA194" s="116"/>
      <c r="GB194" s="116"/>
      <c r="GC194" s="116"/>
      <c r="GD194" s="116"/>
      <c r="GE194" s="116"/>
      <c r="GF194" s="116"/>
      <c r="GG194" s="116"/>
      <c r="GH194" s="116"/>
      <c r="GI194" s="116"/>
    </row>
    <row r="195" spans="1:191">
      <c r="A195" s="727" t="s">
        <v>0</v>
      </c>
      <c r="B195" s="727"/>
      <c r="C195" s="9" t="s">
        <v>233</v>
      </c>
      <c r="D195" t="s">
        <v>234</v>
      </c>
      <c r="E195" s="113">
        <v>0</v>
      </c>
      <c r="F195" s="113">
        <v>0</v>
      </c>
      <c r="G195" s="113">
        <v>0</v>
      </c>
      <c r="H195" s="113">
        <v>0</v>
      </c>
      <c r="I195" s="113">
        <v>0</v>
      </c>
      <c r="J195" s="113">
        <v>0</v>
      </c>
      <c r="K195" s="113">
        <v>0</v>
      </c>
      <c r="L195" s="113">
        <v>0</v>
      </c>
      <c r="M195" s="113">
        <v>0</v>
      </c>
      <c r="N195" s="113">
        <v>19880</v>
      </c>
      <c r="O195" s="113">
        <v>0</v>
      </c>
      <c r="P195" s="113">
        <v>0</v>
      </c>
      <c r="Q195" s="113">
        <v>0</v>
      </c>
      <c r="R195" s="113">
        <v>0</v>
      </c>
      <c r="S195" s="113">
        <v>0</v>
      </c>
      <c r="T195" s="113">
        <v>0</v>
      </c>
      <c r="U195" s="113">
        <v>0</v>
      </c>
      <c r="V195" s="113">
        <v>0</v>
      </c>
      <c r="W195" s="113">
        <v>0</v>
      </c>
      <c r="X195" s="113">
        <v>0</v>
      </c>
      <c r="Y195" s="113">
        <v>0</v>
      </c>
      <c r="Z195" s="113">
        <v>0</v>
      </c>
      <c r="AA195" s="113">
        <v>0</v>
      </c>
      <c r="AB195" s="113">
        <v>0</v>
      </c>
      <c r="AC195" s="113">
        <v>0</v>
      </c>
      <c r="AD195" s="113">
        <v>0</v>
      </c>
      <c r="AE195" s="113">
        <v>0</v>
      </c>
      <c r="AF195" s="113">
        <v>0</v>
      </c>
      <c r="AG195" s="113">
        <v>0</v>
      </c>
      <c r="AH195" s="113">
        <v>0</v>
      </c>
      <c r="AI195" s="113">
        <v>0</v>
      </c>
      <c r="AJ195" s="113">
        <v>0</v>
      </c>
      <c r="AK195" s="113">
        <v>0</v>
      </c>
      <c r="AL195" s="113">
        <v>0</v>
      </c>
      <c r="AM195" s="113">
        <v>0</v>
      </c>
      <c r="AN195" s="113">
        <v>0</v>
      </c>
      <c r="AO195" s="113">
        <v>0</v>
      </c>
      <c r="AP195" s="113">
        <v>0</v>
      </c>
      <c r="AQ195" s="113">
        <v>0</v>
      </c>
      <c r="AR195" s="113">
        <v>0</v>
      </c>
      <c r="AS195" s="113">
        <v>0</v>
      </c>
      <c r="AT195" s="113">
        <v>0</v>
      </c>
      <c r="AU195" s="113">
        <v>0</v>
      </c>
      <c r="AV195" s="113">
        <v>0</v>
      </c>
      <c r="AW195" s="113">
        <v>0</v>
      </c>
      <c r="AX195" s="113">
        <v>0</v>
      </c>
      <c r="AY195" s="113">
        <v>0</v>
      </c>
      <c r="AZ195" s="113">
        <v>0</v>
      </c>
      <c r="BA195" s="113">
        <v>0</v>
      </c>
      <c r="BB195" s="113">
        <v>0</v>
      </c>
      <c r="BC195" s="113">
        <v>0</v>
      </c>
      <c r="BD195" s="113">
        <v>0</v>
      </c>
      <c r="BE195" s="113">
        <v>0</v>
      </c>
      <c r="BF195" s="113">
        <v>0</v>
      </c>
      <c r="BG195" s="113">
        <v>0</v>
      </c>
      <c r="BH195" s="113">
        <v>0</v>
      </c>
      <c r="BI195" s="113">
        <v>0</v>
      </c>
      <c r="BJ195" s="113">
        <v>0</v>
      </c>
      <c r="BK195" s="113">
        <v>0</v>
      </c>
      <c r="BL195" s="113">
        <v>0</v>
      </c>
      <c r="BM195" s="113">
        <v>0</v>
      </c>
      <c r="BN195" s="113">
        <v>0</v>
      </c>
      <c r="BO195" s="113">
        <v>0</v>
      </c>
      <c r="BP195" s="113">
        <v>0</v>
      </c>
      <c r="BQ195" s="113">
        <v>0</v>
      </c>
      <c r="BR195" s="113">
        <v>0</v>
      </c>
      <c r="BS195" s="113">
        <v>0</v>
      </c>
      <c r="BT195" s="113">
        <v>0</v>
      </c>
      <c r="BU195" s="113">
        <v>0</v>
      </c>
      <c r="BV195" s="113">
        <v>0</v>
      </c>
      <c r="BW195" s="113">
        <v>0</v>
      </c>
      <c r="BX195" s="113">
        <v>0</v>
      </c>
      <c r="BY195" s="113">
        <v>0</v>
      </c>
      <c r="BZ195" s="113">
        <v>0</v>
      </c>
      <c r="CA195" s="113">
        <v>0</v>
      </c>
      <c r="CB195" s="113">
        <v>0</v>
      </c>
      <c r="CC195" s="113">
        <v>0</v>
      </c>
      <c r="CD195" s="113">
        <v>0</v>
      </c>
      <c r="CE195" s="113">
        <v>0</v>
      </c>
      <c r="CF195" s="113">
        <v>0</v>
      </c>
      <c r="CG195" s="113">
        <v>0</v>
      </c>
      <c r="CH195" s="113">
        <v>0</v>
      </c>
      <c r="CI195" s="113">
        <v>0</v>
      </c>
      <c r="CJ195" s="113">
        <v>0</v>
      </c>
      <c r="CK195" s="113">
        <v>0</v>
      </c>
      <c r="CL195" s="113">
        <v>0</v>
      </c>
      <c r="CM195" s="113">
        <v>0</v>
      </c>
      <c r="CN195" s="113">
        <v>0</v>
      </c>
      <c r="CO195" s="113">
        <v>0</v>
      </c>
      <c r="CP195" s="113">
        <v>0</v>
      </c>
      <c r="CQ195" s="113">
        <v>0</v>
      </c>
      <c r="CR195" s="113">
        <v>0</v>
      </c>
      <c r="CS195" s="113">
        <v>0</v>
      </c>
      <c r="CT195" s="113">
        <v>0</v>
      </c>
      <c r="CU195" s="113">
        <v>0</v>
      </c>
      <c r="CV195" s="113">
        <v>0</v>
      </c>
      <c r="CW195" s="113">
        <v>0</v>
      </c>
      <c r="CX195" s="113">
        <v>0</v>
      </c>
      <c r="CY195" s="113">
        <v>0</v>
      </c>
      <c r="CZ195" s="113">
        <v>0</v>
      </c>
      <c r="DA195" s="113">
        <v>0</v>
      </c>
      <c r="DB195" s="113">
        <v>0</v>
      </c>
      <c r="DC195" s="113">
        <v>0</v>
      </c>
      <c r="DD195" s="113">
        <v>0</v>
      </c>
      <c r="DE195" s="113">
        <v>0</v>
      </c>
      <c r="DF195" s="113">
        <v>0</v>
      </c>
      <c r="DG195" s="113">
        <v>0</v>
      </c>
      <c r="DH195" s="113">
        <v>0</v>
      </c>
      <c r="DI195" s="113">
        <v>0</v>
      </c>
      <c r="DJ195" s="113">
        <v>0</v>
      </c>
      <c r="DK195" s="113">
        <v>0</v>
      </c>
      <c r="DL195" s="113">
        <v>0</v>
      </c>
      <c r="DM195" s="113">
        <v>0</v>
      </c>
      <c r="DN195" s="113">
        <v>0</v>
      </c>
      <c r="DO195" s="113">
        <v>0</v>
      </c>
      <c r="DP195" s="113">
        <v>0</v>
      </c>
      <c r="DQ195" s="113">
        <v>0</v>
      </c>
      <c r="DR195" s="113">
        <v>0</v>
      </c>
      <c r="DS195" s="113">
        <v>0</v>
      </c>
      <c r="DT195" s="113">
        <v>0</v>
      </c>
      <c r="DU195" s="113">
        <v>0</v>
      </c>
      <c r="DV195" s="113">
        <v>0</v>
      </c>
      <c r="DW195" s="113">
        <v>0</v>
      </c>
      <c r="DX195" s="113">
        <v>0</v>
      </c>
      <c r="DY195" s="113">
        <v>0</v>
      </c>
      <c r="DZ195" s="113">
        <v>0</v>
      </c>
      <c r="EA195" s="113">
        <v>0</v>
      </c>
      <c r="EB195" s="113">
        <v>0</v>
      </c>
      <c r="EC195" s="113">
        <v>0</v>
      </c>
      <c r="ED195" s="113">
        <v>0</v>
      </c>
      <c r="EE195" s="113">
        <v>0</v>
      </c>
      <c r="EF195" s="113">
        <v>0</v>
      </c>
      <c r="EG195" s="113">
        <v>0</v>
      </c>
      <c r="EH195" s="113">
        <v>0</v>
      </c>
      <c r="EI195" s="113">
        <v>0</v>
      </c>
      <c r="EJ195" s="113">
        <v>0</v>
      </c>
      <c r="EK195" s="113">
        <v>0</v>
      </c>
      <c r="EL195" s="113">
        <v>0</v>
      </c>
      <c r="EM195" s="113">
        <v>0</v>
      </c>
      <c r="EN195" s="113">
        <v>0</v>
      </c>
      <c r="EO195" s="113">
        <v>0</v>
      </c>
      <c r="EP195" s="113">
        <v>0</v>
      </c>
      <c r="EQ195" s="113">
        <v>0</v>
      </c>
      <c r="ER195" s="113">
        <v>0</v>
      </c>
      <c r="ES195" s="113">
        <v>0</v>
      </c>
      <c r="ET195" s="113">
        <v>0</v>
      </c>
      <c r="EU195" s="113">
        <v>0</v>
      </c>
      <c r="EV195" s="113">
        <v>0</v>
      </c>
      <c r="EW195" s="113">
        <v>0</v>
      </c>
      <c r="EX195" s="113">
        <v>0</v>
      </c>
      <c r="EY195" s="113">
        <v>0</v>
      </c>
      <c r="EZ195" s="113">
        <v>0</v>
      </c>
      <c r="FA195" s="113">
        <v>0</v>
      </c>
      <c r="FB195" s="113">
        <v>0</v>
      </c>
      <c r="FC195" s="113">
        <v>0</v>
      </c>
      <c r="FD195" s="113">
        <v>0</v>
      </c>
      <c r="FE195" s="113">
        <v>0</v>
      </c>
      <c r="FF195" s="113">
        <v>0</v>
      </c>
      <c r="FG195" s="113">
        <v>0</v>
      </c>
      <c r="FH195" s="113">
        <v>0</v>
      </c>
      <c r="FI195" s="113">
        <v>0</v>
      </c>
      <c r="FJ195" s="113">
        <v>0</v>
      </c>
      <c r="FK195" s="113">
        <v>0</v>
      </c>
      <c r="FL195" s="113">
        <v>0</v>
      </c>
      <c r="FM195" s="113">
        <v>0</v>
      </c>
      <c r="FN195" s="113">
        <v>0</v>
      </c>
      <c r="FO195" s="113">
        <v>0</v>
      </c>
      <c r="FP195" s="113">
        <v>0</v>
      </c>
      <c r="FQ195" s="113">
        <v>0</v>
      </c>
      <c r="FR195" s="113">
        <v>0</v>
      </c>
      <c r="FS195" s="113">
        <v>0</v>
      </c>
      <c r="FT195" s="113">
        <v>0</v>
      </c>
      <c r="FU195" s="113">
        <v>0</v>
      </c>
      <c r="FV195" s="113">
        <v>0</v>
      </c>
      <c r="FW195" s="113">
        <v>0</v>
      </c>
      <c r="FX195" s="113">
        <v>0</v>
      </c>
      <c r="FY195" s="113">
        <v>0</v>
      </c>
      <c r="FZ195" s="113">
        <v>0</v>
      </c>
      <c r="GA195" s="113">
        <v>0</v>
      </c>
      <c r="GB195" s="113">
        <v>0</v>
      </c>
      <c r="GC195" s="113">
        <v>0</v>
      </c>
      <c r="GD195" s="113">
        <v>0</v>
      </c>
      <c r="GE195" s="113">
        <v>0</v>
      </c>
      <c r="GF195" s="113">
        <v>0</v>
      </c>
      <c r="GG195" s="113">
        <v>0</v>
      </c>
      <c r="GH195" s="113">
        <v>0</v>
      </c>
      <c r="GI195" s="113">
        <f>SUM(E195:GH195)</f>
        <v>19880</v>
      </c>
    </row>
    <row r="196" spans="1:191">
      <c r="A196" s="727" t="s">
        <v>0</v>
      </c>
      <c r="B196" s="727"/>
      <c r="C196" s="9" t="s">
        <v>315</v>
      </c>
      <c r="D196" t="s">
        <v>316</v>
      </c>
      <c r="E196" s="113">
        <v>0</v>
      </c>
      <c r="F196" s="113">
        <v>0</v>
      </c>
      <c r="G196" s="113">
        <v>0</v>
      </c>
      <c r="H196" s="113">
        <v>0</v>
      </c>
      <c r="I196" s="113">
        <v>0</v>
      </c>
      <c r="J196" s="113">
        <v>0</v>
      </c>
      <c r="K196" s="113">
        <v>0</v>
      </c>
      <c r="L196" s="113">
        <v>0</v>
      </c>
      <c r="M196" s="113">
        <v>0</v>
      </c>
      <c r="N196" s="113">
        <v>0</v>
      </c>
      <c r="O196" s="113">
        <v>0</v>
      </c>
      <c r="P196" s="113">
        <v>0</v>
      </c>
      <c r="Q196" s="113">
        <v>0</v>
      </c>
      <c r="R196" s="113">
        <v>0</v>
      </c>
      <c r="S196" s="113">
        <v>0</v>
      </c>
      <c r="T196" s="113">
        <v>0</v>
      </c>
      <c r="U196" s="113">
        <v>0</v>
      </c>
      <c r="V196" s="113">
        <v>0</v>
      </c>
      <c r="W196" s="113">
        <v>0</v>
      </c>
      <c r="X196" s="113">
        <v>0</v>
      </c>
      <c r="Y196" s="113">
        <v>0</v>
      </c>
      <c r="Z196" s="113">
        <v>0</v>
      </c>
      <c r="AA196" s="113">
        <v>0</v>
      </c>
      <c r="AB196" s="113">
        <v>0</v>
      </c>
      <c r="AC196" s="113">
        <v>705.59</v>
      </c>
      <c r="AD196" s="113">
        <v>0</v>
      </c>
      <c r="AE196" s="113">
        <v>0</v>
      </c>
      <c r="AF196" s="113">
        <v>0</v>
      </c>
      <c r="AG196" s="113">
        <v>0</v>
      </c>
      <c r="AH196" s="113">
        <v>0</v>
      </c>
      <c r="AI196" s="113">
        <v>0</v>
      </c>
      <c r="AJ196" s="113">
        <v>0</v>
      </c>
      <c r="AK196" s="113">
        <v>0</v>
      </c>
      <c r="AL196" s="113">
        <v>0</v>
      </c>
      <c r="AM196" s="113">
        <v>0</v>
      </c>
      <c r="AN196" s="113">
        <v>0</v>
      </c>
      <c r="AO196" s="113">
        <v>0</v>
      </c>
      <c r="AP196" s="113">
        <v>0</v>
      </c>
      <c r="AQ196" s="113">
        <v>0</v>
      </c>
      <c r="AR196" s="113">
        <v>0</v>
      </c>
      <c r="AS196" s="113">
        <v>0</v>
      </c>
      <c r="AT196" s="113">
        <v>0</v>
      </c>
      <c r="AU196" s="113">
        <v>0</v>
      </c>
      <c r="AV196" s="113">
        <v>0</v>
      </c>
      <c r="AW196" s="113">
        <v>0</v>
      </c>
      <c r="AX196" s="113">
        <v>0</v>
      </c>
      <c r="AY196" s="113">
        <v>0</v>
      </c>
      <c r="AZ196" s="113">
        <v>0</v>
      </c>
      <c r="BA196" s="113">
        <v>0</v>
      </c>
      <c r="BB196" s="113">
        <v>0</v>
      </c>
      <c r="BC196" s="113">
        <v>0</v>
      </c>
      <c r="BD196" s="113">
        <v>0</v>
      </c>
      <c r="BE196" s="113">
        <v>0</v>
      </c>
      <c r="BF196" s="113">
        <v>0</v>
      </c>
      <c r="BG196" s="113">
        <v>0</v>
      </c>
      <c r="BH196" s="113">
        <v>0</v>
      </c>
      <c r="BI196" s="113">
        <v>0</v>
      </c>
      <c r="BJ196" s="113">
        <v>0</v>
      </c>
      <c r="BK196" s="113">
        <v>0</v>
      </c>
      <c r="BL196" s="113">
        <v>0</v>
      </c>
      <c r="BM196" s="113">
        <v>0</v>
      </c>
      <c r="BN196" s="113">
        <v>0</v>
      </c>
      <c r="BO196" s="113">
        <v>0</v>
      </c>
      <c r="BP196" s="113">
        <v>0</v>
      </c>
      <c r="BQ196" s="113">
        <v>0</v>
      </c>
      <c r="BR196" s="113">
        <v>0</v>
      </c>
      <c r="BS196" s="113">
        <v>0</v>
      </c>
      <c r="BT196" s="113">
        <v>0</v>
      </c>
      <c r="BU196" s="113">
        <v>0</v>
      </c>
      <c r="BV196" s="113">
        <v>0</v>
      </c>
      <c r="BW196" s="113">
        <v>0</v>
      </c>
      <c r="BX196" s="113">
        <v>0</v>
      </c>
      <c r="BY196" s="113">
        <v>0</v>
      </c>
      <c r="BZ196" s="113">
        <v>0</v>
      </c>
      <c r="CA196" s="113">
        <v>0</v>
      </c>
      <c r="CB196" s="113">
        <v>0</v>
      </c>
      <c r="CC196" s="113">
        <v>0</v>
      </c>
      <c r="CD196" s="113">
        <v>0</v>
      </c>
      <c r="CE196" s="113">
        <v>0</v>
      </c>
      <c r="CF196" s="113">
        <v>0</v>
      </c>
      <c r="CG196" s="113">
        <v>0</v>
      </c>
      <c r="CH196" s="113">
        <v>0</v>
      </c>
      <c r="CI196" s="113">
        <v>0</v>
      </c>
      <c r="CJ196" s="113">
        <v>0</v>
      </c>
      <c r="CK196" s="113">
        <v>11958.95</v>
      </c>
      <c r="CL196" s="113">
        <v>0</v>
      </c>
      <c r="CM196" s="113">
        <v>0</v>
      </c>
      <c r="CN196" s="113">
        <v>0</v>
      </c>
      <c r="CO196" s="113">
        <v>0</v>
      </c>
      <c r="CP196" s="113">
        <v>0</v>
      </c>
      <c r="CQ196" s="113">
        <v>0</v>
      </c>
      <c r="CR196" s="113">
        <v>0</v>
      </c>
      <c r="CS196" s="113">
        <v>0</v>
      </c>
      <c r="CT196" s="113">
        <v>0</v>
      </c>
      <c r="CU196" s="113">
        <v>0</v>
      </c>
      <c r="CV196" s="113">
        <v>0</v>
      </c>
      <c r="CW196" s="113">
        <v>0</v>
      </c>
      <c r="CX196" s="113">
        <v>0</v>
      </c>
      <c r="CY196" s="113">
        <v>0</v>
      </c>
      <c r="CZ196" s="113">
        <v>0</v>
      </c>
      <c r="DA196" s="113">
        <v>0</v>
      </c>
      <c r="DB196" s="113">
        <v>0</v>
      </c>
      <c r="DC196" s="113">
        <v>0</v>
      </c>
      <c r="DD196" s="113">
        <v>0</v>
      </c>
      <c r="DE196" s="113">
        <v>0</v>
      </c>
      <c r="DF196" s="113">
        <v>0</v>
      </c>
      <c r="DG196" s="113">
        <v>0</v>
      </c>
      <c r="DH196" s="113">
        <v>0</v>
      </c>
      <c r="DI196" s="113">
        <v>0</v>
      </c>
      <c r="DJ196" s="113">
        <v>0</v>
      </c>
      <c r="DK196" s="113">
        <v>0</v>
      </c>
      <c r="DL196" s="113">
        <v>0</v>
      </c>
      <c r="DM196" s="113">
        <v>0</v>
      </c>
      <c r="DN196" s="113">
        <v>0</v>
      </c>
      <c r="DO196" s="113">
        <v>154.86000000000001</v>
      </c>
      <c r="DP196" s="113">
        <v>0</v>
      </c>
      <c r="DQ196" s="113">
        <v>0</v>
      </c>
      <c r="DR196" s="113">
        <v>0</v>
      </c>
      <c r="DS196" s="113">
        <v>0</v>
      </c>
      <c r="DT196" s="113">
        <v>0</v>
      </c>
      <c r="DU196" s="113">
        <v>0</v>
      </c>
      <c r="DV196" s="113">
        <v>14215.67</v>
      </c>
      <c r="DW196" s="113">
        <v>0</v>
      </c>
      <c r="DX196" s="113">
        <v>0</v>
      </c>
      <c r="DY196" s="113">
        <v>0</v>
      </c>
      <c r="DZ196" s="113">
        <v>0</v>
      </c>
      <c r="EA196" s="113">
        <v>0</v>
      </c>
      <c r="EB196" s="113">
        <v>0</v>
      </c>
      <c r="EC196" s="113">
        <v>0</v>
      </c>
      <c r="ED196" s="113">
        <v>0</v>
      </c>
      <c r="EE196" s="113">
        <v>0</v>
      </c>
      <c r="EF196" s="113">
        <v>0</v>
      </c>
      <c r="EG196" s="113">
        <v>0</v>
      </c>
      <c r="EH196" s="113">
        <v>0</v>
      </c>
      <c r="EI196" s="113">
        <v>0</v>
      </c>
      <c r="EJ196" s="113">
        <v>0</v>
      </c>
      <c r="EK196" s="113">
        <v>0</v>
      </c>
      <c r="EL196" s="113">
        <v>0</v>
      </c>
      <c r="EM196" s="113">
        <v>0</v>
      </c>
      <c r="EN196" s="113">
        <v>0</v>
      </c>
      <c r="EO196" s="113">
        <v>0</v>
      </c>
      <c r="EP196" s="113">
        <v>0</v>
      </c>
      <c r="EQ196" s="113">
        <v>0</v>
      </c>
      <c r="ER196" s="113">
        <v>0</v>
      </c>
      <c r="ES196" s="113">
        <v>0</v>
      </c>
      <c r="ET196" s="113">
        <v>0</v>
      </c>
      <c r="EU196" s="113">
        <v>0</v>
      </c>
      <c r="EV196" s="113">
        <v>0</v>
      </c>
      <c r="EW196" s="113">
        <v>0</v>
      </c>
      <c r="EX196" s="113">
        <v>0</v>
      </c>
      <c r="EY196" s="113">
        <v>0</v>
      </c>
      <c r="EZ196" s="113">
        <v>0</v>
      </c>
      <c r="FA196" s="113">
        <v>0</v>
      </c>
      <c r="FB196" s="113">
        <v>0</v>
      </c>
      <c r="FC196" s="113">
        <v>0</v>
      </c>
      <c r="FD196" s="113">
        <v>0</v>
      </c>
      <c r="FE196" s="113">
        <v>0</v>
      </c>
      <c r="FF196" s="113">
        <v>0</v>
      </c>
      <c r="FG196" s="113">
        <v>0</v>
      </c>
      <c r="FH196" s="113">
        <v>0</v>
      </c>
      <c r="FI196" s="113">
        <v>0</v>
      </c>
      <c r="FJ196" s="113">
        <v>0</v>
      </c>
      <c r="FK196" s="113">
        <v>0</v>
      </c>
      <c r="FL196" s="113">
        <v>0</v>
      </c>
      <c r="FM196" s="113">
        <v>0</v>
      </c>
      <c r="FN196" s="113">
        <v>0</v>
      </c>
      <c r="FO196" s="113">
        <v>0</v>
      </c>
      <c r="FP196" s="113">
        <v>0</v>
      </c>
      <c r="FQ196" s="113">
        <v>0</v>
      </c>
      <c r="FR196" s="113">
        <v>0</v>
      </c>
      <c r="FS196" s="113">
        <v>0</v>
      </c>
      <c r="FT196" s="113">
        <v>0</v>
      </c>
      <c r="FU196" s="113">
        <v>0</v>
      </c>
      <c r="FV196" s="113">
        <v>0</v>
      </c>
      <c r="FW196" s="113">
        <v>0</v>
      </c>
      <c r="FX196" s="113">
        <v>0</v>
      </c>
      <c r="FY196" s="113">
        <v>0</v>
      </c>
      <c r="FZ196" s="113">
        <v>0</v>
      </c>
      <c r="GA196" s="113">
        <v>0</v>
      </c>
      <c r="GB196" s="113">
        <v>0</v>
      </c>
      <c r="GC196" s="113">
        <v>0</v>
      </c>
      <c r="GD196" s="113">
        <v>0</v>
      </c>
      <c r="GE196" s="113">
        <v>0</v>
      </c>
      <c r="GF196" s="113">
        <v>0</v>
      </c>
      <c r="GG196" s="113">
        <v>0</v>
      </c>
      <c r="GH196" s="113">
        <v>0</v>
      </c>
      <c r="GI196" s="113">
        <f>SUM(E196:GH196)</f>
        <v>27035.07</v>
      </c>
    </row>
    <row r="197" spans="1:191" ht="10.5">
      <c r="A197" s="7" t="s">
        <v>352</v>
      </c>
      <c r="B197" s="726" t="s">
        <v>353</v>
      </c>
      <c r="C197" s="726"/>
      <c r="D197" s="72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  <c r="EB197" s="116"/>
      <c r="EC197" s="116"/>
      <c r="ED197" s="116"/>
      <c r="EE197" s="116"/>
      <c r="EF197" s="116"/>
      <c r="EG197" s="116"/>
      <c r="EH197" s="116"/>
      <c r="EI197" s="116"/>
      <c r="EJ197" s="116"/>
      <c r="EK197" s="116"/>
      <c r="EL197" s="116"/>
      <c r="EM197" s="116"/>
      <c r="EN197" s="116"/>
      <c r="EO197" s="116"/>
      <c r="EP197" s="116"/>
      <c r="EQ197" s="116"/>
      <c r="ER197" s="116"/>
      <c r="ES197" s="116"/>
      <c r="ET197" s="116"/>
      <c r="EU197" s="116"/>
      <c r="EV197" s="116"/>
      <c r="EW197" s="116"/>
      <c r="EX197" s="116"/>
      <c r="EY197" s="116"/>
      <c r="EZ197" s="116"/>
      <c r="FA197" s="116"/>
      <c r="FB197" s="116"/>
      <c r="FC197" s="116"/>
      <c r="FD197" s="116"/>
      <c r="FE197" s="116"/>
      <c r="FF197" s="116"/>
      <c r="FG197" s="116"/>
      <c r="FH197" s="116"/>
      <c r="FI197" s="116"/>
      <c r="FJ197" s="116"/>
      <c r="FK197" s="116"/>
      <c r="FL197" s="116"/>
      <c r="FM197" s="116"/>
      <c r="FN197" s="116"/>
      <c r="FO197" s="116"/>
      <c r="FP197" s="116"/>
      <c r="FQ197" s="116"/>
      <c r="FR197" s="116"/>
      <c r="FS197" s="116"/>
      <c r="FT197" s="116"/>
      <c r="FU197" s="116"/>
      <c r="FV197" s="116"/>
      <c r="FW197" s="116"/>
      <c r="FX197" s="116"/>
      <c r="FY197" s="116"/>
      <c r="FZ197" s="116"/>
      <c r="GA197" s="116"/>
      <c r="GB197" s="116"/>
      <c r="GC197" s="116"/>
      <c r="GD197" s="116"/>
      <c r="GE197" s="116"/>
      <c r="GF197" s="116"/>
      <c r="GG197" s="116"/>
      <c r="GH197" s="116"/>
      <c r="GI197" s="116"/>
    </row>
    <row r="198" spans="1:191">
      <c r="A198" s="727" t="s">
        <v>0</v>
      </c>
      <c r="B198" s="727"/>
      <c r="C198" s="9" t="s">
        <v>315</v>
      </c>
      <c r="D198" t="s">
        <v>316</v>
      </c>
      <c r="E198" s="113">
        <v>0</v>
      </c>
      <c r="F198" s="113">
        <v>0</v>
      </c>
      <c r="G198" s="113">
        <v>0</v>
      </c>
      <c r="H198" s="113">
        <v>637656.94999999995</v>
      </c>
      <c r="I198" s="113">
        <v>750595.39</v>
      </c>
      <c r="J198" s="113">
        <v>0</v>
      </c>
      <c r="K198" s="113">
        <v>224823.67</v>
      </c>
      <c r="L198" s="113">
        <v>0</v>
      </c>
      <c r="M198" s="113">
        <v>0</v>
      </c>
      <c r="N198" s="113">
        <v>0</v>
      </c>
      <c r="O198" s="113">
        <v>0</v>
      </c>
      <c r="P198" s="113">
        <v>0</v>
      </c>
      <c r="Q198" s="113">
        <v>0</v>
      </c>
      <c r="R198" s="113">
        <v>0</v>
      </c>
      <c r="S198" s="113">
        <v>0</v>
      </c>
      <c r="T198" s="113">
        <v>0</v>
      </c>
      <c r="U198" s="113">
        <v>0</v>
      </c>
      <c r="V198" s="113">
        <v>0</v>
      </c>
      <c r="W198" s="113">
        <v>0</v>
      </c>
      <c r="X198" s="113">
        <v>0</v>
      </c>
      <c r="Y198" s="113">
        <v>0</v>
      </c>
      <c r="Z198" s="113">
        <v>0</v>
      </c>
      <c r="AA198" s="113">
        <v>0</v>
      </c>
      <c r="AB198" s="113">
        <v>0</v>
      </c>
      <c r="AC198" s="113">
        <v>0</v>
      </c>
      <c r="AD198" s="113">
        <v>0</v>
      </c>
      <c r="AE198" s="113">
        <v>0</v>
      </c>
      <c r="AF198" s="113">
        <v>0</v>
      </c>
      <c r="AG198" s="113">
        <v>0</v>
      </c>
      <c r="AH198" s="113">
        <v>0</v>
      </c>
      <c r="AI198" s="113">
        <v>0</v>
      </c>
      <c r="AJ198" s="113">
        <v>0</v>
      </c>
      <c r="AK198" s="113">
        <v>0</v>
      </c>
      <c r="AL198" s="113">
        <v>0</v>
      </c>
      <c r="AM198" s="113">
        <v>0</v>
      </c>
      <c r="AN198" s="113">
        <v>0</v>
      </c>
      <c r="AO198" s="113">
        <v>0</v>
      </c>
      <c r="AP198" s="113">
        <v>0</v>
      </c>
      <c r="AQ198" s="113">
        <v>0</v>
      </c>
      <c r="AR198" s="113">
        <v>0</v>
      </c>
      <c r="AS198" s="113">
        <v>0</v>
      </c>
      <c r="AT198" s="113">
        <v>0</v>
      </c>
      <c r="AU198" s="113">
        <v>0</v>
      </c>
      <c r="AV198" s="113">
        <v>0</v>
      </c>
      <c r="AW198" s="113">
        <v>0</v>
      </c>
      <c r="AX198" s="113">
        <v>0</v>
      </c>
      <c r="AY198" s="113">
        <v>380719.27</v>
      </c>
      <c r="AZ198" s="113">
        <v>0</v>
      </c>
      <c r="BA198" s="113">
        <v>0</v>
      </c>
      <c r="BB198" s="113">
        <v>0</v>
      </c>
      <c r="BC198" s="113">
        <v>0</v>
      </c>
      <c r="BD198" s="113">
        <v>0</v>
      </c>
      <c r="BE198" s="113">
        <v>0</v>
      </c>
      <c r="BF198" s="113">
        <v>0</v>
      </c>
      <c r="BG198" s="113">
        <v>0</v>
      </c>
      <c r="BH198" s="113">
        <v>272419.21000000002</v>
      </c>
      <c r="BI198" s="113">
        <v>0</v>
      </c>
      <c r="BJ198" s="113">
        <v>0</v>
      </c>
      <c r="BK198" s="113">
        <v>0</v>
      </c>
      <c r="BL198" s="113">
        <v>0</v>
      </c>
      <c r="BM198" s="113">
        <v>0</v>
      </c>
      <c r="BN198" s="113">
        <v>0</v>
      </c>
      <c r="BO198" s="113">
        <v>0</v>
      </c>
      <c r="BP198" s="113">
        <v>0</v>
      </c>
      <c r="BQ198" s="113">
        <v>0</v>
      </c>
      <c r="BR198" s="113">
        <v>0</v>
      </c>
      <c r="BS198" s="113">
        <v>0</v>
      </c>
      <c r="BT198" s="113">
        <v>0</v>
      </c>
      <c r="BU198" s="113">
        <v>0</v>
      </c>
      <c r="BV198" s="113">
        <v>0</v>
      </c>
      <c r="BW198" s="113">
        <v>0</v>
      </c>
      <c r="BX198" s="113">
        <v>0</v>
      </c>
      <c r="BY198" s="113">
        <v>0</v>
      </c>
      <c r="BZ198" s="113">
        <v>0</v>
      </c>
      <c r="CA198" s="113">
        <v>0</v>
      </c>
      <c r="CB198" s="113">
        <v>0</v>
      </c>
      <c r="CC198" s="113">
        <v>0</v>
      </c>
      <c r="CD198" s="113">
        <v>0</v>
      </c>
      <c r="CE198" s="113">
        <v>0</v>
      </c>
      <c r="CF198" s="113">
        <v>0</v>
      </c>
      <c r="CG198" s="113">
        <v>0</v>
      </c>
      <c r="CH198" s="113">
        <v>0</v>
      </c>
      <c r="CI198" s="113">
        <v>0</v>
      </c>
      <c r="CJ198" s="113">
        <v>0</v>
      </c>
      <c r="CK198" s="113">
        <v>0</v>
      </c>
      <c r="CL198" s="113">
        <v>0</v>
      </c>
      <c r="CM198" s="113">
        <v>0</v>
      </c>
      <c r="CN198" s="113">
        <v>0</v>
      </c>
      <c r="CO198" s="113">
        <v>0</v>
      </c>
      <c r="CP198" s="113">
        <v>0</v>
      </c>
      <c r="CQ198" s="113">
        <v>0</v>
      </c>
      <c r="CR198" s="113">
        <v>0</v>
      </c>
      <c r="CS198" s="113">
        <v>0</v>
      </c>
      <c r="CT198" s="113">
        <v>0</v>
      </c>
      <c r="CU198" s="113">
        <v>0</v>
      </c>
      <c r="CV198" s="113">
        <v>0</v>
      </c>
      <c r="CW198" s="113">
        <v>0</v>
      </c>
      <c r="CX198" s="113">
        <v>9362.9500000000007</v>
      </c>
      <c r="CY198" s="113">
        <v>0</v>
      </c>
      <c r="CZ198" s="113">
        <v>0</v>
      </c>
      <c r="DA198" s="113">
        <v>0</v>
      </c>
      <c r="DB198" s="113">
        <v>0</v>
      </c>
      <c r="DC198" s="113">
        <v>0</v>
      </c>
      <c r="DD198" s="113">
        <v>0</v>
      </c>
      <c r="DE198" s="113">
        <v>0</v>
      </c>
      <c r="DF198" s="113">
        <v>0</v>
      </c>
      <c r="DG198" s="113">
        <v>0</v>
      </c>
      <c r="DH198" s="113">
        <v>0</v>
      </c>
      <c r="DI198" s="113">
        <v>0</v>
      </c>
      <c r="DJ198" s="113">
        <v>674355.62</v>
      </c>
      <c r="DK198" s="113">
        <v>0</v>
      </c>
      <c r="DL198" s="113">
        <v>0</v>
      </c>
      <c r="DM198" s="113">
        <v>0</v>
      </c>
      <c r="DN198" s="113">
        <v>0</v>
      </c>
      <c r="DO198" s="113">
        <v>0</v>
      </c>
      <c r="DP198" s="113">
        <v>0</v>
      </c>
      <c r="DQ198" s="113">
        <v>0</v>
      </c>
      <c r="DR198" s="113">
        <v>0</v>
      </c>
      <c r="DS198" s="113">
        <v>0</v>
      </c>
      <c r="DT198" s="113">
        <v>0</v>
      </c>
      <c r="DU198" s="113">
        <v>0</v>
      </c>
      <c r="DV198" s="113">
        <v>0</v>
      </c>
      <c r="DW198" s="113">
        <v>0</v>
      </c>
      <c r="DX198" s="113">
        <v>0</v>
      </c>
      <c r="DY198" s="113">
        <v>0</v>
      </c>
      <c r="DZ198" s="113">
        <v>0</v>
      </c>
      <c r="EA198" s="113">
        <v>0</v>
      </c>
      <c r="EB198" s="113">
        <v>0</v>
      </c>
      <c r="EC198" s="113">
        <v>0</v>
      </c>
      <c r="ED198" s="113">
        <v>0</v>
      </c>
      <c r="EE198" s="113">
        <v>0</v>
      </c>
      <c r="EF198" s="113">
        <v>0</v>
      </c>
      <c r="EG198" s="113">
        <v>0</v>
      </c>
      <c r="EH198" s="113">
        <v>0</v>
      </c>
      <c r="EI198" s="113">
        <v>0</v>
      </c>
      <c r="EJ198" s="113">
        <v>0</v>
      </c>
      <c r="EK198" s="113">
        <v>0</v>
      </c>
      <c r="EL198" s="113">
        <v>0</v>
      </c>
      <c r="EM198" s="113">
        <v>0</v>
      </c>
      <c r="EN198" s="113">
        <v>0</v>
      </c>
      <c r="EO198" s="113">
        <v>0</v>
      </c>
      <c r="EP198" s="113">
        <v>0</v>
      </c>
      <c r="EQ198" s="113">
        <v>0</v>
      </c>
      <c r="ER198" s="113">
        <v>0</v>
      </c>
      <c r="ES198" s="113">
        <v>0</v>
      </c>
      <c r="ET198" s="113">
        <v>0</v>
      </c>
      <c r="EU198" s="113">
        <v>0</v>
      </c>
      <c r="EV198" s="113">
        <v>0</v>
      </c>
      <c r="EW198" s="113">
        <v>0</v>
      </c>
      <c r="EX198" s="113">
        <v>0</v>
      </c>
      <c r="EY198" s="113">
        <v>0</v>
      </c>
      <c r="EZ198" s="113">
        <v>0</v>
      </c>
      <c r="FA198" s="113">
        <v>0</v>
      </c>
      <c r="FB198" s="113">
        <v>0</v>
      </c>
      <c r="FC198" s="113">
        <v>0</v>
      </c>
      <c r="FD198" s="113">
        <v>0</v>
      </c>
      <c r="FE198" s="113">
        <v>0</v>
      </c>
      <c r="FF198" s="113">
        <v>0</v>
      </c>
      <c r="FG198" s="113">
        <v>0</v>
      </c>
      <c r="FH198" s="113">
        <v>0</v>
      </c>
      <c r="FI198" s="113">
        <v>0</v>
      </c>
      <c r="FJ198" s="113">
        <v>0</v>
      </c>
      <c r="FK198" s="113">
        <v>0</v>
      </c>
      <c r="FL198" s="113">
        <v>0</v>
      </c>
      <c r="FM198" s="113">
        <v>0</v>
      </c>
      <c r="FN198" s="113">
        <v>0</v>
      </c>
      <c r="FO198" s="113">
        <v>0</v>
      </c>
      <c r="FP198" s="113">
        <v>0</v>
      </c>
      <c r="FQ198" s="113">
        <v>0</v>
      </c>
      <c r="FR198" s="113">
        <v>0</v>
      </c>
      <c r="FS198" s="113">
        <v>0</v>
      </c>
      <c r="FT198" s="113">
        <v>0</v>
      </c>
      <c r="FU198" s="113">
        <v>0</v>
      </c>
      <c r="FV198" s="113">
        <v>0</v>
      </c>
      <c r="FW198" s="113">
        <v>0</v>
      </c>
      <c r="FX198" s="113">
        <v>0</v>
      </c>
      <c r="FY198" s="113">
        <v>0</v>
      </c>
      <c r="FZ198" s="113">
        <v>0</v>
      </c>
      <c r="GA198" s="113">
        <v>0</v>
      </c>
      <c r="GB198" s="113">
        <v>0</v>
      </c>
      <c r="GC198" s="113">
        <v>0</v>
      </c>
      <c r="GD198" s="113">
        <v>0</v>
      </c>
      <c r="GE198" s="113">
        <v>0</v>
      </c>
      <c r="GF198" s="113">
        <v>0</v>
      </c>
      <c r="GG198" s="113">
        <v>0</v>
      </c>
      <c r="GH198" s="113">
        <v>0</v>
      </c>
      <c r="GI198" s="113">
        <f>SUM(E198:GH198)</f>
        <v>2949933.06</v>
      </c>
    </row>
    <row r="199" spans="1:191">
      <c r="A199" s="727" t="s">
        <v>0</v>
      </c>
      <c r="B199" s="727"/>
      <c r="C199" s="9" t="s">
        <v>330</v>
      </c>
      <c r="D199" t="s">
        <v>331</v>
      </c>
      <c r="E199" s="113">
        <v>0</v>
      </c>
      <c r="F199" s="113">
        <v>0</v>
      </c>
      <c r="G199" s="113">
        <v>0</v>
      </c>
      <c r="H199" s="113">
        <v>0</v>
      </c>
      <c r="I199" s="113">
        <v>0</v>
      </c>
      <c r="J199" s="113">
        <v>0</v>
      </c>
      <c r="K199" s="113">
        <v>0</v>
      </c>
      <c r="L199" s="113">
        <v>0</v>
      </c>
      <c r="M199" s="113">
        <v>0</v>
      </c>
      <c r="N199" s="113">
        <v>0</v>
      </c>
      <c r="O199" s="113">
        <v>0</v>
      </c>
      <c r="P199" s="113">
        <v>0</v>
      </c>
      <c r="Q199" s="113">
        <v>0</v>
      </c>
      <c r="R199" s="113">
        <v>0</v>
      </c>
      <c r="S199" s="113">
        <v>0</v>
      </c>
      <c r="T199" s="113">
        <v>0</v>
      </c>
      <c r="U199" s="113">
        <v>0</v>
      </c>
      <c r="V199" s="113">
        <v>0</v>
      </c>
      <c r="W199" s="113">
        <v>0</v>
      </c>
      <c r="X199" s="113">
        <v>0</v>
      </c>
      <c r="Y199" s="113">
        <v>0</v>
      </c>
      <c r="Z199" s="113">
        <v>0</v>
      </c>
      <c r="AA199" s="113">
        <v>0</v>
      </c>
      <c r="AB199" s="113">
        <v>0</v>
      </c>
      <c r="AC199" s="113">
        <v>0</v>
      </c>
      <c r="AD199" s="113">
        <v>0</v>
      </c>
      <c r="AE199" s="113">
        <v>0</v>
      </c>
      <c r="AF199" s="113">
        <v>0</v>
      </c>
      <c r="AG199" s="113">
        <v>0</v>
      </c>
      <c r="AH199" s="113">
        <v>0</v>
      </c>
      <c r="AI199" s="113">
        <v>0</v>
      </c>
      <c r="AJ199" s="113">
        <v>0</v>
      </c>
      <c r="AK199" s="113">
        <v>0</v>
      </c>
      <c r="AL199" s="113">
        <v>0</v>
      </c>
      <c r="AM199" s="113">
        <v>0</v>
      </c>
      <c r="AN199" s="113">
        <v>0</v>
      </c>
      <c r="AO199" s="113">
        <v>0</v>
      </c>
      <c r="AP199" s="113">
        <v>0</v>
      </c>
      <c r="AQ199" s="113">
        <v>0</v>
      </c>
      <c r="AR199" s="113">
        <v>0</v>
      </c>
      <c r="AS199" s="113">
        <v>0</v>
      </c>
      <c r="AT199" s="113">
        <v>0</v>
      </c>
      <c r="AU199" s="113">
        <v>0</v>
      </c>
      <c r="AV199" s="113">
        <v>0</v>
      </c>
      <c r="AW199" s="113">
        <v>0</v>
      </c>
      <c r="AX199" s="113">
        <v>0</v>
      </c>
      <c r="AY199" s="113">
        <v>0</v>
      </c>
      <c r="AZ199" s="113">
        <v>0</v>
      </c>
      <c r="BA199" s="113">
        <v>0</v>
      </c>
      <c r="BB199" s="113">
        <v>0</v>
      </c>
      <c r="BC199" s="113">
        <v>0</v>
      </c>
      <c r="BD199" s="113">
        <v>0</v>
      </c>
      <c r="BE199" s="113">
        <v>0</v>
      </c>
      <c r="BF199" s="113">
        <v>0</v>
      </c>
      <c r="BG199" s="113">
        <v>0</v>
      </c>
      <c r="BH199" s="113">
        <v>0</v>
      </c>
      <c r="BI199" s="113">
        <v>0</v>
      </c>
      <c r="BJ199" s="113">
        <v>0</v>
      </c>
      <c r="BK199" s="113">
        <v>0</v>
      </c>
      <c r="BL199" s="113">
        <v>0</v>
      </c>
      <c r="BM199" s="113">
        <v>0</v>
      </c>
      <c r="BN199" s="113">
        <v>0</v>
      </c>
      <c r="BO199" s="113">
        <v>0</v>
      </c>
      <c r="BP199" s="113">
        <v>0</v>
      </c>
      <c r="BQ199" s="113">
        <v>0</v>
      </c>
      <c r="BR199" s="113">
        <v>0</v>
      </c>
      <c r="BS199" s="113">
        <v>0</v>
      </c>
      <c r="BT199" s="113">
        <v>0</v>
      </c>
      <c r="BU199" s="113">
        <v>0</v>
      </c>
      <c r="BV199" s="113">
        <v>0</v>
      </c>
      <c r="BW199" s="113">
        <v>0</v>
      </c>
      <c r="BX199" s="113">
        <v>0</v>
      </c>
      <c r="BY199" s="113">
        <v>0</v>
      </c>
      <c r="BZ199" s="113">
        <v>0</v>
      </c>
      <c r="CA199" s="113">
        <v>0</v>
      </c>
      <c r="CB199" s="113">
        <v>0</v>
      </c>
      <c r="CC199" s="113">
        <v>0</v>
      </c>
      <c r="CD199" s="113">
        <v>0</v>
      </c>
      <c r="CE199" s="113">
        <v>0</v>
      </c>
      <c r="CF199" s="113">
        <v>0</v>
      </c>
      <c r="CG199" s="113">
        <v>0</v>
      </c>
      <c r="CH199" s="113">
        <v>0</v>
      </c>
      <c r="CI199" s="113">
        <v>0</v>
      </c>
      <c r="CJ199" s="113">
        <v>0</v>
      </c>
      <c r="CK199" s="113">
        <v>0</v>
      </c>
      <c r="CL199" s="113">
        <v>0</v>
      </c>
      <c r="CM199" s="113">
        <v>0</v>
      </c>
      <c r="CN199" s="113">
        <v>0</v>
      </c>
      <c r="CO199" s="113">
        <v>0</v>
      </c>
      <c r="CP199" s="113">
        <v>0</v>
      </c>
      <c r="CQ199" s="113">
        <v>0</v>
      </c>
      <c r="CR199" s="113">
        <v>0</v>
      </c>
      <c r="CS199" s="113">
        <v>0</v>
      </c>
      <c r="CT199" s="113">
        <v>0</v>
      </c>
      <c r="CU199" s="113">
        <v>0</v>
      </c>
      <c r="CV199" s="113">
        <v>0</v>
      </c>
      <c r="CW199" s="113">
        <v>0</v>
      </c>
      <c r="CX199" s="113">
        <v>12478.48</v>
      </c>
      <c r="CY199" s="113">
        <v>0</v>
      </c>
      <c r="CZ199" s="113">
        <v>0</v>
      </c>
      <c r="DA199" s="113">
        <v>0</v>
      </c>
      <c r="DB199" s="113">
        <v>0</v>
      </c>
      <c r="DC199" s="113">
        <v>0</v>
      </c>
      <c r="DD199" s="113">
        <v>0</v>
      </c>
      <c r="DE199" s="113">
        <v>0</v>
      </c>
      <c r="DF199" s="113">
        <v>0</v>
      </c>
      <c r="DG199" s="113">
        <v>0</v>
      </c>
      <c r="DH199" s="113">
        <v>0</v>
      </c>
      <c r="DI199" s="113">
        <v>0</v>
      </c>
      <c r="DJ199" s="113">
        <v>0</v>
      </c>
      <c r="DK199" s="113">
        <v>0</v>
      </c>
      <c r="DL199" s="113">
        <v>0</v>
      </c>
      <c r="DM199" s="113">
        <v>0</v>
      </c>
      <c r="DN199" s="113">
        <v>0</v>
      </c>
      <c r="DO199" s="113">
        <v>0</v>
      </c>
      <c r="DP199" s="113">
        <v>0</v>
      </c>
      <c r="DQ199" s="113">
        <v>0</v>
      </c>
      <c r="DR199" s="113">
        <v>0</v>
      </c>
      <c r="DS199" s="113">
        <v>0</v>
      </c>
      <c r="DT199" s="113">
        <v>0</v>
      </c>
      <c r="DU199" s="113">
        <v>0</v>
      </c>
      <c r="DV199" s="113">
        <v>0</v>
      </c>
      <c r="DW199" s="113">
        <v>0</v>
      </c>
      <c r="DX199" s="113">
        <v>0</v>
      </c>
      <c r="DY199" s="113">
        <v>0</v>
      </c>
      <c r="DZ199" s="113">
        <v>0</v>
      </c>
      <c r="EA199" s="113">
        <v>0</v>
      </c>
      <c r="EB199" s="113">
        <v>0</v>
      </c>
      <c r="EC199" s="113">
        <v>0</v>
      </c>
      <c r="ED199" s="113">
        <v>0</v>
      </c>
      <c r="EE199" s="113">
        <v>0</v>
      </c>
      <c r="EF199" s="113">
        <v>0</v>
      </c>
      <c r="EG199" s="113">
        <v>0</v>
      </c>
      <c r="EH199" s="113">
        <v>0</v>
      </c>
      <c r="EI199" s="113">
        <v>0</v>
      </c>
      <c r="EJ199" s="113">
        <v>0</v>
      </c>
      <c r="EK199" s="113">
        <v>0</v>
      </c>
      <c r="EL199" s="113">
        <v>0</v>
      </c>
      <c r="EM199" s="113">
        <v>0</v>
      </c>
      <c r="EN199" s="113">
        <v>0</v>
      </c>
      <c r="EO199" s="113">
        <v>0</v>
      </c>
      <c r="EP199" s="113">
        <v>0</v>
      </c>
      <c r="EQ199" s="113">
        <v>0</v>
      </c>
      <c r="ER199" s="113">
        <v>0</v>
      </c>
      <c r="ES199" s="113">
        <v>0</v>
      </c>
      <c r="ET199" s="113">
        <v>0</v>
      </c>
      <c r="EU199" s="113">
        <v>0</v>
      </c>
      <c r="EV199" s="113">
        <v>0</v>
      </c>
      <c r="EW199" s="113">
        <v>0</v>
      </c>
      <c r="EX199" s="113">
        <v>0</v>
      </c>
      <c r="EY199" s="113">
        <v>0</v>
      </c>
      <c r="EZ199" s="113">
        <v>0</v>
      </c>
      <c r="FA199" s="113">
        <v>0</v>
      </c>
      <c r="FB199" s="113">
        <v>0</v>
      </c>
      <c r="FC199" s="113">
        <v>0</v>
      </c>
      <c r="FD199" s="113">
        <v>0</v>
      </c>
      <c r="FE199" s="113">
        <v>0</v>
      </c>
      <c r="FF199" s="113">
        <v>0</v>
      </c>
      <c r="FG199" s="113">
        <v>0</v>
      </c>
      <c r="FH199" s="113">
        <v>0</v>
      </c>
      <c r="FI199" s="113">
        <v>0</v>
      </c>
      <c r="FJ199" s="113">
        <v>0</v>
      </c>
      <c r="FK199" s="113">
        <v>0</v>
      </c>
      <c r="FL199" s="113">
        <v>0</v>
      </c>
      <c r="FM199" s="113">
        <v>0</v>
      </c>
      <c r="FN199" s="113">
        <v>0</v>
      </c>
      <c r="FO199" s="113">
        <v>0</v>
      </c>
      <c r="FP199" s="113">
        <v>0</v>
      </c>
      <c r="FQ199" s="113">
        <v>0</v>
      </c>
      <c r="FR199" s="113">
        <v>0</v>
      </c>
      <c r="FS199" s="113">
        <v>0</v>
      </c>
      <c r="FT199" s="113">
        <v>0</v>
      </c>
      <c r="FU199" s="113">
        <v>0</v>
      </c>
      <c r="FV199" s="113">
        <v>0</v>
      </c>
      <c r="FW199" s="113">
        <v>0</v>
      </c>
      <c r="FX199" s="113">
        <v>0</v>
      </c>
      <c r="FY199" s="113">
        <v>0</v>
      </c>
      <c r="FZ199" s="113">
        <v>0</v>
      </c>
      <c r="GA199" s="113">
        <v>0</v>
      </c>
      <c r="GB199" s="113">
        <v>0</v>
      </c>
      <c r="GC199" s="113">
        <v>0</v>
      </c>
      <c r="GD199" s="113">
        <v>0</v>
      </c>
      <c r="GE199" s="113">
        <v>0</v>
      </c>
      <c r="GF199" s="113">
        <v>0</v>
      </c>
      <c r="GG199" s="113">
        <v>0</v>
      </c>
      <c r="GH199" s="113">
        <v>0</v>
      </c>
      <c r="GI199" s="113">
        <f>SUM(E199:GH199)</f>
        <v>12478.48</v>
      </c>
    </row>
    <row r="200" spans="1:191" ht="10.5">
      <c r="A200" s="7" t="s">
        <v>354</v>
      </c>
      <c r="B200" s="726" t="s">
        <v>355</v>
      </c>
      <c r="C200" s="726"/>
      <c r="D200" s="72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  <c r="BC200" s="116"/>
      <c r="BD200" s="116"/>
      <c r="BE200" s="116"/>
      <c r="BF200" s="116"/>
      <c r="BG200" s="116"/>
      <c r="BH200" s="116"/>
      <c r="BI200" s="116"/>
      <c r="BJ200" s="116"/>
      <c r="BK200" s="116"/>
      <c r="BL200" s="116"/>
      <c r="BM200" s="116"/>
      <c r="BN200" s="116"/>
      <c r="BO200" s="116"/>
      <c r="BP200" s="116"/>
      <c r="BQ200" s="116"/>
      <c r="BR200" s="116"/>
      <c r="BS200" s="116"/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  <c r="EB200" s="116"/>
      <c r="EC200" s="116"/>
      <c r="ED200" s="116"/>
      <c r="EE200" s="116"/>
      <c r="EF200" s="116"/>
      <c r="EG200" s="116"/>
      <c r="EH200" s="116"/>
      <c r="EI200" s="116"/>
      <c r="EJ200" s="116"/>
      <c r="EK200" s="116"/>
      <c r="EL200" s="116"/>
      <c r="EM200" s="116"/>
      <c r="EN200" s="116"/>
      <c r="EO200" s="116"/>
      <c r="EP200" s="116"/>
      <c r="EQ200" s="116"/>
      <c r="ER200" s="116"/>
      <c r="ES200" s="116"/>
      <c r="ET200" s="116"/>
      <c r="EU200" s="116"/>
      <c r="EV200" s="116"/>
      <c r="EW200" s="116"/>
      <c r="EX200" s="116"/>
      <c r="EY200" s="116"/>
      <c r="EZ200" s="116"/>
      <c r="FA200" s="116"/>
      <c r="FB200" s="116"/>
      <c r="FC200" s="116"/>
      <c r="FD200" s="116"/>
      <c r="FE200" s="116"/>
      <c r="FF200" s="116"/>
      <c r="FG200" s="116"/>
      <c r="FH200" s="116"/>
      <c r="FI200" s="116"/>
      <c r="FJ200" s="116"/>
      <c r="FK200" s="116"/>
      <c r="FL200" s="116"/>
      <c r="FM200" s="116"/>
      <c r="FN200" s="116"/>
      <c r="FO200" s="116"/>
      <c r="FP200" s="116"/>
      <c r="FQ200" s="116"/>
      <c r="FR200" s="116"/>
      <c r="FS200" s="116"/>
      <c r="FT200" s="116"/>
      <c r="FU200" s="116"/>
      <c r="FV200" s="116"/>
      <c r="FW200" s="116"/>
      <c r="FX200" s="116"/>
      <c r="FY200" s="116"/>
      <c r="FZ200" s="116"/>
      <c r="GA200" s="116"/>
      <c r="GB200" s="116"/>
      <c r="GC200" s="116"/>
      <c r="GD200" s="116"/>
      <c r="GE200" s="116"/>
      <c r="GF200" s="116"/>
      <c r="GG200" s="116"/>
      <c r="GH200" s="116"/>
      <c r="GI200" s="116"/>
    </row>
    <row r="201" spans="1:191">
      <c r="A201" s="727" t="s">
        <v>0</v>
      </c>
      <c r="B201" s="727"/>
      <c r="C201" s="9" t="s">
        <v>233</v>
      </c>
      <c r="D201" t="s">
        <v>234</v>
      </c>
      <c r="E201" s="113">
        <v>0</v>
      </c>
      <c r="F201" s="113">
        <v>0</v>
      </c>
      <c r="G201" s="113">
        <v>0</v>
      </c>
      <c r="H201" s="113">
        <v>0</v>
      </c>
      <c r="I201" s="113">
        <v>0</v>
      </c>
      <c r="J201" s="113">
        <v>0</v>
      </c>
      <c r="K201" s="113">
        <v>0</v>
      </c>
      <c r="L201" s="113">
        <v>0</v>
      </c>
      <c r="M201" s="113">
        <v>0</v>
      </c>
      <c r="N201" s="113">
        <v>0</v>
      </c>
      <c r="O201" s="113">
        <v>9878.5</v>
      </c>
      <c r="P201" s="113">
        <v>0</v>
      </c>
      <c r="Q201" s="113">
        <v>0</v>
      </c>
      <c r="R201" s="113">
        <v>0</v>
      </c>
      <c r="S201" s="113">
        <v>0</v>
      </c>
      <c r="T201" s="113">
        <v>0</v>
      </c>
      <c r="U201" s="113">
        <v>0</v>
      </c>
      <c r="V201" s="113">
        <v>0</v>
      </c>
      <c r="W201" s="113">
        <v>0</v>
      </c>
      <c r="X201" s="113">
        <v>0</v>
      </c>
      <c r="Y201" s="113">
        <v>0</v>
      </c>
      <c r="Z201" s="113">
        <v>0</v>
      </c>
      <c r="AA201" s="113">
        <v>0</v>
      </c>
      <c r="AB201" s="113">
        <v>0</v>
      </c>
      <c r="AC201" s="113">
        <v>0</v>
      </c>
      <c r="AD201" s="113">
        <v>0</v>
      </c>
      <c r="AE201" s="113">
        <v>0</v>
      </c>
      <c r="AF201" s="113">
        <v>0</v>
      </c>
      <c r="AG201" s="113">
        <v>0</v>
      </c>
      <c r="AH201" s="113">
        <v>0</v>
      </c>
      <c r="AI201" s="113">
        <v>0</v>
      </c>
      <c r="AJ201" s="113">
        <v>0</v>
      </c>
      <c r="AK201" s="113">
        <v>0</v>
      </c>
      <c r="AL201" s="113">
        <v>0</v>
      </c>
      <c r="AM201" s="113">
        <v>0</v>
      </c>
      <c r="AN201" s="113">
        <v>0</v>
      </c>
      <c r="AO201" s="113">
        <v>0</v>
      </c>
      <c r="AP201" s="113">
        <v>0</v>
      </c>
      <c r="AQ201" s="113">
        <v>0</v>
      </c>
      <c r="AR201" s="113">
        <v>0</v>
      </c>
      <c r="AS201" s="113">
        <v>0</v>
      </c>
      <c r="AT201" s="113">
        <v>0</v>
      </c>
      <c r="AU201" s="113">
        <v>0</v>
      </c>
      <c r="AV201" s="113">
        <v>0</v>
      </c>
      <c r="AW201" s="113">
        <v>0</v>
      </c>
      <c r="AX201" s="113">
        <v>0</v>
      </c>
      <c r="AY201" s="113">
        <v>0</v>
      </c>
      <c r="AZ201" s="113">
        <v>0</v>
      </c>
      <c r="BA201" s="113">
        <v>0</v>
      </c>
      <c r="BB201" s="113">
        <v>0</v>
      </c>
      <c r="BC201" s="113">
        <v>0</v>
      </c>
      <c r="BD201" s="113">
        <v>0</v>
      </c>
      <c r="BE201" s="113">
        <v>0</v>
      </c>
      <c r="BF201" s="113">
        <v>0</v>
      </c>
      <c r="BG201" s="113">
        <v>0</v>
      </c>
      <c r="BH201" s="113">
        <v>0</v>
      </c>
      <c r="BI201" s="113">
        <v>0</v>
      </c>
      <c r="BJ201" s="113">
        <v>0</v>
      </c>
      <c r="BK201" s="113">
        <v>0</v>
      </c>
      <c r="BL201" s="113">
        <v>0</v>
      </c>
      <c r="BM201" s="113">
        <v>0</v>
      </c>
      <c r="BN201" s="113">
        <v>0</v>
      </c>
      <c r="BO201" s="113">
        <v>0</v>
      </c>
      <c r="BP201" s="113">
        <v>0</v>
      </c>
      <c r="BQ201" s="113">
        <v>0</v>
      </c>
      <c r="BR201" s="113">
        <v>0</v>
      </c>
      <c r="BS201" s="113">
        <v>0</v>
      </c>
      <c r="BT201" s="113">
        <v>0</v>
      </c>
      <c r="BU201" s="113">
        <v>0</v>
      </c>
      <c r="BV201" s="113">
        <v>0</v>
      </c>
      <c r="BW201" s="113">
        <v>0</v>
      </c>
      <c r="BX201" s="113">
        <v>0</v>
      </c>
      <c r="BY201" s="113">
        <v>0</v>
      </c>
      <c r="BZ201" s="113">
        <v>0</v>
      </c>
      <c r="CA201" s="113">
        <v>0</v>
      </c>
      <c r="CB201" s="113">
        <v>0</v>
      </c>
      <c r="CC201" s="113">
        <v>0</v>
      </c>
      <c r="CD201" s="113">
        <v>0</v>
      </c>
      <c r="CE201" s="113">
        <v>0</v>
      </c>
      <c r="CF201" s="113">
        <v>0</v>
      </c>
      <c r="CG201" s="113">
        <v>0</v>
      </c>
      <c r="CH201" s="113">
        <v>0</v>
      </c>
      <c r="CI201" s="113">
        <v>0</v>
      </c>
      <c r="CJ201" s="113">
        <v>0</v>
      </c>
      <c r="CK201" s="113">
        <v>0</v>
      </c>
      <c r="CL201" s="113">
        <v>0</v>
      </c>
      <c r="CM201" s="113">
        <v>0</v>
      </c>
      <c r="CN201" s="113">
        <v>0</v>
      </c>
      <c r="CO201" s="113">
        <v>0</v>
      </c>
      <c r="CP201" s="113">
        <v>0</v>
      </c>
      <c r="CQ201" s="113">
        <v>0</v>
      </c>
      <c r="CR201" s="113">
        <v>435.16</v>
      </c>
      <c r="CS201" s="113">
        <v>0</v>
      </c>
      <c r="CT201" s="113">
        <v>0</v>
      </c>
      <c r="CU201" s="113">
        <v>0</v>
      </c>
      <c r="CV201" s="113">
        <v>0</v>
      </c>
      <c r="CW201" s="113">
        <v>0</v>
      </c>
      <c r="CX201" s="113">
        <v>0</v>
      </c>
      <c r="CY201" s="113">
        <v>0</v>
      </c>
      <c r="CZ201" s="113">
        <v>0</v>
      </c>
      <c r="DA201" s="113">
        <v>0</v>
      </c>
      <c r="DB201" s="113">
        <v>0</v>
      </c>
      <c r="DC201" s="113">
        <v>0</v>
      </c>
      <c r="DD201" s="113">
        <v>0</v>
      </c>
      <c r="DE201" s="113">
        <v>0</v>
      </c>
      <c r="DF201" s="113">
        <v>0</v>
      </c>
      <c r="DG201" s="113">
        <v>0</v>
      </c>
      <c r="DH201" s="113">
        <v>0</v>
      </c>
      <c r="DI201" s="113">
        <v>0</v>
      </c>
      <c r="DJ201" s="113">
        <v>0</v>
      </c>
      <c r="DK201" s="113">
        <v>0</v>
      </c>
      <c r="DL201" s="113">
        <v>0</v>
      </c>
      <c r="DM201" s="113">
        <v>0</v>
      </c>
      <c r="DN201" s="113">
        <v>0</v>
      </c>
      <c r="DO201" s="113">
        <v>0</v>
      </c>
      <c r="DP201" s="113">
        <v>0</v>
      </c>
      <c r="DQ201" s="113">
        <v>0</v>
      </c>
      <c r="DR201" s="113">
        <v>16193.75</v>
      </c>
      <c r="DS201" s="113">
        <v>0</v>
      </c>
      <c r="DT201" s="113">
        <v>0</v>
      </c>
      <c r="DU201" s="113">
        <v>0</v>
      </c>
      <c r="DV201" s="113">
        <v>0</v>
      </c>
      <c r="DW201" s="113">
        <v>0</v>
      </c>
      <c r="DX201" s="113">
        <v>0</v>
      </c>
      <c r="DY201" s="113">
        <v>0</v>
      </c>
      <c r="DZ201" s="113">
        <v>0</v>
      </c>
      <c r="EA201" s="113">
        <v>0</v>
      </c>
      <c r="EB201" s="113">
        <v>0</v>
      </c>
      <c r="EC201" s="113">
        <v>0</v>
      </c>
      <c r="ED201" s="113">
        <v>0</v>
      </c>
      <c r="EE201" s="113">
        <v>0</v>
      </c>
      <c r="EF201" s="113">
        <v>0</v>
      </c>
      <c r="EG201" s="113">
        <v>0</v>
      </c>
      <c r="EH201" s="113">
        <v>0</v>
      </c>
      <c r="EI201" s="113">
        <v>0</v>
      </c>
      <c r="EJ201" s="113">
        <v>10384.83</v>
      </c>
      <c r="EK201" s="113">
        <v>0</v>
      </c>
      <c r="EL201" s="113">
        <v>0</v>
      </c>
      <c r="EM201" s="113">
        <v>0</v>
      </c>
      <c r="EN201" s="113">
        <v>0</v>
      </c>
      <c r="EO201" s="113">
        <v>0</v>
      </c>
      <c r="EP201" s="113">
        <v>0</v>
      </c>
      <c r="EQ201" s="113">
        <v>0</v>
      </c>
      <c r="ER201" s="113">
        <v>0</v>
      </c>
      <c r="ES201" s="113">
        <v>0</v>
      </c>
      <c r="ET201" s="113">
        <v>0</v>
      </c>
      <c r="EU201" s="113">
        <v>0</v>
      </c>
      <c r="EV201" s="113">
        <v>0</v>
      </c>
      <c r="EW201" s="113">
        <v>0</v>
      </c>
      <c r="EX201" s="113">
        <v>0</v>
      </c>
      <c r="EY201" s="113">
        <v>0</v>
      </c>
      <c r="EZ201" s="113">
        <v>0</v>
      </c>
      <c r="FA201" s="113">
        <v>0</v>
      </c>
      <c r="FB201" s="113">
        <v>0</v>
      </c>
      <c r="FC201" s="113">
        <v>0</v>
      </c>
      <c r="FD201" s="113">
        <v>0</v>
      </c>
      <c r="FE201" s="113">
        <v>0</v>
      </c>
      <c r="FF201" s="113">
        <v>0</v>
      </c>
      <c r="FG201" s="113">
        <v>0</v>
      </c>
      <c r="FH201" s="113">
        <v>0</v>
      </c>
      <c r="FI201" s="113">
        <v>0</v>
      </c>
      <c r="FJ201" s="113">
        <v>0</v>
      </c>
      <c r="FK201" s="113">
        <v>0</v>
      </c>
      <c r="FL201" s="113">
        <v>0</v>
      </c>
      <c r="FM201" s="113">
        <v>0</v>
      </c>
      <c r="FN201" s="113">
        <v>0</v>
      </c>
      <c r="FO201" s="113">
        <v>0</v>
      </c>
      <c r="FP201" s="113">
        <v>0</v>
      </c>
      <c r="FQ201" s="113">
        <v>0</v>
      </c>
      <c r="FR201" s="113">
        <v>0</v>
      </c>
      <c r="FS201" s="113">
        <v>0</v>
      </c>
      <c r="FT201" s="113">
        <v>0</v>
      </c>
      <c r="FU201" s="113">
        <v>0</v>
      </c>
      <c r="FV201" s="113">
        <v>0</v>
      </c>
      <c r="FW201" s="113">
        <v>0</v>
      </c>
      <c r="FX201" s="113">
        <v>0</v>
      </c>
      <c r="FY201" s="113">
        <v>0</v>
      </c>
      <c r="FZ201" s="113">
        <v>0</v>
      </c>
      <c r="GA201" s="113">
        <v>0</v>
      </c>
      <c r="GB201" s="113">
        <v>0</v>
      </c>
      <c r="GC201" s="113">
        <v>0</v>
      </c>
      <c r="GD201" s="113">
        <v>0</v>
      </c>
      <c r="GE201" s="113">
        <v>0</v>
      </c>
      <c r="GF201" s="113">
        <v>0</v>
      </c>
      <c r="GG201" s="113">
        <v>0</v>
      </c>
      <c r="GH201" s="113">
        <v>0</v>
      </c>
      <c r="GI201" s="113">
        <f>SUM(E201:GH201)</f>
        <v>36892.239999999998</v>
      </c>
    </row>
    <row r="202" spans="1:191">
      <c r="A202" s="727" t="s">
        <v>0</v>
      </c>
      <c r="B202" s="727"/>
      <c r="C202" s="9" t="s">
        <v>315</v>
      </c>
      <c r="D202" t="s">
        <v>316</v>
      </c>
      <c r="E202" s="113">
        <v>0</v>
      </c>
      <c r="F202" s="113">
        <v>0</v>
      </c>
      <c r="G202" s="113">
        <v>0</v>
      </c>
      <c r="H202" s="113">
        <v>16426.259999999998</v>
      </c>
      <c r="I202" s="113">
        <v>0</v>
      </c>
      <c r="J202" s="113">
        <v>0</v>
      </c>
      <c r="K202" s="113">
        <v>0</v>
      </c>
      <c r="L202" s="113">
        <v>0</v>
      </c>
      <c r="M202" s="113">
        <v>0</v>
      </c>
      <c r="N202" s="113">
        <v>0</v>
      </c>
      <c r="O202" s="113">
        <v>22720.16</v>
      </c>
      <c r="P202" s="113">
        <v>0</v>
      </c>
      <c r="Q202" s="113">
        <v>92650.63</v>
      </c>
      <c r="R202" s="113">
        <v>0</v>
      </c>
      <c r="S202" s="113">
        <v>29858.93</v>
      </c>
      <c r="T202" s="113">
        <v>106004.89</v>
      </c>
      <c r="U202" s="113">
        <v>61792.46</v>
      </c>
      <c r="V202" s="113">
        <v>58650.05</v>
      </c>
      <c r="W202" s="113">
        <v>0</v>
      </c>
      <c r="X202" s="113">
        <v>122901.32</v>
      </c>
      <c r="Y202" s="113">
        <v>0</v>
      </c>
      <c r="Z202" s="113">
        <v>0</v>
      </c>
      <c r="AA202" s="113">
        <v>0</v>
      </c>
      <c r="AB202" s="113">
        <v>0</v>
      </c>
      <c r="AC202" s="113">
        <v>54417.73</v>
      </c>
      <c r="AD202" s="113">
        <v>0</v>
      </c>
      <c r="AE202" s="113">
        <v>0</v>
      </c>
      <c r="AF202" s="113">
        <v>54852.59</v>
      </c>
      <c r="AG202" s="113">
        <v>0</v>
      </c>
      <c r="AH202" s="113">
        <v>0</v>
      </c>
      <c r="AI202" s="113">
        <v>0</v>
      </c>
      <c r="AJ202" s="113">
        <v>0</v>
      </c>
      <c r="AK202" s="113">
        <v>0</v>
      </c>
      <c r="AL202" s="113">
        <v>0</v>
      </c>
      <c r="AM202" s="113">
        <v>14548.16</v>
      </c>
      <c r="AN202" s="113">
        <v>0</v>
      </c>
      <c r="AO202" s="113">
        <v>21607.7</v>
      </c>
      <c r="AP202" s="113">
        <v>0</v>
      </c>
      <c r="AQ202" s="113">
        <v>0</v>
      </c>
      <c r="AR202" s="113">
        <v>21804.23</v>
      </c>
      <c r="AS202" s="113">
        <v>0</v>
      </c>
      <c r="AT202" s="113">
        <v>41297.910000000003</v>
      </c>
      <c r="AU202" s="113">
        <v>0</v>
      </c>
      <c r="AV202" s="113">
        <v>0</v>
      </c>
      <c r="AW202" s="113">
        <v>17248.810000000001</v>
      </c>
      <c r="AX202" s="113">
        <v>0</v>
      </c>
      <c r="AY202" s="113">
        <v>25525.119999999999</v>
      </c>
      <c r="AZ202" s="113">
        <v>0</v>
      </c>
      <c r="BA202" s="113">
        <v>0</v>
      </c>
      <c r="BB202" s="113">
        <v>0</v>
      </c>
      <c r="BC202" s="113">
        <v>65327.48</v>
      </c>
      <c r="BD202" s="113">
        <v>0</v>
      </c>
      <c r="BE202" s="113">
        <v>0</v>
      </c>
      <c r="BF202" s="113">
        <v>0</v>
      </c>
      <c r="BG202" s="113">
        <v>0</v>
      </c>
      <c r="BH202" s="113">
        <v>0</v>
      </c>
      <c r="BI202" s="113">
        <v>0</v>
      </c>
      <c r="BJ202" s="113">
        <v>0</v>
      </c>
      <c r="BK202" s="113">
        <v>0</v>
      </c>
      <c r="BL202" s="113">
        <v>0</v>
      </c>
      <c r="BM202" s="113">
        <v>0</v>
      </c>
      <c r="BN202" s="113">
        <v>0</v>
      </c>
      <c r="BO202" s="113">
        <v>15515.71</v>
      </c>
      <c r="BP202" s="113">
        <v>0</v>
      </c>
      <c r="BQ202" s="113">
        <v>0</v>
      </c>
      <c r="BR202" s="113">
        <v>0</v>
      </c>
      <c r="BS202" s="113">
        <v>0</v>
      </c>
      <c r="BT202" s="113">
        <v>0</v>
      </c>
      <c r="BU202" s="113">
        <v>20501.830000000002</v>
      </c>
      <c r="BV202" s="113">
        <v>0</v>
      </c>
      <c r="BW202" s="113">
        <v>0</v>
      </c>
      <c r="BX202" s="113">
        <v>49609.07</v>
      </c>
      <c r="BY202" s="113">
        <v>0</v>
      </c>
      <c r="BZ202" s="113">
        <v>0</v>
      </c>
      <c r="CA202" s="113">
        <v>0</v>
      </c>
      <c r="CB202" s="113">
        <v>0</v>
      </c>
      <c r="CC202" s="113">
        <v>20983.34</v>
      </c>
      <c r="CD202" s="113">
        <v>0</v>
      </c>
      <c r="CE202" s="113">
        <v>22619.13</v>
      </c>
      <c r="CF202" s="113">
        <v>0</v>
      </c>
      <c r="CG202" s="113">
        <v>26605.29</v>
      </c>
      <c r="CH202" s="113">
        <v>0</v>
      </c>
      <c r="CI202" s="113">
        <v>0</v>
      </c>
      <c r="CJ202" s="113">
        <v>0</v>
      </c>
      <c r="CK202" s="113">
        <v>46115.91</v>
      </c>
      <c r="CL202" s="113">
        <v>0</v>
      </c>
      <c r="CM202" s="113">
        <v>0</v>
      </c>
      <c r="CN202" s="113">
        <v>0</v>
      </c>
      <c r="CO202" s="113">
        <v>0</v>
      </c>
      <c r="CP202" s="113">
        <v>16168.94</v>
      </c>
      <c r="CQ202" s="113">
        <v>0</v>
      </c>
      <c r="CR202" s="113">
        <v>50688.63</v>
      </c>
      <c r="CS202" s="113">
        <v>0</v>
      </c>
      <c r="CT202" s="113">
        <v>0</v>
      </c>
      <c r="CU202" s="113">
        <v>0</v>
      </c>
      <c r="CV202" s="113">
        <v>0</v>
      </c>
      <c r="CW202" s="113">
        <v>0</v>
      </c>
      <c r="CX202" s="113">
        <v>0</v>
      </c>
      <c r="CY202" s="113">
        <v>0</v>
      </c>
      <c r="CZ202" s="113">
        <v>26858.35</v>
      </c>
      <c r="DA202" s="113">
        <v>0</v>
      </c>
      <c r="DB202" s="113">
        <v>23615.34</v>
      </c>
      <c r="DC202" s="113">
        <v>18127.46</v>
      </c>
      <c r="DD202" s="113">
        <v>55611.71</v>
      </c>
      <c r="DE202" s="113">
        <v>0</v>
      </c>
      <c r="DF202" s="113">
        <v>0</v>
      </c>
      <c r="DG202" s="113">
        <v>0</v>
      </c>
      <c r="DH202" s="113">
        <v>0</v>
      </c>
      <c r="DI202" s="113">
        <v>0</v>
      </c>
      <c r="DJ202" s="113">
        <v>0</v>
      </c>
      <c r="DK202" s="113">
        <v>19408.25</v>
      </c>
      <c r="DL202" s="113">
        <v>0</v>
      </c>
      <c r="DM202" s="113">
        <v>143878.93</v>
      </c>
      <c r="DN202" s="113">
        <v>75387.53</v>
      </c>
      <c r="DO202" s="113">
        <v>0</v>
      </c>
      <c r="DP202" s="113">
        <v>9097.85</v>
      </c>
      <c r="DQ202" s="113">
        <v>0</v>
      </c>
      <c r="DR202" s="113">
        <v>39041.47</v>
      </c>
      <c r="DS202" s="113">
        <v>0</v>
      </c>
      <c r="DT202" s="113">
        <v>0</v>
      </c>
      <c r="DU202" s="113">
        <v>0</v>
      </c>
      <c r="DV202" s="113">
        <v>16949.650000000001</v>
      </c>
      <c r="DW202" s="113">
        <v>0</v>
      </c>
      <c r="DX202" s="113">
        <v>0</v>
      </c>
      <c r="DY202" s="113">
        <v>36131.14</v>
      </c>
      <c r="DZ202" s="113">
        <v>0</v>
      </c>
      <c r="EA202" s="113">
        <v>0</v>
      </c>
      <c r="EB202" s="113">
        <v>0</v>
      </c>
      <c r="EC202" s="113">
        <v>23112.55</v>
      </c>
      <c r="ED202" s="113">
        <v>0</v>
      </c>
      <c r="EE202" s="113">
        <v>0</v>
      </c>
      <c r="EF202" s="113">
        <v>0</v>
      </c>
      <c r="EG202" s="113">
        <v>0</v>
      </c>
      <c r="EH202" s="113">
        <v>0</v>
      </c>
      <c r="EI202" s="113">
        <v>0</v>
      </c>
      <c r="EJ202" s="113">
        <v>32387.62</v>
      </c>
      <c r="EK202" s="113">
        <v>37503.64</v>
      </c>
      <c r="EL202" s="113">
        <v>0</v>
      </c>
      <c r="EM202" s="113">
        <v>9885.3700000000008</v>
      </c>
      <c r="EN202" s="113">
        <v>0</v>
      </c>
      <c r="EO202" s="113">
        <v>0</v>
      </c>
      <c r="EP202" s="113">
        <v>21068.5</v>
      </c>
      <c r="EQ202" s="113">
        <v>10936.39</v>
      </c>
      <c r="ER202" s="113">
        <v>0</v>
      </c>
      <c r="ES202" s="113">
        <v>0</v>
      </c>
      <c r="ET202" s="113">
        <v>0</v>
      </c>
      <c r="EU202" s="113">
        <v>0</v>
      </c>
      <c r="EV202" s="113">
        <v>0</v>
      </c>
      <c r="EW202" s="113">
        <v>0</v>
      </c>
      <c r="EX202" s="113">
        <v>0</v>
      </c>
      <c r="EY202" s="113">
        <v>0</v>
      </c>
      <c r="EZ202" s="113">
        <v>0</v>
      </c>
      <c r="FA202" s="113">
        <v>0</v>
      </c>
      <c r="FB202" s="113">
        <v>0</v>
      </c>
      <c r="FC202" s="113">
        <v>0</v>
      </c>
      <c r="FD202" s="113">
        <v>0</v>
      </c>
      <c r="FE202" s="113">
        <v>0</v>
      </c>
      <c r="FF202" s="113">
        <v>0</v>
      </c>
      <c r="FG202" s="113">
        <v>0</v>
      </c>
      <c r="FH202" s="113">
        <v>0</v>
      </c>
      <c r="FI202" s="113">
        <v>0</v>
      </c>
      <c r="FJ202" s="113">
        <v>0</v>
      </c>
      <c r="FK202" s="113">
        <v>0</v>
      </c>
      <c r="FL202" s="113">
        <v>0</v>
      </c>
      <c r="FM202" s="113">
        <v>0</v>
      </c>
      <c r="FN202" s="113">
        <v>0</v>
      </c>
      <c r="FO202" s="113">
        <v>0</v>
      </c>
      <c r="FP202" s="113">
        <v>0</v>
      </c>
      <c r="FQ202" s="113">
        <v>0</v>
      </c>
      <c r="FR202" s="113">
        <v>0</v>
      </c>
      <c r="FS202" s="113">
        <v>0</v>
      </c>
      <c r="FT202" s="113">
        <v>0</v>
      </c>
      <c r="FU202" s="113">
        <v>0</v>
      </c>
      <c r="FV202" s="113">
        <v>0</v>
      </c>
      <c r="FW202" s="113">
        <v>0</v>
      </c>
      <c r="FX202" s="113">
        <v>0</v>
      </c>
      <c r="FY202" s="113">
        <v>0</v>
      </c>
      <c r="FZ202" s="113">
        <v>0</v>
      </c>
      <c r="GA202" s="113">
        <v>0</v>
      </c>
      <c r="GB202" s="113">
        <v>0</v>
      </c>
      <c r="GC202" s="113">
        <v>0</v>
      </c>
      <c r="GD202" s="113">
        <v>0</v>
      </c>
      <c r="GE202" s="113">
        <v>0</v>
      </c>
      <c r="GF202" s="113">
        <v>0</v>
      </c>
      <c r="GG202" s="113">
        <v>0</v>
      </c>
      <c r="GH202" s="113">
        <v>0</v>
      </c>
      <c r="GI202" s="113">
        <f>SUM(E202:GH202)</f>
        <v>1695444.0299999998</v>
      </c>
    </row>
    <row r="203" spans="1:191" ht="10.5">
      <c r="A203" s="7" t="s">
        <v>356</v>
      </c>
      <c r="B203" s="726" t="s">
        <v>357</v>
      </c>
      <c r="C203" s="726"/>
      <c r="D203" s="72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  <c r="EB203" s="116"/>
      <c r="EC203" s="116"/>
      <c r="ED203" s="116"/>
      <c r="EE203" s="116"/>
      <c r="EF203" s="116"/>
      <c r="EG203" s="116"/>
      <c r="EH203" s="116"/>
      <c r="EI203" s="116"/>
      <c r="EJ203" s="116"/>
      <c r="EK203" s="116"/>
      <c r="EL203" s="116"/>
      <c r="EM203" s="116"/>
      <c r="EN203" s="116"/>
      <c r="EO203" s="116"/>
      <c r="EP203" s="116"/>
      <c r="EQ203" s="116"/>
      <c r="ER203" s="116"/>
      <c r="ES203" s="116"/>
      <c r="ET203" s="116"/>
      <c r="EU203" s="116"/>
      <c r="EV203" s="116"/>
      <c r="EW203" s="116"/>
      <c r="EX203" s="116"/>
      <c r="EY203" s="116"/>
      <c r="EZ203" s="116"/>
      <c r="FA203" s="116"/>
      <c r="FB203" s="116"/>
      <c r="FC203" s="116"/>
      <c r="FD203" s="116"/>
      <c r="FE203" s="116"/>
      <c r="FF203" s="116"/>
      <c r="FG203" s="116"/>
      <c r="FH203" s="116"/>
      <c r="FI203" s="116"/>
      <c r="FJ203" s="116"/>
      <c r="FK203" s="116"/>
      <c r="FL203" s="116"/>
      <c r="FM203" s="116"/>
      <c r="FN203" s="116"/>
      <c r="FO203" s="116"/>
      <c r="FP203" s="116"/>
      <c r="FQ203" s="116"/>
      <c r="FR203" s="116"/>
      <c r="FS203" s="116"/>
      <c r="FT203" s="116"/>
      <c r="FU203" s="116"/>
      <c r="FV203" s="116"/>
      <c r="FW203" s="116"/>
      <c r="FX203" s="116"/>
      <c r="FY203" s="116"/>
      <c r="FZ203" s="116"/>
      <c r="GA203" s="116"/>
      <c r="GB203" s="116"/>
      <c r="GC203" s="116"/>
      <c r="GD203" s="116"/>
      <c r="GE203" s="116"/>
      <c r="GF203" s="116"/>
      <c r="GG203" s="116"/>
      <c r="GH203" s="116"/>
      <c r="GI203" s="116"/>
    </row>
    <row r="204" spans="1:191">
      <c r="A204" s="727" t="s">
        <v>0</v>
      </c>
      <c r="B204" s="727"/>
      <c r="C204" s="9" t="s">
        <v>315</v>
      </c>
      <c r="D204" t="s">
        <v>316</v>
      </c>
      <c r="E204" s="113">
        <v>0</v>
      </c>
      <c r="F204" s="113">
        <v>0</v>
      </c>
      <c r="G204" s="113">
        <v>0</v>
      </c>
      <c r="H204" s="113">
        <v>0</v>
      </c>
      <c r="I204" s="113">
        <v>0</v>
      </c>
      <c r="J204" s="113">
        <v>0</v>
      </c>
      <c r="K204" s="113">
        <v>0</v>
      </c>
      <c r="L204" s="113">
        <v>0</v>
      </c>
      <c r="M204" s="113">
        <v>0</v>
      </c>
      <c r="N204" s="113">
        <v>0</v>
      </c>
      <c r="O204" s="113">
        <v>0</v>
      </c>
      <c r="P204" s="113">
        <v>0</v>
      </c>
      <c r="Q204" s="113">
        <v>0</v>
      </c>
      <c r="R204" s="113">
        <v>0</v>
      </c>
      <c r="S204" s="113">
        <v>0</v>
      </c>
      <c r="T204" s="113">
        <v>0</v>
      </c>
      <c r="U204" s="113">
        <v>0</v>
      </c>
      <c r="V204" s="113">
        <v>0</v>
      </c>
      <c r="W204" s="113">
        <v>0</v>
      </c>
      <c r="X204" s="113">
        <v>0</v>
      </c>
      <c r="Y204" s="113">
        <v>0</v>
      </c>
      <c r="Z204" s="113">
        <v>0</v>
      </c>
      <c r="AA204" s="113">
        <v>0</v>
      </c>
      <c r="AB204" s="113">
        <v>0</v>
      </c>
      <c r="AC204" s="113">
        <v>0</v>
      </c>
      <c r="AD204" s="113">
        <v>0</v>
      </c>
      <c r="AE204" s="113">
        <v>0</v>
      </c>
      <c r="AF204" s="113">
        <v>0</v>
      </c>
      <c r="AG204" s="113">
        <v>0</v>
      </c>
      <c r="AH204" s="113">
        <v>0</v>
      </c>
      <c r="AI204" s="113">
        <v>0</v>
      </c>
      <c r="AJ204" s="113">
        <v>0</v>
      </c>
      <c r="AK204" s="113">
        <v>0</v>
      </c>
      <c r="AL204" s="113">
        <v>0</v>
      </c>
      <c r="AM204" s="113">
        <v>0</v>
      </c>
      <c r="AN204" s="113">
        <v>0</v>
      </c>
      <c r="AO204" s="113">
        <v>0</v>
      </c>
      <c r="AP204" s="113">
        <v>0</v>
      </c>
      <c r="AQ204" s="113">
        <v>0</v>
      </c>
      <c r="AR204" s="113">
        <v>0</v>
      </c>
      <c r="AS204" s="113">
        <v>0</v>
      </c>
      <c r="AT204" s="113">
        <v>0</v>
      </c>
      <c r="AU204" s="113">
        <v>0</v>
      </c>
      <c r="AV204" s="113">
        <v>0</v>
      </c>
      <c r="AW204" s="113">
        <v>0</v>
      </c>
      <c r="AX204" s="113">
        <v>0</v>
      </c>
      <c r="AY204" s="113">
        <v>0</v>
      </c>
      <c r="AZ204" s="113">
        <v>0</v>
      </c>
      <c r="BA204" s="113">
        <v>0</v>
      </c>
      <c r="BB204" s="113">
        <v>0</v>
      </c>
      <c r="BC204" s="113">
        <v>0</v>
      </c>
      <c r="BD204" s="113">
        <v>0</v>
      </c>
      <c r="BE204" s="113">
        <v>0</v>
      </c>
      <c r="BF204" s="113">
        <v>0</v>
      </c>
      <c r="BG204" s="113">
        <v>0</v>
      </c>
      <c r="BH204" s="113">
        <v>0</v>
      </c>
      <c r="BI204" s="113">
        <v>0</v>
      </c>
      <c r="BJ204" s="113">
        <v>0</v>
      </c>
      <c r="BK204" s="113">
        <v>0</v>
      </c>
      <c r="BL204" s="113">
        <v>0</v>
      </c>
      <c r="BM204" s="113">
        <v>0</v>
      </c>
      <c r="BN204" s="113">
        <v>0</v>
      </c>
      <c r="BO204" s="113">
        <v>0</v>
      </c>
      <c r="BP204" s="113">
        <v>0</v>
      </c>
      <c r="BQ204" s="113">
        <v>0</v>
      </c>
      <c r="BR204" s="113">
        <v>0</v>
      </c>
      <c r="BS204" s="113">
        <v>0</v>
      </c>
      <c r="BT204" s="113">
        <v>0</v>
      </c>
      <c r="BU204" s="113">
        <v>0</v>
      </c>
      <c r="BV204" s="113">
        <v>0</v>
      </c>
      <c r="BW204" s="113">
        <v>0</v>
      </c>
      <c r="BX204" s="113">
        <v>0</v>
      </c>
      <c r="BY204" s="113">
        <v>0</v>
      </c>
      <c r="BZ204" s="113">
        <v>0</v>
      </c>
      <c r="CA204" s="113">
        <v>0</v>
      </c>
      <c r="CB204" s="113">
        <v>0</v>
      </c>
      <c r="CC204" s="113">
        <v>0</v>
      </c>
      <c r="CD204" s="113">
        <v>0</v>
      </c>
      <c r="CE204" s="113">
        <v>0</v>
      </c>
      <c r="CF204" s="113">
        <v>0</v>
      </c>
      <c r="CG204" s="113">
        <v>0</v>
      </c>
      <c r="CH204" s="113">
        <v>0</v>
      </c>
      <c r="CI204" s="113">
        <v>0</v>
      </c>
      <c r="CJ204" s="113">
        <v>0</v>
      </c>
      <c r="CK204" s="113">
        <v>0</v>
      </c>
      <c r="CL204" s="113">
        <v>0</v>
      </c>
      <c r="CM204" s="113">
        <v>0</v>
      </c>
      <c r="CN204" s="113">
        <v>0</v>
      </c>
      <c r="CO204" s="113">
        <v>0</v>
      </c>
      <c r="CP204" s="113">
        <v>0</v>
      </c>
      <c r="CQ204" s="113">
        <v>0</v>
      </c>
      <c r="CR204" s="113">
        <v>0</v>
      </c>
      <c r="CS204" s="113">
        <v>0</v>
      </c>
      <c r="CT204" s="113">
        <v>0</v>
      </c>
      <c r="CU204" s="113">
        <v>0</v>
      </c>
      <c r="CV204" s="113">
        <v>0</v>
      </c>
      <c r="CW204" s="113">
        <v>0</v>
      </c>
      <c r="CX204" s="113">
        <v>0</v>
      </c>
      <c r="CY204" s="113">
        <v>0</v>
      </c>
      <c r="CZ204" s="113">
        <v>0</v>
      </c>
      <c r="DA204" s="113">
        <v>0</v>
      </c>
      <c r="DB204" s="113">
        <v>0</v>
      </c>
      <c r="DC204" s="113">
        <v>0</v>
      </c>
      <c r="DD204" s="113">
        <v>0</v>
      </c>
      <c r="DE204" s="113">
        <v>0</v>
      </c>
      <c r="DF204" s="113">
        <v>0</v>
      </c>
      <c r="DG204" s="113">
        <v>52814</v>
      </c>
      <c r="DH204" s="113">
        <v>0</v>
      </c>
      <c r="DI204" s="113">
        <v>0</v>
      </c>
      <c r="DJ204" s="113">
        <v>0</v>
      </c>
      <c r="DK204" s="113">
        <v>0</v>
      </c>
      <c r="DL204" s="113">
        <v>0</v>
      </c>
      <c r="DM204" s="113">
        <v>0</v>
      </c>
      <c r="DN204" s="113">
        <v>0</v>
      </c>
      <c r="DO204" s="113">
        <v>0</v>
      </c>
      <c r="DP204" s="113">
        <v>0</v>
      </c>
      <c r="DQ204" s="113">
        <v>0</v>
      </c>
      <c r="DR204" s="113">
        <v>0</v>
      </c>
      <c r="DS204" s="113">
        <v>0</v>
      </c>
      <c r="DT204" s="113">
        <v>0</v>
      </c>
      <c r="DU204" s="113">
        <v>0</v>
      </c>
      <c r="DV204" s="113">
        <v>0</v>
      </c>
      <c r="DW204" s="113">
        <v>0</v>
      </c>
      <c r="DX204" s="113">
        <v>0</v>
      </c>
      <c r="DY204" s="113">
        <v>0</v>
      </c>
      <c r="DZ204" s="113">
        <v>0</v>
      </c>
      <c r="EA204" s="113">
        <v>0</v>
      </c>
      <c r="EB204" s="113">
        <v>0</v>
      </c>
      <c r="EC204" s="113">
        <v>0</v>
      </c>
      <c r="ED204" s="113">
        <v>0</v>
      </c>
      <c r="EE204" s="113">
        <v>0</v>
      </c>
      <c r="EF204" s="113">
        <v>0</v>
      </c>
      <c r="EG204" s="113">
        <v>0</v>
      </c>
      <c r="EH204" s="113">
        <v>0</v>
      </c>
      <c r="EI204" s="113">
        <v>0</v>
      </c>
      <c r="EJ204" s="113">
        <v>0</v>
      </c>
      <c r="EK204" s="113">
        <v>0</v>
      </c>
      <c r="EL204" s="113">
        <v>0</v>
      </c>
      <c r="EM204" s="113">
        <v>0</v>
      </c>
      <c r="EN204" s="113">
        <v>0</v>
      </c>
      <c r="EO204" s="113">
        <v>0</v>
      </c>
      <c r="EP204" s="113">
        <v>0</v>
      </c>
      <c r="EQ204" s="113">
        <v>0</v>
      </c>
      <c r="ER204" s="113">
        <v>0</v>
      </c>
      <c r="ES204" s="113">
        <v>0</v>
      </c>
      <c r="ET204" s="113">
        <v>0</v>
      </c>
      <c r="EU204" s="113">
        <v>0</v>
      </c>
      <c r="EV204" s="113">
        <v>0</v>
      </c>
      <c r="EW204" s="113">
        <v>0</v>
      </c>
      <c r="EX204" s="113">
        <v>0</v>
      </c>
      <c r="EY204" s="113">
        <v>0</v>
      </c>
      <c r="EZ204" s="113">
        <v>0</v>
      </c>
      <c r="FA204" s="113">
        <v>0</v>
      </c>
      <c r="FB204" s="113">
        <v>0</v>
      </c>
      <c r="FC204" s="113">
        <v>0</v>
      </c>
      <c r="FD204" s="113">
        <v>0</v>
      </c>
      <c r="FE204" s="113">
        <v>0</v>
      </c>
      <c r="FF204" s="113">
        <v>0</v>
      </c>
      <c r="FG204" s="113">
        <v>0</v>
      </c>
      <c r="FH204" s="113">
        <v>0</v>
      </c>
      <c r="FI204" s="113">
        <v>0</v>
      </c>
      <c r="FJ204" s="113">
        <v>0</v>
      </c>
      <c r="FK204" s="113">
        <v>0</v>
      </c>
      <c r="FL204" s="113">
        <v>0</v>
      </c>
      <c r="FM204" s="113">
        <v>0</v>
      </c>
      <c r="FN204" s="113">
        <v>0</v>
      </c>
      <c r="FO204" s="113">
        <v>0</v>
      </c>
      <c r="FP204" s="113">
        <v>0</v>
      </c>
      <c r="FQ204" s="113">
        <v>0</v>
      </c>
      <c r="FR204" s="113">
        <v>0</v>
      </c>
      <c r="FS204" s="113">
        <v>0</v>
      </c>
      <c r="FT204" s="113">
        <v>0</v>
      </c>
      <c r="FU204" s="113">
        <v>0</v>
      </c>
      <c r="FV204" s="113">
        <v>0</v>
      </c>
      <c r="FW204" s="113">
        <v>0</v>
      </c>
      <c r="FX204" s="113">
        <v>0</v>
      </c>
      <c r="FY204" s="113">
        <v>0</v>
      </c>
      <c r="FZ204" s="113">
        <v>0</v>
      </c>
      <c r="GA204" s="113">
        <v>0</v>
      </c>
      <c r="GB204" s="113">
        <v>0</v>
      </c>
      <c r="GC204" s="113">
        <v>0</v>
      </c>
      <c r="GD204" s="113">
        <v>0</v>
      </c>
      <c r="GE204" s="113">
        <v>0</v>
      </c>
      <c r="GF204" s="113">
        <v>0</v>
      </c>
      <c r="GG204" s="113">
        <v>0</v>
      </c>
      <c r="GH204" s="113">
        <v>0</v>
      </c>
      <c r="GI204" s="113">
        <f>SUM(E204:GH204)</f>
        <v>52814</v>
      </c>
    </row>
    <row r="205" spans="1:191" ht="10.5">
      <c r="A205" s="7" t="s">
        <v>358</v>
      </c>
      <c r="B205" s="726" t="s">
        <v>359</v>
      </c>
      <c r="C205" s="726"/>
      <c r="D205" s="72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  <c r="EB205" s="116"/>
      <c r="EC205" s="116"/>
      <c r="ED205" s="116"/>
      <c r="EE205" s="116"/>
      <c r="EF205" s="116"/>
      <c r="EG205" s="116"/>
      <c r="EH205" s="116"/>
      <c r="EI205" s="116"/>
      <c r="EJ205" s="116"/>
      <c r="EK205" s="116"/>
      <c r="EL205" s="116"/>
      <c r="EM205" s="116"/>
      <c r="EN205" s="116"/>
      <c r="EO205" s="116"/>
      <c r="EP205" s="116"/>
      <c r="EQ205" s="116"/>
      <c r="ER205" s="116"/>
      <c r="ES205" s="116"/>
      <c r="ET205" s="116"/>
      <c r="EU205" s="116"/>
      <c r="EV205" s="116"/>
      <c r="EW205" s="116"/>
      <c r="EX205" s="116"/>
      <c r="EY205" s="116"/>
      <c r="EZ205" s="116"/>
      <c r="FA205" s="116"/>
      <c r="FB205" s="116"/>
      <c r="FC205" s="116"/>
      <c r="FD205" s="116"/>
      <c r="FE205" s="116"/>
      <c r="FF205" s="116"/>
      <c r="FG205" s="116"/>
      <c r="FH205" s="116"/>
      <c r="FI205" s="116"/>
      <c r="FJ205" s="116"/>
      <c r="FK205" s="116"/>
      <c r="FL205" s="116"/>
      <c r="FM205" s="116"/>
      <c r="FN205" s="116"/>
      <c r="FO205" s="116"/>
      <c r="FP205" s="116"/>
      <c r="FQ205" s="116"/>
      <c r="FR205" s="116"/>
      <c r="FS205" s="116"/>
      <c r="FT205" s="116"/>
      <c r="FU205" s="116"/>
      <c r="FV205" s="116"/>
      <c r="FW205" s="116"/>
      <c r="FX205" s="116"/>
      <c r="FY205" s="116"/>
      <c r="FZ205" s="116"/>
      <c r="GA205" s="116"/>
      <c r="GB205" s="116"/>
      <c r="GC205" s="116"/>
      <c r="GD205" s="116"/>
      <c r="GE205" s="116"/>
      <c r="GF205" s="116"/>
      <c r="GG205" s="116"/>
      <c r="GH205" s="116"/>
      <c r="GI205" s="116"/>
    </row>
    <row r="206" spans="1:191">
      <c r="A206" s="727" t="s">
        <v>0</v>
      </c>
      <c r="B206" s="727"/>
      <c r="C206" s="9" t="s">
        <v>233</v>
      </c>
      <c r="D206" t="s">
        <v>234</v>
      </c>
      <c r="E206" s="113">
        <v>0</v>
      </c>
      <c r="F206" s="113">
        <v>0</v>
      </c>
      <c r="G206" s="113">
        <v>0</v>
      </c>
      <c r="H206" s="113">
        <v>0</v>
      </c>
      <c r="I206" s="113">
        <v>0</v>
      </c>
      <c r="J206" s="113">
        <v>0</v>
      </c>
      <c r="K206" s="113">
        <v>0</v>
      </c>
      <c r="L206" s="113">
        <v>0</v>
      </c>
      <c r="M206" s="113">
        <v>0</v>
      </c>
      <c r="N206" s="113">
        <v>0</v>
      </c>
      <c r="O206" s="113">
        <v>0</v>
      </c>
      <c r="P206" s="113">
        <v>0</v>
      </c>
      <c r="Q206" s="113">
        <v>0</v>
      </c>
      <c r="R206" s="113">
        <v>0</v>
      </c>
      <c r="S206" s="113">
        <v>0</v>
      </c>
      <c r="T206" s="113">
        <v>0</v>
      </c>
      <c r="U206" s="113">
        <v>857.66</v>
      </c>
      <c r="V206" s="113">
        <v>0</v>
      </c>
      <c r="W206" s="113">
        <v>0</v>
      </c>
      <c r="X206" s="113">
        <v>0</v>
      </c>
      <c r="Y206" s="113">
        <v>0</v>
      </c>
      <c r="Z206" s="113">
        <v>0</v>
      </c>
      <c r="AA206" s="113">
        <v>0</v>
      </c>
      <c r="AB206" s="113">
        <v>0</v>
      </c>
      <c r="AC206" s="113">
        <v>0</v>
      </c>
      <c r="AD206" s="113">
        <v>0</v>
      </c>
      <c r="AE206" s="113">
        <v>0</v>
      </c>
      <c r="AF206" s="113">
        <v>0</v>
      </c>
      <c r="AG206" s="113">
        <v>0</v>
      </c>
      <c r="AH206" s="113">
        <v>0</v>
      </c>
      <c r="AI206" s="113">
        <v>0</v>
      </c>
      <c r="AJ206" s="113">
        <v>0</v>
      </c>
      <c r="AK206" s="113">
        <v>0</v>
      </c>
      <c r="AL206" s="113">
        <v>0</v>
      </c>
      <c r="AM206" s="113">
        <v>0</v>
      </c>
      <c r="AN206" s="113">
        <v>0</v>
      </c>
      <c r="AO206" s="113">
        <v>0</v>
      </c>
      <c r="AP206" s="113">
        <v>0</v>
      </c>
      <c r="AQ206" s="113">
        <v>0</v>
      </c>
      <c r="AR206" s="113">
        <v>0</v>
      </c>
      <c r="AS206" s="113">
        <v>0</v>
      </c>
      <c r="AT206" s="113">
        <v>0</v>
      </c>
      <c r="AU206" s="113">
        <v>0</v>
      </c>
      <c r="AV206" s="113">
        <v>0</v>
      </c>
      <c r="AW206" s="113">
        <v>0</v>
      </c>
      <c r="AX206" s="113">
        <v>0</v>
      </c>
      <c r="AY206" s="113">
        <v>0</v>
      </c>
      <c r="AZ206" s="113">
        <v>0</v>
      </c>
      <c r="BA206" s="113">
        <v>0</v>
      </c>
      <c r="BB206" s="113">
        <v>0</v>
      </c>
      <c r="BC206" s="113">
        <v>0</v>
      </c>
      <c r="BD206" s="113">
        <v>0</v>
      </c>
      <c r="BE206" s="113">
        <v>0</v>
      </c>
      <c r="BF206" s="113">
        <v>0</v>
      </c>
      <c r="BG206" s="113">
        <v>0</v>
      </c>
      <c r="BH206" s="113">
        <v>0</v>
      </c>
      <c r="BI206" s="113">
        <v>0</v>
      </c>
      <c r="BJ206" s="113">
        <v>0</v>
      </c>
      <c r="BK206" s="113">
        <v>0</v>
      </c>
      <c r="BL206" s="113">
        <v>0</v>
      </c>
      <c r="BM206" s="113">
        <v>0</v>
      </c>
      <c r="BN206" s="113">
        <v>0</v>
      </c>
      <c r="BO206" s="113">
        <v>0</v>
      </c>
      <c r="BP206" s="113">
        <v>0</v>
      </c>
      <c r="BQ206" s="113">
        <v>0</v>
      </c>
      <c r="BR206" s="113">
        <v>0</v>
      </c>
      <c r="BS206" s="113">
        <v>0</v>
      </c>
      <c r="BT206" s="113">
        <v>0</v>
      </c>
      <c r="BU206" s="113">
        <v>0</v>
      </c>
      <c r="BV206" s="113">
        <v>0</v>
      </c>
      <c r="BW206" s="113">
        <v>0</v>
      </c>
      <c r="BX206" s="113">
        <v>0</v>
      </c>
      <c r="BY206" s="113">
        <v>0</v>
      </c>
      <c r="BZ206" s="113">
        <v>0</v>
      </c>
      <c r="CA206" s="113">
        <v>0</v>
      </c>
      <c r="CB206" s="113">
        <v>0</v>
      </c>
      <c r="CC206" s="113">
        <v>0</v>
      </c>
      <c r="CD206" s="113">
        <v>0</v>
      </c>
      <c r="CE206" s="113">
        <v>0</v>
      </c>
      <c r="CF206" s="113">
        <v>0</v>
      </c>
      <c r="CG206" s="113">
        <v>0</v>
      </c>
      <c r="CH206" s="113">
        <v>0</v>
      </c>
      <c r="CI206" s="113">
        <v>0</v>
      </c>
      <c r="CJ206" s="113">
        <v>0</v>
      </c>
      <c r="CK206" s="113">
        <v>0</v>
      </c>
      <c r="CL206" s="113">
        <v>0</v>
      </c>
      <c r="CM206" s="113">
        <v>0</v>
      </c>
      <c r="CN206" s="113">
        <v>0</v>
      </c>
      <c r="CO206" s="113">
        <v>0</v>
      </c>
      <c r="CP206" s="113">
        <v>0</v>
      </c>
      <c r="CQ206" s="113">
        <v>0</v>
      </c>
      <c r="CR206" s="113">
        <v>0</v>
      </c>
      <c r="CS206" s="113">
        <v>4945</v>
      </c>
      <c r="CT206" s="113">
        <v>0</v>
      </c>
      <c r="CU206" s="113">
        <v>0</v>
      </c>
      <c r="CV206" s="113">
        <v>0</v>
      </c>
      <c r="CW206" s="113">
        <v>0</v>
      </c>
      <c r="CX206" s="113">
        <v>0</v>
      </c>
      <c r="CY206" s="113">
        <v>0</v>
      </c>
      <c r="CZ206" s="113">
        <v>0</v>
      </c>
      <c r="DA206" s="113">
        <v>0</v>
      </c>
      <c r="DB206" s="113">
        <v>0</v>
      </c>
      <c r="DC206" s="113">
        <v>0</v>
      </c>
      <c r="DD206" s="113">
        <v>0</v>
      </c>
      <c r="DE206" s="113">
        <v>0</v>
      </c>
      <c r="DF206" s="113">
        <v>0</v>
      </c>
      <c r="DG206" s="113">
        <v>2328.7800000000002</v>
      </c>
      <c r="DH206" s="113">
        <v>0</v>
      </c>
      <c r="DI206" s="113">
        <v>0</v>
      </c>
      <c r="DJ206" s="113">
        <v>0</v>
      </c>
      <c r="DK206" s="113">
        <v>0</v>
      </c>
      <c r="DL206" s="113">
        <v>0</v>
      </c>
      <c r="DM206" s="113">
        <v>0</v>
      </c>
      <c r="DN206" s="113">
        <v>0</v>
      </c>
      <c r="DO206" s="113">
        <v>0</v>
      </c>
      <c r="DP206" s="113">
        <v>0</v>
      </c>
      <c r="DQ206" s="113">
        <v>0</v>
      </c>
      <c r="DR206" s="113">
        <v>0</v>
      </c>
      <c r="DS206" s="113">
        <v>0</v>
      </c>
      <c r="DT206" s="113">
        <v>0</v>
      </c>
      <c r="DU206" s="113">
        <v>0</v>
      </c>
      <c r="DV206" s="113">
        <v>0</v>
      </c>
      <c r="DW206" s="113">
        <v>0</v>
      </c>
      <c r="DX206" s="113">
        <v>0</v>
      </c>
      <c r="DY206" s="113">
        <v>0</v>
      </c>
      <c r="DZ206" s="113">
        <v>0</v>
      </c>
      <c r="EA206" s="113">
        <v>0</v>
      </c>
      <c r="EB206" s="113">
        <v>0</v>
      </c>
      <c r="EC206" s="113">
        <v>0</v>
      </c>
      <c r="ED206" s="113">
        <v>0</v>
      </c>
      <c r="EE206" s="113">
        <v>0</v>
      </c>
      <c r="EF206" s="113">
        <v>0</v>
      </c>
      <c r="EG206" s="113">
        <v>0</v>
      </c>
      <c r="EH206" s="113">
        <v>0</v>
      </c>
      <c r="EI206" s="113">
        <v>0</v>
      </c>
      <c r="EJ206" s="113">
        <v>0</v>
      </c>
      <c r="EK206" s="113">
        <v>0</v>
      </c>
      <c r="EL206" s="113">
        <v>0</v>
      </c>
      <c r="EM206" s="113">
        <v>0</v>
      </c>
      <c r="EN206" s="113">
        <v>0</v>
      </c>
      <c r="EO206" s="113">
        <v>0</v>
      </c>
      <c r="EP206" s="113">
        <v>0</v>
      </c>
      <c r="EQ206" s="113">
        <v>0</v>
      </c>
      <c r="ER206" s="113">
        <v>0</v>
      </c>
      <c r="ES206" s="113">
        <v>0</v>
      </c>
      <c r="ET206" s="113">
        <v>0</v>
      </c>
      <c r="EU206" s="113">
        <v>0</v>
      </c>
      <c r="EV206" s="113">
        <v>0</v>
      </c>
      <c r="EW206" s="113">
        <v>0</v>
      </c>
      <c r="EX206" s="113">
        <v>0</v>
      </c>
      <c r="EY206" s="113">
        <v>0</v>
      </c>
      <c r="EZ206" s="113">
        <v>0</v>
      </c>
      <c r="FA206" s="113">
        <v>0</v>
      </c>
      <c r="FB206" s="113">
        <v>0</v>
      </c>
      <c r="FC206" s="113">
        <v>0</v>
      </c>
      <c r="FD206" s="113">
        <v>0</v>
      </c>
      <c r="FE206" s="113">
        <v>0</v>
      </c>
      <c r="FF206" s="113">
        <v>0</v>
      </c>
      <c r="FG206" s="113">
        <v>0</v>
      </c>
      <c r="FH206" s="113">
        <v>0</v>
      </c>
      <c r="FI206" s="113">
        <v>0</v>
      </c>
      <c r="FJ206" s="113">
        <v>0</v>
      </c>
      <c r="FK206" s="113">
        <v>0</v>
      </c>
      <c r="FL206" s="113">
        <v>1235</v>
      </c>
      <c r="FM206" s="113">
        <v>0</v>
      </c>
      <c r="FN206" s="113">
        <v>0</v>
      </c>
      <c r="FO206" s="113">
        <v>0</v>
      </c>
      <c r="FP206" s="113">
        <v>0</v>
      </c>
      <c r="FQ206" s="113">
        <v>0</v>
      </c>
      <c r="FR206" s="113">
        <v>0</v>
      </c>
      <c r="FS206" s="113">
        <v>0</v>
      </c>
      <c r="FT206" s="113">
        <v>0</v>
      </c>
      <c r="FU206" s="113">
        <v>0</v>
      </c>
      <c r="FV206" s="113">
        <v>0</v>
      </c>
      <c r="FW206" s="113">
        <v>0</v>
      </c>
      <c r="FX206" s="113">
        <v>0</v>
      </c>
      <c r="FY206" s="113">
        <v>0</v>
      </c>
      <c r="FZ206" s="113">
        <v>0</v>
      </c>
      <c r="GA206" s="113">
        <v>0</v>
      </c>
      <c r="GB206" s="113">
        <v>0</v>
      </c>
      <c r="GC206" s="113">
        <v>0</v>
      </c>
      <c r="GD206" s="113">
        <v>0</v>
      </c>
      <c r="GE206" s="113">
        <v>0</v>
      </c>
      <c r="GF206" s="113">
        <v>0</v>
      </c>
      <c r="GG206" s="113">
        <v>0</v>
      </c>
      <c r="GH206" s="113">
        <v>0</v>
      </c>
      <c r="GI206" s="113">
        <f>SUM(E206:GH206)</f>
        <v>9366.44</v>
      </c>
    </row>
    <row r="207" spans="1:191">
      <c r="A207" s="727" t="s">
        <v>0</v>
      </c>
      <c r="B207" s="727"/>
      <c r="C207" s="9" t="s">
        <v>315</v>
      </c>
      <c r="D207" t="s">
        <v>316</v>
      </c>
      <c r="E207" s="113">
        <v>0</v>
      </c>
      <c r="F207" s="113">
        <v>0</v>
      </c>
      <c r="G207" s="113">
        <v>0</v>
      </c>
      <c r="H207" s="113">
        <v>0</v>
      </c>
      <c r="I207" s="113">
        <v>1333365.93</v>
      </c>
      <c r="J207" s="113">
        <v>0</v>
      </c>
      <c r="K207" s="113">
        <v>0</v>
      </c>
      <c r="L207" s="113">
        <v>0</v>
      </c>
      <c r="M207" s="113">
        <v>0</v>
      </c>
      <c r="N207" s="113">
        <v>0</v>
      </c>
      <c r="O207" s="113">
        <v>0</v>
      </c>
      <c r="P207" s="113">
        <v>0</v>
      </c>
      <c r="Q207" s="113">
        <v>16800.080000000002</v>
      </c>
      <c r="R207" s="113">
        <v>0</v>
      </c>
      <c r="S207" s="113">
        <v>0</v>
      </c>
      <c r="T207" s="113">
        <v>31501.62</v>
      </c>
      <c r="U207" s="113">
        <v>60474.32</v>
      </c>
      <c r="V207" s="113">
        <v>23966.76</v>
      </c>
      <c r="W207" s="113">
        <v>0</v>
      </c>
      <c r="X207" s="113">
        <v>0</v>
      </c>
      <c r="Y207" s="113">
        <v>0</v>
      </c>
      <c r="Z207" s="113">
        <v>77580.479999999996</v>
      </c>
      <c r="AA207" s="113">
        <v>0</v>
      </c>
      <c r="AB207" s="113">
        <v>0</v>
      </c>
      <c r="AC207" s="113">
        <v>0</v>
      </c>
      <c r="AD207" s="113">
        <v>0</v>
      </c>
      <c r="AE207" s="113">
        <v>0</v>
      </c>
      <c r="AF207" s="113">
        <v>71476</v>
      </c>
      <c r="AG207" s="113">
        <v>12094.13</v>
      </c>
      <c r="AH207" s="113">
        <v>0</v>
      </c>
      <c r="AI207" s="113">
        <v>0</v>
      </c>
      <c r="AJ207" s="113">
        <v>0</v>
      </c>
      <c r="AK207" s="113">
        <v>6556.36</v>
      </c>
      <c r="AL207" s="113">
        <v>0</v>
      </c>
      <c r="AM207" s="113">
        <v>117490.74</v>
      </c>
      <c r="AN207" s="113">
        <v>0</v>
      </c>
      <c r="AO207" s="113">
        <v>11542.08</v>
      </c>
      <c r="AP207" s="113">
        <v>0</v>
      </c>
      <c r="AQ207" s="113">
        <v>0</v>
      </c>
      <c r="AR207" s="113">
        <v>9069.0499999999993</v>
      </c>
      <c r="AS207" s="113">
        <v>0</v>
      </c>
      <c r="AT207" s="113">
        <v>51851.5</v>
      </c>
      <c r="AU207" s="113">
        <v>0</v>
      </c>
      <c r="AV207" s="113">
        <v>0</v>
      </c>
      <c r="AW207" s="113">
        <v>0</v>
      </c>
      <c r="AX207" s="113">
        <v>0</v>
      </c>
      <c r="AY207" s="113">
        <v>192027.29</v>
      </c>
      <c r="AZ207" s="113">
        <v>0</v>
      </c>
      <c r="BA207" s="113">
        <v>0</v>
      </c>
      <c r="BB207" s="113">
        <v>402775.03</v>
      </c>
      <c r="BC207" s="113">
        <v>115186.95</v>
      </c>
      <c r="BD207" s="113">
        <v>0</v>
      </c>
      <c r="BE207" s="113">
        <v>0</v>
      </c>
      <c r="BF207" s="113">
        <v>48359.360000000001</v>
      </c>
      <c r="BG207" s="113">
        <v>0</v>
      </c>
      <c r="BH207" s="113">
        <v>42867.97</v>
      </c>
      <c r="BI207" s="113">
        <v>0</v>
      </c>
      <c r="BJ207" s="113">
        <v>448952.19</v>
      </c>
      <c r="BK207" s="113">
        <v>0</v>
      </c>
      <c r="BL207" s="113">
        <v>0</v>
      </c>
      <c r="BM207" s="113">
        <v>0</v>
      </c>
      <c r="BN207" s="113">
        <v>0</v>
      </c>
      <c r="BO207" s="113">
        <v>0</v>
      </c>
      <c r="BP207" s="113">
        <v>0</v>
      </c>
      <c r="BQ207" s="113">
        <v>0</v>
      </c>
      <c r="BR207" s="113">
        <v>0</v>
      </c>
      <c r="BS207" s="113">
        <v>21322.91</v>
      </c>
      <c r="BT207" s="113">
        <v>0</v>
      </c>
      <c r="BU207" s="113">
        <v>0</v>
      </c>
      <c r="BV207" s="113">
        <v>389946.39</v>
      </c>
      <c r="BW207" s="113">
        <v>0</v>
      </c>
      <c r="BX207" s="113">
        <v>3749.61</v>
      </c>
      <c r="BY207" s="113">
        <v>0</v>
      </c>
      <c r="BZ207" s="113">
        <v>0</v>
      </c>
      <c r="CA207" s="113">
        <v>0</v>
      </c>
      <c r="CB207" s="113">
        <v>28975.87</v>
      </c>
      <c r="CC207" s="113">
        <v>0</v>
      </c>
      <c r="CD207" s="113">
        <v>6528.14</v>
      </c>
      <c r="CE207" s="113">
        <v>0</v>
      </c>
      <c r="CF207" s="113">
        <v>0</v>
      </c>
      <c r="CG207" s="113">
        <v>0</v>
      </c>
      <c r="CH207" s="113">
        <v>0</v>
      </c>
      <c r="CI207" s="113">
        <v>0</v>
      </c>
      <c r="CJ207" s="113">
        <v>0</v>
      </c>
      <c r="CK207" s="113">
        <v>0</v>
      </c>
      <c r="CL207" s="113">
        <v>0</v>
      </c>
      <c r="CM207" s="113">
        <v>19234.02</v>
      </c>
      <c r="CN207" s="113">
        <v>0</v>
      </c>
      <c r="CO207" s="113">
        <v>0</v>
      </c>
      <c r="CP207" s="113">
        <v>0</v>
      </c>
      <c r="CQ207" s="113">
        <v>0</v>
      </c>
      <c r="CR207" s="113">
        <v>0</v>
      </c>
      <c r="CS207" s="113">
        <v>7537.2</v>
      </c>
      <c r="CT207" s="113">
        <v>0</v>
      </c>
      <c r="CU207" s="113">
        <v>0</v>
      </c>
      <c r="CV207" s="113">
        <v>0</v>
      </c>
      <c r="CW207" s="113">
        <v>0</v>
      </c>
      <c r="CX207" s="113">
        <v>0</v>
      </c>
      <c r="CY207" s="113">
        <v>0</v>
      </c>
      <c r="CZ207" s="113">
        <v>11025.04</v>
      </c>
      <c r="DA207" s="113">
        <v>19760.12</v>
      </c>
      <c r="DB207" s="113">
        <v>0</v>
      </c>
      <c r="DC207" s="113">
        <v>0</v>
      </c>
      <c r="DD207" s="113">
        <v>0</v>
      </c>
      <c r="DE207" s="113">
        <v>0</v>
      </c>
      <c r="DF207" s="113">
        <v>0</v>
      </c>
      <c r="DG207" s="113">
        <v>9899.92</v>
      </c>
      <c r="DH207" s="113">
        <v>31299.75</v>
      </c>
      <c r="DI207" s="113">
        <v>0</v>
      </c>
      <c r="DJ207" s="113">
        <v>27894.19</v>
      </c>
      <c r="DK207" s="113">
        <v>0</v>
      </c>
      <c r="DL207" s="113">
        <v>0</v>
      </c>
      <c r="DM207" s="113">
        <v>296301.05</v>
      </c>
      <c r="DN207" s="113">
        <v>0</v>
      </c>
      <c r="DO207" s="113">
        <v>0</v>
      </c>
      <c r="DP207" s="113">
        <v>0</v>
      </c>
      <c r="DQ207" s="113">
        <v>0</v>
      </c>
      <c r="DR207" s="113">
        <v>0</v>
      </c>
      <c r="DS207" s="113">
        <v>0</v>
      </c>
      <c r="DT207" s="113">
        <v>0</v>
      </c>
      <c r="DU207" s="113">
        <v>0</v>
      </c>
      <c r="DV207" s="113">
        <v>0</v>
      </c>
      <c r="DW207" s="113">
        <v>0</v>
      </c>
      <c r="DX207" s="113">
        <v>0</v>
      </c>
      <c r="DY207" s="113">
        <v>13097.88</v>
      </c>
      <c r="DZ207" s="113">
        <v>0</v>
      </c>
      <c r="EA207" s="113">
        <v>0</v>
      </c>
      <c r="EB207" s="113">
        <v>0</v>
      </c>
      <c r="EC207" s="113">
        <v>0</v>
      </c>
      <c r="ED207" s="113">
        <v>0</v>
      </c>
      <c r="EE207" s="113">
        <v>0</v>
      </c>
      <c r="EF207" s="113">
        <v>0</v>
      </c>
      <c r="EG207" s="113">
        <v>0</v>
      </c>
      <c r="EH207" s="113">
        <v>0</v>
      </c>
      <c r="EI207" s="113">
        <v>0</v>
      </c>
      <c r="EJ207" s="113">
        <v>0</v>
      </c>
      <c r="EK207" s="113">
        <v>0</v>
      </c>
      <c r="EL207" s="113">
        <v>0</v>
      </c>
      <c r="EM207" s="113">
        <v>0</v>
      </c>
      <c r="EN207" s="113">
        <v>0</v>
      </c>
      <c r="EO207" s="113">
        <v>0</v>
      </c>
      <c r="EP207" s="113">
        <v>26212.63</v>
      </c>
      <c r="EQ207" s="113">
        <v>24023.5</v>
      </c>
      <c r="ER207" s="113">
        <v>0</v>
      </c>
      <c r="ES207" s="113">
        <v>0</v>
      </c>
      <c r="ET207" s="113">
        <v>0</v>
      </c>
      <c r="EU207" s="113">
        <v>0</v>
      </c>
      <c r="EV207" s="113">
        <v>0</v>
      </c>
      <c r="EW207" s="113">
        <v>0</v>
      </c>
      <c r="EX207" s="113">
        <v>0</v>
      </c>
      <c r="EY207" s="113">
        <v>0</v>
      </c>
      <c r="EZ207" s="113">
        <v>0</v>
      </c>
      <c r="FA207" s="113">
        <v>0</v>
      </c>
      <c r="FB207" s="113">
        <v>0</v>
      </c>
      <c r="FC207" s="113">
        <v>0</v>
      </c>
      <c r="FD207" s="113">
        <v>0</v>
      </c>
      <c r="FE207" s="113">
        <v>0</v>
      </c>
      <c r="FF207" s="113">
        <v>0</v>
      </c>
      <c r="FG207" s="113">
        <v>0</v>
      </c>
      <c r="FH207" s="113">
        <v>0</v>
      </c>
      <c r="FI207" s="113">
        <v>0</v>
      </c>
      <c r="FJ207" s="113">
        <v>0</v>
      </c>
      <c r="FK207" s="113">
        <v>0</v>
      </c>
      <c r="FL207" s="113">
        <v>0</v>
      </c>
      <c r="FM207" s="113">
        <v>0</v>
      </c>
      <c r="FN207" s="113">
        <v>0</v>
      </c>
      <c r="FO207" s="113">
        <v>0</v>
      </c>
      <c r="FP207" s="113">
        <v>0</v>
      </c>
      <c r="FQ207" s="113">
        <v>0</v>
      </c>
      <c r="FR207" s="113">
        <v>0</v>
      </c>
      <c r="FS207" s="113">
        <v>0</v>
      </c>
      <c r="FT207" s="113">
        <v>0</v>
      </c>
      <c r="FU207" s="113">
        <v>0</v>
      </c>
      <c r="FV207" s="113">
        <v>0</v>
      </c>
      <c r="FW207" s="113">
        <v>0</v>
      </c>
      <c r="FX207" s="113">
        <v>0</v>
      </c>
      <c r="FY207" s="113">
        <v>0</v>
      </c>
      <c r="FZ207" s="113">
        <v>0</v>
      </c>
      <c r="GA207" s="113">
        <v>0</v>
      </c>
      <c r="GB207" s="113">
        <v>0</v>
      </c>
      <c r="GC207" s="113">
        <v>0</v>
      </c>
      <c r="GD207" s="113">
        <v>0</v>
      </c>
      <c r="GE207" s="113">
        <v>0</v>
      </c>
      <c r="GF207" s="113">
        <v>0</v>
      </c>
      <c r="GG207" s="113">
        <v>0</v>
      </c>
      <c r="GH207" s="113">
        <v>0</v>
      </c>
      <c r="GI207" s="113">
        <f>SUM(E207:GH207)</f>
        <v>4010746.0600000005</v>
      </c>
    </row>
    <row r="208" spans="1:191" ht="10.5">
      <c r="A208" s="7" t="s">
        <v>360</v>
      </c>
      <c r="B208" s="726" t="s">
        <v>361</v>
      </c>
      <c r="C208" s="726"/>
      <c r="D208" s="72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/>
      <c r="BP208" s="116"/>
      <c r="BQ208" s="116"/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  <c r="EB208" s="116"/>
      <c r="EC208" s="116"/>
      <c r="ED208" s="116"/>
      <c r="EE208" s="116"/>
      <c r="EF208" s="116"/>
      <c r="EG208" s="116"/>
      <c r="EH208" s="116"/>
      <c r="EI208" s="116"/>
      <c r="EJ208" s="116"/>
      <c r="EK208" s="116"/>
      <c r="EL208" s="116"/>
      <c r="EM208" s="116"/>
      <c r="EN208" s="116"/>
      <c r="EO208" s="116"/>
      <c r="EP208" s="116"/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6"/>
      <c r="FA208" s="116"/>
      <c r="FB208" s="116"/>
      <c r="FC208" s="116"/>
      <c r="FD208" s="116"/>
      <c r="FE208" s="116"/>
      <c r="FF208" s="116"/>
      <c r="FG208" s="116"/>
      <c r="FH208" s="116"/>
      <c r="FI208" s="116"/>
      <c r="FJ208" s="116"/>
      <c r="FK208" s="116"/>
      <c r="FL208" s="116"/>
      <c r="FM208" s="116"/>
      <c r="FN208" s="116"/>
      <c r="FO208" s="116"/>
      <c r="FP208" s="116"/>
      <c r="FQ208" s="116"/>
      <c r="FR208" s="116"/>
      <c r="FS208" s="116"/>
      <c r="FT208" s="116"/>
      <c r="FU208" s="116"/>
      <c r="FV208" s="116"/>
      <c r="FW208" s="116"/>
      <c r="FX208" s="116"/>
      <c r="FY208" s="116"/>
      <c r="FZ208" s="116"/>
      <c r="GA208" s="116"/>
      <c r="GB208" s="116"/>
      <c r="GC208" s="116"/>
      <c r="GD208" s="116"/>
      <c r="GE208" s="116"/>
      <c r="GF208" s="116"/>
      <c r="GG208" s="116"/>
      <c r="GH208" s="116"/>
      <c r="GI208" s="116"/>
    </row>
    <row r="209" spans="1:191">
      <c r="A209" s="727" t="s">
        <v>0</v>
      </c>
      <c r="B209" s="727"/>
      <c r="C209" s="9" t="s">
        <v>233</v>
      </c>
      <c r="D209" t="s">
        <v>234</v>
      </c>
      <c r="E209" s="113">
        <v>0</v>
      </c>
      <c r="F209" s="113">
        <v>0</v>
      </c>
      <c r="G209" s="113">
        <v>0</v>
      </c>
      <c r="H209" s="113">
        <v>0</v>
      </c>
      <c r="I209" s="113">
        <v>0</v>
      </c>
      <c r="J209" s="113">
        <v>0</v>
      </c>
      <c r="K209" s="113">
        <v>0</v>
      </c>
      <c r="L209" s="113">
        <v>0</v>
      </c>
      <c r="M209" s="113">
        <v>0</v>
      </c>
      <c r="N209" s="113">
        <v>0</v>
      </c>
      <c r="O209" s="113">
        <v>0</v>
      </c>
      <c r="P209" s="113">
        <v>0</v>
      </c>
      <c r="Q209" s="113">
        <v>8.4600000000000009</v>
      </c>
      <c r="R209" s="113">
        <v>0</v>
      </c>
      <c r="S209" s="113">
        <v>0</v>
      </c>
      <c r="T209" s="113">
        <v>0</v>
      </c>
      <c r="U209" s="113">
        <v>0</v>
      </c>
      <c r="V209" s="113">
        <v>0</v>
      </c>
      <c r="W209" s="113">
        <v>0</v>
      </c>
      <c r="X209" s="113">
        <v>0</v>
      </c>
      <c r="Y209" s="113">
        <v>0</v>
      </c>
      <c r="Z209" s="113">
        <v>0</v>
      </c>
      <c r="AA209" s="113">
        <v>0</v>
      </c>
      <c r="AB209" s="113">
        <v>0</v>
      </c>
      <c r="AC209" s="113">
        <v>0</v>
      </c>
      <c r="AD209" s="113">
        <v>0</v>
      </c>
      <c r="AE209" s="113">
        <v>0</v>
      </c>
      <c r="AF209" s="113">
        <v>0</v>
      </c>
      <c r="AG209" s="113">
        <v>0</v>
      </c>
      <c r="AH209" s="113">
        <v>0</v>
      </c>
      <c r="AI209" s="113">
        <v>0</v>
      </c>
      <c r="AJ209" s="113">
        <v>0</v>
      </c>
      <c r="AK209" s="113">
        <v>0</v>
      </c>
      <c r="AL209" s="113">
        <v>0</v>
      </c>
      <c r="AM209" s="113">
        <v>0</v>
      </c>
      <c r="AN209" s="113">
        <v>0</v>
      </c>
      <c r="AO209" s="113">
        <v>0</v>
      </c>
      <c r="AP209" s="113">
        <v>0</v>
      </c>
      <c r="AQ209" s="113">
        <v>0</v>
      </c>
      <c r="AR209" s="113">
        <v>0</v>
      </c>
      <c r="AS209" s="113">
        <v>0</v>
      </c>
      <c r="AT209" s="113">
        <v>0</v>
      </c>
      <c r="AU209" s="113">
        <v>0</v>
      </c>
      <c r="AV209" s="113">
        <v>5009.88</v>
      </c>
      <c r="AW209" s="113">
        <v>0</v>
      </c>
      <c r="AX209" s="113">
        <v>0</v>
      </c>
      <c r="AY209" s="113">
        <v>0</v>
      </c>
      <c r="AZ209" s="113">
        <v>0</v>
      </c>
      <c r="BA209" s="113">
        <v>0</v>
      </c>
      <c r="BB209" s="113">
        <v>0</v>
      </c>
      <c r="BC209" s="113">
        <v>11.98</v>
      </c>
      <c r="BD209" s="113">
        <v>0</v>
      </c>
      <c r="BE209" s="113">
        <v>0</v>
      </c>
      <c r="BF209" s="113">
        <v>0</v>
      </c>
      <c r="BG209" s="113">
        <v>0</v>
      </c>
      <c r="BH209" s="113">
        <v>0</v>
      </c>
      <c r="BI209" s="113">
        <v>0</v>
      </c>
      <c r="BJ209" s="113">
        <v>0</v>
      </c>
      <c r="BK209" s="113">
        <v>0</v>
      </c>
      <c r="BL209" s="113">
        <v>0</v>
      </c>
      <c r="BM209" s="113">
        <v>0</v>
      </c>
      <c r="BN209" s="113">
        <v>0</v>
      </c>
      <c r="BO209" s="113">
        <v>2917.62</v>
      </c>
      <c r="BP209" s="113">
        <v>0</v>
      </c>
      <c r="BQ209" s="113">
        <v>0</v>
      </c>
      <c r="BR209" s="113">
        <v>0</v>
      </c>
      <c r="BS209" s="113">
        <v>0</v>
      </c>
      <c r="BT209" s="113">
        <v>0</v>
      </c>
      <c r="BU209" s="113">
        <v>0</v>
      </c>
      <c r="BV209" s="113">
        <v>0</v>
      </c>
      <c r="BW209" s="113">
        <v>0</v>
      </c>
      <c r="BX209" s="113">
        <v>0</v>
      </c>
      <c r="BY209" s="113">
        <v>0</v>
      </c>
      <c r="BZ209" s="113">
        <v>7645</v>
      </c>
      <c r="CA209" s="113">
        <v>11336.55</v>
      </c>
      <c r="CB209" s="113">
        <v>0</v>
      </c>
      <c r="CC209" s="113">
        <v>0</v>
      </c>
      <c r="CD209" s="113">
        <v>0</v>
      </c>
      <c r="CE209" s="113">
        <v>0</v>
      </c>
      <c r="CF209" s="113">
        <v>0</v>
      </c>
      <c r="CG209" s="113">
        <v>0</v>
      </c>
      <c r="CH209" s="113">
        <v>0</v>
      </c>
      <c r="CI209" s="113">
        <v>0</v>
      </c>
      <c r="CJ209" s="113">
        <v>0</v>
      </c>
      <c r="CK209" s="113">
        <v>0</v>
      </c>
      <c r="CL209" s="113">
        <v>43871</v>
      </c>
      <c r="CM209" s="113">
        <v>0</v>
      </c>
      <c r="CN209" s="113">
        <v>0</v>
      </c>
      <c r="CO209" s="113">
        <v>0</v>
      </c>
      <c r="CP209" s="113">
        <v>0</v>
      </c>
      <c r="CQ209" s="113">
        <v>0</v>
      </c>
      <c r="CR209" s="113">
        <v>0</v>
      </c>
      <c r="CS209" s="113">
        <v>10991.38</v>
      </c>
      <c r="CT209" s="113">
        <v>0</v>
      </c>
      <c r="CU209" s="113">
        <v>972.22</v>
      </c>
      <c r="CV209" s="113">
        <v>0</v>
      </c>
      <c r="CW209" s="113">
        <v>0</v>
      </c>
      <c r="CX209" s="113">
        <v>0</v>
      </c>
      <c r="CY209" s="113">
        <v>0</v>
      </c>
      <c r="CZ209" s="113">
        <v>0</v>
      </c>
      <c r="DA209" s="113">
        <v>0</v>
      </c>
      <c r="DB209" s="113">
        <v>0</v>
      </c>
      <c r="DC209" s="113">
        <v>0</v>
      </c>
      <c r="DD209" s="113">
        <v>44</v>
      </c>
      <c r="DE209" s="113">
        <v>0</v>
      </c>
      <c r="DF209" s="113">
        <v>0</v>
      </c>
      <c r="DG209" s="113">
        <v>198338.45</v>
      </c>
      <c r="DH209" s="113">
        <v>0</v>
      </c>
      <c r="DI209" s="113">
        <v>0</v>
      </c>
      <c r="DJ209" s="113">
        <v>0</v>
      </c>
      <c r="DK209" s="113">
        <v>0</v>
      </c>
      <c r="DL209" s="113">
        <v>0</v>
      </c>
      <c r="DM209" s="113">
        <v>0</v>
      </c>
      <c r="DN209" s="113">
        <v>0</v>
      </c>
      <c r="DO209" s="113">
        <v>0</v>
      </c>
      <c r="DP209" s="113">
        <v>0</v>
      </c>
      <c r="DQ209" s="113">
        <v>0</v>
      </c>
      <c r="DR209" s="113">
        <v>49515.81</v>
      </c>
      <c r="DS209" s="113">
        <v>7316</v>
      </c>
      <c r="DT209" s="113">
        <v>0</v>
      </c>
      <c r="DU209" s="113">
        <v>0</v>
      </c>
      <c r="DV209" s="113">
        <v>0</v>
      </c>
      <c r="DW209" s="113">
        <v>0</v>
      </c>
      <c r="DX209" s="113">
        <v>0</v>
      </c>
      <c r="DY209" s="113">
        <v>760</v>
      </c>
      <c r="DZ209" s="113">
        <v>0</v>
      </c>
      <c r="EA209" s="113">
        <v>0</v>
      </c>
      <c r="EB209" s="113">
        <v>0</v>
      </c>
      <c r="EC209" s="113">
        <v>0</v>
      </c>
      <c r="ED209" s="113">
        <v>9921.4</v>
      </c>
      <c r="EE209" s="113">
        <v>0</v>
      </c>
      <c r="EF209" s="113">
        <v>0</v>
      </c>
      <c r="EG209" s="113">
        <v>3801.76</v>
      </c>
      <c r="EH209" s="113">
        <v>0</v>
      </c>
      <c r="EI209" s="113">
        <v>4301.0200000000004</v>
      </c>
      <c r="EJ209" s="113">
        <v>19571.57</v>
      </c>
      <c r="EK209" s="113">
        <v>0</v>
      </c>
      <c r="EL209" s="113">
        <v>0</v>
      </c>
      <c r="EM209" s="113">
        <v>0</v>
      </c>
      <c r="EN209" s="113">
        <v>0</v>
      </c>
      <c r="EO209" s="113">
        <v>0</v>
      </c>
      <c r="EP209" s="113">
        <v>0</v>
      </c>
      <c r="EQ209" s="113">
        <v>0</v>
      </c>
      <c r="ER209" s="113">
        <v>0</v>
      </c>
      <c r="ES209" s="113">
        <v>0</v>
      </c>
      <c r="ET209" s="113">
        <v>0</v>
      </c>
      <c r="EU209" s="113">
        <v>0</v>
      </c>
      <c r="EV209" s="113">
        <v>0</v>
      </c>
      <c r="EW209" s="113">
        <v>0</v>
      </c>
      <c r="EX209" s="113">
        <v>14888.03</v>
      </c>
      <c r="EY209" s="113">
        <v>0</v>
      </c>
      <c r="EZ209" s="113">
        <v>0</v>
      </c>
      <c r="FA209" s="113">
        <v>0</v>
      </c>
      <c r="FB209" s="113">
        <v>0</v>
      </c>
      <c r="FC209" s="113">
        <v>0</v>
      </c>
      <c r="FD209" s="113">
        <v>0</v>
      </c>
      <c r="FE209" s="113">
        <v>0</v>
      </c>
      <c r="FF209" s="113">
        <v>0</v>
      </c>
      <c r="FG209" s="113">
        <v>0</v>
      </c>
      <c r="FH209" s="113">
        <v>0</v>
      </c>
      <c r="FI209" s="113">
        <v>0</v>
      </c>
      <c r="FJ209" s="113">
        <v>0</v>
      </c>
      <c r="FK209" s="113">
        <v>0</v>
      </c>
      <c r="FL209" s="113">
        <v>0</v>
      </c>
      <c r="FM209" s="113">
        <v>0</v>
      </c>
      <c r="FN209" s="113">
        <v>0</v>
      </c>
      <c r="FO209" s="113">
        <v>0</v>
      </c>
      <c r="FP209" s="113">
        <v>0</v>
      </c>
      <c r="FQ209" s="113">
        <v>0</v>
      </c>
      <c r="FR209" s="113">
        <v>2737.74</v>
      </c>
      <c r="FS209" s="113">
        <v>0</v>
      </c>
      <c r="FT209" s="113">
        <v>0</v>
      </c>
      <c r="FU209" s="113">
        <v>0</v>
      </c>
      <c r="FV209" s="113">
        <v>0</v>
      </c>
      <c r="FW209" s="113">
        <v>0</v>
      </c>
      <c r="FX209" s="113">
        <v>0</v>
      </c>
      <c r="FY209" s="113">
        <v>0</v>
      </c>
      <c r="FZ209" s="113">
        <v>0</v>
      </c>
      <c r="GA209" s="113">
        <v>0</v>
      </c>
      <c r="GB209" s="113">
        <v>0</v>
      </c>
      <c r="GC209" s="113">
        <v>0</v>
      </c>
      <c r="GD209" s="113">
        <v>0</v>
      </c>
      <c r="GE209" s="113">
        <v>0</v>
      </c>
      <c r="GF209" s="113">
        <v>0</v>
      </c>
      <c r="GG209" s="113">
        <v>0</v>
      </c>
      <c r="GH209" s="113">
        <v>0</v>
      </c>
      <c r="GI209" s="113">
        <f>SUM(E209:GH209)</f>
        <v>393959.87000000011</v>
      </c>
    </row>
    <row r="210" spans="1:191">
      <c r="A210" s="727" t="s">
        <v>0</v>
      </c>
      <c r="B210" s="727"/>
      <c r="C210" s="9" t="s">
        <v>315</v>
      </c>
      <c r="D210" t="s">
        <v>316</v>
      </c>
      <c r="E210" s="113">
        <v>705</v>
      </c>
      <c r="F210" s="113">
        <v>0</v>
      </c>
      <c r="G210" s="113">
        <v>0</v>
      </c>
      <c r="H210" s="113">
        <v>34828.81</v>
      </c>
      <c r="I210" s="113">
        <v>3352498.23</v>
      </c>
      <c r="J210" s="113">
        <v>13450.03</v>
      </c>
      <c r="K210" s="113">
        <v>1485</v>
      </c>
      <c r="L210" s="113">
        <v>0</v>
      </c>
      <c r="M210" s="113">
        <v>8443.24</v>
      </c>
      <c r="N210" s="113">
        <v>7876.1</v>
      </c>
      <c r="O210" s="113">
        <v>8021.27</v>
      </c>
      <c r="P210" s="113">
        <v>0</v>
      </c>
      <c r="Q210" s="113">
        <v>146642.18</v>
      </c>
      <c r="R210" s="113">
        <v>950</v>
      </c>
      <c r="S210" s="113">
        <v>64172.05</v>
      </c>
      <c r="T210" s="113">
        <v>267558.13</v>
      </c>
      <c r="U210" s="113">
        <v>104903.87</v>
      </c>
      <c r="V210" s="113">
        <v>86286.15</v>
      </c>
      <c r="W210" s="113">
        <v>33049.89</v>
      </c>
      <c r="X210" s="113">
        <v>340093.13</v>
      </c>
      <c r="Y210" s="113">
        <v>2413.4299999999998</v>
      </c>
      <c r="Z210" s="113">
        <v>410083.48</v>
      </c>
      <c r="AA210" s="113">
        <v>13209.75</v>
      </c>
      <c r="AB210" s="113">
        <v>14200.09</v>
      </c>
      <c r="AC210" s="113">
        <v>10268.32</v>
      </c>
      <c r="AD210" s="113">
        <v>12703.67</v>
      </c>
      <c r="AE210" s="113">
        <v>0</v>
      </c>
      <c r="AF210" s="113">
        <v>315221.77</v>
      </c>
      <c r="AG210" s="113">
        <v>55632.800000000003</v>
      </c>
      <c r="AH210" s="113">
        <v>8717.5400000000009</v>
      </c>
      <c r="AI210" s="113">
        <v>1189.94</v>
      </c>
      <c r="AJ210" s="113">
        <v>8398.51</v>
      </c>
      <c r="AK210" s="113">
        <v>66242.22</v>
      </c>
      <c r="AL210" s="113">
        <v>0</v>
      </c>
      <c r="AM210" s="113">
        <v>116851.69</v>
      </c>
      <c r="AN210" s="113">
        <v>5143.3100000000004</v>
      </c>
      <c r="AO210" s="113">
        <v>30826.21</v>
      </c>
      <c r="AP210" s="113">
        <v>0</v>
      </c>
      <c r="AQ210" s="113">
        <v>0</v>
      </c>
      <c r="AR210" s="113">
        <v>32580.86</v>
      </c>
      <c r="AS210" s="113">
        <v>230.07</v>
      </c>
      <c r="AT210" s="113">
        <v>107836.57</v>
      </c>
      <c r="AU210" s="113">
        <v>27388.31</v>
      </c>
      <c r="AV210" s="113">
        <v>0</v>
      </c>
      <c r="AW210" s="113">
        <v>7246.01</v>
      </c>
      <c r="AX210" s="113">
        <v>0</v>
      </c>
      <c r="AY210" s="113">
        <v>115693.36</v>
      </c>
      <c r="AZ210" s="113">
        <v>4861.03</v>
      </c>
      <c r="BA210" s="113">
        <v>2513.3200000000002</v>
      </c>
      <c r="BB210" s="113">
        <v>789271.13</v>
      </c>
      <c r="BC210" s="113">
        <v>844563.69</v>
      </c>
      <c r="BD210" s="113">
        <v>5925</v>
      </c>
      <c r="BE210" s="113">
        <v>0</v>
      </c>
      <c r="BF210" s="113">
        <v>242368.44</v>
      </c>
      <c r="BG210" s="113">
        <v>17464.900000000001</v>
      </c>
      <c r="BH210" s="113">
        <v>79293.5</v>
      </c>
      <c r="BI210" s="113">
        <v>0</v>
      </c>
      <c r="BJ210" s="113">
        <v>190593.06</v>
      </c>
      <c r="BK210" s="113">
        <v>4289.04</v>
      </c>
      <c r="BL210" s="113">
        <v>28929.57</v>
      </c>
      <c r="BM210" s="113">
        <v>1239.02</v>
      </c>
      <c r="BN210" s="113">
        <v>6429.89</v>
      </c>
      <c r="BO210" s="113">
        <v>17253.37</v>
      </c>
      <c r="BP210" s="113">
        <v>26213.14</v>
      </c>
      <c r="BQ210" s="113">
        <v>58762.11</v>
      </c>
      <c r="BR210" s="113">
        <v>15147.22</v>
      </c>
      <c r="BS210" s="113">
        <v>11801.57</v>
      </c>
      <c r="BT210" s="113">
        <v>758.19</v>
      </c>
      <c r="BU210" s="113">
        <v>993.57</v>
      </c>
      <c r="BV210" s="113">
        <v>951138.22</v>
      </c>
      <c r="BW210" s="113">
        <v>0</v>
      </c>
      <c r="BX210" s="113">
        <v>139198.76999999999</v>
      </c>
      <c r="BY210" s="113">
        <v>3508.14</v>
      </c>
      <c r="BZ210" s="113">
        <v>0</v>
      </c>
      <c r="CA210" s="113">
        <v>0</v>
      </c>
      <c r="CB210" s="113">
        <v>342481.2</v>
      </c>
      <c r="CC210" s="113">
        <v>1867.94</v>
      </c>
      <c r="CD210" s="113">
        <v>166555.57</v>
      </c>
      <c r="CE210" s="113">
        <v>23995.35</v>
      </c>
      <c r="CF210" s="113">
        <v>0</v>
      </c>
      <c r="CG210" s="113">
        <v>868.15</v>
      </c>
      <c r="CH210" s="113">
        <v>21726.03</v>
      </c>
      <c r="CI210" s="113">
        <v>0</v>
      </c>
      <c r="CJ210" s="113">
        <v>8894.1</v>
      </c>
      <c r="CK210" s="113">
        <v>7057.84</v>
      </c>
      <c r="CL210" s="113">
        <v>39169.24</v>
      </c>
      <c r="CM210" s="113">
        <v>16598.71</v>
      </c>
      <c r="CN210" s="113">
        <v>0</v>
      </c>
      <c r="CO210" s="113">
        <v>3375.6</v>
      </c>
      <c r="CP210" s="113">
        <v>105074.09</v>
      </c>
      <c r="CQ210" s="113">
        <v>0</v>
      </c>
      <c r="CR210" s="113">
        <v>21011.43</v>
      </c>
      <c r="CS210" s="113">
        <v>0</v>
      </c>
      <c r="CT210" s="113">
        <v>0</v>
      </c>
      <c r="CU210" s="113">
        <v>8887.57</v>
      </c>
      <c r="CV210" s="113">
        <v>365.07</v>
      </c>
      <c r="CW210" s="113">
        <v>24157.52</v>
      </c>
      <c r="CX210" s="113">
        <v>30447.98</v>
      </c>
      <c r="CY210" s="113">
        <v>12204.59</v>
      </c>
      <c r="CZ210" s="113">
        <v>71881.95</v>
      </c>
      <c r="DA210" s="113">
        <v>92804.3</v>
      </c>
      <c r="DB210" s="113">
        <v>1368.75</v>
      </c>
      <c r="DC210" s="113">
        <v>4556.87</v>
      </c>
      <c r="DD210" s="113">
        <v>42335.78</v>
      </c>
      <c r="DE210" s="113">
        <v>1830.09</v>
      </c>
      <c r="DF210" s="113">
        <v>0</v>
      </c>
      <c r="DG210" s="113">
        <v>318999.03999999998</v>
      </c>
      <c r="DH210" s="113">
        <v>378774.08</v>
      </c>
      <c r="DI210" s="113">
        <v>0</v>
      </c>
      <c r="DJ210" s="113">
        <v>68639.679999999993</v>
      </c>
      <c r="DK210" s="113">
        <v>5826.75</v>
      </c>
      <c r="DL210" s="113">
        <v>0</v>
      </c>
      <c r="DM210" s="113">
        <v>460795.98</v>
      </c>
      <c r="DN210" s="113">
        <v>19237.93</v>
      </c>
      <c r="DO210" s="113">
        <v>21064.65</v>
      </c>
      <c r="DP210" s="113">
        <v>130408.02</v>
      </c>
      <c r="DQ210" s="113">
        <v>0</v>
      </c>
      <c r="DR210" s="113">
        <v>104601.57</v>
      </c>
      <c r="DS210" s="113">
        <v>4799.2</v>
      </c>
      <c r="DT210" s="113">
        <v>2666.67</v>
      </c>
      <c r="DU210" s="113">
        <v>5217.66</v>
      </c>
      <c r="DV210" s="113">
        <v>1286.3</v>
      </c>
      <c r="DW210" s="113">
        <v>109</v>
      </c>
      <c r="DX210" s="113">
        <v>12745.87</v>
      </c>
      <c r="DY210" s="113">
        <v>247783.61</v>
      </c>
      <c r="DZ210" s="113">
        <v>11984.32</v>
      </c>
      <c r="EA210" s="113">
        <v>4990</v>
      </c>
      <c r="EB210" s="113">
        <v>9153</v>
      </c>
      <c r="EC210" s="113">
        <v>5389.65</v>
      </c>
      <c r="ED210" s="113">
        <v>5069.5</v>
      </c>
      <c r="EE210" s="113">
        <v>9306.42</v>
      </c>
      <c r="EF210" s="113">
        <v>0</v>
      </c>
      <c r="EG210" s="113">
        <v>0</v>
      </c>
      <c r="EH210" s="113">
        <v>0</v>
      </c>
      <c r="EI210" s="113">
        <v>84336.53</v>
      </c>
      <c r="EJ210" s="113">
        <v>61287.56</v>
      </c>
      <c r="EK210" s="113">
        <v>62489.81</v>
      </c>
      <c r="EL210" s="113">
        <v>13124.6</v>
      </c>
      <c r="EM210" s="113">
        <v>5600</v>
      </c>
      <c r="EN210" s="113">
        <v>11908.41</v>
      </c>
      <c r="EO210" s="113">
        <v>0</v>
      </c>
      <c r="EP210" s="113">
        <v>83677.34</v>
      </c>
      <c r="EQ210" s="113">
        <v>172263.27</v>
      </c>
      <c r="ER210" s="113">
        <v>0</v>
      </c>
      <c r="ES210" s="113">
        <v>0</v>
      </c>
      <c r="ET210" s="113">
        <v>0</v>
      </c>
      <c r="EU210" s="113">
        <v>0</v>
      </c>
      <c r="EV210" s="113">
        <v>0</v>
      </c>
      <c r="EW210" s="113">
        <v>0</v>
      </c>
      <c r="EX210" s="113">
        <v>0</v>
      </c>
      <c r="EY210" s="113">
        <v>0</v>
      </c>
      <c r="EZ210" s="113">
        <v>0</v>
      </c>
      <c r="FA210" s="113">
        <v>0</v>
      </c>
      <c r="FB210" s="113">
        <v>0</v>
      </c>
      <c r="FC210" s="113">
        <v>0</v>
      </c>
      <c r="FD210" s="113">
        <v>0</v>
      </c>
      <c r="FE210" s="113">
        <v>0</v>
      </c>
      <c r="FF210" s="113">
        <v>1100</v>
      </c>
      <c r="FG210" s="113">
        <v>0</v>
      </c>
      <c r="FH210" s="113">
        <v>0</v>
      </c>
      <c r="FI210" s="113">
        <v>0</v>
      </c>
      <c r="FJ210" s="113">
        <v>0</v>
      </c>
      <c r="FK210" s="113">
        <v>0</v>
      </c>
      <c r="FL210" s="113">
        <v>0</v>
      </c>
      <c r="FM210" s="113">
        <v>0</v>
      </c>
      <c r="FN210" s="113">
        <v>0</v>
      </c>
      <c r="FO210" s="113">
        <v>1198.3800000000001</v>
      </c>
      <c r="FP210" s="113">
        <v>0</v>
      </c>
      <c r="FQ210" s="113">
        <v>0</v>
      </c>
      <c r="FR210" s="113">
        <v>0</v>
      </c>
      <c r="FS210" s="113">
        <v>0</v>
      </c>
      <c r="FT210" s="113">
        <v>0</v>
      </c>
      <c r="FU210" s="113">
        <v>0</v>
      </c>
      <c r="FV210" s="113">
        <v>0</v>
      </c>
      <c r="FW210" s="113">
        <v>0</v>
      </c>
      <c r="FX210" s="113">
        <v>0</v>
      </c>
      <c r="FY210" s="113">
        <v>0</v>
      </c>
      <c r="FZ210" s="113">
        <v>0</v>
      </c>
      <c r="GA210" s="113">
        <v>0</v>
      </c>
      <c r="GB210" s="113">
        <v>0</v>
      </c>
      <c r="GC210" s="113">
        <v>0</v>
      </c>
      <c r="GD210" s="113">
        <v>0</v>
      </c>
      <c r="GE210" s="113">
        <v>0</v>
      </c>
      <c r="GF210" s="113">
        <v>0</v>
      </c>
      <c r="GG210" s="113">
        <v>0</v>
      </c>
      <c r="GH210" s="113">
        <v>0</v>
      </c>
      <c r="GI210" s="113">
        <f>SUM(E210:GH210)</f>
        <v>12650907.399999997</v>
      </c>
    </row>
    <row r="211" spans="1:191">
      <c r="A211" s="727" t="s">
        <v>0</v>
      </c>
      <c r="B211" s="727"/>
      <c r="C211" s="9" t="s">
        <v>330</v>
      </c>
      <c r="D211" t="s">
        <v>331</v>
      </c>
      <c r="E211" s="113">
        <v>0</v>
      </c>
      <c r="F211" s="113">
        <v>0</v>
      </c>
      <c r="G211" s="113">
        <v>0</v>
      </c>
      <c r="H211" s="113">
        <v>194715</v>
      </c>
      <c r="I211" s="113">
        <v>0</v>
      </c>
      <c r="J211" s="113">
        <v>0</v>
      </c>
      <c r="K211" s="113">
        <v>0</v>
      </c>
      <c r="L211" s="113">
        <v>0</v>
      </c>
      <c r="M211" s="113">
        <v>0</v>
      </c>
      <c r="N211" s="113">
        <v>0</v>
      </c>
      <c r="O211" s="113">
        <v>0</v>
      </c>
      <c r="P211" s="113">
        <v>0</v>
      </c>
      <c r="Q211" s="113">
        <v>0</v>
      </c>
      <c r="R211" s="113">
        <v>0</v>
      </c>
      <c r="S211" s="113">
        <v>0</v>
      </c>
      <c r="T211" s="113">
        <v>0</v>
      </c>
      <c r="U211" s="113">
        <v>0</v>
      </c>
      <c r="V211" s="113">
        <v>0</v>
      </c>
      <c r="W211" s="113">
        <v>0</v>
      </c>
      <c r="X211" s="113">
        <v>0</v>
      </c>
      <c r="Y211" s="113">
        <v>0</v>
      </c>
      <c r="Z211" s="113">
        <v>0</v>
      </c>
      <c r="AA211" s="113">
        <v>0</v>
      </c>
      <c r="AB211" s="113">
        <v>0</v>
      </c>
      <c r="AC211" s="113">
        <v>0</v>
      </c>
      <c r="AD211" s="113">
        <v>0</v>
      </c>
      <c r="AE211" s="113">
        <v>0</v>
      </c>
      <c r="AF211" s="113">
        <v>0</v>
      </c>
      <c r="AG211" s="113">
        <v>0</v>
      </c>
      <c r="AH211" s="113">
        <v>0</v>
      </c>
      <c r="AI211" s="113">
        <v>0</v>
      </c>
      <c r="AJ211" s="113">
        <v>0</v>
      </c>
      <c r="AK211" s="113">
        <v>0</v>
      </c>
      <c r="AL211" s="113">
        <v>0</v>
      </c>
      <c r="AM211" s="113">
        <v>0</v>
      </c>
      <c r="AN211" s="113">
        <v>0</v>
      </c>
      <c r="AO211" s="113">
        <v>0</v>
      </c>
      <c r="AP211" s="113">
        <v>2813</v>
      </c>
      <c r="AQ211" s="113">
        <v>0</v>
      </c>
      <c r="AR211" s="113">
        <v>0</v>
      </c>
      <c r="AS211" s="113">
        <v>0</v>
      </c>
      <c r="AT211" s="113">
        <v>0</v>
      </c>
      <c r="AU211" s="113">
        <v>0</v>
      </c>
      <c r="AV211" s="113">
        <v>0</v>
      </c>
      <c r="AW211" s="113">
        <v>0</v>
      </c>
      <c r="AX211" s="113">
        <v>0</v>
      </c>
      <c r="AY211" s="113">
        <v>0</v>
      </c>
      <c r="AZ211" s="113">
        <v>0</v>
      </c>
      <c r="BA211" s="113">
        <v>0</v>
      </c>
      <c r="BB211" s="113">
        <v>0</v>
      </c>
      <c r="BC211" s="113">
        <v>0</v>
      </c>
      <c r="BD211" s="113">
        <v>0</v>
      </c>
      <c r="BE211" s="113">
        <v>0</v>
      </c>
      <c r="BF211" s="113">
        <v>0</v>
      </c>
      <c r="BG211" s="113">
        <v>0</v>
      </c>
      <c r="BH211" s="113">
        <v>0</v>
      </c>
      <c r="BI211" s="113">
        <v>0</v>
      </c>
      <c r="BJ211" s="113">
        <v>0</v>
      </c>
      <c r="BK211" s="113">
        <v>0</v>
      </c>
      <c r="BL211" s="113">
        <v>0</v>
      </c>
      <c r="BM211" s="113">
        <v>0</v>
      </c>
      <c r="BN211" s="113">
        <v>0</v>
      </c>
      <c r="BO211" s="113">
        <v>0</v>
      </c>
      <c r="BP211" s="113">
        <v>0</v>
      </c>
      <c r="BQ211" s="113">
        <v>0</v>
      </c>
      <c r="BR211" s="113">
        <v>0</v>
      </c>
      <c r="BS211" s="113">
        <v>0</v>
      </c>
      <c r="BT211" s="113">
        <v>0</v>
      </c>
      <c r="BU211" s="113">
        <v>0</v>
      </c>
      <c r="BV211" s="113">
        <v>0</v>
      </c>
      <c r="BW211" s="113">
        <v>0</v>
      </c>
      <c r="BX211" s="113">
        <v>0</v>
      </c>
      <c r="BY211" s="113">
        <v>0</v>
      </c>
      <c r="BZ211" s="113">
        <v>0</v>
      </c>
      <c r="CA211" s="113">
        <v>0</v>
      </c>
      <c r="CB211" s="113">
        <v>0</v>
      </c>
      <c r="CC211" s="113">
        <v>0</v>
      </c>
      <c r="CD211" s="113">
        <v>0</v>
      </c>
      <c r="CE211" s="113">
        <v>0</v>
      </c>
      <c r="CF211" s="113">
        <v>0</v>
      </c>
      <c r="CG211" s="113">
        <v>0</v>
      </c>
      <c r="CH211" s="113">
        <v>0</v>
      </c>
      <c r="CI211" s="113">
        <v>0</v>
      </c>
      <c r="CJ211" s="113">
        <v>0</v>
      </c>
      <c r="CK211" s="113">
        <v>0</v>
      </c>
      <c r="CL211" s="113">
        <v>0</v>
      </c>
      <c r="CM211" s="113">
        <v>0</v>
      </c>
      <c r="CN211" s="113">
        <v>0</v>
      </c>
      <c r="CO211" s="113">
        <v>12904.06</v>
      </c>
      <c r="CP211" s="113">
        <v>0</v>
      </c>
      <c r="CQ211" s="113">
        <v>0</v>
      </c>
      <c r="CR211" s="113">
        <v>0</v>
      </c>
      <c r="CS211" s="113">
        <v>0</v>
      </c>
      <c r="CT211" s="113">
        <v>0</v>
      </c>
      <c r="CU211" s="113">
        <v>0</v>
      </c>
      <c r="CV211" s="113">
        <v>0</v>
      </c>
      <c r="CW211" s="113">
        <v>0</v>
      </c>
      <c r="CX211" s="113">
        <v>0</v>
      </c>
      <c r="CY211" s="113">
        <v>0</v>
      </c>
      <c r="CZ211" s="113">
        <v>0</v>
      </c>
      <c r="DA211" s="113">
        <v>18338.669999999998</v>
      </c>
      <c r="DB211" s="113">
        <v>0</v>
      </c>
      <c r="DC211" s="113">
        <v>0</v>
      </c>
      <c r="DD211" s="113">
        <v>0</v>
      </c>
      <c r="DE211" s="113">
        <v>0</v>
      </c>
      <c r="DF211" s="113">
        <v>0</v>
      </c>
      <c r="DG211" s="113">
        <v>0</v>
      </c>
      <c r="DH211" s="113">
        <v>0</v>
      </c>
      <c r="DI211" s="113">
        <v>0</v>
      </c>
      <c r="DJ211" s="113">
        <v>0</v>
      </c>
      <c r="DK211" s="113">
        <v>0</v>
      </c>
      <c r="DL211" s="113">
        <v>0</v>
      </c>
      <c r="DM211" s="113">
        <v>0</v>
      </c>
      <c r="DN211" s="113">
        <v>0</v>
      </c>
      <c r="DO211" s="113">
        <v>0</v>
      </c>
      <c r="DP211" s="113">
        <v>0</v>
      </c>
      <c r="DQ211" s="113">
        <v>0</v>
      </c>
      <c r="DR211" s="113">
        <v>0</v>
      </c>
      <c r="DS211" s="113">
        <v>0</v>
      </c>
      <c r="DT211" s="113">
        <v>0</v>
      </c>
      <c r="DU211" s="113">
        <v>0</v>
      </c>
      <c r="DV211" s="113">
        <v>0</v>
      </c>
      <c r="DW211" s="113">
        <v>0</v>
      </c>
      <c r="DX211" s="113">
        <v>0</v>
      </c>
      <c r="DY211" s="113">
        <v>0</v>
      </c>
      <c r="DZ211" s="113">
        <v>0</v>
      </c>
      <c r="EA211" s="113">
        <v>0</v>
      </c>
      <c r="EB211" s="113">
        <v>0</v>
      </c>
      <c r="EC211" s="113">
        <v>0</v>
      </c>
      <c r="ED211" s="113">
        <v>0</v>
      </c>
      <c r="EE211" s="113">
        <v>0</v>
      </c>
      <c r="EF211" s="113">
        <v>0</v>
      </c>
      <c r="EG211" s="113">
        <v>0</v>
      </c>
      <c r="EH211" s="113">
        <v>0</v>
      </c>
      <c r="EI211" s="113">
        <v>0</v>
      </c>
      <c r="EJ211" s="113">
        <v>0</v>
      </c>
      <c r="EK211" s="113">
        <v>23406</v>
      </c>
      <c r="EL211" s="113">
        <v>0</v>
      </c>
      <c r="EM211" s="113">
        <v>0</v>
      </c>
      <c r="EN211" s="113">
        <v>0</v>
      </c>
      <c r="EO211" s="113">
        <v>0</v>
      </c>
      <c r="EP211" s="113">
        <v>0</v>
      </c>
      <c r="EQ211" s="113">
        <v>0</v>
      </c>
      <c r="ER211" s="113">
        <v>0</v>
      </c>
      <c r="ES211" s="113">
        <v>0</v>
      </c>
      <c r="ET211" s="113">
        <v>0</v>
      </c>
      <c r="EU211" s="113">
        <v>0</v>
      </c>
      <c r="EV211" s="113">
        <v>0</v>
      </c>
      <c r="EW211" s="113">
        <v>0</v>
      </c>
      <c r="EX211" s="113">
        <v>0</v>
      </c>
      <c r="EY211" s="113">
        <v>0</v>
      </c>
      <c r="EZ211" s="113">
        <v>0</v>
      </c>
      <c r="FA211" s="113">
        <v>0</v>
      </c>
      <c r="FB211" s="113">
        <v>0</v>
      </c>
      <c r="FC211" s="113">
        <v>0</v>
      </c>
      <c r="FD211" s="113">
        <v>0</v>
      </c>
      <c r="FE211" s="113">
        <v>0</v>
      </c>
      <c r="FF211" s="113">
        <v>0</v>
      </c>
      <c r="FG211" s="113">
        <v>0</v>
      </c>
      <c r="FH211" s="113">
        <v>0</v>
      </c>
      <c r="FI211" s="113">
        <v>0</v>
      </c>
      <c r="FJ211" s="113">
        <v>0</v>
      </c>
      <c r="FK211" s="113">
        <v>0</v>
      </c>
      <c r="FL211" s="113">
        <v>0</v>
      </c>
      <c r="FM211" s="113">
        <v>0</v>
      </c>
      <c r="FN211" s="113">
        <v>0</v>
      </c>
      <c r="FO211" s="113">
        <v>0</v>
      </c>
      <c r="FP211" s="113">
        <v>0</v>
      </c>
      <c r="FQ211" s="113">
        <v>0</v>
      </c>
      <c r="FR211" s="113">
        <v>0</v>
      </c>
      <c r="FS211" s="113">
        <v>0</v>
      </c>
      <c r="FT211" s="113">
        <v>0</v>
      </c>
      <c r="FU211" s="113">
        <v>0</v>
      </c>
      <c r="FV211" s="113">
        <v>0</v>
      </c>
      <c r="FW211" s="113">
        <v>0</v>
      </c>
      <c r="FX211" s="113">
        <v>0</v>
      </c>
      <c r="FY211" s="113">
        <v>0</v>
      </c>
      <c r="FZ211" s="113">
        <v>0</v>
      </c>
      <c r="GA211" s="113">
        <v>0</v>
      </c>
      <c r="GB211" s="113">
        <v>0</v>
      </c>
      <c r="GC211" s="113">
        <v>0</v>
      </c>
      <c r="GD211" s="113">
        <v>0</v>
      </c>
      <c r="GE211" s="113">
        <v>0</v>
      </c>
      <c r="GF211" s="113">
        <v>0</v>
      </c>
      <c r="GG211" s="113">
        <v>0</v>
      </c>
      <c r="GH211" s="113">
        <v>0</v>
      </c>
      <c r="GI211" s="113">
        <f>SUM(E211:GH211)</f>
        <v>252176.72999999998</v>
      </c>
    </row>
    <row r="212" spans="1:191" ht="10.5">
      <c r="A212" s="7" t="s">
        <v>362</v>
      </c>
      <c r="B212" s="726" t="s">
        <v>363</v>
      </c>
      <c r="C212" s="726"/>
      <c r="D212" s="72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/>
      <c r="BP212" s="116"/>
      <c r="BQ212" s="116"/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  <c r="EB212" s="116"/>
      <c r="EC212" s="116"/>
      <c r="ED212" s="116"/>
      <c r="EE212" s="116"/>
      <c r="EF212" s="116"/>
      <c r="EG212" s="116"/>
      <c r="EH212" s="116"/>
      <c r="EI212" s="116"/>
      <c r="EJ212" s="116"/>
      <c r="EK212" s="116"/>
      <c r="EL212" s="116"/>
      <c r="EM212" s="116"/>
      <c r="EN212" s="116"/>
      <c r="EO212" s="116"/>
      <c r="EP212" s="116"/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6"/>
      <c r="FA212" s="116"/>
      <c r="FB212" s="116"/>
      <c r="FC212" s="116"/>
      <c r="FD212" s="116"/>
      <c r="FE212" s="116"/>
      <c r="FF212" s="116"/>
      <c r="FG212" s="116"/>
      <c r="FH212" s="116"/>
      <c r="FI212" s="116"/>
      <c r="FJ212" s="116"/>
      <c r="FK212" s="116"/>
      <c r="FL212" s="116"/>
      <c r="FM212" s="116"/>
      <c r="FN212" s="116"/>
      <c r="FO212" s="116"/>
      <c r="FP212" s="116"/>
      <c r="FQ212" s="116"/>
      <c r="FR212" s="116"/>
      <c r="FS212" s="116"/>
      <c r="FT212" s="116"/>
      <c r="FU212" s="116"/>
      <c r="FV212" s="116"/>
      <c r="FW212" s="116"/>
      <c r="FX212" s="116"/>
      <c r="FY212" s="116"/>
      <c r="FZ212" s="116"/>
      <c r="GA212" s="116"/>
      <c r="GB212" s="116"/>
      <c r="GC212" s="116"/>
      <c r="GD212" s="116"/>
      <c r="GE212" s="116"/>
      <c r="GF212" s="116"/>
      <c r="GG212" s="116"/>
      <c r="GH212" s="116"/>
      <c r="GI212" s="116"/>
    </row>
    <row r="213" spans="1:191">
      <c r="A213" s="727" t="s">
        <v>0</v>
      </c>
      <c r="B213" s="727"/>
      <c r="C213" s="9" t="s">
        <v>233</v>
      </c>
      <c r="D213" t="s">
        <v>234</v>
      </c>
      <c r="E213" s="113">
        <v>0</v>
      </c>
      <c r="F213" s="113">
        <v>0</v>
      </c>
      <c r="G213" s="113">
        <v>0</v>
      </c>
      <c r="H213" s="113">
        <v>0</v>
      </c>
      <c r="I213" s="113">
        <v>0</v>
      </c>
      <c r="J213" s="113">
        <v>0</v>
      </c>
      <c r="K213" s="113">
        <v>0</v>
      </c>
      <c r="L213" s="113">
        <v>0</v>
      </c>
      <c r="M213" s="113">
        <v>0</v>
      </c>
      <c r="N213" s="113">
        <v>0</v>
      </c>
      <c r="O213" s="113">
        <v>0</v>
      </c>
      <c r="P213" s="113">
        <v>0</v>
      </c>
      <c r="Q213" s="113">
        <v>7.01</v>
      </c>
      <c r="R213" s="113">
        <v>0</v>
      </c>
      <c r="S213" s="113">
        <v>0</v>
      </c>
      <c r="T213" s="113">
        <v>0</v>
      </c>
      <c r="U213" s="113">
        <v>0</v>
      </c>
      <c r="V213" s="113">
        <v>0</v>
      </c>
      <c r="W213" s="113">
        <v>0</v>
      </c>
      <c r="X213" s="113">
        <v>0</v>
      </c>
      <c r="Y213" s="113">
        <v>0</v>
      </c>
      <c r="Z213" s="113">
        <v>0</v>
      </c>
      <c r="AA213" s="113">
        <v>0</v>
      </c>
      <c r="AB213" s="113">
        <v>0</v>
      </c>
      <c r="AC213" s="113">
        <v>0</v>
      </c>
      <c r="AD213" s="113">
        <v>0</v>
      </c>
      <c r="AE213" s="113">
        <v>0</v>
      </c>
      <c r="AF213" s="113">
        <v>0</v>
      </c>
      <c r="AG213" s="113">
        <v>0</v>
      </c>
      <c r="AH213" s="113">
        <v>0</v>
      </c>
      <c r="AI213" s="113">
        <v>0</v>
      </c>
      <c r="AJ213" s="113">
        <v>0</v>
      </c>
      <c r="AK213" s="113">
        <v>0</v>
      </c>
      <c r="AL213" s="113">
        <v>0</v>
      </c>
      <c r="AM213" s="113">
        <v>0</v>
      </c>
      <c r="AN213" s="113">
        <v>0</v>
      </c>
      <c r="AO213" s="113">
        <v>0</v>
      </c>
      <c r="AP213" s="113">
        <v>0</v>
      </c>
      <c r="AQ213" s="113">
        <v>0</v>
      </c>
      <c r="AR213" s="113">
        <v>0</v>
      </c>
      <c r="AS213" s="113">
        <v>0</v>
      </c>
      <c r="AT213" s="113">
        <v>0</v>
      </c>
      <c r="AU213" s="113">
        <v>0</v>
      </c>
      <c r="AV213" s="113">
        <v>0</v>
      </c>
      <c r="AW213" s="113">
        <v>0</v>
      </c>
      <c r="AX213" s="113">
        <v>0</v>
      </c>
      <c r="AY213" s="113">
        <v>0</v>
      </c>
      <c r="AZ213" s="113">
        <v>0</v>
      </c>
      <c r="BA213" s="113">
        <v>0</v>
      </c>
      <c r="BB213" s="113">
        <v>0</v>
      </c>
      <c r="BC213" s="113">
        <v>0</v>
      </c>
      <c r="BD213" s="113">
        <v>0</v>
      </c>
      <c r="BE213" s="113">
        <v>0</v>
      </c>
      <c r="BF213" s="113">
        <v>0</v>
      </c>
      <c r="BG213" s="113">
        <v>0</v>
      </c>
      <c r="BH213" s="113">
        <v>0</v>
      </c>
      <c r="BI213" s="113">
        <v>0</v>
      </c>
      <c r="BJ213" s="113">
        <v>0</v>
      </c>
      <c r="BK213" s="113">
        <v>0</v>
      </c>
      <c r="BL213" s="113">
        <v>0</v>
      </c>
      <c r="BM213" s="113">
        <v>0</v>
      </c>
      <c r="BN213" s="113">
        <v>0</v>
      </c>
      <c r="BO213" s="113">
        <v>0</v>
      </c>
      <c r="BP213" s="113">
        <v>0</v>
      </c>
      <c r="BQ213" s="113">
        <v>0</v>
      </c>
      <c r="BR213" s="113">
        <v>0</v>
      </c>
      <c r="BS213" s="113">
        <v>0</v>
      </c>
      <c r="BT213" s="113">
        <v>0</v>
      </c>
      <c r="BU213" s="113">
        <v>0</v>
      </c>
      <c r="BV213" s="113">
        <v>0</v>
      </c>
      <c r="BW213" s="113">
        <v>0</v>
      </c>
      <c r="BX213" s="113">
        <v>0</v>
      </c>
      <c r="BY213" s="113">
        <v>0</v>
      </c>
      <c r="BZ213" s="113">
        <v>4617.93</v>
      </c>
      <c r="CA213" s="113">
        <v>0</v>
      </c>
      <c r="CB213" s="113">
        <v>0</v>
      </c>
      <c r="CC213" s="113">
        <v>0</v>
      </c>
      <c r="CD213" s="113">
        <v>0</v>
      </c>
      <c r="CE213" s="113">
        <v>0</v>
      </c>
      <c r="CF213" s="113">
        <v>0</v>
      </c>
      <c r="CG213" s="113">
        <v>0</v>
      </c>
      <c r="CH213" s="113">
        <v>0</v>
      </c>
      <c r="CI213" s="113">
        <v>0</v>
      </c>
      <c r="CJ213" s="113">
        <v>0</v>
      </c>
      <c r="CK213" s="113">
        <v>0</v>
      </c>
      <c r="CL213" s="113">
        <v>0</v>
      </c>
      <c r="CM213" s="113">
        <v>0</v>
      </c>
      <c r="CN213" s="113">
        <v>0</v>
      </c>
      <c r="CO213" s="113">
        <v>0</v>
      </c>
      <c r="CP213" s="113">
        <v>0</v>
      </c>
      <c r="CQ213" s="113">
        <v>0</v>
      </c>
      <c r="CR213" s="113">
        <v>0</v>
      </c>
      <c r="CS213" s="113">
        <v>0</v>
      </c>
      <c r="CT213" s="113">
        <v>0</v>
      </c>
      <c r="CU213" s="113">
        <v>0</v>
      </c>
      <c r="CV213" s="113">
        <v>0</v>
      </c>
      <c r="CW213" s="113">
        <v>0</v>
      </c>
      <c r="CX213" s="113">
        <v>0</v>
      </c>
      <c r="CY213" s="113">
        <v>0</v>
      </c>
      <c r="CZ213" s="113">
        <v>0</v>
      </c>
      <c r="DA213" s="113">
        <v>0</v>
      </c>
      <c r="DB213" s="113">
        <v>0</v>
      </c>
      <c r="DC213" s="113">
        <v>0</v>
      </c>
      <c r="DD213" s="113">
        <v>0</v>
      </c>
      <c r="DE213" s="113">
        <v>0</v>
      </c>
      <c r="DF213" s="113">
        <v>0</v>
      </c>
      <c r="DG213" s="113">
        <v>0</v>
      </c>
      <c r="DH213" s="113">
        <v>0</v>
      </c>
      <c r="DI213" s="113">
        <v>0</v>
      </c>
      <c r="DJ213" s="113">
        <v>0</v>
      </c>
      <c r="DK213" s="113">
        <v>0</v>
      </c>
      <c r="DL213" s="113">
        <v>0</v>
      </c>
      <c r="DM213" s="113">
        <v>0</v>
      </c>
      <c r="DN213" s="113">
        <v>0</v>
      </c>
      <c r="DO213" s="113">
        <v>0</v>
      </c>
      <c r="DP213" s="113">
        <v>0</v>
      </c>
      <c r="DQ213" s="113">
        <v>0</v>
      </c>
      <c r="DR213" s="113">
        <v>4334.55</v>
      </c>
      <c r="DS213" s="113">
        <v>0</v>
      </c>
      <c r="DT213" s="113">
        <v>0</v>
      </c>
      <c r="DU213" s="113">
        <v>0</v>
      </c>
      <c r="DV213" s="113">
        <v>0</v>
      </c>
      <c r="DW213" s="113">
        <v>0</v>
      </c>
      <c r="DX213" s="113">
        <v>0</v>
      </c>
      <c r="DY213" s="113">
        <v>0</v>
      </c>
      <c r="DZ213" s="113">
        <v>0</v>
      </c>
      <c r="EA213" s="113">
        <v>0</v>
      </c>
      <c r="EB213" s="113">
        <v>0</v>
      </c>
      <c r="EC213" s="113">
        <v>0</v>
      </c>
      <c r="ED213" s="113">
        <v>0</v>
      </c>
      <c r="EE213" s="113">
        <v>0</v>
      </c>
      <c r="EF213" s="113">
        <v>0</v>
      </c>
      <c r="EG213" s="113">
        <v>0</v>
      </c>
      <c r="EH213" s="113">
        <v>0</v>
      </c>
      <c r="EI213" s="113">
        <v>3436.14</v>
      </c>
      <c r="EJ213" s="113">
        <v>5501.45</v>
      </c>
      <c r="EK213" s="113">
        <v>0</v>
      </c>
      <c r="EL213" s="113">
        <v>0</v>
      </c>
      <c r="EM213" s="113">
        <v>0</v>
      </c>
      <c r="EN213" s="113">
        <v>0</v>
      </c>
      <c r="EO213" s="113">
        <v>0</v>
      </c>
      <c r="EP213" s="113">
        <v>0</v>
      </c>
      <c r="EQ213" s="113">
        <v>0</v>
      </c>
      <c r="ER213" s="113">
        <v>0</v>
      </c>
      <c r="ES213" s="113">
        <v>0</v>
      </c>
      <c r="ET213" s="113">
        <v>0</v>
      </c>
      <c r="EU213" s="113">
        <v>0</v>
      </c>
      <c r="EV213" s="113">
        <v>0</v>
      </c>
      <c r="EW213" s="113">
        <v>0</v>
      </c>
      <c r="EX213" s="113">
        <v>0</v>
      </c>
      <c r="EY213" s="113">
        <v>0</v>
      </c>
      <c r="EZ213" s="113">
        <v>0</v>
      </c>
      <c r="FA213" s="113">
        <v>0</v>
      </c>
      <c r="FB213" s="113">
        <v>0</v>
      </c>
      <c r="FC213" s="113">
        <v>0</v>
      </c>
      <c r="FD213" s="113">
        <v>0</v>
      </c>
      <c r="FE213" s="113">
        <v>0</v>
      </c>
      <c r="FF213" s="113">
        <v>0</v>
      </c>
      <c r="FG213" s="113">
        <v>0</v>
      </c>
      <c r="FH213" s="113">
        <v>0</v>
      </c>
      <c r="FI213" s="113">
        <v>0</v>
      </c>
      <c r="FJ213" s="113">
        <v>0</v>
      </c>
      <c r="FK213" s="113">
        <v>0</v>
      </c>
      <c r="FL213" s="113">
        <v>0</v>
      </c>
      <c r="FM213" s="113">
        <v>0</v>
      </c>
      <c r="FN213" s="113">
        <v>0</v>
      </c>
      <c r="FO213" s="113">
        <v>0</v>
      </c>
      <c r="FP213" s="113">
        <v>0</v>
      </c>
      <c r="FQ213" s="113">
        <v>0</v>
      </c>
      <c r="FR213" s="113">
        <v>0</v>
      </c>
      <c r="FS213" s="113">
        <v>0</v>
      </c>
      <c r="FT213" s="113">
        <v>0</v>
      </c>
      <c r="FU213" s="113">
        <v>0</v>
      </c>
      <c r="FV213" s="113">
        <v>0</v>
      </c>
      <c r="FW213" s="113">
        <v>0</v>
      </c>
      <c r="FX213" s="113">
        <v>0</v>
      </c>
      <c r="FY213" s="113">
        <v>0</v>
      </c>
      <c r="FZ213" s="113">
        <v>0</v>
      </c>
      <c r="GA213" s="113">
        <v>0</v>
      </c>
      <c r="GB213" s="113">
        <v>0</v>
      </c>
      <c r="GC213" s="113">
        <v>0</v>
      </c>
      <c r="GD213" s="113">
        <v>0</v>
      </c>
      <c r="GE213" s="113">
        <v>0</v>
      </c>
      <c r="GF213" s="113">
        <v>0</v>
      </c>
      <c r="GG213" s="113">
        <v>0</v>
      </c>
      <c r="GH213" s="113">
        <v>0</v>
      </c>
      <c r="GI213" s="113">
        <f>SUM(E213:GH213)</f>
        <v>17897.080000000002</v>
      </c>
    </row>
    <row r="214" spans="1:191">
      <c r="A214" s="727" t="s">
        <v>0</v>
      </c>
      <c r="B214" s="727"/>
      <c r="C214" s="9" t="s">
        <v>315</v>
      </c>
      <c r="D214" t="s">
        <v>316</v>
      </c>
      <c r="E214" s="113">
        <v>0</v>
      </c>
      <c r="F214" s="113">
        <v>0</v>
      </c>
      <c r="G214" s="113">
        <v>0</v>
      </c>
      <c r="H214" s="113">
        <v>7736.25</v>
      </c>
      <c r="I214" s="113">
        <v>0</v>
      </c>
      <c r="J214" s="113">
        <v>0</v>
      </c>
      <c r="K214" s="113">
        <v>0</v>
      </c>
      <c r="L214" s="113">
        <v>0</v>
      </c>
      <c r="M214" s="113">
        <v>0</v>
      </c>
      <c r="N214" s="113">
        <v>0</v>
      </c>
      <c r="O214" s="113">
        <v>0</v>
      </c>
      <c r="P214" s="113">
        <v>0</v>
      </c>
      <c r="Q214" s="113">
        <v>0</v>
      </c>
      <c r="R214" s="113">
        <v>0</v>
      </c>
      <c r="S214" s="113">
        <v>0</v>
      </c>
      <c r="T214" s="113">
        <v>0</v>
      </c>
      <c r="U214" s="113">
        <v>0</v>
      </c>
      <c r="V214" s="113">
        <v>0</v>
      </c>
      <c r="W214" s="113">
        <v>0</v>
      </c>
      <c r="X214" s="113">
        <v>0</v>
      </c>
      <c r="Y214" s="113">
        <v>0</v>
      </c>
      <c r="Z214" s="113">
        <v>0</v>
      </c>
      <c r="AA214" s="113">
        <v>0</v>
      </c>
      <c r="AB214" s="113">
        <v>0</v>
      </c>
      <c r="AC214" s="113">
        <v>0</v>
      </c>
      <c r="AD214" s="113">
        <v>0</v>
      </c>
      <c r="AE214" s="113">
        <v>0</v>
      </c>
      <c r="AF214" s="113">
        <v>0</v>
      </c>
      <c r="AG214" s="113">
        <v>11031.33</v>
      </c>
      <c r="AH214" s="113">
        <v>0</v>
      </c>
      <c r="AI214" s="113">
        <v>0</v>
      </c>
      <c r="AJ214" s="113">
        <v>0</v>
      </c>
      <c r="AK214" s="113">
        <v>0</v>
      </c>
      <c r="AL214" s="113">
        <v>0</v>
      </c>
      <c r="AM214" s="113">
        <v>1672</v>
      </c>
      <c r="AN214" s="113">
        <v>0</v>
      </c>
      <c r="AO214" s="113">
        <v>759</v>
      </c>
      <c r="AP214" s="113">
        <v>0</v>
      </c>
      <c r="AQ214" s="113">
        <v>0</v>
      </c>
      <c r="AR214" s="113">
        <v>9667.5499999999993</v>
      </c>
      <c r="AS214" s="113">
        <v>0</v>
      </c>
      <c r="AT214" s="113">
        <v>44697.58</v>
      </c>
      <c r="AU214" s="113">
        <v>0</v>
      </c>
      <c r="AV214" s="113">
        <v>0</v>
      </c>
      <c r="AW214" s="113">
        <v>0</v>
      </c>
      <c r="AX214" s="113">
        <v>0</v>
      </c>
      <c r="AY214" s="113">
        <v>0</v>
      </c>
      <c r="AZ214" s="113">
        <v>0</v>
      </c>
      <c r="BA214" s="113">
        <v>0</v>
      </c>
      <c r="BB214" s="113">
        <v>0</v>
      </c>
      <c r="BC214" s="113">
        <v>93255.84</v>
      </c>
      <c r="BD214" s="113">
        <v>0</v>
      </c>
      <c r="BE214" s="113">
        <v>0</v>
      </c>
      <c r="BF214" s="113">
        <v>58439.56</v>
      </c>
      <c r="BG214" s="113">
        <v>0</v>
      </c>
      <c r="BH214" s="113">
        <v>0</v>
      </c>
      <c r="BI214" s="113">
        <v>0</v>
      </c>
      <c r="BJ214" s="113">
        <v>0</v>
      </c>
      <c r="BK214" s="113">
        <v>0</v>
      </c>
      <c r="BL214" s="113">
        <v>0</v>
      </c>
      <c r="BM214" s="113">
        <v>0</v>
      </c>
      <c r="BN214" s="113">
        <v>0</v>
      </c>
      <c r="BO214" s="113">
        <v>0</v>
      </c>
      <c r="BP214" s="113">
        <v>0</v>
      </c>
      <c r="BQ214" s="113">
        <v>0</v>
      </c>
      <c r="BR214" s="113">
        <v>0</v>
      </c>
      <c r="BS214" s="113">
        <v>0</v>
      </c>
      <c r="BT214" s="113">
        <v>0</v>
      </c>
      <c r="BU214" s="113">
        <v>0</v>
      </c>
      <c r="BV214" s="113">
        <v>0</v>
      </c>
      <c r="BW214" s="113">
        <v>0</v>
      </c>
      <c r="BX214" s="113">
        <v>1488.28</v>
      </c>
      <c r="BY214" s="113">
        <v>0</v>
      </c>
      <c r="BZ214" s="113">
        <v>0</v>
      </c>
      <c r="CA214" s="113">
        <v>0</v>
      </c>
      <c r="CB214" s="113">
        <v>0</v>
      </c>
      <c r="CC214" s="113">
        <v>0</v>
      </c>
      <c r="CD214" s="113">
        <v>0</v>
      </c>
      <c r="CE214" s="113">
        <v>0</v>
      </c>
      <c r="CF214" s="113">
        <v>0</v>
      </c>
      <c r="CG214" s="113">
        <v>0</v>
      </c>
      <c r="CH214" s="113">
        <v>0</v>
      </c>
      <c r="CI214" s="113">
        <v>0</v>
      </c>
      <c r="CJ214" s="113">
        <v>0</v>
      </c>
      <c r="CK214" s="113">
        <v>0</v>
      </c>
      <c r="CL214" s="113">
        <v>0</v>
      </c>
      <c r="CM214" s="113">
        <v>0</v>
      </c>
      <c r="CN214" s="113">
        <v>0</v>
      </c>
      <c r="CO214" s="113">
        <v>0</v>
      </c>
      <c r="CP214" s="113">
        <v>0</v>
      </c>
      <c r="CQ214" s="113">
        <v>0</v>
      </c>
      <c r="CR214" s="113">
        <v>0</v>
      </c>
      <c r="CS214" s="113">
        <v>0</v>
      </c>
      <c r="CT214" s="113">
        <v>0</v>
      </c>
      <c r="CU214" s="113">
        <v>0</v>
      </c>
      <c r="CV214" s="113">
        <v>0</v>
      </c>
      <c r="CW214" s="113">
        <v>0</v>
      </c>
      <c r="CX214" s="113">
        <v>0</v>
      </c>
      <c r="CY214" s="113">
        <v>0</v>
      </c>
      <c r="CZ214" s="113">
        <v>0</v>
      </c>
      <c r="DA214" s="113">
        <v>38118.17</v>
      </c>
      <c r="DB214" s="113">
        <v>0</v>
      </c>
      <c r="DC214" s="113">
        <v>0</v>
      </c>
      <c r="DD214" s="113">
        <v>52546.96</v>
      </c>
      <c r="DE214" s="113">
        <v>0</v>
      </c>
      <c r="DF214" s="113">
        <v>0</v>
      </c>
      <c r="DG214" s="113">
        <v>0</v>
      </c>
      <c r="DH214" s="113">
        <v>0</v>
      </c>
      <c r="DI214" s="113">
        <v>0</v>
      </c>
      <c r="DJ214" s="113">
        <v>9948.17</v>
      </c>
      <c r="DK214" s="113">
        <v>0</v>
      </c>
      <c r="DL214" s="113">
        <v>0</v>
      </c>
      <c r="DM214" s="113">
        <v>0</v>
      </c>
      <c r="DN214" s="113">
        <v>12445.59</v>
      </c>
      <c r="DO214" s="113">
        <v>0</v>
      </c>
      <c r="DP214" s="113">
        <v>20774.330000000002</v>
      </c>
      <c r="DQ214" s="113">
        <v>0</v>
      </c>
      <c r="DR214" s="113">
        <v>24958.38</v>
      </c>
      <c r="DS214" s="113">
        <v>0</v>
      </c>
      <c r="DT214" s="113">
        <v>0</v>
      </c>
      <c r="DU214" s="113">
        <v>0</v>
      </c>
      <c r="DV214" s="113">
        <v>0</v>
      </c>
      <c r="DW214" s="113">
        <v>0</v>
      </c>
      <c r="DX214" s="113">
        <v>0</v>
      </c>
      <c r="DY214" s="113">
        <v>24379.91</v>
      </c>
      <c r="DZ214" s="113">
        <v>0</v>
      </c>
      <c r="EA214" s="113">
        <v>0</v>
      </c>
      <c r="EB214" s="113">
        <v>0</v>
      </c>
      <c r="EC214" s="113">
        <v>0</v>
      </c>
      <c r="ED214" s="113">
        <v>0</v>
      </c>
      <c r="EE214" s="113">
        <v>0</v>
      </c>
      <c r="EF214" s="113">
        <v>0</v>
      </c>
      <c r="EG214" s="113">
        <v>0</v>
      </c>
      <c r="EH214" s="113">
        <v>0</v>
      </c>
      <c r="EI214" s="113">
        <v>0</v>
      </c>
      <c r="EJ214" s="113">
        <v>3997.62</v>
      </c>
      <c r="EK214" s="113">
        <v>9543.1200000000008</v>
      </c>
      <c r="EL214" s="113">
        <v>0</v>
      </c>
      <c r="EM214" s="113">
        <v>0</v>
      </c>
      <c r="EN214" s="113">
        <v>0</v>
      </c>
      <c r="EO214" s="113">
        <v>0</v>
      </c>
      <c r="EP214" s="113">
        <v>31779.97</v>
      </c>
      <c r="EQ214" s="113">
        <v>21111.14</v>
      </c>
      <c r="ER214" s="113">
        <v>0</v>
      </c>
      <c r="ES214" s="113">
        <v>0</v>
      </c>
      <c r="ET214" s="113">
        <v>0</v>
      </c>
      <c r="EU214" s="113">
        <v>0</v>
      </c>
      <c r="EV214" s="113">
        <v>0</v>
      </c>
      <c r="EW214" s="113">
        <v>0</v>
      </c>
      <c r="EX214" s="113">
        <v>0</v>
      </c>
      <c r="EY214" s="113">
        <v>0</v>
      </c>
      <c r="EZ214" s="113">
        <v>0</v>
      </c>
      <c r="FA214" s="113">
        <v>0</v>
      </c>
      <c r="FB214" s="113">
        <v>0</v>
      </c>
      <c r="FC214" s="113">
        <v>0</v>
      </c>
      <c r="FD214" s="113">
        <v>0</v>
      </c>
      <c r="FE214" s="113">
        <v>0</v>
      </c>
      <c r="FF214" s="113">
        <v>0</v>
      </c>
      <c r="FG214" s="113">
        <v>0</v>
      </c>
      <c r="FH214" s="113">
        <v>0</v>
      </c>
      <c r="FI214" s="113">
        <v>0</v>
      </c>
      <c r="FJ214" s="113">
        <v>0</v>
      </c>
      <c r="FK214" s="113">
        <v>0</v>
      </c>
      <c r="FL214" s="113">
        <v>0</v>
      </c>
      <c r="FM214" s="113">
        <v>0</v>
      </c>
      <c r="FN214" s="113">
        <v>0</v>
      </c>
      <c r="FO214" s="113">
        <v>0</v>
      </c>
      <c r="FP214" s="113">
        <v>0</v>
      </c>
      <c r="FQ214" s="113">
        <v>0</v>
      </c>
      <c r="FR214" s="113">
        <v>0</v>
      </c>
      <c r="FS214" s="113">
        <v>0</v>
      </c>
      <c r="FT214" s="113">
        <v>0</v>
      </c>
      <c r="FU214" s="113">
        <v>0</v>
      </c>
      <c r="FV214" s="113">
        <v>0</v>
      </c>
      <c r="FW214" s="113">
        <v>0</v>
      </c>
      <c r="FX214" s="113">
        <v>0</v>
      </c>
      <c r="FY214" s="113">
        <v>0</v>
      </c>
      <c r="FZ214" s="113">
        <v>0</v>
      </c>
      <c r="GA214" s="113">
        <v>0</v>
      </c>
      <c r="GB214" s="113">
        <v>0</v>
      </c>
      <c r="GC214" s="113">
        <v>0</v>
      </c>
      <c r="GD214" s="113">
        <v>0</v>
      </c>
      <c r="GE214" s="113">
        <v>0</v>
      </c>
      <c r="GF214" s="113">
        <v>0</v>
      </c>
      <c r="GG214" s="113">
        <v>0</v>
      </c>
      <c r="GH214" s="113">
        <v>0</v>
      </c>
      <c r="GI214" s="113">
        <f>SUM(E214:GH214)</f>
        <v>478350.75</v>
      </c>
    </row>
    <row r="215" spans="1:191" ht="10.5">
      <c r="A215" s="7" t="s">
        <v>364</v>
      </c>
      <c r="B215" s="726" t="s">
        <v>365</v>
      </c>
      <c r="C215" s="726"/>
      <c r="D215" s="72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  <c r="EB215" s="116"/>
      <c r="EC215" s="116"/>
      <c r="ED215" s="116"/>
      <c r="EE215" s="116"/>
      <c r="EF215" s="116"/>
      <c r="EG215" s="116"/>
      <c r="EH215" s="116"/>
      <c r="EI215" s="116"/>
      <c r="EJ215" s="116"/>
      <c r="EK215" s="116"/>
      <c r="EL215" s="116"/>
      <c r="EM215" s="116"/>
      <c r="EN215" s="116"/>
      <c r="EO215" s="116"/>
      <c r="EP215" s="116"/>
      <c r="EQ215" s="116"/>
      <c r="ER215" s="116"/>
      <c r="ES215" s="116"/>
      <c r="ET215" s="116"/>
      <c r="EU215" s="116"/>
      <c r="EV215" s="116"/>
      <c r="EW215" s="116"/>
      <c r="EX215" s="116"/>
      <c r="EY215" s="116"/>
      <c r="EZ215" s="116"/>
      <c r="FA215" s="116"/>
      <c r="FB215" s="116"/>
      <c r="FC215" s="116"/>
      <c r="FD215" s="116"/>
      <c r="FE215" s="116"/>
      <c r="FF215" s="116"/>
      <c r="FG215" s="116"/>
      <c r="FH215" s="116"/>
      <c r="FI215" s="116"/>
      <c r="FJ215" s="116"/>
      <c r="FK215" s="116"/>
      <c r="FL215" s="116"/>
      <c r="FM215" s="116"/>
      <c r="FN215" s="116"/>
      <c r="FO215" s="116"/>
      <c r="FP215" s="116"/>
      <c r="FQ215" s="116"/>
      <c r="FR215" s="116"/>
      <c r="FS215" s="116"/>
      <c r="FT215" s="116"/>
      <c r="FU215" s="116"/>
      <c r="FV215" s="116"/>
      <c r="FW215" s="116"/>
      <c r="FX215" s="116"/>
      <c r="FY215" s="116"/>
      <c r="FZ215" s="116"/>
      <c r="GA215" s="116"/>
      <c r="GB215" s="116"/>
      <c r="GC215" s="116"/>
      <c r="GD215" s="116"/>
      <c r="GE215" s="116"/>
      <c r="GF215" s="116"/>
      <c r="GG215" s="116"/>
      <c r="GH215" s="116"/>
      <c r="GI215" s="116"/>
    </row>
    <row r="216" spans="1:191">
      <c r="A216" s="727" t="s">
        <v>0</v>
      </c>
      <c r="B216" s="727"/>
      <c r="C216" s="9" t="s">
        <v>233</v>
      </c>
      <c r="D216" t="s">
        <v>234</v>
      </c>
      <c r="E216" s="113">
        <v>325</v>
      </c>
      <c r="F216" s="113">
        <v>0</v>
      </c>
      <c r="G216" s="113">
        <v>0</v>
      </c>
      <c r="H216" s="113">
        <v>0</v>
      </c>
      <c r="I216" s="113">
        <v>0</v>
      </c>
      <c r="J216" s="113">
        <v>0</v>
      </c>
      <c r="K216" s="113">
        <v>0</v>
      </c>
      <c r="L216" s="113">
        <v>0</v>
      </c>
      <c r="M216" s="113">
        <v>0</v>
      </c>
      <c r="N216" s="113">
        <v>0</v>
      </c>
      <c r="O216" s="113">
        <v>0</v>
      </c>
      <c r="P216" s="113">
        <v>0</v>
      </c>
      <c r="Q216" s="113">
        <v>0</v>
      </c>
      <c r="R216" s="113">
        <v>0</v>
      </c>
      <c r="S216" s="113">
        <v>0</v>
      </c>
      <c r="T216" s="113">
        <v>0</v>
      </c>
      <c r="U216" s="113">
        <v>0</v>
      </c>
      <c r="V216" s="113">
        <v>0</v>
      </c>
      <c r="W216" s="113">
        <v>0</v>
      </c>
      <c r="X216" s="113">
        <v>0</v>
      </c>
      <c r="Y216" s="113">
        <v>0</v>
      </c>
      <c r="Z216" s="113">
        <v>0</v>
      </c>
      <c r="AA216" s="113">
        <v>0</v>
      </c>
      <c r="AB216" s="113">
        <v>0</v>
      </c>
      <c r="AC216" s="113">
        <v>0</v>
      </c>
      <c r="AD216" s="113">
        <v>0</v>
      </c>
      <c r="AE216" s="113">
        <v>0</v>
      </c>
      <c r="AF216" s="113">
        <v>0</v>
      </c>
      <c r="AG216" s="113">
        <v>0</v>
      </c>
      <c r="AH216" s="113">
        <v>0</v>
      </c>
      <c r="AI216" s="113">
        <v>0</v>
      </c>
      <c r="AJ216" s="113">
        <v>0</v>
      </c>
      <c r="AK216" s="113">
        <v>0</v>
      </c>
      <c r="AL216" s="113">
        <v>0</v>
      </c>
      <c r="AM216" s="113">
        <v>0</v>
      </c>
      <c r="AN216" s="113">
        <v>0</v>
      </c>
      <c r="AO216" s="113">
        <v>0</v>
      </c>
      <c r="AP216" s="113">
        <v>0</v>
      </c>
      <c r="AQ216" s="113">
        <v>0</v>
      </c>
      <c r="AR216" s="113">
        <v>0</v>
      </c>
      <c r="AS216" s="113">
        <v>0</v>
      </c>
      <c r="AT216" s="113">
        <v>0</v>
      </c>
      <c r="AU216" s="113">
        <v>0</v>
      </c>
      <c r="AV216" s="113">
        <v>0</v>
      </c>
      <c r="AW216" s="113">
        <v>0</v>
      </c>
      <c r="AX216" s="113">
        <v>0</v>
      </c>
      <c r="AY216" s="113">
        <v>0</v>
      </c>
      <c r="AZ216" s="113">
        <v>0</v>
      </c>
      <c r="BA216" s="113">
        <v>0</v>
      </c>
      <c r="BB216" s="113">
        <v>0</v>
      </c>
      <c r="BC216" s="113">
        <v>0</v>
      </c>
      <c r="BD216" s="113">
        <v>5249.78</v>
      </c>
      <c r="BE216" s="113">
        <v>0</v>
      </c>
      <c r="BF216" s="113">
        <v>0</v>
      </c>
      <c r="BG216" s="113">
        <v>0</v>
      </c>
      <c r="BH216" s="113">
        <v>0</v>
      </c>
      <c r="BI216" s="113">
        <v>0</v>
      </c>
      <c r="BJ216" s="113">
        <v>0</v>
      </c>
      <c r="BK216" s="113">
        <v>0</v>
      </c>
      <c r="BL216" s="113">
        <v>0</v>
      </c>
      <c r="BM216" s="113">
        <v>0</v>
      </c>
      <c r="BN216" s="113">
        <v>0</v>
      </c>
      <c r="BO216" s="113">
        <v>0</v>
      </c>
      <c r="BP216" s="113">
        <v>0</v>
      </c>
      <c r="BQ216" s="113">
        <v>0</v>
      </c>
      <c r="BR216" s="113">
        <v>0</v>
      </c>
      <c r="BS216" s="113">
        <v>0</v>
      </c>
      <c r="BT216" s="113">
        <v>0</v>
      </c>
      <c r="BU216" s="113">
        <v>0</v>
      </c>
      <c r="BV216" s="113">
        <v>0</v>
      </c>
      <c r="BW216" s="113">
        <v>0</v>
      </c>
      <c r="BX216" s="113">
        <v>0</v>
      </c>
      <c r="BY216" s="113">
        <v>0</v>
      </c>
      <c r="BZ216" s="113">
        <v>0</v>
      </c>
      <c r="CA216" s="113">
        <v>0</v>
      </c>
      <c r="CB216" s="113">
        <v>0</v>
      </c>
      <c r="CC216" s="113">
        <v>0</v>
      </c>
      <c r="CD216" s="113">
        <v>0</v>
      </c>
      <c r="CE216" s="113">
        <v>0</v>
      </c>
      <c r="CF216" s="113">
        <v>0</v>
      </c>
      <c r="CG216" s="113">
        <v>0</v>
      </c>
      <c r="CH216" s="113">
        <v>0</v>
      </c>
      <c r="CI216" s="113">
        <v>0</v>
      </c>
      <c r="CJ216" s="113">
        <v>0</v>
      </c>
      <c r="CK216" s="113">
        <v>0</v>
      </c>
      <c r="CL216" s="113">
        <v>0</v>
      </c>
      <c r="CM216" s="113">
        <v>0</v>
      </c>
      <c r="CN216" s="113">
        <v>0</v>
      </c>
      <c r="CO216" s="113">
        <v>0</v>
      </c>
      <c r="CP216" s="113">
        <v>0</v>
      </c>
      <c r="CQ216" s="113">
        <v>0</v>
      </c>
      <c r="CR216" s="113">
        <v>0</v>
      </c>
      <c r="CS216" s="113">
        <v>0</v>
      </c>
      <c r="CT216" s="113">
        <v>0</v>
      </c>
      <c r="CU216" s="113">
        <v>0</v>
      </c>
      <c r="CV216" s="113">
        <v>0</v>
      </c>
      <c r="CW216" s="113">
        <v>0</v>
      </c>
      <c r="CX216" s="113">
        <v>0</v>
      </c>
      <c r="CY216" s="113">
        <v>0</v>
      </c>
      <c r="CZ216" s="113">
        <v>0</v>
      </c>
      <c r="DA216" s="113">
        <v>0</v>
      </c>
      <c r="DB216" s="113">
        <v>0</v>
      </c>
      <c r="DC216" s="113">
        <v>0</v>
      </c>
      <c r="DD216" s="113">
        <v>0</v>
      </c>
      <c r="DE216" s="113">
        <v>0</v>
      </c>
      <c r="DF216" s="113">
        <v>0</v>
      </c>
      <c r="DG216" s="113">
        <v>0</v>
      </c>
      <c r="DH216" s="113">
        <v>0</v>
      </c>
      <c r="DI216" s="113">
        <v>0</v>
      </c>
      <c r="DJ216" s="113">
        <v>0</v>
      </c>
      <c r="DK216" s="113">
        <v>0</v>
      </c>
      <c r="DL216" s="113">
        <v>0</v>
      </c>
      <c r="DM216" s="113">
        <v>0</v>
      </c>
      <c r="DN216" s="113">
        <v>0</v>
      </c>
      <c r="DO216" s="113">
        <v>0</v>
      </c>
      <c r="DP216" s="113">
        <v>0</v>
      </c>
      <c r="DQ216" s="113">
        <v>0</v>
      </c>
      <c r="DR216" s="113">
        <v>11233.1</v>
      </c>
      <c r="DS216" s="113">
        <v>0</v>
      </c>
      <c r="DT216" s="113">
        <v>0</v>
      </c>
      <c r="DU216" s="113">
        <v>0</v>
      </c>
      <c r="DV216" s="113">
        <v>0</v>
      </c>
      <c r="DW216" s="113">
        <v>0</v>
      </c>
      <c r="DX216" s="113">
        <v>0</v>
      </c>
      <c r="DY216" s="113">
        <v>0</v>
      </c>
      <c r="DZ216" s="113">
        <v>0</v>
      </c>
      <c r="EA216" s="113">
        <v>0</v>
      </c>
      <c r="EB216" s="113">
        <v>0</v>
      </c>
      <c r="EC216" s="113">
        <v>0</v>
      </c>
      <c r="ED216" s="113">
        <v>0</v>
      </c>
      <c r="EE216" s="113">
        <v>0</v>
      </c>
      <c r="EF216" s="113">
        <v>0</v>
      </c>
      <c r="EG216" s="113">
        <v>0</v>
      </c>
      <c r="EH216" s="113">
        <v>0</v>
      </c>
      <c r="EI216" s="113">
        <v>0</v>
      </c>
      <c r="EJ216" s="113">
        <v>0</v>
      </c>
      <c r="EK216" s="113">
        <v>0</v>
      </c>
      <c r="EL216" s="113">
        <v>0</v>
      </c>
      <c r="EM216" s="113">
        <v>0</v>
      </c>
      <c r="EN216" s="113">
        <v>0</v>
      </c>
      <c r="EO216" s="113">
        <v>0</v>
      </c>
      <c r="EP216" s="113">
        <v>0</v>
      </c>
      <c r="EQ216" s="113">
        <v>0</v>
      </c>
      <c r="ER216" s="113">
        <v>0</v>
      </c>
      <c r="ES216" s="113">
        <v>0</v>
      </c>
      <c r="ET216" s="113">
        <v>0</v>
      </c>
      <c r="EU216" s="113">
        <v>0</v>
      </c>
      <c r="EV216" s="113">
        <v>0</v>
      </c>
      <c r="EW216" s="113">
        <v>0</v>
      </c>
      <c r="EX216" s="113">
        <v>0</v>
      </c>
      <c r="EY216" s="113">
        <v>0</v>
      </c>
      <c r="EZ216" s="113">
        <v>0</v>
      </c>
      <c r="FA216" s="113">
        <v>0</v>
      </c>
      <c r="FB216" s="113">
        <v>0</v>
      </c>
      <c r="FC216" s="113">
        <v>0</v>
      </c>
      <c r="FD216" s="113">
        <v>0</v>
      </c>
      <c r="FE216" s="113">
        <v>0</v>
      </c>
      <c r="FF216" s="113">
        <v>0</v>
      </c>
      <c r="FG216" s="113">
        <v>0</v>
      </c>
      <c r="FH216" s="113">
        <v>0</v>
      </c>
      <c r="FI216" s="113">
        <v>0</v>
      </c>
      <c r="FJ216" s="113">
        <v>0</v>
      </c>
      <c r="FK216" s="113">
        <v>0</v>
      </c>
      <c r="FL216" s="113">
        <v>1200</v>
      </c>
      <c r="FM216" s="113">
        <v>0</v>
      </c>
      <c r="FN216" s="113">
        <v>0</v>
      </c>
      <c r="FO216" s="113">
        <v>0</v>
      </c>
      <c r="FP216" s="113">
        <v>0</v>
      </c>
      <c r="FQ216" s="113">
        <v>0</v>
      </c>
      <c r="FR216" s="113">
        <v>0</v>
      </c>
      <c r="FS216" s="113">
        <v>0</v>
      </c>
      <c r="FT216" s="113">
        <v>0</v>
      </c>
      <c r="FU216" s="113">
        <v>0</v>
      </c>
      <c r="FV216" s="113">
        <v>0</v>
      </c>
      <c r="FW216" s="113">
        <v>0</v>
      </c>
      <c r="FX216" s="113">
        <v>0</v>
      </c>
      <c r="FY216" s="113">
        <v>0</v>
      </c>
      <c r="FZ216" s="113">
        <v>0</v>
      </c>
      <c r="GA216" s="113">
        <v>0</v>
      </c>
      <c r="GB216" s="113">
        <v>0</v>
      </c>
      <c r="GC216" s="113">
        <v>0</v>
      </c>
      <c r="GD216" s="113">
        <v>0</v>
      </c>
      <c r="GE216" s="113">
        <v>0</v>
      </c>
      <c r="GF216" s="113">
        <v>0</v>
      </c>
      <c r="GG216" s="113">
        <v>0</v>
      </c>
      <c r="GH216" s="113">
        <v>0</v>
      </c>
      <c r="GI216" s="113">
        <f>SUM(E216:GH216)</f>
        <v>18007.88</v>
      </c>
    </row>
    <row r="217" spans="1:191">
      <c r="A217" s="727" t="s">
        <v>0</v>
      </c>
      <c r="B217" s="727"/>
      <c r="C217" s="9" t="s">
        <v>315</v>
      </c>
      <c r="D217" t="s">
        <v>316</v>
      </c>
      <c r="E217" s="113">
        <v>20762.419999999998</v>
      </c>
      <c r="F217" s="113">
        <v>0</v>
      </c>
      <c r="G217" s="113">
        <v>0</v>
      </c>
      <c r="H217" s="113">
        <v>0</v>
      </c>
      <c r="I217" s="113">
        <v>1340091.79</v>
      </c>
      <c r="J217" s="113">
        <v>0</v>
      </c>
      <c r="K217" s="113">
        <v>0</v>
      </c>
      <c r="L217" s="113">
        <v>0</v>
      </c>
      <c r="M217" s="113">
        <v>0</v>
      </c>
      <c r="N217" s="113">
        <v>0</v>
      </c>
      <c r="O217" s="113">
        <v>0</v>
      </c>
      <c r="P217" s="113">
        <v>0</v>
      </c>
      <c r="Q217" s="113">
        <v>0</v>
      </c>
      <c r="R217" s="113">
        <v>0</v>
      </c>
      <c r="S217" s="113">
        <v>0</v>
      </c>
      <c r="T217" s="113">
        <v>11640.56</v>
      </c>
      <c r="U217" s="113">
        <v>67720.94</v>
      </c>
      <c r="V217" s="113">
        <v>56894.53</v>
      </c>
      <c r="W217" s="113">
        <v>0</v>
      </c>
      <c r="X217" s="113">
        <v>6863</v>
      </c>
      <c r="Y217" s="113">
        <v>16072.53</v>
      </c>
      <c r="Z217" s="113">
        <v>31432.3</v>
      </c>
      <c r="AA217" s="113">
        <v>46098.78</v>
      </c>
      <c r="AB217" s="113">
        <v>0</v>
      </c>
      <c r="AC217" s="113">
        <v>0</v>
      </c>
      <c r="AD217" s="113">
        <v>0</v>
      </c>
      <c r="AE217" s="113">
        <v>0</v>
      </c>
      <c r="AF217" s="113">
        <v>0</v>
      </c>
      <c r="AG217" s="113">
        <v>0</v>
      </c>
      <c r="AH217" s="113">
        <v>0</v>
      </c>
      <c r="AI217" s="113">
        <v>0</v>
      </c>
      <c r="AJ217" s="113">
        <v>0</v>
      </c>
      <c r="AK217" s="113">
        <v>40757.03</v>
      </c>
      <c r="AL217" s="113">
        <v>0</v>
      </c>
      <c r="AM217" s="113">
        <v>209533.63</v>
      </c>
      <c r="AN217" s="113">
        <v>0</v>
      </c>
      <c r="AO217" s="113">
        <v>0</v>
      </c>
      <c r="AP217" s="113">
        <v>0</v>
      </c>
      <c r="AQ217" s="113">
        <v>0</v>
      </c>
      <c r="AR217" s="113">
        <v>0</v>
      </c>
      <c r="AS217" s="113">
        <v>0</v>
      </c>
      <c r="AT217" s="113">
        <v>0</v>
      </c>
      <c r="AU217" s="113">
        <v>40415.300000000003</v>
      </c>
      <c r="AV217" s="113">
        <v>0</v>
      </c>
      <c r="AW217" s="113">
        <v>0</v>
      </c>
      <c r="AX217" s="113">
        <v>0</v>
      </c>
      <c r="AY217" s="113">
        <v>19997.48</v>
      </c>
      <c r="AZ217" s="113">
        <v>0</v>
      </c>
      <c r="BA217" s="113">
        <v>0</v>
      </c>
      <c r="BB217" s="113">
        <v>0</v>
      </c>
      <c r="BC217" s="113">
        <v>476105.36</v>
      </c>
      <c r="BD217" s="113">
        <v>13158.88</v>
      </c>
      <c r="BE217" s="113">
        <v>0</v>
      </c>
      <c r="BF217" s="113">
        <v>0</v>
      </c>
      <c r="BG217" s="113">
        <v>0</v>
      </c>
      <c r="BH217" s="113">
        <v>3960.76</v>
      </c>
      <c r="BI217" s="113">
        <v>0</v>
      </c>
      <c r="BJ217" s="113">
        <v>181047.59</v>
      </c>
      <c r="BK217" s="113">
        <v>0</v>
      </c>
      <c r="BL217" s="113">
        <v>0</v>
      </c>
      <c r="BM217" s="113">
        <v>0</v>
      </c>
      <c r="BN217" s="113">
        <v>0</v>
      </c>
      <c r="BO217" s="113">
        <v>0</v>
      </c>
      <c r="BP217" s="113">
        <v>11681.8</v>
      </c>
      <c r="BQ217" s="113">
        <v>0</v>
      </c>
      <c r="BR217" s="113">
        <v>0</v>
      </c>
      <c r="BS217" s="113">
        <v>0</v>
      </c>
      <c r="BT217" s="113">
        <v>0</v>
      </c>
      <c r="BU217" s="113">
        <v>0</v>
      </c>
      <c r="BV217" s="113">
        <v>125703.74</v>
      </c>
      <c r="BW217" s="113">
        <v>21708.43</v>
      </c>
      <c r="BX217" s="113">
        <v>27886.36</v>
      </c>
      <c r="BY217" s="113">
        <v>0</v>
      </c>
      <c r="BZ217" s="113">
        <v>0</v>
      </c>
      <c r="CA217" s="113">
        <v>0</v>
      </c>
      <c r="CB217" s="113">
        <v>22624.76</v>
      </c>
      <c r="CC217" s="113">
        <v>0</v>
      </c>
      <c r="CD217" s="113">
        <v>49488.99</v>
      </c>
      <c r="CE217" s="113">
        <v>0</v>
      </c>
      <c r="CF217" s="113">
        <v>0</v>
      </c>
      <c r="CG217" s="113">
        <v>0</v>
      </c>
      <c r="CH217" s="113">
        <v>0</v>
      </c>
      <c r="CI217" s="113">
        <v>12804.04</v>
      </c>
      <c r="CJ217" s="113">
        <v>0</v>
      </c>
      <c r="CK217" s="113">
        <v>26259.01</v>
      </c>
      <c r="CL217" s="113">
        <v>0</v>
      </c>
      <c r="CM217" s="113">
        <v>0</v>
      </c>
      <c r="CN217" s="113">
        <v>0</v>
      </c>
      <c r="CO217" s="113">
        <v>0</v>
      </c>
      <c r="CP217" s="113">
        <v>0</v>
      </c>
      <c r="CQ217" s="113">
        <v>0</v>
      </c>
      <c r="CR217" s="113">
        <v>0</v>
      </c>
      <c r="CS217" s="113">
        <v>0</v>
      </c>
      <c r="CT217" s="113">
        <v>0</v>
      </c>
      <c r="CU217" s="113">
        <v>0</v>
      </c>
      <c r="CV217" s="113">
        <v>0</v>
      </c>
      <c r="CW217" s="113">
        <v>0</v>
      </c>
      <c r="CX217" s="113">
        <v>0</v>
      </c>
      <c r="CY217" s="113">
        <v>0</v>
      </c>
      <c r="CZ217" s="113">
        <v>0</v>
      </c>
      <c r="DA217" s="113">
        <v>0</v>
      </c>
      <c r="DB217" s="113">
        <v>0</v>
      </c>
      <c r="DC217" s="113">
        <v>45908.56</v>
      </c>
      <c r="DD217" s="113">
        <v>0</v>
      </c>
      <c r="DE217" s="113">
        <v>0</v>
      </c>
      <c r="DF217" s="113">
        <v>0</v>
      </c>
      <c r="DG217" s="113">
        <v>0</v>
      </c>
      <c r="DH217" s="113">
        <v>36127.17</v>
      </c>
      <c r="DI217" s="113">
        <v>0</v>
      </c>
      <c r="DJ217" s="113">
        <v>4485.0200000000004</v>
      </c>
      <c r="DK217" s="113">
        <v>0</v>
      </c>
      <c r="DL217" s="113">
        <v>0</v>
      </c>
      <c r="DM217" s="113">
        <v>40013.33</v>
      </c>
      <c r="DN217" s="113">
        <v>46799.360000000001</v>
      </c>
      <c r="DO217" s="113">
        <v>0</v>
      </c>
      <c r="DP217" s="113">
        <v>0</v>
      </c>
      <c r="DQ217" s="113">
        <v>0</v>
      </c>
      <c r="DR217" s="113">
        <v>69862.75</v>
      </c>
      <c r="DS217" s="113">
        <v>0</v>
      </c>
      <c r="DT217" s="113">
        <v>0</v>
      </c>
      <c r="DU217" s="113">
        <v>0</v>
      </c>
      <c r="DV217" s="113">
        <v>0</v>
      </c>
      <c r="DW217" s="113">
        <v>0</v>
      </c>
      <c r="DX217" s="113">
        <v>0</v>
      </c>
      <c r="DY217" s="113">
        <v>0</v>
      </c>
      <c r="DZ217" s="113">
        <v>0</v>
      </c>
      <c r="EA217" s="113">
        <v>0</v>
      </c>
      <c r="EB217" s="113">
        <v>0</v>
      </c>
      <c r="EC217" s="113">
        <v>0</v>
      </c>
      <c r="ED217" s="113">
        <v>0</v>
      </c>
      <c r="EE217" s="113">
        <v>0</v>
      </c>
      <c r="EF217" s="113">
        <v>0</v>
      </c>
      <c r="EG217" s="113">
        <v>0</v>
      </c>
      <c r="EH217" s="113">
        <v>0</v>
      </c>
      <c r="EI217" s="113">
        <v>0</v>
      </c>
      <c r="EJ217" s="113">
        <v>0</v>
      </c>
      <c r="EK217" s="113">
        <v>29976.799999999999</v>
      </c>
      <c r="EL217" s="113">
        <v>0</v>
      </c>
      <c r="EM217" s="113">
        <v>0</v>
      </c>
      <c r="EN217" s="113">
        <v>0</v>
      </c>
      <c r="EO217" s="113">
        <v>0</v>
      </c>
      <c r="EP217" s="113">
        <v>81208.52</v>
      </c>
      <c r="EQ217" s="113">
        <v>0</v>
      </c>
      <c r="ER217" s="113">
        <v>0</v>
      </c>
      <c r="ES217" s="113">
        <v>0</v>
      </c>
      <c r="ET217" s="113">
        <v>0</v>
      </c>
      <c r="EU217" s="113">
        <v>0</v>
      </c>
      <c r="EV217" s="113">
        <v>0</v>
      </c>
      <c r="EW217" s="113">
        <v>0</v>
      </c>
      <c r="EX217" s="113">
        <v>0</v>
      </c>
      <c r="EY217" s="113">
        <v>0</v>
      </c>
      <c r="EZ217" s="113">
        <v>0</v>
      </c>
      <c r="FA217" s="113">
        <v>0</v>
      </c>
      <c r="FB217" s="113">
        <v>0</v>
      </c>
      <c r="FC217" s="113">
        <v>0</v>
      </c>
      <c r="FD217" s="113">
        <v>0</v>
      </c>
      <c r="FE217" s="113">
        <v>0</v>
      </c>
      <c r="FF217" s="113">
        <v>0</v>
      </c>
      <c r="FG217" s="113">
        <v>0</v>
      </c>
      <c r="FH217" s="113">
        <v>0</v>
      </c>
      <c r="FI217" s="113">
        <v>0</v>
      </c>
      <c r="FJ217" s="113">
        <v>0</v>
      </c>
      <c r="FK217" s="113">
        <v>0</v>
      </c>
      <c r="FL217" s="113">
        <v>0</v>
      </c>
      <c r="FM217" s="113">
        <v>0</v>
      </c>
      <c r="FN217" s="113">
        <v>0</v>
      </c>
      <c r="FO217" s="113">
        <v>0</v>
      </c>
      <c r="FP217" s="113">
        <v>0</v>
      </c>
      <c r="FQ217" s="113">
        <v>0</v>
      </c>
      <c r="FR217" s="113">
        <v>0</v>
      </c>
      <c r="FS217" s="113">
        <v>0</v>
      </c>
      <c r="FT217" s="113">
        <v>0</v>
      </c>
      <c r="FU217" s="113">
        <v>0</v>
      </c>
      <c r="FV217" s="113">
        <v>0</v>
      </c>
      <c r="FW217" s="113">
        <v>0</v>
      </c>
      <c r="FX217" s="113">
        <v>0</v>
      </c>
      <c r="FY217" s="113">
        <v>0</v>
      </c>
      <c r="FZ217" s="113">
        <v>0</v>
      </c>
      <c r="GA217" s="113">
        <v>0</v>
      </c>
      <c r="GB217" s="113">
        <v>0</v>
      </c>
      <c r="GC217" s="113">
        <v>0</v>
      </c>
      <c r="GD217" s="113">
        <v>0</v>
      </c>
      <c r="GE217" s="113">
        <v>0</v>
      </c>
      <c r="GF217" s="113">
        <v>0</v>
      </c>
      <c r="GG217" s="113">
        <v>0</v>
      </c>
      <c r="GH217" s="113">
        <v>0</v>
      </c>
      <c r="GI217" s="113">
        <f>SUM(E217:GH217)</f>
        <v>3235091.5199999996</v>
      </c>
    </row>
    <row r="218" spans="1:191" ht="10.5">
      <c r="A218" s="7" t="s">
        <v>366</v>
      </c>
      <c r="B218" s="726" t="s">
        <v>367</v>
      </c>
      <c r="C218" s="726"/>
      <c r="D218" s="72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  <c r="EB218" s="116"/>
      <c r="EC218" s="116"/>
      <c r="ED218" s="116"/>
      <c r="EE218" s="116"/>
      <c r="EF218" s="116"/>
      <c r="EG218" s="116"/>
      <c r="EH218" s="116"/>
      <c r="EI218" s="116"/>
      <c r="EJ218" s="116"/>
      <c r="EK218" s="116"/>
      <c r="EL218" s="116"/>
      <c r="EM218" s="116"/>
      <c r="EN218" s="116"/>
      <c r="EO218" s="116"/>
      <c r="EP218" s="116"/>
      <c r="EQ218" s="116"/>
      <c r="ER218" s="116"/>
      <c r="ES218" s="116"/>
      <c r="ET218" s="116"/>
      <c r="EU218" s="116"/>
      <c r="EV218" s="116"/>
      <c r="EW218" s="116"/>
      <c r="EX218" s="116"/>
      <c r="EY218" s="116"/>
      <c r="EZ218" s="116"/>
      <c r="FA218" s="116"/>
      <c r="FB218" s="116"/>
      <c r="FC218" s="116"/>
      <c r="FD218" s="116"/>
      <c r="FE218" s="116"/>
      <c r="FF218" s="116"/>
      <c r="FG218" s="116"/>
      <c r="FH218" s="116"/>
      <c r="FI218" s="116"/>
      <c r="FJ218" s="116"/>
      <c r="FK218" s="116"/>
      <c r="FL218" s="116"/>
      <c r="FM218" s="116"/>
      <c r="FN218" s="116"/>
      <c r="FO218" s="116"/>
      <c r="FP218" s="116"/>
      <c r="FQ218" s="116"/>
      <c r="FR218" s="116"/>
      <c r="FS218" s="116"/>
      <c r="FT218" s="116"/>
      <c r="FU218" s="116"/>
      <c r="FV218" s="116"/>
      <c r="FW218" s="116"/>
      <c r="FX218" s="116"/>
      <c r="FY218" s="116"/>
      <c r="FZ218" s="116"/>
      <c r="GA218" s="116"/>
      <c r="GB218" s="116"/>
      <c r="GC218" s="116"/>
      <c r="GD218" s="116"/>
      <c r="GE218" s="116"/>
      <c r="GF218" s="116"/>
      <c r="GG218" s="116"/>
      <c r="GH218" s="116"/>
      <c r="GI218" s="116"/>
    </row>
    <row r="219" spans="1:191">
      <c r="A219" s="727" t="s">
        <v>0</v>
      </c>
      <c r="B219" s="727"/>
      <c r="C219" s="9" t="s">
        <v>315</v>
      </c>
      <c r="D219" t="s">
        <v>316</v>
      </c>
      <c r="E219" s="113">
        <v>0</v>
      </c>
      <c r="F219" s="113">
        <v>0</v>
      </c>
      <c r="G219" s="113">
        <v>0</v>
      </c>
      <c r="H219" s="113">
        <v>0</v>
      </c>
      <c r="I219" s="113">
        <v>0</v>
      </c>
      <c r="J219" s="113">
        <v>0</v>
      </c>
      <c r="K219" s="113">
        <v>0</v>
      </c>
      <c r="L219" s="113">
        <v>0</v>
      </c>
      <c r="M219" s="113">
        <v>0</v>
      </c>
      <c r="N219" s="113">
        <v>0</v>
      </c>
      <c r="O219" s="113">
        <v>0</v>
      </c>
      <c r="P219" s="113">
        <v>0</v>
      </c>
      <c r="Q219" s="113">
        <v>0</v>
      </c>
      <c r="R219" s="113">
        <v>0</v>
      </c>
      <c r="S219" s="113">
        <v>0</v>
      </c>
      <c r="T219" s="113">
        <v>0</v>
      </c>
      <c r="U219" s="113">
        <v>0</v>
      </c>
      <c r="V219" s="113">
        <v>0</v>
      </c>
      <c r="W219" s="113">
        <v>0</v>
      </c>
      <c r="X219" s="113">
        <v>0</v>
      </c>
      <c r="Y219" s="113">
        <v>0</v>
      </c>
      <c r="Z219" s="113">
        <v>0</v>
      </c>
      <c r="AA219" s="113">
        <v>0</v>
      </c>
      <c r="AB219" s="113">
        <v>0</v>
      </c>
      <c r="AC219" s="113">
        <v>0</v>
      </c>
      <c r="AD219" s="113">
        <v>0</v>
      </c>
      <c r="AE219" s="113">
        <v>0</v>
      </c>
      <c r="AF219" s="113">
        <v>0</v>
      </c>
      <c r="AG219" s="113">
        <v>0</v>
      </c>
      <c r="AH219" s="113">
        <v>0</v>
      </c>
      <c r="AI219" s="113">
        <v>0</v>
      </c>
      <c r="AJ219" s="113">
        <v>0</v>
      </c>
      <c r="AK219" s="113">
        <v>0</v>
      </c>
      <c r="AL219" s="113">
        <v>0</v>
      </c>
      <c r="AM219" s="113">
        <v>0</v>
      </c>
      <c r="AN219" s="113">
        <v>0</v>
      </c>
      <c r="AO219" s="113">
        <v>0</v>
      </c>
      <c r="AP219" s="113">
        <v>0</v>
      </c>
      <c r="AQ219" s="113">
        <v>0</v>
      </c>
      <c r="AR219" s="113">
        <v>0</v>
      </c>
      <c r="AS219" s="113">
        <v>0</v>
      </c>
      <c r="AT219" s="113">
        <v>0</v>
      </c>
      <c r="AU219" s="113">
        <v>0</v>
      </c>
      <c r="AV219" s="113">
        <v>0</v>
      </c>
      <c r="AW219" s="113">
        <v>0</v>
      </c>
      <c r="AX219" s="113">
        <v>0</v>
      </c>
      <c r="AY219" s="113">
        <v>0</v>
      </c>
      <c r="AZ219" s="113">
        <v>0</v>
      </c>
      <c r="BA219" s="113">
        <v>0</v>
      </c>
      <c r="BB219" s="113">
        <v>0</v>
      </c>
      <c r="BC219" s="113">
        <v>0</v>
      </c>
      <c r="BD219" s="113">
        <v>0</v>
      </c>
      <c r="BE219" s="113">
        <v>0</v>
      </c>
      <c r="BF219" s="113">
        <v>0</v>
      </c>
      <c r="BG219" s="113">
        <v>0</v>
      </c>
      <c r="BH219" s="113">
        <v>0</v>
      </c>
      <c r="BI219" s="113">
        <v>0</v>
      </c>
      <c r="BJ219" s="113">
        <v>0</v>
      </c>
      <c r="BK219" s="113">
        <v>0</v>
      </c>
      <c r="BL219" s="113">
        <v>0</v>
      </c>
      <c r="BM219" s="113">
        <v>0</v>
      </c>
      <c r="BN219" s="113">
        <v>0</v>
      </c>
      <c r="BO219" s="113">
        <v>0</v>
      </c>
      <c r="BP219" s="113">
        <v>0</v>
      </c>
      <c r="BQ219" s="113">
        <v>0</v>
      </c>
      <c r="BR219" s="113">
        <v>0</v>
      </c>
      <c r="BS219" s="113">
        <v>0</v>
      </c>
      <c r="BT219" s="113">
        <v>0</v>
      </c>
      <c r="BU219" s="113">
        <v>0</v>
      </c>
      <c r="BV219" s="113">
        <v>79978.53</v>
      </c>
      <c r="BW219" s="113">
        <v>0</v>
      </c>
      <c r="BX219" s="113">
        <v>0</v>
      </c>
      <c r="BY219" s="113">
        <v>0</v>
      </c>
      <c r="BZ219" s="113">
        <v>0</v>
      </c>
      <c r="CA219" s="113">
        <v>0</v>
      </c>
      <c r="CB219" s="113">
        <v>0</v>
      </c>
      <c r="CC219" s="113">
        <v>0</v>
      </c>
      <c r="CD219" s="113">
        <v>0</v>
      </c>
      <c r="CE219" s="113">
        <v>0</v>
      </c>
      <c r="CF219" s="113">
        <v>0</v>
      </c>
      <c r="CG219" s="113">
        <v>0</v>
      </c>
      <c r="CH219" s="113">
        <v>0</v>
      </c>
      <c r="CI219" s="113">
        <v>0</v>
      </c>
      <c r="CJ219" s="113">
        <v>0</v>
      </c>
      <c r="CK219" s="113">
        <v>0</v>
      </c>
      <c r="CL219" s="113">
        <v>0</v>
      </c>
      <c r="CM219" s="113">
        <v>0</v>
      </c>
      <c r="CN219" s="113">
        <v>0</v>
      </c>
      <c r="CO219" s="113">
        <v>0</v>
      </c>
      <c r="CP219" s="113">
        <v>0</v>
      </c>
      <c r="CQ219" s="113">
        <v>0</v>
      </c>
      <c r="CR219" s="113">
        <v>0</v>
      </c>
      <c r="CS219" s="113">
        <v>0</v>
      </c>
      <c r="CT219" s="113">
        <v>0</v>
      </c>
      <c r="CU219" s="113">
        <v>0</v>
      </c>
      <c r="CV219" s="113">
        <v>0</v>
      </c>
      <c r="CW219" s="113">
        <v>0</v>
      </c>
      <c r="CX219" s="113">
        <v>0</v>
      </c>
      <c r="CY219" s="113">
        <v>0</v>
      </c>
      <c r="CZ219" s="113">
        <v>0</v>
      </c>
      <c r="DA219" s="113">
        <v>0</v>
      </c>
      <c r="DB219" s="113">
        <v>0</v>
      </c>
      <c r="DC219" s="113">
        <v>0</v>
      </c>
      <c r="DD219" s="113">
        <v>0</v>
      </c>
      <c r="DE219" s="113">
        <v>0</v>
      </c>
      <c r="DF219" s="113">
        <v>0</v>
      </c>
      <c r="DG219" s="113">
        <v>0</v>
      </c>
      <c r="DH219" s="113">
        <v>55847.3</v>
      </c>
      <c r="DI219" s="113">
        <v>0</v>
      </c>
      <c r="DJ219" s="113">
        <v>0</v>
      </c>
      <c r="DK219" s="113">
        <v>0</v>
      </c>
      <c r="DL219" s="113">
        <v>0</v>
      </c>
      <c r="DM219" s="113">
        <v>0</v>
      </c>
      <c r="DN219" s="113">
        <v>0</v>
      </c>
      <c r="DO219" s="113">
        <v>0</v>
      </c>
      <c r="DP219" s="113">
        <v>0</v>
      </c>
      <c r="DQ219" s="113">
        <v>0</v>
      </c>
      <c r="DR219" s="113">
        <v>0</v>
      </c>
      <c r="DS219" s="113">
        <v>0</v>
      </c>
      <c r="DT219" s="113">
        <v>0</v>
      </c>
      <c r="DU219" s="113">
        <v>0</v>
      </c>
      <c r="DV219" s="113">
        <v>0</v>
      </c>
      <c r="DW219" s="113">
        <v>0</v>
      </c>
      <c r="DX219" s="113">
        <v>0</v>
      </c>
      <c r="DY219" s="113">
        <v>0</v>
      </c>
      <c r="DZ219" s="113">
        <v>0</v>
      </c>
      <c r="EA219" s="113">
        <v>0</v>
      </c>
      <c r="EB219" s="113">
        <v>0</v>
      </c>
      <c r="EC219" s="113">
        <v>0</v>
      </c>
      <c r="ED219" s="113">
        <v>0</v>
      </c>
      <c r="EE219" s="113">
        <v>0</v>
      </c>
      <c r="EF219" s="113">
        <v>0</v>
      </c>
      <c r="EG219" s="113">
        <v>0</v>
      </c>
      <c r="EH219" s="113">
        <v>0</v>
      </c>
      <c r="EI219" s="113">
        <v>0</v>
      </c>
      <c r="EJ219" s="113">
        <v>0</v>
      </c>
      <c r="EK219" s="113">
        <v>0</v>
      </c>
      <c r="EL219" s="113">
        <v>0</v>
      </c>
      <c r="EM219" s="113">
        <v>0</v>
      </c>
      <c r="EN219" s="113">
        <v>0</v>
      </c>
      <c r="EO219" s="113">
        <v>0</v>
      </c>
      <c r="EP219" s="113">
        <v>0</v>
      </c>
      <c r="EQ219" s="113">
        <v>0</v>
      </c>
      <c r="ER219" s="113">
        <v>0</v>
      </c>
      <c r="ES219" s="113">
        <v>0</v>
      </c>
      <c r="ET219" s="113">
        <v>0</v>
      </c>
      <c r="EU219" s="113">
        <v>0</v>
      </c>
      <c r="EV219" s="113">
        <v>0</v>
      </c>
      <c r="EW219" s="113">
        <v>0</v>
      </c>
      <c r="EX219" s="113">
        <v>0</v>
      </c>
      <c r="EY219" s="113">
        <v>0</v>
      </c>
      <c r="EZ219" s="113">
        <v>0</v>
      </c>
      <c r="FA219" s="113">
        <v>0</v>
      </c>
      <c r="FB219" s="113">
        <v>0</v>
      </c>
      <c r="FC219" s="113">
        <v>0</v>
      </c>
      <c r="FD219" s="113">
        <v>0</v>
      </c>
      <c r="FE219" s="113">
        <v>0</v>
      </c>
      <c r="FF219" s="113">
        <v>0</v>
      </c>
      <c r="FG219" s="113">
        <v>0</v>
      </c>
      <c r="FH219" s="113">
        <v>0</v>
      </c>
      <c r="FI219" s="113">
        <v>0</v>
      </c>
      <c r="FJ219" s="113">
        <v>0</v>
      </c>
      <c r="FK219" s="113">
        <v>0</v>
      </c>
      <c r="FL219" s="113">
        <v>0</v>
      </c>
      <c r="FM219" s="113">
        <v>0</v>
      </c>
      <c r="FN219" s="113">
        <v>0</v>
      </c>
      <c r="FO219" s="113">
        <v>0</v>
      </c>
      <c r="FP219" s="113">
        <v>0</v>
      </c>
      <c r="FQ219" s="113">
        <v>0</v>
      </c>
      <c r="FR219" s="113">
        <v>0</v>
      </c>
      <c r="FS219" s="113">
        <v>0</v>
      </c>
      <c r="FT219" s="113">
        <v>0</v>
      </c>
      <c r="FU219" s="113">
        <v>0</v>
      </c>
      <c r="FV219" s="113">
        <v>0</v>
      </c>
      <c r="FW219" s="113">
        <v>0</v>
      </c>
      <c r="FX219" s="113">
        <v>0</v>
      </c>
      <c r="FY219" s="113">
        <v>0</v>
      </c>
      <c r="FZ219" s="113">
        <v>0</v>
      </c>
      <c r="GA219" s="113">
        <v>0</v>
      </c>
      <c r="GB219" s="113">
        <v>0</v>
      </c>
      <c r="GC219" s="113">
        <v>0</v>
      </c>
      <c r="GD219" s="113">
        <v>0</v>
      </c>
      <c r="GE219" s="113">
        <v>0</v>
      </c>
      <c r="GF219" s="113">
        <v>0</v>
      </c>
      <c r="GG219" s="113">
        <v>0</v>
      </c>
      <c r="GH219" s="113">
        <v>0</v>
      </c>
      <c r="GI219" s="113">
        <f>SUM(E219:GH219)</f>
        <v>135825.83000000002</v>
      </c>
    </row>
    <row r="220" spans="1:191" ht="10.5">
      <c r="A220" s="7" t="s">
        <v>368</v>
      </c>
      <c r="B220" s="726" t="s">
        <v>369</v>
      </c>
      <c r="C220" s="726"/>
      <c r="D220" s="72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  <c r="BC220" s="116"/>
      <c r="BD220" s="116"/>
      <c r="BE220" s="116"/>
      <c r="BF220" s="116"/>
      <c r="BG220" s="116"/>
      <c r="BH220" s="116"/>
      <c r="BI220" s="116"/>
      <c r="BJ220" s="116"/>
      <c r="BK220" s="116"/>
      <c r="BL220" s="116"/>
      <c r="BM220" s="116"/>
      <c r="BN220" s="116"/>
      <c r="BO220" s="116"/>
      <c r="BP220" s="116"/>
      <c r="BQ220" s="116"/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  <c r="EB220" s="116"/>
      <c r="EC220" s="116"/>
      <c r="ED220" s="116"/>
      <c r="EE220" s="116"/>
      <c r="EF220" s="116"/>
      <c r="EG220" s="116"/>
      <c r="EH220" s="116"/>
      <c r="EI220" s="116"/>
      <c r="EJ220" s="116"/>
      <c r="EK220" s="116"/>
      <c r="EL220" s="116"/>
      <c r="EM220" s="116"/>
      <c r="EN220" s="116"/>
      <c r="EO220" s="116"/>
      <c r="EP220" s="116"/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6"/>
      <c r="FA220" s="116"/>
      <c r="FB220" s="116"/>
      <c r="FC220" s="116"/>
      <c r="FD220" s="116"/>
      <c r="FE220" s="116"/>
      <c r="FF220" s="116"/>
      <c r="FG220" s="116"/>
      <c r="FH220" s="116"/>
      <c r="FI220" s="116"/>
      <c r="FJ220" s="116"/>
      <c r="FK220" s="116"/>
      <c r="FL220" s="116"/>
      <c r="FM220" s="116"/>
      <c r="FN220" s="116"/>
      <c r="FO220" s="116"/>
      <c r="FP220" s="116"/>
      <c r="FQ220" s="116"/>
      <c r="FR220" s="116"/>
      <c r="FS220" s="116"/>
      <c r="FT220" s="116"/>
      <c r="FU220" s="116"/>
      <c r="FV220" s="116"/>
      <c r="FW220" s="116"/>
      <c r="FX220" s="116"/>
      <c r="FY220" s="116"/>
      <c r="FZ220" s="116"/>
      <c r="GA220" s="116"/>
      <c r="GB220" s="116"/>
      <c r="GC220" s="116"/>
      <c r="GD220" s="116"/>
      <c r="GE220" s="116"/>
      <c r="GF220" s="116"/>
      <c r="GG220" s="116"/>
      <c r="GH220" s="116"/>
      <c r="GI220" s="116"/>
    </row>
    <row r="221" spans="1:191">
      <c r="A221" s="727" t="s">
        <v>0</v>
      </c>
      <c r="B221" s="727"/>
      <c r="C221" s="9" t="s">
        <v>233</v>
      </c>
      <c r="D221" t="s">
        <v>234</v>
      </c>
      <c r="E221" s="113">
        <v>0</v>
      </c>
      <c r="F221" s="113">
        <v>0</v>
      </c>
      <c r="G221" s="113">
        <v>0</v>
      </c>
      <c r="H221" s="113">
        <v>0</v>
      </c>
      <c r="I221" s="113">
        <v>0</v>
      </c>
      <c r="J221" s="113">
        <v>0</v>
      </c>
      <c r="K221" s="113">
        <v>0</v>
      </c>
      <c r="L221" s="113">
        <v>0</v>
      </c>
      <c r="M221" s="113">
        <v>0</v>
      </c>
      <c r="N221" s="113">
        <v>0</v>
      </c>
      <c r="O221" s="113">
        <v>0</v>
      </c>
      <c r="P221" s="113">
        <v>0</v>
      </c>
      <c r="Q221" s="113">
        <v>0</v>
      </c>
      <c r="R221" s="113">
        <v>0</v>
      </c>
      <c r="S221" s="113">
        <v>0</v>
      </c>
      <c r="T221" s="113">
        <v>0</v>
      </c>
      <c r="U221" s="113">
        <v>0</v>
      </c>
      <c r="V221" s="113">
        <v>0</v>
      </c>
      <c r="W221" s="113">
        <v>0</v>
      </c>
      <c r="X221" s="113">
        <v>0</v>
      </c>
      <c r="Y221" s="113">
        <v>0</v>
      </c>
      <c r="Z221" s="113">
        <v>0</v>
      </c>
      <c r="AA221" s="113">
        <v>0</v>
      </c>
      <c r="AB221" s="113">
        <v>0</v>
      </c>
      <c r="AC221" s="113">
        <v>0</v>
      </c>
      <c r="AD221" s="113">
        <v>0</v>
      </c>
      <c r="AE221" s="113">
        <v>0</v>
      </c>
      <c r="AF221" s="113">
        <v>0</v>
      </c>
      <c r="AG221" s="113">
        <v>0</v>
      </c>
      <c r="AH221" s="113">
        <v>0</v>
      </c>
      <c r="AI221" s="113">
        <v>0</v>
      </c>
      <c r="AJ221" s="113">
        <v>0</v>
      </c>
      <c r="AK221" s="113">
        <v>0</v>
      </c>
      <c r="AL221" s="113">
        <v>0</v>
      </c>
      <c r="AM221" s="113">
        <v>0</v>
      </c>
      <c r="AN221" s="113">
        <v>0</v>
      </c>
      <c r="AO221" s="113">
        <v>0</v>
      </c>
      <c r="AP221" s="113">
        <v>0</v>
      </c>
      <c r="AQ221" s="113">
        <v>0</v>
      </c>
      <c r="AR221" s="113">
        <v>0</v>
      </c>
      <c r="AS221" s="113">
        <v>0</v>
      </c>
      <c r="AT221" s="113">
        <v>0</v>
      </c>
      <c r="AU221" s="113">
        <v>0</v>
      </c>
      <c r="AV221" s="113">
        <v>0</v>
      </c>
      <c r="AW221" s="113">
        <v>0</v>
      </c>
      <c r="AX221" s="113">
        <v>0</v>
      </c>
      <c r="AY221" s="113">
        <v>0</v>
      </c>
      <c r="AZ221" s="113">
        <v>0</v>
      </c>
      <c r="BA221" s="113">
        <v>0</v>
      </c>
      <c r="BB221" s="113">
        <v>0</v>
      </c>
      <c r="BC221" s="113">
        <v>0</v>
      </c>
      <c r="BD221" s="113">
        <v>0</v>
      </c>
      <c r="BE221" s="113">
        <v>0</v>
      </c>
      <c r="BF221" s="113">
        <v>0</v>
      </c>
      <c r="BG221" s="113">
        <v>0</v>
      </c>
      <c r="BH221" s="113">
        <v>0</v>
      </c>
      <c r="BI221" s="113">
        <v>0</v>
      </c>
      <c r="BJ221" s="113">
        <v>0</v>
      </c>
      <c r="BK221" s="113">
        <v>0</v>
      </c>
      <c r="BL221" s="113">
        <v>0</v>
      </c>
      <c r="BM221" s="113">
        <v>0</v>
      </c>
      <c r="BN221" s="113">
        <v>0</v>
      </c>
      <c r="BO221" s="113">
        <v>0</v>
      </c>
      <c r="BP221" s="113">
        <v>0</v>
      </c>
      <c r="BQ221" s="113">
        <v>0</v>
      </c>
      <c r="BR221" s="113">
        <v>0</v>
      </c>
      <c r="BS221" s="113">
        <v>0</v>
      </c>
      <c r="BT221" s="113">
        <v>0</v>
      </c>
      <c r="BU221" s="113">
        <v>0</v>
      </c>
      <c r="BV221" s="113">
        <v>0</v>
      </c>
      <c r="BW221" s="113">
        <v>0</v>
      </c>
      <c r="BX221" s="113">
        <v>0</v>
      </c>
      <c r="BY221" s="113">
        <v>0</v>
      </c>
      <c r="BZ221" s="113">
        <v>0</v>
      </c>
      <c r="CA221" s="113">
        <v>0</v>
      </c>
      <c r="CB221" s="113">
        <v>0</v>
      </c>
      <c r="CC221" s="113">
        <v>0</v>
      </c>
      <c r="CD221" s="113">
        <v>0</v>
      </c>
      <c r="CE221" s="113">
        <v>0</v>
      </c>
      <c r="CF221" s="113">
        <v>0</v>
      </c>
      <c r="CG221" s="113">
        <v>0</v>
      </c>
      <c r="CH221" s="113">
        <v>0</v>
      </c>
      <c r="CI221" s="113">
        <v>0</v>
      </c>
      <c r="CJ221" s="113">
        <v>0</v>
      </c>
      <c r="CK221" s="113">
        <v>0</v>
      </c>
      <c r="CL221" s="113">
        <v>0</v>
      </c>
      <c r="CM221" s="113">
        <v>0</v>
      </c>
      <c r="CN221" s="113">
        <v>0</v>
      </c>
      <c r="CO221" s="113">
        <v>0</v>
      </c>
      <c r="CP221" s="113">
        <v>0</v>
      </c>
      <c r="CQ221" s="113">
        <v>0</v>
      </c>
      <c r="CR221" s="113">
        <v>0</v>
      </c>
      <c r="CS221" s="113">
        <v>0</v>
      </c>
      <c r="CT221" s="113">
        <v>0</v>
      </c>
      <c r="CU221" s="113">
        <v>0</v>
      </c>
      <c r="CV221" s="113">
        <v>0</v>
      </c>
      <c r="CW221" s="113">
        <v>0</v>
      </c>
      <c r="CX221" s="113">
        <v>0</v>
      </c>
      <c r="CY221" s="113">
        <v>0</v>
      </c>
      <c r="CZ221" s="113">
        <v>0</v>
      </c>
      <c r="DA221" s="113">
        <v>0</v>
      </c>
      <c r="DB221" s="113">
        <v>0</v>
      </c>
      <c r="DC221" s="113">
        <v>0</v>
      </c>
      <c r="DD221" s="113">
        <v>0</v>
      </c>
      <c r="DE221" s="113">
        <v>0</v>
      </c>
      <c r="DF221" s="113">
        <v>0</v>
      </c>
      <c r="DG221" s="113">
        <v>8643.09</v>
      </c>
      <c r="DH221" s="113">
        <v>0</v>
      </c>
      <c r="DI221" s="113">
        <v>0</v>
      </c>
      <c r="DJ221" s="113">
        <v>0</v>
      </c>
      <c r="DK221" s="113">
        <v>0</v>
      </c>
      <c r="DL221" s="113">
        <v>0</v>
      </c>
      <c r="DM221" s="113">
        <v>0</v>
      </c>
      <c r="DN221" s="113">
        <v>0</v>
      </c>
      <c r="DO221" s="113">
        <v>0</v>
      </c>
      <c r="DP221" s="113">
        <v>0</v>
      </c>
      <c r="DQ221" s="113">
        <v>0</v>
      </c>
      <c r="DR221" s="113">
        <v>0</v>
      </c>
      <c r="DS221" s="113">
        <v>0</v>
      </c>
      <c r="DT221" s="113">
        <v>0</v>
      </c>
      <c r="DU221" s="113">
        <v>0</v>
      </c>
      <c r="DV221" s="113">
        <v>0</v>
      </c>
      <c r="DW221" s="113">
        <v>0</v>
      </c>
      <c r="DX221" s="113">
        <v>0</v>
      </c>
      <c r="DY221" s="113">
        <v>0</v>
      </c>
      <c r="DZ221" s="113">
        <v>0</v>
      </c>
      <c r="EA221" s="113">
        <v>0</v>
      </c>
      <c r="EB221" s="113">
        <v>0</v>
      </c>
      <c r="EC221" s="113">
        <v>0</v>
      </c>
      <c r="ED221" s="113">
        <v>0</v>
      </c>
      <c r="EE221" s="113">
        <v>0</v>
      </c>
      <c r="EF221" s="113">
        <v>0</v>
      </c>
      <c r="EG221" s="113">
        <v>0</v>
      </c>
      <c r="EH221" s="113">
        <v>0</v>
      </c>
      <c r="EI221" s="113">
        <v>0</v>
      </c>
      <c r="EJ221" s="113">
        <v>0</v>
      </c>
      <c r="EK221" s="113">
        <v>0</v>
      </c>
      <c r="EL221" s="113">
        <v>0</v>
      </c>
      <c r="EM221" s="113">
        <v>0</v>
      </c>
      <c r="EN221" s="113">
        <v>0</v>
      </c>
      <c r="EO221" s="113">
        <v>0</v>
      </c>
      <c r="EP221" s="113">
        <v>0</v>
      </c>
      <c r="EQ221" s="113">
        <v>0</v>
      </c>
      <c r="ER221" s="113">
        <v>0</v>
      </c>
      <c r="ES221" s="113">
        <v>0</v>
      </c>
      <c r="ET221" s="113">
        <v>0</v>
      </c>
      <c r="EU221" s="113">
        <v>0</v>
      </c>
      <c r="EV221" s="113">
        <v>0</v>
      </c>
      <c r="EW221" s="113">
        <v>0</v>
      </c>
      <c r="EX221" s="113">
        <v>0</v>
      </c>
      <c r="EY221" s="113">
        <v>0</v>
      </c>
      <c r="EZ221" s="113">
        <v>0</v>
      </c>
      <c r="FA221" s="113">
        <v>0</v>
      </c>
      <c r="FB221" s="113">
        <v>0</v>
      </c>
      <c r="FC221" s="113">
        <v>0</v>
      </c>
      <c r="FD221" s="113">
        <v>0</v>
      </c>
      <c r="FE221" s="113">
        <v>0</v>
      </c>
      <c r="FF221" s="113">
        <v>0</v>
      </c>
      <c r="FG221" s="113">
        <v>0</v>
      </c>
      <c r="FH221" s="113">
        <v>0</v>
      </c>
      <c r="FI221" s="113">
        <v>0</v>
      </c>
      <c r="FJ221" s="113">
        <v>0</v>
      </c>
      <c r="FK221" s="113">
        <v>0</v>
      </c>
      <c r="FL221" s="113">
        <v>0</v>
      </c>
      <c r="FM221" s="113">
        <v>0</v>
      </c>
      <c r="FN221" s="113">
        <v>0</v>
      </c>
      <c r="FO221" s="113">
        <v>0</v>
      </c>
      <c r="FP221" s="113">
        <v>0</v>
      </c>
      <c r="FQ221" s="113">
        <v>0</v>
      </c>
      <c r="FR221" s="113">
        <v>0</v>
      </c>
      <c r="FS221" s="113">
        <v>0</v>
      </c>
      <c r="FT221" s="113">
        <v>0</v>
      </c>
      <c r="FU221" s="113">
        <v>0</v>
      </c>
      <c r="FV221" s="113">
        <v>0</v>
      </c>
      <c r="FW221" s="113">
        <v>0</v>
      </c>
      <c r="FX221" s="113">
        <v>0</v>
      </c>
      <c r="FY221" s="113">
        <v>0</v>
      </c>
      <c r="FZ221" s="113">
        <v>0</v>
      </c>
      <c r="GA221" s="113">
        <v>0</v>
      </c>
      <c r="GB221" s="113">
        <v>0</v>
      </c>
      <c r="GC221" s="113">
        <v>0</v>
      </c>
      <c r="GD221" s="113">
        <v>0</v>
      </c>
      <c r="GE221" s="113">
        <v>0</v>
      </c>
      <c r="GF221" s="113">
        <v>0</v>
      </c>
      <c r="GG221" s="113">
        <v>0</v>
      </c>
      <c r="GH221" s="113">
        <v>0</v>
      </c>
      <c r="GI221" s="113">
        <f>SUM(E221:GH221)</f>
        <v>8643.09</v>
      </c>
    </row>
    <row r="222" spans="1:191">
      <c r="A222" s="727" t="s">
        <v>0</v>
      </c>
      <c r="B222" s="727"/>
      <c r="C222" s="9" t="s">
        <v>315</v>
      </c>
      <c r="D222" t="s">
        <v>316</v>
      </c>
      <c r="E222" s="113">
        <v>0</v>
      </c>
      <c r="F222" s="113">
        <v>0</v>
      </c>
      <c r="G222" s="113">
        <v>0</v>
      </c>
      <c r="H222" s="113">
        <v>0</v>
      </c>
      <c r="I222" s="113">
        <v>77086.539999999994</v>
      </c>
      <c r="J222" s="113">
        <v>0</v>
      </c>
      <c r="K222" s="113">
        <v>0</v>
      </c>
      <c r="L222" s="113">
        <v>0</v>
      </c>
      <c r="M222" s="113">
        <v>0</v>
      </c>
      <c r="N222" s="113">
        <v>0</v>
      </c>
      <c r="O222" s="113">
        <v>0</v>
      </c>
      <c r="P222" s="113">
        <v>0</v>
      </c>
      <c r="Q222" s="113">
        <v>0</v>
      </c>
      <c r="R222" s="113">
        <v>0</v>
      </c>
      <c r="S222" s="113">
        <v>0</v>
      </c>
      <c r="T222" s="113">
        <v>0</v>
      </c>
      <c r="U222" s="113">
        <v>10666.69</v>
      </c>
      <c r="V222" s="113">
        <v>0</v>
      </c>
      <c r="W222" s="113">
        <v>0</v>
      </c>
      <c r="X222" s="113">
        <v>0</v>
      </c>
      <c r="Y222" s="113">
        <v>0</v>
      </c>
      <c r="Z222" s="113">
        <v>0</v>
      </c>
      <c r="AA222" s="113">
        <v>0</v>
      </c>
      <c r="AB222" s="113">
        <v>0</v>
      </c>
      <c r="AC222" s="113">
        <v>0</v>
      </c>
      <c r="AD222" s="113">
        <v>0</v>
      </c>
      <c r="AE222" s="113">
        <v>0</v>
      </c>
      <c r="AF222" s="113">
        <v>0</v>
      </c>
      <c r="AG222" s="113">
        <v>0</v>
      </c>
      <c r="AH222" s="113">
        <v>0</v>
      </c>
      <c r="AI222" s="113">
        <v>0</v>
      </c>
      <c r="AJ222" s="113">
        <v>0</v>
      </c>
      <c r="AK222" s="113">
        <v>0</v>
      </c>
      <c r="AL222" s="113">
        <v>0</v>
      </c>
      <c r="AM222" s="113">
        <v>0</v>
      </c>
      <c r="AN222" s="113">
        <v>0</v>
      </c>
      <c r="AO222" s="113">
        <v>0</v>
      </c>
      <c r="AP222" s="113">
        <v>0</v>
      </c>
      <c r="AQ222" s="113">
        <v>0</v>
      </c>
      <c r="AR222" s="113">
        <v>0</v>
      </c>
      <c r="AS222" s="113">
        <v>0</v>
      </c>
      <c r="AT222" s="113">
        <v>0</v>
      </c>
      <c r="AU222" s="113">
        <v>0</v>
      </c>
      <c r="AV222" s="113">
        <v>0</v>
      </c>
      <c r="AW222" s="113">
        <v>0</v>
      </c>
      <c r="AX222" s="113">
        <v>0</v>
      </c>
      <c r="AY222" s="113">
        <v>0</v>
      </c>
      <c r="AZ222" s="113">
        <v>0</v>
      </c>
      <c r="BA222" s="113">
        <v>0</v>
      </c>
      <c r="BB222" s="113">
        <v>0</v>
      </c>
      <c r="BC222" s="113">
        <v>0</v>
      </c>
      <c r="BD222" s="113">
        <v>0</v>
      </c>
      <c r="BE222" s="113">
        <v>0</v>
      </c>
      <c r="BF222" s="113">
        <v>0</v>
      </c>
      <c r="BG222" s="113">
        <v>0</v>
      </c>
      <c r="BH222" s="113">
        <v>0</v>
      </c>
      <c r="BI222" s="113">
        <v>0</v>
      </c>
      <c r="BJ222" s="113">
        <v>0</v>
      </c>
      <c r="BK222" s="113">
        <v>0</v>
      </c>
      <c r="BL222" s="113">
        <v>0</v>
      </c>
      <c r="BM222" s="113">
        <v>0</v>
      </c>
      <c r="BN222" s="113">
        <v>0</v>
      </c>
      <c r="BO222" s="113">
        <v>0</v>
      </c>
      <c r="BP222" s="113">
        <v>0</v>
      </c>
      <c r="BQ222" s="113">
        <v>0</v>
      </c>
      <c r="BR222" s="113">
        <v>0</v>
      </c>
      <c r="BS222" s="113">
        <v>0</v>
      </c>
      <c r="BT222" s="113">
        <v>0</v>
      </c>
      <c r="BU222" s="113">
        <v>0</v>
      </c>
      <c r="BV222" s="113">
        <v>0</v>
      </c>
      <c r="BW222" s="113">
        <v>0</v>
      </c>
      <c r="BX222" s="113">
        <v>0</v>
      </c>
      <c r="BY222" s="113">
        <v>0</v>
      </c>
      <c r="BZ222" s="113">
        <v>0</v>
      </c>
      <c r="CA222" s="113">
        <v>0</v>
      </c>
      <c r="CB222" s="113">
        <v>0</v>
      </c>
      <c r="CC222" s="113">
        <v>0</v>
      </c>
      <c r="CD222" s="113">
        <v>0</v>
      </c>
      <c r="CE222" s="113">
        <v>0</v>
      </c>
      <c r="CF222" s="113">
        <v>0</v>
      </c>
      <c r="CG222" s="113">
        <v>0</v>
      </c>
      <c r="CH222" s="113">
        <v>0</v>
      </c>
      <c r="CI222" s="113">
        <v>0</v>
      </c>
      <c r="CJ222" s="113">
        <v>0</v>
      </c>
      <c r="CK222" s="113">
        <v>0</v>
      </c>
      <c r="CL222" s="113">
        <v>0</v>
      </c>
      <c r="CM222" s="113">
        <v>0</v>
      </c>
      <c r="CN222" s="113">
        <v>0</v>
      </c>
      <c r="CO222" s="113">
        <v>34562.07</v>
      </c>
      <c r="CP222" s="113">
        <v>0</v>
      </c>
      <c r="CQ222" s="113">
        <v>0</v>
      </c>
      <c r="CR222" s="113">
        <v>0</v>
      </c>
      <c r="CS222" s="113">
        <v>0</v>
      </c>
      <c r="CT222" s="113">
        <v>0</v>
      </c>
      <c r="CU222" s="113">
        <v>0</v>
      </c>
      <c r="CV222" s="113">
        <v>0</v>
      </c>
      <c r="CW222" s="113">
        <v>0</v>
      </c>
      <c r="CX222" s="113">
        <v>0</v>
      </c>
      <c r="CY222" s="113">
        <v>0</v>
      </c>
      <c r="CZ222" s="113">
        <v>0</v>
      </c>
      <c r="DA222" s="113">
        <v>0</v>
      </c>
      <c r="DB222" s="113">
        <v>0</v>
      </c>
      <c r="DC222" s="113">
        <v>0</v>
      </c>
      <c r="DD222" s="113">
        <v>0</v>
      </c>
      <c r="DE222" s="113">
        <v>0</v>
      </c>
      <c r="DF222" s="113">
        <v>0</v>
      </c>
      <c r="DG222" s="113">
        <v>37651</v>
      </c>
      <c r="DH222" s="113">
        <v>0</v>
      </c>
      <c r="DI222" s="113">
        <v>0</v>
      </c>
      <c r="DJ222" s="113">
        <v>0</v>
      </c>
      <c r="DK222" s="113">
        <v>0</v>
      </c>
      <c r="DL222" s="113">
        <v>0</v>
      </c>
      <c r="DM222" s="113">
        <v>0</v>
      </c>
      <c r="DN222" s="113">
        <v>0</v>
      </c>
      <c r="DO222" s="113">
        <v>0</v>
      </c>
      <c r="DP222" s="113">
        <v>0</v>
      </c>
      <c r="DQ222" s="113">
        <v>0</v>
      </c>
      <c r="DR222" s="113">
        <v>0</v>
      </c>
      <c r="DS222" s="113">
        <v>0</v>
      </c>
      <c r="DT222" s="113">
        <v>0</v>
      </c>
      <c r="DU222" s="113">
        <v>0</v>
      </c>
      <c r="DV222" s="113">
        <v>0</v>
      </c>
      <c r="DW222" s="113">
        <v>0</v>
      </c>
      <c r="DX222" s="113">
        <v>0</v>
      </c>
      <c r="DY222" s="113">
        <v>0</v>
      </c>
      <c r="DZ222" s="113">
        <v>0</v>
      </c>
      <c r="EA222" s="113">
        <v>0</v>
      </c>
      <c r="EB222" s="113">
        <v>0</v>
      </c>
      <c r="EC222" s="113">
        <v>0</v>
      </c>
      <c r="ED222" s="113">
        <v>0</v>
      </c>
      <c r="EE222" s="113">
        <v>0</v>
      </c>
      <c r="EF222" s="113">
        <v>0</v>
      </c>
      <c r="EG222" s="113">
        <v>0</v>
      </c>
      <c r="EH222" s="113">
        <v>0</v>
      </c>
      <c r="EI222" s="113">
        <v>0</v>
      </c>
      <c r="EJ222" s="113">
        <v>0</v>
      </c>
      <c r="EK222" s="113">
        <v>0</v>
      </c>
      <c r="EL222" s="113">
        <v>0</v>
      </c>
      <c r="EM222" s="113">
        <v>0</v>
      </c>
      <c r="EN222" s="113">
        <v>0</v>
      </c>
      <c r="EO222" s="113">
        <v>0</v>
      </c>
      <c r="EP222" s="113">
        <v>0</v>
      </c>
      <c r="EQ222" s="113">
        <v>33772.239999999998</v>
      </c>
      <c r="ER222" s="113">
        <v>0</v>
      </c>
      <c r="ES222" s="113">
        <v>0</v>
      </c>
      <c r="ET222" s="113">
        <v>0</v>
      </c>
      <c r="EU222" s="113">
        <v>0</v>
      </c>
      <c r="EV222" s="113">
        <v>0</v>
      </c>
      <c r="EW222" s="113">
        <v>0</v>
      </c>
      <c r="EX222" s="113">
        <v>0</v>
      </c>
      <c r="EY222" s="113">
        <v>0</v>
      </c>
      <c r="EZ222" s="113">
        <v>0</v>
      </c>
      <c r="FA222" s="113">
        <v>0</v>
      </c>
      <c r="FB222" s="113">
        <v>0</v>
      </c>
      <c r="FC222" s="113">
        <v>0</v>
      </c>
      <c r="FD222" s="113">
        <v>0</v>
      </c>
      <c r="FE222" s="113">
        <v>0</v>
      </c>
      <c r="FF222" s="113">
        <v>0</v>
      </c>
      <c r="FG222" s="113">
        <v>0</v>
      </c>
      <c r="FH222" s="113">
        <v>0</v>
      </c>
      <c r="FI222" s="113">
        <v>0</v>
      </c>
      <c r="FJ222" s="113">
        <v>0</v>
      </c>
      <c r="FK222" s="113">
        <v>0</v>
      </c>
      <c r="FL222" s="113">
        <v>0</v>
      </c>
      <c r="FM222" s="113">
        <v>0</v>
      </c>
      <c r="FN222" s="113">
        <v>0</v>
      </c>
      <c r="FO222" s="113">
        <v>0</v>
      </c>
      <c r="FP222" s="113">
        <v>0</v>
      </c>
      <c r="FQ222" s="113">
        <v>0</v>
      </c>
      <c r="FR222" s="113">
        <v>0</v>
      </c>
      <c r="FS222" s="113">
        <v>0</v>
      </c>
      <c r="FT222" s="113">
        <v>0</v>
      </c>
      <c r="FU222" s="113">
        <v>0</v>
      </c>
      <c r="FV222" s="113">
        <v>0</v>
      </c>
      <c r="FW222" s="113">
        <v>0</v>
      </c>
      <c r="FX222" s="113">
        <v>0</v>
      </c>
      <c r="FY222" s="113">
        <v>0</v>
      </c>
      <c r="FZ222" s="113">
        <v>0</v>
      </c>
      <c r="GA222" s="113">
        <v>0</v>
      </c>
      <c r="GB222" s="113">
        <v>0</v>
      </c>
      <c r="GC222" s="113">
        <v>0</v>
      </c>
      <c r="GD222" s="113">
        <v>0</v>
      </c>
      <c r="GE222" s="113">
        <v>0</v>
      </c>
      <c r="GF222" s="113">
        <v>0</v>
      </c>
      <c r="GG222" s="113">
        <v>0</v>
      </c>
      <c r="GH222" s="113">
        <v>0</v>
      </c>
      <c r="GI222" s="113">
        <f>SUM(E222:GH222)</f>
        <v>193738.53999999998</v>
      </c>
    </row>
    <row r="223" spans="1:191" ht="10.5">
      <c r="A223" s="7" t="s">
        <v>370</v>
      </c>
      <c r="B223" s="726" t="s">
        <v>371</v>
      </c>
      <c r="C223" s="726"/>
      <c r="D223" s="72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116"/>
      <c r="AY223" s="116"/>
      <c r="AZ223" s="116"/>
      <c r="BA223" s="116"/>
      <c r="BB223" s="116"/>
      <c r="BC223" s="116"/>
      <c r="BD223" s="116"/>
      <c r="BE223" s="116"/>
      <c r="BF223" s="116"/>
      <c r="BG223" s="116"/>
      <c r="BH223" s="116"/>
      <c r="BI223" s="116"/>
      <c r="BJ223" s="116"/>
      <c r="BK223" s="116"/>
      <c r="BL223" s="116"/>
      <c r="BM223" s="116"/>
      <c r="BN223" s="116"/>
      <c r="BO223" s="116"/>
      <c r="BP223" s="116"/>
      <c r="BQ223" s="116"/>
      <c r="BR223" s="116"/>
      <c r="BS223" s="116"/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  <c r="EB223" s="116"/>
      <c r="EC223" s="116"/>
      <c r="ED223" s="116"/>
      <c r="EE223" s="116"/>
      <c r="EF223" s="116"/>
      <c r="EG223" s="116"/>
      <c r="EH223" s="116"/>
      <c r="EI223" s="116"/>
      <c r="EJ223" s="116"/>
      <c r="EK223" s="116"/>
      <c r="EL223" s="116"/>
      <c r="EM223" s="116"/>
      <c r="EN223" s="116"/>
      <c r="EO223" s="116"/>
      <c r="EP223" s="116"/>
      <c r="EQ223" s="116"/>
      <c r="ER223" s="116"/>
      <c r="ES223" s="116"/>
      <c r="ET223" s="116"/>
      <c r="EU223" s="116"/>
      <c r="EV223" s="116"/>
      <c r="EW223" s="116"/>
      <c r="EX223" s="116"/>
      <c r="EY223" s="116"/>
      <c r="EZ223" s="116"/>
      <c r="FA223" s="116"/>
      <c r="FB223" s="116"/>
      <c r="FC223" s="116"/>
      <c r="FD223" s="116"/>
      <c r="FE223" s="116"/>
      <c r="FF223" s="116"/>
      <c r="FG223" s="116"/>
      <c r="FH223" s="116"/>
      <c r="FI223" s="116"/>
      <c r="FJ223" s="116"/>
      <c r="FK223" s="116"/>
      <c r="FL223" s="116"/>
      <c r="FM223" s="116"/>
      <c r="FN223" s="116"/>
      <c r="FO223" s="116"/>
      <c r="FP223" s="116"/>
      <c r="FQ223" s="116"/>
      <c r="FR223" s="116"/>
      <c r="FS223" s="116"/>
      <c r="FT223" s="116"/>
      <c r="FU223" s="116"/>
      <c r="FV223" s="116"/>
      <c r="FW223" s="116"/>
      <c r="FX223" s="116"/>
      <c r="FY223" s="116"/>
      <c r="FZ223" s="116"/>
      <c r="GA223" s="116"/>
      <c r="GB223" s="116"/>
      <c r="GC223" s="116"/>
      <c r="GD223" s="116"/>
      <c r="GE223" s="116"/>
      <c r="GF223" s="116"/>
      <c r="GG223" s="116"/>
      <c r="GH223" s="116"/>
      <c r="GI223" s="116"/>
    </row>
    <row r="224" spans="1:191">
      <c r="A224" s="727" t="s">
        <v>0</v>
      </c>
      <c r="B224" s="727"/>
      <c r="C224" s="9" t="s">
        <v>233</v>
      </c>
      <c r="D224" t="s">
        <v>234</v>
      </c>
      <c r="E224" s="113">
        <v>0</v>
      </c>
      <c r="F224" s="113">
        <v>0</v>
      </c>
      <c r="G224" s="113">
        <v>0</v>
      </c>
      <c r="H224" s="113">
        <v>0</v>
      </c>
      <c r="I224" s="113">
        <v>0</v>
      </c>
      <c r="J224" s="113">
        <v>0</v>
      </c>
      <c r="K224" s="113">
        <v>0</v>
      </c>
      <c r="L224" s="113">
        <v>0</v>
      </c>
      <c r="M224" s="113">
        <v>0</v>
      </c>
      <c r="N224" s="113">
        <v>0</v>
      </c>
      <c r="O224" s="113">
        <v>0</v>
      </c>
      <c r="P224" s="113">
        <v>0</v>
      </c>
      <c r="Q224" s="113">
        <v>0</v>
      </c>
      <c r="R224" s="113">
        <v>0</v>
      </c>
      <c r="S224" s="113">
        <v>0</v>
      </c>
      <c r="T224" s="113">
        <v>0</v>
      </c>
      <c r="U224" s="113">
        <v>0</v>
      </c>
      <c r="V224" s="113">
        <v>0</v>
      </c>
      <c r="W224" s="113">
        <v>0</v>
      </c>
      <c r="X224" s="113">
        <v>0</v>
      </c>
      <c r="Y224" s="113">
        <v>0</v>
      </c>
      <c r="Z224" s="113">
        <v>0</v>
      </c>
      <c r="AA224" s="113">
        <v>0</v>
      </c>
      <c r="AB224" s="113">
        <v>0</v>
      </c>
      <c r="AC224" s="113">
        <v>0</v>
      </c>
      <c r="AD224" s="113">
        <v>0</v>
      </c>
      <c r="AE224" s="113">
        <v>0</v>
      </c>
      <c r="AF224" s="113">
        <v>0</v>
      </c>
      <c r="AG224" s="113">
        <v>0</v>
      </c>
      <c r="AH224" s="113">
        <v>0</v>
      </c>
      <c r="AI224" s="113">
        <v>0</v>
      </c>
      <c r="AJ224" s="113">
        <v>0</v>
      </c>
      <c r="AK224" s="113">
        <v>0</v>
      </c>
      <c r="AL224" s="113">
        <v>0</v>
      </c>
      <c r="AM224" s="113">
        <v>0</v>
      </c>
      <c r="AN224" s="113">
        <v>0</v>
      </c>
      <c r="AO224" s="113">
        <v>0</v>
      </c>
      <c r="AP224" s="113">
        <v>0</v>
      </c>
      <c r="AQ224" s="113">
        <v>0</v>
      </c>
      <c r="AR224" s="113">
        <v>0</v>
      </c>
      <c r="AS224" s="113">
        <v>0</v>
      </c>
      <c r="AT224" s="113">
        <v>0</v>
      </c>
      <c r="AU224" s="113">
        <v>0</v>
      </c>
      <c r="AV224" s="113">
        <v>0</v>
      </c>
      <c r="AW224" s="113">
        <v>0</v>
      </c>
      <c r="AX224" s="113">
        <v>0</v>
      </c>
      <c r="AY224" s="113">
        <v>0</v>
      </c>
      <c r="AZ224" s="113">
        <v>0</v>
      </c>
      <c r="BA224" s="113">
        <v>0</v>
      </c>
      <c r="BB224" s="113">
        <v>157.5</v>
      </c>
      <c r="BC224" s="113">
        <v>0</v>
      </c>
      <c r="BD224" s="113">
        <v>0</v>
      </c>
      <c r="BE224" s="113">
        <v>0</v>
      </c>
      <c r="BF224" s="113">
        <v>0</v>
      </c>
      <c r="BG224" s="113">
        <v>0</v>
      </c>
      <c r="BH224" s="113">
        <v>0</v>
      </c>
      <c r="BI224" s="113">
        <v>0</v>
      </c>
      <c r="BJ224" s="113">
        <v>0</v>
      </c>
      <c r="BK224" s="113">
        <v>0</v>
      </c>
      <c r="BL224" s="113">
        <v>0</v>
      </c>
      <c r="BM224" s="113">
        <v>0</v>
      </c>
      <c r="BN224" s="113">
        <v>0</v>
      </c>
      <c r="BO224" s="113">
        <v>0</v>
      </c>
      <c r="BP224" s="113">
        <v>0</v>
      </c>
      <c r="BQ224" s="113">
        <v>0</v>
      </c>
      <c r="BR224" s="113">
        <v>0</v>
      </c>
      <c r="BS224" s="113">
        <v>0</v>
      </c>
      <c r="BT224" s="113">
        <v>0</v>
      </c>
      <c r="BU224" s="113">
        <v>0</v>
      </c>
      <c r="BV224" s="113">
        <v>0</v>
      </c>
      <c r="BW224" s="113">
        <v>0</v>
      </c>
      <c r="BX224" s="113">
        <v>0</v>
      </c>
      <c r="BY224" s="113">
        <v>0</v>
      </c>
      <c r="BZ224" s="113">
        <v>0</v>
      </c>
      <c r="CA224" s="113">
        <v>0</v>
      </c>
      <c r="CB224" s="113">
        <v>0</v>
      </c>
      <c r="CC224" s="113">
        <v>0</v>
      </c>
      <c r="CD224" s="113">
        <v>0</v>
      </c>
      <c r="CE224" s="113">
        <v>0</v>
      </c>
      <c r="CF224" s="113">
        <v>0</v>
      </c>
      <c r="CG224" s="113">
        <v>0</v>
      </c>
      <c r="CH224" s="113">
        <v>0</v>
      </c>
      <c r="CI224" s="113">
        <v>0</v>
      </c>
      <c r="CJ224" s="113">
        <v>0</v>
      </c>
      <c r="CK224" s="113">
        <v>0</v>
      </c>
      <c r="CL224" s="113">
        <v>0</v>
      </c>
      <c r="CM224" s="113">
        <v>0</v>
      </c>
      <c r="CN224" s="113">
        <v>0</v>
      </c>
      <c r="CO224" s="113">
        <v>0</v>
      </c>
      <c r="CP224" s="113">
        <v>0</v>
      </c>
      <c r="CQ224" s="113">
        <v>0</v>
      </c>
      <c r="CR224" s="113">
        <v>0</v>
      </c>
      <c r="CS224" s="113">
        <v>0</v>
      </c>
      <c r="CT224" s="113">
        <v>0</v>
      </c>
      <c r="CU224" s="113">
        <v>0</v>
      </c>
      <c r="CV224" s="113">
        <v>0</v>
      </c>
      <c r="CW224" s="113">
        <v>0</v>
      </c>
      <c r="CX224" s="113">
        <v>0</v>
      </c>
      <c r="CY224" s="113">
        <v>0</v>
      </c>
      <c r="CZ224" s="113">
        <v>0</v>
      </c>
      <c r="DA224" s="113">
        <v>0</v>
      </c>
      <c r="DB224" s="113">
        <v>0</v>
      </c>
      <c r="DC224" s="113">
        <v>0</v>
      </c>
      <c r="DD224" s="113">
        <v>0</v>
      </c>
      <c r="DE224" s="113">
        <v>0</v>
      </c>
      <c r="DF224" s="113">
        <v>0</v>
      </c>
      <c r="DG224" s="113">
        <v>2654.32</v>
      </c>
      <c r="DH224" s="113">
        <v>0</v>
      </c>
      <c r="DI224" s="113">
        <v>0</v>
      </c>
      <c r="DJ224" s="113">
        <v>0</v>
      </c>
      <c r="DK224" s="113">
        <v>0</v>
      </c>
      <c r="DL224" s="113">
        <v>0</v>
      </c>
      <c r="DM224" s="113">
        <v>0</v>
      </c>
      <c r="DN224" s="113">
        <v>0</v>
      </c>
      <c r="DO224" s="113">
        <v>0</v>
      </c>
      <c r="DP224" s="113">
        <v>0</v>
      </c>
      <c r="DQ224" s="113">
        <v>0</v>
      </c>
      <c r="DR224" s="113">
        <v>3801.54</v>
      </c>
      <c r="DS224" s="113">
        <v>0</v>
      </c>
      <c r="DT224" s="113">
        <v>0</v>
      </c>
      <c r="DU224" s="113">
        <v>0</v>
      </c>
      <c r="DV224" s="113">
        <v>0</v>
      </c>
      <c r="DW224" s="113">
        <v>0</v>
      </c>
      <c r="DX224" s="113">
        <v>0</v>
      </c>
      <c r="DY224" s="113">
        <v>0</v>
      </c>
      <c r="DZ224" s="113">
        <v>0</v>
      </c>
      <c r="EA224" s="113">
        <v>0</v>
      </c>
      <c r="EB224" s="113">
        <v>0</v>
      </c>
      <c r="EC224" s="113">
        <v>0</v>
      </c>
      <c r="ED224" s="113">
        <v>0</v>
      </c>
      <c r="EE224" s="113">
        <v>0</v>
      </c>
      <c r="EF224" s="113">
        <v>0</v>
      </c>
      <c r="EG224" s="113">
        <v>0</v>
      </c>
      <c r="EH224" s="113">
        <v>0</v>
      </c>
      <c r="EI224" s="113">
        <v>1748.21</v>
      </c>
      <c r="EJ224" s="113">
        <v>0</v>
      </c>
      <c r="EK224" s="113">
        <v>0</v>
      </c>
      <c r="EL224" s="113">
        <v>0</v>
      </c>
      <c r="EM224" s="113">
        <v>0</v>
      </c>
      <c r="EN224" s="113">
        <v>0</v>
      </c>
      <c r="EO224" s="113">
        <v>0</v>
      </c>
      <c r="EP224" s="113">
        <v>0</v>
      </c>
      <c r="EQ224" s="113">
        <v>0</v>
      </c>
      <c r="ER224" s="113">
        <v>0</v>
      </c>
      <c r="ES224" s="113">
        <v>0</v>
      </c>
      <c r="ET224" s="113">
        <v>0</v>
      </c>
      <c r="EU224" s="113">
        <v>0</v>
      </c>
      <c r="EV224" s="113">
        <v>0</v>
      </c>
      <c r="EW224" s="113">
        <v>0</v>
      </c>
      <c r="EX224" s="113">
        <v>0</v>
      </c>
      <c r="EY224" s="113">
        <v>0</v>
      </c>
      <c r="EZ224" s="113">
        <v>0</v>
      </c>
      <c r="FA224" s="113">
        <v>0</v>
      </c>
      <c r="FB224" s="113">
        <v>0</v>
      </c>
      <c r="FC224" s="113">
        <v>0</v>
      </c>
      <c r="FD224" s="113">
        <v>0</v>
      </c>
      <c r="FE224" s="113">
        <v>0</v>
      </c>
      <c r="FF224" s="113">
        <v>0</v>
      </c>
      <c r="FG224" s="113">
        <v>0</v>
      </c>
      <c r="FH224" s="113">
        <v>0</v>
      </c>
      <c r="FI224" s="113">
        <v>0</v>
      </c>
      <c r="FJ224" s="113">
        <v>0</v>
      </c>
      <c r="FK224" s="113">
        <v>0</v>
      </c>
      <c r="FL224" s="113">
        <v>0</v>
      </c>
      <c r="FM224" s="113">
        <v>0</v>
      </c>
      <c r="FN224" s="113">
        <v>0</v>
      </c>
      <c r="FO224" s="113">
        <v>0</v>
      </c>
      <c r="FP224" s="113">
        <v>0</v>
      </c>
      <c r="FQ224" s="113">
        <v>0</v>
      </c>
      <c r="FR224" s="113">
        <v>0</v>
      </c>
      <c r="FS224" s="113">
        <v>0</v>
      </c>
      <c r="FT224" s="113">
        <v>0</v>
      </c>
      <c r="FU224" s="113">
        <v>0</v>
      </c>
      <c r="FV224" s="113">
        <v>0</v>
      </c>
      <c r="FW224" s="113">
        <v>0</v>
      </c>
      <c r="FX224" s="113">
        <v>0</v>
      </c>
      <c r="FY224" s="113">
        <v>0</v>
      </c>
      <c r="FZ224" s="113">
        <v>0</v>
      </c>
      <c r="GA224" s="113">
        <v>0</v>
      </c>
      <c r="GB224" s="113">
        <v>0</v>
      </c>
      <c r="GC224" s="113">
        <v>0</v>
      </c>
      <c r="GD224" s="113">
        <v>0</v>
      </c>
      <c r="GE224" s="113">
        <v>0</v>
      </c>
      <c r="GF224" s="113">
        <v>0</v>
      </c>
      <c r="GG224" s="113">
        <v>0</v>
      </c>
      <c r="GH224" s="113">
        <v>0</v>
      </c>
      <c r="GI224" s="113">
        <f>SUM(E224:GH224)</f>
        <v>8361.57</v>
      </c>
    </row>
    <row r="225" spans="1:191">
      <c r="A225" s="727" t="s">
        <v>0</v>
      </c>
      <c r="B225" s="727"/>
      <c r="C225" s="9" t="s">
        <v>315</v>
      </c>
      <c r="D225" t="s">
        <v>316</v>
      </c>
      <c r="E225" s="113">
        <v>0</v>
      </c>
      <c r="F225" s="113">
        <v>0</v>
      </c>
      <c r="G225" s="113">
        <v>0</v>
      </c>
      <c r="H225" s="113">
        <v>45779.54</v>
      </c>
      <c r="I225" s="113">
        <v>958238.85</v>
      </c>
      <c r="J225" s="113">
        <v>0</v>
      </c>
      <c r="K225" s="113">
        <v>0</v>
      </c>
      <c r="L225" s="113">
        <v>0</v>
      </c>
      <c r="M225" s="113">
        <v>0</v>
      </c>
      <c r="N225" s="113">
        <v>0</v>
      </c>
      <c r="O225" s="113">
        <v>0</v>
      </c>
      <c r="P225" s="113">
        <v>0</v>
      </c>
      <c r="Q225" s="113">
        <v>0</v>
      </c>
      <c r="R225" s="113">
        <v>0</v>
      </c>
      <c r="S225" s="113">
        <v>0</v>
      </c>
      <c r="T225" s="113">
        <v>1869.49</v>
      </c>
      <c r="U225" s="113">
        <v>31824.22</v>
      </c>
      <c r="V225" s="113">
        <v>19481.53</v>
      </c>
      <c r="W225" s="113">
        <v>0</v>
      </c>
      <c r="X225" s="113">
        <v>45619.15</v>
      </c>
      <c r="Y225" s="113">
        <v>0</v>
      </c>
      <c r="Z225" s="113">
        <v>0</v>
      </c>
      <c r="AA225" s="113">
        <v>0</v>
      </c>
      <c r="AB225" s="113">
        <v>0</v>
      </c>
      <c r="AC225" s="113">
        <v>0</v>
      </c>
      <c r="AD225" s="113">
        <v>0</v>
      </c>
      <c r="AE225" s="113">
        <v>0</v>
      </c>
      <c r="AF225" s="113">
        <v>88999.2</v>
      </c>
      <c r="AG225" s="113">
        <v>0</v>
      </c>
      <c r="AH225" s="113">
        <v>0</v>
      </c>
      <c r="AI225" s="113">
        <v>0</v>
      </c>
      <c r="AJ225" s="113">
        <v>0</v>
      </c>
      <c r="AK225" s="113">
        <v>0</v>
      </c>
      <c r="AL225" s="113">
        <v>0</v>
      </c>
      <c r="AM225" s="113">
        <v>53748.24</v>
      </c>
      <c r="AN225" s="113">
        <v>0</v>
      </c>
      <c r="AO225" s="113">
        <v>0</v>
      </c>
      <c r="AP225" s="113">
        <v>0</v>
      </c>
      <c r="AQ225" s="113">
        <v>0</v>
      </c>
      <c r="AR225" s="113">
        <v>0</v>
      </c>
      <c r="AS225" s="113">
        <v>0</v>
      </c>
      <c r="AT225" s="113">
        <v>40421.97</v>
      </c>
      <c r="AU225" s="113">
        <v>0</v>
      </c>
      <c r="AV225" s="113">
        <v>0</v>
      </c>
      <c r="AW225" s="113">
        <v>0</v>
      </c>
      <c r="AX225" s="113">
        <v>0</v>
      </c>
      <c r="AY225" s="113">
        <v>82288.17</v>
      </c>
      <c r="AZ225" s="113">
        <v>0</v>
      </c>
      <c r="BA225" s="113">
        <v>0</v>
      </c>
      <c r="BB225" s="113">
        <v>93930.1</v>
      </c>
      <c r="BC225" s="113">
        <v>211430.93</v>
      </c>
      <c r="BD225" s="113">
        <v>0</v>
      </c>
      <c r="BE225" s="113">
        <v>0</v>
      </c>
      <c r="BF225" s="113">
        <v>72007.929999999993</v>
      </c>
      <c r="BG225" s="113">
        <v>0</v>
      </c>
      <c r="BH225" s="113">
        <v>0</v>
      </c>
      <c r="BI225" s="113">
        <v>0</v>
      </c>
      <c r="BJ225" s="113">
        <v>91365.31</v>
      </c>
      <c r="BK225" s="113">
        <v>0</v>
      </c>
      <c r="BL225" s="113">
        <v>0</v>
      </c>
      <c r="BM225" s="113">
        <v>0</v>
      </c>
      <c r="BN225" s="113">
        <v>0</v>
      </c>
      <c r="BO225" s="113">
        <v>0</v>
      </c>
      <c r="BP225" s="113">
        <v>0</v>
      </c>
      <c r="BQ225" s="113">
        <v>0</v>
      </c>
      <c r="BR225" s="113">
        <v>0</v>
      </c>
      <c r="BS225" s="113">
        <v>0</v>
      </c>
      <c r="BT225" s="113">
        <v>0</v>
      </c>
      <c r="BU225" s="113">
        <v>0</v>
      </c>
      <c r="BV225" s="113">
        <v>223184.31</v>
      </c>
      <c r="BW225" s="113">
        <v>0</v>
      </c>
      <c r="BX225" s="113">
        <v>0</v>
      </c>
      <c r="BY225" s="113">
        <v>0</v>
      </c>
      <c r="BZ225" s="113">
        <v>0</v>
      </c>
      <c r="CA225" s="113">
        <v>0</v>
      </c>
      <c r="CB225" s="113">
        <v>97115.7</v>
      </c>
      <c r="CC225" s="113">
        <v>0</v>
      </c>
      <c r="CD225" s="113">
        <v>0</v>
      </c>
      <c r="CE225" s="113">
        <v>0</v>
      </c>
      <c r="CF225" s="113">
        <v>0</v>
      </c>
      <c r="CG225" s="113">
        <v>0</v>
      </c>
      <c r="CH225" s="113">
        <v>0</v>
      </c>
      <c r="CI225" s="113">
        <v>0</v>
      </c>
      <c r="CJ225" s="113">
        <v>0</v>
      </c>
      <c r="CK225" s="113">
        <v>0</v>
      </c>
      <c r="CL225" s="113">
        <v>0</v>
      </c>
      <c r="CM225" s="113">
        <v>0</v>
      </c>
      <c r="CN225" s="113">
        <v>0</v>
      </c>
      <c r="CO225" s="113">
        <v>0</v>
      </c>
      <c r="CP225" s="113">
        <v>0</v>
      </c>
      <c r="CQ225" s="113">
        <v>0</v>
      </c>
      <c r="CR225" s="113">
        <v>0</v>
      </c>
      <c r="CS225" s="113">
        <v>0</v>
      </c>
      <c r="CT225" s="113">
        <v>0</v>
      </c>
      <c r="CU225" s="113">
        <v>0</v>
      </c>
      <c r="CV225" s="113">
        <v>0</v>
      </c>
      <c r="CW225" s="113">
        <v>0</v>
      </c>
      <c r="CX225" s="113">
        <v>0</v>
      </c>
      <c r="CY225" s="113">
        <v>0</v>
      </c>
      <c r="CZ225" s="113">
        <v>0</v>
      </c>
      <c r="DA225" s="113">
        <v>0</v>
      </c>
      <c r="DB225" s="113">
        <v>0</v>
      </c>
      <c r="DC225" s="113">
        <v>0</v>
      </c>
      <c r="DD225" s="113">
        <v>0</v>
      </c>
      <c r="DE225" s="113">
        <v>0</v>
      </c>
      <c r="DF225" s="113">
        <v>0</v>
      </c>
      <c r="DG225" s="113">
        <v>84561.64</v>
      </c>
      <c r="DH225" s="113">
        <v>73663.5</v>
      </c>
      <c r="DI225" s="113">
        <v>0</v>
      </c>
      <c r="DJ225" s="113">
        <v>0</v>
      </c>
      <c r="DK225" s="113">
        <v>0</v>
      </c>
      <c r="DL225" s="113">
        <v>0</v>
      </c>
      <c r="DM225" s="113">
        <v>113163.88</v>
      </c>
      <c r="DN225" s="113">
        <v>0</v>
      </c>
      <c r="DO225" s="113">
        <v>0</v>
      </c>
      <c r="DP225" s="113">
        <v>0</v>
      </c>
      <c r="DQ225" s="113">
        <v>0</v>
      </c>
      <c r="DR225" s="113">
        <v>0</v>
      </c>
      <c r="DS225" s="113">
        <v>0</v>
      </c>
      <c r="DT225" s="113">
        <v>0</v>
      </c>
      <c r="DU225" s="113">
        <v>0</v>
      </c>
      <c r="DV225" s="113">
        <v>0</v>
      </c>
      <c r="DW225" s="113">
        <v>0</v>
      </c>
      <c r="DX225" s="113">
        <v>0</v>
      </c>
      <c r="DY225" s="113">
        <v>0</v>
      </c>
      <c r="DZ225" s="113">
        <v>0</v>
      </c>
      <c r="EA225" s="113">
        <v>0</v>
      </c>
      <c r="EB225" s="113">
        <v>0</v>
      </c>
      <c r="EC225" s="113">
        <v>0</v>
      </c>
      <c r="ED225" s="113">
        <v>0</v>
      </c>
      <c r="EE225" s="113">
        <v>0</v>
      </c>
      <c r="EF225" s="113">
        <v>0</v>
      </c>
      <c r="EG225" s="113">
        <v>0</v>
      </c>
      <c r="EH225" s="113">
        <v>0</v>
      </c>
      <c r="EI225" s="113">
        <v>8949.33</v>
      </c>
      <c r="EJ225" s="113">
        <v>22342.97</v>
      </c>
      <c r="EK225" s="113">
        <v>0</v>
      </c>
      <c r="EL225" s="113">
        <v>0</v>
      </c>
      <c r="EM225" s="113">
        <v>0</v>
      </c>
      <c r="EN225" s="113">
        <v>0</v>
      </c>
      <c r="EO225" s="113">
        <v>0</v>
      </c>
      <c r="EP225" s="113">
        <v>12271.74</v>
      </c>
      <c r="EQ225" s="113">
        <v>0</v>
      </c>
      <c r="ER225" s="113">
        <v>0</v>
      </c>
      <c r="ES225" s="113">
        <v>0</v>
      </c>
      <c r="ET225" s="113">
        <v>0</v>
      </c>
      <c r="EU225" s="113">
        <v>0</v>
      </c>
      <c r="EV225" s="113">
        <v>0</v>
      </c>
      <c r="EW225" s="113">
        <v>0</v>
      </c>
      <c r="EX225" s="113">
        <v>0</v>
      </c>
      <c r="EY225" s="113">
        <v>0</v>
      </c>
      <c r="EZ225" s="113">
        <v>0</v>
      </c>
      <c r="FA225" s="113">
        <v>0</v>
      </c>
      <c r="FB225" s="113">
        <v>0</v>
      </c>
      <c r="FC225" s="113">
        <v>0</v>
      </c>
      <c r="FD225" s="113">
        <v>0</v>
      </c>
      <c r="FE225" s="113">
        <v>0</v>
      </c>
      <c r="FF225" s="113">
        <v>0</v>
      </c>
      <c r="FG225" s="113">
        <v>0</v>
      </c>
      <c r="FH225" s="113">
        <v>0</v>
      </c>
      <c r="FI225" s="113">
        <v>0</v>
      </c>
      <c r="FJ225" s="113">
        <v>0</v>
      </c>
      <c r="FK225" s="113">
        <v>0</v>
      </c>
      <c r="FL225" s="113">
        <v>0</v>
      </c>
      <c r="FM225" s="113">
        <v>0</v>
      </c>
      <c r="FN225" s="113">
        <v>0</v>
      </c>
      <c r="FO225" s="113">
        <v>0</v>
      </c>
      <c r="FP225" s="113">
        <v>0</v>
      </c>
      <c r="FQ225" s="113">
        <v>0</v>
      </c>
      <c r="FR225" s="113">
        <v>0</v>
      </c>
      <c r="FS225" s="113">
        <v>0</v>
      </c>
      <c r="FT225" s="113">
        <v>0</v>
      </c>
      <c r="FU225" s="113">
        <v>0</v>
      </c>
      <c r="FV225" s="113">
        <v>0</v>
      </c>
      <c r="FW225" s="113">
        <v>0</v>
      </c>
      <c r="FX225" s="113">
        <v>0</v>
      </c>
      <c r="FY225" s="113">
        <v>0</v>
      </c>
      <c r="FZ225" s="113">
        <v>0</v>
      </c>
      <c r="GA225" s="113">
        <v>0</v>
      </c>
      <c r="GB225" s="113">
        <v>0</v>
      </c>
      <c r="GC225" s="113">
        <v>0</v>
      </c>
      <c r="GD225" s="113">
        <v>0</v>
      </c>
      <c r="GE225" s="113">
        <v>0</v>
      </c>
      <c r="GF225" s="113">
        <v>0</v>
      </c>
      <c r="GG225" s="113">
        <v>0</v>
      </c>
      <c r="GH225" s="113">
        <v>0</v>
      </c>
      <c r="GI225" s="113">
        <f>SUM(E225:GH225)</f>
        <v>2472257.7000000002</v>
      </c>
    </row>
    <row r="226" spans="1:191" ht="10.5">
      <c r="A226" s="7" t="s">
        <v>372</v>
      </c>
      <c r="B226" s="726" t="s">
        <v>373</v>
      </c>
      <c r="C226" s="726"/>
      <c r="D226" s="72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116"/>
      <c r="AE226" s="116"/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116"/>
      <c r="AY226" s="116"/>
      <c r="AZ226" s="116"/>
      <c r="BA226" s="116"/>
      <c r="BB226" s="116"/>
      <c r="BC226" s="116"/>
      <c r="BD226" s="116"/>
      <c r="BE226" s="116"/>
      <c r="BF226" s="116"/>
      <c r="BG226" s="116"/>
      <c r="BH226" s="116"/>
      <c r="BI226" s="116"/>
      <c r="BJ226" s="116"/>
      <c r="BK226" s="116"/>
      <c r="BL226" s="116"/>
      <c r="BM226" s="116"/>
      <c r="BN226" s="116"/>
      <c r="BO226" s="116"/>
      <c r="BP226" s="116"/>
      <c r="BQ226" s="116"/>
      <c r="BR226" s="116"/>
      <c r="BS226" s="116"/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  <c r="EB226" s="116"/>
      <c r="EC226" s="116"/>
      <c r="ED226" s="116"/>
      <c r="EE226" s="116"/>
      <c r="EF226" s="116"/>
      <c r="EG226" s="116"/>
      <c r="EH226" s="116"/>
      <c r="EI226" s="116"/>
      <c r="EJ226" s="116"/>
      <c r="EK226" s="116"/>
      <c r="EL226" s="116"/>
      <c r="EM226" s="116"/>
      <c r="EN226" s="116"/>
      <c r="EO226" s="116"/>
      <c r="EP226" s="116"/>
      <c r="EQ226" s="116"/>
      <c r="ER226" s="116"/>
      <c r="ES226" s="116"/>
      <c r="ET226" s="116"/>
      <c r="EU226" s="116"/>
      <c r="EV226" s="116"/>
      <c r="EW226" s="116"/>
      <c r="EX226" s="116"/>
      <c r="EY226" s="116"/>
      <c r="EZ226" s="116"/>
      <c r="FA226" s="116"/>
      <c r="FB226" s="116"/>
      <c r="FC226" s="116"/>
      <c r="FD226" s="116"/>
      <c r="FE226" s="116"/>
      <c r="FF226" s="116"/>
      <c r="FG226" s="116"/>
      <c r="FH226" s="116"/>
      <c r="FI226" s="116"/>
      <c r="FJ226" s="116"/>
      <c r="FK226" s="116"/>
      <c r="FL226" s="116"/>
      <c r="FM226" s="116"/>
      <c r="FN226" s="116"/>
      <c r="FO226" s="116"/>
      <c r="FP226" s="116"/>
      <c r="FQ226" s="116"/>
      <c r="FR226" s="116"/>
      <c r="FS226" s="116"/>
      <c r="FT226" s="116"/>
      <c r="FU226" s="116"/>
      <c r="FV226" s="116"/>
      <c r="FW226" s="116"/>
      <c r="FX226" s="116"/>
      <c r="FY226" s="116"/>
      <c r="FZ226" s="116"/>
      <c r="GA226" s="116"/>
      <c r="GB226" s="116"/>
      <c r="GC226" s="116"/>
      <c r="GD226" s="116"/>
      <c r="GE226" s="116"/>
      <c r="GF226" s="116"/>
      <c r="GG226" s="116"/>
      <c r="GH226" s="116"/>
      <c r="GI226" s="116"/>
    </row>
    <row r="227" spans="1:191">
      <c r="A227" s="727" t="s">
        <v>0</v>
      </c>
      <c r="B227" s="727"/>
      <c r="C227" s="9" t="s">
        <v>315</v>
      </c>
      <c r="D227" t="s">
        <v>316</v>
      </c>
      <c r="E227" s="113">
        <v>0</v>
      </c>
      <c r="F227" s="113">
        <v>0</v>
      </c>
      <c r="G227" s="113">
        <v>0</v>
      </c>
      <c r="H227" s="113">
        <v>0</v>
      </c>
      <c r="I227" s="113">
        <v>3295.85</v>
      </c>
      <c r="J227" s="113">
        <v>0</v>
      </c>
      <c r="K227" s="113">
        <v>0</v>
      </c>
      <c r="L227" s="113">
        <v>0</v>
      </c>
      <c r="M227" s="113">
        <v>0</v>
      </c>
      <c r="N227" s="113">
        <v>0</v>
      </c>
      <c r="O227" s="113">
        <v>0</v>
      </c>
      <c r="P227" s="113">
        <v>0</v>
      </c>
      <c r="Q227" s="113">
        <v>0</v>
      </c>
      <c r="R227" s="113">
        <v>0</v>
      </c>
      <c r="S227" s="113">
        <v>0</v>
      </c>
      <c r="T227" s="113">
        <v>0</v>
      </c>
      <c r="U227" s="113">
        <v>0</v>
      </c>
      <c r="V227" s="113">
        <v>0</v>
      </c>
      <c r="W227" s="113">
        <v>0</v>
      </c>
      <c r="X227" s="113">
        <v>0</v>
      </c>
      <c r="Y227" s="113">
        <v>0</v>
      </c>
      <c r="Z227" s="113">
        <v>0</v>
      </c>
      <c r="AA227" s="113">
        <v>0</v>
      </c>
      <c r="AB227" s="113">
        <v>0</v>
      </c>
      <c r="AC227" s="113">
        <v>0</v>
      </c>
      <c r="AD227" s="113">
        <v>0</v>
      </c>
      <c r="AE227" s="113">
        <v>0</v>
      </c>
      <c r="AF227" s="113">
        <v>0</v>
      </c>
      <c r="AG227" s="113">
        <v>0</v>
      </c>
      <c r="AH227" s="113">
        <v>0</v>
      </c>
      <c r="AI227" s="113">
        <v>0</v>
      </c>
      <c r="AJ227" s="113">
        <v>0</v>
      </c>
      <c r="AK227" s="113">
        <v>0</v>
      </c>
      <c r="AL227" s="113">
        <v>0</v>
      </c>
      <c r="AM227" s="113">
        <v>0</v>
      </c>
      <c r="AN227" s="113">
        <v>0</v>
      </c>
      <c r="AO227" s="113">
        <v>0</v>
      </c>
      <c r="AP227" s="113">
        <v>0</v>
      </c>
      <c r="AQ227" s="113">
        <v>0</v>
      </c>
      <c r="AR227" s="113">
        <v>0</v>
      </c>
      <c r="AS227" s="113">
        <v>0</v>
      </c>
      <c r="AT227" s="113">
        <v>8931.01</v>
      </c>
      <c r="AU227" s="113">
        <v>0</v>
      </c>
      <c r="AV227" s="113">
        <v>0</v>
      </c>
      <c r="AW227" s="113">
        <v>0</v>
      </c>
      <c r="AX227" s="113">
        <v>0</v>
      </c>
      <c r="AY227" s="113">
        <v>0</v>
      </c>
      <c r="AZ227" s="113">
        <v>0</v>
      </c>
      <c r="BA227" s="113">
        <v>0</v>
      </c>
      <c r="BB227" s="113">
        <v>31150</v>
      </c>
      <c r="BC227" s="113">
        <v>0</v>
      </c>
      <c r="BD227" s="113">
        <v>0</v>
      </c>
      <c r="BE227" s="113">
        <v>0</v>
      </c>
      <c r="BF227" s="113">
        <v>0</v>
      </c>
      <c r="BG227" s="113">
        <v>0</v>
      </c>
      <c r="BH227" s="113">
        <v>0</v>
      </c>
      <c r="BI227" s="113">
        <v>0</v>
      </c>
      <c r="BJ227" s="113">
        <v>0</v>
      </c>
      <c r="BK227" s="113">
        <v>0</v>
      </c>
      <c r="BL227" s="113">
        <v>0</v>
      </c>
      <c r="BM227" s="113">
        <v>0</v>
      </c>
      <c r="BN227" s="113">
        <v>0</v>
      </c>
      <c r="BO227" s="113">
        <v>0</v>
      </c>
      <c r="BP227" s="113">
        <v>0</v>
      </c>
      <c r="BQ227" s="113">
        <v>0</v>
      </c>
      <c r="BR227" s="113">
        <v>0</v>
      </c>
      <c r="BS227" s="113">
        <v>0</v>
      </c>
      <c r="BT227" s="113">
        <v>0</v>
      </c>
      <c r="BU227" s="113">
        <v>0</v>
      </c>
      <c r="BV227" s="113">
        <v>7180.81</v>
      </c>
      <c r="BW227" s="113">
        <v>0</v>
      </c>
      <c r="BX227" s="113">
        <v>0</v>
      </c>
      <c r="BY227" s="113">
        <v>0</v>
      </c>
      <c r="BZ227" s="113">
        <v>0</v>
      </c>
      <c r="CA227" s="113">
        <v>0</v>
      </c>
      <c r="CB227" s="113">
        <v>0</v>
      </c>
      <c r="CC227" s="113">
        <v>0</v>
      </c>
      <c r="CD227" s="113">
        <v>0</v>
      </c>
      <c r="CE227" s="113">
        <v>0</v>
      </c>
      <c r="CF227" s="113">
        <v>0</v>
      </c>
      <c r="CG227" s="113">
        <v>0</v>
      </c>
      <c r="CH227" s="113">
        <v>0</v>
      </c>
      <c r="CI227" s="113">
        <v>0</v>
      </c>
      <c r="CJ227" s="113">
        <v>0</v>
      </c>
      <c r="CK227" s="113">
        <v>0</v>
      </c>
      <c r="CL227" s="113">
        <v>0</v>
      </c>
      <c r="CM227" s="113">
        <v>0</v>
      </c>
      <c r="CN227" s="113">
        <v>0</v>
      </c>
      <c r="CO227" s="113">
        <v>0</v>
      </c>
      <c r="CP227" s="113">
        <v>0</v>
      </c>
      <c r="CQ227" s="113">
        <v>0</v>
      </c>
      <c r="CR227" s="113">
        <v>0</v>
      </c>
      <c r="CS227" s="113">
        <v>0</v>
      </c>
      <c r="CT227" s="113">
        <v>0</v>
      </c>
      <c r="CU227" s="113">
        <v>0</v>
      </c>
      <c r="CV227" s="113">
        <v>0</v>
      </c>
      <c r="CW227" s="113">
        <v>0</v>
      </c>
      <c r="CX227" s="113">
        <v>0</v>
      </c>
      <c r="CY227" s="113">
        <v>0</v>
      </c>
      <c r="CZ227" s="113">
        <v>0</v>
      </c>
      <c r="DA227" s="113">
        <v>0</v>
      </c>
      <c r="DB227" s="113">
        <v>0</v>
      </c>
      <c r="DC227" s="113">
        <v>0</v>
      </c>
      <c r="DD227" s="113">
        <v>0</v>
      </c>
      <c r="DE227" s="113">
        <v>0</v>
      </c>
      <c r="DF227" s="113">
        <v>0</v>
      </c>
      <c r="DG227" s="113">
        <v>16272.5</v>
      </c>
      <c r="DH227" s="113">
        <v>0</v>
      </c>
      <c r="DI227" s="113">
        <v>0</v>
      </c>
      <c r="DJ227" s="113">
        <v>0</v>
      </c>
      <c r="DK227" s="113">
        <v>0</v>
      </c>
      <c r="DL227" s="113">
        <v>0</v>
      </c>
      <c r="DM227" s="113">
        <v>0</v>
      </c>
      <c r="DN227" s="113">
        <v>0</v>
      </c>
      <c r="DO227" s="113">
        <v>0</v>
      </c>
      <c r="DP227" s="113">
        <v>0</v>
      </c>
      <c r="DQ227" s="113">
        <v>0</v>
      </c>
      <c r="DR227" s="113">
        <v>0</v>
      </c>
      <c r="DS227" s="113">
        <v>0</v>
      </c>
      <c r="DT227" s="113">
        <v>0</v>
      </c>
      <c r="DU227" s="113">
        <v>0</v>
      </c>
      <c r="DV227" s="113">
        <v>0</v>
      </c>
      <c r="DW227" s="113">
        <v>0</v>
      </c>
      <c r="DX227" s="113">
        <v>0</v>
      </c>
      <c r="DY227" s="113">
        <v>0</v>
      </c>
      <c r="DZ227" s="113">
        <v>0</v>
      </c>
      <c r="EA227" s="113">
        <v>0</v>
      </c>
      <c r="EB227" s="113">
        <v>0</v>
      </c>
      <c r="EC227" s="113">
        <v>0</v>
      </c>
      <c r="ED227" s="113">
        <v>0</v>
      </c>
      <c r="EE227" s="113">
        <v>0</v>
      </c>
      <c r="EF227" s="113">
        <v>0</v>
      </c>
      <c r="EG227" s="113">
        <v>0</v>
      </c>
      <c r="EH227" s="113">
        <v>0</v>
      </c>
      <c r="EI227" s="113">
        <v>0</v>
      </c>
      <c r="EJ227" s="113">
        <v>0</v>
      </c>
      <c r="EK227" s="113">
        <v>0</v>
      </c>
      <c r="EL227" s="113">
        <v>0</v>
      </c>
      <c r="EM227" s="113">
        <v>0</v>
      </c>
      <c r="EN227" s="113">
        <v>0</v>
      </c>
      <c r="EO227" s="113">
        <v>0</v>
      </c>
      <c r="EP227" s="113">
        <v>0</v>
      </c>
      <c r="EQ227" s="113">
        <v>0</v>
      </c>
      <c r="ER227" s="113">
        <v>0</v>
      </c>
      <c r="ES227" s="113">
        <v>0</v>
      </c>
      <c r="ET227" s="113">
        <v>0</v>
      </c>
      <c r="EU227" s="113">
        <v>0</v>
      </c>
      <c r="EV227" s="113">
        <v>0</v>
      </c>
      <c r="EW227" s="113">
        <v>0</v>
      </c>
      <c r="EX227" s="113">
        <v>0</v>
      </c>
      <c r="EY227" s="113">
        <v>0</v>
      </c>
      <c r="EZ227" s="113">
        <v>0</v>
      </c>
      <c r="FA227" s="113">
        <v>0</v>
      </c>
      <c r="FB227" s="113">
        <v>0</v>
      </c>
      <c r="FC227" s="113">
        <v>0</v>
      </c>
      <c r="FD227" s="113">
        <v>0</v>
      </c>
      <c r="FE227" s="113">
        <v>0</v>
      </c>
      <c r="FF227" s="113">
        <v>0</v>
      </c>
      <c r="FG227" s="113">
        <v>0</v>
      </c>
      <c r="FH227" s="113">
        <v>0</v>
      </c>
      <c r="FI227" s="113">
        <v>0</v>
      </c>
      <c r="FJ227" s="113">
        <v>0</v>
      </c>
      <c r="FK227" s="113">
        <v>0</v>
      </c>
      <c r="FL227" s="113">
        <v>0</v>
      </c>
      <c r="FM227" s="113">
        <v>0</v>
      </c>
      <c r="FN227" s="113">
        <v>0</v>
      </c>
      <c r="FO227" s="113">
        <v>0</v>
      </c>
      <c r="FP227" s="113">
        <v>0</v>
      </c>
      <c r="FQ227" s="113">
        <v>0</v>
      </c>
      <c r="FR227" s="113">
        <v>0</v>
      </c>
      <c r="FS227" s="113">
        <v>0</v>
      </c>
      <c r="FT227" s="113">
        <v>0</v>
      </c>
      <c r="FU227" s="113">
        <v>0</v>
      </c>
      <c r="FV227" s="113">
        <v>0</v>
      </c>
      <c r="FW227" s="113">
        <v>0</v>
      </c>
      <c r="FX227" s="113">
        <v>0</v>
      </c>
      <c r="FY227" s="113">
        <v>0</v>
      </c>
      <c r="FZ227" s="113">
        <v>0</v>
      </c>
      <c r="GA227" s="113">
        <v>0</v>
      </c>
      <c r="GB227" s="113">
        <v>0</v>
      </c>
      <c r="GC227" s="113">
        <v>0</v>
      </c>
      <c r="GD227" s="113">
        <v>0</v>
      </c>
      <c r="GE227" s="113">
        <v>0</v>
      </c>
      <c r="GF227" s="113">
        <v>0</v>
      </c>
      <c r="GG227" s="113">
        <v>0</v>
      </c>
      <c r="GH227" s="113">
        <v>0</v>
      </c>
      <c r="GI227" s="113">
        <f>SUM(E227:GH227)</f>
        <v>66830.17</v>
      </c>
    </row>
    <row r="228" spans="1:191" ht="10.5">
      <c r="A228" s="7" t="s">
        <v>374</v>
      </c>
      <c r="B228" s="726" t="s">
        <v>375</v>
      </c>
      <c r="C228" s="726"/>
      <c r="D228" s="72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16"/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116"/>
      <c r="AY228" s="116"/>
      <c r="AZ228" s="116"/>
      <c r="BA228" s="116"/>
      <c r="BB228" s="116"/>
      <c r="BC228" s="116"/>
      <c r="BD228" s="116"/>
      <c r="BE228" s="116"/>
      <c r="BF228" s="116"/>
      <c r="BG228" s="116"/>
      <c r="BH228" s="116"/>
      <c r="BI228" s="116"/>
      <c r="BJ228" s="116"/>
      <c r="BK228" s="116"/>
      <c r="BL228" s="116"/>
      <c r="BM228" s="116"/>
      <c r="BN228" s="116"/>
      <c r="BO228" s="116"/>
      <c r="BP228" s="116"/>
      <c r="BQ228" s="116"/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  <c r="EB228" s="116"/>
      <c r="EC228" s="116"/>
      <c r="ED228" s="116"/>
      <c r="EE228" s="116"/>
      <c r="EF228" s="116"/>
      <c r="EG228" s="116"/>
      <c r="EH228" s="116"/>
      <c r="EI228" s="116"/>
      <c r="EJ228" s="116"/>
      <c r="EK228" s="116"/>
      <c r="EL228" s="116"/>
      <c r="EM228" s="116"/>
      <c r="EN228" s="116"/>
      <c r="EO228" s="116"/>
      <c r="EP228" s="116"/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6"/>
      <c r="FA228" s="116"/>
      <c r="FB228" s="116"/>
      <c r="FC228" s="116"/>
      <c r="FD228" s="116"/>
      <c r="FE228" s="116"/>
      <c r="FF228" s="116"/>
      <c r="FG228" s="116"/>
      <c r="FH228" s="116"/>
      <c r="FI228" s="116"/>
      <c r="FJ228" s="116"/>
      <c r="FK228" s="116"/>
      <c r="FL228" s="116"/>
      <c r="FM228" s="116"/>
      <c r="FN228" s="116"/>
      <c r="FO228" s="116"/>
      <c r="FP228" s="116"/>
      <c r="FQ228" s="116"/>
      <c r="FR228" s="116"/>
      <c r="FS228" s="116"/>
      <c r="FT228" s="116"/>
      <c r="FU228" s="116"/>
      <c r="FV228" s="116"/>
      <c r="FW228" s="116"/>
      <c r="FX228" s="116"/>
      <c r="FY228" s="116"/>
      <c r="FZ228" s="116"/>
      <c r="GA228" s="116"/>
      <c r="GB228" s="116"/>
      <c r="GC228" s="116"/>
      <c r="GD228" s="116"/>
      <c r="GE228" s="116"/>
      <c r="GF228" s="116"/>
      <c r="GG228" s="116"/>
      <c r="GH228" s="116"/>
      <c r="GI228" s="116"/>
    </row>
    <row r="229" spans="1:191">
      <c r="A229" s="727" t="s">
        <v>0</v>
      </c>
      <c r="B229" s="727"/>
      <c r="C229" s="9" t="s">
        <v>233</v>
      </c>
      <c r="D229" t="s">
        <v>234</v>
      </c>
      <c r="E229" s="113">
        <v>0</v>
      </c>
      <c r="F229" s="113">
        <v>0</v>
      </c>
      <c r="G229" s="113">
        <v>0</v>
      </c>
      <c r="H229" s="113">
        <v>0</v>
      </c>
      <c r="I229" s="113">
        <v>0</v>
      </c>
      <c r="J229" s="113">
        <v>0</v>
      </c>
      <c r="K229" s="113">
        <v>0</v>
      </c>
      <c r="L229" s="113">
        <v>0</v>
      </c>
      <c r="M229" s="113">
        <v>0</v>
      </c>
      <c r="N229" s="113">
        <v>0</v>
      </c>
      <c r="O229" s="113">
        <v>0</v>
      </c>
      <c r="P229" s="113">
        <v>0</v>
      </c>
      <c r="Q229" s="113">
        <v>0</v>
      </c>
      <c r="R229" s="113">
        <v>0</v>
      </c>
      <c r="S229" s="113">
        <v>0</v>
      </c>
      <c r="T229" s="113">
        <v>0</v>
      </c>
      <c r="U229" s="113">
        <v>0</v>
      </c>
      <c r="V229" s="113">
        <v>0</v>
      </c>
      <c r="W229" s="113">
        <v>0</v>
      </c>
      <c r="X229" s="113">
        <v>0</v>
      </c>
      <c r="Y229" s="113">
        <v>0</v>
      </c>
      <c r="Z229" s="113">
        <v>0</v>
      </c>
      <c r="AA229" s="113">
        <v>0</v>
      </c>
      <c r="AB229" s="113">
        <v>0</v>
      </c>
      <c r="AC229" s="113">
        <v>0</v>
      </c>
      <c r="AD229" s="113">
        <v>0</v>
      </c>
      <c r="AE229" s="113">
        <v>0</v>
      </c>
      <c r="AF229" s="113">
        <v>0</v>
      </c>
      <c r="AG229" s="113">
        <v>0</v>
      </c>
      <c r="AH229" s="113">
        <v>0</v>
      </c>
      <c r="AI229" s="113">
        <v>0</v>
      </c>
      <c r="AJ229" s="113">
        <v>0</v>
      </c>
      <c r="AK229" s="113">
        <v>0</v>
      </c>
      <c r="AL229" s="113">
        <v>0</v>
      </c>
      <c r="AM229" s="113">
        <v>0</v>
      </c>
      <c r="AN229" s="113">
        <v>0</v>
      </c>
      <c r="AO229" s="113">
        <v>0</v>
      </c>
      <c r="AP229" s="113">
        <v>0</v>
      </c>
      <c r="AQ229" s="113">
        <v>0</v>
      </c>
      <c r="AR229" s="113">
        <v>0</v>
      </c>
      <c r="AS229" s="113">
        <v>0</v>
      </c>
      <c r="AT229" s="113">
        <v>0</v>
      </c>
      <c r="AU229" s="113">
        <v>0</v>
      </c>
      <c r="AV229" s="113">
        <v>0</v>
      </c>
      <c r="AW229" s="113">
        <v>0</v>
      </c>
      <c r="AX229" s="113">
        <v>0</v>
      </c>
      <c r="AY229" s="113">
        <v>0</v>
      </c>
      <c r="AZ229" s="113">
        <v>0</v>
      </c>
      <c r="BA229" s="113">
        <v>0</v>
      </c>
      <c r="BB229" s="113">
        <v>0</v>
      </c>
      <c r="BC229" s="113">
        <v>0</v>
      </c>
      <c r="BD229" s="113">
        <v>0</v>
      </c>
      <c r="BE229" s="113">
        <v>0</v>
      </c>
      <c r="BF229" s="113">
        <v>0</v>
      </c>
      <c r="BG229" s="113">
        <v>0</v>
      </c>
      <c r="BH229" s="113">
        <v>0</v>
      </c>
      <c r="BI229" s="113">
        <v>0</v>
      </c>
      <c r="BJ229" s="113">
        <v>0</v>
      </c>
      <c r="BK229" s="113">
        <v>0</v>
      </c>
      <c r="BL229" s="113">
        <v>0</v>
      </c>
      <c r="BM229" s="113">
        <v>0</v>
      </c>
      <c r="BN229" s="113">
        <v>0</v>
      </c>
      <c r="BO229" s="113">
        <v>0</v>
      </c>
      <c r="BP229" s="113">
        <v>0</v>
      </c>
      <c r="BQ229" s="113">
        <v>0</v>
      </c>
      <c r="BR229" s="113">
        <v>0</v>
      </c>
      <c r="BS229" s="113">
        <v>0</v>
      </c>
      <c r="BT229" s="113">
        <v>0</v>
      </c>
      <c r="BU229" s="113">
        <v>0</v>
      </c>
      <c r="BV229" s="113">
        <v>0</v>
      </c>
      <c r="BW229" s="113">
        <v>0</v>
      </c>
      <c r="BX229" s="113">
        <v>0</v>
      </c>
      <c r="BY229" s="113">
        <v>0</v>
      </c>
      <c r="BZ229" s="113">
        <v>0</v>
      </c>
      <c r="CA229" s="113">
        <v>0</v>
      </c>
      <c r="CB229" s="113">
        <v>0</v>
      </c>
      <c r="CC229" s="113">
        <v>0</v>
      </c>
      <c r="CD229" s="113">
        <v>0</v>
      </c>
      <c r="CE229" s="113">
        <v>0</v>
      </c>
      <c r="CF229" s="113">
        <v>0</v>
      </c>
      <c r="CG229" s="113">
        <v>0</v>
      </c>
      <c r="CH229" s="113">
        <v>0</v>
      </c>
      <c r="CI229" s="113">
        <v>0</v>
      </c>
      <c r="CJ229" s="113">
        <v>0</v>
      </c>
      <c r="CK229" s="113">
        <v>0</v>
      </c>
      <c r="CL229" s="113">
        <v>0</v>
      </c>
      <c r="CM229" s="113">
        <v>0</v>
      </c>
      <c r="CN229" s="113">
        <v>0</v>
      </c>
      <c r="CO229" s="113">
        <v>0</v>
      </c>
      <c r="CP229" s="113">
        <v>0</v>
      </c>
      <c r="CQ229" s="113">
        <v>0</v>
      </c>
      <c r="CR229" s="113">
        <v>0</v>
      </c>
      <c r="CS229" s="113">
        <v>0</v>
      </c>
      <c r="CT229" s="113">
        <v>0</v>
      </c>
      <c r="CU229" s="113">
        <v>0</v>
      </c>
      <c r="CV229" s="113">
        <v>0</v>
      </c>
      <c r="CW229" s="113">
        <v>0</v>
      </c>
      <c r="CX229" s="113">
        <v>0</v>
      </c>
      <c r="CY229" s="113">
        <v>0</v>
      </c>
      <c r="CZ229" s="113">
        <v>0</v>
      </c>
      <c r="DA229" s="113">
        <v>0</v>
      </c>
      <c r="DB229" s="113">
        <v>0</v>
      </c>
      <c r="DC229" s="113">
        <v>0</v>
      </c>
      <c r="DD229" s="113">
        <v>0</v>
      </c>
      <c r="DE229" s="113">
        <v>0</v>
      </c>
      <c r="DF229" s="113">
        <v>0</v>
      </c>
      <c r="DG229" s="113">
        <v>413.34</v>
      </c>
      <c r="DH229" s="113">
        <v>0</v>
      </c>
      <c r="DI229" s="113">
        <v>0</v>
      </c>
      <c r="DJ229" s="113">
        <v>0</v>
      </c>
      <c r="DK229" s="113">
        <v>0</v>
      </c>
      <c r="DL229" s="113">
        <v>0</v>
      </c>
      <c r="DM229" s="113">
        <v>0</v>
      </c>
      <c r="DN229" s="113">
        <v>0</v>
      </c>
      <c r="DO229" s="113">
        <v>0</v>
      </c>
      <c r="DP229" s="113">
        <v>0</v>
      </c>
      <c r="DQ229" s="113">
        <v>0</v>
      </c>
      <c r="DR229" s="113">
        <v>0</v>
      </c>
      <c r="DS229" s="113">
        <v>0</v>
      </c>
      <c r="DT229" s="113">
        <v>0</v>
      </c>
      <c r="DU229" s="113">
        <v>0</v>
      </c>
      <c r="DV229" s="113">
        <v>0</v>
      </c>
      <c r="DW229" s="113">
        <v>0</v>
      </c>
      <c r="DX229" s="113">
        <v>0</v>
      </c>
      <c r="DY229" s="113">
        <v>0</v>
      </c>
      <c r="DZ229" s="113">
        <v>0</v>
      </c>
      <c r="EA229" s="113">
        <v>0</v>
      </c>
      <c r="EB229" s="113">
        <v>0</v>
      </c>
      <c r="EC229" s="113">
        <v>0</v>
      </c>
      <c r="ED229" s="113">
        <v>0</v>
      </c>
      <c r="EE229" s="113">
        <v>0</v>
      </c>
      <c r="EF229" s="113">
        <v>0</v>
      </c>
      <c r="EG229" s="113">
        <v>0</v>
      </c>
      <c r="EH229" s="113">
        <v>0</v>
      </c>
      <c r="EI229" s="113">
        <v>0</v>
      </c>
      <c r="EJ229" s="113">
        <v>0</v>
      </c>
      <c r="EK229" s="113">
        <v>0</v>
      </c>
      <c r="EL229" s="113">
        <v>0</v>
      </c>
      <c r="EM229" s="113">
        <v>0</v>
      </c>
      <c r="EN229" s="113">
        <v>0</v>
      </c>
      <c r="EO229" s="113">
        <v>0</v>
      </c>
      <c r="EP229" s="113">
        <v>0</v>
      </c>
      <c r="EQ229" s="113">
        <v>0</v>
      </c>
      <c r="ER229" s="113">
        <v>0</v>
      </c>
      <c r="ES229" s="113">
        <v>0</v>
      </c>
      <c r="ET229" s="113">
        <v>0</v>
      </c>
      <c r="EU229" s="113">
        <v>0</v>
      </c>
      <c r="EV229" s="113">
        <v>0</v>
      </c>
      <c r="EW229" s="113">
        <v>0</v>
      </c>
      <c r="EX229" s="113">
        <v>0</v>
      </c>
      <c r="EY229" s="113">
        <v>0</v>
      </c>
      <c r="EZ229" s="113">
        <v>0</v>
      </c>
      <c r="FA229" s="113">
        <v>0</v>
      </c>
      <c r="FB229" s="113">
        <v>0</v>
      </c>
      <c r="FC229" s="113">
        <v>0</v>
      </c>
      <c r="FD229" s="113">
        <v>0</v>
      </c>
      <c r="FE229" s="113">
        <v>0</v>
      </c>
      <c r="FF229" s="113">
        <v>0</v>
      </c>
      <c r="FG229" s="113">
        <v>0</v>
      </c>
      <c r="FH229" s="113">
        <v>0</v>
      </c>
      <c r="FI229" s="113">
        <v>0</v>
      </c>
      <c r="FJ229" s="113">
        <v>0</v>
      </c>
      <c r="FK229" s="113">
        <v>0</v>
      </c>
      <c r="FL229" s="113">
        <v>0</v>
      </c>
      <c r="FM229" s="113">
        <v>0</v>
      </c>
      <c r="FN229" s="113">
        <v>0</v>
      </c>
      <c r="FO229" s="113">
        <v>0</v>
      </c>
      <c r="FP229" s="113">
        <v>0</v>
      </c>
      <c r="FQ229" s="113">
        <v>0</v>
      </c>
      <c r="FR229" s="113">
        <v>0</v>
      </c>
      <c r="FS229" s="113">
        <v>0</v>
      </c>
      <c r="FT229" s="113">
        <v>0</v>
      </c>
      <c r="FU229" s="113">
        <v>0</v>
      </c>
      <c r="FV229" s="113">
        <v>0</v>
      </c>
      <c r="FW229" s="113">
        <v>0</v>
      </c>
      <c r="FX229" s="113">
        <v>0</v>
      </c>
      <c r="FY229" s="113">
        <v>0</v>
      </c>
      <c r="FZ229" s="113">
        <v>0</v>
      </c>
      <c r="GA229" s="113">
        <v>0</v>
      </c>
      <c r="GB229" s="113">
        <v>0</v>
      </c>
      <c r="GC229" s="113">
        <v>0</v>
      </c>
      <c r="GD229" s="113">
        <v>0</v>
      </c>
      <c r="GE229" s="113">
        <v>0</v>
      </c>
      <c r="GF229" s="113">
        <v>0</v>
      </c>
      <c r="GG229" s="113">
        <v>0</v>
      </c>
      <c r="GH229" s="113">
        <v>0</v>
      </c>
      <c r="GI229" s="113">
        <f>SUM(E229:GH229)</f>
        <v>413.34</v>
      </c>
    </row>
    <row r="230" spans="1:191">
      <c r="A230" s="727" t="s">
        <v>0</v>
      </c>
      <c r="B230" s="727"/>
      <c r="C230" s="9" t="s">
        <v>315</v>
      </c>
      <c r="D230" t="s">
        <v>316</v>
      </c>
      <c r="E230" s="113">
        <v>0</v>
      </c>
      <c r="F230" s="113">
        <v>0</v>
      </c>
      <c r="G230" s="113">
        <v>0</v>
      </c>
      <c r="H230" s="113">
        <v>5669.91</v>
      </c>
      <c r="I230" s="113">
        <v>95065.35</v>
      </c>
      <c r="J230" s="113">
        <v>0</v>
      </c>
      <c r="K230" s="113">
        <v>0</v>
      </c>
      <c r="L230" s="113">
        <v>0</v>
      </c>
      <c r="M230" s="113">
        <v>0</v>
      </c>
      <c r="N230" s="113">
        <v>0</v>
      </c>
      <c r="O230" s="113">
        <v>0</v>
      </c>
      <c r="P230" s="113">
        <v>0</v>
      </c>
      <c r="Q230" s="113">
        <v>0</v>
      </c>
      <c r="R230" s="113">
        <v>0</v>
      </c>
      <c r="S230" s="113">
        <v>0</v>
      </c>
      <c r="T230" s="113">
        <v>1371.47</v>
      </c>
      <c r="U230" s="113">
        <v>5361.23</v>
      </c>
      <c r="V230" s="113">
        <v>0</v>
      </c>
      <c r="W230" s="113">
        <v>0</v>
      </c>
      <c r="X230" s="113">
        <v>4026.85</v>
      </c>
      <c r="Y230" s="113">
        <v>0</v>
      </c>
      <c r="Z230" s="113">
        <v>0</v>
      </c>
      <c r="AA230" s="113">
        <v>0</v>
      </c>
      <c r="AB230" s="113">
        <v>0</v>
      </c>
      <c r="AC230" s="113">
        <v>0</v>
      </c>
      <c r="AD230" s="113">
        <v>0</v>
      </c>
      <c r="AE230" s="113">
        <v>0</v>
      </c>
      <c r="AF230" s="113">
        <v>10285.209999999999</v>
      </c>
      <c r="AG230" s="113">
        <v>0</v>
      </c>
      <c r="AH230" s="113">
        <v>0</v>
      </c>
      <c r="AI230" s="113">
        <v>0</v>
      </c>
      <c r="AJ230" s="113">
        <v>0</v>
      </c>
      <c r="AK230" s="113">
        <v>0</v>
      </c>
      <c r="AL230" s="113">
        <v>0</v>
      </c>
      <c r="AM230" s="113">
        <v>7222.95</v>
      </c>
      <c r="AN230" s="113">
        <v>0</v>
      </c>
      <c r="AO230" s="113">
        <v>0</v>
      </c>
      <c r="AP230" s="113">
        <v>0</v>
      </c>
      <c r="AQ230" s="113">
        <v>0</v>
      </c>
      <c r="AR230" s="113">
        <v>0</v>
      </c>
      <c r="AS230" s="113">
        <v>0</v>
      </c>
      <c r="AT230" s="113">
        <v>5406.75</v>
      </c>
      <c r="AU230" s="113">
        <v>0</v>
      </c>
      <c r="AV230" s="113">
        <v>0</v>
      </c>
      <c r="AW230" s="113">
        <v>0</v>
      </c>
      <c r="AX230" s="113">
        <v>0</v>
      </c>
      <c r="AY230" s="113">
        <v>10797.68</v>
      </c>
      <c r="AZ230" s="113">
        <v>0</v>
      </c>
      <c r="BA230" s="113">
        <v>0</v>
      </c>
      <c r="BB230" s="113">
        <v>17034.62</v>
      </c>
      <c r="BC230" s="113">
        <v>0</v>
      </c>
      <c r="BD230" s="113">
        <v>0</v>
      </c>
      <c r="BE230" s="113">
        <v>0</v>
      </c>
      <c r="BF230" s="113">
        <v>7120.9</v>
      </c>
      <c r="BG230" s="113">
        <v>0</v>
      </c>
      <c r="BH230" s="113">
        <v>0</v>
      </c>
      <c r="BI230" s="113">
        <v>0</v>
      </c>
      <c r="BJ230" s="113">
        <v>0</v>
      </c>
      <c r="BK230" s="113">
        <v>0</v>
      </c>
      <c r="BL230" s="113">
        <v>0</v>
      </c>
      <c r="BM230" s="113">
        <v>0</v>
      </c>
      <c r="BN230" s="113">
        <v>0</v>
      </c>
      <c r="BO230" s="113">
        <v>0</v>
      </c>
      <c r="BP230" s="113">
        <v>0</v>
      </c>
      <c r="BQ230" s="113">
        <v>0</v>
      </c>
      <c r="BR230" s="113">
        <v>0</v>
      </c>
      <c r="BS230" s="113">
        <v>0</v>
      </c>
      <c r="BT230" s="113">
        <v>0</v>
      </c>
      <c r="BU230" s="113">
        <v>0</v>
      </c>
      <c r="BV230" s="113">
        <v>9951.51</v>
      </c>
      <c r="BW230" s="113">
        <v>0</v>
      </c>
      <c r="BX230" s="113">
        <v>0</v>
      </c>
      <c r="BY230" s="113">
        <v>0</v>
      </c>
      <c r="BZ230" s="113">
        <v>0</v>
      </c>
      <c r="CA230" s="113">
        <v>0</v>
      </c>
      <c r="CB230" s="113">
        <v>7007.18</v>
      </c>
      <c r="CC230" s="113">
        <v>0</v>
      </c>
      <c r="CD230" s="113">
        <v>0</v>
      </c>
      <c r="CE230" s="113">
        <v>0</v>
      </c>
      <c r="CF230" s="113">
        <v>0</v>
      </c>
      <c r="CG230" s="113">
        <v>0</v>
      </c>
      <c r="CH230" s="113">
        <v>0</v>
      </c>
      <c r="CI230" s="113">
        <v>0</v>
      </c>
      <c r="CJ230" s="113">
        <v>0</v>
      </c>
      <c r="CK230" s="113">
        <v>0</v>
      </c>
      <c r="CL230" s="113">
        <v>0</v>
      </c>
      <c r="CM230" s="113">
        <v>0</v>
      </c>
      <c r="CN230" s="113">
        <v>0</v>
      </c>
      <c r="CO230" s="113">
        <v>0</v>
      </c>
      <c r="CP230" s="113">
        <v>0</v>
      </c>
      <c r="CQ230" s="113">
        <v>0</v>
      </c>
      <c r="CR230" s="113">
        <v>0</v>
      </c>
      <c r="CS230" s="113">
        <v>0</v>
      </c>
      <c r="CT230" s="113">
        <v>0</v>
      </c>
      <c r="CU230" s="113">
        <v>0</v>
      </c>
      <c r="CV230" s="113">
        <v>0</v>
      </c>
      <c r="CW230" s="113">
        <v>0</v>
      </c>
      <c r="CX230" s="113">
        <v>0</v>
      </c>
      <c r="CY230" s="113">
        <v>0</v>
      </c>
      <c r="CZ230" s="113">
        <v>0</v>
      </c>
      <c r="DA230" s="113">
        <v>0</v>
      </c>
      <c r="DB230" s="113">
        <v>0</v>
      </c>
      <c r="DC230" s="113">
        <v>0</v>
      </c>
      <c r="DD230" s="113">
        <v>0</v>
      </c>
      <c r="DE230" s="113">
        <v>0</v>
      </c>
      <c r="DF230" s="113">
        <v>0</v>
      </c>
      <c r="DG230" s="113">
        <v>12762.58</v>
      </c>
      <c r="DH230" s="113">
        <v>14170.68</v>
      </c>
      <c r="DI230" s="113">
        <v>0</v>
      </c>
      <c r="DJ230" s="113">
        <v>0</v>
      </c>
      <c r="DK230" s="113">
        <v>0</v>
      </c>
      <c r="DL230" s="113">
        <v>0</v>
      </c>
      <c r="DM230" s="113">
        <v>19514.96</v>
      </c>
      <c r="DN230" s="113">
        <v>0</v>
      </c>
      <c r="DO230" s="113">
        <v>0</v>
      </c>
      <c r="DP230" s="113">
        <v>0</v>
      </c>
      <c r="DQ230" s="113">
        <v>0</v>
      </c>
      <c r="DR230" s="113">
        <v>0</v>
      </c>
      <c r="DS230" s="113">
        <v>0</v>
      </c>
      <c r="DT230" s="113">
        <v>0</v>
      </c>
      <c r="DU230" s="113">
        <v>0</v>
      </c>
      <c r="DV230" s="113">
        <v>0</v>
      </c>
      <c r="DW230" s="113">
        <v>0</v>
      </c>
      <c r="DX230" s="113">
        <v>0</v>
      </c>
      <c r="DY230" s="113">
        <v>2472.6</v>
      </c>
      <c r="DZ230" s="113">
        <v>0</v>
      </c>
      <c r="EA230" s="113">
        <v>0</v>
      </c>
      <c r="EB230" s="113">
        <v>0</v>
      </c>
      <c r="EC230" s="113">
        <v>0</v>
      </c>
      <c r="ED230" s="113">
        <v>0</v>
      </c>
      <c r="EE230" s="113">
        <v>0</v>
      </c>
      <c r="EF230" s="113">
        <v>0</v>
      </c>
      <c r="EG230" s="113">
        <v>0</v>
      </c>
      <c r="EH230" s="113">
        <v>0</v>
      </c>
      <c r="EI230" s="113">
        <v>0</v>
      </c>
      <c r="EJ230" s="113">
        <v>0</v>
      </c>
      <c r="EK230" s="113">
        <v>0</v>
      </c>
      <c r="EL230" s="113">
        <v>0</v>
      </c>
      <c r="EM230" s="113">
        <v>0</v>
      </c>
      <c r="EN230" s="113">
        <v>0</v>
      </c>
      <c r="EO230" s="113">
        <v>0</v>
      </c>
      <c r="EP230" s="113">
        <v>0</v>
      </c>
      <c r="EQ230" s="113">
        <v>0</v>
      </c>
      <c r="ER230" s="113">
        <v>0</v>
      </c>
      <c r="ES230" s="113">
        <v>0</v>
      </c>
      <c r="ET230" s="113">
        <v>0</v>
      </c>
      <c r="EU230" s="113">
        <v>0</v>
      </c>
      <c r="EV230" s="113">
        <v>0</v>
      </c>
      <c r="EW230" s="113">
        <v>0</v>
      </c>
      <c r="EX230" s="113">
        <v>0</v>
      </c>
      <c r="EY230" s="113">
        <v>0</v>
      </c>
      <c r="EZ230" s="113">
        <v>0</v>
      </c>
      <c r="FA230" s="113">
        <v>0</v>
      </c>
      <c r="FB230" s="113">
        <v>0</v>
      </c>
      <c r="FC230" s="113">
        <v>0</v>
      </c>
      <c r="FD230" s="113">
        <v>0</v>
      </c>
      <c r="FE230" s="113">
        <v>0</v>
      </c>
      <c r="FF230" s="113">
        <v>0</v>
      </c>
      <c r="FG230" s="113">
        <v>0</v>
      </c>
      <c r="FH230" s="113">
        <v>0</v>
      </c>
      <c r="FI230" s="113">
        <v>0</v>
      </c>
      <c r="FJ230" s="113">
        <v>0</v>
      </c>
      <c r="FK230" s="113">
        <v>0</v>
      </c>
      <c r="FL230" s="113">
        <v>0</v>
      </c>
      <c r="FM230" s="113">
        <v>0</v>
      </c>
      <c r="FN230" s="113">
        <v>0</v>
      </c>
      <c r="FO230" s="113">
        <v>0</v>
      </c>
      <c r="FP230" s="113">
        <v>0</v>
      </c>
      <c r="FQ230" s="113">
        <v>0</v>
      </c>
      <c r="FR230" s="113">
        <v>0</v>
      </c>
      <c r="FS230" s="113">
        <v>0</v>
      </c>
      <c r="FT230" s="113">
        <v>0</v>
      </c>
      <c r="FU230" s="113">
        <v>0</v>
      </c>
      <c r="FV230" s="113">
        <v>0</v>
      </c>
      <c r="FW230" s="113">
        <v>0</v>
      </c>
      <c r="FX230" s="113">
        <v>0</v>
      </c>
      <c r="FY230" s="113">
        <v>0</v>
      </c>
      <c r="FZ230" s="113">
        <v>0</v>
      </c>
      <c r="GA230" s="113">
        <v>0</v>
      </c>
      <c r="GB230" s="113">
        <v>0</v>
      </c>
      <c r="GC230" s="113">
        <v>0</v>
      </c>
      <c r="GD230" s="113">
        <v>0</v>
      </c>
      <c r="GE230" s="113">
        <v>0</v>
      </c>
      <c r="GF230" s="113">
        <v>0</v>
      </c>
      <c r="GG230" s="113">
        <v>0</v>
      </c>
      <c r="GH230" s="113">
        <v>0</v>
      </c>
      <c r="GI230" s="113">
        <f>SUM(E230:GH230)</f>
        <v>235242.43</v>
      </c>
    </row>
    <row r="231" spans="1:191" ht="10.5">
      <c r="A231" s="7" t="s">
        <v>376</v>
      </c>
      <c r="B231" s="726" t="s">
        <v>377</v>
      </c>
      <c r="C231" s="726"/>
      <c r="D231" s="72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116"/>
      <c r="BC231" s="116"/>
      <c r="BD231" s="116"/>
      <c r="BE231" s="116"/>
      <c r="BF231" s="116"/>
      <c r="BG231" s="116"/>
      <c r="BH231" s="116"/>
      <c r="BI231" s="116"/>
      <c r="BJ231" s="116"/>
      <c r="BK231" s="116"/>
      <c r="BL231" s="116"/>
      <c r="BM231" s="116"/>
      <c r="BN231" s="116"/>
      <c r="BO231" s="116"/>
      <c r="BP231" s="116"/>
      <c r="BQ231" s="116"/>
      <c r="BR231" s="116"/>
      <c r="BS231" s="116"/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  <c r="EB231" s="116"/>
      <c r="EC231" s="116"/>
      <c r="ED231" s="116"/>
      <c r="EE231" s="116"/>
      <c r="EF231" s="116"/>
      <c r="EG231" s="116"/>
      <c r="EH231" s="116"/>
      <c r="EI231" s="116"/>
      <c r="EJ231" s="116"/>
      <c r="EK231" s="116"/>
      <c r="EL231" s="116"/>
      <c r="EM231" s="116"/>
      <c r="EN231" s="116"/>
      <c r="EO231" s="116"/>
      <c r="EP231" s="116"/>
      <c r="EQ231" s="116"/>
      <c r="ER231" s="116"/>
      <c r="ES231" s="116"/>
      <c r="ET231" s="116"/>
      <c r="EU231" s="116"/>
      <c r="EV231" s="116"/>
      <c r="EW231" s="116"/>
      <c r="EX231" s="116"/>
      <c r="EY231" s="116"/>
      <c r="EZ231" s="116"/>
      <c r="FA231" s="116"/>
      <c r="FB231" s="116"/>
      <c r="FC231" s="116"/>
      <c r="FD231" s="116"/>
      <c r="FE231" s="116"/>
      <c r="FF231" s="116"/>
      <c r="FG231" s="116"/>
      <c r="FH231" s="116"/>
      <c r="FI231" s="116"/>
      <c r="FJ231" s="116"/>
      <c r="FK231" s="116"/>
      <c r="FL231" s="116"/>
      <c r="FM231" s="116"/>
      <c r="FN231" s="116"/>
      <c r="FO231" s="116"/>
      <c r="FP231" s="116"/>
      <c r="FQ231" s="116"/>
      <c r="FR231" s="116"/>
      <c r="FS231" s="116"/>
      <c r="FT231" s="116"/>
      <c r="FU231" s="116"/>
      <c r="FV231" s="116"/>
      <c r="FW231" s="116"/>
      <c r="FX231" s="116"/>
      <c r="FY231" s="116"/>
      <c r="FZ231" s="116"/>
      <c r="GA231" s="116"/>
      <c r="GB231" s="116"/>
      <c r="GC231" s="116"/>
      <c r="GD231" s="116"/>
      <c r="GE231" s="116"/>
      <c r="GF231" s="116"/>
      <c r="GG231" s="116"/>
      <c r="GH231" s="116"/>
      <c r="GI231" s="116"/>
    </row>
    <row r="232" spans="1:191">
      <c r="A232" s="727" t="s">
        <v>0</v>
      </c>
      <c r="B232" s="727"/>
      <c r="C232" s="9" t="s">
        <v>315</v>
      </c>
      <c r="D232" t="s">
        <v>316</v>
      </c>
      <c r="E232" s="113">
        <v>0</v>
      </c>
      <c r="F232" s="113">
        <v>0</v>
      </c>
      <c r="G232" s="113">
        <v>0</v>
      </c>
      <c r="H232" s="113">
        <v>0</v>
      </c>
      <c r="I232" s="113">
        <v>0</v>
      </c>
      <c r="J232" s="113">
        <v>0</v>
      </c>
      <c r="K232" s="113">
        <v>0</v>
      </c>
      <c r="L232" s="113">
        <v>0</v>
      </c>
      <c r="M232" s="113">
        <v>0</v>
      </c>
      <c r="N232" s="113">
        <v>0</v>
      </c>
      <c r="O232" s="113">
        <v>0</v>
      </c>
      <c r="P232" s="113">
        <v>0</v>
      </c>
      <c r="Q232" s="113">
        <v>0</v>
      </c>
      <c r="R232" s="113">
        <v>0</v>
      </c>
      <c r="S232" s="113">
        <v>0</v>
      </c>
      <c r="T232" s="113">
        <v>0</v>
      </c>
      <c r="U232" s="113">
        <v>0</v>
      </c>
      <c r="V232" s="113">
        <v>0</v>
      </c>
      <c r="W232" s="113">
        <v>0</v>
      </c>
      <c r="X232" s="113">
        <v>0</v>
      </c>
      <c r="Y232" s="113">
        <v>0</v>
      </c>
      <c r="Z232" s="113">
        <v>0</v>
      </c>
      <c r="AA232" s="113">
        <v>0</v>
      </c>
      <c r="AB232" s="113">
        <v>0</v>
      </c>
      <c r="AC232" s="113">
        <v>0</v>
      </c>
      <c r="AD232" s="113">
        <v>0</v>
      </c>
      <c r="AE232" s="113">
        <v>0</v>
      </c>
      <c r="AF232" s="113">
        <v>0</v>
      </c>
      <c r="AG232" s="113">
        <v>0</v>
      </c>
      <c r="AH232" s="113">
        <v>0</v>
      </c>
      <c r="AI232" s="113">
        <v>0</v>
      </c>
      <c r="AJ232" s="113">
        <v>0</v>
      </c>
      <c r="AK232" s="113">
        <v>0</v>
      </c>
      <c r="AL232" s="113">
        <v>0</v>
      </c>
      <c r="AM232" s="113">
        <v>0</v>
      </c>
      <c r="AN232" s="113">
        <v>0</v>
      </c>
      <c r="AO232" s="113">
        <v>0</v>
      </c>
      <c r="AP232" s="113">
        <v>0</v>
      </c>
      <c r="AQ232" s="113">
        <v>0</v>
      </c>
      <c r="AR232" s="113">
        <v>0</v>
      </c>
      <c r="AS232" s="113">
        <v>0</v>
      </c>
      <c r="AT232" s="113">
        <v>0</v>
      </c>
      <c r="AU232" s="113">
        <v>0</v>
      </c>
      <c r="AV232" s="113">
        <v>0</v>
      </c>
      <c r="AW232" s="113">
        <v>0</v>
      </c>
      <c r="AX232" s="113">
        <v>0</v>
      </c>
      <c r="AY232" s="113">
        <v>0</v>
      </c>
      <c r="AZ232" s="113">
        <v>0</v>
      </c>
      <c r="BA232" s="113">
        <v>0</v>
      </c>
      <c r="BB232" s="113">
        <v>0</v>
      </c>
      <c r="BC232" s="113">
        <v>0</v>
      </c>
      <c r="BD232" s="113">
        <v>0</v>
      </c>
      <c r="BE232" s="113">
        <v>0</v>
      </c>
      <c r="BF232" s="113">
        <v>0</v>
      </c>
      <c r="BG232" s="113">
        <v>0</v>
      </c>
      <c r="BH232" s="113">
        <v>0</v>
      </c>
      <c r="BI232" s="113">
        <v>0</v>
      </c>
      <c r="BJ232" s="113">
        <v>0</v>
      </c>
      <c r="BK232" s="113">
        <v>0</v>
      </c>
      <c r="BL232" s="113">
        <v>0</v>
      </c>
      <c r="BM232" s="113">
        <v>0</v>
      </c>
      <c r="BN232" s="113">
        <v>0</v>
      </c>
      <c r="BO232" s="113">
        <v>0</v>
      </c>
      <c r="BP232" s="113">
        <v>0</v>
      </c>
      <c r="BQ232" s="113">
        <v>0</v>
      </c>
      <c r="BR232" s="113">
        <v>0</v>
      </c>
      <c r="BS232" s="113">
        <v>0</v>
      </c>
      <c r="BT232" s="113">
        <v>0</v>
      </c>
      <c r="BU232" s="113">
        <v>0</v>
      </c>
      <c r="BV232" s="113">
        <v>73536.570000000007</v>
      </c>
      <c r="BW232" s="113">
        <v>0</v>
      </c>
      <c r="BX232" s="113">
        <v>0</v>
      </c>
      <c r="BY232" s="113">
        <v>0</v>
      </c>
      <c r="BZ232" s="113">
        <v>0</v>
      </c>
      <c r="CA232" s="113">
        <v>0</v>
      </c>
      <c r="CB232" s="113">
        <v>0</v>
      </c>
      <c r="CC232" s="113">
        <v>0</v>
      </c>
      <c r="CD232" s="113">
        <v>0</v>
      </c>
      <c r="CE232" s="113">
        <v>0</v>
      </c>
      <c r="CF232" s="113">
        <v>0</v>
      </c>
      <c r="CG232" s="113">
        <v>0</v>
      </c>
      <c r="CH232" s="113">
        <v>0</v>
      </c>
      <c r="CI232" s="113">
        <v>31977.08</v>
      </c>
      <c r="CJ232" s="113">
        <v>0</v>
      </c>
      <c r="CK232" s="113">
        <v>0</v>
      </c>
      <c r="CL232" s="113">
        <v>0</v>
      </c>
      <c r="CM232" s="113">
        <v>0</v>
      </c>
      <c r="CN232" s="113">
        <v>0</v>
      </c>
      <c r="CO232" s="113">
        <v>0</v>
      </c>
      <c r="CP232" s="113">
        <v>0</v>
      </c>
      <c r="CQ232" s="113">
        <v>0</v>
      </c>
      <c r="CR232" s="113">
        <v>0</v>
      </c>
      <c r="CS232" s="113">
        <v>0</v>
      </c>
      <c r="CT232" s="113">
        <v>0</v>
      </c>
      <c r="CU232" s="113">
        <v>0</v>
      </c>
      <c r="CV232" s="113">
        <v>0</v>
      </c>
      <c r="CW232" s="113">
        <v>0</v>
      </c>
      <c r="CX232" s="113">
        <v>0</v>
      </c>
      <c r="CY232" s="113">
        <v>0</v>
      </c>
      <c r="CZ232" s="113">
        <v>0</v>
      </c>
      <c r="DA232" s="113">
        <v>0</v>
      </c>
      <c r="DB232" s="113">
        <v>0</v>
      </c>
      <c r="DC232" s="113">
        <v>0</v>
      </c>
      <c r="DD232" s="113">
        <v>0</v>
      </c>
      <c r="DE232" s="113">
        <v>0</v>
      </c>
      <c r="DF232" s="113">
        <v>0</v>
      </c>
      <c r="DG232" s="113">
        <v>0</v>
      </c>
      <c r="DH232" s="113">
        <v>65809.789999999994</v>
      </c>
      <c r="DI232" s="113">
        <v>0</v>
      </c>
      <c r="DJ232" s="113">
        <v>0</v>
      </c>
      <c r="DK232" s="113">
        <v>0</v>
      </c>
      <c r="DL232" s="113">
        <v>0</v>
      </c>
      <c r="DM232" s="113">
        <v>0</v>
      </c>
      <c r="DN232" s="113">
        <v>0</v>
      </c>
      <c r="DO232" s="113">
        <v>0</v>
      </c>
      <c r="DP232" s="113">
        <v>0</v>
      </c>
      <c r="DQ232" s="113">
        <v>0</v>
      </c>
      <c r="DR232" s="113">
        <v>0</v>
      </c>
      <c r="DS232" s="113">
        <v>0</v>
      </c>
      <c r="DT232" s="113">
        <v>0</v>
      </c>
      <c r="DU232" s="113">
        <v>0</v>
      </c>
      <c r="DV232" s="113">
        <v>0</v>
      </c>
      <c r="DW232" s="113">
        <v>0</v>
      </c>
      <c r="DX232" s="113">
        <v>0</v>
      </c>
      <c r="DY232" s="113">
        <v>75651.960000000006</v>
      </c>
      <c r="DZ232" s="113">
        <v>0</v>
      </c>
      <c r="EA232" s="113">
        <v>0</v>
      </c>
      <c r="EB232" s="113">
        <v>0</v>
      </c>
      <c r="EC232" s="113">
        <v>0</v>
      </c>
      <c r="ED232" s="113">
        <v>0</v>
      </c>
      <c r="EE232" s="113">
        <v>0</v>
      </c>
      <c r="EF232" s="113">
        <v>0</v>
      </c>
      <c r="EG232" s="113">
        <v>0</v>
      </c>
      <c r="EH232" s="113">
        <v>0</v>
      </c>
      <c r="EI232" s="113">
        <v>0</v>
      </c>
      <c r="EJ232" s="113">
        <v>0</v>
      </c>
      <c r="EK232" s="113">
        <v>0</v>
      </c>
      <c r="EL232" s="113">
        <v>0</v>
      </c>
      <c r="EM232" s="113">
        <v>0</v>
      </c>
      <c r="EN232" s="113">
        <v>0</v>
      </c>
      <c r="EO232" s="113">
        <v>0</v>
      </c>
      <c r="EP232" s="113">
        <v>0</v>
      </c>
      <c r="EQ232" s="113">
        <v>0</v>
      </c>
      <c r="ER232" s="113">
        <v>0</v>
      </c>
      <c r="ES232" s="113">
        <v>0</v>
      </c>
      <c r="ET232" s="113">
        <v>0</v>
      </c>
      <c r="EU232" s="113">
        <v>0</v>
      </c>
      <c r="EV232" s="113">
        <v>0</v>
      </c>
      <c r="EW232" s="113">
        <v>0</v>
      </c>
      <c r="EX232" s="113">
        <v>0</v>
      </c>
      <c r="EY232" s="113">
        <v>0</v>
      </c>
      <c r="EZ232" s="113">
        <v>0</v>
      </c>
      <c r="FA232" s="113">
        <v>0</v>
      </c>
      <c r="FB232" s="113">
        <v>0</v>
      </c>
      <c r="FC232" s="113">
        <v>0</v>
      </c>
      <c r="FD232" s="113">
        <v>0</v>
      </c>
      <c r="FE232" s="113">
        <v>0</v>
      </c>
      <c r="FF232" s="113">
        <v>0</v>
      </c>
      <c r="FG232" s="113">
        <v>0</v>
      </c>
      <c r="FH232" s="113">
        <v>0</v>
      </c>
      <c r="FI232" s="113">
        <v>0</v>
      </c>
      <c r="FJ232" s="113">
        <v>0</v>
      </c>
      <c r="FK232" s="113">
        <v>0</v>
      </c>
      <c r="FL232" s="113">
        <v>0</v>
      </c>
      <c r="FM232" s="113">
        <v>0</v>
      </c>
      <c r="FN232" s="113">
        <v>0</v>
      </c>
      <c r="FO232" s="113">
        <v>0</v>
      </c>
      <c r="FP232" s="113">
        <v>0</v>
      </c>
      <c r="FQ232" s="113">
        <v>0</v>
      </c>
      <c r="FR232" s="113">
        <v>0</v>
      </c>
      <c r="FS232" s="113">
        <v>0</v>
      </c>
      <c r="FT232" s="113">
        <v>0</v>
      </c>
      <c r="FU232" s="113">
        <v>0</v>
      </c>
      <c r="FV232" s="113">
        <v>0</v>
      </c>
      <c r="FW232" s="113">
        <v>0</v>
      </c>
      <c r="FX232" s="113">
        <v>0</v>
      </c>
      <c r="FY232" s="113">
        <v>0</v>
      </c>
      <c r="FZ232" s="113">
        <v>0</v>
      </c>
      <c r="GA232" s="113">
        <v>0</v>
      </c>
      <c r="GB232" s="113">
        <v>0</v>
      </c>
      <c r="GC232" s="113">
        <v>0</v>
      </c>
      <c r="GD232" s="113">
        <v>0</v>
      </c>
      <c r="GE232" s="113">
        <v>0</v>
      </c>
      <c r="GF232" s="113">
        <v>0</v>
      </c>
      <c r="GG232" s="113">
        <v>0</v>
      </c>
      <c r="GH232" s="113">
        <v>0</v>
      </c>
      <c r="GI232" s="113">
        <f>SUM(E232:GH232)</f>
        <v>246975.40000000002</v>
      </c>
    </row>
    <row r="233" spans="1:191" ht="10.5">
      <c r="A233" s="7" t="s">
        <v>378</v>
      </c>
      <c r="B233" s="726" t="s">
        <v>379</v>
      </c>
      <c r="C233" s="726"/>
      <c r="D233" s="72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  <c r="EB233" s="116"/>
      <c r="EC233" s="116"/>
      <c r="ED233" s="116"/>
      <c r="EE233" s="116"/>
      <c r="EF233" s="116"/>
      <c r="EG233" s="116"/>
      <c r="EH233" s="116"/>
      <c r="EI233" s="116"/>
      <c r="EJ233" s="116"/>
      <c r="EK233" s="116"/>
      <c r="EL233" s="116"/>
      <c r="EM233" s="116"/>
      <c r="EN233" s="116"/>
      <c r="EO233" s="116"/>
      <c r="EP233" s="116"/>
      <c r="EQ233" s="116"/>
      <c r="ER233" s="116"/>
      <c r="ES233" s="116"/>
      <c r="ET233" s="116"/>
      <c r="EU233" s="116"/>
      <c r="EV233" s="116"/>
      <c r="EW233" s="116"/>
      <c r="EX233" s="116"/>
      <c r="EY233" s="116"/>
      <c r="EZ233" s="116"/>
      <c r="FA233" s="116"/>
      <c r="FB233" s="116"/>
      <c r="FC233" s="116"/>
      <c r="FD233" s="116"/>
      <c r="FE233" s="116"/>
      <c r="FF233" s="116"/>
      <c r="FG233" s="116"/>
      <c r="FH233" s="116"/>
      <c r="FI233" s="116"/>
      <c r="FJ233" s="116"/>
      <c r="FK233" s="116"/>
      <c r="FL233" s="116"/>
      <c r="FM233" s="116"/>
      <c r="FN233" s="116"/>
      <c r="FO233" s="116"/>
      <c r="FP233" s="116"/>
      <c r="FQ233" s="116"/>
      <c r="FR233" s="116"/>
      <c r="FS233" s="116"/>
      <c r="FT233" s="116"/>
      <c r="FU233" s="116"/>
      <c r="FV233" s="116"/>
      <c r="FW233" s="116"/>
      <c r="FX233" s="116"/>
      <c r="FY233" s="116"/>
      <c r="FZ233" s="116"/>
      <c r="GA233" s="116"/>
      <c r="GB233" s="116"/>
      <c r="GC233" s="116"/>
      <c r="GD233" s="116"/>
      <c r="GE233" s="116"/>
      <c r="GF233" s="116"/>
      <c r="GG233" s="116"/>
      <c r="GH233" s="116"/>
      <c r="GI233" s="116"/>
    </row>
    <row r="234" spans="1:191">
      <c r="A234" s="727" t="s">
        <v>0</v>
      </c>
      <c r="B234" s="727"/>
      <c r="C234" s="9" t="s">
        <v>315</v>
      </c>
      <c r="D234" t="s">
        <v>316</v>
      </c>
      <c r="E234" s="113">
        <v>0</v>
      </c>
      <c r="F234" s="113">
        <v>0</v>
      </c>
      <c r="G234" s="113">
        <v>0</v>
      </c>
      <c r="H234" s="113">
        <v>0</v>
      </c>
      <c r="I234" s="113">
        <v>0</v>
      </c>
      <c r="J234" s="113">
        <v>0</v>
      </c>
      <c r="K234" s="113">
        <v>0</v>
      </c>
      <c r="L234" s="113">
        <v>0</v>
      </c>
      <c r="M234" s="113">
        <v>0</v>
      </c>
      <c r="N234" s="113">
        <v>0</v>
      </c>
      <c r="O234" s="113">
        <v>0</v>
      </c>
      <c r="P234" s="113">
        <v>0</v>
      </c>
      <c r="Q234" s="113">
        <v>0</v>
      </c>
      <c r="R234" s="113">
        <v>0</v>
      </c>
      <c r="S234" s="113">
        <v>0</v>
      </c>
      <c r="T234" s="113">
        <v>0</v>
      </c>
      <c r="U234" s="113">
        <v>0</v>
      </c>
      <c r="V234" s="113">
        <v>0</v>
      </c>
      <c r="W234" s="113">
        <v>0</v>
      </c>
      <c r="X234" s="113">
        <v>0</v>
      </c>
      <c r="Y234" s="113">
        <v>0</v>
      </c>
      <c r="Z234" s="113">
        <v>0</v>
      </c>
      <c r="AA234" s="113">
        <v>0</v>
      </c>
      <c r="AB234" s="113">
        <v>0</v>
      </c>
      <c r="AC234" s="113">
        <v>0</v>
      </c>
      <c r="AD234" s="113">
        <v>0</v>
      </c>
      <c r="AE234" s="113">
        <v>0</v>
      </c>
      <c r="AF234" s="113">
        <v>0</v>
      </c>
      <c r="AG234" s="113">
        <v>0</v>
      </c>
      <c r="AH234" s="113">
        <v>0</v>
      </c>
      <c r="AI234" s="113">
        <v>0</v>
      </c>
      <c r="AJ234" s="113">
        <v>0</v>
      </c>
      <c r="AK234" s="113">
        <v>0</v>
      </c>
      <c r="AL234" s="113">
        <v>0</v>
      </c>
      <c r="AM234" s="113">
        <v>0</v>
      </c>
      <c r="AN234" s="113">
        <v>0</v>
      </c>
      <c r="AO234" s="113">
        <v>0</v>
      </c>
      <c r="AP234" s="113">
        <v>0</v>
      </c>
      <c r="AQ234" s="113">
        <v>0</v>
      </c>
      <c r="AR234" s="113">
        <v>0</v>
      </c>
      <c r="AS234" s="113">
        <v>0</v>
      </c>
      <c r="AT234" s="113">
        <v>0</v>
      </c>
      <c r="AU234" s="113">
        <v>0</v>
      </c>
      <c r="AV234" s="113">
        <v>0</v>
      </c>
      <c r="AW234" s="113">
        <v>0</v>
      </c>
      <c r="AX234" s="113">
        <v>0</v>
      </c>
      <c r="AY234" s="113">
        <v>0</v>
      </c>
      <c r="AZ234" s="113">
        <v>0</v>
      </c>
      <c r="BA234" s="113">
        <v>0</v>
      </c>
      <c r="BB234" s="113">
        <v>0</v>
      </c>
      <c r="BC234" s="113">
        <v>0</v>
      </c>
      <c r="BD234" s="113">
        <v>0</v>
      </c>
      <c r="BE234" s="113">
        <v>0</v>
      </c>
      <c r="BF234" s="113">
        <v>0</v>
      </c>
      <c r="BG234" s="113">
        <v>0</v>
      </c>
      <c r="BH234" s="113">
        <v>0</v>
      </c>
      <c r="BI234" s="113">
        <v>0</v>
      </c>
      <c r="BJ234" s="113">
        <v>0</v>
      </c>
      <c r="BK234" s="113">
        <v>0</v>
      </c>
      <c r="BL234" s="113">
        <v>0</v>
      </c>
      <c r="BM234" s="113">
        <v>0</v>
      </c>
      <c r="BN234" s="113">
        <v>0</v>
      </c>
      <c r="BO234" s="113">
        <v>0</v>
      </c>
      <c r="BP234" s="113">
        <v>0</v>
      </c>
      <c r="BQ234" s="113">
        <v>0</v>
      </c>
      <c r="BR234" s="113">
        <v>0</v>
      </c>
      <c r="BS234" s="113">
        <v>0</v>
      </c>
      <c r="BT234" s="113">
        <v>0</v>
      </c>
      <c r="BU234" s="113">
        <v>0</v>
      </c>
      <c r="BV234" s="113">
        <v>0</v>
      </c>
      <c r="BW234" s="113">
        <v>0</v>
      </c>
      <c r="BX234" s="113">
        <v>0</v>
      </c>
      <c r="BY234" s="113">
        <v>0</v>
      </c>
      <c r="BZ234" s="113">
        <v>0</v>
      </c>
      <c r="CA234" s="113">
        <v>0</v>
      </c>
      <c r="CB234" s="113">
        <v>0</v>
      </c>
      <c r="CC234" s="113">
        <v>0</v>
      </c>
      <c r="CD234" s="113">
        <v>0</v>
      </c>
      <c r="CE234" s="113">
        <v>0</v>
      </c>
      <c r="CF234" s="113">
        <v>0</v>
      </c>
      <c r="CG234" s="113">
        <v>0</v>
      </c>
      <c r="CH234" s="113">
        <v>0</v>
      </c>
      <c r="CI234" s="113">
        <v>0</v>
      </c>
      <c r="CJ234" s="113">
        <v>0</v>
      </c>
      <c r="CK234" s="113">
        <v>0</v>
      </c>
      <c r="CL234" s="113">
        <v>0</v>
      </c>
      <c r="CM234" s="113">
        <v>0</v>
      </c>
      <c r="CN234" s="113">
        <v>0</v>
      </c>
      <c r="CO234" s="113">
        <v>0</v>
      </c>
      <c r="CP234" s="113">
        <v>0</v>
      </c>
      <c r="CQ234" s="113">
        <v>0</v>
      </c>
      <c r="CR234" s="113">
        <v>0</v>
      </c>
      <c r="CS234" s="113">
        <v>0</v>
      </c>
      <c r="CT234" s="113">
        <v>0</v>
      </c>
      <c r="CU234" s="113">
        <v>0</v>
      </c>
      <c r="CV234" s="113">
        <v>0</v>
      </c>
      <c r="CW234" s="113">
        <v>0</v>
      </c>
      <c r="CX234" s="113">
        <v>0</v>
      </c>
      <c r="CY234" s="113">
        <v>0</v>
      </c>
      <c r="CZ234" s="113">
        <v>0</v>
      </c>
      <c r="DA234" s="113">
        <v>0</v>
      </c>
      <c r="DB234" s="113">
        <v>0</v>
      </c>
      <c r="DC234" s="113">
        <v>0</v>
      </c>
      <c r="DD234" s="113">
        <v>0</v>
      </c>
      <c r="DE234" s="113">
        <v>0</v>
      </c>
      <c r="DF234" s="113">
        <v>0</v>
      </c>
      <c r="DG234" s="113">
        <v>0</v>
      </c>
      <c r="DH234" s="113">
        <v>11084.9</v>
      </c>
      <c r="DI234" s="113">
        <v>0</v>
      </c>
      <c r="DJ234" s="113">
        <v>0</v>
      </c>
      <c r="DK234" s="113">
        <v>0</v>
      </c>
      <c r="DL234" s="113">
        <v>0</v>
      </c>
      <c r="DM234" s="113">
        <v>0</v>
      </c>
      <c r="DN234" s="113">
        <v>0</v>
      </c>
      <c r="DO234" s="113">
        <v>0</v>
      </c>
      <c r="DP234" s="113">
        <v>0</v>
      </c>
      <c r="DQ234" s="113">
        <v>0</v>
      </c>
      <c r="DR234" s="113">
        <v>0</v>
      </c>
      <c r="DS234" s="113">
        <v>0</v>
      </c>
      <c r="DT234" s="113">
        <v>0</v>
      </c>
      <c r="DU234" s="113">
        <v>0</v>
      </c>
      <c r="DV234" s="113">
        <v>0</v>
      </c>
      <c r="DW234" s="113">
        <v>0</v>
      </c>
      <c r="DX234" s="113">
        <v>0</v>
      </c>
      <c r="DY234" s="113">
        <v>0</v>
      </c>
      <c r="DZ234" s="113">
        <v>0</v>
      </c>
      <c r="EA234" s="113">
        <v>0</v>
      </c>
      <c r="EB234" s="113">
        <v>0</v>
      </c>
      <c r="EC234" s="113">
        <v>0</v>
      </c>
      <c r="ED234" s="113">
        <v>0</v>
      </c>
      <c r="EE234" s="113">
        <v>0</v>
      </c>
      <c r="EF234" s="113">
        <v>0</v>
      </c>
      <c r="EG234" s="113">
        <v>0</v>
      </c>
      <c r="EH234" s="113">
        <v>0</v>
      </c>
      <c r="EI234" s="113">
        <v>0</v>
      </c>
      <c r="EJ234" s="113">
        <v>0</v>
      </c>
      <c r="EK234" s="113">
        <v>0</v>
      </c>
      <c r="EL234" s="113">
        <v>0</v>
      </c>
      <c r="EM234" s="113">
        <v>0</v>
      </c>
      <c r="EN234" s="113">
        <v>0</v>
      </c>
      <c r="EO234" s="113">
        <v>0</v>
      </c>
      <c r="EP234" s="113">
        <v>0</v>
      </c>
      <c r="EQ234" s="113">
        <v>0</v>
      </c>
      <c r="ER234" s="113">
        <v>0</v>
      </c>
      <c r="ES234" s="113">
        <v>0</v>
      </c>
      <c r="ET234" s="113">
        <v>0</v>
      </c>
      <c r="EU234" s="113">
        <v>0</v>
      </c>
      <c r="EV234" s="113">
        <v>0</v>
      </c>
      <c r="EW234" s="113">
        <v>0</v>
      </c>
      <c r="EX234" s="113">
        <v>0</v>
      </c>
      <c r="EY234" s="113">
        <v>0</v>
      </c>
      <c r="EZ234" s="113">
        <v>0</v>
      </c>
      <c r="FA234" s="113">
        <v>0</v>
      </c>
      <c r="FB234" s="113">
        <v>0</v>
      </c>
      <c r="FC234" s="113">
        <v>0</v>
      </c>
      <c r="FD234" s="113">
        <v>0</v>
      </c>
      <c r="FE234" s="113">
        <v>0</v>
      </c>
      <c r="FF234" s="113">
        <v>0</v>
      </c>
      <c r="FG234" s="113">
        <v>0</v>
      </c>
      <c r="FH234" s="113">
        <v>0</v>
      </c>
      <c r="FI234" s="113">
        <v>0</v>
      </c>
      <c r="FJ234" s="113">
        <v>0</v>
      </c>
      <c r="FK234" s="113">
        <v>0</v>
      </c>
      <c r="FL234" s="113">
        <v>0</v>
      </c>
      <c r="FM234" s="113">
        <v>0</v>
      </c>
      <c r="FN234" s="113">
        <v>0</v>
      </c>
      <c r="FO234" s="113">
        <v>0</v>
      </c>
      <c r="FP234" s="113">
        <v>0</v>
      </c>
      <c r="FQ234" s="113">
        <v>0</v>
      </c>
      <c r="FR234" s="113">
        <v>0</v>
      </c>
      <c r="FS234" s="113">
        <v>0</v>
      </c>
      <c r="FT234" s="113">
        <v>0</v>
      </c>
      <c r="FU234" s="113">
        <v>0</v>
      </c>
      <c r="FV234" s="113">
        <v>0</v>
      </c>
      <c r="FW234" s="113">
        <v>0</v>
      </c>
      <c r="FX234" s="113">
        <v>0</v>
      </c>
      <c r="FY234" s="113">
        <v>0</v>
      </c>
      <c r="FZ234" s="113">
        <v>0</v>
      </c>
      <c r="GA234" s="113">
        <v>0</v>
      </c>
      <c r="GB234" s="113">
        <v>0</v>
      </c>
      <c r="GC234" s="113">
        <v>0</v>
      </c>
      <c r="GD234" s="113">
        <v>0</v>
      </c>
      <c r="GE234" s="113">
        <v>0</v>
      </c>
      <c r="GF234" s="113">
        <v>0</v>
      </c>
      <c r="GG234" s="113">
        <v>0</v>
      </c>
      <c r="GH234" s="113">
        <v>0</v>
      </c>
      <c r="GI234" s="113">
        <f>SUM(E234:GH234)</f>
        <v>11084.9</v>
      </c>
    </row>
    <row r="235" spans="1:191" ht="10.5">
      <c r="A235" s="7" t="s">
        <v>380</v>
      </c>
      <c r="B235" s="726" t="s">
        <v>381</v>
      </c>
      <c r="C235" s="726"/>
      <c r="D235" s="72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  <c r="EB235" s="116"/>
      <c r="EC235" s="116"/>
      <c r="ED235" s="116"/>
      <c r="EE235" s="116"/>
      <c r="EF235" s="116"/>
      <c r="EG235" s="116"/>
      <c r="EH235" s="116"/>
      <c r="EI235" s="116"/>
      <c r="EJ235" s="116"/>
      <c r="EK235" s="116"/>
      <c r="EL235" s="116"/>
      <c r="EM235" s="116"/>
      <c r="EN235" s="116"/>
      <c r="EO235" s="116"/>
      <c r="EP235" s="116"/>
      <c r="EQ235" s="116"/>
      <c r="ER235" s="116"/>
      <c r="ES235" s="116"/>
      <c r="ET235" s="116"/>
      <c r="EU235" s="116"/>
      <c r="EV235" s="116"/>
      <c r="EW235" s="116"/>
      <c r="EX235" s="116"/>
      <c r="EY235" s="116"/>
      <c r="EZ235" s="116"/>
      <c r="FA235" s="116"/>
      <c r="FB235" s="116"/>
      <c r="FC235" s="116"/>
      <c r="FD235" s="116"/>
      <c r="FE235" s="116"/>
      <c r="FF235" s="116"/>
      <c r="FG235" s="116"/>
      <c r="FH235" s="116"/>
      <c r="FI235" s="116"/>
      <c r="FJ235" s="116"/>
      <c r="FK235" s="116"/>
      <c r="FL235" s="116"/>
      <c r="FM235" s="116"/>
      <c r="FN235" s="116"/>
      <c r="FO235" s="116"/>
      <c r="FP235" s="116"/>
      <c r="FQ235" s="116"/>
      <c r="FR235" s="116"/>
      <c r="FS235" s="116"/>
      <c r="FT235" s="116"/>
      <c r="FU235" s="116"/>
      <c r="FV235" s="116"/>
      <c r="FW235" s="116"/>
      <c r="FX235" s="116"/>
      <c r="FY235" s="116"/>
      <c r="FZ235" s="116"/>
      <c r="GA235" s="116"/>
      <c r="GB235" s="116"/>
      <c r="GC235" s="116"/>
      <c r="GD235" s="116"/>
      <c r="GE235" s="116"/>
      <c r="GF235" s="116"/>
      <c r="GG235" s="116"/>
      <c r="GH235" s="116"/>
      <c r="GI235" s="116"/>
    </row>
    <row r="236" spans="1:191">
      <c r="A236" s="727" t="s">
        <v>0</v>
      </c>
      <c r="B236" s="727"/>
      <c r="C236" s="9" t="s">
        <v>233</v>
      </c>
      <c r="D236" t="s">
        <v>234</v>
      </c>
      <c r="E236" s="113">
        <v>0</v>
      </c>
      <c r="F236" s="113">
        <v>0</v>
      </c>
      <c r="G236" s="113">
        <v>0</v>
      </c>
      <c r="H236" s="113">
        <v>0</v>
      </c>
      <c r="I236" s="113">
        <v>0</v>
      </c>
      <c r="J236" s="113">
        <v>0</v>
      </c>
      <c r="K236" s="113">
        <v>0</v>
      </c>
      <c r="L236" s="113">
        <v>0</v>
      </c>
      <c r="M236" s="113">
        <v>0</v>
      </c>
      <c r="N236" s="113">
        <v>0</v>
      </c>
      <c r="O236" s="113">
        <v>0</v>
      </c>
      <c r="P236" s="113">
        <v>0</v>
      </c>
      <c r="Q236" s="113">
        <v>0</v>
      </c>
      <c r="R236" s="113">
        <v>0</v>
      </c>
      <c r="S236" s="113">
        <v>0</v>
      </c>
      <c r="T236" s="113">
        <v>0</v>
      </c>
      <c r="U236" s="113">
        <v>0</v>
      </c>
      <c r="V236" s="113">
        <v>0</v>
      </c>
      <c r="W236" s="113">
        <v>0</v>
      </c>
      <c r="X236" s="113">
        <v>0</v>
      </c>
      <c r="Y236" s="113">
        <v>0</v>
      </c>
      <c r="Z236" s="113">
        <v>0</v>
      </c>
      <c r="AA236" s="113">
        <v>0</v>
      </c>
      <c r="AB236" s="113">
        <v>0</v>
      </c>
      <c r="AC236" s="113">
        <v>0</v>
      </c>
      <c r="AD236" s="113">
        <v>0</v>
      </c>
      <c r="AE236" s="113">
        <v>0</v>
      </c>
      <c r="AF236" s="113">
        <v>0</v>
      </c>
      <c r="AG236" s="113">
        <v>0</v>
      </c>
      <c r="AH236" s="113">
        <v>0</v>
      </c>
      <c r="AI236" s="113">
        <v>0</v>
      </c>
      <c r="AJ236" s="113">
        <v>0</v>
      </c>
      <c r="AK236" s="113">
        <v>0</v>
      </c>
      <c r="AL236" s="113">
        <v>0</v>
      </c>
      <c r="AM236" s="113">
        <v>0</v>
      </c>
      <c r="AN236" s="113">
        <v>0</v>
      </c>
      <c r="AO236" s="113">
        <v>0</v>
      </c>
      <c r="AP236" s="113">
        <v>0</v>
      </c>
      <c r="AQ236" s="113">
        <v>0</v>
      </c>
      <c r="AR236" s="113">
        <v>0</v>
      </c>
      <c r="AS236" s="113">
        <v>0</v>
      </c>
      <c r="AT236" s="113">
        <v>0</v>
      </c>
      <c r="AU236" s="113">
        <v>0</v>
      </c>
      <c r="AV236" s="113">
        <v>0</v>
      </c>
      <c r="AW236" s="113">
        <v>0</v>
      </c>
      <c r="AX236" s="113">
        <v>0</v>
      </c>
      <c r="AY236" s="113">
        <v>0</v>
      </c>
      <c r="AZ236" s="113">
        <v>0</v>
      </c>
      <c r="BA236" s="113">
        <v>0</v>
      </c>
      <c r="BB236" s="113">
        <v>0</v>
      </c>
      <c r="BC236" s="113">
        <v>0</v>
      </c>
      <c r="BD236" s="113">
        <v>0</v>
      </c>
      <c r="BE236" s="113">
        <v>0</v>
      </c>
      <c r="BF236" s="113">
        <v>0</v>
      </c>
      <c r="BG236" s="113">
        <v>0</v>
      </c>
      <c r="BH236" s="113">
        <v>0</v>
      </c>
      <c r="BI236" s="113">
        <v>0</v>
      </c>
      <c r="BJ236" s="113">
        <v>0</v>
      </c>
      <c r="BK236" s="113">
        <v>0</v>
      </c>
      <c r="BL236" s="113">
        <v>0</v>
      </c>
      <c r="BM236" s="113">
        <v>0</v>
      </c>
      <c r="BN236" s="113">
        <v>0</v>
      </c>
      <c r="BO236" s="113">
        <v>0</v>
      </c>
      <c r="BP236" s="113">
        <v>0</v>
      </c>
      <c r="BQ236" s="113">
        <v>0</v>
      </c>
      <c r="BR236" s="113">
        <v>0</v>
      </c>
      <c r="BS236" s="113">
        <v>0</v>
      </c>
      <c r="BT236" s="113">
        <v>0</v>
      </c>
      <c r="BU236" s="113">
        <v>0</v>
      </c>
      <c r="BV236" s="113">
        <v>0</v>
      </c>
      <c r="BW236" s="113">
        <v>0</v>
      </c>
      <c r="BX236" s="113">
        <v>0</v>
      </c>
      <c r="BY236" s="113">
        <v>0</v>
      </c>
      <c r="BZ236" s="113">
        <v>0</v>
      </c>
      <c r="CA236" s="113">
        <v>0</v>
      </c>
      <c r="CB236" s="113">
        <v>0</v>
      </c>
      <c r="CC236" s="113">
        <v>0</v>
      </c>
      <c r="CD236" s="113">
        <v>0</v>
      </c>
      <c r="CE236" s="113">
        <v>0</v>
      </c>
      <c r="CF236" s="113">
        <v>0</v>
      </c>
      <c r="CG236" s="113">
        <v>0</v>
      </c>
      <c r="CH236" s="113">
        <v>0</v>
      </c>
      <c r="CI236" s="113">
        <v>0</v>
      </c>
      <c r="CJ236" s="113">
        <v>0</v>
      </c>
      <c r="CK236" s="113">
        <v>0</v>
      </c>
      <c r="CL236" s="113">
        <v>0</v>
      </c>
      <c r="CM236" s="113">
        <v>0</v>
      </c>
      <c r="CN236" s="113">
        <v>0</v>
      </c>
      <c r="CO236" s="113">
        <v>0</v>
      </c>
      <c r="CP236" s="113">
        <v>0</v>
      </c>
      <c r="CQ236" s="113">
        <v>0</v>
      </c>
      <c r="CR236" s="113">
        <v>0</v>
      </c>
      <c r="CS236" s="113">
        <v>0</v>
      </c>
      <c r="CT236" s="113">
        <v>0</v>
      </c>
      <c r="CU236" s="113">
        <v>0</v>
      </c>
      <c r="CV236" s="113">
        <v>0</v>
      </c>
      <c r="CW236" s="113">
        <v>0</v>
      </c>
      <c r="CX236" s="113">
        <v>0</v>
      </c>
      <c r="CY236" s="113">
        <v>0</v>
      </c>
      <c r="CZ236" s="113">
        <v>0</v>
      </c>
      <c r="DA236" s="113">
        <v>0</v>
      </c>
      <c r="DB236" s="113">
        <v>0</v>
      </c>
      <c r="DC236" s="113">
        <v>0</v>
      </c>
      <c r="DD236" s="113">
        <v>0</v>
      </c>
      <c r="DE236" s="113">
        <v>0</v>
      </c>
      <c r="DF236" s="113">
        <v>0</v>
      </c>
      <c r="DG236" s="113">
        <v>0</v>
      </c>
      <c r="DH236" s="113">
        <v>0</v>
      </c>
      <c r="DI236" s="113">
        <v>0</v>
      </c>
      <c r="DJ236" s="113">
        <v>0</v>
      </c>
      <c r="DK236" s="113">
        <v>0</v>
      </c>
      <c r="DL236" s="113">
        <v>0</v>
      </c>
      <c r="DM236" s="113">
        <v>0</v>
      </c>
      <c r="DN236" s="113">
        <v>0</v>
      </c>
      <c r="DO236" s="113">
        <v>0</v>
      </c>
      <c r="DP236" s="113">
        <v>0</v>
      </c>
      <c r="DQ236" s="113">
        <v>0</v>
      </c>
      <c r="DR236" s="113">
        <v>0</v>
      </c>
      <c r="DS236" s="113">
        <v>0</v>
      </c>
      <c r="DT236" s="113">
        <v>0</v>
      </c>
      <c r="DU236" s="113">
        <v>0</v>
      </c>
      <c r="DV236" s="113">
        <v>0</v>
      </c>
      <c r="DW236" s="113">
        <v>0</v>
      </c>
      <c r="DX236" s="113">
        <v>0</v>
      </c>
      <c r="DY236" s="113">
        <v>0</v>
      </c>
      <c r="DZ236" s="113">
        <v>0</v>
      </c>
      <c r="EA236" s="113">
        <v>0</v>
      </c>
      <c r="EB236" s="113">
        <v>0</v>
      </c>
      <c r="EC236" s="113">
        <v>0</v>
      </c>
      <c r="ED236" s="113">
        <v>0</v>
      </c>
      <c r="EE236" s="113">
        <v>0</v>
      </c>
      <c r="EF236" s="113">
        <v>0</v>
      </c>
      <c r="EG236" s="113">
        <v>0</v>
      </c>
      <c r="EH236" s="113">
        <v>0</v>
      </c>
      <c r="EI236" s="113">
        <v>0</v>
      </c>
      <c r="EJ236" s="113">
        <v>0</v>
      </c>
      <c r="EK236" s="113">
        <v>0</v>
      </c>
      <c r="EL236" s="113">
        <v>0</v>
      </c>
      <c r="EM236" s="113">
        <v>0</v>
      </c>
      <c r="EN236" s="113">
        <v>0</v>
      </c>
      <c r="EO236" s="113">
        <v>0</v>
      </c>
      <c r="EP236" s="113">
        <v>0</v>
      </c>
      <c r="EQ236" s="113">
        <v>0</v>
      </c>
      <c r="ER236" s="113">
        <v>0</v>
      </c>
      <c r="ES236" s="113">
        <v>0</v>
      </c>
      <c r="ET236" s="113">
        <v>0</v>
      </c>
      <c r="EU236" s="113">
        <v>0</v>
      </c>
      <c r="EV236" s="113">
        <v>0</v>
      </c>
      <c r="EW236" s="113">
        <v>0</v>
      </c>
      <c r="EX236" s="113">
        <v>0</v>
      </c>
      <c r="EY236" s="113">
        <v>0</v>
      </c>
      <c r="EZ236" s="113">
        <v>0</v>
      </c>
      <c r="FA236" s="113">
        <v>0</v>
      </c>
      <c r="FB236" s="113">
        <v>0</v>
      </c>
      <c r="FC236" s="113">
        <v>0</v>
      </c>
      <c r="FD236" s="113">
        <v>0</v>
      </c>
      <c r="FE236" s="113">
        <v>0</v>
      </c>
      <c r="FF236" s="113">
        <v>0</v>
      </c>
      <c r="FG236" s="113">
        <v>0</v>
      </c>
      <c r="FH236" s="113">
        <v>0</v>
      </c>
      <c r="FI236" s="113">
        <v>0</v>
      </c>
      <c r="FJ236" s="113">
        <v>0</v>
      </c>
      <c r="FK236" s="113">
        <v>0</v>
      </c>
      <c r="FL236" s="113">
        <v>0</v>
      </c>
      <c r="FM236" s="113">
        <v>0</v>
      </c>
      <c r="FN236" s="113">
        <v>0</v>
      </c>
      <c r="FO236" s="113">
        <v>0</v>
      </c>
      <c r="FP236" s="113">
        <v>0</v>
      </c>
      <c r="FQ236" s="113">
        <v>0</v>
      </c>
      <c r="FR236" s="113">
        <v>0</v>
      </c>
      <c r="FS236" s="113">
        <v>0</v>
      </c>
      <c r="FT236" s="113">
        <v>0</v>
      </c>
      <c r="FU236" s="113">
        <v>0</v>
      </c>
      <c r="FV236" s="113">
        <v>0</v>
      </c>
      <c r="FW236" s="113">
        <v>0</v>
      </c>
      <c r="FX236" s="113">
        <v>0</v>
      </c>
      <c r="FY236" s="113">
        <v>0</v>
      </c>
      <c r="FZ236" s="113">
        <v>0</v>
      </c>
      <c r="GA236" s="113">
        <v>0</v>
      </c>
      <c r="GB236" s="113">
        <v>0</v>
      </c>
      <c r="GC236" s="113">
        <v>0</v>
      </c>
      <c r="GD236" s="113">
        <v>0</v>
      </c>
      <c r="GE236" s="113">
        <v>0</v>
      </c>
      <c r="GF236" s="113">
        <v>5425</v>
      </c>
      <c r="GG236" s="113">
        <v>0</v>
      </c>
      <c r="GH236" s="113">
        <v>0</v>
      </c>
      <c r="GI236" s="113">
        <f>SUM(E236:GH236)</f>
        <v>5425</v>
      </c>
    </row>
    <row r="237" spans="1:191">
      <c r="A237" s="727" t="s">
        <v>0</v>
      </c>
      <c r="B237" s="727"/>
      <c r="C237" s="9" t="s">
        <v>315</v>
      </c>
      <c r="D237" t="s">
        <v>316</v>
      </c>
      <c r="E237" s="113">
        <v>0</v>
      </c>
      <c r="F237" s="113">
        <v>0</v>
      </c>
      <c r="G237" s="113">
        <v>0</v>
      </c>
      <c r="H237" s="113">
        <v>0</v>
      </c>
      <c r="I237" s="113">
        <v>0</v>
      </c>
      <c r="J237" s="113">
        <v>0</v>
      </c>
      <c r="K237" s="113">
        <v>0</v>
      </c>
      <c r="L237" s="113">
        <v>0</v>
      </c>
      <c r="M237" s="113">
        <v>0</v>
      </c>
      <c r="N237" s="113">
        <v>0</v>
      </c>
      <c r="O237" s="113">
        <v>0</v>
      </c>
      <c r="P237" s="113">
        <v>0</v>
      </c>
      <c r="Q237" s="113">
        <v>0</v>
      </c>
      <c r="R237" s="113">
        <v>0</v>
      </c>
      <c r="S237" s="113">
        <v>8554</v>
      </c>
      <c r="T237" s="113">
        <v>0</v>
      </c>
      <c r="U237" s="113">
        <v>0</v>
      </c>
      <c r="V237" s="113">
        <v>0</v>
      </c>
      <c r="W237" s="113">
        <v>0</v>
      </c>
      <c r="X237" s="113">
        <v>0</v>
      </c>
      <c r="Y237" s="113">
        <v>0</v>
      </c>
      <c r="Z237" s="113">
        <v>0</v>
      </c>
      <c r="AA237" s="113">
        <v>0</v>
      </c>
      <c r="AB237" s="113">
        <v>0</v>
      </c>
      <c r="AC237" s="113">
        <v>0</v>
      </c>
      <c r="AD237" s="113">
        <v>0</v>
      </c>
      <c r="AE237" s="113">
        <v>0</v>
      </c>
      <c r="AF237" s="113">
        <v>0</v>
      </c>
      <c r="AG237" s="113">
        <v>0</v>
      </c>
      <c r="AH237" s="113">
        <v>0</v>
      </c>
      <c r="AI237" s="113">
        <v>0</v>
      </c>
      <c r="AJ237" s="113">
        <v>0</v>
      </c>
      <c r="AK237" s="113">
        <v>0</v>
      </c>
      <c r="AL237" s="113">
        <v>6820</v>
      </c>
      <c r="AM237" s="113">
        <v>0</v>
      </c>
      <c r="AN237" s="113">
        <v>0</v>
      </c>
      <c r="AO237" s="113">
        <v>0</v>
      </c>
      <c r="AP237" s="113">
        <v>0</v>
      </c>
      <c r="AQ237" s="113">
        <v>0</v>
      </c>
      <c r="AR237" s="113">
        <v>0</v>
      </c>
      <c r="AS237" s="113">
        <v>0</v>
      </c>
      <c r="AT237" s="113">
        <v>0</v>
      </c>
      <c r="AU237" s="113">
        <v>0</v>
      </c>
      <c r="AV237" s="113">
        <v>0</v>
      </c>
      <c r="AW237" s="113">
        <v>0</v>
      </c>
      <c r="AX237" s="113">
        <v>0</v>
      </c>
      <c r="AY237" s="113">
        <v>14212</v>
      </c>
      <c r="AZ237" s="113">
        <v>0</v>
      </c>
      <c r="BA237" s="113">
        <v>0</v>
      </c>
      <c r="BB237" s="113">
        <v>0</v>
      </c>
      <c r="BC237" s="113">
        <v>0</v>
      </c>
      <c r="BD237" s="113">
        <v>0</v>
      </c>
      <c r="BE237" s="113">
        <v>0</v>
      </c>
      <c r="BF237" s="113">
        <v>0</v>
      </c>
      <c r="BG237" s="113">
        <v>5935.92</v>
      </c>
      <c r="BH237" s="113">
        <v>0</v>
      </c>
      <c r="BI237" s="113">
        <v>0</v>
      </c>
      <c r="BJ237" s="113">
        <v>0</v>
      </c>
      <c r="BK237" s="113">
        <v>0</v>
      </c>
      <c r="BL237" s="113">
        <v>0</v>
      </c>
      <c r="BM237" s="113">
        <v>0</v>
      </c>
      <c r="BN237" s="113">
        <v>0</v>
      </c>
      <c r="BO237" s="113">
        <v>0</v>
      </c>
      <c r="BP237" s="113">
        <v>0</v>
      </c>
      <c r="BQ237" s="113">
        <v>11382</v>
      </c>
      <c r="BR237" s="113">
        <v>0</v>
      </c>
      <c r="BS237" s="113">
        <v>0</v>
      </c>
      <c r="BT237" s="113">
        <v>0</v>
      </c>
      <c r="BU237" s="113">
        <v>0</v>
      </c>
      <c r="BV237" s="113">
        <v>0</v>
      </c>
      <c r="BW237" s="113">
        <v>0</v>
      </c>
      <c r="BX237" s="113">
        <v>0</v>
      </c>
      <c r="BY237" s="113">
        <v>7827.69</v>
      </c>
      <c r="BZ237" s="113">
        <v>0</v>
      </c>
      <c r="CA237" s="113">
        <v>0</v>
      </c>
      <c r="CB237" s="113">
        <v>0</v>
      </c>
      <c r="CC237" s="113">
        <v>6350.73</v>
      </c>
      <c r="CD237" s="113">
        <v>16682.29</v>
      </c>
      <c r="CE237" s="113">
        <v>0</v>
      </c>
      <c r="CF237" s="113">
        <v>0</v>
      </c>
      <c r="CG237" s="113">
        <v>11975.75</v>
      </c>
      <c r="CH237" s="113">
        <v>24210.36</v>
      </c>
      <c r="CI237" s="113">
        <v>0</v>
      </c>
      <c r="CJ237" s="113">
        <v>0</v>
      </c>
      <c r="CK237" s="113">
        <v>22155.97</v>
      </c>
      <c r="CL237" s="113">
        <v>0</v>
      </c>
      <c r="CM237" s="113">
        <v>0</v>
      </c>
      <c r="CN237" s="113">
        <v>0</v>
      </c>
      <c r="CO237" s="113">
        <v>0</v>
      </c>
      <c r="CP237" s="113">
        <v>0</v>
      </c>
      <c r="CQ237" s="113">
        <v>0</v>
      </c>
      <c r="CR237" s="113">
        <v>15652</v>
      </c>
      <c r="CS237" s="113">
        <v>5990.57</v>
      </c>
      <c r="CT237" s="113">
        <v>11570.71</v>
      </c>
      <c r="CU237" s="113">
        <v>0</v>
      </c>
      <c r="CV237" s="113">
        <v>0</v>
      </c>
      <c r="CW237" s="113">
        <v>0</v>
      </c>
      <c r="CX237" s="113">
        <v>0</v>
      </c>
      <c r="CY237" s="113">
        <v>0</v>
      </c>
      <c r="CZ237" s="113">
        <v>0</v>
      </c>
      <c r="DA237" s="113">
        <v>0</v>
      </c>
      <c r="DB237" s="113">
        <v>0</v>
      </c>
      <c r="DC237" s="113">
        <v>0</v>
      </c>
      <c r="DD237" s="113">
        <v>0</v>
      </c>
      <c r="DE237" s="113">
        <v>0</v>
      </c>
      <c r="DF237" s="113">
        <v>0</v>
      </c>
      <c r="DG237" s="113">
        <v>0</v>
      </c>
      <c r="DH237" s="113">
        <v>0</v>
      </c>
      <c r="DI237" s="113">
        <v>0</v>
      </c>
      <c r="DJ237" s="113">
        <v>0</v>
      </c>
      <c r="DK237" s="113">
        <v>0</v>
      </c>
      <c r="DL237" s="113">
        <v>0</v>
      </c>
      <c r="DM237" s="113">
        <v>0</v>
      </c>
      <c r="DN237" s="113">
        <v>0</v>
      </c>
      <c r="DO237" s="113">
        <v>0</v>
      </c>
      <c r="DP237" s="113">
        <v>0</v>
      </c>
      <c r="DQ237" s="113">
        <v>0</v>
      </c>
      <c r="DR237" s="113">
        <v>0</v>
      </c>
      <c r="DS237" s="113">
        <v>0</v>
      </c>
      <c r="DT237" s="113">
        <v>0</v>
      </c>
      <c r="DU237" s="113">
        <v>0</v>
      </c>
      <c r="DV237" s="113">
        <v>0</v>
      </c>
      <c r="DW237" s="113">
        <v>0</v>
      </c>
      <c r="DX237" s="113">
        <v>0</v>
      </c>
      <c r="DY237" s="113">
        <v>0</v>
      </c>
      <c r="DZ237" s="113">
        <v>0</v>
      </c>
      <c r="EA237" s="113">
        <v>0</v>
      </c>
      <c r="EB237" s="113">
        <v>0</v>
      </c>
      <c r="EC237" s="113">
        <v>0</v>
      </c>
      <c r="ED237" s="113">
        <v>0</v>
      </c>
      <c r="EE237" s="113">
        <v>0</v>
      </c>
      <c r="EF237" s="113">
        <v>0</v>
      </c>
      <c r="EG237" s="113">
        <v>0</v>
      </c>
      <c r="EH237" s="113">
        <v>0</v>
      </c>
      <c r="EI237" s="113">
        <v>0</v>
      </c>
      <c r="EJ237" s="113">
        <v>0</v>
      </c>
      <c r="EK237" s="113">
        <v>0</v>
      </c>
      <c r="EL237" s="113">
        <v>0</v>
      </c>
      <c r="EM237" s="113">
        <v>0</v>
      </c>
      <c r="EN237" s="113">
        <v>0</v>
      </c>
      <c r="EO237" s="113">
        <v>0</v>
      </c>
      <c r="EP237" s="113">
        <v>0</v>
      </c>
      <c r="EQ237" s="113">
        <v>0</v>
      </c>
      <c r="ER237" s="113">
        <v>0</v>
      </c>
      <c r="ES237" s="113">
        <v>0</v>
      </c>
      <c r="ET237" s="113">
        <v>0</v>
      </c>
      <c r="EU237" s="113">
        <v>0</v>
      </c>
      <c r="EV237" s="113">
        <v>0</v>
      </c>
      <c r="EW237" s="113">
        <v>0</v>
      </c>
      <c r="EX237" s="113">
        <v>0</v>
      </c>
      <c r="EY237" s="113">
        <v>0</v>
      </c>
      <c r="EZ237" s="113">
        <v>0</v>
      </c>
      <c r="FA237" s="113">
        <v>0</v>
      </c>
      <c r="FB237" s="113">
        <v>0</v>
      </c>
      <c r="FC237" s="113">
        <v>0</v>
      </c>
      <c r="FD237" s="113">
        <v>0</v>
      </c>
      <c r="FE237" s="113">
        <v>0</v>
      </c>
      <c r="FF237" s="113">
        <v>0</v>
      </c>
      <c r="FG237" s="113">
        <v>0</v>
      </c>
      <c r="FH237" s="113">
        <v>0</v>
      </c>
      <c r="FI237" s="113">
        <v>0</v>
      </c>
      <c r="FJ237" s="113">
        <v>0</v>
      </c>
      <c r="FK237" s="113">
        <v>0</v>
      </c>
      <c r="FL237" s="113">
        <v>0</v>
      </c>
      <c r="FM237" s="113">
        <v>0</v>
      </c>
      <c r="FN237" s="113">
        <v>0</v>
      </c>
      <c r="FO237" s="113">
        <v>0</v>
      </c>
      <c r="FP237" s="113">
        <v>0</v>
      </c>
      <c r="FQ237" s="113">
        <v>0</v>
      </c>
      <c r="FR237" s="113">
        <v>0</v>
      </c>
      <c r="FS237" s="113">
        <v>0</v>
      </c>
      <c r="FT237" s="113">
        <v>0</v>
      </c>
      <c r="FU237" s="113">
        <v>0</v>
      </c>
      <c r="FV237" s="113">
        <v>0</v>
      </c>
      <c r="FW237" s="113">
        <v>0</v>
      </c>
      <c r="FX237" s="113">
        <v>0</v>
      </c>
      <c r="FY237" s="113">
        <v>0</v>
      </c>
      <c r="FZ237" s="113">
        <v>0</v>
      </c>
      <c r="GA237" s="113">
        <v>0</v>
      </c>
      <c r="GB237" s="113">
        <v>0</v>
      </c>
      <c r="GC237" s="113">
        <v>0</v>
      </c>
      <c r="GD237" s="113">
        <v>0</v>
      </c>
      <c r="GE237" s="113">
        <v>0</v>
      </c>
      <c r="GF237" s="113">
        <v>0</v>
      </c>
      <c r="GG237" s="113">
        <v>0</v>
      </c>
      <c r="GH237" s="113">
        <v>0</v>
      </c>
      <c r="GI237" s="113">
        <f>SUM(E237:GH237)</f>
        <v>169319.99000000002</v>
      </c>
    </row>
    <row r="238" spans="1:191" ht="10.5">
      <c r="A238" s="7" t="s">
        <v>382</v>
      </c>
      <c r="B238" s="726" t="s">
        <v>383</v>
      </c>
      <c r="C238" s="726"/>
      <c r="D238" s="72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116"/>
      <c r="AZ238" s="116"/>
      <c r="BA238" s="116"/>
      <c r="BB238" s="116"/>
      <c r="BC238" s="116"/>
      <c r="BD238" s="116"/>
      <c r="BE238" s="116"/>
      <c r="BF238" s="116"/>
      <c r="BG238" s="116"/>
      <c r="BH238" s="116"/>
      <c r="BI238" s="116"/>
      <c r="BJ238" s="116"/>
      <c r="BK238" s="116"/>
      <c r="BL238" s="116"/>
      <c r="BM238" s="116"/>
      <c r="BN238" s="116"/>
      <c r="BO238" s="116"/>
      <c r="BP238" s="116"/>
      <c r="BQ238" s="116"/>
      <c r="BR238" s="116"/>
      <c r="BS238" s="116"/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  <c r="EB238" s="116"/>
      <c r="EC238" s="116"/>
      <c r="ED238" s="116"/>
      <c r="EE238" s="116"/>
      <c r="EF238" s="116"/>
      <c r="EG238" s="116"/>
      <c r="EH238" s="116"/>
      <c r="EI238" s="116"/>
      <c r="EJ238" s="116"/>
      <c r="EK238" s="116"/>
      <c r="EL238" s="116"/>
      <c r="EM238" s="116"/>
      <c r="EN238" s="116"/>
      <c r="EO238" s="116"/>
      <c r="EP238" s="116"/>
      <c r="EQ238" s="116"/>
      <c r="ER238" s="116"/>
      <c r="ES238" s="116"/>
      <c r="ET238" s="116"/>
      <c r="EU238" s="116"/>
      <c r="EV238" s="116"/>
      <c r="EW238" s="116"/>
      <c r="EX238" s="116"/>
      <c r="EY238" s="116"/>
      <c r="EZ238" s="116"/>
      <c r="FA238" s="116"/>
      <c r="FB238" s="116"/>
      <c r="FC238" s="116"/>
      <c r="FD238" s="116"/>
      <c r="FE238" s="116"/>
      <c r="FF238" s="116"/>
      <c r="FG238" s="116"/>
      <c r="FH238" s="116"/>
      <c r="FI238" s="116"/>
      <c r="FJ238" s="116"/>
      <c r="FK238" s="116"/>
      <c r="FL238" s="116"/>
      <c r="FM238" s="116"/>
      <c r="FN238" s="116"/>
      <c r="FO238" s="116"/>
      <c r="FP238" s="116"/>
      <c r="FQ238" s="116"/>
      <c r="FR238" s="116"/>
      <c r="FS238" s="116"/>
      <c r="FT238" s="116"/>
      <c r="FU238" s="116"/>
      <c r="FV238" s="116"/>
      <c r="FW238" s="116"/>
      <c r="FX238" s="116"/>
      <c r="FY238" s="116"/>
      <c r="FZ238" s="116"/>
      <c r="GA238" s="116"/>
      <c r="GB238" s="116"/>
      <c r="GC238" s="116"/>
      <c r="GD238" s="116"/>
      <c r="GE238" s="116"/>
      <c r="GF238" s="116"/>
      <c r="GG238" s="116"/>
      <c r="GH238" s="116"/>
      <c r="GI238" s="116"/>
    </row>
    <row r="239" spans="1:191">
      <c r="A239" s="727" t="s">
        <v>0</v>
      </c>
      <c r="B239" s="727"/>
      <c r="C239" s="9" t="s">
        <v>233</v>
      </c>
      <c r="D239" t="s">
        <v>234</v>
      </c>
      <c r="E239" s="113">
        <v>0</v>
      </c>
      <c r="F239" s="113">
        <v>0</v>
      </c>
      <c r="G239" s="113">
        <v>0</v>
      </c>
      <c r="H239" s="113">
        <v>0</v>
      </c>
      <c r="I239" s="113">
        <v>0</v>
      </c>
      <c r="J239" s="113">
        <v>0</v>
      </c>
      <c r="K239" s="113">
        <v>0</v>
      </c>
      <c r="L239" s="113">
        <v>0</v>
      </c>
      <c r="M239" s="113">
        <v>0</v>
      </c>
      <c r="N239" s="113">
        <v>0</v>
      </c>
      <c r="O239" s="113">
        <v>0</v>
      </c>
      <c r="P239" s="113">
        <v>0</v>
      </c>
      <c r="Q239" s="113">
        <v>0</v>
      </c>
      <c r="R239" s="113">
        <v>0</v>
      </c>
      <c r="S239" s="113">
        <v>0</v>
      </c>
      <c r="T239" s="113">
        <v>0</v>
      </c>
      <c r="U239" s="113">
        <v>0</v>
      </c>
      <c r="V239" s="113">
        <v>0</v>
      </c>
      <c r="W239" s="113">
        <v>0</v>
      </c>
      <c r="X239" s="113">
        <v>0</v>
      </c>
      <c r="Y239" s="113">
        <v>0</v>
      </c>
      <c r="Z239" s="113">
        <v>0</v>
      </c>
      <c r="AA239" s="113">
        <v>0</v>
      </c>
      <c r="AB239" s="113">
        <v>0</v>
      </c>
      <c r="AC239" s="113">
        <v>0</v>
      </c>
      <c r="AD239" s="113">
        <v>0</v>
      </c>
      <c r="AE239" s="113">
        <v>0</v>
      </c>
      <c r="AF239" s="113">
        <v>0</v>
      </c>
      <c r="AG239" s="113">
        <v>0</v>
      </c>
      <c r="AH239" s="113">
        <v>0</v>
      </c>
      <c r="AI239" s="113">
        <v>0</v>
      </c>
      <c r="AJ239" s="113">
        <v>0</v>
      </c>
      <c r="AK239" s="113">
        <v>0</v>
      </c>
      <c r="AL239" s="113">
        <v>0</v>
      </c>
      <c r="AM239" s="113">
        <v>0</v>
      </c>
      <c r="AN239" s="113">
        <v>0</v>
      </c>
      <c r="AO239" s="113">
        <v>0</v>
      </c>
      <c r="AP239" s="113">
        <v>0</v>
      </c>
      <c r="AQ239" s="113">
        <v>0</v>
      </c>
      <c r="AR239" s="113">
        <v>0</v>
      </c>
      <c r="AS239" s="113">
        <v>0</v>
      </c>
      <c r="AT239" s="113">
        <v>0</v>
      </c>
      <c r="AU239" s="113">
        <v>0</v>
      </c>
      <c r="AV239" s="113">
        <v>0</v>
      </c>
      <c r="AW239" s="113">
        <v>0</v>
      </c>
      <c r="AX239" s="113">
        <v>0</v>
      </c>
      <c r="AY239" s="113">
        <v>0</v>
      </c>
      <c r="AZ239" s="113">
        <v>0</v>
      </c>
      <c r="BA239" s="113">
        <v>0</v>
      </c>
      <c r="BB239" s="113">
        <v>0</v>
      </c>
      <c r="BC239" s="113">
        <v>0</v>
      </c>
      <c r="BD239" s="113">
        <v>0</v>
      </c>
      <c r="BE239" s="113">
        <v>0</v>
      </c>
      <c r="BF239" s="113">
        <v>0</v>
      </c>
      <c r="BG239" s="113">
        <v>0</v>
      </c>
      <c r="BH239" s="113">
        <v>0</v>
      </c>
      <c r="BI239" s="113">
        <v>0</v>
      </c>
      <c r="BJ239" s="113">
        <v>0</v>
      </c>
      <c r="BK239" s="113">
        <v>0</v>
      </c>
      <c r="BL239" s="113">
        <v>0</v>
      </c>
      <c r="BM239" s="113">
        <v>0</v>
      </c>
      <c r="BN239" s="113">
        <v>0</v>
      </c>
      <c r="BO239" s="113">
        <v>0</v>
      </c>
      <c r="BP239" s="113">
        <v>0</v>
      </c>
      <c r="BQ239" s="113">
        <v>0</v>
      </c>
      <c r="BR239" s="113">
        <v>0</v>
      </c>
      <c r="BS239" s="113">
        <v>0</v>
      </c>
      <c r="BT239" s="113">
        <v>0</v>
      </c>
      <c r="BU239" s="113">
        <v>0</v>
      </c>
      <c r="BV239" s="113">
        <v>0</v>
      </c>
      <c r="BW239" s="113">
        <v>0</v>
      </c>
      <c r="BX239" s="113">
        <v>0</v>
      </c>
      <c r="BY239" s="113">
        <v>0</v>
      </c>
      <c r="BZ239" s="113">
        <v>0</v>
      </c>
      <c r="CA239" s="113">
        <v>0</v>
      </c>
      <c r="CB239" s="113">
        <v>0</v>
      </c>
      <c r="CC239" s="113">
        <v>0</v>
      </c>
      <c r="CD239" s="113">
        <v>0</v>
      </c>
      <c r="CE239" s="113">
        <v>0</v>
      </c>
      <c r="CF239" s="113">
        <v>0</v>
      </c>
      <c r="CG239" s="113">
        <v>0</v>
      </c>
      <c r="CH239" s="113">
        <v>0</v>
      </c>
      <c r="CI239" s="113">
        <v>0</v>
      </c>
      <c r="CJ239" s="113">
        <v>0</v>
      </c>
      <c r="CK239" s="113">
        <v>0</v>
      </c>
      <c r="CL239" s="113">
        <v>0</v>
      </c>
      <c r="CM239" s="113">
        <v>0</v>
      </c>
      <c r="CN239" s="113">
        <v>0</v>
      </c>
      <c r="CO239" s="113">
        <v>0</v>
      </c>
      <c r="CP239" s="113">
        <v>0</v>
      </c>
      <c r="CQ239" s="113">
        <v>0</v>
      </c>
      <c r="CR239" s="113">
        <v>0</v>
      </c>
      <c r="CS239" s="113">
        <v>0</v>
      </c>
      <c r="CT239" s="113">
        <v>0</v>
      </c>
      <c r="CU239" s="113">
        <v>0</v>
      </c>
      <c r="CV239" s="113">
        <v>0</v>
      </c>
      <c r="CW239" s="113">
        <v>0</v>
      </c>
      <c r="CX239" s="113">
        <v>0</v>
      </c>
      <c r="CY239" s="113">
        <v>0</v>
      </c>
      <c r="CZ239" s="113">
        <v>0</v>
      </c>
      <c r="DA239" s="113">
        <v>0</v>
      </c>
      <c r="DB239" s="113">
        <v>0</v>
      </c>
      <c r="DC239" s="113">
        <v>0</v>
      </c>
      <c r="DD239" s="113">
        <v>0</v>
      </c>
      <c r="DE239" s="113">
        <v>0</v>
      </c>
      <c r="DF239" s="113">
        <v>0</v>
      </c>
      <c r="DG239" s="113">
        <v>0</v>
      </c>
      <c r="DH239" s="113">
        <v>0</v>
      </c>
      <c r="DI239" s="113">
        <v>0</v>
      </c>
      <c r="DJ239" s="113">
        <v>0</v>
      </c>
      <c r="DK239" s="113">
        <v>0</v>
      </c>
      <c r="DL239" s="113">
        <v>0</v>
      </c>
      <c r="DM239" s="113">
        <v>0</v>
      </c>
      <c r="DN239" s="113">
        <v>0</v>
      </c>
      <c r="DO239" s="113">
        <v>0</v>
      </c>
      <c r="DP239" s="113">
        <v>0</v>
      </c>
      <c r="DQ239" s="113">
        <v>0</v>
      </c>
      <c r="DR239" s="113">
        <v>95175.59</v>
      </c>
      <c r="DS239" s="113">
        <v>0</v>
      </c>
      <c r="DT239" s="113">
        <v>0</v>
      </c>
      <c r="DU239" s="113">
        <v>0</v>
      </c>
      <c r="DV239" s="113">
        <v>0</v>
      </c>
      <c r="DW239" s="113">
        <v>0</v>
      </c>
      <c r="DX239" s="113">
        <v>0</v>
      </c>
      <c r="DY239" s="113">
        <v>0</v>
      </c>
      <c r="DZ239" s="113">
        <v>0</v>
      </c>
      <c r="EA239" s="113">
        <v>0</v>
      </c>
      <c r="EB239" s="113">
        <v>0</v>
      </c>
      <c r="EC239" s="113">
        <v>0</v>
      </c>
      <c r="ED239" s="113">
        <v>0</v>
      </c>
      <c r="EE239" s="113">
        <v>0</v>
      </c>
      <c r="EF239" s="113">
        <v>0</v>
      </c>
      <c r="EG239" s="113">
        <v>0</v>
      </c>
      <c r="EH239" s="113">
        <v>0</v>
      </c>
      <c r="EI239" s="113">
        <v>0</v>
      </c>
      <c r="EJ239" s="113">
        <v>0</v>
      </c>
      <c r="EK239" s="113">
        <v>0</v>
      </c>
      <c r="EL239" s="113">
        <v>0</v>
      </c>
      <c r="EM239" s="113">
        <v>0</v>
      </c>
      <c r="EN239" s="113">
        <v>0</v>
      </c>
      <c r="EO239" s="113">
        <v>0</v>
      </c>
      <c r="EP239" s="113">
        <v>0</v>
      </c>
      <c r="EQ239" s="113">
        <v>0</v>
      </c>
      <c r="ER239" s="113">
        <v>0</v>
      </c>
      <c r="ES239" s="113">
        <v>0</v>
      </c>
      <c r="ET239" s="113">
        <v>0</v>
      </c>
      <c r="EU239" s="113">
        <v>0</v>
      </c>
      <c r="EV239" s="113">
        <v>0</v>
      </c>
      <c r="EW239" s="113">
        <v>0</v>
      </c>
      <c r="EX239" s="113">
        <v>0</v>
      </c>
      <c r="EY239" s="113">
        <v>0</v>
      </c>
      <c r="EZ239" s="113">
        <v>0</v>
      </c>
      <c r="FA239" s="113">
        <v>0</v>
      </c>
      <c r="FB239" s="113">
        <v>0</v>
      </c>
      <c r="FC239" s="113">
        <v>0</v>
      </c>
      <c r="FD239" s="113">
        <v>0</v>
      </c>
      <c r="FE239" s="113">
        <v>0</v>
      </c>
      <c r="FF239" s="113">
        <v>0</v>
      </c>
      <c r="FG239" s="113">
        <v>0</v>
      </c>
      <c r="FH239" s="113">
        <v>0</v>
      </c>
      <c r="FI239" s="113">
        <v>0</v>
      </c>
      <c r="FJ239" s="113">
        <v>0</v>
      </c>
      <c r="FK239" s="113">
        <v>0</v>
      </c>
      <c r="FL239" s="113">
        <v>0</v>
      </c>
      <c r="FM239" s="113">
        <v>0</v>
      </c>
      <c r="FN239" s="113">
        <v>0</v>
      </c>
      <c r="FO239" s="113">
        <v>0</v>
      </c>
      <c r="FP239" s="113">
        <v>0</v>
      </c>
      <c r="FQ239" s="113">
        <v>0</v>
      </c>
      <c r="FR239" s="113">
        <v>0</v>
      </c>
      <c r="FS239" s="113">
        <v>0</v>
      </c>
      <c r="FT239" s="113">
        <v>0</v>
      </c>
      <c r="FU239" s="113">
        <v>0</v>
      </c>
      <c r="FV239" s="113">
        <v>0</v>
      </c>
      <c r="FW239" s="113">
        <v>0</v>
      </c>
      <c r="FX239" s="113">
        <v>0</v>
      </c>
      <c r="FY239" s="113">
        <v>0</v>
      </c>
      <c r="FZ239" s="113">
        <v>0</v>
      </c>
      <c r="GA239" s="113">
        <v>0</v>
      </c>
      <c r="GB239" s="113">
        <v>0</v>
      </c>
      <c r="GC239" s="113">
        <v>0</v>
      </c>
      <c r="GD239" s="113">
        <v>0</v>
      </c>
      <c r="GE239" s="113">
        <v>0</v>
      </c>
      <c r="GF239" s="113">
        <v>0</v>
      </c>
      <c r="GG239" s="113">
        <v>0</v>
      </c>
      <c r="GH239" s="113">
        <v>0</v>
      </c>
      <c r="GI239" s="113">
        <f>SUM(E239:GH239)</f>
        <v>95175.59</v>
      </c>
    </row>
    <row r="240" spans="1:191">
      <c r="A240" s="727" t="s">
        <v>0</v>
      </c>
      <c r="B240" s="727"/>
      <c r="C240" s="9" t="s">
        <v>315</v>
      </c>
      <c r="D240" t="s">
        <v>316</v>
      </c>
      <c r="E240" s="113">
        <v>0</v>
      </c>
      <c r="F240" s="113">
        <v>0</v>
      </c>
      <c r="G240" s="113">
        <v>0</v>
      </c>
      <c r="H240" s="113">
        <v>536.19000000000005</v>
      </c>
      <c r="I240" s="113">
        <v>0</v>
      </c>
      <c r="J240" s="113">
        <v>0</v>
      </c>
      <c r="K240" s="113">
        <v>0</v>
      </c>
      <c r="L240" s="113">
        <v>0</v>
      </c>
      <c r="M240" s="113">
        <v>0</v>
      </c>
      <c r="N240" s="113">
        <v>0</v>
      </c>
      <c r="O240" s="113">
        <v>0</v>
      </c>
      <c r="P240" s="113">
        <v>0</v>
      </c>
      <c r="Q240" s="113">
        <v>0</v>
      </c>
      <c r="R240" s="113">
        <v>0</v>
      </c>
      <c r="S240" s="113">
        <v>0</v>
      </c>
      <c r="T240" s="113">
        <v>0</v>
      </c>
      <c r="U240" s="113">
        <v>0</v>
      </c>
      <c r="V240" s="113">
        <v>0</v>
      </c>
      <c r="W240" s="113">
        <v>0</v>
      </c>
      <c r="X240" s="113">
        <v>0</v>
      </c>
      <c r="Y240" s="113">
        <v>0</v>
      </c>
      <c r="Z240" s="113">
        <v>0</v>
      </c>
      <c r="AA240" s="113">
        <v>0</v>
      </c>
      <c r="AB240" s="113">
        <v>0</v>
      </c>
      <c r="AC240" s="113">
        <v>0</v>
      </c>
      <c r="AD240" s="113">
        <v>0</v>
      </c>
      <c r="AE240" s="113">
        <v>0</v>
      </c>
      <c r="AF240" s="113">
        <v>0</v>
      </c>
      <c r="AG240" s="113">
        <v>0</v>
      </c>
      <c r="AH240" s="113">
        <v>0</v>
      </c>
      <c r="AI240" s="113">
        <v>0</v>
      </c>
      <c r="AJ240" s="113">
        <v>0</v>
      </c>
      <c r="AK240" s="113">
        <v>0</v>
      </c>
      <c r="AL240" s="113">
        <v>0</v>
      </c>
      <c r="AM240" s="113">
        <v>0</v>
      </c>
      <c r="AN240" s="113">
        <v>0</v>
      </c>
      <c r="AO240" s="113">
        <v>0</v>
      </c>
      <c r="AP240" s="113">
        <v>0</v>
      </c>
      <c r="AQ240" s="113">
        <v>0</v>
      </c>
      <c r="AR240" s="113">
        <v>0</v>
      </c>
      <c r="AS240" s="113">
        <v>0</v>
      </c>
      <c r="AT240" s="113">
        <v>0</v>
      </c>
      <c r="AU240" s="113">
        <v>0</v>
      </c>
      <c r="AV240" s="113">
        <v>0</v>
      </c>
      <c r="AW240" s="113">
        <v>0</v>
      </c>
      <c r="AX240" s="113">
        <v>0</v>
      </c>
      <c r="AY240" s="113">
        <v>0</v>
      </c>
      <c r="AZ240" s="113">
        <v>0</v>
      </c>
      <c r="BA240" s="113">
        <v>0</v>
      </c>
      <c r="BB240" s="113">
        <v>0</v>
      </c>
      <c r="BC240" s="113">
        <v>0</v>
      </c>
      <c r="BD240" s="113">
        <v>0</v>
      </c>
      <c r="BE240" s="113">
        <v>0</v>
      </c>
      <c r="BF240" s="113">
        <v>0</v>
      </c>
      <c r="BG240" s="113">
        <v>0</v>
      </c>
      <c r="BH240" s="113">
        <v>0</v>
      </c>
      <c r="BI240" s="113">
        <v>0</v>
      </c>
      <c r="BJ240" s="113">
        <v>0</v>
      </c>
      <c r="BK240" s="113">
        <v>0</v>
      </c>
      <c r="BL240" s="113">
        <v>0</v>
      </c>
      <c r="BM240" s="113">
        <v>0</v>
      </c>
      <c r="BN240" s="113">
        <v>0</v>
      </c>
      <c r="BO240" s="113">
        <v>0</v>
      </c>
      <c r="BP240" s="113">
        <v>0</v>
      </c>
      <c r="BQ240" s="113">
        <v>0</v>
      </c>
      <c r="BR240" s="113">
        <v>0</v>
      </c>
      <c r="BS240" s="113">
        <v>0</v>
      </c>
      <c r="BT240" s="113">
        <v>0</v>
      </c>
      <c r="BU240" s="113">
        <v>0</v>
      </c>
      <c r="BV240" s="113">
        <v>0</v>
      </c>
      <c r="BW240" s="113">
        <v>0</v>
      </c>
      <c r="BX240" s="113">
        <v>0</v>
      </c>
      <c r="BY240" s="113">
        <v>0</v>
      </c>
      <c r="BZ240" s="113">
        <v>0</v>
      </c>
      <c r="CA240" s="113">
        <v>0</v>
      </c>
      <c r="CB240" s="113">
        <v>4906.51</v>
      </c>
      <c r="CC240" s="113">
        <v>0</v>
      </c>
      <c r="CD240" s="113">
        <v>0</v>
      </c>
      <c r="CE240" s="113">
        <v>0</v>
      </c>
      <c r="CF240" s="113">
        <v>0</v>
      </c>
      <c r="CG240" s="113">
        <v>0</v>
      </c>
      <c r="CH240" s="113">
        <v>0</v>
      </c>
      <c r="CI240" s="113">
        <v>0</v>
      </c>
      <c r="CJ240" s="113">
        <v>0</v>
      </c>
      <c r="CK240" s="113">
        <v>0</v>
      </c>
      <c r="CL240" s="113">
        <v>0</v>
      </c>
      <c r="CM240" s="113">
        <v>0</v>
      </c>
      <c r="CN240" s="113">
        <v>0</v>
      </c>
      <c r="CO240" s="113">
        <v>0</v>
      </c>
      <c r="CP240" s="113">
        <v>0</v>
      </c>
      <c r="CQ240" s="113">
        <v>0</v>
      </c>
      <c r="CR240" s="113">
        <v>0</v>
      </c>
      <c r="CS240" s="113">
        <v>0</v>
      </c>
      <c r="CT240" s="113">
        <v>0</v>
      </c>
      <c r="CU240" s="113">
        <v>0</v>
      </c>
      <c r="CV240" s="113">
        <v>0</v>
      </c>
      <c r="CW240" s="113">
        <v>0</v>
      </c>
      <c r="CX240" s="113">
        <v>0</v>
      </c>
      <c r="CY240" s="113">
        <v>0</v>
      </c>
      <c r="CZ240" s="113">
        <v>0</v>
      </c>
      <c r="DA240" s="113">
        <v>0</v>
      </c>
      <c r="DB240" s="113">
        <v>0</v>
      </c>
      <c r="DC240" s="113">
        <v>0</v>
      </c>
      <c r="DD240" s="113">
        <v>0</v>
      </c>
      <c r="DE240" s="113">
        <v>0</v>
      </c>
      <c r="DF240" s="113">
        <v>0</v>
      </c>
      <c r="DG240" s="113">
        <v>0</v>
      </c>
      <c r="DH240" s="113">
        <v>0</v>
      </c>
      <c r="DI240" s="113">
        <v>0</v>
      </c>
      <c r="DJ240" s="113">
        <v>0</v>
      </c>
      <c r="DK240" s="113">
        <v>0</v>
      </c>
      <c r="DL240" s="113">
        <v>0</v>
      </c>
      <c r="DM240" s="113">
        <v>0</v>
      </c>
      <c r="DN240" s="113">
        <v>0</v>
      </c>
      <c r="DO240" s="113">
        <v>0</v>
      </c>
      <c r="DP240" s="113">
        <v>0</v>
      </c>
      <c r="DQ240" s="113">
        <v>0</v>
      </c>
      <c r="DR240" s="113">
        <v>39524.39</v>
      </c>
      <c r="DS240" s="113">
        <v>0</v>
      </c>
      <c r="DT240" s="113">
        <v>0</v>
      </c>
      <c r="DU240" s="113">
        <v>0</v>
      </c>
      <c r="DV240" s="113">
        <v>0</v>
      </c>
      <c r="DW240" s="113">
        <v>0</v>
      </c>
      <c r="DX240" s="113">
        <v>0</v>
      </c>
      <c r="DY240" s="113">
        <v>0</v>
      </c>
      <c r="DZ240" s="113">
        <v>0</v>
      </c>
      <c r="EA240" s="113">
        <v>0</v>
      </c>
      <c r="EB240" s="113">
        <v>0</v>
      </c>
      <c r="EC240" s="113">
        <v>0</v>
      </c>
      <c r="ED240" s="113">
        <v>0</v>
      </c>
      <c r="EE240" s="113">
        <v>0</v>
      </c>
      <c r="EF240" s="113">
        <v>0</v>
      </c>
      <c r="EG240" s="113">
        <v>0</v>
      </c>
      <c r="EH240" s="113">
        <v>0</v>
      </c>
      <c r="EI240" s="113">
        <v>0</v>
      </c>
      <c r="EJ240" s="113">
        <v>0</v>
      </c>
      <c r="EK240" s="113">
        <v>0</v>
      </c>
      <c r="EL240" s="113">
        <v>0</v>
      </c>
      <c r="EM240" s="113">
        <v>0</v>
      </c>
      <c r="EN240" s="113">
        <v>0</v>
      </c>
      <c r="EO240" s="113">
        <v>0</v>
      </c>
      <c r="EP240" s="113">
        <v>0</v>
      </c>
      <c r="EQ240" s="113">
        <v>0</v>
      </c>
      <c r="ER240" s="113">
        <v>0</v>
      </c>
      <c r="ES240" s="113">
        <v>0</v>
      </c>
      <c r="ET240" s="113">
        <v>0</v>
      </c>
      <c r="EU240" s="113">
        <v>0</v>
      </c>
      <c r="EV240" s="113">
        <v>0</v>
      </c>
      <c r="EW240" s="113">
        <v>0</v>
      </c>
      <c r="EX240" s="113">
        <v>0</v>
      </c>
      <c r="EY240" s="113">
        <v>0</v>
      </c>
      <c r="EZ240" s="113">
        <v>0</v>
      </c>
      <c r="FA240" s="113">
        <v>0</v>
      </c>
      <c r="FB240" s="113">
        <v>0</v>
      </c>
      <c r="FC240" s="113">
        <v>0</v>
      </c>
      <c r="FD240" s="113">
        <v>0</v>
      </c>
      <c r="FE240" s="113">
        <v>0</v>
      </c>
      <c r="FF240" s="113">
        <v>0</v>
      </c>
      <c r="FG240" s="113">
        <v>0</v>
      </c>
      <c r="FH240" s="113">
        <v>0</v>
      </c>
      <c r="FI240" s="113">
        <v>0</v>
      </c>
      <c r="FJ240" s="113">
        <v>0</v>
      </c>
      <c r="FK240" s="113">
        <v>0</v>
      </c>
      <c r="FL240" s="113">
        <v>0</v>
      </c>
      <c r="FM240" s="113">
        <v>0</v>
      </c>
      <c r="FN240" s="113">
        <v>0</v>
      </c>
      <c r="FO240" s="113">
        <v>0</v>
      </c>
      <c r="FP240" s="113">
        <v>0</v>
      </c>
      <c r="FQ240" s="113">
        <v>0</v>
      </c>
      <c r="FR240" s="113">
        <v>0</v>
      </c>
      <c r="FS240" s="113">
        <v>0</v>
      </c>
      <c r="FT240" s="113">
        <v>0</v>
      </c>
      <c r="FU240" s="113">
        <v>0</v>
      </c>
      <c r="FV240" s="113">
        <v>0</v>
      </c>
      <c r="FW240" s="113">
        <v>0</v>
      </c>
      <c r="FX240" s="113">
        <v>0</v>
      </c>
      <c r="FY240" s="113">
        <v>0</v>
      </c>
      <c r="FZ240" s="113">
        <v>0</v>
      </c>
      <c r="GA240" s="113">
        <v>0</v>
      </c>
      <c r="GB240" s="113">
        <v>0</v>
      </c>
      <c r="GC240" s="113">
        <v>0</v>
      </c>
      <c r="GD240" s="113">
        <v>0</v>
      </c>
      <c r="GE240" s="113">
        <v>0</v>
      </c>
      <c r="GF240" s="113">
        <v>0</v>
      </c>
      <c r="GG240" s="113">
        <v>0</v>
      </c>
      <c r="GH240" s="113">
        <v>0</v>
      </c>
      <c r="GI240" s="113">
        <f>SUM(E240:GH240)</f>
        <v>44967.09</v>
      </c>
    </row>
    <row r="241" spans="1:191" ht="10.5">
      <c r="A241" s="7" t="s">
        <v>384</v>
      </c>
      <c r="B241" s="726" t="s">
        <v>385</v>
      </c>
      <c r="C241" s="726"/>
      <c r="D241" s="72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/>
      <c r="AN241" s="116"/>
      <c r="AO241" s="116"/>
      <c r="AP241" s="116"/>
      <c r="AQ241" s="116"/>
      <c r="AR241" s="116"/>
      <c r="AS241" s="116"/>
      <c r="AT241" s="116"/>
      <c r="AU241" s="116"/>
      <c r="AV241" s="116"/>
      <c r="AW241" s="116"/>
      <c r="AX241" s="116"/>
      <c r="AY241" s="116"/>
      <c r="AZ241" s="116"/>
      <c r="BA241" s="116"/>
      <c r="BB241" s="116"/>
      <c r="BC241" s="116"/>
      <c r="BD241" s="116"/>
      <c r="BE241" s="116"/>
      <c r="BF241" s="116"/>
      <c r="BG241" s="116"/>
      <c r="BH241" s="116"/>
      <c r="BI241" s="116"/>
      <c r="BJ241" s="116"/>
      <c r="BK241" s="116"/>
      <c r="BL241" s="116"/>
      <c r="BM241" s="116"/>
      <c r="BN241" s="116"/>
      <c r="BO241" s="116"/>
      <c r="BP241" s="116"/>
      <c r="BQ241" s="116"/>
      <c r="BR241" s="116"/>
      <c r="BS241" s="116"/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  <c r="EB241" s="116"/>
      <c r="EC241" s="116"/>
      <c r="ED241" s="116"/>
      <c r="EE241" s="116"/>
      <c r="EF241" s="116"/>
      <c r="EG241" s="116"/>
      <c r="EH241" s="116"/>
      <c r="EI241" s="116"/>
      <c r="EJ241" s="116"/>
      <c r="EK241" s="116"/>
      <c r="EL241" s="116"/>
      <c r="EM241" s="116"/>
      <c r="EN241" s="116"/>
      <c r="EO241" s="116"/>
      <c r="EP241" s="116"/>
      <c r="EQ241" s="116"/>
      <c r="ER241" s="116"/>
      <c r="ES241" s="116"/>
      <c r="ET241" s="116"/>
      <c r="EU241" s="116"/>
      <c r="EV241" s="116"/>
      <c r="EW241" s="116"/>
      <c r="EX241" s="116"/>
      <c r="EY241" s="116"/>
      <c r="EZ241" s="116"/>
      <c r="FA241" s="116"/>
      <c r="FB241" s="116"/>
      <c r="FC241" s="116"/>
      <c r="FD241" s="116"/>
      <c r="FE241" s="116"/>
      <c r="FF241" s="116"/>
      <c r="FG241" s="116"/>
      <c r="FH241" s="116"/>
      <c r="FI241" s="116"/>
      <c r="FJ241" s="116"/>
      <c r="FK241" s="116"/>
      <c r="FL241" s="116"/>
      <c r="FM241" s="116"/>
      <c r="FN241" s="116"/>
      <c r="FO241" s="116"/>
      <c r="FP241" s="116"/>
      <c r="FQ241" s="116"/>
      <c r="FR241" s="116"/>
      <c r="FS241" s="116"/>
      <c r="FT241" s="116"/>
      <c r="FU241" s="116"/>
      <c r="FV241" s="116"/>
      <c r="FW241" s="116"/>
      <c r="FX241" s="116"/>
      <c r="FY241" s="116"/>
      <c r="FZ241" s="116"/>
      <c r="GA241" s="116"/>
      <c r="GB241" s="116"/>
      <c r="GC241" s="116"/>
      <c r="GD241" s="116"/>
      <c r="GE241" s="116"/>
      <c r="GF241" s="116"/>
      <c r="GG241" s="116"/>
      <c r="GH241" s="116"/>
      <c r="GI241" s="116"/>
    </row>
    <row r="242" spans="1:191">
      <c r="A242" s="727" t="s">
        <v>0</v>
      </c>
      <c r="B242" s="727"/>
      <c r="C242" s="9" t="s">
        <v>315</v>
      </c>
      <c r="D242" t="s">
        <v>316</v>
      </c>
      <c r="E242" s="113">
        <v>0</v>
      </c>
      <c r="F242" s="113">
        <v>0</v>
      </c>
      <c r="G242" s="113">
        <v>0</v>
      </c>
      <c r="H242" s="113">
        <v>1241.42</v>
      </c>
      <c r="I242" s="113">
        <v>12007.6</v>
      </c>
      <c r="J242" s="113">
        <v>0</v>
      </c>
      <c r="K242" s="113">
        <v>0</v>
      </c>
      <c r="L242" s="113">
        <v>0</v>
      </c>
      <c r="M242" s="113">
        <v>0</v>
      </c>
      <c r="N242" s="113">
        <v>0</v>
      </c>
      <c r="O242" s="113">
        <v>0</v>
      </c>
      <c r="P242" s="113">
        <v>0</v>
      </c>
      <c r="Q242" s="113">
        <v>0</v>
      </c>
      <c r="R242" s="113">
        <v>0</v>
      </c>
      <c r="S242" s="113">
        <v>0</v>
      </c>
      <c r="T242" s="113">
        <v>0</v>
      </c>
      <c r="U242" s="113">
        <v>900</v>
      </c>
      <c r="V242" s="113">
        <v>0</v>
      </c>
      <c r="W242" s="113">
        <v>0</v>
      </c>
      <c r="X242" s="113">
        <v>0</v>
      </c>
      <c r="Y242" s="113">
        <v>0</v>
      </c>
      <c r="Z242" s="113">
        <v>0</v>
      </c>
      <c r="AA242" s="113">
        <v>0</v>
      </c>
      <c r="AB242" s="113">
        <v>0</v>
      </c>
      <c r="AC242" s="113">
        <v>0</v>
      </c>
      <c r="AD242" s="113">
        <v>0</v>
      </c>
      <c r="AE242" s="113">
        <v>0</v>
      </c>
      <c r="AF242" s="113">
        <v>0</v>
      </c>
      <c r="AG242" s="113">
        <v>0</v>
      </c>
      <c r="AH242" s="113">
        <v>0</v>
      </c>
      <c r="AI242" s="113">
        <v>0</v>
      </c>
      <c r="AJ242" s="113">
        <v>10300</v>
      </c>
      <c r="AK242" s="113">
        <v>0</v>
      </c>
      <c r="AL242" s="113">
        <v>0</v>
      </c>
      <c r="AM242" s="113">
        <v>2204.23</v>
      </c>
      <c r="AN242" s="113">
        <v>0</v>
      </c>
      <c r="AO242" s="113">
        <v>0</v>
      </c>
      <c r="AP242" s="113">
        <v>0</v>
      </c>
      <c r="AQ242" s="113">
        <v>0</v>
      </c>
      <c r="AR242" s="113">
        <v>0</v>
      </c>
      <c r="AS242" s="113">
        <v>0</v>
      </c>
      <c r="AT242" s="113">
        <v>0</v>
      </c>
      <c r="AU242" s="113">
        <v>0</v>
      </c>
      <c r="AV242" s="113">
        <v>0</v>
      </c>
      <c r="AW242" s="113">
        <v>0</v>
      </c>
      <c r="AX242" s="113">
        <v>0</v>
      </c>
      <c r="AY242" s="113">
        <v>0</v>
      </c>
      <c r="AZ242" s="113">
        <v>0</v>
      </c>
      <c r="BA242" s="113">
        <v>0</v>
      </c>
      <c r="BB242" s="113">
        <v>0</v>
      </c>
      <c r="BC242" s="113">
        <v>5687.63</v>
      </c>
      <c r="BD242" s="113">
        <v>0</v>
      </c>
      <c r="BE242" s="113">
        <v>0</v>
      </c>
      <c r="BF242" s="113">
        <v>0</v>
      </c>
      <c r="BG242" s="113">
        <v>0</v>
      </c>
      <c r="BH242" s="113">
        <v>0</v>
      </c>
      <c r="BI242" s="113">
        <v>0</v>
      </c>
      <c r="BJ242" s="113">
        <v>0</v>
      </c>
      <c r="BK242" s="113">
        <v>0</v>
      </c>
      <c r="BL242" s="113">
        <v>0</v>
      </c>
      <c r="BM242" s="113">
        <v>0</v>
      </c>
      <c r="BN242" s="113">
        <v>0</v>
      </c>
      <c r="BO242" s="113">
        <v>0</v>
      </c>
      <c r="BP242" s="113">
        <v>0</v>
      </c>
      <c r="BQ242" s="113">
        <v>0</v>
      </c>
      <c r="BR242" s="113">
        <v>0</v>
      </c>
      <c r="BS242" s="113">
        <v>0</v>
      </c>
      <c r="BT242" s="113">
        <v>0</v>
      </c>
      <c r="BU242" s="113">
        <v>0</v>
      </c>
      <c r="BV242" s="113">
        <v>0</v>
      </c>
      <c r="BW242" s="113">
        <v>0</v>
      </c>
      <c r="BX242" s="113">
        <v>0</v>
      </c>
      <c r="BY242" s="113">
        <v>0</v>
      </c>
      <c r="BZ242" s="113">
        <v>0</v>
      </c>
      <c r="CA242" s="113">
        <v>0</v>
      </c>
      <c r="CB242" s="113">
        <v>0</v>
      </c>
      <c r="CC242" s="113">
        <v>0</v>
      </c>
      <c r="CD242" s="113">
        <v>0</v>
      </c>
      <c r="CE242" s="113">
        <v>0</v>
      </c>
      <c r="CF242" s="113">
        <v>0</v>
      </c>
      <c r="CG242" s="113">
        <v>0</v>
      </c>
      <c r="CH242" s="113">
        <v>0</v>
      </c>
      <c r="CI242" s="113">
        <v>0</v>
      </c>
      <c r="CJ242" s="113">
        <v>0</v>
      </c>
      <c r="CK242" s="113">
        <v>0</v>
      </c>
      <c r="CL242" s="113">
        <v>0</v>
      </c>
      <c r="CM242" s="113">
        <v>0</v>
      </c>
      <c r="CN242" s="113">
        <v>0</v>
      </c>
      <c r="CO242" s="113">
        <v>0</v>
      </c>
      <c r="CP242" s="113">
        <v>0</v>
      </c>
      <c r="CQ242" s="113">
        <v>0</v>
      </c>
      <c r="CR242" s="113">
        <v>0</v>
      </c>
      <c r="CS242" s="113">
        <v>0</v>
      </c>
      <c r="CT242" s="113">
        <v>0</v>
      </c>
      <c r="CU242" s="113">
        <v>0</v>
      </c>
      <c r="CV242" s="113">
        <v>0</v>
      </c>
      <c r="CW242" s="113">
        <v>0</v>
      </c>
      <c r="CX242" s="113">
        <v>0</v>
      </c>
      <c r="CY242" s="113">
        <v>0</v>
      </c>
      <c r="CZ242" s="113">
        <v>0</v>
      </c>
      <c r="DA242" s="113">
        <v>1974.45</v>
      </c>
      <c r="DB242" s="113">
        <v>0</v>
      </c>
      <c r="DC242" s="113">
        <v>0</v>
      </c>
      <c r="DD242" s="113">
        <v>0</v>
      </c>
      <c r="DE242" s="113">
        <v>0</v>
      </c>
      <c r="DF242" s="113">
        <v>0</v>
      </c>
      <c r="DG242" s="113">
        <v>0</v>
      </c>
      <c r="DH242" s="113">
        <v>0</v>
      </c>
      <c r="DI242" s="113">
        <v>0</v>
      </c>
      <c r="DJ242" s="113">
        <v>0</v>
      </c>
      <c r="DK242" s="113">
        <v>0</v>
      </c>
      <c r="DL242" s="113">
        <v>0</v>
      </c>
      <c r="DM242" s="113">
        <v>4452.6499999999996</v>
      </c>
      <c r="DN242" s="113">
        <v>0</v>
      </c>
      <c r="DO242" s="113">
        <v>0</v>
      </c>
      <c r="DP242" s="113">
        <v>0</v>
      </c>
      <c r="DQ242" s="113">
        <v>0</v>
      </c>
      <c r="DR242" s="113">
        <v>0</v>
      </c>
      <c r="DS242" s="113">
        <v>0</v>
      </c>
      <c r="DT242" s="113">
        <v>0</v>
      </c>
      <c r="DU242" s="113">
        <v>0</v>
      </c>
      <c r="DV242" s="113">
        <v>0</v>
      </c>
      <c r="DW242" s="113">
        <v>0</v>
      </c>
      <c r="DX242" s="113">
        <v>0</v>
      </c>
      <c r="DY242" s="113">
        <v>0</v>
      </c>
      <c r="DZ242" s="113">
        <v>0</v>
      </c>
      <c r="EA242" s="113">
        <v>0</v>
      </c>
      <c r="EB242" s="113">
        <v>0</v>
      </c>
      <c r="EC242" s="113">
        <v>0</v>
      </c>
      <c r="ED242" s="113">
        <v>0</v>
      </c>
      <c r="EE242" s="113">
        <v>0</v>
      </c>
      <c r="EF242" s="113">
        <v>0</v>
      </c>
      <c r="EG242" s="113">
        <v>0</v>
      </c>
      <c r="EH242" s="113">
        <v>0</v>
      </c>
      <c r="EI242" s="113">
        <v>0</v>
      </c>
      <c r="EJ242" s="113">
        <v>0</v>
      </c>
      <c r="EK242" s="113">
        <v>0</v>
      </c>
      <c r="EL242" s="113">
        <v>0</v>
      </c>
      <c r="EM242" s="113">
        <v>0</v>
      </c>
      <c r="EN242" s="113">
        <v>0</v>
      </c>
      <c r="EO242" s="113">
        <v>2215</v>
      </c>
      <c r="EP242" s="113">
        <v>1571.33</v>
      </c>
      <c r="EQ242" s="113">
        <v>0</v>
      </c>
      <c r="ER242" s="113">
        <v>0</v>
      </c>
      <c r="ES242" s="113">
        <v>0</v>
      </c>
      <c r="ET242" s="113">
        <v>0</v>
      </c>
      <c r="EU242" s="113">
        <v>0</v>
      </c>
      <c r="EV242" s="113">
        <v>0</v>
      </c>
      <c r="EW242" s="113">
        <v>0</v>
      </c>
      <c r="EX242" s="113">
        <v>0</v>
      </c>
      <c r="EY242" s="113">
        <v>0</v>
      </c>
      <c r="EZ242" s="113">
        <v>0</v>
      </c>
      <c r="FA242" s="113">
        <v>0</v>
      </c>
      <c r="FB242" s="113">
        <v>0</v>
      </c>
      <c r="FC242" s="113">
        <v>0</v>
      </c>
      <c r="FD242" s="113">
        <v>0</v>
      </c>
      <c r="FE242" s="113">
        <v>0</v>
      </c>
      <c r="FF242" s="113">
        <v>0</v>
      </c>
      <c r="FG242" s="113">
        <v>0</v>
      </c>
      <c r="FH242" s="113">
        <v>0</v>
      </c>
      <c r="FI242" s="113">
        <v>0</v>
      </c>
      <c r="FJ242" s="113">
        <v>0</v>
      </c>
      <c r="FK242" s="113">
        <v>0</v>
      </c>
      <c r="FL242" s="113">
        <v>0</v>
      </c>
      <c r="FM242" s="113">
        <v>0</v>
      </c>
      <c r="FN242" s="113">
        <v>0</v>
      </c>
      <c r="FO242" s="113">
        <v>0</v>
      </c>
      <c r="FP242" s="113">
        <v>0</v>
      </c>
      <c r="FQ242" s="113">
        <v>0</v>
      </c>
      <c r="FR242" s="113">
        <v>0</v>
      </c>
      <c r="FS242" s="113">
        <v>0</v>
      </c>
      <c r="FT242" s="113">
        <v>0</v>
      </c>
      <c r="FU242" s="113">
        <v>0</v>
      </c>
      <c r="FV242" s="113">
        <v>0</v>
      </c>
      <c r="FW242" s="113">
        <v>0</v>
      </c>
      <c r="FX242" s="113">
        <v>0</v>
      </c>
      <c r="FY242" s="113">
        <v>0</v>
      </c>
      <c r="FZ242" s="113">
        <v>0</v>
      </c>
      <c r="GA242" s="113">
        <v>0</v>
      </c>
      <c r="GB242" s="113">
        <v>0</v>
      </c>
      <c r="GC242" s="113">
        <v>0</v>
      </c>
      <c r="GD242" s="113">
        <v>0</v>
      </c>
      <c r="GE242" s="113">
        <v>0</v>
      </c>
      <c r="GF242" s="113">
        <v>0</v>
      </c>
      <c r="GG242" s="113">
        <v>0</v>
      </c>
      <c r="GH242" s="113">
        <v>0</v>
      </c>
      <c r="GI242" s="113">
        <f>SUM(E242:GH242)</f>
        <v>42554.310000000005</v>
      </c>
    </row>
    <row r="243" spans="1:191" ht="10.5">
      <c r="A243" s="7" t="s">
        <v>386</v>
      </c>
      <c r="B243" s="726" t="s">
        <v>387</v>
      </c>
      <c r="C243" s="726"/>
      <c r="D243" s="72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116"/>
      <c r="AE243" s="116"/>
      <c r="AF243" s="116"/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116"/>
      <c r="AZ243" s="116"/>
      <c r="BA243" s="116"/>
      <c r="BB243" s="116"/>
      <c r="BC243" s="116"/>
      <c r="BD243" s="116"/>
      <c r="BE243" s="116"/>
      <c r="BF243" s="116"/>
      <c r="BG243" s="116"/>
      <c r="BH243" s="116"/>
      <c r="BI243" s="116"/>
      <c r="BJ243" s="116"/>
      <c r="BK243" s="116"/>
      <c r="BL243" s="116"/>
      <c r="BM243" s="116"/>
      <c r="BN243" s="116"/>
      <c r="BO243" s="116"/>
      <c r="BP243" s="116"/>
      <c r="BQ243" s="116"/>
      <c r="BR243" s="116"/>
      <c r="BS243" s="116"/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  <c r="EB243" s="116"/>
      <c r="EC243" s="116"/>
      <c r="ED243" s="116"/>
      <c r="EE243" s="116"/>
      <c r="EF243" s="116"/>
      <c r="EG243" s="116"/>
      <c r="EH243" s="116"/>
      <c r="EI243" s="116"/>
      <c r="EJ243" s="116"/>
      <c r="EK243" s="116"/>
      <c r="EL243" s="116"/>
      <c r="EM243" s="116"/>
      <c r="EN243" s="116"/>
      <c r="EO243" s="116"/>
      <c r="EP243" s="116"/>
      <c r="EQ243" s="116"/>
      <c r="ER243" s="116"/>
      <c r="ES243" s="116"/>
      <c r="ET243" s="116"/>
      <c r="EU243" s="116"/>
      <c r="EV243" s="116"/>
      <c r="EW243" s="116"/>
      <c r="EX243" s="116"/>
      <c r="EY243" s="116"/>
      <c r="EZ243" s="116"/>
      <c r="FA243" s="116"/>
      <c r="FB243" s="116"/>
      <c r="FC243" s="116"/>
      <c r="FD243" s="116"/>
      <c r="FE243" s="116"/>
      <c r="FF243" s="116"/>
      <c r="FG243" s="116"/>
      <c r="FH243" s="116"/>
      <c r="FI243" s="116"/>
      <c r="FJ243" s="116"/>
      <c r="FK243" s="116"/>
      <c r="FL243" s="116"/>
      <c r="FM243" s="116"/>
      <c r="FN243" s="116"/>
      <c r="FO243" s="116"/>
      <c r="FP243" s="116"/>
      <c r="FQ243" s="116"/>
      <c r="FR243" s="116"/>
      <c r="FS243" s="116"/>
      <c r="FT243" s="116"/>
      <c r="FU243" s="116"/>
      <c r="FV243" s="116"/>
      <c r="FW243" s="116"/>
      <c r="FX243" s="116"/>
      <c r="FY243" s="116"/>
      <c r="FZ243" s="116"/>
      <c r="GA243" s="116"/>
      <c r="GB243" s="116"/>
      <c r="GC243" s="116"/>
      <c r="GD243" s="116"/>
      <c r="GE243" s="116"/>
      <c r="GF243" s="116"/>
      <c r="GG243" s="116"/>
      <c r="GH243" s="116"/>
      <c r="GI243" s="116"/>
    </row>
    <row r="244" spans="1:191">
      <c r="A244" s="727" t="s">
        <v>0</v>
      </c>
      <c r="B244" s="727"/>
      <c r="C244" s="9" t="s">
        <v>315</v>
      </c>
      <c r="D244" t="s">
        <v>316</v>
      </c>
      <c r="E244" s="113">
        <v>0</v>
      </c>
      <c r="F244" s="113">
        <v>0</v>
      </c>
      <c r="G244" s="113">
        <v>0</v>
      </c>
      <c r="H244" s="113">
        <v>0</v>
      </c>
      <c r="I244" s="113">
        <v>0</v>
      </c>
      <c r="J244" s="113">
        <v>0</v>
      </c>
      <c r="K244" s="113">
        <v>0</v>
      </c>
      <c r="L244" s="113">
        <v>0</v>
      </c>
      <c r="M244" s="113">
        <v>0</v>
      </c>
      <c r="N244" s="113">
        <v>0</v>
      </c>
      <c r="O244" s="113">
        <v>0</v>
      </c>
      <c r="P244" s="113">
        <v>0</v>
      </c>
      <c r="Q244" s="113">
        <v>0</v>
      </c>
      <c r="R244" s="113">
        <v>0</v>
      </c>
      <c r="S244" s="113">
        <v>0</v>
      </c>
      <c r="T244" s="113">
        <v>0</v>
      </c>
      <c r="U244" s="113">
        <v>0</v>
      </c>
      <c r="V244" s="113">
        <v>0</v>
      </c>
      <c r="W244" s="113">
        <v>0</v>
      </c>
      <c r="X244" s="113">
        <v>0</v>
      </c>
      <c r="Y244" s="113">
        <v>0</v>
      </c>
      <c r="Z244" s="113">
        <v>0</v>
      </c>
      <c r="AA244" s="113">
        <v>0</v>
      </c>
      <c r="AB244" s="113">
        <v>0</v>
      </c>
      <c r="AC244" s="113">
        <v>0</v>
      </c>
      <c r="AD244" s="113">
        <v>0</v>
      </c>
      <c r="AE244" s="113">
        <v>0</v>
      </c>
      <c r="AF244" s="113">
        <v>40224.550000000003</v>
      </c>
      <c r="AG244" s="113">
        <v>0</v>
      </c>
      <c r="AH244" s="113">
        <v>0</v>
      </c>
      <c r="AI244" s="113">
        <v>0</v>
      </c>
      <c r="AJ244" s="113">
        <v>0</v>
      </c>
      <c r="AK244" s="113">
        <v>0</v>
      </c>
      <c r="AL244" s="113">
        <v>0</v>
      </c>
      <c r="AM244" s="113">
        <v>0</v>
      </c>
      <c r="AN244" s="113">
        <v>0</v>
      </c>
      <c r="AO244" s="113">
        <v>0</v>
      </c>
      <c r="AP244" s="113">
        <v>0</v>
      </c>
      <c r="AQ244" s="113">
        <v>0</v>
      </c>
      <c r="AR244" s="113">
        <v>0</v>
      </c>
      <c r="AS244" s="113">
        <v>0</v>
      </c>
      <c r="AT244" s="113">
        <v>0</v>
      </c>
      <c r="AU244" s="113">
        <v>0</v>
      </c>
      <c r="AV244" s="113">
        <v>0</v>
      </c>
      <c r="AW244" s="113">
        <v>0</v>
      </c>
      <c r="AX244" s="113">
        <v>0</v>
      </c>
      <c r="AY244" s="113">
        <v>0</v>
      </c>
      <c r="AZ244" s="113">
        <v>0</v>
      </c>
      <c r="BA244" s="113">
        <v>0</v>
      </c>
      <c r="BB244" s="113">
        <v>0</v>
      </c>
      <c r="BC244" s="113">
        <v>0</v>
      </c>
      <c r="BD244" s="113">
        <v>0</v>
      </c>
      <c r="BE244" s="113">
        <v>0</v>
      </c>
      <c r="BF244" s="113">
        <v>0</v>
      </c>
      <c r="BG244" s="113">
        <v>0</v>
      </c>
      <c r="BH244" s="113">
        <v>0</v>
      </c>
      <c r="BI244" s="113">
        <v>0</v>
      </c>
      <c r="BJ244" s="113">
        <v>0</v>
      </c>
      <c r="BK244" s="113">
        <v>0</v>
      </c>
      <c r="BL244" s="113">
        <v>0</v>
      </c>
      <c r="BM244" s="113">
        <v>0</v>
      </c>
      <c r="BN244" s="113">
        <v>0</v>
      </c>
      <c r="BO244" s="113">
        <v>0</v>
      </c>
      <c r="BP244" s="113">
        <v>0</v>
      </c>
      <c r="BQ244" s="113">
        <v>0</v>
      </c>
      <c r="BR244" s="113">
        <v>0</v>
      </c>
      <c r="BS244" s="113">
        <v>0</v>
      </c>
      <c r="BT244" s="113">
        <v>0</v>
      </c>
      <c r="BU244" s="113">
        <v>0</v>
      </c>
      <c r="BV244" s="113">
        <v>137370.22</v>
      </c>
      <c r="BW244" s="113">
        <v>0</v>
      </c>
      <c r="BX244" s="113">
        <v>0</v>
      </c>
      <c r="BY244" s="113">
        <v>0</v>
      </c>
      <c r="BZ244" s="113">
        <v>0</v>
      </c>
      <c r="CA244" s="113">
        <v>0</v>
      </c>
      <c r="CB244" s="113">
        <v>0</v>
      </c>
      <c r="CC244" s="113">
        <v>0</v>
      </c>
      <c r="CD244" s="113">
        <v>0</v>
      </c>
      <c r="CE244" s="113">
        <v>0</v>
      </c>
      <c r="CF244" s="113">
        <v>0</v>
      </c>
      <c r="CG244" s="113">
        <v>0</v>
      </c>
      <c r="CH244" s="113">
        <v>0</v>
      </c>
      <c r="CI244" s="113">
        <v>0</v>
      </c>
      <c r="CJ244" s="113">
        <v>0</v>
      </c>
      <c r="CK244" s="113">
        <v>0</v>
      </c>
      <c r="CL244" s="113">
        <v>0</v>
      </c>
      <c r="CM244" s="113">
        <v>0</v>
      </c>
      <c r="CN244" s="113">
        <v>0</v>
      </c>
      <c r="CO244" s="113">
        <v>0</v>
      </c>
      <c r="CP244" s="113">
        <v>0</v>
      </c>
      <c r="CQ244" s="113">
        <v>0</v>
      </c>
      <c r="CR244" s="113">
        <v>0</v>
      </c>
      <c r="CS244" s="113">
        <v>0</v>
      </c>
      <c r="CT244" s="113">
        <v>0</v>
      </c>
      <c r="CU244" s="113">
        <v>0</v>
      </c>
      <c r="CV244" s="113">
        <v>0</v>
      </c>
      <c r="CW244" s="113">
        <v>0</v>
      </c>
      <c r="CX244" s="113">
        <v>0</v>
      </c>
      <c r="CY244" s="113">
        <v>0</v>
      </c>
      <c r="CZ244" s="113">
        <v>0</v>
      </c>
      <c r="DA244" s="113">
        <v>0</v>
      </c>
      <c r="DB244" s="113">
        <v>0</v>
      </c>
      <c r="DC244" s="113">
        <v>0</v>
      </c>
      <c r="DD244" s="113">
        <v>0</v>
      </c>
      <c r="DE244" s="113">
        <v>0</v>
      </c>
      <c r="DF244" s="113">
        <v>0</v>
      </c>
      <c r="DG244" s="113">
        <v>0</v>
      </c>
      <c r="DH244" s="113">
        <v>0</v>
      </c>
      <c r="DI244" s="113">
        <v>0</v>
      </c>
      <c r="DJ244" s="113">
        <v>0</v>
      </c>
      <c r="DK244" s="113">
        <v>0</v>
      </c>
      <c r="DL244" s="113">
        <v>0</v>
      </c>
      <c r="DM244" s="113">
        <v>0</v>
      </c>
      <c r="DN244" s="113">
        <v>0</v>
      </c>
      <c r="DO244" s="113">
        <v>0</v>
      </c>
      <c r="DP244" s="113">
        <v>0</v>
      </c>
      <c r="DQ244" s="113">
        <v>0</v>
      </c>
      <c r="DR244" s="113">
        <v>0</v>
      </c>
      <c r="DS244" s="113">
        <v>0</v>
      </c>
      <c r="DT244" s="113">
        <v>0</v>
      </c>
      <c r="DU244" s="113">
        <v>0</v>
      </c>
      <c r="DV244" s="113">
        <v>0</v>
      </c>
      <c r="DW244" s="113">
        <v>0</v>
      </c>
      <c r="DX244" s="113">
        <v>0</v>
      </c>
      <c r="DY244" s="113">
        <v>0</v>
      </c>
      <c r="DZ244" s="113">
        <v>0</v>
      </c>
      <c r="EA244" s="113">
        <v>0</v>
      </c>
      <c r="EB244" s="113">
        <v>0</v>
      </c>
      <c r="EC244" s="113">
        <v>0</v>
      </c>
      <c r="ED244" s="113">
        <v>0</v>
      </c>
      <c r="EE244" s="113">
        <v>0</v>
      </c>
      <c r="EF244" s="113">
        <v>0</v>
      </c>
      <c r="EG244" s="113">
        <v>0</v>
      </c>
      <c r="EH244" s="113">
        <v>0</v>
      </c>
      <c r="EI244" s="113">
        <v>0</v>
      </c>
      <c r="EJ244" s="113">
        <v>0</v>
      </c>
      <c r="EK244" s="113">
        <v>0</v>
      </c>
      <c r="EL244" s="113">
        <v>0</v>
      </c>
      <c r="EM244" s="113">
        <v>0</v>
      </c>
      <c r="EN244" s="113">
        <v>0</v>
      </c>
      <c r="EO244" s="113">
        <v>0</v>
      </c>
      <c r="EP244" s="113">
        <v>0</v>
      </c>
      <c r="EQ244" s="113">
        <v>0</v>
      </c>
      <c r="ER244" s="113">
        <v>0</v>
      </c>
      <c r="ES244" s="113">
        <v>0</v>
      </c>
      <c r="ET244" s="113">
        <v>0</v>
      </c>
      <c r="EU244" s="113">
        <v>0</v>
      </c>
      <c r="EV244" s="113">
        <v>0</v>
      </c>
      <c r="EW244" s="113">
        <v>0</v>
      </c>
      <c r="EX244" s="113">
        <v>0</v>
      </c>
      <c r="EY244" s="113">
        <v>0</v>
      </c>
      <c r="EZ244" s="113">
        <v>0</v>
      </c>
      <c r="FA244" s="113">
        <v>0</v>
      </c>
      <c r="FB244" s="113">
        <v>0</v>
      </c>
      <c r="FC244" s="113">
        <v>0</v>
      </c>
      <c r="FD244" s="113">
        <v>0</v>
      </c>
      <c r="FE244" s="113">
        <v>0</v>
      </c>
      <c r="FF244" s="113">
        <v>0</v>
      </c>
      <c r="FG244" s="113">
        <v>0</v>
      </c>
      <c r="FH244" s="113">
        <v>0</v>
      </c>
      <c r="FI244" s="113">
        <v>0</v>
      </c>
      <c r="FJ244" s="113">
        <v>0</v>
      </c>
      <c r="FK244" s="113">
        <v>0</v>
      </c>
      <c r="FL244" s="113">
        <v>0</v>
      </c>
      <c r="FM244" s="113">
        <v>0</v>
      </c>
      <c r="FN244" s="113">
        <v>0</v>
      </c>
      <c r="FO244" s="113">
        <v>0</v>
      </c>
      <c r="FP244" s="113">
        <v>0</v>
      </c>
      <c r="FQ244" s="113">
        <v>0</v>
      </c>
      <c r="FR244" s="113">
        <v>0</v>
      </c>
      <c r="FS244" s="113">
        <v>0</v>
      </c>
      <c r="FT244" s="113">
        <v>0</v>
      </c>
      <c r="FU244" s="113">
        <v>0</v>
      </c>
      <c r="FV244" s="113">
        <v>0</v>
      </c>
      <c r="FW244" s="113">
        <v>0</v>
      </c>
      <c r="FX244" s="113">
        <v>0</v>
      </c>
      <c r="FY244" s="113">
        <v>0</v>
      </c>
      <c r="FZ244" s="113">
        <v>0</v>
      </c>
      <c r="GA244" s="113">
        <v>0</v>
      </c>
      <c r="GB244" s="113">
        <v>0</v>
      </c>
      <c r="GC244" s="113">
        <v>0</v>
      </c>
      <c r="GD244" s="113">
        <v>0</v>
      </c>
      <c r="GE244" s="113">
        <v>0</v>
      </c>
      <c r="GF244" s="113">
        <v>0</v>
      </c>
      <c r="GG244" s="113">
        <v>0</v>
      </c>
      <c r="GH244" s="113">
        <v>0</v>
      </c>
      <c r="GI244" s="113">
        <f>SUM(E244:GH244)</f>
        <v>177594.77000000002</v>
      </c>
    </row>
    <row r="245" spans="1:191" ht="10.5">
      <c r="A245" s="7" t="s">
        <v>388</v>
      </c>
      <c r="B245" s="726" t="s">
        <v>389</v>
      </c>
      <c r="C245" s="726"/>
      <c r="D245" s="72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116"/>
      <c r="AE245" s="116"/>
      <c r="AF245" s="116"/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116"/>
      <c r="AZ245" s="116"/>
      <c r="BA245" s="116"/>
      <c r="BB245" s="116"/>
      <c r="BC245" s="116"/>
      <c r="BD245" s="116"/>
      <c r="BE245" s="116"/>
      <c r="BF245" s="116"/>
      <c r="BG245" s="116"/>
      <c r="BH245" s="116"/>
      <c r="BI245" s="116"/>
      <c r="BJ245" s="116"/>
      <c r="BK245" s="116"/>
      <c r="BL245" s="116"/>
      <c r="BM245" s="116"/>
      <c r="BN245" s="116"/>
      <c r="BO245" s="116"/>
      <c r="BP245" s="116"/>
      <c r="BQ245" s="116"/>
      <c r="BR245" s="116"/>
      <c r="BS245" s="116"/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  <c r="EB245" s="116"/>
      <c r="EC245" s="116"/>
      <c r="ED245" s="116"/>
      <c r="EE245" s="116"/>
      <c r="EF245" s="116"/>
      <c r="EG245" s="116"/>
      <c r="EH245" s="116"/>
      <c r="EI245" s="116"/>
      <c r="EJ245" s="116"/>
      <c r="EK245" s="116"/>
      <c r="EL245" s="116"/>
      <c r="EM245" s="116"/>
      <c r="EN245" s="116"/>
      <c r="EO245" s="116"/>
      <c r="EP245" s="116"/>
      <c r="EQ245" s="116"/>
      <c r="ER245" s="116"/>
      <c r="ES245" s="116"/>
      <c r="ET245" s="116"/>
      <c r="EU245" s="116"/>
      <c r="EV245" s="116"/>
      <c r="EW245" s="116"/>
      <c r="EX245" s="116"/>
      <c r="EY245" s="116"/>
      <c r="EZ245" s="116"/>
      <c r="FA245" s="116"/>
      <c r="FB245" s="116"/>
      <c r="FC245" s="116"/>
      <c r="FD245" s="116"/>
      <c r="FE245" s="116"/>
      <c r="FF245" s="116"/>
      <c r="FG245" s="116"/>
      <c r="FH245" s="116"/>
      <c r="FI245" s="116"/>
      <c r="FJ245" s="116"/>
      <c r="FK245" s="116"/>
      <c r="FL245" s="116"/>
      <c r="FM245" s="116"/>
      <c r="FN245" s="116"/>
      <c r="FO245" s="116"/>
      <c r="FP245" s="116"/>
      <c r="FQ245" s="116"/>
      <c r="FR245" s="116"/>
      <c r="FS245" s="116"/>
      <c r="FT245" s="116"/>
      <c r="FU245" s="116"/>
      <c r="FV245" s="116"/>
      <c r="FW245" s="116"/>
      <c r="FX245" s="116"/>
      <c r="FY245" s="116"/>
      <c r="FZ245" s="116"/>
      <c r="GA245" s="116"/>
      <c r="GB245" s="116"/>
      <c r="GC245" s="116"/>
      <c r="GD245" s="116"/>
      <c r="GE245" s="116"/>
      <c r="GF245" s="116"/>
      <c r="GG245" s="116"/>
      <c r="GH245" s="116"/>
      <c r="GI245" s="116"/>
    </row>
    <row r="246" spans="1:191">
      <c r="A246" s="727" t="s">
        <v>0</v>
      </c>
      <c r="B246" s="727"/>
      <c r="C246" s="9" t="s">
        <v>315</v>
      </c>
      <c r="D246" t="s">
        <v>316</v>
      </c>
      <c r="E246" s="113">
        <v>4194.4399999999996</v>
      </c>
      <c r="F246" s="113">
        <v>0</v>
      </c>
      <c r="G246" s="113">
        <v>0</v>
      </c>
      <c r="H246" s="113">
        <v>697.49</v>
      </c>
      <c r="I246" s="113">
        <v>0</v>
      </c>
      <c r="J246" s="113">
        <v>0</v>
      </c>
      <c r="K246" s="113">
        <v>0</v>
      </c>
      <c r="L246" s="113">
        <v>0</v>
      </c>
      <c r="M246" s="113">
        <v>0</v>
      </c>
      <c r="N246" s="113">
        <v>0</v>
      </c>
      <c r="O246" s="113">
        <v>0</v>
      </c>
      <c r="P246" s="113">
        <v>0</v>
      </c>
      <c r="Q246" s="113">
        <v>0</v>
      </c>
      <c r="R246" s="113">
        <v>0</v>
      </c>
      <c r="S246" s="113">
        <v>0</v>
      </c>
      <c r="T246" s="113">
        <v>0</v>
      </c>
      <c r="U246" s="113">
        <v>2952.9</v>
      </c>
      <c r="V246" s="113">
        <v>0</v>
      </c>
      <c r="W246" s="113">
        <v>0</v>
      </c>
      <c r="X246" s="113">
        <v>0</v>
      </c>
      <c r="Y246" s="113">
        <v>0</v>
      </c>
      <c r="Z246" s="113">
        <v>1654.1</v>
      </c>
      <c r="AA246" s="113">
        <v>6950</v>
      </c>
      <c r="AB246" s="113">
        <v>0</v>
      </c>
      <c r="AC246" s="113">
        <v>0</v>
      </c>
      <c r="AD246" s="113">
        <v>0</v>
      </c>
      <c r="AE246" s="113">
        <v>0</v>
      </c>
      <c r="AF246" s="113">
        <v>0</v>
      </c>
      <c r="AG246" s="113">
        <v>0</v>
      </c>
      <c r="AH246" s="113">
        <v>11175.79</v>
      </c>
      <c r="AI246" s="113">
        <v>0</v>
      </c>
      <c r="AJ246" s="113">
        <v>0</v>
      </c>
      <c r="AK246" s="113">
        <v>0</v>
      </c>
      <c r="AL246" s="113">
        <v>0</v>
      </c>
      <c r="AM246" s="113">
        <v>0</v>
      </c>
      <c r="AN246" s="113">
        <v>0</v>
      </c>
      <c r="AO246" s="113">
        <v>0</v>
      </c>
      <c r="AP246" s="113">
        <v>0</v>
      </c>
      <c r="AQ246" s="113">
        <v>0</v>
      </c>
      <c r="AR246" s="113">
        <v>0</v>
      </c>
      <c r="AS246" s="113">
        <v>0</v>
      </c>
      <c r="AT246" s="113">
        <v>0</v>
      </c>
      <c r="AU246" s="113">
        <v>0</v>
      </c>
      <c r="AV246" s="113">
        <v>0</v>
      </c>
      <c r="AW246" s="113">
        <v>0</v>
      </c>
      <c r="AX246" s="113">
        <v>0</v>
      </c>
      <c r="AY246" s="113">
        <v>0</v>
      </c>
      <c r="AZ246" s="113">
        <v>0</v>
      </c>
      <c r="BA246" s="113">
        <v>0</v>
      </c>
      <c r="BB246" s="113">
        <v>0</v>
      </c>
      <c r="BC246" s="113">
        <v>0</v>
      </c>
      <c r="BD246" s="113">
        <v>0</v>
      </c>
      <c r="BE246" s="113">
        <v>0</v>
      </c>
      <c r="BF246" s="113">
        <v>0</v>
      </c>
      <c r="BG246" s="113">
        <v>0</v>
      </c>
      <c r="BH246" s="113">
        <v>9612.76</v>
      </c>
      <c r="BI246" s="113">
        <v>0</v>
      </c>
      <c r="BJ246" s="113">
        <v>0</v>
      </c>
      <c r="BK246" s="113">
        <v>0</v>
      </c>
      <c r="BL246" s="113">
        <v>0</v>
      </c>
      <c r="BM246" s="113">
        <v>0</v>
      </c>
      <c r="BN246" s="113">
        <v>0</v>
      </c>
      <c r="BO246" s="113">
        <v>0</v>
      </c>
      <c r="BP246" s="113">
        <v>0</v>
      </c>
      <c r="BQ246" s="113">
        <v>0</v>
      </c>
      <c r="BR246" s="113">
        <v>0</v>
      </c>
      <c r="BS246" s="113">
        <v>0</v>
      </c>
      <c r="BT246" s="113">
        <v>0</v>
      </c>
      <c r="BU246" s="113">
        <v>0</v>
      </c>
      <c r="BV246" s="113">
        <v>0</v>
      </c>
      <c r="BW246" s="113">
        <v>2200.5700000000002</v>
      </c>
      <c r="BX246" s="113">
        <v>0</v>
      </c>
      <c r="BY246" s="113">
        <v>0</v>
      </c>
      <c r="BZ246" s="113">
        <v>0</v>
      </c>
      <c r="CA246" s="113">
        <v>0</v>
      </c>
      <c r="CB246" s="113">
        <v>720.69</v>
      </c>
      <c r="CC246" s="113">
        <v>0</v>
      </c>
      <c r="CD246" s="113">
        <v>9589.7800000000007</v>
      </c>
      <c r="CE246" s="113">
        <v>0</v>
      </c>
      <c r="CF246" s="113">
        <v>0</v>
      </c>
      <c r="CG246" s="113">
        <v>0</v>
      </c>
      <c r="CH246" s="113">
        <v>0</v>
      </c>
      <c r="CI246" s="113">
        <v>0</v>
      </c>
      <c r="CJ246" s="113">
        <v>0</v>
      </c>
      <c r="CK246" s="113">
        <v>0</v>
      </c>
      <c r="CL246" s="113">
        <v>2940.9</v>
      </c>
      <c r="CM246" s="113">
        <v>0</v>
      </c>
      <c r="CN246" s="113">
        <v>0</v>
      </c>
      <c r="CO246" s="113">
        <v>0</v>
      </c>
      <c r="CP246" s="113">
        <v>0</v>
      </c>
      <c r="CQ246" s="113">
        <v>0</v>
      </c>
      <c r="CR246" s="113">
        <v>0</v>
      </c>
      <c r="CS246" s="113">
        <v>0</v>
      </c>
      <c r="CT246" s="113">
        <v>0</v>
      </c>
      <c r="CU246" s="113">
        <v>0</v>
      </c>
      <c r="CV246" s="113">
        <v>0</v>
      </c>
      <c r="CW246" s="113">
        <v>0</v>
      </c>
      <c r="CX246" s="113">
        <v>0</v>
      </c>
      <c r="CY246" s="113">
        <v>0</v>
      </c>
      <c r="CZ246" s="113">
        <v>0</v>
      </c>
      <c r="DA246" s="113">
        <v>39700.629999999997</v>
      </c>
      <c r="DB246" s="113">
        <v>0</v>
      </c>
      <c r="DC246" s="113">
        <v>0</v>
      </c>
      <c r="DD246" s="113">
        <v>0</v>
      </c>
      <c r="DE246" s="113">
        <v>0</v>
      </c>
      <c r="DF246" s="113">
        <v>0</v>
      </c>
      <c r="DG246" s="113">
        <v>1331.47</v>
      </c>
      <c r="DH246" s="113">
        <v>8912.16</v>
      </c>
      <c r="DI246" s="113">
        <v>0</v>
      </c>
      <c r="DJ246" s="113">
        <v>10000</v>
      </c>
      <c r="DK246" s="113">
        <v>0</v>
      </c>
      <c r="DL246" s="113">
        <v>0</v>
      </c>
      <c r="DM246" s="113">
        <v>0</v>
      </c>
      <c r="DN246" s="113">
        <v>0</v>
      </c>
      <c r="DO246" s="113">
        <v>0</v>
      </c>
      <c r="DP246" s="113">
        <v>0</v>
      </c>
      <c r="DQ246" s="113">
        <v>0</v>
      </c>
      <c r="DR246" s="113">
        <v>141957.70000000001</v>
      </c>
      <c r="DS246" s="113">
        <v>16609.2</v>
      </c>
      <c r="DT246" s="113">
        <v>0</v>
      </c>
      <c r="DU246" s="113">
        <v>0</v>
      </c>
      <c r="DV246" s="113">
        <v>0</v>
      </c>
      <c r="DW246" s="113">
        <v>0</v>
      </c>
      <c r="DX246" s="113">
        <v>0</v>
      </c>
      <c r="DY246" s="113">
        <v>0</v>
      </c>
      <c r="DZ246" s="113">
        <v>0</v>
      </c>
      <c r="EA246" s="113">
        <v>0</v>
      </c>
      <c r="EB246" s="113">
        <v>0</v>
      </c>
      <c r="EC246" s="113">
        <v>0</v>
      </c>
      <c r="ED246" s="113">
        <v>0</v>
      </c>
      <c r="EE246" s="113">
        <v>0</v>
      </c>
      <c r="EF246" s="113">
        <v>0</v>
      </c>
      <c r="EG246" s="113">
        <v>15619.63</v>
      </c>
      <c r="EH246" s="113">
        <v>0</v>
      </c>
      <c r="EI246" s="113">
        <v>0</v>
      </c>
      <c r="EJ246" s="113">
        <v>0</v>
      </c>
      <c r="EK246" s="113">
        <v>0</v>
      </c>
      <c r="EL246" s="113">
        <v>0</v>
      </c>
      <c r="EM246" s="113">
        <v>0</v>
      </c>
      <c r="EN246" s="113">
        <v>0</v>
      </c>
      <c r="EO246" s="113">
        <v>0</v>
      </c>
      <c r="EP246" s="113">
        <v>0</v>
      </c>
      <c r="EQ246" s="113">
        <v>0</v>
      </c>
      <c r="ER246" s="113">
        <v>0</v>
      </c>
      <c r="ES246" s="113">
        <v>0</v>
      </c>
      <c r="ET246" s="113">
        <v>0</v>
      </c>
      <c r="EU246" s="113">
        <v>0</v>
      </c>
      <c r="EV246" s="113">
        <v>0</v>
      </c>
      <c r="EW246" s="113">
        <v>0</v>
      </c>
      <c r="EX246" s="113">
        <v>0</v>
      </c>
      <c r="EY246" s="113">
        <v>0</v>
      </c>
      <c r="EZ246" s="113">
        <v>0</v>
      </c>
      <c r="FA246" s="113">
        <v>0</v>
      </c>
      <c r="FB246" s="113">
        <v>0</v>
      </c>
      <c r="FC246" s="113">
        <v>0</v>
      </c>
      <c r="FD246" s="113">
        <v>0</v>
      </c>
      <c r="FE246" s="113">
        <v>0</v>
      </c>
      <c r="FF246" s="113">
        <v>0</v>
      </c>
      <c r="FG246" s="113">
        <v>0</v>
      </c>
      <c r="FH246" s="113">
        <v>0</v>
      </c>
      <c r="FI246" s="113">
        <v>0</v>
      </c>
      <c r="FJ246" s="113">
        <v>0</v>
      </c>
      <c r="FK246" s="113">
        <v>0</v>
      </c>
      <c r="FL246" s="113">
        <v>0</v>
      </c>
      <c r="FM246" s="113">
        <v>0</v>
      </c>
      <c r="FN246" s="113">
        <v>0</v>
      </c>
      <c r="FO246" s="113">
        <v>0</v>
      </c>
      <c r="FP246" s="113">
        <v>0</v>
      </c>
      <c r="FQ246" s="113">
        <v>0</v>
      </c>
      <c r="FR246" s="113">
        <v>0</v>
      </c>
      <c r="FS246" s="113">
        <v>0</v>
      </c>
      <c r="FT246" s="113">
        <v>0</v>
      </c>
      <c r="FU246" s="113">
        <v>0</v>
      </c>
      <c r="FV246" s="113">
        <v>0</v>
      </c>
      <c r="FW246" s="113">
        <v>0</v>
      </c>
      <c r="FX246" s="113">
        <v>0</v>
      </c>
      <c r="FY246" s="113">
        <v>0</v>
      </c>
      <c r="FZ246" s="113">
        <v>0</v>
      </c>
      <c r="GA246" s="113">
        <v>0</v>
      </c>
      <c r="GB246" s="113">
        <v>0</v>
      </c>
      <c r="GC246" s="113">
        <v>0</v>
      </c>
      <c r="GD246" s="113">
        <v>0</v>
      </c>
      <c r="GE246" s="113">
        <v>0</v>
      </c>
      <c r="GF246" s="113">
        <v>0</v>
      </c>
      <c r="GG246" s="113">
        <v>0</v>
      </c>
      <c r="GH246" s="113">
        <v>0</v>
      </c>
      <c r="GI246" s="113">
        <f>SUM(E246:GH246)</f>
        <v>286820.21000000002</v>
      </c>
    </row>
    <row r="247" spans="1:191" ht="11" thickBot="1">
      <c r="A247" s="10" t="s">
        <v>326</v>
      </c>
      <c r="B247" s="725" t="s">
        <v>390</v>
      </c>
      <c r="C247" s="725"/>
      <c r="D247" s="725"/>
      <c r="E247" s="115">
        <f t="shared" ref="E247:AJ247" si="161">SUBTOTAL(9,E162:E246)</f>
        <v>95360.03</v>
      </c>
      <c r="F247" s="115">
        <f t="shared" si="161"/>
        <v>139463.89000000001</v>
      </c>
      <c r="G247" s="115">
        <f t="shared" si="161"/>
        <v>4177.62</v>
      </c>
      <c r="H247" s="115">
        <f t="shared" si="161"/>
        <v>3887802.42</v>
      </c>
      <c r="I247" s="115">
        <f t="shared" si="161"/>
        <v>38934142.600000009</v>
      </c>
      <c r="J247" s="115">
        <f t="shared" si="161"/>
        <v>215378.16</v>
      </c>
      <c r="K247" s="115">
        <f t="shared" si="161"/>
        <v>297306.5</v>
      </c>
      <c r="L247" s="115">
        <f t="shared" si="161"/>
        <v>88105</v>
      </c>
      <c r="M247" s="115">
        <f t="shared" si="161"/>
        <v>96121.24</v>
      </c>
      <c r="N247" s="115">
        <f t="shared" si="161"/>
        <v>141454.27000000002</v>
      </c>
      <c r="O247" s="115">
        <f t="shared" si="161"/>
        <v>152075.74</v>
      </c>
      <c r="P247" s="115">
        <f t="shared" si="161"/>
        <v>9444.86</v>
      </c>
      <c r="Q247" s="115">
        <f t="shared" si="161"/>
        <v>1379627.69</v>
      </c>
      <c r="R247" s="115">
        <f t="shared" si="161"/>
        <v>93797.37</v>
      </c>
      <c r="S247" s="115">
        <f t="shared" si="161"/>
        <v>841180.50000000012</v>
      </c>
      <c r="T247" s="115">
        <f t="shared" si="161"/>
        <v>3444961.2400000007</v>
      </c>
      <c r="U247" s="115">
        <f t="shared" si="161"/>
        <v>1879875.0999999999</v>
      </c>
      <c r="V247" s="115">
        <f t="shared" si="161"/>
        <v>1904937.0000000002</v>
      </c>
      <c r="W247" s="115">
        <f t="shared" si="161"/>
        <v>399096.55999999994</v>
      </c>
      <c r="X247" s="115">
        <f t="shared" si="161"/>
        <v>2918007.92</v>
      </c>
      <c r="Y247" s="115">
        <f t="shared" si="161"/>
        <v>147691.43</v>
      </c>
      <c r="Z247" s="115">
        <f t="shared" si="161"/>
        <v>5444541.9200000009</v>
      </c>
      <c r="AA247" s="115">
        <f t="shared" si="161"/>
        <v>172552.12</v>
      </c>
      <c r="AB247" s="115">
        <f t="shared" si="161"/>
        <v>188884.13999999998</v>
      </c>
      <c r="AC247" s="115">
        <f t="shared" si="161"/>
        <v>259396.75000000003</v>
      </c>
      <c r="AD247" s="115">
        <f t="shared" si="161"/>
        <v>352457.1399999999</v>
      </c>
      <c r="AE247" s="115">
        <f t="shared" si="161"/>
        <v>154102.35</v>
      </c>
      <c r="AF247" s="115">
        <f t="shared" si="161"/>
        <v>4648632.2599999988</v>
      </c>
      <c r="AG247" s="115">
        <f t="shared" si="161"/>
        <v>835142.94000000006</v>
      </c>
      <c r="AH247" s="115">
        <f t="shared" si="161"/>
        <v>111496.77000000002</v>
      </c>
      <c r="AI247" s="115">
        <f t="shared" si="161"/>
        <v>31708.6</v>
      </c>
      <c r="AJ247" s="115">
        <f t="shared" si="161"/>
        <v>197594.92</v>
      </c>
      <c r="AK247" s="115">
        <f t="shared" ref="AK247:BP247" si="162">SUBTOTAL(9,AK162:AK246)</f>
        <v>748678.71000000008</v>
      </c>
      <c r="AL247" s="115">
        <f t="shared" si="162"/>
        <v>49062.799999999996</v>
      </c>
      <c r="AM247" s="115">
        <f t="shared" si="162"/>
        <v>4133182.3000000007</v>
      </c>
      <c r="AN247" s="115">
        <f t="shared" si="162"/>
        <v>82392.930000000008</v>
      </c>
      <c r="AO247" s="115">
        <f t="shared" si="162"/>
        <v>512557.02000000008</v>
      </c>
      <c r="AP247" s="115">
        <f t="shared" si="162"/>
        <v>77303.590000000011</v>
      </c>
      <c r="AQ247" s="115">
        <f t="shared" si="162"/>
        <v>0</v>
      </c>
      <c r="AR247" s="115">
        <f t="shared" si="162"/>
        <v>463266.86999999994</v>
      </c>
      <c r="AS247" s="115">
        <f t="shared" si="162"/>
        <v>47555.39</v>
      </c>
      <c r="AT247" s="115">
        <f t="shared" si="162"/>
        <v>3395234.35</v>
      </c>
      <c r="AU247" s="115">
        <f t="shared" si="162"/>
        <v>434002.85</v>
      </c>
      <c r="AV247" s="115">
        <f t="shared" si="162"/>
        <v>105009.01000000001</v>
      </c>
      <c r="AW247" s="115">
        <f t="shared" si="162"/>
        <v>236025.68</v>
      </c>
      <c r="AX247" s="115">
        <f t="shared" si="162"/>
        <v>54285.020000000004</v>
      </c>
      <c r="AY247" s="115">
        <f t="shared" si="162"/>
        <v>4566257.58</v>
      </c>
      <c r="AZ247" s="115">
        <f t="shared" si="162"/>
        <v>119951.14</v>
      </c>
      <c r="BA247" s="115">
        <f t="shared" si="162"/>
        <v>110810.33000000002</v>
      </c>
      <c r="BB247" s="115">
        <f t="shared" si="162"/>
        <v>10248125.899999997</v>
      </c>
      <c r="BC247" s="115">
        <f t="shared" si="162"/>
        <v>8828899.5700000003</v>
      </c>
      <c r="BD247" s="115">
        <f t="shared" si="162"/>
        <v>65677.710000000006</v>
      </c>
      <c r="BE247" s="115">
        <f t="shared" si="162"/>
        <v>46570.43</v>
      </c>
      <c r="BF247" s="115">
        <f t="shared" si="162"/>
        <v>2897300.5500000003</v>
      </c>
      <c r="BG247" s="115">
        <f t="shared" si="162"/>
        <v>305572.70000000007</v>
      </c>
      <c r="BH247" s="115">
        <f t="shared" si="162"/>
        <v>1654630.67</v>
      </c>
      <c r="BI247" s="115">
        <f t="shared" si="162"/>
        <v>65001</v>
      </c>
      <c r="BJ247" s="115">
        <f t="shared" si="162"/>
        <v>5317612.3499999996</v>
      </c>
      <c r="BK247" s="115">
        <f t="shared" si="162"/>
        <v>102993.48999999998</v>
      </c>
      <c r="BL247" s="115">
        <f t="shared" si="162"/>
        <v>295041.51</v>
      </c>
      <c r="BM247" s="115">
        <f t="shared" si="162"/>
        <v>31009.51</v>
      </c>
      <c r="BN247" s="115">
        <f t="shared" si="162"/>
        <v>86929.61</v>
      </c>
      <c r="BO247" s="115">
        <f t="shared" si="162"/>
        <v>138826.79</v>
      </c>
      <c r="BP247" s="115">
        <f t="shared" si="162"/>
        <v>188210.34999999998</v>
      </c>
      <c r="BQ247" s="115">
        <f t="shared" ref="BQ247:CV247" si="163">SUBTOTAL(9,BQ162:BQ246)</f>
        <v>219440.47999999998</v>
      </c>
      <c r="BR247" s="115">
        <f t="shared" si="163"/>
        <v>95785.89</v>
      </c>
      <c r="BS247" s="115">
        <f t="shared" si="163"/>
        <v>212121.5</v>
      </c>
      <c r="BT247" s="115">
        <f t="shared" si="163"/>
        <v>63024.880000000005</v>
      </c>
      <c r="BU247" s="115">
        <f t="shared" si="163"/>
        <v>93393.400000000009</v>
      </c>
      <c r="BV247" s="115">
        <f t="shared" si="163"/>
        <v>15148613.960000003</v>
      </c>
      <c r="BW247" s="115">
        <f t="shared" si="163"/>
        <v>134533.91</v>
      </c>
      <c r="BX247" s="115">
        <f t="shared" si="163"/>
        <v>1266118.6000000003</v>
      </c>
      <c r="BY247" s="115">
        <f t="shared" si="163"/>
        <v>134395.22999999998</v>
      </c>
      <c r="BZ247" s="115">
        <f t="shared" si="163"/>
        <v>438313.7</v>
      </c>
      <c r="CA247" s="115">
        <f t="shared" si="163"/>
        <v>964907.02999999991</v>
      </c>
      <c r="CB247" s="115">
        <f t="shared" si="163"/>
        <v>3945793.71</v>
      </c>
      <c r="CC247" s="115">
        <f t="shared" si="163"/>
        <v>209663.09</v>
      </c>
      <c r="CD247" s="115">
        <f t="shared" si="163"/>
        <v>1399763.3499999999</v>
      </c>
      <c r="CE247" s="115">
        <f t="shared" si="163"/>
        <v>521937</v>
      </c>
      <c r="CF247" s="115">
        <f t="shared" si="163"/>
        <v>34768.44</v>
      </c>
      <c r="CG247" s="115">
        <f t="shared" si="163"/>
        <v>85191</v>
      </c>
      <c r="CH247" s="115">
        <f t="shared" si="163"/>
        <v>256936.84999999998</v>
      </c>
      <c r="CI247" s="115">
        <f t="shared" si="163"/>
        <v>113232.53000000001</v>
      </c>
      <c r="CJ247" s="115">
        <f t="shared" si="163"/>
        <v>107488.38</v>
      </c>
      <c r="CK247" s="115">
        <f t="shared" si="163"/>
        <v>211475.96000000002</v>
      </c>
      <c r="CL247" s="115">
        <f t="shared" si="163"/>
        <v>426641.07</v>
      </c>
      <c r="CM247" s="115">
        <f t="shared" si="163"/>
        <v>229943.08999999997</v>
      </c>
      <c r="CN247" s="115">
        <f t="shared" si="163"/>
        <v>74876.22</v>
      </c>
      <c r="CO247" s="115">
        <f t="shared" si="163"/>
        <v>192956.43000000002</v>
      </c>
      <c r="CP247" s="115">
        <f t="shared" si="163"/>
        <v>1235809.8899999999</v>
      </c>
      <c r="CQ247" s="115">
        <f t="shared" si="163"/>
        <v>20907.97</v>
      </c>
      <c r="CR247" s="115">
        <f t="shared" si="163"/>
        <v>318769.62</v>
      </c>
      <c r="CS247" s="115">
        <f t="shared" si="163"/>
        <v>206753.23000000004</v>
      </c>
      <c r="CT247" s="115">
        <f t="shared" si="163"/>
        <v>42316.34</v>
      </c>
      <c r="CU247" s="115">
        <f t="shared" si="163"/>
        <v>639994.94999999984</v>
      </c>
      <c r="CV247" s="115">
        <f t="shared" si="163"/>
        <v>43596.14</v>
      </c>
      <c r="CW247" s="115">
        <f t="shared" ref="CW247:EB247" si="164">SUBTOTAL(9,CW162:CW246)</f>
        <v>284984.02</v>
      </c>
      <c r="CX247" s="115">
        <f t="shared" si="164"/>
        <v>525984.94999999995</v>
      </c>
      <c r="CY247" s="115">
        <f t="shared" si="164"/>
        <v>249285.78999999998</v>
      </c>
      <c r="CZ247" s="115">
        <f t="shared" si="164"/>
        <v>746983.53999999992</v>
      </c>
      <c r="DA247" s="115">
        <f t="shared" si="164"/>
        <v>1923599.37</v>
      </c>
      <c r="DB247" s="115">
        <f t="shared" si="164"/>
        <v>127146.71999999999</v>
      </c>
      <c r="DC247" s="115">
        <f t="shared" si="164"/>
        <v>277573.45</v>
      </c>
      <c r="DD247" s="115">
        <f t="shared" si="164"/>
        <v>507074.66</v>
      </c>
      <c r="DE247" s="115">
        <f t="shared" si="164"/>
        <v>59594.759999999995</v>
      </c>
      <c r="DF247" s="115">
        <f t="shared" si="164"/>
        <v>159773.51999999999</v>
      </c>
      <c r="DG247" s="115">
        <f t="shared" si="164"/>
        <v>4969717.13</v>
      </c>
      <c r="DH247" s="115">
        <f t="shared" si="164"/>
        <v>5794386.6299999999</v>
      </c>
      <c r="DI247" s="115">
        <f t="shared" si="164"/>
        <v>25796.42</v>
      </c>
      <c r="DJ247" s="115">
        <f t="shared" si="164"/>
        <v>1672426.6899999997</v>
      </c>
      <c r="DK247" s="115">
        <f t="shared" si="164"/>
        <v>91480.459999999992</v>
      </c>
      <c r="DL247" s="115">
        <f t="shared" si="164"/>
        <v>10943.51</v>
      </c>
      <c r="DM247" s="115">
        <f t="shared" si="164"/>
        <v>7795664.4499999993</v>
      </c>
      <c r="DN247" s="115">
        <f t="shared" si="164"/>
        <v>590506.65</v>
      </c>
      <c r="DO247" s="115">
        <f t="shared" si="164"/>
        <v>232117.62</v>
      </c>
      <c r="DP247" s="115">
        <f t="shared" si="164"/>
        <v>1533530.7200000002</v>
      </c>
      <c r="DQ247" s="115">
        <f t="shared" si="164"/>
        <v>23710.559999999998</v>
      </c>
      <c r="DR247" s="115">
        <f t="shared" si="164"/>
        <v>2069381.6000000003</v>
      </c>
      <c r="DS247" s="115">
        <f t="shared" si="164"/>
        <v>133114.94</v>
      </c>
      <c r="DT247" s="115">
        <f t="shared" si="164"/>
        <v>9948.48</v>
      </c>
      <c r="DU247" s="115">
        <f t="shared" si="164"/>
        <v>18133.620000000003</v>
      </c>
      <c r="DV247" s="115">
        <f t="shared" si="164"/>
        <v>151835.51999999996</v>
      </c>
      <c r="DW247" s="115">
        <f t="shared" si="164"/>
        <v>109</v>
      </c>
      <c r="DX247" s="115">
        <f t="shared" si="164"/>
        <v>70222.33</v>
      </c>
      <c r="DY247" s="115">
        <f t="shared" si="164"/>
        <v>2059729.18</v>
      </c>
      <c r="DZ247" s="115">
        <f t="shared" si="164"/>
        <v>131151.12</v>
      </c>
      <c r="EA247" s="115">
        <f t="shared" si="164"/>
        <v>89873.84</v>
      </c>
      <c r="EB247" s="115">
        <f t="shared" si="164"/>
        <v>114380.25</v>
      </c>
      <c r="EC247" s="115">
        <f t="shared" ref="EC247:FH247" si="165">SUBTOTAL(9,EC162:EC246)</f>
        <v>126148.75</v>
      </c>
      <c r="ED247" s="115">
        <f t="shared" si="165"/>
        <v>108604.91</v>
      </c>
      <c r="EE247" s="115">
        <f t="shared" si="165"/>
        <v>232309.91000000003</v>
      </c>
      <c r="EF247" s="115">
        <f t="shared" si="165"/>
        <v>65998.89</v>
      </c>
      <c r="EG247" s="115">
        <f t="shared" si="165"/>
        <v>122468.55</v>
      </c>
      <c r="EH247" s="115">
        <f t="shared" si="165"/>
        <v>199560.98</v>
      </c>
      <c r="EI247" s="115">
        <f t="shared" si="165"/>
        <v>986780.53</v>
      </c>
      <c r="EJ247" s="115">
        <f t="shared" si="165"/>
        <v>888423.02999999968</v>
      </c>
      <c r="EK247" s="115">
        <f t="shared" si="165"/>
        <v>999829.72000000009</v>
      </c>
      <c r="EL247" s="115">
        <f t="shared" si="165"/>
        <v>168095.01</v>
      </c>
      <c r="EM247" s="115">
        <f t="shared" si="165"/>
        <v>59903.26</v>
      </c>
      <c r="EN247" s="115">
        <f t="shared" si="165"/>
        <v>129679.47</v>
      </c>
      <c r="EO247" s="115">
        <f t="shared" si="165"/>
        <v>44510.12</v>
      </c>
      <c r="EP247" s="115">
        <f t="shared" si="165"/>
        <v>1231420.48</v>
      </c>
      <c r="EQ247" s="115">
        <f t="shared" si="165"/>
        <v>1214929.1399999997</v>
      </c>
      <c r="ER247" s="115">
        <f t="shared" si="165"/>
        <v>40823.360000000001</v>
      </c>
      <c r="ES247" s="115">
        <f t="shared" si="165"/>
        <v>0</v>
      </c>
      <c r="ET247" s="115">
        <f t="shared" si="165"/>
        <v>0</v>
      </c>
      <c r="EU247" s="115">
        <f t="shared" si="165"/>
        <v>0</v>
      </c>
      <c r="EV247" s="115">
        <f t="shared" si="165"/>
        <v>4552.78</v>
      </c>
      <c r="EW247" s="115">
        <f t="shared" si="165"/>
        <v>8596.93</v>
      </c>
      <c r="EX247" s="115">
        <f t="shared" si="165"/>
        <v>95117.94</v>
      </c>
      <c r="EY247" s="115">
        <f t="shared" si="165"/>
        <v>0</v>
      </c>
      <c r="EZ247" s="115">
        <f t="shared" si="165"/>
        <v>0</v>
      </c>
      <c r="FA247" s="115">
        <f t="shared" si="165"/>
        <v>0</v>
      </c>
      <c r="FB247" s="115">
        <f t="shared" si="165"/>
        <v>0</v>
      </c>
      <c r="FC247" s="115">
        <f t="shared" si="165"/>
        <v>0</v>
      </c>
      <c r="FD247" s="115">
        <f t="shared" si="165"/>
        <v>15158.2</v>
      </c>
      <c r="FE247" s="115">
        <f t="shared" si="165"/>
        <v>0</v>
      </c>
      <c r="FF247" s="115">
        <f t="shared" si="165"/>
        <v>39867.65</v>
      </c>
      <c r="FG247" s="115">
        <f t="shared" si="165"/>
        <v>0</v>
      </c>
      <c r="FH247" s="115">
        <f t="shared" si="165"/>
        <v>0</v>
      </c>
      <c r="FI247" s="115">
        <f t="shared" ref="FI247:GI247" si="166">SUBTOTAL(9,FI162:FI246)</f>
        <v>0</v>
      </c>
      <c r="FJ247" s="115">
        <f t="shared" si="166"/>
        <v>0</v>
      </c>
      <c r="FK247" s="115">
        <f t="shared" si="166"/>
        <v>0</v>
      </c>
      <c r="FL247" s="115">
        <f t="shared" si="166"/>
        <v>2435</v>
      </c>
      <c r="FM247" s="115">
        <f t="shared" si="166"/>
        <v>9034.19</v>
      </c>
      <c r="FN247" s="115">
        <f t="shared" si="166"/>
        <v>0</v>
      </c>
      <c r="FO247" s="115">
        <f t="shared" si="166"/>
        <v>16879</v>
      </c>
      <c r="FP247" s="115">
        <f t="shared" si="166"/>
        <v>0</v>
      </c>
      <c r="FQ247" s="115">
        <f t="shared" si="166"/>
        <v>0</v>
      </c>
      <c r="FR247" s="115">
        <f t="shared" si="166"/>
        <v>15188.369999999999</v>
      </c>
      <c r="FS247" s="115">
        <f t="shared" si="166"/>
        <v>0</v>
      </c>
      <c r="FT247" s="115">
        <f t="shared" si="166"/>
        <v>0</v>
      </c>
      <c r="FU247" s="115">
        <f t="shared" si="166"/>
        <v>0</v>
      </c>
      <c r="FV247" s="115">
        <f t="shared" si="166"/>
        <v>0</v>
      </c>
      <c r="FW247" s="115">
        <f t="shared" si="166"/>
        <v>0</v>
      </c>
      <c r="FX247" s="115">
        <f t="shared" si="166"/>
        <v>0</v>
      </c>
      <c r="FY247" s="115">
        <f t="shared" si="166"/>
        <v>0</v>
      </c>
      <c r="FZ247" s="115">
        <f t="shared" si="166"/>
        <v>0</v>
      </c>
      <c r="GA247" s="115">
        <f t="shared" si="166"/>
        <v>0</v>
      </c>
      <c r="GB247" s="115">
        <f t="shared" si="166"/>
        <v>0</v>
      </c>
      <c r="GC247" s="115">
        <f t="shared" si="166"/>
        <v>0</v>
      </c>
      <c r="GD247" s="115">
        <f t="shared" si="166"/>
        <v>0</v>
      </c>
      <c r="GE247" s="115">
        <f t="shared" si="166"/>
        <v>9481.32</v>
      </c>
      <c r="GF247" s="115">
        <f t="shared" si="166"/>
        <v>27738.89</v>
      </c>
      <c r="GG247" s="115">
        <f t="shared" si="166"/>
        <v>0</v>
      </c>
      <c r="GH247" s="115">
        <f t="shared" si="166"/>
        <v>0</v>
      </c>
      <c r="GI247" s="115">
        <f t="shared" si="166"/>
        <v>183277656.48000008</v>
      </c>
    </row>
    <row r="248" spans="1:191" ht="10.5" thickTop="1"/>
    <row r="249" spans="1:191" ht="10.5">
      <c r="A249" s="7" t="s">
        <v>391</v>
      </c>
      <c r="B249" s="726" t="s">
        <v>392</v>
      </c>
      <c r="C249" s="726"/>
      <c r="D249" s="72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G249" s="116"/>
      <c r="BH249" s="116"/>
      <c r="BI249" s="116"/>
      <c r="BJ249" s="116"/>
      <c r="BK249" s="116"/>
      <c r="BL249" s="116"/>
      <c r="BM249" s="116"/>
      <c r="BN249" s="116"/>
      <c r="BO249" s="116"/>
      <c r="BP249" s="116"/>
      <c r="BQ249" s="116"/>
      <c r="BR249" s="116"/>
      <c r="BS249" s="116"/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  <c r="EB249" s="116"/>
      <c r="EC249" s="116"/>
      <c r="ED249" s="116"/>
      <c r="EE249" s="116"/>
      <c r="EF249" s="116"/>
      <c r="EG249" s="116"/>
      <c r="EH249" s="116"/>
      <c r="EI249" s="116"/>
      <c r="EJ249" s="116"/>
      <c r="EK249" s="116"/>
      <c r="EL249" s="116"/>
      <c r="EM249" s="116"/>
      <c r="EN249" s="116"/>
      <c r="EO249" s="116"/>
      <c r="EP249" s="116"/>
      <c r="EQ249" s="116"/>
      <c r="ER249" s="116"/>
      <c r="ES249" s="116"/>
      <c r="ET249" s="116"/>
      <c r="EU249" s="116"/>
      <c r="EV249" s="116"/>
      <c r="EW249" s="116"/>
      <c r="EX249" s="116"/>
      <c r="EY249" s="116"/>
      <c r="EZ249" s="116"/>
      <c r="FA249" s="116"/>
      <c r="FB249" s="116"/>
      <c r="FC249" s="116"/>
      <c r="FD249" s="116"/>
      <c r="FE249" s="116"/>
      <c r="FF249" s="116"/>
      <c r="FG249" s="116"/>
      <c r="FH249" s="116"/>
      <c r="FI249" s="116"/>
      <c r="FJ249" s="116"/>
      <c r="FK249" s="116"/>
      <c r="FL249" s="116"/>
      <c r="FM249" s="116"/>
      <c r="FN249" s="116"/>
      <c r="FO249" s="116"/>
      <c r="FP249" s="116"/>
      <c r="FQ249" s="116"/>
      <c r="FR249" s="116"/>
      <c r="FS249" s="116"/>
      <c r="FT249" s="116"/>
      <c r="FU249" s="116"/>
      <c r="FV249" s="116"/>
      <c r="FW249" s="116"/>
      <c r="FX249" s="116"/>
      <c r="FY249" s="116"/>
      <c r="FZ249" s="116"/>
      <c r="GA249" s="116"/>
      <c r="GB249" s="116"/>
      <c r="GC249" s="116"/>
      <c r="GD249" s="116"/>
      <c r="GE249" s="116"/>
      <c r="GF249" s="116"/>
      <c r="GG249" s="116"/>
      <c r="GH249" s="116"/>
      <c r="GI249" s="116"/>
    </row>
    <row r="250" spans="1:191" ht="10.5">
      <c r="A250" s="7" t="s">
        <v>393</v>
      </c>
      <c r="B250" s="726" t="s">
        <v>394</v>
      </c>
      <c r="C250" s="726"/>
      <c r="D250" s="72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116"/>
      <c r="AE250" s="116"/>
      <c r="AF250" s="116"/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/>
      <c r="BD250" s="116"/>
      <c r="BE250" s="116"/>
      <c r="BF250" s="116"/>
      <c r="BG250" s="116"/>
      <c r="BH250" s="116"/>
      <c r="BI250" s="116"/>
      <c r="BJ250" s="116"/>
      <c r="BK250" s="116"/>
      <c r="BL250" s="116"/>
      <c r="BM250" s="116"/>
      <c r="BN250" s="116"/>
      <c r="BO250" s="116"/>
      <c r="BP250" s="116"/>
      <c r="BQ250" s="116"/>
      <c r="BR250" s="116"/>
      <c r="BS250" s="116"/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  <c r="EB250" s="116"/>
      <c r="EC250" s="116"/>
      <c r="ED250" s="116"/>
      <c r="EE250" s="116"/>
      <c r="EF250" s="116"/>
      <c r="EG250" s="116"/>
      <c r="EH250" s="116"/>
      <c r="EI250" s="116"/>
      <c r="EJ250" s="116"/>
      <c r="EK250" s="116"/>
      <c r="EL250" s="116"/>
      <c r="EM250" s="116"/>
      <c r="EN250" s="116"/>
      <c r="EO250" s="116"/>
      <c r="EP250" s="116"/>
      <c r="EQ250" s="116"/>
      <c r="ER250" s="116"/>
      <c r="ES250" s="116"/>
      <c r="ET250" s="116"/>
      <c r="EU250" s="116"/>
      <c r="EV250" s="116"/>
      <c r="EW250" s="116"/>
      <c r="EX250" s="116"/>
      <c r="EY250" s="116"/>
      <c r="EZ250" s="116"/>
      <c r="FA250" s="116"/>
      <c r="FB250" s="116"/>
      <c r="FC250" s="116"/>
      <c r="FD250" s="116"/>
      <c r="FE250" s="116"/>
      <c r="FF250" s="116"/>
      <c r="FG250" s="116"/>
      <c r="FH250" s="116"/>
      <c r="FI250" s="116"/>
      <c r="FJ250" s="116"/>
      <c r="FK250" s="116"/>
      <c r="FL250" s="116"/>
      <c r="FM250" s="116"/>
      <c r="FN250" s="116"/>
      <c r="FO250" s="116"/>
      <c r="FP250" s="116"/>
      <c r="FQ250" s="116"/>
      <c r="FR250" s="116"/>
      <c r="FS250" s="116"/>
      <c r="FT250" s="116"/>
      <c r="FU250" s="116"/>
      <c r="FV250" s="116"/>
      <c r="FW250" s="116"/>
      <c r="FX250" s="116"/>
      <c r="FY250" s="116"/>
      <c r="FZ250" s="116"/>
      <c r="GA250" s="116"/>
      <c r="GB250" s="116"/>
      <c r="GC250" s="116"/>
      <c r="GD250" s="116"/>
      <c r="GE250" s="116"/>
      <c r="GF250" s="116"/>
      <c r="GG250" s="116"/>
      <c r="GH250" s="116"/>
      <c r="GI250" s="116"/>
    </row>
    <row r="251" spans="1:191">
      <c r="A251" s="727" t="s">
        <v>0</v>
      </c>
      <c r="B251" s="727"/>
      <c r="C251" s="9" t="s">
        <v>395</v>
      </c>
      <c r="D251" t="s">
        <v>396</v>
      </c>
      <c r="E251" s="113">
        <v>0</v>
      </c>
      <c r="F251" s="113">
        <v>0</v>
      </c>
      <c r="G251" s="113">
        <v>0</v>
      </c>
      <c r="H251" s="113">
        <v>0</v>
      </c>
      <c r="I251" s="113">
        <v>8564.25</v>
      </c>
      <c r="J251" s="113">
        <v>0</v>
      </c>
      <c r="K251" s="113">
        <v>0</v>
      </c>
      <c r="L251" s="113">
        <v>0</v>
      </c>
      <c r="M251" s="113">
        <v>0</v>
      </c>
      <c r="N251" s="113">
        <v>0</v>
      </c>
      <c r="O251" s="113">
        <v>0</v>
      </c>
      <c r="P251" s="113">
        <v>0</v>
      </c>
      <c r="Q251" s="113">
        <v>0</v>
      </c>
      <c r="R251" s="113">
        <v>0</v>
      </c>
      <c r="S251" s="113">
        <v>0</v>
      </c>
      <c r="T251" s="113">
        <v>0</v>
      </c>
      <c r="U251" s="113">
        <v>0</v>
      </c>
      <c r="V251" s="113">
        <v>0</v>
      </c>
      <c r="W251" s="113">
        <v>0</v>
      </c>
      <c r="X251" s="113">
        <v>0</v>
      </c>
      <c r="Y251" s="113">
        <v>0</v>
      </c>
      <c r="Z251" s="113">
        <v>0</v>
      </c>
      <c r="AA251" s="113">
        <v>0</v>
      </c>
      <c r="AB251" s="113">
        <v>0</v>
      </c>
      <c r="AC251" s="113">
        <v>0</v>
      </c>
      <c r="AD251" s="113">
        <v>0</v>
      </c>
      <c r="AE251" s="113">
        <v>0</v>
      </c>
      <c r="AF251" s="113">
        <v>0</v>
      </c>
      <c r="AG251" s="113">
        <v>0</v>
      </c>
      <c r="AH251" s="113">
        <v>0</v>
      </c>
      <c r="AI251" s="113">
        <v>0</v>
      </c>
      <c r="AJ251" s="113">
        <v>0</v>
      </c>
      <c r="AK251" s="113">
        <v>0</v>
      </c>
      <c r="AL251" s="113">
        <v>0</v>
      </c>
      <c r="AM251" s="113">
        <v>0</v>
      </c>
      <c r="AN251" s="113">
        <v>0</v>
      </c>
      <c r="AO251" s="113">
        <v>0</v>
      </c>
      <c r="AP251" s="113">
        <v>0</v>
      </c>
      <c r="AQ251" s="113">
        <v>0</v>
      </c>
      <c r="AR251" s="113">
        <v>0</v>
      </c>
      <c r="AS251" s="113">
        <v>0</v>
      </c>
      <c r="AT251" s="113">
        <v>0</v>
      </c>
      <c r="AU251" s="113">
        <v>0</v>
      </c>
      <c r="AV251" s="113">
        <v>0</v>
      </c>
      <c r="AW251" s="113">
        <v>0</v>
      </c>
      <c r="AX251" s="113">
        <v>0</v>
      </c>
      <c r="AY251" s="113">
        <v>0</v>
      </c>
      <c r="AZ251" s="113">
        <v>0</v>
      </c>
      <c r="BA251" s="113">
        <v>0</v>
      </c>
      <c r="BB251" s="113">
        <v>0</v>
      </c>
      <c r="BC251" s="113">
        <v>0</v>
      </c>
      <c r="BD251" s="113">
        <v>0</v>
      </c>
      <c r="BE251" s="113">
        <v>0</v>
      </c>
      <c r="BF251" s="113">
        <v>0</v>
      </c>
      <c r="BG251" s="113">
        <v>0</v>
      </c>
      <c r="BH251" s="113">
        <v>0</v>
      </c>
      <c r="BI251" s="113">
        <v>0</v>
      </c>
      <c r="BJ251" s="113">
        <v>0</v>
      </c>
      <c r="BK251" s="113">
        <v>0</v>
      </c>
      <c r="BL251" s="113">
        <v>0</v>
      </c>
      <c r="BM251" s="113">
        <v>0</v>
      </c>
      <c r="BN251" s="113">
        <v>0</v>
      </c>
      <c r="BO251" s="113">
        <v>0</v>
      </c>
      <c r="BP251" s="113">
        <v>0</v>
      </c>
      <c r="BQ251" s="113">
        <v>0</v>
      </c>
      <c r="BR251" s="113">
        <v>0</v>
      </c>
      <c r="BS251" s="113">
        <v>0</v>
      </c>
      <c r="BT251" s="113">
        <v>0</v>
      </c>
      <c r="BU251" s="113">
        <v>0</v>
      </c>
      <c r="BV251" s="113">
        <v>0</v>
      </c>
      <c r="BW251" s="113">
        <v>0</v>
      </c>
      <c r="BX251" s="113">
        <v>0</v>
      </c>
      <c r="BY251" s="113">
        <v>0</v>
      </c>
      <c r="BZ251" s="113">
        <v>0</v>
      </c>
      <c r="CA251" s="113">
        <v>0</v>
      </c>
      <c r="CB251" s="113">
        <v>0</v>
      </c>
      <c r="CC251" s="113">
        <v>0</v>
      </c>
      <c r="CD251" s="113">
        <v>0</v>
      </c>
      <c r="CE251" s="113">
        <v>0</v>
      </c>
      <c r="CF251" s="113">
        <v>0</v>
      </c>
      <c r="CG251" s="113">
        <v>0</v>
      </c>
      <c r="CH251" s="113">
        <v>0</v>
      </c>
      <c r="CI251" s="113">
        <v>0</v>
      </c>
      <c r="CJ251" s="113">
        <v>0</v>
      </c>
      <c r="CK251" s="113">
        <v>0</v>
      </c>
      <c r="CL251" s="113">
        <v>0</v>
      </c>
      <c r="CM251" s="113">
        <v>0</v>
      </c>
      <c r="CN251" s="113">
        <v>0</v>
      </c>
      <c r="CO251" s="113">
        <v>0</v>
      </c>
      <c r="CP251" s="113">
        <v>0</v>
      </c>
      <c r="CQ251" s="113">
        <v>0</v>
      </c>
      <c r="CR251" s="113">
        <v>0</v>
      </c>
      <c r="CS251" s="113">
        <v>0</v>
      </c>
      <c r="CT251" s="113">
        <v>0</v>
      </c>
      <c r="CU251" s="113">
        <v>0</v>
      </c>
      <c r="CV251" s="113">
        <v>0</v>
      </c>
      <c r="CW251" s="113">
        <v>0</v>
      </c>
      <c r="CX251" s="113">
        <v>0</v>
      </c>
      <c r="CY251" s="113">
        <v>0</v>
      </c>
      <c r="CZ251" s="113">
        <v>0</v>
      </c>
      <c r="DA251" s="113">
        <v>0</v>
      </c>
      <c r="DB251" s="113">
        <v>0</v>
      </c>
      <c r="DC251" s="113">
        <v>0</v>
      </c>
      <c r="DD251" s="113">
        <v>0</v>
      </c>
      <c r="DE251" s="113">
        <v>0</v>
      </c>
      <c r="DF251" s="113">
        <v>0</v>
      </c>
      <c r="DG251" s="113">
        <v>0</v>
      </c>
      <c r="DH251" s="113">
        <v>0</v>
      </c>
      <c r="DI251" s="113">
        <v>0</v>
      </c>
      <c r="DJ251" s="113">
        <v>0</v>
      </c>
      <c r="DK251" s="113">
        <v>0</v>
      </c>
      <c r="DL251" s="113">
        <v>0</v>
      </c>
      <c r="DM251" s="113">
        <v>0</v>
      </c>
      <c r="DN251" s="113">
        <v>0</v>
      </c>
      <c r="DO251" s="113">
        <v>0</v>
      </c>
      <c r="DP251" s="113">
        <v>0</v>
      </c>
      <c r="DQ251" s="113">
        <v>0</v>
      </c>
      <c r="DR251" s="113">
        <v>0</v>
      </c>
      <c r="DS251" s="113">
        <v>0</v>
      </c>
      <c r="DT251" s="113">
        <v>0</v>
      </c>
      <c r="DU251" s="113">
        <v>0</v>
      </c>
      <c r="DV251" s="113">
        <v>0</v>
      </c>
      <c r="DW251" s="113">
        <v>0</v>
      </c>
      <c r="DX251" s="113">
        <v>0</v>
      </c>
      <c r="DY251" s="113">
        <v>0</v>
      </c>
      <c r="DZ251" s="113">
        <v>0</v>
      </c>
      <c r="EA251" s="113">
        <v>0</v>
      </c>
      <c r="EB251" s="113">
        <v>0</v>
      </c>
      <c r="EC251" s="113">
        <v>0</v>
      </c>
      <c r="ED251" s="113">
        <v>0</v>
      </c>
      <c r="EE251" s="113">
        <v>0</v>
      </c>
      <c r="EF251" s="113">
        <v>0</v>
      </c>
      <c r="EG251" s="113">
        <v>0</v>
      </c>
      <c r="EH251" s="113">
        <v>0</v>
      </c>
      <c r="EI251" s="113">
        <v>0</v>
      </c>
      <c r="EJ251" s="113">
        <v>0</v>
      </c>
      <c r="EK251" s="113">
        <v>0</v>
      </c>
      <c r="EL251" s="113">
        <v>0</v>
      </c>
      <c r="EM251" s="113">
        <v>0</v>
      </c>
      <c r="EN251" s="113">
        <v>0</v>
      </c>
      <c r="EO251" s="113">
        <v>0</v>
      </c>
      <c r="EP251" s="113">
        <v>0</v>
      </c>
      <c r="EQ251" s="113">
        <v>0</v>
      </c>
      <c r="ER251" s="113">
        <v>0</v>
      </c>
      <c r="ES251" s="113">
        <v>0</v>
      </c>
      <c r="ET251" s="113">
        <v>0</v>
      </c>
      <c r="EU251" s="113">
        <v>0</v>
      </c>
      <c r="EV251" s="113">
        <v>0</v>
      </c>
      <c r="EW251" s="113">
        <v>0</v>
      </c>
      <c r="EX251" s="113">
        <v>0</v>
      </c>
      <c r="EY251" s="113">
        <v>0</v>
      </c>
      <c r="EZ251" s="113">
        <v>0</v>
      </c>
      <c r="FA251" s="113">
        <v>0</v>
      </c>
      <c r="FB251" s="113">
        <v>0</v>
      </c>
      <c r="FC251" s="113">
        <v>0</v>
      </c>
      <c r="FD251" s="113">
        <v>0</v>
      </c>
      <c r="FE251" s="113">
        <v>0</v>
      </c>
      <c r="FF251" s="113">
        <v>0</v>
      </c>
      <c r="FG251" s="113">
        <v>0</v>
      </c>
      <c r="FH251" s="113">
        <v>0</v>
      </c>
      <c r="FI251" s="113">
        <v>0</v>
      </c>
      <c r="FJ251" s="113">
        <v>0</v>
      </c>
      <c r="FK251" s="113">
        <v>0</v>
      </c>
      <c r="FL251" s="113">
        <v>0</v>
      </c>
      <c r="FM251" s="113">
        <v>0</v>
      </c>
      <c r="FN251" s="113">
        <v>0</v>
      </c>
      <c r="FO251" s="113">
        <v>0</v>
      </c>
      <c r="FP251" s="113">
        <v>0</v>
      </c>
      <c r="FQ251" s="113">
        <v>0</v>
      </c>
      <c r="FR251" s="113">
        <v>0</v>
      </c>
      <c r="FS251" s="113">
        <v>0</v>
      </c>
      <c r="FT251" s="113">
        <v>0</v>
      </c>
      <c r="FU251" s="113">
        <v>0</v>
      </c>
      <c r="FV251" s="113">
        <v>0</v>
      </c>
      <c r="FW251" s="113">
        <v>0</v>
      </c>
      <c r="FX251" s="113">
        <v>0</v>
      </c>
      <c r="FY251" s="113">
        <v>0</v>
      </c>
      <c r="FZ251" s="113">
        <v>0</v>
      </c>
      <c r="GA251" s="113">
        <v>0</v>
      </c>
      <c r="GB251" s="113">
        <v>0</v>
      </c>
      <c r="GC251" s="113">
        <v>0</v>
      </c>
      <c r="GD251" s="113">
        <v>0</v>
      </c>
      <c r="GE251" s="113">
        <v>0</v>
      </c>
      <c r="GF251" s="113">
        <v>0</v>
      </c>
      <c r="GG251" s="113">
        <v>0</v>
      </c>
      <c r="GH251" s="113">
        <v>0</v>
      </c>
      <c r="GI251" s="113">
        <f>SUM(E251:GH251)</f>
        <v>8564.25</v>
      </c>
    </row>
    <row r="252" spans="1:191" ht="10.5">
      <c r="A252" s="7" t="s">
        <v>397</v>
      </c>
      <c r="B252" s="726" t="s">
        <v>398</v>
      </c>
      <c r="C252" s="726"/>
      <c r="D252" s="72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/>
      <c r="AI252" s="116"/>
      <c r="AJ252" s="116"/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/>
      <c r="BD252" s="116"/>
      <c r="BE252" s="116"/>
      <c r="BF252" s="116"/>
      <c r="BG252" s="116"/>
      <c r="BH252" s="116"/>
      <c r="BI252" s="116"/>
      <c r="BJ252" s="116"/>
      <c r="BK252" s="116"/>
      <c r="BL252" s="116"/>
      <c r="BM252" s="116"/>
      <c r="BN252" s="116"/>
      <c r="BO252" s="116"/>
      <c r="BP252" s="116"/>
      <c r="BQ252" s="116"/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  <c r="EB252" s="116"/>
      <c r="EC252" s="116"/>
      <c r="ED252" s="116"/>
      <c r="EE252" s="116"/>
      <c r="EF252" s="116"/>
      <c r="EG252" s="116"/>
      <c r="EH252" s="116"/>
      <c r="EI252" s="116"/>
      <c r="EJ252" s="116"/>
      <c r="EK252" s="116"/>
      <c r="EL252" s="116"/>
      <c r="EM252" s="116"/>
      <c r="EN252" s="116"/>
      <c r="EO252" s="116"/>
      <c r="EP252" s="116"/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6"/>
      <c r="FA252" s="116"/>
      <c r="FB252" s="116"/>
      <c r="FC252" s="116"/>
      <c r="FD252" s="116"/>
      <c r="FE252" s="116"/>
      <c r="FF252" s="116"/>
      <c r="FG252" s="116"/>
      <c r="FH252" s="116"/>
      <c r="FI252" s="116"/>
      <c r="FJ252" s="116"/>
      <c r="FK252" s="116"/>
      <c r="FL252" s="116"/>
      <c r="FM252" s="116"/>
      <c r="FN252" s="116"/>
      <c r="FO252" s="116"/>
      <c r="FP252" s="116"/>
      <c r="FQ252" s="116"/>
      <c r="FR252" s="116"/>
      <c r="FS252" s="116"/>
      <c r="FT252" s="116"/>
      <c r="FU252" s="116"/>
      <c r="FV252" s="116"/>
      <c r="FW252" s="116"/>
      <c r="FX252" s="116"/>
      <c r="FY252" s="116"/>
      <c r="FZ252" s="116"/>
      <c r="GA252" s="116"/>
      <c r="GB252" s="116"/>
      <c r="GC252" s="116"/>
      <c r="GD252" s="116"/>
      <c r="GE252" s="116"/>
      <c r="GF252" s="116"/>
      <c r="GG252" s="116"/>
      <c r="GH252" s="116"/>
      <c r="GI252" s="116"/>
    </row>
    <row r="253" spans="1:191">
      <c r="A253" s="727" t="s">
        <v>0</v>
      </c>
      <c r="B253" s="727"/>
      <c r="C253" s="9" t="s">
        <v>395</v>
      </c>
      <c r="D253" t="s">
        <v>396</v>
      </c>
      <c r="E253" s="113">
        <v>0</v>
      </c>
      <c r="F253" s="113">
        <v>0</v>
      </c>
      <c r="G253" s="113">
        <v>0</v>
      </c>
      <c r="H253" s="113">
        <v>0</v>
      </c>
      <c r="I253" s="113">
        <v>0</v>
      </c>
      <c r="J253" s="113">
        <v>0</v>
      </c>
      <c r="K253" s="113">
        <v>0</v>
      </c>
      <c r="L253" s="113">
        <v>0</v>
      </c>
      <c r="M253" s="113">
        <v>0</v>
      </c>
      <c r="N253" s="113">
        <v>0</v>
      </c>
      <c r="O253" s="113">
        <v>0</v>
      </c>
      <c r="P253" s="113">
        <v>0</v>
      </c>
      <c r="Q253" s="113">
        <v>0</v>
      </c>
      <c r="R253" s="113">
        <v>0</v>
      </c>
      <c r="S253" s="113">
        <v>0</v>
      </c>
      <c r="T253" s="113">
        <v>0</v>
      </c>
      <c r="U253" s="113">
        <v>0</v>
      </c>
      <c r="V253" s="113">
        <v>0</v>
      </c>
      <c r="W253" s="113">
        <v>0</v>
      </c>
      <c r="X253" s="113">
        <v>0</v>
      </c>
      <c r="Y253" s="113">
        <v>0</v>
      </c>
      <c r="Z253" s="113">
        <v>0</v>
      </c>
      <c r="AA253" s="113">
        <v>0</v>
      </c>
      <c r="AB253" s="113">
        <v>0</v>
      </c>
      <c r="AC253" s="113">
        <v>0</v>
      </c>
      <c r="AD253" s="113">
        <v>0</v>
      </c>
      <c r="AE253" s="113">
        <v>0</v>
      </c>
      <c r="AF253" s="113">
        <v>0</v>
      </c>
      <c r="AG253" s="113">
        <v>0</v>
      </c>
      <c r="AH253" s="113">
        <v>0</v>
      </c>
      <c r="AI253" s="113">
        <v>0</v>
      </c>
      <c r="AJ253" s="113">
        <v>0</v>
      </c>
      <c r="AK253" s="113">
        <v>0</v>
      </c>
      <c r="AL253" s="113">
        <v>0</v>
      </c>
      <c r="AM253" s="113">
        <v>0</v>
      </c>
      <c r="AN253" s="113">
        <v>0</v>
      </c>
      <c r="AO253" s="113">
        <v>0</v>
      </c>
      <c r="AP253" s="113">
        <v>0</v>
      </c>
      <c r="AQ253" s="113">
        <v>0</v>
      </c>
      <c r="AR253" s="113">
        <v>0</v>
      </c>
      <c r="AS253" s="113">
        <v>0</v>
      </c>
      <c r="AT253" s="113">
        <v>0</v>
      </c>
      <c r="AU253" s="113">
        <v>0</v>
      </c>
      <c r="AV253" s="113">
        <v>0</v>
      </c>
      <c r="AW253" s="113">
        <v>0</v>
      </c>
      <c r="AX253" s="113">
        <v>0</v>
      </c>
      <c r="AY253" s="113">
        <v>0</v>
      </c>
      <c r="AZ253" s="113">
        <v>0</v>
      </c>
      <c r="BA253" s="113">
        <v>0</v>
      </c>
      <c r="BB253" s="113">
        <v>0</v>
      </c>
      <c r="BC253" s="113">
        <v>0</v>
      </c>
      <c r="BD253" s="113">
        <v>0</v>
      </c>
      <c r="BE253" s="113">
        <v>0</v>
      </c>
      <c r="BF253" s="113">
        <v>289784</v>
      </c>
      <c r="BG253" s="113">
        <v>0</v>
      </c>
      <c r="BH253" s="113">
        <v>0</v>
      </c>
      <c r="BI253" s="113">
        <v>0</v>
      </c>
      <c r="BJ253" s="113">
        <v>0</v>
      </c>
      <c r="BK253" s="113">
        <v>0</v>
      </c>
      <c r="BL253" s="113">
        <v>0</v>
      </c>
      <c r="BM253" s="113">
        <v>0</v>
      </c>
      <c r="BN253" s="113">
        <v>0</v>
      </c>
      <c r="BO253" s="113">
        <v>0</v>
      </c>
      <c r="BP253" s="113">
        <v>0</v>
      </c>
      <c r="BQ253" s="113">
        <v>0</v>
      </c>
      <c r="BR253" s="113">
        <v>0</v>
      </c>
      <c r="BS253" s="113">
        <v>0</v>
      </c>
      <c r="BT253" s="113">
        <v>0</v>
      </c>
      <c r="BU253" s="113">
        <v>0</v>
      </c>
      <c r="BV253" s="113">
        <v>0</v>
      </c>
      <c r="BW253" s="113">
        <v>0</v>
      </c>
      <c r="BX253" s="113">
        <v>0</v>
      </c>
      <c r="BY253" s="113">
        <v>0</v>
      </c>
      <c r="BZ253" s="113">
        <v>0</v>
      </c>
      <c r="CA253" s="113">
        <v>0</v>
      </c>
      <c r="CB253" s="113">
        <v>0</v>
      </c>
      <c r="CC253" s="113">
        <v>0</v>
      </c>
      <c r="CD253" s="113">
        <v>0</v>
      </c>
      <c r="CE253" s="113">
        <v>0</v>
      </c>
      <c r="CF253" s="113">
        <v>0</v>
      </c>
      <c r="CG253" s="113">
        <v>0</v>
      </c>
      <c r="CH253" s="113">
        <v>0</v>
      </c>
      <c r="CI253" s="113">
        <v>0</v>
      </c>
      <c r="CJ253" s="113">
        <v>0</v>
      </c>
      <c r="CK253" s="113">
        <v>0</v>
      </c>
      <c r="CL253" s="113">
        <v>0</v>
      </c>
      <c r="CM253" s="113">
        <v>0</v>
      </c>
      <c r="CN253" s="113">
        <v>0</v>
      </c>
      <c r="CO253" s="113">
        <v>0</v>
      </c>
      <c r="CP253" s="113">
        <v>0</v>
      </c>
      <c r="CQ253" s="113">
        <v>0</v>
      </c>
      <c r="CR253" s="113">
        <v>0</v>
      </c>
      <c r="CS253" s="113">
        <v>0</v>
      </c>
      <c r="CT253" s="113">
        <v>0</v>
      </c>
      <c r="CU253" s="113">
        <v>0</v>
      </c>
      <c r="CV253" s="113">
        <v>0</v>
      </c>
      <c r="CW253" s="113">
        <v>0</v>
      </c>
      <c r="CX253" s="113">
        <v>0</v>
      </c>
      <c r="CY253" s="113">
        <v>0</v>
      </c>
      <c r="CZ253" s="113">
        <v>0</v>
      </c>
      <c r="DA253" s="113">
        <v>0</v>
      </c>
      <c r="DB253" s="113">
        <v>0</v>
      </c>
      <c r="DC253" s="113">
        <v>0</v>
      </c>
      <c r="DD253" s="113">
        <v>0</v>
      </c>
      <c r="DE253" s="113">
        <v>0</v>
      </c>
      <c r="DF253" s="113">
        <v>0</v>
      </c>
      <c r="DG253" s="113">
        <v>0</v>
      </c>
      <c r="DH253" s="113">
        <v>0</v>
      </c>
      <c r="DI253" s="113">
        <v>0</v>
      </c>
      <c r="DJ253" s="113">
        <v>0</v>
      </c>
      <c r="DK253" s="113">
        <v>0</v>
      </c>
      <c r="DL253" s="113">
        <v>0</v>
      </c>
      <c r="DM253" s="113">
        <v>0</v>
      </c>
      <c r="DN253" s="113">
        <v>0</v>
      </c>
      <c r="DO253" s="113">
        <v>0</v>
      </c>
      <c r="DP253" s="113">
        <v>0</v>
      </c>
      <c r="DQ253" s="113">
        <v>0</v>
      </c>
      <c r="DR253" s="113">
        <v>0</v>
      </c>
      <c r="DS253" s="113">
        <v>0</v>
      </c>
      <c r="DT253" s="113">
        <v>0</v>
      </c>
      <c r="DU253" s="113">
        <v>0</v>
      </c>
      <c r="DV253" s="113">
        <v>0</v>
      </c>
      <c r="DW253" s="113">
        <v>0</v>
      </c>
      <c r="DX253" s="113">
        <v>0</v>
      </c>
      <c r="DY253" s="113">
        <v>0</v>
      </c>
      <c r="DZ253" s="113">
        <v>0</v>
      </c>
      <c r="EA253" s="113">
        <v>0</v>
      </c>
      <c r="EB253" s="113">
        <v>0</v>
      </c>
      <c r="EC253" s="113">
        <v>0</v>
      </c>
      <c r="ED253" s="113">
        <v>0</v>
      </c>
      <c r="EE253" s="113">
        <v>0</v>
      </c>
      <c r="EF253" s="113">
        <v>0</v>
      </c>
      <c r="EG253" s="113">
        <v>0</v>
      </c>
      <c r="EH253" s="113">
        <v>0</v>
      </c>
      <c r="EI253" s="113">
        <v>0</v>
      </c>
      <c r="EJ253" s="113">
        <v>0</v>
      </c>
      <c r="EK253" s="113">
        <v>0</v>
      </c>
      <c r="EL253" s="113">
        <v>0</v>
      </c>
      <c r="EM253" s="113">
        <v>0</v>
      </c>
      <c r="EN253" s="113">
        <v>0</v>
      </c>
      <c r="EO253" s="113">
        <v>0</v>
      </c>
      <c r="EP253" s="113">
        <v>0</v>
      </c>
      <c r="EQ253" s="113">
        <v>0</v>
      </c>
      <c r="ER253" s="113">
        <v>0</v>
      </c>
      <c r="ES253" s="113">
        <v>0</v>
      </c>
      <c r="ET253" s="113">
        <v>0</v>
      </c>
      <c r="EU253" s="113">
        <v>0</v>
      </c>
      <c r="EV253" s="113">
        <v>0</v>
      </c>
      <c r="EW253" s="113">
        <v>0</v>
      </c>
      <c r="EX253" s="113">
        <v>0</v>
      </c>
      <c r="EY253" s="113">
        <v>0</v>
      </c>
      <c r="EZ253" s="113">
        <v>0</v>
      </c>
      <c r="FA253" s="113">
        <v>0</v>
      </c>
      <c r="FB253" s="113">
        <v>0</v>
      </c>
      <c r="FC253" s="113">
        <v>0</v>
      </c>
      <c r="FD253" s="113">
        <v>0</v>
      </c>
      <c r="FE253" s="113">
        <v>0</v>
      </c>
      <c r="FF253" s="113">
        <v>0</v>
      </c>
      <c r="FG253" s="113">
        <v>0</v>
      </c>
      <c r="FH253" s="113">
        <v>0</v>
      </c>
      <c r="FI253" s="113">
        <v>0</v>
      </c>
      <c r="FJ253" s="113">
        <v>0</v>
      </c>
      <c r="FK253" s="113">
        <v>0</v>
      </c>
      <c r="FL253" s="113">
        <v>0</v>
      </c>
      <c r="FM253" s="113">
        <v>0</v>
      </c>
      <c r="FN253" s="113">
        <v>0</v>
      </c>
      <c r="FO253" s="113">
        <v>0</v>
      </c>
      <c r="FP253" s="113">
        <v>0</v>
      </c>
      <c r="FQ253" s="113">
        <v>0</v>
      </c>
      <c r="FR253" s="113">
        <v>0</v>
      </c>
      <c r="FS253" s="113">
        <v>0</v>
      </c>
      <c r="FT253" s="113">
        <v>0</v>
      </c>
      <c r="FU253" s="113">
        <v>0</v>
      </c>
      <c r="FV253" s="113">
        <v>0</v>
      </c>
      <c r="FW253" s="113">
        <v>0</v>
      </c>
      <c r="FX253" s="113">
        <v>0</v>
      </c>
      <c r="FY253" s="113">
        <v>0</v>
      </c>
      <c r="FZ253" s="113">
        <v>0</v>
      </c>
      <c r="GA253" s="113">
        <v>0</v>
      </c>
      <c r="GB253" s="113">
        <v>0</v>
      </c>
      <c r="GC253" s="113">
        <v>0</v>
      </c>
      <c r="GD253" s="113">
        <v>0</v>
      </c>
      <c r="GE253" s="113">
        <v>0</v>
      </c>
      <c r="GF253" s="113">
        <v>0</v>
      </c>
      <c r="GG253" s="113">
        <v>0</v>
      </c>
      <c r="GH253" s="113">
        <v>0</v>
      </c>
      <c r="GI253" s="113">
        <f>SUM(E253:GH253)</f>
        <v>289784</v>
      </c>
    </row>
    <row r="254" spans="1:191" ht="10.5">
      <c r="A254" s="7" t="s">
        <v>399</v>
      </c>
      <c r="B254" s="726" t="s">
        <v>400</v>
      </c>
      <c r="C254" s="726"/>
      <c r="D254" s="72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/>
      <c r="BD254" s="116"/>
      <c r="BE254" s="116"/>
      <c r="BF254" s="116"/>
      <c r="BG254" s="116"/>
      <c r="BH254" s="116"/>
      <c r="BI254" s="116"/>
      <c r="BJ254" s="116"/>
      <c r="BK254" s="116"/>
      <c r="BL254" s="116"/>
      <c r="BM254" s="116"/>
      <c r="BN254" s="116"/>
      <c r="BO254" s="116"/>
      <c r="BP254" s="116"/>
      <c r="BQ254" s="116"/>
      <c r="BR254" s="116"/>
      <c r="BS254" s="116"/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  <c r="EB254" s="116"/>
      <c r="EC254" s="116"/>
      <c r="ED254" s="116"/>
      <c r="EE254" s="116"/>
      <c r="EF254" s="116"/>
      <c r="EG254" s="116"/>
      <c r="EH254" s="116"/>
      <c r="EI254" s="116"/>
      <c r="EJ254" s="116"/>
      <c r="EK254" s="116"/>
      <c r="EL254" s="116"/>
      <c r="EM254" s="116"/>
      <c r="EN254" s="116"/>
      <c r="EO254" s="116"/>
      <c r="EP254" s="116"/>
      <c r="EQ254" s="116"/>
      <c r="ER254" s="116"/>
      <c r="ES254" s="116"/>
      <c r="ET254" s="116"/>
      <c r="EU254" s="116"/>
      <c r="EV254" s="116"/>
      <c r="EW254" s="116"/>
      <c r="EX254" s="116"/>
      <c r="EY254" s="116"/>
      <c r="EZ254" s="116"/>
      <c r="FA254" s="116"/>
      <c r="FB254" s="116"/>
      <c r="FC254" s="116"/>
      <c r="FD254" s="116"/>
      <c r="FE254" s="116"/>
      <c r="FF254" s="116"/>
      <c r="FG254" s="116"/>
      <c r="FH254" s="116"/>
      <c r="FI254" s="116"/>
      <c r="FJ254" s="116"/>
      <c r="FK254" s="116"/>
      <c r="FL254" s="116"/>
      <c r="FM254" s="116"/>
      <c r="FN254" s="116"/>
      <c r="FO254" s="116"/>
      <c r="FP254" s="116"/>
      <c r="FQ254" s="116"/>
      <c r="FR254" s="116"/>
      <c r="FS254" s="116"/>
      <c r="FT254" s="116"/>
      <c r="FU254" s="116"/>
      <c r="FV254" s="116"/>
      <c r="FW254" s="116"/>
      <c r="FX254" s="116"/>
      <c r="FY254" s="116"/>
      <c r="FZ254" s="116"/>
      <c r="GA254" s="116"/>
      <c r="GB254" s="116"/>
      <c r="GC254" s="116"/>
      <c r="GD254" s="116"/>
      <c r="GE254" s="116"/>
      <c r="GF254" s="116"/>
      <c r="GG254" s="116"/>
      <c r="GH254" s="116"/>
      <c r="GI254" s="116"/>
    </row>
    <row r="255" spans="1:191">
      <c r="A255" s="727" t="s">
        <v>0</v>
      </c>
      <c r="B255" s="727"/>
      <c r="C255" s="9" t="s">
        <v>233</v>
      </c>
      <c r="D255" t="s">
        <v>234</v>
      </c>
      <c r="E255" s="113">
        <v>0</v>
      </c>
      <c r="F255" s="113">
        <v>0</v>
      </c>
      <c r="G255" s="113">
        <v>0</v>
      </c>
      <c r="H255" s="113">
        <v>0</v>
      </c>
      <c r="I255" s="113">
        <v>0</v>
      </c>
      <c r="J255" s="113">
        <v>0</v>
      </c>
      <c r="K255" s="113">
        <v>0</v>
      </c>
      <c r="L255" s="113">
        <v>0</v>
      </c>
      <c r="M255" s="113">
        <v>0</v>
      </c>
      <c r="N255" s="113">
        <v>0</v>
      </c>
      <c r="O255" s="113">
        <v>0</v>
      </c>
      <c r="P255" s="113">
        <v>0</v>
      </c>
      <c r="Q255" s="113">
        <v>0</v>
      </c>
      <c r="R255" s="113">
        <v>0</v>
      </c>
      <c r="S255" s="113">
        <v>0</v>
      </c>
      <c r="T255" s="113">
        <v>0</v>
      </c>
      <c r="U255" s="113">
        <v>0</v>
      </c>
      <c r="V255" s="113">
        <v>0</v>
      </c>
      <c r="W255" s="113">
        <v>0</v>
      </c>
      <c r="X255" s="113">
        <v>0</v>
      </c>
      <c r="Y255" s="113">
        <v>0</v>
      </c>
      <c r="Z255" s="113">
        <v>0</v>
      </c>
      <c r="AA255" s="113">
        <v>0</v>
      </c>
      <c r="AB255" s="113">
        <v>0</v>
      </c>
      <c r="AC255" s="113">
        <v>0</v>
      </c>
      <c r="AD255" s="113">
        <v>0</v>
      </c>
      <c r="AE255" s="113">
        <v>0</v>
      </c>
      <c r="AF255" s="113">
        <v>0</v>
      </c>
      <c r="AG255" s="113">
        <v>0</v>
      </c>
      <c r="AH255" s="113">
        <v>0</v>
      </c>
      <c r="AI255" s="113">
        <v>0</v>
      </c>
      <c r="AJ255" s="113">
        <v>0</v>
      </c>
      <c r="AK255" s="113">
        <v>0</v>
      </c>
      <c r="AL255" s="113">
        <v>0</v>
      </c>
      <c r="AM255" s="113">
        <v>0</v>
      </c>
      <c r="AN255" s="113">
        <v>0</v>
      </c>
      <c r="AO255" s="113">
        <v>0</v>
      </c>
      <c r="AP255" s="113">
        <v>0</v>
      </c>
      <c r="AQ255" s="113">
        <v>0</v>
      </c>
      <c r="AR255" s="113">
        <v>0</v>
      </c>
      <c r="AS255" s="113">
        <v>0</v>
      </c>
      <c r="AT255" s="113">
        <v>0</v>
      </c>
      <c r="AU255" s="113">
        <v>0</v>
      </c>
      <c r="AV255" s="113">
        <v>0</v>
      </c>
      <c r="AW255" s="113">
        <v>0</v>
      </c>
      <c r="AX255" s="113">
        <v>0</v>
      </c>
      <c r="AY255" s="113">
        <v>0</v>
      </c>
      <c r="AZ255" s="113">
        <v>0</v>
      </c>
      <c r="BA255" s="113">
        <v>0</v>
      </c>
      <c r="BB255" s="113">
        <v>0</v>
      </c>
      <c r="BC255" s="113">
        <v>0</v>
      </c>
      <c r="BD255" s="113">
        <v>0</v>
      </c>
      <c r="BE255" s="113">
        <v>0</v>
      </c>
      <c r="BF255" s="113">
        <v>0</v>
      </c>
      <c r="BG255" s="113">
        <v>0</v>
      </c>
      <c r="BH255" s="113">
        <v>0</v>
      </c>
      <c r="BI255" s="113">
        <v>0</v>
      </c>
      <c r="BJ255" s="113">
        <v>0</v>
      </c>
      <c r="BK255" s="113">
        <v>0</v>
      </c>
      <c r="BL255" s="113">
        <v>0</v>
      </c>
      <c r="BM255" s="113">
        <v>0</v>
      </c>
      <c r="BN255" s="113">
        <v>0</v>
      </c>
      <c r="BO255" s="113">
        <v>0</v>
      </c>
      <c r="BP255" s="113">
        <v>0</v>
      </c>
      <c r="BQ255" s="113">
        <v>0</v>
      </c>
      <c r="BR255" s="113">
        <v>0</v>
      </c>
      <c r="BS255" s="113">
        <v>0</v>
      </c>
      <c r="BT255" s="113">
        <v>0</v>
      </c>
      <c r="BU255" s="113">
        <v>0</v>
      </c>
      <c r="BV255" s="113">
        <v>0</v>
      </c>
      <c r="BW255" s="113">
        <v>0</v>
      </c>
      <c r="BX255" s="113">
        <v>0</v>
      </c>
      <c r="BY255" s="113">
        <v>0</v>
      </c>
      <c r="BZ255" s="113">
        <v>0</v>
      </c>
      <c r="CA255" s="113">
        <v>0</v>
      </c>
      <c r="CB255" s="113">
        <v>0</v>
      </c>
      <c r="CC255" s="113">
        <v>0</v>
      </c>
      <c r="CD255" s="113">
        <v>0</v>
      </c>
      <c r="CE255" s="113">
        <v>0</v>
      </c>
      <c r="CF255" s="113">
        <v>0</v>
      </c>
      <c r="CG255" s="113">
        <v>0</v>
      </c>
      <c r="CH255" s="113">
        <v>0</v>
      </c>
      <c r="CI255" s="113">
        <v>0</v>
      </c>
      <c r="CJ255" s="113">
        <v>0</v>
      </c>
      <c r="CK255" s="113">
        <v>0</v>
      </c>
      <c r="CL255" s="113">
        <v>0</v>
      </c>
      <c r="CM255" s="113">
        <v>0</v>
      </c>
      <c r="CN255" s="113">
        <v>0</v>
      </c>
      <c r="CO255" s="113">
        <v>5288.97</v>
      </c>
      <c r="CP255" s="113">
        <v>0</v>
      </c>
      <c r="CQ255" s="113">
        <v>0</v>
      </c>
      <c r="CR255" s="113">
        <v>0</v>
      </c>
      <c r="CS255" s="113">
        <v>0</v>
      </c>
      <c r="CT255" s="113">
        <v>0</v>
      </c>
      <c r="CU255" s="113">
        <v>0</v>
      </c>
      <c r="CV255" s="113">
        <v>0</v>
      </c>
      <c r="CW255" s="113">
        <v>0</v>
      </c>
      <c r="CX255" s="113">
        <v>0</v>
      </c>
      <c r="CY255" s="113">
        <v>0</v>
      </c>
      <c r="CZ255" s="113">
        <v>0</v>
      </c>
      <c r="DA255" s="113">
        <v>0</v>
      </c>
      <c r="DB255" s="113">
        <v>0</v>
      </c>
      <c r="DC255" s="113">
        <v>0</v>
      </c>
      <c r="DD255" s="113">
        <v>0</v>
      </c>
      <c r="DE255" s="113">
        <v>0</v>
      </c>
      <c r="DF255" s="113">
        <v>0</v>
      </c>
      <c r="DG255" s="113">
        <v>0</v>
      </c>
      <c r="DH255" s="113">
        <v>0</v>
      </c>
      <c r="DI255" s="113">
        <v>0</v>
      </c>
      <c r="DJ255" s="113">
        <v>0</v>
      </c>
      <c r="DK255" s="113">
        <v>0</v>
      </c>
      <c r="DL255" s="113">
        <v>0</v>
      </c>
      <c r="DM255" s="113">
        <v>0</v>
      </c>
      <c r="DN255" s="113">
        <v>0</v>
      </c>
      <c r="DO255" s="113">
        <v>0</v>
      </c>
      <c r="DP255" s="113">
        <v>0</v>
      </c>
      <c r="DQ255" s="113">
        <v>0</v>
      </c>
      <c r="DR255" s="113">
        <v>0</v>
      </c>
      <c r="DS255" s="113">
        <v>0</v>
      </c>
      <c r="DT255" s="113">
        <v>0</v>
      </c>
      <c r="DU255" s="113">
        <v>0</v>
      </c>
      <c r="DV255" s="113">
        <v>0</v>
      </c>
      <c r="DW255" s="113">
        <v>0</v>
      </c>
      <c r="DX255" s="113">
        <v>0</v>
      </c>
      <c r="DY255" s="113">
        <v>0</v>
      </c>
      <c r="DZ255" s="113">
        <v>0</v>
      </c>
      <c r="EA255" s="113">
        <v>0</v>
      </c>
      <c r="EB255" s="113">
        <v>0</v>
      </c>
      <c r="EC255" s="113">
        <v>0</v>
      </c>
      <c r="ED255" s="113">
        <v>0</v>
      </c>
      <c r="EE255" s="113">
        <v>0</v>
      </c>
      <c r="EF255" s="113">
        <v>0</v>
      </c>
      <c r="EG255" s="113">
        <v>0</v>
      </c>
      <c r="EH255" s="113">
        <v>0</v>
      </c>
      <c r="EI255" s="113">
        <v>0</v>
      </c>
      <c r="EJ255" s="113">
        <v>0</v>
      </c>
      <c r="EK255" s="113">
        <v>0</v>
      </c>
      <c r="EL255" s="113">
        <v>0</v>
      </c>
      <c r="EM255" s="113">
        <v>0</v>
      </c>
      <c r="EN255" s="113">
        <v>0</v>
      </c>
      <c r="EO255" s="113">
        <v>0</v>
      </c>
      <c r="EP255" s="113">
        <v>50</v>
      </c>
      <c r="EQ255" s="113">
        <v>0</v>
      </c>
      <c r="ER255" s="113">
        <v>0</v>
      </c>
      <c r="ES255" s="113">
        <v>0</v>
      </c>
      <c r="ET255" s="113">
        <v>0</v>
      </c>
      <c r="EU255" s="113">
        <v>0</v>
      </c>
      <c r="EV255" s="113">
        <v>0</v>
      </c>
      <c r="EW255" s="113">
        <v>0</v>
      </c>
      <c r="EX255" s="113">
        <v>0</v>
      </c>
      <c r="EY255" s="113">
        <v>0</v>
      </c>
      <c r="EZ255" s="113">
        <v>0</v>
      </c>
      <c r="FA255" s="113">
        <v>0</v>
      </c>
      <c r="FB255" s="113">
        <v>0</v>
      </c>
      <c r="FC255" s="113">
        <v>0</v>
      </c>
      <c r="FD255" s="113">
        <v>0</v>
      </c>
      <c r="FE255" s="113">
        <v>0</v>
      </c>
      <c r="FF255" s="113">
        <v>0</v>
      </c>
      <c r="FG255" s="113">
        <v>0</v>
      </c>
      <c r="FH255" s="113">
        <v>0</v>
      </c>
      <c r="FI255" s="113">
        <v>0</v>
      </c>
      <c r="FJ255" s="113">
        <v>0</v>
      </c>
      <c r="FK255" s="113">
        <v>0</v>
      </c>
      <c r="FL255" s="113">
        <v>0</v>
      </c>
      <c r="FM255" s="113">
        <v>0</v>
      </c>
      <c r="FN255" s="113">
        <v>0</v>
      </c>
      <c r="FO255" s="113">
        <v>0</v>
      </c>
      <c r="FP255" s="113">
        <v>0</v>
      </c>
      <c r="FQ255" s="113">
        <v>0</v>
      </c>
      <c r="FR255" s="113">
        <v>0</v>
      </c>
      <c r="FS255" s="113">
        <v>0</v>
      </c>
      <c r="FT255" s="113">
        <v>0</v>
      </c>
      <c r="FU255" s="113">
        <v>0</v>
      </c>
      <c r="FV255" s="113">
        <v>0</v>
      </c>
      <c r="FW255" s="113">
        <v>0</v>
      </c>
      <c r="FX255" s="113">
        <v>0</v>
      </c>
      <c r="FY255" s="113">
        <v>0</v>
      </c>
      <c r="FZ255" s="113">
        <v>0</v>
      </c>
      <c r="GA255" s="113">
        <v>0</v>
      </c>
      <c r="GB255" s="113">
        <v>0</v>
      </c>
      <c r="GC255" s="113">
        <v>0</v>
      </c>
      <c r="GD255" s="113">
        <v>0</v>
      </c>
      <c r="GE255" s="113">
        <v>0</v>
      </c>
      <c r="GF255" s="113">
        <v>0</v>
      </c>
      <c r="GG255" s="113">
        <v>0</v>
      </c>
      <c r="GH255" s="113">
        <v>0</v>
      </c>
      <c r="GI255" s="113">
        <f>SUM(E255:GH255)</f>
        <v>5338.97</v>
      </c>
    </row>
    <row r="256" spans="1:191">
      <c r="A256" s="727" t="s">
        <v>0</v>
      </c>
      <c r="B256" s="727"/>
      <c r="C256" s="9" t="s">
        <v>395</v>
      </c>
      <c r="D256" t="s">
        <v>396</v>
      </c>
      <c r="E256" s="113">
        <v>0</v>
      </c>
      <c r="F256" s="113">
        <v>0</v>
      </c>
      <c r="G256" s="113">
        <v>0</v>
      </c>
      <c r="H256" s="113">
        <v>0</v>
      </c>
      <c r="I256" s="113">
        <v>0</v>
      </c>
      <c r="J256" s="113">
        <v>0</v>
      </c>
      <c r="K256" s="113">
        <v>0</v>
      </c>
      <c r="L256" s="113">
        <v>0</v>
      </c>
      <c r="M256" s="113">
        <v>0</v>
      </c>
      <c r="N256" s="113">
        <v>0</v>
      </c>
      <c r="O256" s="113">
        <v>0</v>
      </c>
      <c r="P256" s="113">
        <v>0</v>
      </c>
      <c r="Q256" s="113">
        <v>0</v>
      </c>
      <c r="R256" s="113">
        <v>0</v>
      </c>
      <c r="S256" s="113">
        <v>0</v>
      </c>
      <c r="T256" s="113">
        <v>0</v>
      </c>
      <c r="U256" s="113">
        <v>0</v>
      </c>
      <c r="V256" s="113">
        <v>0</v>
      </c>
      <c r="W256" s="113">
        <v>0</v>
      </c>
      <c r="X256" s="113">
        <v>0</v>
      </c>
      <c r="Y256" s="113">
        <v>0</v>
      </c>
      <c r="Z256" s="113">
        <v>0</v>
      </c>
      <c r="AA256" s="113">
        <v>0</v>
      </c>
      <c r="AB256" s="113">
        <v>0</v>
      </c>
      <c r="AC256" s="113">
        <v>0</v>
      </c>
      <c r="AD256" s="113">
        <v>0</v>
      </c>
      <c r="AE256" s="113">
        <v>0</v>
      </c>
      <c r="AF256" s="113">
        <v>0</v>
      </c>
      <c r="AG256" s="113">
        <v>0</v>
      </c>
      <c r="AH256" s="113">
        <v>0</v>
      </c>
      <c r="AI256" s="113">
        <v>0</v>
      </c>
      <c r="AJ256" s="113">
        <v>0</v>
      </c>
      <c r="AK256" s="113">
        <v>0</v>
      </c>
      <c r="AL256" s="113">
        <v>0</v>
      </c>
      <c r="AM256" s="113">
        <v>0</v>
      </c>
      <c r="AN256" s="113">
        <v>0</v>
      </c>
      <c r="AO256" s="113">
        <v>0</v>
      </c>
      <c r="AP256" s="113">
        <v>0</v>
      </c>
      <c r="AQ256" s="113">
        <v>0</v>
      </c>
      <c r="AR256" s="113">
        <v>0</v>
      </c>
      <c r="AS256" s="113">
        <v>0</v>
      </c>
      <c r="AT256" s="113">
        <v>0</v>
      </c>
      <c r="AU256" s="113">
        <v>0</v>
      </c>
      <c r="AV256" s="113">
        <v>0</v>
      </c>
      <c r="AW256" s="113">
        <v>0</v>
      </c>
      <c r="AX256" s="113">
        <v>0</v>
      </c>
      <c r="AY256" s="113">
        <v>0</v>
      </c>
      <c r="AZ256" s="113">
        <v>0</v>
      </c>
      <c r="BA256" s="113">
        <v>0</v>
      </c>
      <c r="BB256" s="113">
        <v>0</v>
      </c>
      <c r="BC256" s="113">
        <v>0</v>
      </c>
      <c r="BD256" s="113">
        <v>0</v>
      </c>
      <c r="BE256" s="113">
        <v>0</v>
      </c>
      <c r="BF256" s="113">
        <v>0</v>
      </c>
      <c r="BG256" s="113">
        <v>0</v>
      </c>
      <c r="BH256" s="113">
        <v>0</v>
      </c>
      <c r="BI256" s="113">
        <v>0</v>
      </c>
      <c r="BJ256" s="113">
        <v>0</v>
      </c>
      <c r="BK256" s="113">
        <v>0</v>
      </c>
      <c r="BL256" s="113">
        <v>0</v>
      </c>
      <c r="BM256" s="113">
        <v>0</v>
      </c>
      <c r="BN256" s="113">
        <v>0</v>
      </c>
      <c r="BO256" s="113">
        <v>0</v>
      </c>
      <c r="BP256" s="113">
        <v>0</v>
      </c>
      <c r="BQ256" s="113">
        <v>0</v>
      </c>
      <c r="BR256" s="113">
        <v>0</v>
      </c>
      <c r="BS256" s="113">
        <v>0</v>
      </c>
      <c r="BT256" s="113">
        <v>0</v>
      </c>
      <c r="BU256" s="113">
        <v>0</v>
      </c>
      <c r="BV256" s="113">
        <v>2602830.42</v>
      </c>
      <c r="BW256" s="113">
        <v>0</v>
      </c>
      <c r="BX256" s="113">
        <v>0</v>
      </c>
      <c r="BY256" s="113">
        <v>0</v>
      </c>
      <c r="BZ256" s="113">
        <v>0</v>
      </c>
      <c r="CA256" s="113">
        <v>0</v>
      </c>
      <c r="CB256" s="113">
        <v>0</v>
      </c>
      <c r="CC256" s="113">
        <v>65457.01</v>
      </c>
      <c r="CD256" s="113">
        <v>0</v>
      </c>
      <c r="CE256" s="113">
        <v>0</v>
      </c>
      <c r="CF256" s="113">
        <v>0</v>
      </c>
      <c r="CG256" s="113">
        <v>0</v>
      </c>
      <c r="CH256" s="113">
        <v>0</v>
      </c>
      <c r="CI256" s="113">
        <v>0</v>
      </c>
      <c r="CJ256" s="113">
        <v>0</v>
      </c>
      <c r="CK256" s="113">
        <v>0</v>
      </c>
      <c r="CL256" s="113">
        <v>0</v>
      </c>
      <c r="CM256" s="113">
        <v>0</v>
      </c>
      <c r="CN256" s="113">
        <v>0</v>
      </c>
      <c r="CO256" s="113">
        <v>1476977.9</v>
      </c>
      <c r="CP256" s="113">
        <v>0</v>
      </c>
      <c r="CQ256" s="113">
        <v>0</v>
      </c>
      <c r="CR256" s="113">
        <v>0</v>
      </c>
      <c r="CS256" s="113">
        <v>0</v>
      </c>
      <c r="CT256" s="113">
        <v>0</v>
      </c>
      <c r="CU256" s="113">
        <v>0</v>
      </c>
      <c r="CV256" s="113">
        <v>0</v>
      </c>
      <c r="CW256" s="113">
        <v>0</v>
      </c>
      <c r="CX256" s="113">
        <v>0</v>
      </c>
      <c r="CY256" s="113">
        <v>0</v>
      </c>
      <c r="CZ256" s="113">
        <v>0</v>
      </c>
      <c r="DA256" s="113">
        <v>0</v>
      </c>
      <c r="DB256" s="113">
        <v>0</v>
      </c>
      <c r="DC256" s="113">
        <v>0</v>
      </c>
      <c r="DD256" s="113">
        <v>0</v>
      </c>
      <c r="DE256" s="113">
        <v>0</v>
      </c>
      <c r="DF256" s="113">
        <v>0</v>
      </c>
      <c r="DG256" s="113">
        <v>0</v>
      </c>
      <c r="DH256" s="113">
        <v>0</v>
      </c>
      <c r="DI256" s="113">
        <v>0</v>
      </c>
      <c r="DJ256" s="113">
        <v>0</v>
      </c>
      <c r="DK256" s="113">
        <v>0</v>
      </c>
      <c r="DL256" s="113">
        <v>0</v>
      </c>
      <c r="DM256" s="113">
        <v>0</v>
      </c>
      <c r="DN256" s="113">
        <v>0</v>
      </c>
      <c r="DO256" s="113">
        <v>0</v>
      </c>
      <c r="DP256" s="113">
        <v>0</v>
      </c>
      <c r="DQ256" s="113">
        <v>0</v>
      </c>
      <c r="DR256" s="113">
        <v>0</v>
      </c>
      <c r="DS256" s="113">
        <v>0</v>
      </c>
      <c r="DT256" s="113">
        <v>0</v>
      </c>
      <c r="DU256" s="113">
        <v>0</v>
      </c>
      <c r="DV256" s="113">
        <v>0</v>
      </c>
      <c r="DW256" s="113">
        <v>0</v>
      </c>
      <c r="DX256" s="113">
        <v>0</v>
      </c>
      <c r="DY256" s="113">
        <v>0</v>
      </c>
      <c r="DZ256" s="113">
        <v>0</v>
      </c>
      <c r="EA256" s="113">
        <v>0</v>
      </c>
      <c r="EB256" s="113">
        <v>0</v>
      </c>
      <c r="EC256" s="113">
        <v>0</v>
      </c>
      <c r="ED256" s="113">
        <v>0</v>
      </c>
      <c r="EE256" s="113">
        <v>0</v>
      </c>
      <c r="EF256" s="113">
        <v>0</v>
      </c>
      <c r="EG256" s="113">
        <v>0</v>
      </c>
      <c r="EH256" s="113">
        <v>0</v>
      </c>
      <c r="EI256" s="113">
        <v>0</v>
      </c>
      <c r="EJ256" s="113">
        <v>0</v>
      </c>
      <c r="EK256" s="113">
        <v>0</v>
      </c>
      <c r="EL256" s="113">
        <v>0</v>
      </c>
      <c r="EM256" s="113">
        <v>0</v>
      </c>
      <c r="EN256" s="113">
        <v>0</v>
      </c>
      <c r="EO256" s="113">
        <v>0</v>
      </c>
      <c r="EP256" s="113">
        <v>2277616.46</v>
      </c>
      <c r="EQ256" s="113">
        <v>0</v>
      </c>
      <c r="ER256" s="113">
        <v>0</v>
      </c>
      <c r="ES256" s="113">
        <v>0</v>
      </c>
      <c r="ET256" s="113">
        <v>0</v>
      </c>
      <c r="EU256" s="113">
        <v>0</v>
      </c>
      <c r="EV256" s="113">
        <v>0</v>
      </c>
      <c r="EW256" s="113">
        <v>0</v>
      </c>
      <c r="EX256" s="113">
        <v>0</v>
      </c>
      <c r="EY256" s="113">
        <v>0</v>
      </c>
      <c r="EZ256" s="113">
        <v>0</v>
      </c>
      <c r="FA256" s="113">
        <v>0</v>
      </c>
      <c r="FB256" s="113">
        <v>0</v>
      </c>
      <c r="FC256" s="113">
        <v>0</v>
      </c>
      <c r="FD256" s="113">
        <v>0</v>
      </c>
      <c r="FE256" s="113">
        <v>0</v>
      </c>
      <c r="FF256" s="113">
        <v>0</v>
      </c>
      <c r="FG256" s="113">
        <v>0</v>
      </c>
      <c r="FH256" s="113">
        <v>0</v>
      </c>
      <c r="FI256" s="113">
        <v>0</v>
      </c>
      <c r="FJ256" s="113">
        <v>0</v>
      </c>
      <c r="FK256" s="113">
        <v>0</v>
      </c>
      <c r="FL256" s="113">
        <v>0</v>
      </c>
      <c r="FM256" s="113">
        <v>0</v>
      </c>
      <c r="FN256" s="113">
        <v>0</v>
      </c>
      <c r="FO256" s="113">
        <v>0</v>
      </c>
      <c r="FP256" s="113">
        <v>0</v>
      </c>
      <c r="FQ256" s="113">
        <v>0</v>
      </c>
      <c r="FR256" s="113">
        <v>0</v>
      </c>
      <c r="FS256" s="113">
        <v>0</v>
      </c>
      <c r="FT256" s="113">
        <v>0</v>
      </c>
      <c r="FU256" s="113">
        <v>0</v>
      </c>
      <c r="FV256" s="113">
        <v>0</v>
      </c>
      <c r="FW256" s="113">
        <v>0</v>
      </c>
      <c r="FX256" s="113">
        <v>0</v>
      </c>
      <c r="FY256" s="113">
        <v>0</v>
      </c>
      <c r="FZ256" s="113">
        <v>0</v>
      </c>
      <c r="GA256" s="113">
        <v>0</v>
      </c>
      <c r="GB256" s="113">
        <v>0</v>
      </c>
      <c r="GC256" s="113">
        <v>0</v>
      </c>
      <c r="GD256" s="113">
        <v>0</v>
      </c>
      <c r="GE256" s="113">
        <v>0</v>
      </c>
      <c r="GF256" s="113">
        <v>0</v>
      </c>
      <c r="GG256" s="113">
        <v>0</v>
      </c>
      <c r="GH256" s="113">
        <v>0</v>
      </c>
      <c r="GI256" s="113">
        <f>SUM(E256:GH256)</f>
        <v>6422881.7899999991</v>
      </c>
    </row>
    <row r="257" spans="1:191" ht="10.5">
      <c r="A257" s="7" t="s">
        <v>401</v>
      </c>
      <c r="B257" s="726" t="s">
        <v>402</v>
      </c>
      <c r="C257" s="726"/>
      <c r="D257" s="72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  <c r="AE257" s="116"/>
      <c r="AF257" s="116"/>
      <c r="AG257" s="116"/>
      <c r="AH257" s="116"/>
      <c r="AI257" s="116"/>
      <c r="AJ257" s="116"/>
      <c r="AK257" s="116"/>
      <c r="AL257" s="116"/>
      <c r="AM257" s="116"/>
      <c r="AN257" s="116"/>
      <c r="AO257" s="116"/>
      <c r="AP257" s="116"/>
      <c r="AQ257" s="116"/>
      <c r="AR257" s="116"/>
      <c r="AS257" s="116"/>
      <c r="AT257" s="116"/>
      <c r="AU257" s="116"/>
      <c r="AV257" s="116"/>
      <c r="AW257" s="116"/>
      <c r="AX257" s="116"/>
      <c r="AY257" s="116"/>
      <c r="AZ257" s="116"/>
      <c r="BA257" s="116"/>
      <c r="BB257" s="116"/>
      <c r="BC257" s="116"/>
      <c r="BD257" s="116"/>
      <c r="BE257" s="116"/>
      <c r="BF257" s="116"/>
      <c r="BG257" s="116"/>
      <c r="BH257" s="116"/>
      <c r="BI257" s="116"/>
      <c r="BJ257" s="116"/>
      <c r="BK257" s="116"/>
      <c r="BL257" s="116"/>
      <c r="BM257" s="116"/>
      <c r="BN257" s="116"/>
      <c r="BO257" s="116"/>
      <c r="BP257" s="116"/>
      <c r="BQ257" s="116"/>
      <c r="BR257" s="116"/>
      <c r="BS257" s="116"/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  <c r="EB257" s="116"/>
      <c r="EC257" s="116"/>
      <c r="ED257" s="116"/>
      <c r="EE257" s="116"/>
      <c r="EF257" s="116"/>
      <c r="EG257" s="116"/>
      <c r="EH257" s="116"/>
      <c r="EI257" s="116"/>
      <c r="EJ257" s="116"/>
      <c r="EK257" s="116"/>
      <c r="EL257" s="116"/>
      <c r="EM257" s="116"/>
      <c r="EN257" s="116"/>
      <c r="EO257" s="116"/>
      <c r="EP257" s="116"/>
      <c r="EQ257" s="116"/>
      <c r="ER257" s="116"/>
      <c r="ES257" s="116"/>
      <c r="ET257" s="116"/>
      <c r="EU257" s="116"/>
      <c r="EV257" s="116"/>
      <c r="EW257" s="116"/>
      <c r="EX257" s="116"/>
      <c r="EY257" s="116"/>
      <c r="EZ257" s="116"/>
      <c r="FA257" s="116"/>
      <c r="FB257" s="116"/>
      <c r="FC257" s="116"/>
      <c r="FD257" s="116"/>
      <c r="FE257" s="116"/>
      <c r="FF257" s="116"/>
      <c r="FG257" s="116"/>
      <c r="FH257" s="116"/>
      <c r="FI257" s="116"/>
      <c r="FJ257" s="116"/>
      <c r="FK257" s="116"/>
      <c r="FL257" s="116"/>
      <c r="FM257" s="116"/>
      <c r="FN257" s="116"/>
      <c r="FO257" s="116"/>
      <c r="FP257" s="116"/>
      <c r="FQ257" s="116"/>
      <c r="FR257" s="116"/>
      <c r="FS257" s="116"/>
      <c r="FT257" s="116"/>
      <c r="FU257" s="116"/>
      <c r="FV257" s="116"/>
      <c r="FW257" s="116"/>
      <c r="FX257" s="116"/>
      <c r="FY257" s="116"/>
      <c r="FZ257" s="116"/>
      <c r="GA257" s="116"/>
      <c r="GB257" s="116"/>
      <c r="GC257" s="116"/>
      <c r="GD257" s="116"/>
      <c r="GE257" s="116"/>
      <c r="GF257" s="116"/>
      <c r="GG257" s="116"/>
      <c r="GH257" s="116"/>
      <c r="GI257" s="116"/>
    </row>
    <row r="258" spans="1:191">
      <c r="A258" s="727" t="s">
        <v>0</v>
      </c>
      <c r="B258" s="727"/>
      <c r="C258" s="9" t="s">
        <v>395</v>
      </c>
      <c r="D258" t="s">
        <v>396</v>
      </c>
      <c r="E258" s="113">
        <v>0</v>
      </c>
      <c r="F258" s="113">
        <v>0</v>
      </c>
      <c r="G258" s="113">
        <v>0</v>
      </c>
      <c r="H258" s="113">
        <v>0</v>
      </c>
      <c r="I258" s="113">
        <v>630438.14</v>
      </c>
      <c r="J258" s="113">
        <v>0</v>
      </c>
      <c r="K258" s="113">
        <v>0</v>
      </c>
      <c r="L258" s="113">
        <v>0</v>
      </c>
      <c r="M258" s="113">
        <v>0</v>
      </c>
      <c r="N258" s="113">
        <v>0</v>
      </c>
      <c r="O258" s="113">
        <v>0</v>
      </c>
      <c r="P258" s="113">
        <v>0</v>
      </c>
      <c r="Q258" s="113">
        <v>0</v>
      </c>
      <c r="R258" s="113">
        <v>0</v>
      </c>
      <c r="S258" s="113">
        <v>0</v>
      </c>
      <c r="T258" s="113">
        <v>0</v>
      </c>
      <c r="U258" s="113">
        <v>0</v>
      </c>
      <c r="V258" s="113">
        <v>0</v>
      </c>
      <c r="W258" s="113">
        <v>0</v>
      </c>
      <c r="X258" s="113">
        <v>0</v>
      </c>
      <c r="Y258" s="113">
        <v>0</v>
      </c>
      <c r="Z258" s="113">
        <v>0</v>
      </c>
      <c r="AA258" s="113">
        <v>0</v>
      </c>
      <c r="AB258" s="113">
        <v>0</v>
      </c>
      <c r="AC258" s="113">
        <v>0</v>
      </c>
      <c r="AD258" s="113">
        <v>0</v>
      </c>
      <c r="AE258" s="113">
        <v>0</v>
      </c>
      <c r="AF258" s="113">
        <v>0</v>
      </c>
      <c r="AG258" s="113">
        <v>0</v>
      </c>
      <c r="AH258" s="113">
        <v>0</v>
      </c>
      <c r="AI258" s="113">
        <v>0</v>
      </c>
      <c r="AJ258" s="113">
        <v>0</v>
      </c>
      <c r="AK258" s="113">
        <v>0</v>
      </c>
      <c r="AL258" s="113">
        <v>0</v>
      </c>
      <c r="AM258" s="113">
        <v>0</v>
      </c>
      <c r="AN258" s="113">
        <v>0</v>
      </c>
      <c r="AO258" s="113">
        <v>0</v>
      </c>
      <c r="AP258" s="113">
        <v>0</v>
      </c>
      <c r="AQ258" s="113">
        <v>0</v>
      </c>
      <c r="AR258" s="113">
        <v>0</v>
      </c>
      <c r="AS258" s="113">
        <v>0</v>
      </c>
      <c r="AT258" s="113">
        <v>0</v>
      </c>
      <c r="AU258" s="113">
        <v>0</v>
      </c>
      <c r="AV258" s="113">
        <v>0</v>
      </c>
      <c r="AW258" s="113">
        <v>0</v>
      </c>
      <c r="AX258" s="113">
        <v>0</v>
      </c>
      <c r="AY258" s="113">
        <v>0</v>
      </c>
      <c r="AZ258" s="113">
        <v>0</v>
      </c>
      <c r="BA258" s="113">
        <v>0</v>
      </c>
      <c r="BB258" s="113">
        <v>0</v>
      </c>
      <c r="BC258" s="113">
        <v>0</v>
      </c>
      <c r="BD258" s="113">
        <v>0</v>
      </c>
      <c r="BE258" s="113">
        <v>0</v>
      </c>
      <c r="BF258" s="113">
        <v>0</v>
      </c>
      <c r="BG258" s="113">
        <v>0</v>
      </c>
      <c r="BH258" s="113">
        <v>0</v>
      </c>
      <c r="BI258" s="113">
        <v>0</v>
      </c>
      <c r="BJ258" s="113">
        <v>0</v>
      </c>
      <c r="BK258" s="113">
        <v>0</v>
      </c>
      <c r="BL258" s="113">
        <v>0</v>
      </c>
      <c r="BM258" s="113">
        <v>0</v>
      </c>
      <c r="BN258" s="113">
        <v>0</v>
      </c>
      <c r="BO258" s="113">
        <v>0</v>
      </c>
      <c r="BP258" s="113">
        <v>0</v>
      </c>
      <c r="BQ258" s="113">
        <v>0</v>
      </c>
      <c r="BR258" s="113">
        <v>0</v>
      </c>
      <c r="BS258" s="113">
        <v>0</v>
      </c>
      <c r="BT258" s="113">
        <v>0</v>
      </c>
      <c r="BU258" s="113">
        <v>0</v>
      </c>
      <c r="BV258" s="113">
        <v>49190.45</v>
      </c>
      <c r="BW258" s="113">
        <v>0</v>
      </c>
      <c r="BX258" s="113">
        <v>0</v>
      </c>
      <c r="BY258" s="113">
        <v>0</v>
      </c>
      <c r="BZ258" s="113">
        <v>0</v>
      </c>
      <c r="CA258" s="113">
        <v>0</v>
      </c>
      <c r="CB258" s="113">
        <v>0</v>
      </c>
      <c r="CC258" s="113">
        <v>0</v>
      </c>
      <c r="CD258" s="113">
        <v>0</v>
      </c>
      <c r="CE258" s="113">
        <v>0</v>
      </c>
      <c r="CF258" s="113">
        <v>0</v>
      </c>
      <c r="CG258" s="113">
        <v>0</v>
      </c>
      <c r="CH258" s="113">
        <v>0</v>
      </c>
      <c r="CI258" s="113">
        <v>0</v>
      </c>
      <c r="CJ258" s="113">
        <v>0</v>
      </c>
      <c r="CK258" s="113">
        <v>0</v>
      </c>
      <c r="CL258" s="113">
        <v>0</v>
      </c>
      <c r="CM258" s="113">
        <v>0</v>
      </c>
      <c r="CN258" s="113">
        <v>0</v>
      </c>
      <c r="CO258" s="113">
        <v>0</v>
      </c>
      <c r="CP258" s="113">
        <v>0</v>
      </c>
      <c r="CQ258" s="113">
        <v>0</v>
      </c>
      <c r="CR258" s="113">
        <v>0</v>
      </c>
      <c r="CS258" s="113">
        <v>0</v>
      </c>
      <c r="CT258" s="113">
        <v>0</v>
      </c>
      <c r="CU258" s="113">
        <v>0</v>
      </c>
      <c r="CV258" s="113">
        <v>0</v>
      </c>
      <c r="CW258" s="113">
        <v>0</v>
      </c>
      <c r="CX258" s="113">
        <v>0</v>
      </c>
      <c r="CY258" s="113">
        <v>0</v>
      </c>
      <c r="CZ258" s="113">
        <v>0</v>
      </c>
      <c r="DA258" s="113">
        <v>0</v>
      </c>
      <c r="DB258" s="113">
        <v>0</v>
      </c>
      <c r="DC258" s="113">
        <v>0</v>
      </c>
      <c r="DD258" s="113">
        <v>0</v>
      </c>
      <c r="DE258" s="113">
        <v>0</v>
      </c>
      <c r="DF258" s="113">
        <v>0</v>
      </c>
      <c r="DG258" s="113">
        <v>0</v>
      </c>
      <c r="DH258" s="113">
        <v>0</v>
      </c>
      <c r="DI258" s="113">
        <v>0</v>
      </c>
      <c r="DJ258" s="113">
        <v>0</v>
      </c>
      <c r="DK258" s="113">
        <v>0</v>
      </c>
      <c r="DL258" s="113">
        <v>0</v>
      </c>
      <c r="DM258" s="113">
        <v>0</v>
      </c>
      <c r="DN258" s="113">
        <v>0</v>
      </c>
      <c r="DO258" s="113">
        <v>0</v>
      </c>
      <c r="DP258" s="113">
        <v>0</v>
      </c>
      <c r="DQ258" s="113">
        <v>0</v>
      </c>
      <c r="DR258" s="113">
        <v>0</v>
      </c>
      <c r="DS258" s="113">
        <v>0</v>
      </c>
      <c r="DT258" s="113">
        <v>0</v>
      </c>
      <c r="DU258" s="113">
        <v>0</v>
      </c>
      <c r="DV258" s="113">
        <v>0</v>
      </c>
      <c r="DW258" s="113">
        <v>0</v>
      </c>
      <c r="DX258" s="113">
        <v>0</v>
      </c>
      <c r="DY258" s="113">
        <v>0</v>
      </c>
      <c r="DZ258" s="113">
        <v>0</v>
      </c>
      <c r="EA258" s="113">
        <v>0</v>
      </c>
      <c r="EB258" s="113">
        <v>0</v>
      </c>
      <c r="EC258" s="113">
        <v>0</v>
      </c>
      <c r="ED258" s="113">
        <v>0</v>
      </c>
      <c r="EE258" s="113">
        <v>0</v>
      </c>
      <c r="EF258" s="113">
        <v>0</v>
      </c>
      <c r="EG258" s="113">
        <v>0</v>
      </c>
      <c r="EH258" s="113">
        <v>0</v>
      </c>
      <c r="EI258" s="113">
        <v>0</v>
      </c>
      <c r="EJ258" s="113">
        <v>0</v>
      </c>
      <c r="EK258" s="113">
        <v>0</v>
      </c>
      <c r="EL258" s="113">
        <v>0</v>
      </c>
      <c r="EM258" s="113">
        <v>0</v>
      </c>
      <c r="EN258" s="113">
        <v>0</v>
      </c>
      <c r="EO258" s="113">
        <v>0</v>
      </c>
      <c r="EP258" s="113">
        <v>0</v>
      </c>
      <c r="EQ258" s="113">
        <v>0</v>
      </c>
      <c r="ER258" s="113">
        <v>0</v>
      </c>
      <c r="ES258" s="113">
        <v>0</v>
      </c>
      <c r="ET258" s="113">
        <v>0</v>
      </c>
      <c r="EU258" s="113">
        <v>0</v>
      </c>
      <c r="EV258" s="113">
        <v>0</v>
      </c>
      <c r="EW258" s="113">
        <v>0</v>
      </c>
      <c r="EX258" s="113">
        <v>0</v>
      </c>
      <c r="EY258" s="113">
        <v>0</v>
      </c>
      <c r="EZ258" s="113">
        <v>0</v>
      </c>
      <c r="FA258" s="113">
        <v>0</v>
      </c>
      <c r="FB258" s="113">
        <v>0</v>
      </c>
      <c r="FC258" s="113">
        <v>0</v>
      </c>
      <c r="FD258" s="113">
        <v>0</v>
      </c>
      <c r="FE258" s="113">
        <v>0</v>
      </c>
      <c r="FF258" s="113">
        <v>0</v>
      </c>
      <c r="FG258" s="113">
        <v>0</v>
      </c>
      <c r="FH258" s="113">
        <v>0</v>
      </c>
      <c r="FI258" s="113">
        <v>0</v>
      </c>
      <c r="FJ258" s="113">
        <v>0</v>
      </c>
      <c r="FK258" s="113">
        <v>0</v>
      </c>
      <c r="FL258" s="113">
        <v>0</v>
      </c>
      <c r="FM258" s="113">
        <v>0</v>
      </c>
      <c r="FN258" s="113">
        <v>0</v>
      </c>
      <c r="FO258" s="113">
        <v>0</v>
      </c>
      <c r="FP258" s="113">
        <v>0</v>
      </c>
      <c r="FQ258" s="113">
        <v>0</v>
      </c>
      <c r="FR258" s="113">
        <v>0</v>
      </c>
      <c r="FS258" s="113">
        <v>0</v>
      </c>
      <c r="FT258" s="113">
        <v>0</v>
      </c>
      <c r="FU258" s="113">
        <v>0</v>
      </c>
      <c r="FV258" s="113">
        <v>0</v>
      </c>
      <c r="FW258" s="113">
        <v>0</v>
      </c>
      <c r="FX258" s="113">
        <v>0</v>
      </c>
      <c r="FY258" s="113">
        <v>0</v>
      </c>
      <c r="FZ258" s="113">
        <v>0</v>
      </c>
      <c r="GA258" s="113">
        <v>0</v>
      </c>
      <c r="GB258" s="113">
        <v>0</v>
      </c>
      <c r="GC258" s="113">
        <v>0</v>
      </c>
      <c r="GD258" s="113">
        <v>0</v>
      </c>
      <c r="GE258" s="113">
        <v>0</v>
      </c>
      <c r="GF258" s="113">
        <v>0</v>
      </c>
      <c r="GG258" s="113">
        <v>0</v>
      </c>
      <c r="GH258" s="113">
        <v>0</v>
      </c>
      <c r="GI258" s="113">
        <f>SUM(E258:GH258)</f>
        <v>679628.59</v>
      </c>
    </row>
    <row r="259" spans="1:191" ht="10.5">
      <c r="A259" s="7" t="s">
        <v>403</v>
      </c>
      <c r="B259" s="726" t="s">
        <v>404</v>
      </c>
      <c r="C259" s="726"/>
      <c r="D259" s="72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/>
      <c r="AP259" s="116"/>
      <c r="AQ259" s="116"/>
      <c r="AR259" s="116"/>
      <c r="AS259" s="116"/>
      <c r="AT259" s="116"/>
      <c r="AU259" s="116"/>
      <c r="AV259" s="116"/>
      <c r="AW259" s="116"/>
      <c r="AX259" s="116"/>
      <c r="AY259" s="116"/>
      <c r="AZ259" s="116"/>
      <c r="BA259" s="116"/>
      <c r="BB259" s="116"/>
      <c r="BC259" s="116"/>
      <c r="BD259" s="116"/>
      <c r="BE259" s="116"/>
      <c r="BF259" s="116"/>
      <c r="BG259" s="116"/>
      <c r="BH259" s="116"/>
      <c r="BI259" s="116"/>
      <c r="BJ259" s="116"/>
      <c r="BK259" s="116"/>
      <c r="BL259" s="116"/>
      <c r="BM259" s="116"/>
      <c r="BN259" s="116"/>
      <c r="BO259" s="116"/>
      <c r="BP259" s="116"/>
      <c r="BQ259" s="116"/>
      <c r="BR259" s="116"/>
      <c r="BS259" s="116"/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  <c r="EB259" s="116"/>
      <c r="EC259" s="116"/>
      <c r="ED259" s="116"/>
      <c r="EE259" s="116"/>
      <c r="EF259" s="116"/>
      <c r="EG259" s="116"/>
      <c r="EH259" s="116"/>
      <c r="EI259" s="116"/>
      <c r="EJ259" s="116"/>
      <c r="EK259" s="116"/>
      <c r="EL259" s="116"/>
      <c r="EM259" s="116"/>
      <c r="EN259" s="116"/>
      <c r="EO259" s="116"/>
      <c r="EP259" s="116"/>
      <c r="EQ259" s="116"/>
      <c r="ER259" s="116"/>
      <c r="ES259" s="116"/>
      <c r="ET259" s="116"/>
      <c r="EU259" s="116"/>
      <c r="EV259" s="116"/>
      <c r="EW259" s="116"/>
      <c r="EX259" s="116"/>
      <c r="EY259" s="116"/>
      <c r="EZ259" s="116"/>
      <c r="FA259" s="116"/>
      <c r="FB259" s="116"/>
      <c r="FC259" s="116"/>
      <c r="FD259" s="116"/>
      <c r="FE259" s="116"/>
      <c r="FF259" s="116"/>
      <c r="FG259" s="116"/>
      <c r="FH259" s="116"/>
      <c r="FI259" s="116"/>
      <c r="FJ259" s="116"/>
      <c r="FK259" s="116"/>
      <c r="FL259" s="116"/>
      <c r="FM259" s="116"/>
      <c r="FN259" s="116"/>
      <c r="FO259" s="116"/>
      <c r="FP259" s="116"/>
      <c r="FQ259" s="116"/>
      <c r="FR259" s="116"/>
      <c r="FS259" s="116"/>
      <c r="FT259" s="116"/>
      <c r="FU259" s="116"/>
      <c r="FV259" s="116"/>
      <c r="FW259" s="116"/>
      <c r="FX259" s="116"/>
      <c r="FY259" s="116"/>
      <c r="FZ259" s="116"/>
      <c r="GA259" s="116"/>
      <c r="GB259" s="116"/>
      <c r="GC259" s="116"/>
      <c r="GD259" s="116"/>
      <c r="GE259" s="116"/>
      <c r="GF259" s="116"/>
      <c r="GG259" s="116"/>
      <c r="GH259" s="116"/>
      <c r="GI259" s="116"/>
    </row>
    <row r="260" spans="1:191">
      <c r="A260" s="727" t="s">
        <v>0</v>
      </c>
      <c r="B260" s="727"/>
      <c r="C260" s="9" t="s">
        <v>395</v>
      </c>
      <c r="D260" t="s">
        <v>396</v>
      </c>
      <c r="E260" s="113">
        <v>0</v>
      </c>
      <c r="F260" s="113">
        <v>0</v>
      </c>
      <c r="G260" s="113">
        <v>0</v>
      </c>
      <c r="H260" s="113">
        <v>0</v>
      </c>
      <c r="I260" s="113">
        <v>209647.46</v>
      </c>
      <c r="J260" s="113">
        <v>0</v>
      </c>
      <c r="K260" s="113">
        <v>0</v>
      </c>
      <c r="L260" s="113">
        <v>0</v>
      </c>
      <c r="M260" s="113">
        <v>0</v>
      </c>
      <c r="N260" s="113">
        <v>0</v>
      </c>
      <c r="O260" s="113">
        <v>0</v>
      </c>
      <c r="P260" s="113">
        <v>0</v>
      </c>
      <c r="Q260" s="113">
        <v>0</v>
      </c>
      <c r="R260" s="113">
        <v>0</v>
      </c>
      <c r="S260" s="113">
        <v>30581.89</v>
      </c>
      <c r="T260" s="113">
        <v>0</v>
      </c>
      <c r="U260" s="113">
        <v>0</v>
      </c>
      <c r="V260" s="113">
        <v>79883.91</v>
      </c>
      <c r="W260" s="113">
        <v>0</v>
      </c>
      <c r="X260" s="113">
        <v>0</v>
      </c>
      <c r="Y260" s="113">
        <v>0</v>
      </c>
      <c r="Z260" s="113">
        <v>104139.25</v>
      </c>
      <c r="AA260" s="113">
        <v>0</v>
      </c>
      <c r="AB260" s="113">
        <v>0</v>
      </c>
      <c r="AC260" s="113">
        <v>0</v>
      </c>
      <c r="AD260" s="113">
        <v>0</v>
      </c>
      <c r="AE260" s="113">
        <v>0</v>
      </c>
      <c r="AF260" s="113">
        <v>0</v>
      </c>
      <c r="AG260" s="113">
        <v>0</v>
      </c>
      <c r="AH260" s="113">
        <v>0</v>
      </c>
      <c r="AI260" s="113">
        <v>0</v>
      </c>
      <c r="AJ260" s="113">
        <v>0</v>
      </c>
      <c r="AK260" s="113">
        <v>19590.43</v>
      </c>
      <c r="AL260" s="113">
        <v>0</v>
      </c>
      <c r="AM260" s="113">
        <v>0</v>
      </c>
      <c r="AN260" s="113">
        <v>0</v>
      </c>
      <c r="AO260" s="113">
        <v>0</v>
      </c>
      <c r="AP260" s="113">
        <v>0</v>
      </c>
      <c r="AQ260" s="113">
        <v>0</v>
      </c>
      <c r="AR260" s="113">
        <v>0</v>
      </c>
      <c r="AS260" s="113">
        <v>0</v>
      </c>
      <c r="AT260" s="113">
        <v>0</v>
      </c>
      <c r="AU260" s="113">
        <v>0</v>
      </c>
      <c r="AV260" s="113">
        <v>0</v>
      </c>
      <c r="AW260" s="113">
        <v>0</v>
      </c>
      <c r="AX260" s="113">
        <v>0</v>
      </c>
      <c r="AY260" s="113">
        <v>225370.27</v>
      </c>
      <c r="AZ260" s="113">
        <v>0</v>
      </c>
      <c r="BA260" s="113">
        <v>0</v>
      </c>
      <c r="BB260" s="113">
        <v>0</v>
      </c>
      <c r="BC260" s="113">
        <v>584139.46</v>
      </c>
      <c r="BD260" s="113">
        <v>0</v>
      </c>
      <c r="BE260" s="113">
        <v>0</v>
      </c>
      <c r="BF260" s="113">
        <v>0</v>
      </c>
      <c r="BG260" s="113">
        <v>0</v>
      </c>
      <c r="BH260" s="113">
        <v>0</v>
      </c>
      <c r="BI260" s="113">
        <v>0</v>
      </c>
      <c r="BJ260" s="113">
        <v>0</v>
      </c>
      <c r="BK260" s="113">
        <v>0</v>
      </c>
      <c r="BL260" s="113">
        <v>0</v>
      </c>
      <c r="BM260" s="113">
        <v>0</v>
      </c>
      <c r="BN260" s="113">
        <v>0</v>
      </c>
      <c r="BO260" s="113">
        <v>0</v>
      </c>
      <c r="BP260" s="113">
        <v>3216.81</v>
      </c>
      <c r="BQ260" s="113">
        <v>0</v>
      </c>
      <c r="BR260" s="113">
        <v>0</v>
      </c>
      <c r="BS260" s="113">
        <v>0</v>
      </c>
      <c r="BT260" s="113">
        <v>0</v>
      </c>
      <c r="BU260" s="113">
        <v>0</v>
      </c>
      <c r="BV260" s="113">
        <v>0</v>
      </c>
      <c r="BW260" s="113">
        <v>0</v>
      </c>
      <c r="BX260" s="113">
        <v>0</v>
      </c>
      <c r="BY260" s="113">
        <v>0</v>
      </c>
      <c r="BZ260" s="113">
        <v>0</v>
      </c>
      <c r="CA260" s="113">
        <v>0</v>
      </c>
      <c r="CB260" s="113">
        <v>0</v>
      </c>
      <c r="CC260" s="113">
        <v>0</v>
      </c>
      <c r="CD260" s="113">
        <v>0</v>
      </c>
      <c r="CE260" s="113">
        <v>9273.77</v>
      </c>
      <c r="CF260" s="113">
        <v>0</v>
      </c>
      <c r="CG260" s="113">
        <v>0</v>
      </c>
      <c r="CH260" s="113">
        <v>0</v>
      </c>
      <c r="CI260" s="113">
        <v>0</v>
      </c>
      <c r="CJ260" s="113">
        <v>0</v>
      </c>
      <c r="CK260" s="113">
        <v>0</v>
      </c>
      <c r="CL260" s="113">
        <v>0</v>
      </c>
      <c r="CM260" s="113">
        <v>0</v>
      </c>
      <c r="CN260" s="113">
        <v>0</v>
      </c>
      <c r="CO260" s="113">
        <v>0</v>
      </c>
      <c r="CP260" s="113">
        <v>0</v>
      </c>
      <c r="CQ260" s="113">
        <v>0</v>
      </c>
      <c r="CR260" s="113">
        <v>0</v>
      </c>
      <c r="CS260" s="113">
        <v>0</v>
      </c>
      <c r="CT260" s="113">
        <v>0</v>
      </c>
      <c r="CU260" s="113">
        <v>0</v>
      </c>
      <c r="CV260" s="113">
        <v>0</v>
      </c>
      <c r="CW260" s="113">
        <v>0</v>
      </c>
      <c r="CX260" s="113">
        <v>0</v>
      </c>
      <c r="CY260" s="113">
        <v>0</v>
      </c>
      <c r="CZ260" s="113">
        <v>0</v>
      </c>
      <c r="DA260" s="113">
        <v>0</v>
      </c>
      <c r="DB260" s="113">
        <v>0</v>
      </c>
      <c r="DC260" s="113">
        <v>0</v>
      </c>
      <c r="DD260" s="113">
        <v>0</v>
      </c>
      <c r="DE260" s="113">
        <v>0</v>
      </c>
      <c r="DF260" s="113">
        <v>0</v>
      </c>
      <c r="DG260" s="113">
        <v>0</v>
      </c>
      <c r="DH260" s="113">
        <v>0</v>
      </c>
      <c r="DI260" s="113">
        <v>0</v>
      </c>
      <c r="DJ260" s="113">
        <v>0</v>
      </c>
      <c r="DK260" s="113">
        <v>0</v>
      </c>
      <c r="DL260" s="113">
        <v>0</v>
      </c>
      <c r="DM260" s="113">
        <v>21398.9</v>
      </c>
      <c r="DN260" s="113">
        <v>0</v>
      </c>
      <c r="DO260" s="113">
        <v>0</v>
      </c>
      <c r="DP260" s="113">
        <v>0</v>
      </c>
      <c r="DQ260" s="113">
        <v>0</v>
      </c>
      <c r="DR260" s="113">
        <v>0</v>
      </c>
      <c r="DS260" s="113">
        <v>0</v>
      </c>
      <c r="DT260" s="113">
        <v>0</v>
      </c>
      <c r="DU260" s="113">
        <v>0</v>
      </c>
      <c r="DV260" s="113">
        <v>0</v>
      </c>
      <c r="DW260" s="113">
        <v>0</v>
      </c>
      <c r="DX260" s="113">
        <v>0</v>
      </c>
      <c r="DY260" s="113">
        <v>0</v>
      </c>
      <c r="DZ260" s="113">
        <v>0</v>
      </c>
      <c r="EA260" s="113">
        <v>0</v>
      </c>
      <c r="EB260" s="113">
        <v>0</v>
      </c>
      <c r="EC260" s="113">
        <v>0</v>
      </c>
      <c r="ED260" s="113">
        <v>0</v>
      </c>
      <c r="EE260" s="113">
        <v>0</v>
      </c>
      <c r="EF260" s="113">
        <v>0</v>
      </c>
      <c r="EG260" s="113">
        <v>0</v>
      </c>
      <c r="EH260" s="113">
        <v>0</v>
      </c>
      <c r="EI260" s="113">
        <v>0</v>
      </c>
      <c r="EJ260" s="113">
        <v>0</v>
      </c>
      <c r="EK260" s="113">
        <v>0</v>
      </c>
      <c r="EL260" s="113">
        <v>0</v>
      </c>
      <c r="EM260" s="113">
        <v>0</v>
      </c>
      <c r="EN260" s="113">
        <v>0</v>
      </c>
      <c r="EO260" s="113">
        <v>0</v>
      </c>
      <c r="EP260" s="113">
        <v>0</v>
      </c>
      <c r="EQ260" s="113">
        <v>140034</v>
      </c>
      <c r="ER260" s="113">
        <v>0</v>
      </c>
      <c r="ES260" s="113">
        <v>0</v>
      </c>
      <c r="ET260" s="113">
        <v>0</v>
      </c>
      <c r="EU260" s="113">
        <v>0</v>
      </c>
      <c r="EV260" s="113">
        <v>0</v>
      </c>
      <c r="EW260" s="113">
        <v>0</v>
      </c>
      <c r="EX260" s="113">
        <v>0</v>
      </c>
      <c r="EY260" s="113">
        <v>0</v>
      </c>
      <c r="EZ260" s="113">
        <v>0</v>
      </c>
      <c r="FA260" s="113">
        <v>0</v>
      </c>
      <c r="FB260" s="113">
        <v>0</v>
      </c>
      <c r="FC260" s="113">
        <v>0</v>
      </c>
      <c r="FD260" s="113">
        <v>0</v>
      </c>
      <c r="FE260" s="113">
        <v>0</v>
      </c>
      <c r="FF260" s="113">
        <v>0</v>
      </c>
      <c r="FG260" s="113">
        <v>0</v>
      </c>
      <c r="FH260" s="113">
        <v>0</v>
      </c>
      <c r="FI260" s="113">
        <v>0</v>
      </c>
      <c r="FJ260" s="113">
        <v>0</v>
      </c>
      <c r="FK260" s="113">
        <v>0</v>
      </c>
      <c r="FL260" s="113">
        <v>0</v>
      </c>
      <c r="FM260" s="113">
        <v>0</v>
      </c>
      <c r="FN260" s="113">
        <v>0</v>
      </c>
      <c r="FO260" s="113">
        <v>0</v>
      </c>
      <c r="FP260" s="113">
        <v>0</v>
      </c>
      <c r="FQ260" s="113">
        <v>0</v>
      </c>
      <c r="FR260" s="113">
        <v>0</v>
      </c>
      <c r="FS260" s="113">
        <v>0</v>
      </c>
      <c r="FT260" s="113">
        <v>0</v>
      </c>
      <c r="FU260" s="113">
        <v>0</v>
      </c>
      <c r="FV260" s="113">
        <v>0</v>
      </c>
      <c r="FW260" s="113">
        <v>0</v>
      </c>
      <c r="FX260" s="113">
        <v>0</v>
      </c>
      <c r="FY260" s="113">
        <v>0</v>
      </c>
      <c r="FZ260" s="113">
        <v>0</v>
      </c>
      <c r="GA260" s="113">
        <v>0</v>
      </c>
      <c r="GB260" s="113">
        <v>0</v>
      </c>
      <c r="GC260" s="113">
        <v>0</v>
      </c>
      <c r="GD260" s="113">
        <v>0</v>
      </c>
      <c r="GE260" s="113">
        <v>0</v>
      </c>
      <c r="GF260" s="113">
        <v>0</v>
      </c>
      <c r="GG260" s="113">
        <v>0</v>
      </c>
      <c r="GH260" s="113">
        <v>0</v>
      </c>
      <c r="GI260" s="113">
        <f>SUM(E260:GH260)</f>
        <v>1427276.15</v>
      </c>
    </row>
    <row r="261" spans="1:191" ht="10.5">
      <c r="A261" s="7" t="s">
        <v>405</v>
      </c>
      <c r="B261" s="726" t="s">
        <v>406</v>
      </c>
      <c r="C261" s="726"/>
      <c r="D261" s="72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  <c r="BF261" s="116"/>
      <c r="BG261" s="116"/>
      <c r="BH261" s="116"/>
      <c r="BI261" s="116"/>
      <c r="BJ261" s="116"/>
      <c r="BK261" s="116"/>
      <c r="BL261" s="116"/>
      <c r="BM261" s="116"/>
      <c r="BN261" s="116"/>
      <c r="BO261" s="116"/>
      <c r="BP261" s="116"/>
      <c r="BQ261" s="116"/>
      <c r="BR261" s="116"/>
      <c r="BS261" s="116"/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  <c r="EB261" s="116"/>
      <c r="EC261" s="116"/>
      <c r="ED261" s="116"/>
      <c r="EE261" s="116"/>
      <c r="EF261" s="116"/>
      <c r="EG261" s="116"/>
      <c r="EH261" s="116"/>
      <c r="EI261" s="116"/>
      <c r="EJ261" s="116"/>
      <c r="EK261" s="116"/>
      <c r="EL261" s="116"/>
      <c r="EM261" s="116"/>
      <c r="EN261" s="116"/>
      <c r="EO261" s="116"/>
      <c r="EP261" s="116"/>
      <c r="EQ261" s="116"/>
      <c r="ER261" s="116"/>
      <c r="ES261" s="116"/>
      <c r="ET261" s="116"/>
      <c r="EU261" s="116"/>
      <c r="EV261" s="116"/>
      <c r="EW261" s="116"/>
      <c r="EX261" s="116"/>
      <c r="EY261" s="116"/>
      <c r="EZ261" s="116"/>
      <c r="FA261" s="116"/>
      <c r="FB261" s="116"/>
      <c r="FC261" s="116"/>
      <c r="FD261" s="116"/>
      <c r="FE261" s="116"/>
      <c r="FF261" s="116"/>
      <c r="FG261" s="116"/>
      <c r="FH261" s="116"/>
      <c r="FI261" s="116"/>
      <c r="FJ261" s="116"/>
      <c r="FK261" s="116"/>
      <c r="FL261" s="116"/>
      <c r="FM261" s="116"/>
      <c r="FN261" s="116"/>
      <c r="FO261" s="116"/>
      <c r="FP261" s="116"/>
      <c r="FQ261" s="116"/>
      <c r="FR261" s="116"/>
      <c r="FS261" s="116"/>
      <c r="FT261" s="116"/>
      <c r="FU261" s="116"/>
      <c r="FV261" s="116"/>
      <c r="FW261" s="116"/>
      <c r="FX261" s="116"/>
      <c r="FY261" s="116"/>
      <c r="FZ261" s="116"/>
      <c r="GA261" s="116"/>
      <c r="GB261" s="116"/>
      <c r="GC261" s="116"/>
      <c r="GD261" s="116"/>
      <c r="GE261" s="116"/>
      <c r="GF261" s="116"/>
      <c r="GG261" s="116"/>
      <c r="GH261" s="116"/>
      <c r="GI261" s="116"/>
    </row>
    <row r="262" spans="1:191">
      <c r="A262" s="727" t="s">
        <v>0</v>
      </c>
      <c r="B262" s="727"/>
      <c r="C262" s="9" t="s">
        <v>395</v>
      </c>
      <c r="D262" t="s">
        <v>396</v>
      </c>
      <c r="E262" s="113">
        <v>0</v>
      </c>
      <c r="F262" s="113">
        <v>0</v>
      </c>
      <c r="G262" s="113">
        <v>0</v>
      </c>
      <c r="H262" s="113">
        <v>0</v>
      </c>
      <c r="I262" s="113">
        <v>0</v>
      </c>
      <c r="J262" s="113">
        <v>0</v>
      </c>
      <c r="K262" s="113">
        <v>0</v>
      </c>
      <c r="L262" s="113">
        <v>0</v>
      </c>
      <c r="M262" s="113">
        <v>0</v>
      </c>
      <c r="N262" s="113">
        <v>0</v>
      </c>
      <c r="O262" s="113">
        <v>0</v>
      </c>
      <c r="P262" s="113">
        <v>0</v>
      </c>
      <c r="Q262" s="113">
        <v>0</v>
      </c>
      <c r="R262" s="113">
        <v>0</v>
      </c>
      <c r="S262" s="113">
        <v>0</v>
      </c>
      <c r="T262" s="113">
        <v>0</v>
      </c>
      <c r="U262" s="113">
        <v>0</v>
      </c>
      <c r="V262" s="113">
        <v>0</v>
      </c>
      <c r="W262" s="113">
        <v>0</v>
      </c>
      <c r="X262" s="113">
        <v>0</v>
      </c>
      <c r="Y262" s="113">
        <v>0</v>
      </c>
      <c r="Z262" s="113">
        <v>0</v>
      </c>
      <c r="AA262" s="113">
        <v>0</v>
      </c>
      <c r="AB262" s="113">
        <v>0</v>
      </c>
      <c r="AC262" s="113">
        <v>0</v>
      </c>
      <c r="AD262" s="113">
        <v>0</v>
      </c>
      <c r="AE262" s="113">
        <v>0</v>
      </c>
      <c r="AF262" s="113">
        <v>0</v>
      </c>
      <c r="AG262" s="113">
        <v>29936.89</v>
      </c>
      <c r="AH262" s="113">
        <v>0</v>
      </c>
      <c r="AI262" s="113">
        <v>0</v>
      </c>
      <c r="AJ262" s="113">
        <v>0</v>
      </c>
      <c r="AK262" s="113">
        <v>0</v>
      </c>
      <c r="AL262" s="113">
        <v>0</v>
      </c>
      <c r="AM262" s="113">
        <v>0</v>
      </c>
      <c r="AN262" s="113">
        <v>0</v>
      </c>
      <c r="AO262" s="113">
        <v>0</v>
      </c>
      <c r="AP262" s="113">
        <v>0</v>
      </c>
      <c r="AQ262" s="113">
        <v>0</v>
      </c>
      <c r="AR262" s="113">
        <v>0</v>
      </c>
      <c r="AS262" s="113">
        <v>0</v>
      </c>
      <c r="AT262" s="113">
        <v>0</v>
      </c>
      <c r="AU262" s="113">
        <v>0</v>
      </c>
      <c r="AV262" s="113">
        <v>0</v>
      </c>
      <c r="AW262" s="113">
        <v>0</v>
      </c>
      <c r="AX262" s="113">
        <v>0</v>
      </c>
      <c r="AY262" s="113">
        <v>0</v>
      </c>
      <c r="AZ262" s="113">
        <v>0</v>
      </c>
      <c r="BA262" s="113">
        <v>0</v>
      </c>
      <c r="BB262" s="113">
        <v>0</v>
      </c>
      <c r="BC262" s="113">
        <v>0</v>
      </c>
      <c r="BD262" s="113">
        <v>0</v>
      </c>
      <c r="BE262" s="113">
        <v>0</v>
      </c>
      <c r="BF262" s="113">
        <v>0</v>
      </c>
      <c r="BG262" s="113">
        <v>0</v>
      </c>
      <c r="BH262" s="113">
        <v>0</v>
      </c>
      <c r="BI262" s="113">
        <v>0</v>
      </c>
      <c r="BJ262" s="113">
        <v>0</v>
      </c>
      <c r="BK262" s="113">
        <v>0</v>
      </c>
      <c r="BL262" s="113">
        <v>0</v>
      </c>
      <c r="BM262" s="113">
        <v>0</v>
      </c>
      <c r="BN262" s="113">
        <v>0</v>
      </c>
      <c r="BO262" s="113">
        <v>0</v>
      </c>
      <c r="BP262" s="113">
        <v>0</v>
      </c>
      <c r="BQ262" s="113">
        <v>0</v>
      </c>
      <c r="BR262" s="113">
        <v>0</v>
      </c>
      <c r="BS262" s="113">
        <v>0</v>
      </c>
      <c r="BT262" s="113">
        <v>0</v>
      </c>
      <c r="BU262" s="113">
        <v>0</v>
      </c>
      <c r="BV262" s="113">
        <v>0</v>
      </c>
      <c r="BW262" s="113">
        <v>0</v>
      </c>
      <c r="BX262" s="113">
        <v>0</v>
      </c>
      <c r="BY262" s="113">
        <v>0</v>
      </c>
      <c r="BZ262" s="113">
        <v>0</v>
      </c>
      <c r="CA262" s="113">
        <v>0</v>
      </c>
      <c r="CB262" s="113">
        <v>0</v>
      </c>
      <c r="CC262" s="113">
        <v>0</v>
      </c>
      <c r="CD262" s="113">
        <v>0</v>
      </c>
      <c r="CE262" s="113">
        <v>0</v>
      </c>
      <c r="CF262" s="113">
        <v>0</v>
      </c>
      <c r="CG262" s="113">
        <v>0</v>
      </c>
      <c r="CH262" s="113">
        <v>0</v>
      </c>
      <c r="CI262" s="113">
        <v>0</v>
      </c>
      <c r="CJ262" s="113">
        <v>0</v>
      </c>
      <c r="CK262" s="113">
        <v>0</v>
      </c>
      <c r="CL262" s="113">
        <v>0</v>
      </c>
      <c r="CM262" s="113">
        <v>0</v>
      </c>
      <c r="CN262" s="113">
        <v>0</v>
      </c>
      <c r="CO262" s="113">
        <v>0</v>
      </c>
      <c r="CP262" s="113">
        <v>0</v>
      </c>
      <c r="CQ262" s="113">
        <v>0</v>
      </c>
      <c r="CR262" s="113">
        <v>0</v>
      </c>
      <c r="CS262" s="113">
        <v>0</v>
      </c>
      <c r="CT262" s="113">
        <v>0</v>
      </c>
      <c r="CU262" s="113">
        <v>0</v>
      </c>
      <c r="CV262" s="113">
        <v>0</v>
      </c>
      <c r="CW262" s="113">
        <v>0</v>
      </c>
      <c r="CX262" s="113">
        <v>0</v>
      </c>
      <c r="CY262" s="113">
        <v>0</v>
      </c>
      <c r="CZ262" s="113">
        <v>0</v>
      </c>
      <c r="DA262" s="113">
        <v>0</v>
      </c>
      <c r="DB262" s="113">
        <v>0</v>
      </c>
      <c r="DC262" s="113">
        <v>0</v>
      </c>
      <c r="DD262" s="113">
        <v>0</v>
      </c>
      <c r="DE262" s="113">
        <v>0</v>
      </c>
      <c r="DF262" s="113">
        <v>0</v>
      </c>
      <c r="DG262" s="113">
        <v>0</v>
      </c>
      <c r="DH262" s="113">
        <v>0</v>
      </c>
      <c r="DI262" s="113">
        <v>0</v>
      </c>
      <c r="DJ262" s="113">
        <v>0</v>
      </c>
      <c r="DK262" s="113">
        <v>0</v>
      </c>
      <c r="DL262" s="113">
        <v>0</v>
      </c>
      <c r="DM262" s="113">
        <v>0</v>
      </c>
      <c r="DN262" s="113">
        <v>0</v>
      </c>
      <c r="DO262" s="113">
        <v>0</v>
      </c>
      <c r="DP262" s="113">
        <v>0</v>
      </c>
      <c r="DQ262" s="113">
        <v>0</v>
      </c>
      <c r="DR262" s="113">
        <v>0</v>
      </c>
      <c r="DS262" s="113">
        <v>0</v>
      </c>
      <c r="DT262" s="113">
        <v>0</v>
      </c>
      <c r="DU262" s="113">
        <v>0</v>
      </c>
      <c r="DV262" s="113">
        <v>0</v>
      </c>
      <c r="DW262" s="113">
        <v>0</v>
      </c>
      <c r="DX262" s="113">
        <v>0</v>
      </c>
      <c r="DY262" s="113">
        <v>0</v>
      </c>
      <c r="DZ262" s="113">
        <v>0</v>
      </c>
      <c r="EA262" s="113">
        <v>0</v>
      </c>
      <c r="EB262" s="113">
        <v>0</v>
      </c>
      <c r="EC262" s="113">
        <v>0</v>
      </c>
      <c r="ED262" s="113">
        <v>0</v>
      </c>
      <c r="EE262" s="113">
        <v>0</v>
      </c>
      <c r="EF262" s="113">
        <v>0</v>
      </c>
      <c r="EG262" s="113">
        <v>0</v>
      </c>
      <c r="EH262" s="113">
        <v>0</v>
      </c>
      <c r="EI262" s="113">
        <v>0</v>
      </c>
      <c r="EJ262" s="113">
        <v>0</v>
      </c>
      <c r="EK262" s="113">
        <v>0</v>
      </c>
      <c r="EL262" s="113">
        <v>0</v>
      </c>
      <c r="EM262" s="113">
        <v>0</v>
      </c>
      <c r="EN262" s="113">
        <v>0</v>
      </c>
      <c r="EO262" s="113">
        <v>0</v>
      </c>
      <c r="EP262" s="113">
        <v>0</v>
      </c>
      <c r="EQ262" s="113">
        <v>0</v>
      </c>
      <c r="ER262" s="113">
        <v>0</v>
      </c>
      <c r="ES262" s="113">
        <v>0</v>
      </c>
      <c r="ET262" s="113">
        <v>0</v>
      </c>
      <c r="EU262" s="113">
        <v>0</v>
      </c>
      <c r="EV262" s="113">
        <v>0</v>
      </c>
      <c r="EW262" s="113">
        <v>0</v>
      </c>
      <c r="EX262" s="113">
        <v>0</v>
      </c>
      <c r="EY262" s="113">
        <v>0</v>
      </c>
      <c r="EZ262" s="113">
        <v>0</v>
      </c>
      <c r="FA262" s="113">
        <v>0</v>
      </c>
      <c r="FB262" s="113">
        <v>0</v>
      </c>
      <c r="FC262" s="113">
        <v>0</v>
      </c>
      <c r="FD262" s="113">
        <v>0</v>
      </c>
      <c r="FE262" s="113">
        <v>0</v>
      </c>
      <c r="FF262" s="113">
        <v>0</v>
      </c>
      <c r="FG262" s="113">
        <v>0</v>
      </c>
      <c r="FH262" s="113">
        <v>0</v>
      </c>
      <c r="FI262" s="113">
        <v>0</v>
      </c>
      <c r="FJ262" s="113">
        <v>0</v>
      </c>
      <c r="FK262" s="113">
        <v>0</v>
      </c>
      <c r="FL262" s="113">
        <v>0</v>
      </c>
      <c r="FM262" s="113">
        <v>0</v>
      </c>
      <c r="FN262" s="113">
        <v>0</v>
      </c>
      <c r="FO262" s="113">
        <v>0</v>
      </c>
      <c r="FP262" s="113">
        <v>0</v>
      </c>
      <c r="FQ262" s="113">
        <v>0</v>
      </c>
      <c r="FR262" s="113">
        <v>0</v>
      </c>
      <c r="FS262" s="113">
        <v>0</v>
      </c>
      <c r="FT262" s="113">
        <v>0</v>
      </c>
      <c r="FU262" s="113">
        <v>0</v>
      </c>
      <c r="FV262" s="113">
        <v>0</v>
      </c>
      <c r="FW262" s="113">
        <v>0</v>
      </c>
      <c r="FX262" s="113">
        <v>0</v>
      </c>
      <c r="FY262" s="113">
        <v>0</v>
      </c>
      <c r="FZ262" s="113">
        <v>0</v>
      </c>
      <c r="GA262" s="113">
        <v>0</v>
      </c>
      <c r="GB262" s="113">
        <v>0</v>
      </c>
      <c r="GC262" s="113">
        <v>0</v>
      </c>
      <c r="GD262" s="113">
        <v>0</v>
      </c>
      <c r="GE262" s="113">
        <v>0</v>
      </c>
      <c r="GF262" s="113">
        <v>0</v>
      </c>
      <c r="GG262" s="113">
        <v>0</v>
      </c>
      <c r="GH262" s="113">
        <v>0</v>
      </c>
      <c r="GI262" s="113">
        <f>SUM(E262:GH262)</f>
        <v>29936.89</v>
      </c>
    </row>
    <row r="263" spans="1:191" ht="10.5">
      <c r="A263" s="7" t="s">
        <v>407</v>
      </c>
      <c r="B263" s="726" t="s">
        <v>408</v>
      </c>
      <c r="C263" s="726"/>
      <c r="D263" s="72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/>
      <c r="AM263" s="116"/>
      <c r="AN263" s="116"/>
      <c r="AO263" s="116"/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  <c r="BA263" s="116"/>
      <c r="BB263" s="116"/>
      <c r="BC263" s="116"/>
      <c r="BD263" s="116"/>
      <c r="BE263" s="116"/>
      <c r="BF263" s="116"/>
      <c r="BG263" s="116"/>
      <c r="BH263" s="116"/>
      <c r="BI263" s="116"/>
      <c r="BJ263" s="116"/>
      <c r="BK263" s="116"/>
      <c r="BL263" s="116"/>
      <c r="BM263" s="116"/>
      <c r="BN263" s="116"/>
      <c r="BO263" s="116"/>
      <c r="BP263" s="116"/>
      <c r="BQ263" s="116"/>
      <c r="BR263" s="116"/>
      <c r="BS263" s="116"/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  <c r="EB263" s="116"/>
      <c r="EC263" s="116"/>
      <c r="ED263" s="116"/>
      <c r="EE263" s="116"/>
      <c r="EF263" s="116"/>
      <c r="EG263" s="116"/>
      <c r="EH263" s="116"/>
      <c r="EI263" s="116"/>
      <c r="EJ263" s="116"/>
      <c r="EK263" s="116"/>
      <c r="EL263" s="116"/>
      <c r="EM263" s="116"/>
      <c r="EN263" s="116"/>
      <c r="EO263" s="116"/>
      <c r="EP263" s="116"/>
      <c r="EQ263" s="116"/>
      <c r="ER263" s="116"/>
      <c r="ES263" s="116"/>
      <c r="ET263" s="116"/>
      <c r="EU263" s="116"/>
      <c r="EV263" s="116"/>
      <c r="EW263" s="116"/>
      <c r="EX263" s="116"/>
      <c r="EY263" s="116"/>
      <c r="EZ263" s="116"/>
      <c r="FA263" s="116"/>
      <c r="FB263" s="116"/>
      <c r="FC263" s="116"/>
      <c r="FD263" s="116"/>
      <c r="FE263" s="116"/>
      <c r="FF263" s="116"/>
      <c r="FG263" s="116"/>
      <c r="FH263" s="116"/>
      <c r="FI263" s="116"/>
      <c r="FJ263" s="116"/>
      <c r="FK263" s="116"/>
      <c r="FL263" s="116"/>
      <c r="FM263" s="116"/>
      <c r="FN263" s="116"/>
      <c r="FO263" s="116"/>
      <c r="FP263" s="116"/>
      <c r="FQ263" s="116"/>
      <c r="FR263" s="116"/>
      <c r="FS263" s="116"/>
      <c r="FT263" s="116"/>
      <c r="FU263" s="116"/>
      <c r="FV263" s="116"/>
      <c r="FW263" s="116"/>
      <c r="FX263" s="116"/>
      <c r="FY263" s="116"/>
      <c r="FZ263" s="116"/>
      <c r="GA263" s="116"/>
      <c r="GB263" s="116"/>
      <c r="GC263" s="116"/>
      <c r="GD263" s="116"/>
      <c r="GE263" s="116"/>
      <c r="GF263" s="116"/>
      <c r="GG263" s="116"/>
      <c r="GH263" s="116"/>
      <c r="GI263" s="116"/>
    </row>
    <row r="264" spans="1:191">
      <c r="A264" s="727" t="s">
        <v>0</v>
      </c>
      <c r="B264" s="727"/>
      <c r="C264" s="9" t="s">
        <v>395</v>
      </c>
      <c r="D264" t="s">
        <v>396</v>
      </c>
      <c r="E264" s="113">
        <v>0</v>
      </c>
      <c r="F264" s="113">
        <v>0</v>
      </c>
      <c r="G264" s="113">
        <v>0</v>
      </c>
      <c r="H264" s="113">
        <v>55122.75</v>
      </c>
      <c r="I264" s="113">
        <v>23555.25</v>
      </c>
      <c r="J264" s="113">
        <v>0</v>
      </c>
      <c r="K264" s="113">
        <v>0</v>
      </c>
      <c r="L264" s="113">
        <v>0</v>
      </c>
      <c r="M264" s="113">
        <v>0</v>
      </c>
      <c r="N264" s="113">
        <v>0</v>
      </c>
      <c r="O264" s="113">
        <v>0</v>
      </c>
      <c r="P264" s="113">
        <v>0</v>
      </c>
      <c r="Q264" s="113">
        <v>0</v>
      </c>
      <c r="R264" s="113">
        <v>0</v>
      </c>
      <c r="S264" s="113">
        <v>0</v>
      </c>
      <c r="T264" s="113">
        <v>0</v>
      </c>
      <c r="U264" s="113">
        <v>155682</v>
      </c>
      <c r="V264" s="113">
        <v>49122</v>
      </c>
      <c r="W264" s="113">
        <v>0</v>
      </c>
      <c r="X264" s="113">
        <v>0</v>
      </c>
      <c r="Y264" s="113">
        <v>0</v>
      </c>
      <c r="Z264" s="113">
        <v>585814.44999999995</v>
      </c>
      <c r="AA264" s="113">
        <v>0</v>
      </c>
      <c r="AB264" s="113">
        <v>0</v>
      </c>
      <c r="AC264" s="113">
        <v>0</v>
      </c>
      <c r="AD264" s="113">
        <v>0</v>
      </c>
      <c r="AE264" s="113">
        <v>0</v>
      </c>
      <c r="AF264" s="113">
        <v>35325</v>
      </c>
      <c r="AG264" s="113">
        <v>0</v>
      </c>
      <c r="AH264" s="113">
        <v>0</v>
      </c>
      <c r="AI264" s="113">
        <v>0</v>
      </c>
      <c r="AJ264" s="113">
        <v>0</v>
      </c>
      <c r="AK264" s="113">
        <v>21861</v>
      </c>
      <c r="AL264" s="113">
        <v>0</v>
      </c>
      <c r="AM264" s="113">
        <v>0</v>
      </c>
      <c r="AN264" s="113">
        <v>0</v>
      </c>
      <c r="AO264" s="113">
        <v>0</v>
      </c>
      <c r="AP264" s="113">
        <v>0</v>
      </c>
      <c r="AQ264" s="113">
        <v>0</v>
      </c>
      <c r="AR264" s="113">
        <v>63877.5</v>
      </c>
      <c r="AS264" s="113">
        <v>0</v>
      </c>
      <c r="AT264" s="113">
        <v>9540</v>
      </c>
      <c r="AU264" s="113">
        <v>0</v>
      </c>
      <c r="AV264" s="113">
        <v>0</v>
      </c>
      <c r="AW264" s="113">
        <v>0</v>
      </c>
      <c r="AX264" s="113">
        <v>0</v>
      </c>
      <c r="AY264" s="113">
        <v>0</v>
      </c>
      <c r="AZ264" s="113">
        <v>0</v>
      </c>
      <c r="BA264" s="113">
        <v>0</v>
      </c>
      <c r="BB264" s="113">
        <v>0</v>
      </c>
      <c r="BC264" s="113">
        <v>782874</v>
      </c>
      <c r="BD264" s="113">
        <v>0</v>
      </c>
      <c r="BE264" s="113">
        <v>0</v>
      </c>
      <c r="BF264" s="113">
        <v>98041.5</v>
      </c>
      <c r="BG264" s="113">
        <v>0</v>
      </c>
      <c r="BH264" s="113">
        <v>0</v>
      </c>
      <c r="BI264" s="113">
        <v>0</v>
      </c>
      <c r="BJ264" s="113">
        <v>0</v>
      </c>
      <c r="BK264" s="113">
        <v>0</v>
      </c>
      <c r="BL264" s="113">
        <v>0</v>
      </c>
      <c r="BM264" s="113">
        <v>0</v>
      </c>
      <c r="BN264" s="113">
        <v>0</v>
      </c>
      <c r="BO264" s="113">
        <v>0</v>
      </c>
      <c r="BP264" s="113">
        <v>6367.5</v>
      </c>
      <c r="BQ264" s="113">
        <v>23868</v>
      </c>
      <c r="BR264" s="113">
        <v>0</v>
      </c>
      <c r="BS264" s="113">
        <v>0</v>
      </c>
      <c r="BT264" s="113">
        <v>0</v>
      </c>
      <c r="BU264" s="113">
        <v>0</v>
      </c>
      <c r="BV264" s="113">
        <v>0</v>
      </c>
      <c r="BW264" s="113">
        <v>0</v>
      </c>
      <c r="BX264" s="113">
        <v>0</v>
      </c>
      <c r="BY264" s="113">
        <v>0</v>
      </c>
      <c r="BZ264" s="113">
        <v>0</v>
      </c>
      <c r="CA264" s="113">
        <v>0</v>
      </c>
      <c r="CB264" s="113">
        <v>28795.5</v>
      </c>
      <c r="CC264" s="113">
        <v>0</v>
      </c>
      <c r="CD264" s="113">
        <v>0</v>
      </c>
      <c r="CE264" s="113">
        <v>32130</v>
      </c>
      <c r="CF264" s="113">
        <v>0</v>
      </c>
      <c r="CG264" s="113">
        <v>0</v>
      </c>
      <c r="CH264" s="113">
        <v>0</v>
      </c>
      <c r="CI264" s="113">
        <v>0</v>
      </c>
      <c r="CJ264" s="113">
        <v>0</v>
      </c>
      <c r="CK264" s="113">
        <v>0</v>
      </c>
      <c r="CL264" s="113">
        <v>0</v>
      </c>
      <c r="CM264" s="113">
        <v>0</v>
      </c>
      <c r="CN264" s="113">
        <v>0</v>
      </c>
      <c r="CO264" s="113">
        <v>0</v>
      </c>
      <c r="CP264" s="113">
        <v>0</v>
      </c>
      <c r="CQ264" s="113">
        <v>0</v>
      </c>
      <c r="CR264" s="113">
        <v>0</v>
      </c>
      <c r="CS264" s="113">
        <v>0</v>
      </c>
      <c r="CT264" s="113">
        <v>0</v>
      </c>
      <c r="CU264" s="113">
        <v>0</v>
      </c>
      <c r="CV264" s="113">
        <v>0</v>
      </c>
      <c r="CW264" s="113">
        <v>0</v>
      </c>
      <c r="CX264" s="113">
        <v>0</v>
      </c>
      <c r="CY264" s="113">
        <v>2169</v>
      </c>
      <c r="CZ264" s="113">
        <v>25830</v>
      </c>
      <c r="DA264" s="113">
        <v>5312.25</v>
      </c>
      <c r="DB264" s="113">
        <v>0</v>
      </c>
      <c r="DC264" s="113">
        <v>0</v>
      </c>
      <c r="DD264" s="113">
        <v>0</v>
      </c>
      <c r="DE264" s="113">
        <v>0</v>
      </c>
      <c r="DF264" s="113">
        <v>0</v>
      </c>
      <c r="DG264" s="113">
        <v>0</v>
      </c>
      <c r="DH264" s="113">
        <v>0</v>
      </c>
      <c r="DI264" s="113">
        <v>0</v>
      </c>
      <c r="DJ264" s="113">
        <v>28449</v>
      </c>
      <c r="DK264" s="113">
        <v>0</v>
      </c>
      <c r="DL264" s="113">
        <v>0</v>
      </c>
      <c r="DM264" s="113">
        <v>0</v>
      </c>
      <c r="DN264" s="113">
        <v>0</v>
      </c>
      <c r="DO264" s="113">
        <v>0</v>
      </c>
      <c r="DP264" s="113">
        <v>0</v>
      </c>
      <c r="DQ264" s="113">
        <v>0</v>
      </c>
      <c r="DR264" s="113">
        <v>0</v>
      </c>
      <c r="DS264" s="113">
        <v>0</v>
      </c>
      <c r="DT264" s="113">
        <v>0</v>
      </c>
      <c r="DU264" s="113">
        <v>0</v>
      </c>
      <c r="DV264" s="113">
        <v>0</v>
      </c>
      <c r="DW264" s="113">
        <v>0</v>
      </c>
      <c r="DX264" s="113">
        <v>0</v>
      </c>
      <c r="DY264" s="113">
        <v>11236.5</v>
      </c>
      <c r="DZ264" s="113">
        <v>0</v>
      </c>
      <c r="EA264" s="113">
        <v>0</v>
      </c>
      <c r="EB264" s="113">
        <v>0</v>
      </c>
      <c r="EC264" s="113">
        <v>0</v>
      </c>
      <c r="ED264" s="113">
        <v>0</v>
      </c>
      <c r="EE264" s="113">
        <v>0</v>
      </c>
      <c r="EF264" s="113">
        <v>0</v>
      </c>
      <c r="EG264" s="113">
        <v>0</v>
      </c>
      <c r="EH264" s="113">
        <v>0</v>
      </c>
      <c r="EI264" s="113">
        <v>0</v>
      </c>
      <c r="EJ264" s="113">
        <v>0</v>
      </c>
      <c r="EK264" s="113">
        <v>13752</v>
      </c>
      <c r="EL264" s="113">
        <v>0</v>
      </c>
      <c r="EM264" s="113">
        <v>0</v>
      </c>
      <c r="EN264" s="113">
        <v>0</v>
      </c>
      <c r="EO264" s="113">
        <v>4257</v>
      </c>
      <c r="EP264" s="113">
        <v>0</v>
      </c>
      <c r="EQ264" s="113">
        <v>155614.5</v>
      </c>
      <c r="ER264" s="113">
        <v>0</v>
      </c>
      <c r="ES264" s="113">
        <v>0</v>
      </c>
      <c r="ET264" s="113">
        <v>0</v>
      </c>
      <c r="EU264" s="113">
        <v>0</v>
      </c>
      <c r="EV264" s="113">
        <v>0</v>
      </c>
      <c r="EW264" s="113">
        <v>0</v>
      </c>
      <c r="EX264" s="113">
        <v>0</v>
      </c>
      <c r="EY264" s="113">
        <v>0</v>
      </c>
      <c r="EZ264" s="113">
        <v>0</v>
      </c>
      <c r="FA264" s="113">
        <v>0</v>
      </c>
      <c r="FB264" s="113">
        <v>0</v>
      </c>
      <c r="FC264" s="113">
        <v>0</v>
      </c>
      <c r="FD264" s="113">
        <v>0</v>
      </c>
      <c r="FE264" s="113">
        <v>0</v>
      </c>
      <c r="FF264" s="113">
        <v>0</v>
      </c>
      <c r="FG264" s="113">
        <v>0</v>
      </c>
      <c r="FH264" s="113">
        <v>0</v>
      </c>
      <c r="FI264" s="113">
        <v>0</v>
      </c>
      <c r="FJ264" s="113">
        <v>0</v>
      </c>
      <c r="FK264" s="113">
        <v>0</v>
      </c>
      <c r="FL264" s="113">
        <v>0</v>
      </c>
      <c r="FM264" s="113">
        <v>0</v>
      </c>
      <c r="FN264" s="113">
        <v>0</v>
      </c>
      <c r="FO264" s="113">
        <v>0</v>
      </c>
      <c r="FP264" s="113">
        <v>0</v>
      </c>
      <c r="FQ264" s="113">
        <v>0</v>
      </c>
      <c r="FR264" s="113">
        <v>0</v>
      </c>
      <c r="FS264" s="113">
        <v>0</v>
      </c>
      <c r="FT264" s="113">
        <v>0</v>
      </c>
      <c r="FU264" s="113">
        <v>0</v>
      </c>
      <c r="FV264" s="113">
        <v>0</v>
      </c>
      <c r="FW264" s="113">
        <v>0</v>
      </c>
      <c r="FX264" s="113">
        <v>0</v>
      </c>
      <c r="FY264" s="113">
        <v>0</v>
      </c>
      <c r="FZ264" s="113">
        <v>0</v>
      </c>
      <c r="GA264" s="113">
        <v>1719</v>
      </c>
      <c r="GB264" s="113">
        <v>0</v>
      </c>
      <c r="GC264" s="113">
        <v>0</v>
      </c>
      <c r="GD264" s="113">
        <v>0</v>
      </c>
      <c r="GE264" s="113">
        <v>0</v>
      </c>
      <c r="GF264" s="113">
        <v>0</v>
      </c>
      <c r="GG264" s="113">
        <v>0</v>
      </c>
      <c r="GH264" s="113">
        <v>0</v>
      </c>
      <c r="GI264" s="113">
        <f>SUM(E264:GH264)</f>
        <v>2220315.7000000002</v>
      </c>
    </row>
    <row r="265" spans="1:191" ht="10.5">
      <c r="A265" s="7" t="s">
        <v>409</v>
      </c>
      <c r="B265" s="726" t="s">
        <v>410</v>
      </c>
      <c r="C265" s="726"/>
      <c r="D265" s="72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16"/>
      <c r="BF265" s="116"/>
      <c r="BG265" s="116"/>
      <c r="BH265" s="116"/>
      <c r="BI265" s="116"/>
      <c r="BJ265" s="116"/>
      <c r="BK265" s="116"/>
      <c r="BL265" s="116"/>
      <c r="BM265" s="116"/>
      <c r="BN265" s="116"/>
      <c r="BO265" s="116"/>
      <c r="BP265" s="116"/>
      <c r="BQ265" s="116"/>
      <c r="BR265" s="116"/>
      <c r="BS265" s="116"/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  <c r="EB265" s="116"/>
      <c r="EC265" s="116"/>
      <c r="ED265" s="116"/>
      <c r="EE265" s="116"/>
      <c r="EF265" s="116"/>
      <c r="EG265" s="116"/>
      <c r="EH265" s="116"/>
      <c r="EI265" s="116"/>
      <c r="EJ265" s="116"/>
      <c r="EK265" s="116"/>
      <c r="EL265" s="116"/>
      <c r="EM265" s="116"/>
      <c r="EN265" s="116"/>
      <c r="EO265" s="116"/>
      <c r="EP265" s="116"/>
      <c r="EQ265" s="116"/>
      <c r="ER265" s="116"/>
      <c r="ES265" s="116"/>
      <c r="ET265" s="116"/>
      <c r="EU265" s="116"/>
      <c r="EV265" s="116"/>
      <c r="EW265" s="116"/>
      <c r="EX265" s="116"/>
      <c r="EY265" s="116"/>
      <c r="EZ265" s="116"/>
      <c r="FA265" s="116"/>
      <c r="FB265" s="116"/>
      <c r="FC265" s="116"/>
      <c r="FD265" s="116"/>
      <c r="FE265" s="116"/>
      <c r="FF265" s="116"/>
      <c r="FG265" s="116"/>
      <c r="FH265" s="116"/>
      <c r="FI265" s="116"/>
      <c r="FJ265" s="116"/>
      <c r="FK265" s="116"/>
      <c r="FL265" s="116"/>
      <c r="FM265" s="116"/>
      <c r="FN265" s="116"/>
      <c r="FO265" s="116"/>
      <c r="FP265" s="116"/>
      <c r="FQ265" s="116"/>
      <c r="FR265" s="116"/>
      <c r="FS265" s="116"/>
      <c r="FT265" s="116"/>
      <c r="FU265" s="116"/>
      <c r="FV265" s="116"/>
      <c r="FW265" s="116"/>
      <c r="FX265" s="116"/>
      <c r="FY265" s="116"/>
      <c r="FZ265" s="116"/>
      <c r="GA265" s="116"/>
      <c r="GB265" s="116"/>
      <c r="GC265" s="116"/>
      <c r="GD265" s="116"/>
      <c r="GE265" s="116"/>
      <c r="GF265" s="116"/>
      <c r="GG265" s="116"/>
      <c r="GH265" s="116"/>
      <c r="GI265" s="116"/>
    </row>
    <row r="266" spans="1:191">
      <c r="A266" s="727" t="s">
        <v>0</v>
      </c>
      <c r="B266" s="727"/>
      <c r="C266" s="9" t="s">
        <v>395</v>
      </c>
      <c r="D266" t="s">
        <v>396</v>
      </c>
      <c r="E266" s="113">
        <v>0</v>
      </c>
      <c r="F266" s="113">
        <v>0</v>
      </c>
      <c r="G266" s="113">
        <v>0</v>
      </c>
      <c r="H266" s="113">
        <v>0</v>
      </c>
      <c r="I266" s="113">
        <v>0</v>
      </c>
      <c r="J266" s="113">
        <v>0</v>
      </c>
      <c r="K266" s="113">
        <v>0</v>
      </c>
      <c r="L266" s="113">
        <v>0</v>
      </c>
      <c r="M266" s="113">
        <v>0</v>
      </c>
      <c r="N266" s="113">
        <v>0</v>
      </c>
      <c r="O266" s="113">
        <v>0</v>
      </c>
      <c r="P266" s="113">
        <v>0</v>
      </c>
      <c r="Q266" s="113">
        <v>0</v>
      </c>
      <c r="R266" s="113">
        <v>0</v>
      </c>
      <c r="S266" s="113">
        <v>0</v>
      </c>
      <c r="T266" s="113">
        <v>0</v>
      </c>
      <c r="U266" s="113">
        <v>0</v>
      </c>
      <c r="V266" s="113">
        <v>0</v>
      </c>
      <c r="W266" s="113">
        <v>0</v>
      </c>
      <c r="X266" s="113">
        <v>0</v>
      </c>
      <c r="Y266" s="113">
        <v>0</v>
      </c>
      <c r="Z266" s="113">
        <v>0</v>
      </c>
      <c r="AA266" s="113">
        <v>0</v>
      </c>
      <c r="AB266" s="113">
        <v>0</v>
      </c>
      <c r="AC266" s="113">
        <v>0</v>
      </c>
      <c r="AD266" s="113">
        <v>0</v>
      </c>
      <c r="AE266" s="113">
        <v>0</v>
      </c>
      <c r="AF266" s="113">
        <v>0</v>
      </c>
      <c r="AG266" s="113">
        <v>0</v>
      </c>
      <c r="AH266" s="113">
        <v>0</v>
      </c>
      <c r="AI266" s="113">
        <v>0</v>
      </c>
      <c r="AJ266" s="113">
        <v>0</v>
      </c>
      <c r="AK266" s="113">
        <v>0</v>
      </c>
      <c r="AL266" s="113">
        <v>0</v>
      </c>
      <c r="AM266" s="113">
        <v>0</v>
      </c>
      <c r="AN266" s="113">
        <v>0</v>
      </c>
      <c r="AO266" s="113">
        <v>0</v>
      </c>
      <c r="AP266" s="113">
        <v>0</v>
      </c>
      <c r="AQ266" s="113">
        <v>0</v>
      </c>
      <c r="AR266" s="113">
        <v>0</v>
      </c>
      <c r="AS266" s="113">
        <v>0</v>
      </c>
      <c r="AT266" s="113">
        <v>0</v>
      </c>
      <c r="AU266" s="113">
        <v>0</v>
      </c>
      <c r="AV266" s="113">
        <v>0</v>
      </c>
      <c r="AW266" s="113">
        <v>0</v>
      </c>
      <c r="AX266" s="113">
        <v>0</v>
      </c>
      <c r="AY266" s="113">
        <v>0</v>
      </c>
      <c r="AZ266" s="113">
        <v>0</v>
      </c>
      <c r="BA266" s="113">
        <v>0</v>
      </c>
      <c r="BB266" s="113">
        <v>0</v>
      </c>
      <c r="BC266" s="113">
        <v>0</v>
      </c>
      <c r="BD266" s="113">
        <v>0</v>
      </c>
      <c r="BE266" s="113">
        <v>0</v>
      </c>
      <c r="BF266" s="113">
        <v>0</v>
      </c>
      <c r="BG266" s="113">
        <v>0</v>
      </c>
      <c r="BH266" s="113">
        <v>0</v>
      </c>
      <c r="BI266" s="113">
        <v>0</v>
      </c>
      <c r="BJ266" s="113">
        <v>0</v>
      </c>
      <c r="BK266" s="113">
        <v>0</v>
      </c>
      <c r="BL266" s="113">
        <v>0</v>
      </c>
      <c r="BM266" s="113">
        <v>0</v>
      </c>
      <c r="BN266" s="113">
        <v>0</v>
      </c>
      <c r="BO266" s="113">
        <v>0</v>
      </c>
      <c r="BP266" s="113">
        <v>0</v>
      </c>
      <c r="BQ266" s="113">
        <v>0</v>
      </c>
      <c r="BR266" s="113">
        <v>0</v>
      </c>
      <c r="BS266" s="113">
        <v>0</v>
      </c>
      <c r="BT266" s="113">
        <v>0</v>
      </c>
      <c r="BU266" s="113">
        <v>0</v>
      </c>
      <c r="BV266" s="113">
        <v>30092.69</v>
      </c>
      <c r="BW266" s="113">
        <v>0</v>
      </c>
      <c r="BX266" s="113">
        <v>0</v>
      </c>
      <c r="BY266" s="113">
        <v>0</v>
      </c>
      <c r="BZ266" s="113">
        <v>0</v>
      </c>
      <c r="CA266" s="113">
        <v>0</v>
      </c>
      <c r="CB266" s="113">
        <v>0</v>
      </c>
      <c r="CC266" s="113">
        <v>0</v>
      </c>
      <c r="CD266" s="113">
        <v>0</v>
      </c>
      <c r="CE266" s="113">
        <v>0</v>
      </c>
      <c r="CF266" s="113">
        <v>0</v>
      </c>
      <c r="CG266" s="113">
        <v>0</v>
      </c>
      <c r="CH266" s="113">
        <v>0</v>
      </c>
      <c r="CI266" s="113">
        <v>0</v>
      </c>
      <c r="CJ266" s="113">
        <v>0</v>
      </c>
      <c r="CK266" s="113">
        <v>0</v>
      </c>
      <c r="CL266" s="113">
        <v>0</v>
      </c>
      <c r="CM266" s="113">
        <v>0</v>
      </c>
      <c r="CN266" s="113">
        <v>0</v>
      </c>
      <c r="CO266" s="113">
        <v>0</v>
      </c>
      <c r="CP266" s="113">
        <v>0</v>
      </c>
      <c r="CQ266" s="113">
        <v>0</v>
      </c>
      <c r="CR266" s="113">
        <v>0</v>
      </c>
      <c r="CS266" s="113">
        <v>0</v>
      </c>
      <c r="CT266" s="113">
        <v>0</v>
      </c>
      <c r="CU266" s="113">
        <v>0</v>
      </c>
      <c r="CV266" s="113">
        <v>0</v>
      </c>
      <c r="CW266" s="113">
        <v>0</v>
      </c>
      <c r="CX266" s="113">
        <v>0</v>
      </c>
      <c r="CY266" s="113">
        <v>0</v>
      </c>
      <c r="CZ266" s="113">
        <v>0</v>
      </c>
      <c r="DA266" s="113">
        <v>0</v>
      </c>
      <c r="DB266" s="113">
        <v>0</v>
      </c>
      <c r="DC266" s="113">
        <v>0</v>
      </c>
      <c r="DD266" s="113">
        <v>0</v>
      </c>
      <c r="DE266" s="113">
        <v>0</v>
      </c>
      <c r="DF266" s="113">
        <v>0</v>
      </c>
      <c r="DG266" s="113">
        <v>0</v>
      </c>
      <c r="DH266" s="113">
        <v>0</v>
      </c>
      <c r="DI266" s="113">
        <v>0</v>
      </c>
      <c r="DJ266" s="113">
        <v>0</v>
      </c>
      <c r="DK266" s="113">
        <v>0</v>
      </c>
      <c r="DL266" s="113">
        <v>0</v>
      </c>
      <c r="DM266" s="113">
        <v>0</v>
      </c>
      <c r="DN266" s="113">
        <v>0</v>
      </c>
      <c r="DO266" s="113">
        <v>0</v>
      </c>
      <c r="DP266" s="113">
        <v>0</v>
      </c>
      <c r="DQ266" s="113">
        <v>0</v>
      </c>
      <c r="DR266" s="113">
        <v>0</v>
      </c>
      <c r="DS266" s="113">
        <v>0</v>
      </c>
      <c r="DT266" s="113">
        <v>0</v>
      </c>
      <c r="DU266" s="113">
        <v>0</v>
      </c>
      <c r="DV266" s="113">
        <v>0</v>
      </c>
      <c r="DW266" s="113">
        <v>0</v>
      </c>
      <c r="DX266" s="113">
        <v>0</v>
      </c>
      <c r="DY266" s="113">
        <v>0</v>
      </c>
      <c r="DZ266" s="113">
        <v>0</v>
      </c>
      <c r="EA266" s="113">
        <v>0</v>
      </c>
      <c r="EB266" s="113">
        <v>0</v>
      </c>
      <c r="EC266" s="113">
        <v>0</v>
      </c>
      <c r="ED266" s="113">
        <v>0</v>
      </c>
      <c r="EE266" s="113">
        <v>0</v>
      </c>
      <c r="EF266" s="113">
        <v>0</v>
      </c>
      <c r="EG266" s="113">
        <v>0</v>
      </c>
      <c r="EH266" s="113">
        <v>0</v>
      </c>
      <c r="EI266" s="113">
        <v>0</v>
      </c>
      <c r="EJ266" s="113">
        <v>0</v>
      </c>
      <c r="EK266" s="113">
        <v>0</v>
      </c>
      <c r="EL266" s="113">
        <v>0</v>
      </c>
      <c r="EM266" s="113">
        <v>0</v>
      </c>
      <c r="EN266" s="113">
        <v>0</v>
      </c>
      <c r="EO266" s="113">
        <v>0</v>
      </c>
      <c r="EP266" s="113">
        <v>0</v>
      </c>
      <c r="EQ266" s="113">
        <v>0</v>
      </c>
      <c r="ER266" s="113">
        <v>0</v>
      </c>
      <c r="ES266" s="113">
        <v>0</v>
      </c>
      <c r="ET266" s="113">
        <v>0</v>
      </c>
      <c r="EU266" s="113">
        <v>0</v>
      </c>
      <c r="EV266" s="113">
        <v>0</v>
      </c>
      <c r="EW266" s="113">
        <v>0</v>
      </c>
      <c r="EX266" s="113">
        <v>0</v>
      </c>
      <c r="EY266" s="113">
        <v>0</v>
      </c>
      <c r="EZ266" s="113">
        <v>0</v>
      </c>
      <c r="FA266" s="113">
        <v>0</v>
      </c>
      <c r="FB266" s="113">
        <v>0</v>
      </c>
      <c r="FC266" s="113">
        <v>0</v>
      </c>
      <c r="FD266" s="113">
        <v>0</v>
      </c>
      <c r="FE266" s="113">
        <v>0</v>
      </c>
      <c r="FF266" s="113">
        <v>0</v>
      </c>
      <c r="FG266" s="113">
        <v>0</v>
      </c>
      <c r="FH266" s="113">
        <v>0</v>
      </c>
      <c r="FI266" s="113">
        <v>0</v>
      </c>
      <c r="FJ266" s="113">
        <v>0</v>
      </c>
      <c r="FK266" s="113">
        <v>0</v>
      </c>
      <c r="FL266" s="113">
        <v>0</v>
      </c>
      <c r="FM266" s="113">
        <v>0</v>
      </c>
      <c r="FN266" s="113">
        <v>0</v>
      </c>
      <c r="FO266" s="113">
        <v>0</v>
      </c>
      <c r="FP266" s="113">
        <v>0</v>
      </c>
      <c r="FQ266" s="113">
        <v>0</v>
      </c>
      <c r="FR266" s="113">
        <v>0</v>
      </c>
      <c r="FS266" s="113">
        <v>0</v>
      </c>
      <c r="FT266" s="113">
        <v>0</v>
      </c>
      <c r="FU266" s="113">
        <v>0</v>
      </c>
      <c r="FV266" s="113">
        <v>0</v>
      </c>
      <c r="FW266" s="113">
        <v>0</v>
      </c>
      <c r="FX266" s="113">
        <v>0</v>
      </c>
      <c r="FY266" s="113">
        <v>0</v>
      </c>
      <c r="FZ266" s="113">
        <v>0</v>
      </c>
      <c r="GA266" s="113">
        <v>0</v>
      </c>
      <c r="GB266" s="113">
        <v>0</v>
      </c>
      <c r="GC266" s="113">
        <v>0</v>
      </c>
      <c r="GD266" s="113">
        <v>0</v>
      </c>
      <c r="GE266" s="113">
        <v>0</v>
      </c>
      <c r="GF266" s="113">
        <v>0</v>
      </c>
      <c r="GG266" s="113">
        <v>0</v>
      </c>
      <c r="GH266" s="113">
        <v>0</v>
      </c>
      <c r="GI266" s="113">
        <f>SUM(E266:GH266)</f>
        <v>30092.69</v>
      </c>
    </row>
    <row r="267" spans="1:191" ht="10.5">
      <c r="A267" s="7" t="s">
        <v>411</v>
      </c>
      <c r="B267" s="726" t="s">
        <v>412</v>
      </c>
      <c r="C267" s="726"/>
      <c r="D267" s="72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16"/>
      <c r="AY267" s="116"/>
      <c r="AZ267" s="116"/>
      <c r="BA267" s="116"/>
      <c r="BB267" s="116"/>
      <c r="BC267" s="116"/>
      <c r="BD267" s="116"/>
      <c r="BE267" s="116"/>
      <c r="BF267" s="116"/>
      <c r="BG267" s="116"/>
      <c r="BH267" s="116"/>
      <c r="BI267" s="116"/>
      <c r="BJ267" s="116"/>
      <c r="BK267" s="116"/>
      <c r="BL267" s="116"/>
      <c r="BM267" s="116"/>
      <c r="BN267" s="116"/>
      <c r="BO267" s="116"/>
      <c r="BP267" s="116"/>
      <c r="BQ267" s="116"/>
      <c r="BR267" s="116"/>
      <c r="BS267" s="116"/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  <c r="EB267" s="116"/>
      <c r="EC267" s="116"/>
      <c r="ED267" s="116"/>
      <c r="EE267" s="116"/>
      <c r="EF267" s="116"/>
      <c r="EG267" s="116"/>
      <c r="EH267" s="116"/>
      <c r="EI267" s="116"/>
      <c r="EJ267" s="116"/>
      <c r="EK267" s="116"/>
      <c r="EL267" s="116"/>
      <c r="EM267" s="116"/>
      <c r="EN267" s="116"/>
      <c r="EO267" s="116"/>
      <c r="EP267" s="116"/>
      <c r="EQ267" s="116"/>
      <c r="ER267" s="116"/>
      <c r="ES267" s="116"/>
      <c r="ET267" s="116"/>
      <c r="EU267" s="116"/>
      <c r="EV267" s="116"/>
      <c r="EW267" s="116"/>
      <c r="EX267" s="116"/>
      <c r="EY267" s="116"/>
      <c r="EZ267" s="116"/>
      <c r="FA267" s="116"/>
      <c r="FB267" s="116"/>
      <c r="FC267" s="116"/>
      <c r="FD267" s="116"/>
      <c r="FE267" s="116"/>
      <c r="FF267" s="116"/>
      <c r="FG267" s="116"/>
      <c r="FH267" s="116"/>
      <c r="FI267" s="116"/>
      <c r="FJ267" s="116"/>
      <c r="FK267" s="116"/>
      <c r="FL267" s="116"/>
      <c r="FM267" s="116"/>
      <c r="FN267" s="116"/>
      <c r="FO267" s="116"/>
      <c r="FP267" s="116"/>
      <c r="FQ267" s="116"/>
      <c r="FR267" s="116"/>
      <c r="FS267" s="116"/>
      <c r="FT267" s="116"/>
      <c r="FU267" s="116"/>
      <c r="FV267" s="116"/>
      <c r="FW267" s="116"/>
      <c r="FX267" s="116"/>
      <c r="FY267" s="116"/>
      <c r="FZ267" s="116"/>
      <c r="GA267" s="116"/>
      <c r="GB267" s="116"/>
      <c r="GC267" s="116"/>
      <c r="GD267" s="116"/>
      <c r="GE267" s="116"/>
      <c r="GF267" s="116"/>
      <c r="GG267" s="116"/>
      <c r="GH267" s="116"/>
      <c r="GI267" s="116"/>
    </row>
    <row r="268" spans="1:191">
      <c r="A268" s="727" t="s">
        <v>0</v>
      </c>
      <c r="B268" s="727"/>
      <c r="C268" s="9" t="s">
        <v>233</v>
      </c>
      <c r="D268" t="s">
        <v>234</v>
      </c>
      <c r="E268" s="113">
        <v>0</v>
      </c>
      <c r="F268" s="113">
        <v>0</v>
      </c>
      <c r="G268" s="113">
        <v>0</v>
      </c>
      <c r="H268" s="113">
        <v>0</v>
      </c>
      <c r="I268" s="113">
        <v>0</v>
      </c>
      <c r="J268" s="113">
        <v>0</v>
      </c>
      <c r="K268" s="113">
        <v>0</v>
      </c>
      <c r="L268" s="113">
        <v>0</v>
      </c>
      <c r="M268" s="113">
        <v>0</v>
      </c>
      <c r="N268" s="113">
        <v>0</v>
      </c>
      <c r="O268" s="113">
        <v>0</v>
      </c>
      <c r="P268" s="113">
        <v>0</v>
      </c>
      <c r="Q268" s="113">
        <v>0</v>
      </c>
      <c r="R268" s="113">
        <v>0</v>
      </c>
      <c r="S268" s="113">
        <v>0</v>
      </c>
      <c r="T268" s="113">
        <v>0</v>
      </c>
      <c r="U268" s="113">
        <v>0</v>
      </c>
      <c r="V268" s="113">
        <v>0</v>
      </c>
      <c r="W268" s="113">
        <v>0</v>
      </c>
      <c r="X268" s="113">
        <v>0</v>
      </c>
      <c r="Y268" s="113">
        <v>0</v>
      </c>
      <c r="Z268" s="113">
        <v>0</v>
      </c>
      <c r="AA268" s="113">
        <v>0</v>
      </c>
      <c r="AB268" s="113">
        <v>0</v>
      </c>
      <c r="AC268" s="113">
        <v>0</v>
      </c>
      <c r="AD268" s="113">
        <v>0</v>
      </c>
      <c r="AE268" s="113">
        <v>0</v>
      </c>
      <c r="AF268" s="113">
        <v>0</v>
      </c>
      <c r="AG268" s="113">
        <v>0</v>
      </c>
      <c r="AH268" s="113">
        <v>0</v>
      </c>
      <c r="AI268" s="113">
        <v>0</v>
      </c>
      <c r="AJ268" s="113">
        <v>0</v>
      </c>
      <c r="AK268" s="113">
        <v>0</v>
      </c>
      <c r="AL268" s="113">
        <v>0</v>
      </c>
      <c r="AM268" s="113">
        <v>0</v>
      </c>
      <c r="AN268" s="113">
        <v>0</v>
      </c>
      <c r="AO268" s="113">
        <v>0</v>
      </c>
      <c r="AP268" s="113">
        <v>0</v>
      </c>
      <c r="AQ268" s="113">
        <v>0</v>
      </c>
      <c r="AR268" s="113">
        <v>0</v>
      </c>
      <c r="AS268" s="113">
        <v>0</v>
      </c>
      <c r="AT268" s="113">
        <v>0</v>
      </c>
      <c r="AU268" s="113">
        <v>0</v>
      </c>
      <c r="AV268" s="113">
        <v>0</v>
      </c>
      <c r="AW268" s="113">
        <v>0</v>
      </c>
      <c r="AX268" s="113">
        <v>0</v>
      </c>
      <c r="AY268" s="113">
        <v>0</v>
      </c>
      <c r="AZ268" s="113">
        <v>0</v>
      </c>
      <c r="BA268" s="113">
        <v>0</v>
      </c>
      <c r="BB268" s="113">
        <v>0</v>
      </c>
      <c r="BC268" s="113">
        <v>0</v>
      </c>
      <c r="BD268" s="113">
        <v>0</v>
      </c>
      <c r="BE268" s="113">
        <v>0</v>
      </c>
      <c r="BF268" s="113">
        <v>0</v>
      </c>
      <c r="BG268" s="113">
        <v>0</v>
      </c>
      <c r="BH268" s="113">
        <v>0</v>
      </c>
      <c r="BI268" s="113">
        <v>0</v>
      </c>
      <c r="BJ268" s="113">
        <v>0</v>
      </c>
      <c r="BK268" s="113">
        <v>0</v>
      </c>
      <c r="BL268" s="113">
        <v>0</v>
      </c>
      <c r="BM268" s="113">
        <v>0</v>
      </c>
      <c r="BN268" s="113">
        <v>0</v>
      </c>
      <c r="BO268" s="113">
        <v>0</v>
      </c>
      <c r="BP268" s="113">
        <v>0</v>
      </c>
      <c r="BQ268" s="113">
        <v>0</v>
      </c>
      <c r="BR268" s="113">
        <v>0</v>
      </c>
      <c r="BS268" s="113">
        <v>0</v>
      </c>
      <c r="BT268" s="113">
        <v>0</v>
      </c>
      <c r="BU268" s="113">
        <v>0</v>
      </c>
      <c r="BV268" s="113">
        <v>0</v>
      </c>
      <c r="BW268" s="113">
        <v>0</v>
      </c>
      <c r="BX268" s="113">
        <v>0</v>
      </c>
      <c r="BY268" s="113">
        <v>0</v>
      </c>
      <c r="BZ268" s="113">
        <v>0</v>
      </c>
      <c r="CA268" s="113">
        <v>0</v>
      </c>
      <c r="CB268" s="113">
        <v>0</v>
      </c>
      <c r="CC268" s="113">
        <v>0</v>
      </c>
      <c r="CD268" s="113">
        <v>0</v>
      </c>
      <c r="CE268" s="113">
        <v>0</v>
      </c>
      <c r="CF268" s="113">
        <v>0</v>
      </c>
      <c r="CG268" s="113">
        <v>0</v>
      </c>
      <c r="CH268" s="113">
        <v>0</v>
      </c>
      <c r="CI268" s="113">
        <v>0</v>
      </c>
      <c r="CJ268" s="113">
        <v>0</v>
      </c>
      <c r="CK268" s="113">
        <v>0</v>
      </c>
      <c r="CL268" s="113">
        <v>0</v>
      </c>
      <c r="CM268" s="113">
        <v>0</v>
      </c>
      <c r="CN268" s="113">
        <v>0</v>
      </c>
      <c r="CO268" s="113">
        <v>0</v>
      </c>
      <c r="CP268" s="113">
        <v>0</v>
      </c>
      <c r="CQ268" s="113">
        <v>0</v>
      </c>
      <c r="CR268" s="113">
        <v>0</v>
      </c>
      <c r="CS268" s="113">
        <v>0</v>
      </c>
      <c r="CT268" s="113">
        <v>0</v>
      </c>
      <c r="CU268" s="113">
        <v>0</v>
      </c>
      <c r="CV268" s="113">
        <v>0</v>
      </c>
      <c r="CW268" s="113">
        <v>0</v>
      </c>
      <c r="CX268" s="113">
        <v>0</v>
      </c>
      <c r="CY268" s="113">
        <v>0</v>
      </c>
      <c r="CZ268" s="113">
        <v>0</v>
      </c>
      <c r="DA268" s="113">
        <v>0</v>
      </c>
      <c r="DB268" s="113">
        <v>0</v>
      </c>
      <c r="DC268" s="113">
        <v>0</v>
      </c>
      <c r="DD268" s="113">
        <v>0</v>
      </c>
      <c r="DE268" s="113">
        <v>0</v>
      </c>
      <c r="DF268" s="113">
        <v>0</v>
      </c>
      <c r="DG268" s="113">
        <v>0</v>
      </c>
      <c r="DH268" s="113">
        <v>0</v>
      </c>
      <c r="DI268" s="113">
        <v>0</v>
      </c>
      <c r="DJ268" s="113">
        <v>0</v>
      </c>
      <c r="DK268" s="113">
        <v>0</v>
      </c>
      <c r="DL268" s="113">
        <v>0</v>
      </c>
      <c r="DM268" s="113">
        <v>0</v>
      </c>
      <c r="DN268" s="113">
        <v>0</v>
      </c>
      <c r="DO268" s="113">
        <v>0</v>
      </c>
      <c r="DP268" s="113">
        <v>0</v>
      </c>
      <c r="DQ268" s="113">
        <v>0</v>
      </c>
      <c r="DR268" s="113">
        <v>0</v>
      </c>
      <c r="DS268" s="113">
        <v>0</v>
      </c>
      <c r="DT268" s="113">
        <v>0</v>
      </c>
      <c r="DU268" s="113">
        <v>0</v>
      </c>
      <c r="DV268" s="113">
        <v>0</v>
      </c>
      <c r="DW268" s="113">
        <v>0</v>
      </c>
      <c r="DX268" s="113">
        <v>0</v>
      </c>
      <c r="DY268" s="113">
        <v>0</v>
      </c>
      <c r="DZ268" s="113">
        <v>0</v>
      </c>
      <c r="EA268" s="113">
        <v>0</v>
      </c>
      <c r="EB268" s="113">
        <v>0</v>
      </c>
      <c r="EC268" s="113">
        <v>0</v>
      </c>
      <c r="ED268" s="113">
        <v>0</v>
      </c>
      <c r="EE268" s="113">
        <v>0</v>
      </c>
      <c r="EF268" s="113">
        <v>0</v>
      </c>
      <c r="EG268" s="113">
        <v>0</v>
      </c>
      <c r="EH268" s="113">
        <v>0</v>
      </c>
      <c r="EI268" s="113">
        <v>0</v>
      </c>
      <c r="EJ268" s="113">
        <v>0</v>
      </c>
      <c r="EK268" s="113">
        <v>0</v>
      </c>
      <c r="EL268" s="113">
        <v>0</v>
      </c>
      <c r="EM268" s="113">
        <v>0</v>
      </c>
      <c r="EN268" s="113">
        <v>0</v>
      </c>
      <c r="EO268" s="113">
        <v>0</v>
      </c>
      <c r="EP268" s="113">
        <v>0</v>
      </c>
      <c r="EQ268" s="113">
        <v>391.66</v>
      </c>
      <c r="ER268" s="113">
        <v>0</v>
      </c>
      <c r="ES268" s="113">
        <v>0</v>
      </c>
      <c r="ET268" s="113">
        <v>0</v>
      </c>
      <c r="EU268" s="113">
        <v>0</v>
      </c>
      <c r="EV268" s="113">
        <v>0</v>
      </c>
      <c r="EW268" s="113">
        <v>0</v>
      </c>
      <c r="EX268" s="113">
        <v>0</v>
      </c>
      <c r="EY268" s="113">
        <v>0</v>
      </c>
      <c r="EZ268" s="113">
        <v>0</v>
      </c>
      <c r="FA268" s="113">
        <v>0</v>
      </c>
      <c r="FB268" s="113">
        <v>0</v>
      </c>
      <c r="FC268" s="113">
        <v>0</v>
      </c>
      <c r="FD268" s="113">
        <v>0</v>
      </c>
      <c r="FE268" s="113">
        <v>0</v>
      </c>
      <c r="FF268" s="113">
        <v>0</v>
      </c>
      <c r="FG268" s="113">
        <v>0</v>
      </c>
      <c r="FH268" s="113">
        <v>0</v>
      </c>
      <c r="FI268" s="113">
        <v>0</v>
      </c>
      <c r="FJ268" s="113">
        <v>0</v>
      </c>
      <c r="FK268" s="113">
        <v>0</v>
      </c>
      <c r="FL268" s="113">
        <v>0</v>
      </c>
      <c r="FM268" s="113">
        <v>0</v>
      </c>
      <c r="FN268" s="113">
        <v>0</v>
      </c>
      <c r="FO268" s="113">
        <v>0</v>
      </c>
      <c r="FP268" s="113">
        <v>0</v>
      </c>
      <c r="FQ268" s="113">
        <v>0</v>
      </c>
      <c r="FR268" s="113">
        <v>0</v>
      </c>
      <c r="FS268" s="113">
        <v>0</v>
      </c>
      <c r="FT268" s="113">
        <v>0</v>
      </c>
      <c r="FU268" s="113">
        <v>0</v>
      </c>
      <c r="FV268" s="113">
        <v>0</v>
      </c>
      <c r="FW268" s="113">
        <v>0</v>
      </c>
      <c r="FX268" s="113">
        <v>0</v>
      </c>
      <c r="FY268" s="113">
        <v>0</v>
      </c>
      <c r="FZ268" s="113">
        <v>0</v>
      </c>
      <c r="GA268" s="113">
        <v>0</v>
      </c>
      <c r="GB268" s="113">
        <v>0</v>
      </c>
      <c r="GC268" s="113">
        <v>0</v>
      </c>
      <c r="GD268" s="113">
        <v>0</v>
      </c>
      <c r="GE268" s="113">
        <v>0</v>
      </c>
      <c r="GF268" s="113">
        <v>0</v>
      </c>
      <c r="GG268" s="113">
        <v>0</v>
      </c>
      <c r="GH268" s="113">
        <v>0</v>
      </c>
      <c r="GI268" s="113">
        <f>SUM(E268:GH268)</f>
        <v>391.66</v>
      </c>
    </row>
    <row r="269" spans="1:191">
      <c r="A269" s="727" t="s">
        <v>0</v>
      </c>
      <c r="B269" s="727"/>
      <c r="C269" s="9" t="s">
        <v>395</v>
      </c>
      <c r="D269" t="s">
        <v>396</v>
      </c>
      <c r="E269" s="113">
        <v>0</v>
      </c>
      <c r="F269" s="113">
        <v>0</v>
      </c>
      <c r="G269" s="113">
        <v>0</v>
      </c>
      <c r="H269" s="113">
        <v>0</v>
      </c>
      <c r="I269" s="113">
        <v>2763.96</v>
      </c>
      <c r="J269" s="113">
        <v>0</v>
      </c>
      <c r="K269" s="113">
        <v>0</v>
      </c>
      <c r="L269" s="113">
        <v>0</v>
      </c>
      <c r="M269" s="113">
        <v>0</v>
      </c>
      <c r="N269" s="113">
        <v>0</v>
      </c>
      <c r="O269" s="113">
        <v>0</v>
      </c>
      <c r="P269" s="113">
        <v>0</v>
      </c>
      <c r="Q269" s="113">
        <v>0</v>
      </c>
      <c r="R269" s="113">
        <v>0</v>
      </c>
      <c r="S269" s="113">
        <v>0</v>
      </c>
      <c r="T269" s="113">
        <v>0</v>
      </c>
      <c r="U269" s="113">
        <v>1076480.3899999999</v>
      </c>
      <c r="V269" s="113">
        <v>170479.34</v>
      </c>
      <c r="W269" s="113">
        <v>0</v>
      </c>
      <c r="X269" s="113">
        <v>0</v>
      </c>
      <c r="Y269" s="113">
        <v>0</v>
      </c>
      <c r="Z269" s="113">
        <v>5711012.2000000002</v>
      </c>
      <c r="AA269" s="113">
        <v>0</v>
      </c>
      <c r="AB269" s="113">
        <v>0</v>
      </c>
      <c r="AC269" s="113">
        <v>0</v>
      </c>
      <c r="AD269" s="113">
        <v>0</v>
      </c>
      <c r="AE269" s="113">
        <v>0</v>
      </c>
      <c r="AF269" s="113">
        <v>0</v>
      </c>
      <c r="AG269" s="113">
        <v>0</v>
      </c>
      <c r="AH269" s="113">
        <v>0</v>
      </c>
      <c r="AI269" s="113">
        <v>0</v>
      </c>
      <c r="AJ269" s="113">
        <v>0</v>
      </c>
      <c r="AK269" s="113">
        <v>271394.13</v>
      </c>
      <c r="AL269" s="113">
        <v>0</v>
      </c>
      <c r="AM269" s="113">
        <v>0</v>
      </c>
      <c r="AN269" s="113">
        <v>0</v>
      </c>
      <c r="AO269" s="113">
        <v>0</v>
      </c>
      <c r="AP269" s="113">
        <v>0</v>
      </c>
      <c r="AQ269" s="113">
        <v>0</v>
      </c>
      <c r="AR269" s="113">
        <v>861116.03</v>
      </c>
      <c r="AS269" s="113">
        <v>0</v>
      </c>
      <c r="AT269" s="113">
        <v>24393.759999999998</v>
      </c>
      <c r="AU269" s="113">
        <v>0</v>
      </c>
      <c r="AV269" s="113">
        <v>0</v>
      </c>
      <c r="AW269" s="113">
        <v>0</v>
      </c>
      <c r="AX269" s="113">
        <v>0</v>
      </c>
      <c r="AY269" s="113">
        <v>0</v>
      </c>
      <c r="AZ269" s="113">
        <v>0</v>
      </c>
      <c r="BA269" s="113">
        <v>0</v>
      </c>
      <c r="BB269" s="113">
        <v>0</v>
      </c>
      <c r="BC269" s="113">
        <v>7289698.0300000003</v>
      </c>
      <c r="BD269" s="113">
        <v>0</v>
      </c>
      <c r="BE269" s="113">
        <v>0</v>
      </c>
      <c r="BF269" s="113">
        <v>841730.03</v>
      </c>
      <c r="BG269" s="113">
        <v>0</v>
      </c>
      <c r="BH269" s="113">
        <v>0</v>
      </c>
      <c r="BI269" s="113">
        <v>0</v>
      </c>
      <c r="BJ269" s="113">
        <v>0</v>
      </c>
      <c r="BK269" s="113">
        <v>0</v>
      </c>
      <c r="BL269" s="113">
        <v>0</v>
      </c>
      <c r="BM269" s="113">
        <v>0</v>
      </c>
      <c r="BN269" s="113">
        <v>0</v>
      </c>
      <c r="BO269" s="113">
        <v>0</v>
      </c>
      <c r="BP269" s="113">
        <v>60117.35</v>
      </c>
      <c r="BQ269" s="113">
        <v>295504.40999999997</v>
      </c>
      <c r="BR269" s="113">
        <v>0</v>
      </c>
      <c r="BS269" s="113">
        <v>0</v>
      </c>
      <c r="BT269" s="113">
        <v>0</v>
      </c>
      <c r="BU269" s="113">
        <v>0</v>
      </c>
      <c r="BV269" s="113">
        <v>0</v>
      </c>
      <c r="BW269" s="113">
        <v>0</v>
      </c>
      <c r="BX269" s="113">
        <v>0</v>
      </c>
      <c r="BY269" s="113">
        <v>0</v>
      </c>
      <c r="BZ269" s="113">
        <v>0</v>
      </c>
      <c r="CA269" s="113">
        <v>33140.550000000003</v>
      </c>
      <c r="CB269" s="113">
        <v>55805.9</v>
      </c>
      <c r="CC269" s="113">
        <v>0</v>
      </c>
      <c r="CD269" s="113">
        <v>0</v>
      </c>
      <c r="CE269" s="113">
        <v>115993.45</v>
      </c>
      <c r="CF269" s="113">
        <v>0</v>
      </c>
      <c r="CG269" s="113">
        <v>0</v>
      </c>
      <c r="CH269" s="113">
        <v>10879.86</v>
      </c>
      <c r="CI269" s="113">
        <v>0</v>
      </c>
      <c r="CJ269" s="113">
        <v>0</v>
      </c>
      <c r="CK269" s="113">
        <v>0</v>
      </c>
      <c r="CL269" s="113">
        <v>0</v>
      </c>
      <c r="CM269" s="113">
        <v>0</v>
      </c>
      <c r="CN269" s="113">
        <v>0</v>
      </c>
      <c r="CO269" s="113">
        <v>0</v>
      </c>
      <c r="CP269" s="113">
        <v>0</v>
      </c>
      <c r="CQ269" s="113">
        <v>0</v>
      </c>
      <c r="CR269" s="113">
        <v>0</v>
      </c>
      <c r="CS269" s="113">
        <v>0</v>
      </c>
      <c r="CT269" s="113">
        <v>0</v>
      </c>
      <c r="CU269" s="113">
        <v>0</v>
      </c>
      <c r="CV269" s="113">
        <v>0</v>
      </c>
      <c r="CW269" s="113">
        <v>0</v>
      </c>
      <c r="CX269" s="113">
        <v>0</v>
      </c>
      <c r="CY269" s="113">
        <v>7240.69</v>
      </c>
      <c r="CZ269" s="113">
        <v>277186.19</v>
      </c>
      <c r="DA269" s="113">
        <v>0</v>
      </c>
      <c r="DB269" s="113">
        <v>0</v>
      </c>
      <c r="DC269" s="113">
        <v>0</v>
      </c>
      <c r="DD269" s="113">
        <v>0</v>
      </c>
      <c r="DE269" s="113">
        <v>0</v>
      </c>
      <c r="DF269" s="113">
        <v>0</v>
      </c>
      <c r="DG269" s="113">
        <v>0</v>
      </c>
      <c r="DH269" s="113">
        <v>0</v>
      </c>
      <c r="DI269" s="113">
        <v>0</v>
      </c>
      <c r="DJ269" s="113">
        <v>76263.460000000006</v>
      </c>
      <c r="DK269" s="113">
        <v>0</v>
      </c>
      <c r="DL269" s="113">
        <v>0</v>
      </c>
      <c r="DM269" s="113">
        <v>0</v>
      </c>
      <c r="DN269" s="113">
        <v>0</v>
      </c>
      <c r="DO269" s="113">
        <v>0</v>
      </c>
      <c r="DP269" s="113">
        <v>0</v>
      </c>
      <c r="DQ269" s="113">
        <v>0</v>
      </c>
      <c r="DR269" s="113">
        <v>0</v>
      </c>
      <c r="DS269" s="113">
        <v>0</v>
      </c>
      <c r="DT269" s="113">
        <v>0</v>
      </c>
      <c r="DU269" s="113">
        <v>0</v>
      </c>
      <c r="DV269" s="113">
        <v>0</v>
      </c>
      <c r="DW269" s="113">
        <v>0</v>
      </c>
      <c r="DX269" s="113">
        <v>0</v>
      </c>
      <c r="DY269" s="113">
        <v>10181.799999999999</v>
      </c>
      <c r="DZ269" s="113">
        <v>0</v>
      </c>
      <c r="EA269" s="113">
        <v>0</v>
      </c>
      <c r="EB269" s="113">
        <v>0</v>
      </c>
      <c r="EC269" s="113">
        <v>0</v>
      </c>
      <c r="ED269" s="113">
        <v>0</v>
      </c>
      <c r="EE269" s="113">
        <v>0</v>
      </c>
      <c r="EF269" s="113">
        <v>0</v>
      </c>
      <c r="EG269" s="113">
        <v>0</v>
      </c>
      <c r="EH269" s="113">
        <v>0</v>
      </c>
      <c r="EI269" s="113">
        <v>0</v>
      </c>
      <c r="EJ269" s="113">
        <v>0</v>
      </c>
      <c r="EK269" s="113">
        <v>66337.210000000006</v>
      </c>
      <c r="EL269" s="113">
        <v>0</v>
      </c>
      <c r="EM269" s="113">
        <v>0</v>
      </c>
      <c r="EN269" s="113">
        <v>0</v>
      </c>
      <c r="EO269" s="113">
        <v>63831.41</v>
      </c>
      <c r="EP269" s="113">
        <v>0</v>
      </c>
      <c r="EQ269" s="113">
        <v>1827209.31</v>
      </c>
      <c r="ER269" s="113">
        <v>0</v>
      </c>
      <c r="ES269" s="113">
        <v>0</v>
      </c>
      <c r="ET269" s="113">
        <v>0</v>
      </c>
      <c r="EU269" s="113">
        <v>0</v>
      </c>
      <c r="EV269" s="113">
        <v>0</v>
      </c>
      <c r="EW269" s="113">
        <v>0</v>
      </c>
      <c r="EX269" s="113">
        <v>0</v>
      </c>
      <c r="EY269" s="113">
        <v>0</v>
      </c>
      <c r="EZ269" s="113">
        <v>0</v>
      </c>
      <c r="FA269" s="113">
        <v>0</v>
      </c>
      <c r="FB269" s="113">
        <v>0</v>
      </c>
      <c r="FC269" s="113">
        <v>0</v>
      </c>
      <c r="FD269" s="113">
        <v>0</v>
      </c>
      <c r="FE269" s="113">
        <v>0</v>
      </c>
      <c r="FF269" s="113">
        <v>0</v>
      </c>
      <c r="FG269" s="113">
        <v>0</v>
      </c>
      <c r="FH269" s="113">
        <v>0</v>
      </c>
      <c r="FI269" s="113">
        <v>0</v>
      </c>
      <c r="FJ269" s="113">
        <v>572.64</v>
      </c>
      <c r="FK269" s="113">
        <v>0</v>
      </c>
      <c r="FL269" s="113">
        <v>0</v>
      </c>
      <c r="FM269" s="113">
        <v>0</v>
      </c>
      <c r="FN269" s="113">
        <v>0</v>
      </c>
      <c r="FO269" s="113">
        <v>0</v>
      </c>
      <c r="FP269" s="113">
        <v>0</v>
      </c>
      <c r="FQ269" s="113">
        <v>0</v>
      </c>
      <c r="FR269" s="113">
        <v>0</v>
      </c>
      <c r="FS269" s="113">
        <v>0</v>
      </c>
      <c r="FT269" s="113">
        <v>0</v>
      </c>
      <c r="FU269" s="113">
        <v>0</v>
      </c>
      <c r="FV269" s="113">
        <v>0</v>
      </c>
      <c r="FW269" s="113">
        <v>0</v>
      </c>
      <c r="FX269" s="113">
        <v>0</v>
      </c>
      <c r="FY269" s="113">
        <v>0</v>
      </c>
      <c r="FZ269" s="113">
        <v>0</v>
      </c>
      <c r="GA269" s="113">
        <v>82480.73</v>
      </c>
      <c r="GB269" s="113">
        <v>0</v>
      </c>
      <c r="GC269" s="113">
        <v>0</v>
      </c>
      <c r="GD269" s="113">
        <v>0</v>
      </c>
      <c r="GE269" s="113">
        <v>0</v>
      </c>
      <c r="GF269" s="113">
        <v>0</v>
      </c>
      <c r="GG269" s="113">
        <v>0</v>
      </c>
      <c r="GH269" s="113">
        <v>0</v>
      </c>
      <c r="GI269" s="113">
        <f>SUM(E269:GH269)</f>
        <v>19231812.830000006</v>
      </c>
    </row>
    <row r="270" spans="1:191" ht="10.5">
      <c r="A270" s="7" t="s">
        <v>413</v>
      </c>
      <c r="B270" s="726" t="s">
        <v>414</v>
      </c>
      <c r="C270" s="726"/>
      <c r="D270" s="72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116"/>
      <c r="AP270" s="116"/>
      <c r="AQ270" s="116"/>
      <c r="AR270" s="116"/>
      <c r="AS270" s="116"/>
      <c r="AT270" s="116"/>
      <c r="AU270" s="116"/>
      <c r="AV270" s="116"/>
      <c r="AW270" s="116"/>
      <c r="AX270" s="116"/>
      <c r="AY270" s="116"/>
      <c r="AZ270" s="116"/>
      <c r="BA270" s="116"/>
      <c r="BB270" s="116"/>
      <c r="BC270" s="116"/>
      <c r="BD270" s="116"/>
      <c r="BE270" s="116"/>
      <c r="BF270" s="116"/>
      <c r="BG270" s="116"/>
      <c r="BH270" s="116"/>
      <c r="BI270" s="116"/>
      <c r="BJ270" s="116"/>
      <c r="BK270" s="116"/>
      <c r="BL270" s="116"/>
      <c r="BM270" s="116"/>
      <c r="BN270" s="116"/>
      <c r="BO270" s="116"/>
      <c r="BP270" s="116"/>
      <c r="BQ270" s="116"/>
      <c r="BR270" s="116"/>
      <c r="BS270" s="116"/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  <c r="EB270" s="116"/>
      <c r="EC270" s="116"/>
      <c r="ED270" s="116"/>
      <c r="EE270" s="116"/>
      <c r="EF270" s="116"/>
      <c r="EG270" s="116"/>
      <c r="EH270" s="116"/>
      <c r="EI270" s="116"/>
      <c r="EJ270" s="116"/>
      <c r="EK270" s="116"/>
      <c r="EL270" s="116"/>
      <c r="EM270" s="116"/>
      <c r="EN270" s="116"/>
      <c r="EO270" s="116"/>
      <c r="EP270" s="116"/>
      <c r="EQ270" s="116"/>
      <c r="ER270" s="116"/>
      <c r="ES270" s="116"/>
      <c r="ET270" s="116"/>
      <c r="EU270" s="116"/>
      <c r="EV270" s="116"/>
      <c r="EW270" s="116"/>
      <c r="EX270" s="116"/>
      <c r="EY270" s="116"/>
      <c r="EZ270" s="116"/>
      <c r="FA270" s="116"/>
      <c r="FB270" s="116"/>
      <c r="FC270" s="116"/>
      <c r="FD270" s="116"/>
      <c r="FE270" s="116"/>
      <c r="FF270" s="116"/>
      <c r="FG270" s="116"/>
      <c r="FH270" s="116"/>
      <c r="FI270" s="116"/>
      <c r="FJ270" s="116"/>
      <c r="FK270" s="116"/>
      <c r="FL270" s="116"/>
      <c r="FM270" s="116"/>
      <c r="FN270" s="116"/>
      <c r="FO270" s="116"/>
      <c r="FP270" s="116"/>
      <c r="FQ270" s="116"/>
      <c r="FR270" s="116"/>
      <c r="FS270" s="116"/>
      <c r="FT270" s="116"/>
      <c r="FU270" s="116"/>
      <c r="FV270" s="116"/>
      <c r="FW270" s="116"/>
      <c r="FX270" s="116"/>
      <c r="FY270" s="116"/>
      <c r="FZ270" s="116"/>
      <c r="GA270" s="116"/>
      <c r="GB270" s="116"/>
      <c r="GC270" s="116"/>
      <c r="GD270" s="116"/>
      <c r="GE270" s="116"/>
      <c r="GF270" s="116"/>
      <c r="GG270" s="116"/>
      <c r="GH270" s="116"/>
      <c r="GI270" s="116"/>
    </row>
    <row r="271" spans="1:191">
      <c r="A271" s="727" t="s">
        <v>0</v>
      </c>
      <c r="B271" s="727"/>
      <c r="C271" s="9" t="s">
        <v>395</v>
      </c>
      <c r="D271" t="s">
        <v>396</v>
      </c>
      <c r="E271" s="113">
        <v>0</v>
      </c>
      <c r="F271" s="113">
        <v>0</v>
      </c>
      <c r="G271" s="113">
        <v>0</v>
      </c>
      <c r="H271" s="113">
        <v>0</v>
      </c>
      <c r="I271" s="113">
        <v>0</v>
      </c>
      <c r="J271" s="113">
        <v>0</v>
      </c>
      <c r="K271" s="113">
        <v>0</v>
      </c>
      <c r="L271" s="113">
        <v>0</v>
      </c>
      <c r="M271" s="113">
        <v>0</v>
      </c>
      <c r="N271" s="113">
        <v>0</v>
      </c>
      <c r="O271" s="113">
        <v>0</v>
      </c>
      <c r="P271" s="113">
        <v>0</v>
      </c>
      <c r="Q271" s="113">
        <v>0</v>
      </c>
      <c r="R271" s="113">
        <v>0</v>
      </c>
      <c r="S271" s="113">
        <v>0</v>
      </c>
      <c r="T271" s="113">
        <v>0</v>
      </c>
      <c r="U271" s="113">
        <v>0</v>
      </c>
      <c r="V271" s="113">
        <v>0</v>
      </c>
      <c r="W271" s="113">
        <v>0</v>
      </c>
      <c r="X271" s="113">
        <v>0</v>
      </c>
      <c r="Y271" s="113">
        <v>0</v>
      </c>
      <c r="Z271" s="113">
        <v>0</v>
      </c>
      <c r="AA271" s="113">
        <v>0</v>
      </c>
      <c r="AB271" s="113">
        <v>0</v>
      </c>
      <c r="AC271" s="113">
        <v>0</v>
      </c>
      <c r="AD271" s="113">
        <v>0</v>
      </c>
      <c r="AE271" s="113">
        <v>0</v>
      </c>
      <c r="AF271" s="113">
        <v>0</v>
      </c>
      <c r="AG271" s="113">
        <v>0</v>
      </c>
      <c r="AH271" s="113">
        <v>0</v>
      </c>
      <c r="AI271" s="113">
        <v>0</v>
      </c>
      <c r="AJ271" s="113">
        <v>0</v>
      </c>
      <c r="AK271" s="113">
        <v>0</v>
      </c>
      <c r="AL271" s="113">
        <v>0</v>
      </c>
      <c r="AM271" s="113">
        <v>0</v>
      </c>
      <c r="AN271" s="113">
        <v>0</v>
      </c>
      <c r="AO271" s="113">
        <v>0</v>
      </c>
      <c r="AP271" s="113">
        <v>0</v>
      </c>
      <c r="AQ271" s="113">
        <v>0</v>
      </c>
      <c r="AR271" s="113">
        <v>0</v>
      </c>
      <c r="AS271" s="113">
        <v>0</v>
      </c>
      <c r="AT271" s="113">
        <v>0</v>
      </c>
      <c r="AU271" s="113">
        <v>0</v>
      </c>
      <c r="AV271" s="113">
        <v>0</v>
      </c>
      <c r="AW271" s="113">
        <v>0</v>
      </c>
      <c r="AX271" s="113">
        <v>0</v>
      </c>
      <c r="AY271" s="113">
        <v>0</v>
      </c>
      <c r="AZ271" s="113">
        <v>0</v>
      </c>
      <c r="BA271" s="113">
        <v>0</v>
      </c>
      <c r="BB271" s="113">
        <v>0</v>
      </c>
      <c r="BC271" s="113">
        <v>0</v>
      </c>
      <c r="BD271" s="113">
        <v>0</v>
      </c>
      <c r="BE271" s="113">
        <v>0</v>
      </c>
      <c r="BF271" s="113">
        <v>0</v>
      </c>
      <c r="BG271" s="113">
        <v>0</v>
      </c>
      <c r="BH271" s="113">
        <v>0</v>
      </c>
      <c r="BI271" s="113">
        <v>0</v>
      </c>
      <c r="BJ271" s="113">
        <v>0</v>
      </c>
      <c r="BK271" s="113">
        <v>0</v>
      </c>
      <c r="BL271" s="113">
        <v>0</v>
      </c>
      <c r="BM271" s="113">
        <v>0</v>
      </c>
      <c r="BN271" s="113">
        <v>0</v>
      </c>
      <c r="BO271" s="113">
        <v>0</v>
      </c>
      <c r="BP271" s="113">
        <v>0</v>
      </c>
      <c r="BQ271" s="113">
        <v>0</v>
      </c>
      <c r="BR271" s="113">
        <v>0</v>
      </c>
      <c r="BS271" s="113">
        <v>0</v>
      </c>
      <c r="BT271" s="113">
        <v>0</v>
      </c>
      <c r="BU271" s="113">
        <v>0</v>
      </c>
      <c r="BV271" s="113">
        <v>232490.58</v>
      </c>
      <c r="BW271" s="113">
        <v>0</v>
      </c>
      <c r="BX271" s="113">
        <v>0</v>
      </c>
      <c r="BY271" s="113">
        <v>0</v>
      </c>
      <c r="BZ271" s="113">
        <v>0</v>
      </c>
      <c r="CA271" s="113">
        <v>0</v>
      </c>
      <c r="CB271" s="113">
        <v>0</v>
      </c>
      <c r="CC271" s="113">
        <v>0</v>
      </c>
      <c r="CD271" s="113">
        <v>0</v>
      </c>
      <c r="CE271" s="113">
        <v>0</v>
      </c>
      <c r="CF271" s="113">
        <v>0</v>
      </c>
      <c r="CG271" s="113">
        <v>0</v>
      </c>
      <c r="CH271" s="113">
        <v>0</v>
      </c>
      <c r="CI271" s="113">
        <v>0</v>
      </c>
      <c r="CJ271" s="113">
        <v>0</v>
      </c>
      <c r="CK271" s="113">
        <v>0</v>
      </c>
      <c r="CL271" s="113">
        <v>0</v>
      </c>
      <c r="CM271" s="113">
        <v>0</v>
      </c>
      <c r="CN271" s="113">
        <v>0</v>
      </c>
      <c r="CO271" s="113">
        <v>0</v>
      </c>
      <c r="CP271" s="113">
        <v>0</v>
      </c>
      <c r="CQ271" s="113">
        <v>0</v>
      </c>
      <c r="CR271" s="113">
        <v>0</v>
      </c>
      <c r="CS271" s="113">
        <v>0</v>
      </c>
      <c r="CT271" s="113">
        <v>0</v>
      </c>
      <c r="CU271" s="113">
        <v>0</v>
      </c>
      <c r="CV271" s="113">
        <v>0</v>
      </c>
      <c r="CW271" s="113">
        <v>0</v>
      </c>
      <c r="CX271" s="113">
        <v>0</v>
      </c>
      <c r="CY271" s="113">
        <v>0</v>
      </c>
      <c r="CZ271" s="113">
        <v>0</v>
      </c>
      <c r="DA271" s="113">
        <v>0</v>
      </c>
      <c r="DB271" s="113">
        <v>0</v>
      </c>
      <c r="DC271" s="113">
        <v>0</v>
      </c>
      <c r="DD271" s="113">
        <v>0</v>
      </c>
      <c r="DE271" s="113">
        <v>0</v>
      </c>
      <c r="DF271" s="113">
        <v>0</v>
      </c>
      <c r="DG271" s="113">
        <v>0</v>
      </c>
      <c r="DH271" s="113">
        <v>0</v>
      </c>
      <c r="DI271" s="113">
        <v>0</v>
      </c>
      <c r="DJ271" s="113">
        <v>0</v>
      </c>
      <c r="DK271" s="113">
        <v>0</v>
      </c>
      <c r="DL271" s="113">
        <v>0</v>
      </c>
      <c r="DM271" s="113">
        <v>0</v>
      </c>
      <c r="DN271" s="113">
        <v>0</v>
      </c>
      <c r="DO271" s="113">
        <v>0</v>
      </c>
      <c r="DP271" s="113">
        <v>0</v>
      </c>
      <c r="DQ271" s="113">
        <v>0</v>
      </c>
      <c r="DR271" s="113">
        <v>0</v>
      </c>
      <c r="DS271" s="113">
        <v>0</v>
      </c>
      <c r="DT271" s="113">
        <v>0</v>
      </c>
      <c r="DU271" s="113">
        <v>0</v>
      </c>
      <c r="DV271" s="113">
        <v>0</v>
      </c>
      <c r="DW271" s="113">
        <v>0</v>
      </c>
      <c r="DX271" s="113">
        <v>0</v>
      </c>
      <c r="DY271" s="113">
        <v>0</v>
      </c>
      <c r="DZ271" s="113">
        <v>0</v>
      </c>
      <c r="EA271" s="113">
        <v>0</v>
      </c>
      <c r="EB271" s="113">
        <v>0</v>
      </c>
      <c r="EC271" s="113">
        <v>0</v>
      </c>
      <c r="ED271" s="113">
        <v>0</v>
      </c>
      <c r="EE271" s="113">
        <v>0</v>
      </c>
      <c r="EF271" s="113">
        <v>0</v>
      </c>
      <c r="EG271" s="113">
        <v>0</v>
      </c>
      <c r="EH271" s="113">
        <v>0</v>
      </c>
      <c r="EI271" s="113">
        <v>0</v>
      </c>
      <c r="EJ271" s="113">
        <v>0</v>
      </c>
      <c r="EK271" s="113">
        <v>0</v>
      </c>
      <c r="EL271" s="113">
        <v>0</v>
      </c>
      <c r="EM271" s="113">
        <v>0</v>
      </c>
      <c r="EN271" s="113">
        <v>0</v>
      </c>
      <c r="EO271" s="113">
        <v>0</v>
      </c>
      <c r="EP271" s="113">
        <v>0</v>
      </c>
      <c r="EQ271" s="113">
        <v>0</v>
      </c>
      <c r="ER271" s="113">
        <v>0</v>
      </c>
      <c r="ES271" s="113">
        <v>0</v>
      </c>
      <c r="ET271" s="113">
        <v>0</v>
      </c>
      <c r="EU271" s="113">
        <v>0</v>
      </c>
      <c r="EV271" s="113">
        <v>0</v>
      </c>
      <c r="EW271" s="113">
        <v>0</v>
      </c>
      <c r="EX271" s="113">
        <v>0</v>
      </c>
      <c r="EY271" s="113">
        <v>0</v>
      </c>
      <c r="EZ271" s="113">
        <v>0</v>
      </c>
      <c r="FA271" s="113">
        <v>0</v>
      </c>
      <c r="FB271" s="113">
        <v>0</v>
      </c>
      <c r="FC271" s="113">
        <v>0</v>
      </c>
      <c r="FD271" s="113">
        <v>0</v>
      </c>
      <c r="FE271" s="113">
        <v>0</v>
      </c>
      <c r="FF271" s="113">
        <v>0</v>
      </c>
      <c r="FG271" s="113">
        <v>0</v>
      </c>
      <c r="FH271" s="113">
        <v>0</v>
      </c>
      <c r="FI271" s="113">
        <v>0</v>
      </c>
      <c r="FJ271" s="113">
        <v>0</v>
      </c>
      <c r="FK271" s="113">
        <v>0</v>
      </c>
      <c r="FL271" s="113">
        <v>0</v>
      </c>
      <c r="FM271" s="113">
        <v>0</v>
      </c>
      <c r="FN271" s="113">
        <v>0</v>
      </c>
      <c r="FO271" s="113">
        <v>0</v>
      </c>
      <c r="FP271" s="113">
        <v>0</v>
      </c>
      <c r="FQ271" s="113">
        <v>0</v>
      </c>
      <c r="FR271" s="113">
        <v>0</v>
      </c>
      <c r="FS271" s="113">
        <v>0</v>
      </c>
      <c r="FT271" s="113">
        <v>0</v>
      </c>
      <c r="FU271" s="113">
        <v>0</v>
      </c>
      <c r="FV271" s="113">
        <v>0</v>
      </c>
      <c r="FW271" s="113">
        <v>0</v>
      </c>
      <c r="FX271" s="113">
        <v>0</v>
      </c>
      <c r="FY271" s="113">
        <v>0</v>
      </c>
      <c r="FZ271" s="113">
        <v>0</v>
      </c>
      <c r="GA271" s="113">
        <v>0</v>
      </c>
      <c r="GB271" s="113">
        <v>0</v>
      </c>
      <c r="GC271" s="113">
        <v>0</v>
      </c>
      <c r="GD271" s="113">
        <v>0</v>
      </c>
      <c r="GE271" s="113">
        <v>0</v>
      </c>
      <c r="GF271" s="113">
        <v>0</v>
      </c>
      <c r="GG271" s="113">
        <v>0</v>
      </c>
      <c r="GH271" s="113">
        <v>0</v>
      </c>
      <c r="GI271" s="113">
        <f>SUM(E271:GH271)</f>
        <v>232490.58</v>
      </c>
    </row>
    <row r="272" spans="1:191" ht="10.5">
      <c r="A272" s="7" t="s">
        <v>415</v>
      </c>
      <c r="B272" s="726" t="s">
        <v>416</v>
      </c>
      <c r="C272" s="726"/>
      <c r="D272" s="72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116"/>
      <c r="AP272" s="116"/>
      <c r="AQ272" s="116"/>
      <c r="AR272" s="116"/>
      <c r="AS272" s="116"/>
      <c r="AT272" s="116"/>
      <c r="AU272" s="116"/>
      <c r="AV272" s="116"/>
      <c r="AW272" s="116"/>
      <c r="AX272" s="116"/>
      <c r="AY272" s="116"/>
      <c r="AZ272" s="116"/>
      <c r="BA272" s="116"/>
      <c r="BB272" s="116"/>
      <c r="BC272" s="116"/>
      <c r="BD272" s="116"/>
      <c r="BE272" s="116"/>
      <c r="BF272" s="116"/>
      <c r="BG272" s="116"/>
      <c r="BH272" s="116"/>
      <c r="BI272" s="116"/>
      <c r="BJ272" s="116"/>
      <c r="BK272" s="116"/>
      <c r="BL272" s="116"/>
      <c r="BM272" s="116"/>
      <c r="BN272" s="116"/>
      <c r="BO272" s="116"/>
      <c r="BP272" s="116"/>
      <c r="BQ272" s="116"/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  <c r="EB272" s="116"/>
      <c r="EC272" s="116"/>
      <c r="ED272" s="116"/>
      <c r="EE272" s="116"/>
      <c r="EF272" s="116"/>
      <c r="EG272" s="116"/>
      <c r="EH272" s="116"/>
      <c r="EI272" s="116"/>
      <c r="EJ272" s="116"/>
      <c r="EK272" s="116"/>
      <c r="EL272" s="116"/>
      <c r="EM272" s="116"/>
      <c r="EN272" s="116"/>
      <c r="EO272" s="116"/>
      <c r="EP272" s="116"/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6"/>
      <c r="FA272" s="116"/>
      <c r="FB272" s="116"/>
      <c r="FC272" s="116"/>
      <c r="FD272" s="116"/>
      <c r="FE272" s="116"/>
      <c r="FF272" s="116"/>
      <c r="FG272" s="116"/>
      <c r="FH272" s="116"/>
      <c r="FI272" s="116"/>
      <c r="FJ272" s="116"/>
      <c r="FK272" s="116"/>
      <c r="FL272" s="116"/>
      <c r="FM272" s="116"/>
      <c r="FN272" s="116"/>
      <c r="FO272" s="116"/>
      <c r="FP272" s="116"/>
      <c r="FQ272" s="116"/>
      <c r="FR272" s="116"/>
      <c r="FS272" s="116"/>
      <c r="FT272" s="116"/>
      <c r="FU272" s="116"/>
      <c r="FV272" s="116"/>
      <c r="FW272" s="116"/>
      <c r="FX272" s="116"/>
      <c r="FY272" s="116"/>
      <c r="FZ272" s="116"/>
      <c r="GA272" s="116"/>
      <c r="GB272" s="116"/>
      <c r="GC272" s="116"/>
      <c r="GD272" s="116"/>
      <c r="GE272" s="116"/>
      <c r="GF272" s="116"/>
      <c r="GG272" s="116"/>
      <c r="GH272" s="116"/>
      <c r="GI272" s="116"/>
    </row>
    <row r="273" spans="1:191">
      <c r="A273" s="727" t="s">
        <v>0</v>
      </c>
      <c r="B273" s="727"/>
      <c r="C273" s="9" t="s">
        <v>395</v>
      </c>
      <c r="D273" t="s">
        <v>396</v>
      </c>
      <c r="E273" s="113">
        <v>0</v>
      </c>
      <c r="F273" s="113">
        <v>0</v>
      </c>
      <c r="G273" s="113">
        <v>0</v>
      </c>
      <c r="H273" s="113">
        <v>0</v>
      </c>
      <c r="I273" s="113">
        <v>0</v>
      </c>
      <c r="J273" s="113">
        <v>0</v>
      </c>
      <c r="K273" s="113">
        <v>0</v>
      </c>
      <c r="L273" s="113">
        <v>0</v>
      </c>
      <c r="M273" s="113">
        <v>0</v>
      </c>
      <c r="N273" s="113">
        <v>0</v>
      </c>
      <c r="O273" s="113">
        <v>0</v>
      </c>
      <c r="P273" s="113">
        <v>0</v>
      </c>
      <c r="Q273" s="113">
        <v>0</v>
      </c>
      <c r="R273" s="113">
        <v>0</v>
      </c>
      <c r="S273" s="113">
        <v>0</v>
      </c>
      <c r="T273" s="113">
        <v>725628.62</v>
      </c>
      <c r="U273" s="113">
        <v>0</v>
      </c>
      <c r="V273" s="113">
        <v>0</v>
      </c>
      <c r="W273" s="113">
        <v>0</v>
      </c>
      <c r="X273" s="113">
        <v>0</v>
      </c>
      <c r="Y273" s="113">
        <v>0</v>
      </c>
      <c r="Z273" s="113">
        <v>0</v>
      </c>
      <c r="AA273" s="113">
        <v>0</v>
      </c>
      <c r="AB273" s="113">
        <v>0</v>
      </c>
      <c r="AC273" s="113">
        <v>0</v>
      </c>
      <c r="AD273" s="113">
        <v>0</v>
      </c>
      <c r="AE273" s="113">
        <v>0</v>
      </c>
      <c r="AF273" s="113">
        <v>0</v>
      </c>
      <c r="AG273" s="113">
        <v>0</v>
      </c>
      <c r="AH273" s="113">
        <v>0</v>
      </c>
      <c r="AI273" s="113">
        <v>0</v>
      </c>
      <c r="AJ273" s="113">
        <v>0</v>
      </c>
      <c r="AK273" s="113">
        <v>0</v>
      </c>
      <c r="AL273" s="113">
        <v>0</v>
      </c>
      <c r="AM273" s="113">
        <v>0</v>
      </c>
      <c r="AN273" s="113">
        <v>0</v>
      </c>
      <c r="AO273" s="113">
        <v>0</v>
      </c>
      <c r="AP273" s="113">
        <v>0</v>
      </c>
      <c r="AQ273" s="113">
        <v>0</v>
      </c>
      <c r="AR273" s="113">
        <v>0</v>
      </c>
      <c r="AS273" s="113">
        <v>0</v>
      </c>
      <c r="AT273" s="113">
        <v>0</v>
      </c>
      <c r="AU273" s="113">
        <v>0</v>
      </c>
      <c r="AV273" s="113">
        <v>0</v>
      </c>
      <c r="AW273" s="113">
        <v>0</v>
      </c>
      <c r="AX273" s="113">
        <v>0</v>
      </c>
      <c r="AY273" s="113">
        <v>0</v>
      </c>
      <c r="AZ273" s="113">
        <v>0</v>
      </c>
      <c r="BA273" s="113">
        <v>0</v>
      </c>
      <c r="BB273" s="113">
        <v>0</v>
      </c>
      <c r="BC273" s="113">
        <v>0</v>
      </c>
      <c r="BD273" s="113">
        <v>0</v>
      </c>
      <c r="BE273" s="113">
        <v>0</v>
      </c>
      <c r="BF273" s="113">
        <v>0</v>
      </c>
      <c r="BG273" s="113">
        <v>0</v>
      </c>
      <c r="BH273" s="113">
        <v>0</v>
      </c>
      <c r="BI273" s="113">
        <v>0</v>
      </c>
      <c r="BJ273" s="113">
        <v>0</v>
      </c>
      <c r="BK273" s="113">
        <v>0</v>
      </c>
      <c r="BL273" s="113">
        <v>0</v>
      </c>
      <c r="BM273" s="113">
        <v>0</v>
      </c>
      <c r="BN273" s="113">
        <v>0</v>
      </c>
      <c r="BO273" s="113">
        <v>0</v>
      </c>
      <c r="BP273" s="113">
        <v>0</v>
      </c>
      <c r="BQ273" s="113">
        <v>0</v>
      </c>
      <c r="BR273" s="113">
        <v>0</v>
      </c>
      <c r="BS273" s="113">
        <v>11246.99</v>
      </c>
      <c r="BT273" s="113">
        <v>0</v>
      </c>
      <c r="BU273" s="113">
        <v>0</v>
      </c>
      <c r="BV273" s="113">
        <v>0</v>
      </c>
      <c r="BW273" s="113">
        <v>0</v>
      </c>
      <c r="BX273" s="113">
        <v>0</v>
      </c>
      <c r="BY273" s="113">
        <v>0</v>
      </c>
      <c r="BZ273" s="113">
        <v>0</v>
      </c>
      <c r="CA273" s="113">
        <v>0</v>
      </c>
      <c r="CB273" s="113">
        <v>0</v>
      </c>
      <c r="CC273" s="113">
        <v>0</v>
      </c>
      <c r="CD273" s="113">
        <v>0</v>
      </c>
      <c r="CE273" s="113">
        <v>0</v>
      </c>
      <c r="CF273" s="113">
        <v>0</v>
      </c>
      <c r="CG273" s="113">
        <v>0</v>
      </c>
      <c r="CH273" s="113">
        <v>0</v>
      </c>
      <c r="CI273" s="113">
        <v>0</v>
      </c>
      <c r="CJ273" s="113">
        <v>0</v>
      </c>
      <c r="CK273" s="113">
        <v>0</v>
      </c>
      <c r="CL273" s="113">
        <v>0</v>
      </c>
      <c r="CM273" s="113">
        <v>0</v>
      </c>
      <c r="CN273" s="113">
        <v>0</v>
      </c>
      <c r="CO273" s="113">
        <v>0</v>
      </c>
      <c r="CP273" s="113">
        <v>0</v>
      </c>
      <c r="CQ273" s="113">
        <v>0</v>
      </c>
      <c r="CR273" s="113">
        <v>0</v>
      </c>
      <c r="CS273" s="113">
        <v>0</v>
      </c>
      <c r="CT273" s="113">
        <v>0</v>
      </c>
      <c r="CU273" s="113">
        <v>0</v>
      </c>
      <c r="CV273" s="113">
        <v>0</v>
      </c>
      <c r="CW273" s="113">
        <v>0</v>
      </c>
      <c r="CX273" s="113">
        <v>0</v>
      </c>
      <c r="CY273" s="113">
        <v>0</v>
      </c>
      <c r="CZ273" s="113">
        <v>0</v>
      </c>
      <c r="DA273" s="113">
        <v>0</v>
      </c>
      <c r="DB273" s="113">
        <v>0</v>
      </c>
      <c r="DC273" s="113">
        <v>0</v>
      </c>
      <c r="DD273" s="113">
        <v>0</v>
      </c>
      <c r="DE273" s="113">
        <v>0</v>
      </c>
      <c r="DF273" s="113">
        <v>0</v>
      </c>
      <c r="DG273" s="113">
        <v>0</v>
      </c>
      <c r="DH273" s="113">
        <v>0</v>
      </c>
      <c r="DI273" s="113">
        <v>0</v>
      </c>
      <c r="DJ273" s="113">
        <v>0</v>
      </c>
      <c r="DK273" s="113">
        <v>0</v>
      </c>
      <c r="DL273" s="113">
        <v>0</v>
      </c>
      <c r="DM273" s="113">
        <v>0</v>
      </c>
      <c r="DN273" s="113">
        <v>0</v>
      </c>
      <c r="DO273" s="113">
        <v>0</v>
      </c>
      <c r="DP273" s="113">
        <v>0</v>
      </c>
      <c r="DQ273" s="113">
        <v>0</v>
      </c>
      <c r="DR273" s="113">
        <v>0</v>
      </c>
      <c r="DS273" s="113">
        <v>5509.61</v>
      </c>
      <c r="DT273" s="113">
        <v>0</v>
      </c>
      <c r="DU273" s="113">
        <v>0</v>
      </c>
      <c r="DV273" s="113">
        <v>0</v>
      </c>
      <c r="DW273" s="113">
        <v>0</v>
      </c>
      <c r="DX273" s="113">
        <v>0</v>
      </c>
      <c r="DY273" s="113">
        <v>0</v>
      </c>
      <c r="DZ273" s="113">
        <v>0</v>
      </c>
      <c r="EA273" s="113">
        <v>0</v>
      </c>
      <c r="EB273" s="113">
        <v>0</v>
      </c>
      <c r="EC273" s="113">
        <v>0</v>
      </c>
      <c r="ED273" s="113">
        <v>0</v>
      </c>
      <c r="EE273" s="113">
        <v>0</v>
      </c>
      <c r="EF273" s="113">
        <v>0</v>
      </c>
      <c r="EG273" s="113">
        <v>8800.42</v>
      </c>
      <c r="EH273" s="113">
        <v>0</v>
      </c>
      <c r="EI273" s="113">
        <v>0</v>
      </c>
      <c r="EJ273" s="113">
        <v>0</v>
      </c>
      <c r="EK273" s="113">
        <v>0</v>
      </c>
      <c r="EL273" s="113">
        <v>0</v>
      </c>
      <c r="EM273" s="113">
        <v>0</v>
      </c>
      <c r="EN273" s="113">
        <v>0</v>
      </c>
      <c r="EO273" s="113">
        <v>0</v>
      </c>
      <c r="EP273" s="113">
        <v>0</v>
      </c>
      <c r="EQ273" s="113">
        <v>0</v>
      </c>
      <c r="ER273" s="113">
        <v>0</v>
      </c>
      <c r="ES273" s="113">
        <v>0</v>
      </c>
      <c r="ET273" s="113">
        <v>0</v>
      </c>
      <c r="EU273" s="113">
        <v>0</v>
      </c>
      <c r="EV273" s="113">
        <v>4326.8</v>
      </c>
      <c r="EW273" s="113">
        <v>0</v>
      </c>
      <c r="EX273" s="113">
        <v>0</v>
      </c>
      <c r="EY273" s="113">
        <v>0</v>
      </c>
      <c r="EZ273" s="113">
        <v>0</v>
      </c>
      <c r="FA273" s="113">
        <v>0</v>
      </c>
      <c r="FB273" s="113">
        <v>0</v>
      </c>
      <c r="FC273" s="113">
        <v>0</v>
      </c>
      <c r="FD273" s="113">
        <v>0</v>
      </c>
      <c r="FE273" s="113">
        <v>0</v>
      </c>
      <c r="FF273" s="113">
        <v>0</v>
      </c>
      <c r="FG273" s="113">
        <v>0</v>
      </c>
      <c r="FH273" s="113">
        <v>0</v>
      </c>
      <c r="FI273" s="113">
        <v>0</v>
      </c>
      <c r="FJ273" s="113">
        <v>0</v>
      </c>
      <c r="FK273" s="113">
        <v>0</v>
      </c>
      <c r="FL273" s="113">
        <v>1191.5</v>
      </c>
      <c r="FM273" s="113">
        <v>7651.02</v>
      </c>
      <c r="FN273" s="113">
        <v>0</v>
      </c>
      <c r="FO273" s="113">
        <v>0</v>
      </c>
      <c r="FP273" s="113">
        <v>0</v>
      </c>
      <c r="FQ273" s="113">
        <v>0</v>
      </c>
      <c r="FR273" s="113">
        <v>0</v>
      </c>
      <c r="FS273" s="113">
        <v>0</v>
      </c>
      <c r="FT273" s="113">
        <v>0</v>
      </c>
      <c r="FU273" s="113">
        <v>0</v>
      </c>
      <c r="FV273" s="113">
        <v>0</v>
      </c>
      <c r="FW273" s="113">
        <v>0</v>
      </c>
      <c r="FX273" s="113">
        <v>0</v>
      </c>
      <c r="FY273" s="113">
        <v>0</v>
      </c>
      <c r="FZ273" s="113">
        <v>0</v>
      </c>
      <c r="GA273" s="113">
        <v>0</v>
      </c>
      <c r="GB273" s="113">
        <v>0</v>
      </c>
      <c r="GC273" s="113">
        <v>0</v>
      </c>
      <c r="GD273" s="113">
        <v>0</v>
      </c>
      <c r="GE273" s="113">
        <v>0</v>
      </c>
      <c r="GF273" s="113">
        <v>0</v>
      </c>
      <c r="GG273" s="113">
        <v>0</v>
      </c>
      <c r="GH273" s="113">
        <v>0</v>
      </c>
      <c r="GI273" s="113">
        <f>SUM(E273:GH273)</f>
        <v>764354.96000000008</v>
      </c>
    </row>
    <row r="274" spans="1:191" ht="10.5">
      <c r="A274" s="7" t="s">
        <v>417</v>
      </c>
      <c r="B274" s="726" t="s">
        <v>418</v>
      </c>
      <c r="C274" s="726"/>
      <c r="D274" s="72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AX274" s="116"/>
      <c r="AY274" s="116"/>
      <c r="AZ274" s="116"/>
      <c r="BA274" s="116"/>
      <c r="BB274" s="116"/>
      <c r="BC274" s="116"/>
      <c r="BD274" s="116"/>
      <c r="BE274" s="116"/>
      <c r="BF274" s="116"/>
      <c r="BG274" s="116"/>
      <c r="BH274" s="116"/>
      <c r="BI274" s="116"/>
      <c r="BJ274" s="116"/>
      <c r="BK274" s="116"/>
      <c r="BL274" s="116"/>
      <c r="BM274" s="116"/>
      <c r="BN274" s="116"/>
      <c r="BO274" s="116"/>
      <c r="BP274" s="116"/>
      <c r="BQ274" s="116"/>
      <c r="BR274" s="116"/>
      <c r="BS274" s="116"/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  <c r="EB274" s="116"/>
      <c r="EC274" s="116"/>
      <c r="ED274" s="116"/>
      <c r="EE274" s="116"/>
      <c r="EF274" s="116"/>
      <c r="EG274" s="116"/>
      <c r="EH274" s="116"/>
      <c r="EI274" s="116"/>
      <c r="EJ274" s="116"/>
      <c r="EK274" s="116"/>
      <c r="EL274" s="116"/>
      <c r="EM274" s="116"/>
      <c r="EN274" s="116"/>
      <c r="EO274" s="116"/>
      <c r="EP274" s="116"/>
      <c r="EQ274" s="116"/>
      <c r="ER274" s="116"/>
      <c r="ES274" s="116"/>
      <c r="ET274" s="116"/>
      <c r="EU274" s="116"/>
      <c r="EV274" s="116"/>
      <c r="EW274" s="116"/>
      <c r="EX274" s="116"/>
      <c r="EY274" s="116"/>
      <c r="EZ274" s="116"/>
      <c r="FA274" s="116"/>
      <c r="FB274" s="116"/>
      <c r="FC274" s="116"/>
      <c r="FD274" s="116"/>
      <c r="FE274" s="116"/>
      <c r="FF274" s="116"/>
      <c r="FG274" s="116"/>
      <c r="FH274" s="116"/>
      <c r="FI274" s="116"/>
      <c r="FJ274" s="116"/>
      <c r="FK274" s="116"/>
      <c r="FL274" s="116"/>
      <c r="FM274" s="116"/>
      <c r="FN274" s="116"/>
      <c r="FO274" s="116"/>
      <c r="FP274" s="116"/>
      <c r="FQ274" s="116"/>
      <c r="FR274" s="116"/>
      <c r="FS274" s="116"/>
      <c r="FT274" s="116"/>
      <c r="FU274" s="116"/>
      <c r="FV274" s="116"/>
      <c r="FW274" s="116"/>
      <c r="FX274" s="116"/>
      <c r="FY274" s="116"/>
      <c r="FZ274" s="116"/>
      <c r="GA274" s="116"/>
      <c r="GB274" s="116"/>
      <c r="GC274" s="116"/>
      <c r="GD274" s="116"/>
      <c r="GE274" s="116"/>
      <c r="GF274" s="116"/>
      <c r="GG274" s="116"/>
      <c r="GH274" s="116"/>
      <c r="GI274" s="116"/>
    </row>
    <row r="275" spans="1:191">
      <c r="A275" s="727" t="s">
        <v>0</v>
      </c>
      <c r="B275" s="727"/>
      <c r="C275" s="9" t="s">
        <v>207</v>
      </c>
      <c r="D275" t="s">
        <v>208</v>
      </c>
      <c r="E275" s="113">
        <v>0</v>
      </c>
      <c r="F275" s="113">
        <v>0</v>
      </c>
      <c r="G275" s="113">
        <v>0</v>
      </c>
      <c r="H275" s="113">
        <v>0</v>
      </c>
      <c r="I275" s="113">
        <v>0</v>
      </c>
      <c r="J275" s="113">
        <v>0</v>
      </c>
      <c r="K275" s="113">
        <v>0</v>
      </c>
      <c r="L275" s="113">
        <v>0</v>
      </c>
      <c r="M275" s="113">
        <v>0</v>
      </c>
      <c r="N275" s="113">
        <v>0</v>
      </c>
      <c r="O275" s="113">
        <v>0</v>
      </c>
      <c r="P275" s="113">
        <v>0</v>
      </c>
      <c r="Q275" s="113">
        <v>0</v>
      </c>
      <c r="R275" s="113">
        <v>0</v>
      </c>
      <c r="S275" s="113">
        <v>0</v>
      </c>
      <c r="T275" s="113">
        <v>0</v>
      </c>
      <c r="U275" s="113">
        <v>0</v>
      </c>
      <c r="V275" s="113">
        <v>0</v>
      </c>
      <c r="W275" s="113">
        <v>0</v>
      </c>
      <c r="X275" s="113">
        <v>0</v>
      </c>
      <c r="Y275" s="113">
        <v>0</v>
      </c>
      <c r="Z275" s="113">
        <v>0</v>
      </c>
      <c r="AA275" s="113">
        <v>0</v>
      </c>
      <c r="AB275" s="113">
        <v>0</v>
      </c>
      <c r="AC275" s="113">
        <v>0</v>
      </c>
      <c r="AD275" s="113">
        <v>0</v>
      </c>
      <c r="AE275" s="113">
        <v>0</v>
      </c>
      <c r="AF275" s="113">
        <v>0</v>
      </c>
      <c r="AG275" s="113">
        <v>0</v>
      </c>
      <c r="AH275" s="113">
        <v>0</v>
      </c>
      <c r="AI275" s="113">
        <v>0</v>
      </c>
      <c r="AJ275" s="113">
        <v>0</v>
      </c>
      <c r="AK275" s="113">
        <v>0</v>
      </c>
      <c r="AL275" s="113">
        <v>0</v>
      </c>
      <c r="AM275" s="113">
        <v>0</v>
      </c>
      <c r="AN275" s="113">
        <v>0</v>
      </c>
      <c r="AO275" s="113">
        <v>0</v>
      </c>
      <c r="AP275" s="113">
        <v>0</v>
      </c>
      <c r="AQ275" s="113">
        <v>0</v>
      </c>
      <c r="AR275" s="113">
        <v>0</v>
      </c>
      <c r="AS275" s="113">
        <v>0</v>
      </c>
      <c r="AT275" s="113">
        <v>0</v>
      </c>
      <c r="AU275" s="113">
        <v>0</v>
      </c>
      <c r="AV275" s="113">
        <v>0</v>
      </c>
      <c r="AW275" s="113">
        <v>0</v>
      </c>
      <c r="AX275" s="113">
        <v>0</v>
      </c>
      <c r="AY275" s="113">
        <v>0</v>
      </c>
      <c r="AZ275" s="113">
        <v>0</v>
      </c>
      <c r="BA275" s="113">
        <v>0</v>
      </c>
      <c r="BB275" s="113">
        <v>0</v>
      </c>
      <c r="BC275" s="113">
        <v>0</v>
      </c>
      <c r="BD275" s="113">
        <v>0</v>
      </c>
      <c r="BE275" s="113">
        <v>0</v>
      </c>
      <c r="BF275" s="113">
        <v>0</v>
      </c>
      <c r="BG275" s="113">
        <v>7.72</v>
      </c>
      <c r="BH275" s="113">
        <v>0</v>
      </c>
      <c r="BI275" s="113">
        <v>0</v>
      </c>
      <c r="BJ275" s="113">
        <v>0</v>
      </c>
      <c r="BK275" s="113">
        <v>0</v>
      </c>
      <c r="BL275" s="113">
        <v>0</v>
      </c>
      <c r="BM275" s="113">
        <v>0</v>
      </c>
      <c r="BN275" s="113">
        <v>0</v>
      </c>
      <c r="BO275" s="113">
        <v>0</v>
      </c>
      <c r="BP275" s="113">
        <v>0</v>
      </c>
      <c r="BQ275" s="113">
        <v>0</v>
      </c>
      <c r="BR275" s="113">
        <v>0</v>
      </c>
      <c r="BS275" s="113">
        <v>0</v>
      </c>
      <c r="BT275" s="113">
        <v>0</v>
      </c>
      <c r="BU275" s="113">
        <v>0</v>
      </c>
      <c r="BV275" s="113">
        <v>5015.47</v>
      </c>
      <c r="BW275" s="113">
        <v>0</v>
      </c>
      <c r="BX275" s="113">
        <v>0</v>
      </c>
      <c r="BY275" s="113">
        <v>0</v>
      </c>
      <c r="BZ275" s="113">
        <v>0</v>
      </c>
      <c r="CA275" s="113">
        <v>0</v>
      </c>
      <c r="CB275" s="113">
        <v>0</v>
      </c>
      <c r="CC275" s="113">
        <v>0</v>
      </c>
      <c r="CD275" s="113">
        <v>0</v>
      </c>
      <c r="CE275" s="113">
        <v>0</v>
      </c>
      <c r="CF275" s="113">
        <v>0</v>
      </c>
      <c r="CG275" s="113">
        <v>0</v>
      </c>
      <c r="CH275" s="113">
        <v>0</v>
      </c>
      <c r="CI275" s="113">
        <v>0</v>
      </c>
      <c r="CJ275" s="113">
        <v>0</v>
      </c>
      <c r="CK275" s="113">
        <v>0</v>
      </c>
      <c r="CL275" s="113">
        <v>0</v>
      </c>
      <c r="CM275" s="113">
        <v>0</v>
      </c>
      <c r="CN275" s="113">
        <v>0</v>
      </c>
      <c r="CO275" s="113">
        <v>0</v>
      </c>
      <c r="CP275" s="113">
        <v>0</v>
      </c>
      <c r="CQ275" s="113">
        <v>0</v>
      </c>
      <c r="CR275" s="113">
        <v>0</v>
      </c>
      <c r="CS275" s="113">
        <v>0</v>
      </c>
      <c r="CT275" s="113">
        <v>0</v>
      </c>
      <c r="CU275" s="113">
        <v>0</v>
      </c>
      <c r="CV275" s="113">
        <v>0</v>
      </c>
      <c r="CW275" s="113">
        <v>0</v>
      </c>
      <c r="CX275" s="113">
        <v>0</v>
      </c>
      <c r="CY275" s="113">
        <v>0</v>
      </c>
      <c r="CZ275" s="113">
        <v>0</v>
      </c>
      <c r="DA275" s="113">
        <v>0</v>
      </c>
      <c r="DB275" s="113">
        <v>50.39</v>
      </c>
      <c r="DC275" s="113">
        <v>0</v>
      </c>
      <c r="DD275" s="113">
        <v>0</v>
      </c>
      <c r="DE275" s="113">
        <v>0</v>
      </c>
      <c r="DF275" s="113">
        <v>5.58</v>
      </c>
      <c r="DG275" s="113">
        <v>0</v>
      </c>
      <c r="DH275" s="113">
        <v>11546.77</v>
      </c>
      <c r="DI275" s="113">
        <v>0</v>
      </c>
      <c r="DJ275" s="113">
        <v>0</v>
      </c>
      <c r="DK275" s="113">
        <v>0</v>
      </c>
      <c r="DL275" s="113">
        <v>0</v>
      </c>
      <c r="DM275" s="113">
        <v>0</v>
      </c>
      <c r="DN275" s="113">
        <v>0</v>
      </c>
      <c r="DO275" s="113">
        <v>0</v>
      </c>
      <c r="DP275" s="113">
        <v>0</v>
      </c>
      <c r="DQ275" s="113">
        <v>0</v>
      </c>
      <c r="DR275" s="113">
        <v>0</v>
      </c>
      <c r="DS275" s="113">
        <v>0</v>
      </c>
      <c r="DT275" s="113">
        <v>0</v>
      </c>
      <c r="DU275" s="113">
        <v>0</v>
      </c>
      <c r="DV275" s="113">
        <v>0</v>
      </c>
      <c r="DW275" s="113">
        <v>0</v>
      </c>
      <c r="DX275" s="113">
        <v>0</v>
      </c>
      <c r="DY275" s="113">
        <v>0</v>
      </c>
      <c r="DZ275" s="113">
        <v>0</v>
      </c>
      <c r="EA275" s="113">
        <v>0</v>
      </c>
      <c r="EB275" s="113">
        <v>0</v>
      </c>
      <c r="EC275" s="113">
        <v>0</v>
      </c>
      <c r="ED275" s="113">
        <v>0</v>
      </c>
      <c r="EE275" s="113">
        <v>0</v>
      </c>
      <c r="EF275" s="113">
        <v>0</v>
      </c>
      <c r="EG275" s="113">
        <v>0</v>
      </c>
      <c r="EH275" s="113">
        <v>0</v>
      </c>
      <c r="EI275" s="113">
        <v>0</v>
      </c>
      <c r="EJ275" s="113">
        <v>0</v>
      </c>
      <c r="EK275" s="113">
        <v>0</v>
      </c>
      <c r="EL275" s="113">
        <v>0</v>
      </c>
      <c r="EM275" s="113">
        <v>0</v>
      </c>
      <c r="EN275" s="113">
        <v>0</v>
      </c>
      <c r="EO275" s="113">
        <v>0</v>
      </c>
      <c r="EP275" s="113">
        <v>0</v>
      </c>
      <c r="EQ275" s="113">
        <v>0</v>
      </c>
      <c r="ER275" s="113">
        <v>0</v>
      </c>
      <c r="ES275" s="113">
        <v>0</v>
      </c>
      <c r="ET275" s="113">
        <v>0</v>
      </c>
      <c r="EU275" s="113">
        <v>0</v>
      </c>
      <c r="EV275" s="113">
        <v>0</v>
      </c>
      <c r="EW275" s="113">
        <v>0</v>
      </c>
      <c r="EX275" s="113">
        <v>0</v>
      </c>
      <c r="EY275" s="113">
        <v>0</v>
      </c>
      <c r="EZ275" s="113">
        <v>0</v>
      </c>
      <c r="FA275" s="113">
        <v>0</v>
      </c>
      <c r="FB275" s="113">
        <v>0</v>
      </c>
      <c r="FC275" s="113">
        <v>0</v>
      </c>
      <c r="FD275" s="113">
        <v>0</v>
      </c>
      <c r="FE275" s="113">
        <v>0</v>
      </c>
      <c r="FF275" s="113">
        <v>0</v>
      </c>
      <c r="FG275" s="113">
        <v>0</v>
      </c>
      <c r="FH275" s="113">
        <v>0</v>
      </c>
      <c r="FI275" s="113">
        <v>0</v>
      </c>
      <c r="FJ275" s="113">
        <v>0</v>
      </c>
      <c r="FK275" s="113">
        <v>0</v>
      </c>
      <c r="FL275" s="113">
        <v>0</v>
      </c>
      <c r="FM275" s="113">
        <v>0</v>
      </c>
      <c r="FN275" s="113">
        <v>0</v>
      </c>
      <c r="FO275" s="113">
        <v>0</v>
      </c>
      <c r="FP275" s="113">
        <v>0</v>
      </c>
      <c r="FQ275" s="113">
        <v>0</v>
      </c>
      <c r="FR275" s="113">
        <v>0</v>
      </c>
      <c r="FS275" s="113">
        <v>0</v>
      </c>
      <c r="FT275" s="113">
        <v>0</v>
      </c>
      <c r="FU275" s="113">
        <v>0</v>
      </c>
      <c r="FV275" s="113">
        <v>0</v>
      </c>
      <c r="FW275" s="113">
        <v>0</v>
      </c>
      <c r="FX275" s="113">
        <v>0</v>
      </c>
      <c r="FY275" s="113">
        <v>0</v>
      </c>
      <c r="FZ275" s="113">
        <v>0</v>
      </c>
      <c r="GA275" s="113">
        <v>0</v>
      </c>
      <c r="GB275" s="113">
        <v>0</v>
      </c>
      <c r="GC275" s="113">
        <v>0</v>
      </c>
      <c r="GD275" s="113">
        <v>0</v>
      </c>
      <c r="GE275" s="113">
        <v>0</v>
      </c>
      <c r="GF275" s="113">
        <v>0</v>
      </c>
      <c r="GG275" s="113">
        <v>0</v>
      </c>
      <c r="GH275" s="113">
        <v>0</v>
      </c>
      <c r="GI275" s="113">
        <f>SUM(E275:GH275)</f>
        <v>16625.93</v>
      </c>
    </row>
    <row r="276" spans="1:191">
      <c r="A276" s="727" t="s">
        <v>0</v>
      </c>
      <c r="B276" s="727"/>
      <c r="C276" s="9" t="s">
        <v>233</v>
      </c>
      <c r="D276" t="s">
        <v>234</v>
      </c>
      <c r="E276" s="113">
        <v>0</v>
      </c>
      <c r="F276" s="113">
        <v>0</v>
      </c>
      <c r="G276" s="113">
        <v>0</v>
      </c>
      <c r="H276" s="113">
        <v>0</v>
      </c>
      <c r="I276" s="113">
        <v>0</v>
      </c>
      <c r="J276" s="113">
        <v>0</v>
      </c>
      <c r="K276" s="113">
        <v>0</v>
      </c>
      <c r="L276" s="113">
        <v>0</v>
      </c>
      <c r="M276" s="113">
        <v>0</v>
      </c>
      <c r="N276" s="113">
        <v>0</v>
      </c>
      <c r="O276" s="113">
        <v>0</v>
      </c>
      <c r="P276" s="113">
        <v>0</v>
      </c>
      <c r="Q276" s="113">
        <v>82.32</v>
      </c>
      <c r="R276" s="113">
        <v>0</v>
      </c>
      <c r="S276" s="113">
        <v>0</v>
      </c>
      <c r="T276" s="113">
        <v>0</v>
      </c>
      <c r="U276" s="113">
        <v>0</v>
      </c>
      <c r="V276" s="113">
        <v>1315</v>
      </c>
      <c r="W276" s="113">
        <v>0</v>
      </c>
      <c r="X276" s="113">
        <v>0</v>
      </c>
      <c r="Y276" s="113">
        <v>0</v>
      </c>
      <c r="Z276" s="113">
        <v>0</v>
      </c>
      <c r="AA276" s="113">
        <v>0</v>
      </c>
      <c r="AB276" s="113">
        <v>0</v>
      </c>
      <c r="AC276" s="113">
        <v>0</v>
      </c>
      <c r="AD276" s="113">
        <v>0</v>
      </c>
      <c r="AE276" s="113">
        <v>0</v>
      </c>
      <c r="AF276" s="113">
        <v>0</v>
      </c>
      <c r="AG276" s="113">
        <v>72.19</v>
      </c>
      <c r="AH276" s="113">
        <v>0</v>
      </c>
      <c r="AI276" s="113">
        <v>0</v>
      </c>
      <c r="AJ276" s="113">
        <v>0</v>
      </c>
      <c r="AK276" s="113">
        <v>0</v>
      </c>
      <c r="AL276" s="113">
        <v>0</v>
      </c>
      <c r="AM276" s="113">
        <v>0</v>
      </c>
      <c r="AN276" s="113">
        <v>0</v>
      </c>
      <c r="AO276" s="113">
        <v>0</v>
      </c>
      <c r="AP276" s="113">
        <v>0</v>
      </c>
      <c r="AQ276" s="113">
        <v>0</v>
      </c>
      <c r="AR276" s="113">
        <v>0</v>
      </c>
      <c r="AS276" s="113">
        <v>0</v>
      </c>
      <c r="AT276" s="113">
        <v>0</v>
      </c>
      <c r="AU276" s="113">
        <v>0</v>
      </c>
      <c r="AV276" s="113">
        <v>0</v>
      </c>
      <c r="AW276" s="113">
        <v>0</v>
      </c>
      <c r="AX276" s="113">
        <v>0</v>
      </c>
      <c r="AY276" s="113">
        <v>0</v>
      </c>
      <c r="AZ276" s="113">
        <v>0</v>
      </c>
      <c r="BA276" s="113">
        <v>0</v>
      </c>
      <c r="BB276" s="113">
        <v>0</v>
      </c>
      <c r="BC276" s="113">
        <v>0</v>
      </c>
      <c r="BD276" s="113">
        <v>0</v>
      </c>
      <c r="BE276" s="113">
        <v>0</v>
      </c>
      <c r="BF276" s="113">
        <v>0</v>
      </c>
      <c r="BG276" s="113">
        <v>0</v>
      </c>
      <c r="BH276" s="113">
        <v>0</v>
      </c>
      <c r="BI276" s="113">
        <v>0</v>
      </c>
      <c r="BJ276" s="113">
        <v>0</v>
      </c>
      <c r="BK276" s="113">
        <v>0</v>
      </c>
      <c r="BL276" s="113">
        <v>0</v>
      </c>
      <c r="BM276" s="113">
        <v>0</v>
      </c>
      <c r="BN276" s="113">
        <v>0</v>
      </c>
      <c r="BO276" s="113">
        <v>0</v>
      </c>
      <c r="BP276" s="113">
        <v>0</v>
      </c>
      <c r="BQ276" s="113">
        <v>0</v>
      </c>
      <c r="BR276" s="113">
        <v>0</v>
      </c>
      <c r="BS276" s="113">
        <v>0</v>
      </c>
      <c r="BT276" s="113">
        <v>0</v>
      </c>
      <c r="BU276" s="113">
        <v>0</v>
      </c>
      <c r="BV276" s="113">
        <v>0</v>
      </c>
      <c r="BW276" s="113">
        <v>0</v>
      </c>
      <c r="BX276" s="113">
        <v>225540.1</v>
      </c>
      <c r="BY276" s="113">
        <v>0</v>
      </c>
      <c r="BZ276" s="113">
        <v>0</v>
      </c>
      <c r="CA276" s="113">
        <v>0</v>
      </c>
      <c r="CB276" s="113">
        <v>0</v>
      </c>
      <c r="CC276" s="113">
        <v>0</v>
      </c>
      <c r="CD276" s="113">
        <v>0</v>
      </c>
      <c r="CE276" s="113">
        <v>0</v>
      </c>
      <c r="CF276" s="113">
        <v>0</v>
      </c>
      <c r="CG276" s="113">
        <v>0</v>
      </c>
      <c r="CH276" s="113">
        <v>0</v>
      </c>
      <c r="CI276" s="113">
        <v>0</v>
      </c>
      <c r="CJ276" s="113">
        <v>0</v>
      </c>
      <c r="CK276" s="113">
        <v>0</v>
      </c>
      <c r="CL276" s="113">
        <v>0</v>
      </c>
      <c r="CM276" s="113">
        <v>0</v>
      </c>
      <c r="CN276" s="113">
        <v>0</v>
      </c>
      <c r="CO276" s="113">
        <v>103.11</v>
      </c>
      <c r="CP276" s="113">
        <v>0</v>
      </c>
      <c r="CQ276" s="113">
        <v>0</v>
      </c>
      <c r="CR276" s="113">
        <v>0</v>
      </c>
      <c r="CS276" s="113">
        <v>0</v>
      </c>
      <c r="CT276" s="113">
        <v>0</v>
      </c>
      <c r="CU276" s="113">
        <v>0</v>
      </c>
      <c r="CV276" s="113">
        <v>0</v>
      </c>
      <c r="CW276" s="113">
        <v>0</v>
      </c>
      <c r="CX276" s="113">
        <v>0</v>
      </c>
      <c r="CY276" s="113">
        <v>0</v>
      </c>
      <c r="CZ276" s="113">
        <v>0</v>
      </c>
      <c r="DA276" s="113">
        <v>0</v>
      </c>
      <c r="DB276" s="113">
        <v>0</v>
      </c>
      <c r="DC276" s="113">
        <v>0</v>
      </c>
      <c r="DD276" s="113">
        <v>0</v>
      </c>
      <c r="DE276" s="113">
        <v>0</v>
      </c>
      <c r="DF276" s="113">
        <v>0</v>
      </c>
      <c r="DG276" s="113">
        <v>119529.96</v>
      </c>
      <c r="DH276" s="113">
        <v>0</v>
      </c>
      <c r="DI276" s="113">
        <v>0</v>
      </c>
      <c r="DJ276" s="113">
        <v>0</v>
      </c>
      <c r="DK276" s="113">
        <v>0</v>
      </c>
      <c r="DL276" s="113">
        <v>0</v>
      </c>
      <c r="DM276" s="113">
        <v>0</v>
      </c>
      <c r="DN276" s="113">
        <v>0</v>
      </c>
      <c r="DO276" s="113">
        <v>0</v>
      </c>
      <c r="DP276" s="113">
        <v>0</v>
      </c>
      <c r="DQ276" s="113">
        <v>0</v>
      </c>
      <c r="DR276" s="113">
        <v>23266.69</v>
      </c>
      <c r="DS276" s="113">
        <v>0</v>
      </c>
      <c r="DT276" s="113">
        <v>0</v>
      </c>
      <c r="DU276" s="113">
        <v>0</v>
      </c>
      <c r="DV276" s="113">
        <v>0</v>
      </c>
      <c r="DW276" s="113">
        <v>0</v>
      </c>
      <c r="DX276" s="113">
        <v>0</v>
      </c>
      <c r="DY276" s="113">
        <v>0</v>
      </c>
      <c r="DZ276" s="113">
        <v>0</v>
      </c>
      <c r="EA276" s="113">
        <v>0</v>
      </c>
      <c r="EB276" s="113">
        <v>0</v>
      </c>
      <c r="EC276" s="113">
        <v>0</v>
      </c>
      <c r="ED276" s="113">
        <v>0</v>
      </c>
      <c r="EE276" s="113">
        <v>0</v>
      </c>
      <c r="EF276" s="113">
        <v>0</v>
      </c>
      <c r="EG276" s="113">
        <v>0</v>
      </c>
      <c r="EH276" s="113">
        <v>0</v>
      </c>
      <c r="EI276" s="113">
        <v>0</v>
      </c>
      <c r="EJ276" s="113">
        <v>0</v>
      </c>
      <c r="EK276" s="113">
        <v>0</v>
      </c>
      <c r="EL276" s="113">
        <v>0</v>
      </c>
      <c r="EM276" s="113">
        <v>0</v>
      </c>
      <c r="EN276" s="113">
        <v>0</v>
      </c>
      <c r="EO276" s="113">
        <v>0</v>
      </c>
      <c r="EP276" s="113">
        <v>0</v>
      </c>
      <c r="EQ276" s="113">
        <v>0</v>
      </c>
      <c r="ER276" s="113">
        <v>0</v>
      </c>
      <c r="ES276" s="113">
        <v>0</v>
      </c>
      <c r="ET276" s="113">
        <v>0</v>
      </c>
      <c r="EU276" s="113">
        <v>0</v>
      </c>
      <c r="EV276" s="113">
        <v>0</v>
      </c>
      <c r="EW276" s="113">
        <v>0</v>
      </c>
      <c r="EX276" s="113">
        <v>0</v>
      </c>
      <c r="EY276" s="113">
        <v>0</v>
      </c>
      <c r="EZ276" s="113">
        <v>0</v>
      </c>
      <c r="FA276" s="113">
        <v>0</v>
      </c>
      <c r="FB276" s="113">
        <v>0</v>
      </c>
      <c r="FC276" s="113">
        <v>0</v>
      </c>
      <c r="FD276" s="113">
        <v>0</v>
      </c>
      <c r="FE276" s="113">
        <v>0</v>
      </c>
      <c r="FF276" s="113">
        <v>0</v>
      </c>
      <c r="FG276" s="113">
        <v>0</v>
      </c>
      <c r="FH276" s="113">
        <v>0</v>
      </c>
      <c r="FI276" s="113">
        <v>0</v>
      </c>
      <c r="FJ276" s="113">
        <v>0</v>
      </c>
      <c r="FK276" s="113">
        <v>0</v>
      </c>
      <c r="FL276" s="113">
        <v>0</v>
      </c>
      <c r="FM276" s="113">
        <v>0</v>
      </c>
      <c r="FN276" s="113">
        <v>0</v>
      </c>
      <c r="FO276" s="113">
        <v>0</v>
      </c>
      <c r="FP276" s="113">
        <v>0</v>
      </c>
      <c r="FQ276" s="113">
        <v>0</v>
      </c>
      <c r="FR276" s="113">
        <v>0</v>
      </c>
      <c r="FS276" s="113">
        <v>0</v>
      </c>
      <c r="FT276" s="113">
        <v>0</v>
      </c>
      <c r="FU276" s="113">
        <v>0</v>
      </c>
      <c r="FV276" s="113">
        <v>0</v>
      </c>
      <c r="FW276" s="113">
        <v>0</v>
      </c>
      <c r="FX276" s="113">
        <v>0</v>
      </c>
      <c r="FY276" s="113">
        <v>0</v>
      </c>
      <c r="FZ276" s="113">
        <v>0</v>
      </c>
      <c r="GA276" s="113">
        <v>0</v>
      </c>
      <c r="GB276" s="113">
        <v>0</v>
      </c>
      <c r="GC276" s="113">
        <v>0</v>
      </c>
      <c r="GD276" s="113">
        <v>0</v>
      </c>
      <c r="GE276" s="113">
        <v>0</v>
      </c>
      <c r="GF276" s="113">
        <v>0</v>
      </c>
      <c r="GG276" s="113">
        <v>0</v>
      </c>
      <c r="GH276" s="113">
        <v>0</v>
      </c>
      <c r="GI276" s="113">
        <f>SUM(E276:GH276)</f>
        <v>369909.37</v>
      </c>
    </row>
    <row r="277" spans="1:191">
      <c r="A277" s="727" t="s">
        <v>0</v>
      </c>
      <c r="B277" s="727"/>
      <c r="C277" s="9" t="s">
        <v>252</v>
      </c>
      <c r="D277" t="s">
        <v>253</v>
      </c>
      <c r="E277" s="113">
        <v>0</v>
      </c>
      <c r="F277" s="113">
        <v>0</v>
      </c>
      <c r="G277" s="113">
        <v>0</v>
      </c>
      <c r="H277" s="113">
        <v>0</v>
      </c>
      <c r="I277" s="113">
        <v>0</v>
      </c>
      <c r="J277" s="113">
        <v>0</v>
      </c>
      <c r="K277" s="113">
        <v>0</v>
      </c>
      <c r="L277" s="113">
        <v>0</v>
      </c>
      <c r="M277" s="113">
        <v>0</v>
      </c>
      <c r="N277" s="113">
        <v>0</v>
      </c>
      <c r="O277" s="113">
        <v>0</v>
      </c>
      <c r="P277" s="113">
        <v>0</v>
      </c>
      <c r="Q277" s="113">
        <v>0</v>
      </c>
      <c r="R277" s="113">
        <v>0</v>
      </c>
      <c r="S277" s="113">
        <v>0</v>
      </c>
      <c r="T277" s="113">
        <v>0</v>
      </c>
      <c r="U277" s="113">
        <v>0</v>
      </c>
      <c r="V277" s="113">
        <v>0</v>
      </c>
      <c r="W277" s="113">
        <v>0</v>
      </c>
      <c r="X277" s="113">
        <v>0</v>
      </c>
      <c r="Y277" s="113">
        <v>7183.98</v>
      </c>
      <c r="Z277" s="113">
        <v>0</v>
      </c>
      <c r="AA277" s="113">
        <v>0</v>
      </c>
      <c r="AB277" s="113">
        <v>0</v>
      </c>
      <c r="AC277" s="113">
        <v>0</v>
      </c>
      <c r="AD277" s="113">
        <v>0</v>
      </c>
      <c r="AE277" s="113">
        <v>0</v>
      </c>
      <c r="AF277" s="113">
        <v>0</v>
      </c>
      <c r="AG277" s="113">
        <v>0</v>
      </c>
      <c r="AH277" s="113">
        <v>0</v>
      </c>
      <c r="AI277" s="113">
        <v>965.61</v>
      </c>
      <c r="AJ277" s="113">
        <v>0</v>
      </c>
      <c r="AK277" s="113">
        <v>0</v>
      </c>
      <c r="AL277" s="113">
        <v>0</v>
      </c>
      <c r="AM277" s="113">
        <v>0</v>
      </c>
      <c r="AN277" s="113">
        <v>0</v>
      </c>
      <c r="AO277" s="113">
        <v>0</v>
      </c>
      <c r="AP277" s="113">
        <v>0</v>
      </c>
      <c r="AQ277" s="113">
        <v>0</v>
      </c>
      <c r="AR277" s="113">
        <v>0</v>
      </c>
      <c r="AS277" s="113">
        <v>0</v>
      </c>
      <c r="AT277" s="113">
        <v>0</v>
      </c>
      <c r="AU277" s="113">
        <v>190361.06</v>
      </c>
      <c r="AV277" s="113">
        <v>0</v>
      </c>
      <c r="AW277" s="113">
        <v>0</v>
      </c>
      <c r="AX277" s="113">
        <v>0</v>
      </c>
      <c r="AY277" s="113">
        <v>0</v>
      </c>
      <c r="AZ277" s="113">
        <v>0</v>
      </c>
      <c r="BA277" s="113">
        <v>0</v>
      </c>
      <c r="BB277" s="113">
        <v>0</v>
      </c>
      <c r="BC277" s="113">
        <v>0</v>
      </c>
      <c r="BD277" s="113">
        <v>0</v>
      </c>
      <c r="BE277" s="113">
        <v>0</v>
      </c>
      <c r="BF277" s="113">
        <v>0</v>
      </c>
      <c r="BG277" s="113">
        <v>47300.54</v>
      </c>
      <c r="BH277" s="113">
        <v>0</v>
      </c>
      <c r="BI277" s="113">
        <v>0</v>
      </c>
      <c r="BJ277" s="113">
        <v>919002.43</v>
      </c>
      <c r="BK277" s="113">
        <v>12194.35</v>
      </c>
      <c r="BL277" s="113">
        <v>0</v>
      </c>
      <c r="BM277" s="113">
        <v>0</v>
      </c>
      <c r="BN277" s="113">
        <v>0</v>
      </c>
      <c r="BO277" s="113">
        <v>0</v>
      </c>
      <c r="BP277" s="113">
        <v>0</v>
      </c>
      <c r="BQ277" s="113">
        <v>0</v>
      </c>
      <c r="BR277" s="113">
        <v>0</v>
      </c>
      <c r="BS277" s="113">
        <v>0</v>
      </c>
      <c r="BT277" s="113">
        <v>593.58000000000004</v>
      </c>
      <c r="BU277" s="113">
        <v>0</v>
      </c>
      <c r="BV277" s="113">
        <v>0</v>
      </c>
      <c r="BW277" s="113">
        <v>0</v>
      </c>
      <c r="BX277" s="113">
        <v>0</v>
      </c>
      <c r="BY277" s="113">
        <v>0</v>
      </c>
      <c r="BZ277" s="113">
        <v>0</v>
      </c>
      <c r="CA277" s="113">
        <v>0</v>
      </c>
      <c r="CB277" s="113">
        <v>0</v>
      </c>
      <c r="CC277" s="113">
        <v>0</v>
      </c>
      <c r="CD277" s="113">
        <v>0</v>
      </c>
      <c r="CE277" s="113">
        <v>0</v>
      </c>
      <c r="CF277" s="113">
        <v>0</v>
      </c>
      <c r="CG277" s="113">
        <v>4599.1000000000004</v>
      </c>
      <c r="CH277" s="113">
        <v>0</v>
      </c>
      <c r="CI277" s="113">
        <v>0</v>
      </c>
      <c r="CJ277" s="113">
        <v>0</v>
      </c>
      <c r="CK277" s="113">
        <v>0</v>
      </c>
      <c r="CL277" s="113">
        <v>0</v>
      </c>
      <c r="CM277" s="113">
        <v>10758.89</v>
      </c>
      <c r="CN277" s="113">
        <v>0</v>
      </c>
      <c r="CO277" s="113">
        <v>0</v>
      </c>
      <c r="CP277" s="113">
        <v>0</v>
      </c>
      <c r="CQ277" s="113">
        <v>17050.48</v>
      </c>
      <c r="CR277" s="113">
        <v>0</v>
      </c>
      <c r="CS277" s="113">
        <v>0</v>
      </c>
      <c r="CT277" s="113">
        <v>0</v>
      </c>
      <c r="CU277" s="113">
        <v>0</v>
      </c>
      <c r="CV277" s="113">
        <v>0</v>
      </c>
      <c r="CW277" s="113">
        <v>0</v>
      </c>
      <c r="CX277" s="113">
        <v>0</v>
      </c>
      <c r="CY277" s="113">
        <v>0</v>
      </c>
      <c r="CZ277" s="113">
        <v>0</v>
      </c>
      <c r="DA277" s="113">
        <v>0</v>
      </c>
      <c r="DB277" s="113">
        <v>64329.22</v>
      </c>
      <c r="DC277" s="113">
        <v>0</v>
      </c>
      <c r="DD277" s="113">
        <v>0</v>
      </c>
      <c r="DE277" s="113">
        <v>0</v>
      </c>
      <c r="DF277" s="113">
        <v>18672.759999999998</v>
      </c>
      <c r="DG277" s="113">
        <v>0</v>
      </c>
      <c r="DH277" s="113">
        <v>0</v>
      </c>
      <c r="DI277" s="113">
        <v>0</v>
      </c>
      <c r="DJ277" s="113">
        <v>0</v>
      </c>
      <c r="DK277" s="113">
        <v>0</v>
      </c>
      <c r="DL277" s="113">
        <v>0</v>
      </c>
      <c r="DM277" s="113">
        <v>0</v>
      </c>
      <c r="DN277" s="113">
        <v>0</v>
      </c>
      <c r="DO277" s="113">
        <v>0</v>
      </c>
      <c r="DP277" s="113">
        <v>0</v>
      </c>
      <c r="DQ277" s="113">
        <v>0</v>
      </c>
      <c r="DR277" s="113">
        <v>0</v>
      </c>
      <c r="DS277" s="113">
        <v>0</v>
      </c>
      <c r="DT277" s="113">
        <v>0</v>
      </c>
      <c r="DU277" s="113">
        <v>0</v>
      </c>
      <c r="DV277" s="113">
        <v>0</v>
      </c>
      <c r="DW277" s="113">
        <v>0</v>
      </c>
      <c r="DX277" s="113">
        <v>0</v>
      </c>
      <c r="DY277" s="113">
        <v>0</v>
      </c>
      <c r="DZ277" s="113">
        <v>201.74</v>
      </c>
      <c r="EA277" s="113">
        <v>2350.5500000000002</v>
      </c>
      <c r="EB277" s="113">
        <v>0</v>
      </c>
      <c r="EC277" s="113">
        <v>0</v>
      </c>
      <c r="ED277" s="113">
        <v>0</v>
      </c>
      <c r="EE277" s="113">
        <v>0</v>
      </c>
      <c r="EF277" s="113">
        <v>0</v>
      </c>
      <c r="EG277" s="113">
        <v>0</v>
      </c>
      <c r="EH277" s="113">
        <v>0</v>
      </c>
      <c r="EI277" s="113">
        <v>122671.88</v>
      </c>
      <c r="EJ277" s="113">
        <v>0</v>
      </c>
      <c r="EK277" s="113">
        <v>0</v>
      </c>
      <c r="EL277" s="113">
        <v>0</v>
      </c>
      <c r="EM277" s="113">
        <v>0</v>
      </c>
      <c r="EN277" s="113">
        <v>0</v>
      </c>
      <c r="EO277" s="113">
        <v>0</v>
      </c>
      <c r="EP277" s="113">
        <v>0</v>
      </c>
      <c r="EQ277" s="113">
        <v>0</v>
      </c>
      <c r="ER277" s="113">
        <v>0</v>
      </c>
      <c r="ES277" s="113">
        <v>0</v>
      </c>
      <c r="ET277" s="113">
        <v>0</v>
      </c>
      <c r="EU277" s="113">
        <v>0</v>
      </c>
      <c r="EV277" s="113">
        <v>0</v>
      </c>
      <c r="EW277" s="113">
        <v>0</v>
      </c>
      <c r="EX277" s="113">
        <v>0</v>
      </c>
      <c r="EY277" s="113">
        <v>0</v>
      </c>
      <c r="EZ277" s="113">
        <v>0</v>
      </c>
      <c r="FA277" s="113">
        <v>0</v>
      </c>
      <c r="FB277" s="113">
        <v>0</v>
      </c>
      <c r="FC277" s="113">
        <v>0</v>
      </c>
      <c r="FD277" s="113">
        <v>7822.66</v>
      </c>
      <c r="FE277" s="113">
        <v>0</v>
      </c>
      <c r="FF277" s="113">
        <v>0</v>
      </c>
      <c r="FG277" s="113">
        <v>0</v>
      </c>
      <c r="FH277" s="113">
        <v>0</v>
      </c>
      <c r="FI277" s="113">
        <v>0</v>
      </c>
      <c r="FJ277" s="113">
        <v>0</v>
      </c>
      <c r="FK277" s="113">
        <v>0</v>
      </c>
      <c r="FL277" s="113">
        <v>0</v>
      </c>
      <c r="FM277" s="113">
        <v>0</v>
      </c>
      <c r="FN277" s="113">
        <v>0</v>
      </c>
      <c r="FO277" s="113">
        <v>0</v>
      </c>
      <c r="FP277" s="113">
        <v>0</v>
      </c>
      <c r="FQ277" s="113">
        <v>0</v>
      </c>
      <c r="FR277" s="113">
        <v>0</v>
      </c>
      <c r="FS277" s="113">
        <v>0</v>
      </c>
      <c r="FT277" s="113">
        <v>0</v>
      </c>
      <c r="FU277" s="113">
        <v>0</v>
      </c>
      <c r="FV277" s="113">
        <v>0</v>
      </c>
      <c r="FW277" s="113">
        <v>0</v>
      </c>
      <c r="FX277" s="113">
        <v>0</v>
      </c>
      <c r="FY277" s="113">
        <v>0</v>
      </c>
      <c r="FZ277" s="113">
        <v>0</v>
      </c>
      <c r="GA277" s="113">
        <v>0</v>
      </c>
      <c r="GB277" s="113">
        <v>0</v>
      </c>
      <c r="GC277" s="113">
        <v>0</v>
      </c>
      <c r="GD277" s="113">
        <v>0</v>
      </c>
      <c r="GE277" s="113">
        <v>0</v>
      </c>
      <c r="GF277" s="113">
        <v>0</v>
      </c>
      <c r="GG277" s="113">
        <v>1038.6500000000001</v>
      </c>
      <c r="GH277" s="113">
        <v>0</v>
      </c>
      <c r="GI277" s="113">
        <f>SUM(E277:GH277)</f>
        <v>1427097.4800000002</v>
      </c>
    </row>
    <row r="278" spans="1:191">
      <c r="A278" s="727" t="s">
        <v>0</v>
      </c>
      <c r="B278" s="727"/>
      <c r="C278" s="9" t="s">
        <v>395</v>
      </c>
      <c r="D278" t="s">
        <v>396</v>
      </c>
      <c r="E278" s="113">
        <v>0</v>
      </c>
      <c r="F278" s="113">
        <v>0</v>
      </c>
      <c r="G278" s="113">
        <v>0</v>
      </c>
      <c r="H278" s="113">
        <v>872784.49</v>
      </c>
      <c r="I278" s="113">
        <v>9401353.7200000007</v>
      </c>
      <c r="J278" s="113">
        <v>0</v>
      </c>
      <c r="K278" s="113">
        <v>49059.76</v>
      </c>
      <c r="L278" s="113">
        <v>0</v>
      </c>
      <c r="M278" s="113">
        <v>0</v>
      </c>
      <c r="N278" s="113">
        <v>0</v>
      </c>
      <c r="O278" s="113">
        <v>0</v>
      </c>
      <c r="P278" s="113">
        <v>0</v>
      </c>
      <c r="Q278" s="113">
        <v>363516.84</v>
      </c>
      <c r="R278" s="113">
        <v>0</v>
      </c>
      <c r="S278" s="113">
        <v>0</v>
      </c>
      <c r="T278" s="113">
        <v>0</v>
      </c>
      <c r="U278" s="113">
        <v>517964.44</v>
      </c>
      <c r="V278" s="113">
        <v>391565.01</v>
      </c>
      <c r="W278" s="113">
        <v>21467.62</v>
      </c>
      <c r="X278" s="113">
        <v>1047967.66</v>
      </c>
      <c r="Y278" s="113">
        <v>0</v>
      </c>
      <c r="Z278" s="113">
        <v>1164000.07</v>
      </c>
      <c r="AA278" s="113">
        <v>0</v>
      </c>
      <c r="AB278" s="113">
        <v>91651.95</v>
      </c>
      <c r="AC278" s="113">
        <v>65389.25</v>
      </c>
      <c r="AD278" s="113">
        <v>38700.31</v>
      </c>
      <c r="AE278" s="113">
        <v>17445.310000000001</v>
      </c>
      <c r="AF278" s="113">
        <v>1085717.22</v>
      </c>
      <c r="AG278" s="113">
        <v>438351.86</v>
      </c>
      <c r="AH278" s="113">
        <v>0</v>
      </c>
      <c r="AI278" s="113">
        <v>1716.58</v>
      </c>
      <c r="AJ278" s="113">
        <v>0</v>
      </c>
      <c r="AK278" s="113">
        <v>150013.32999999999</v>
      </c>
      <c r="AL278" s="113">
        <v>0</v>
      </c>
      <c r="AM278" s="113">
        <v>158771.64000000001</v>
      </c>
      <c r="AN278" s="113">
        <v>15715.1</v>
      </c>
      <c r="AO278" s="113">
        <v>86346.72</v>
      </c>
      <c r="AP278" s="113">
        <v>0</v>
      </c>
      <c r="AQ278" s="113">
        <v>0</v>
      </c>
      <c r="AR278" s="113">
        <v>0</v>
      </c>
      <c r="AS278" s="113">
        <v>0</v>
      </c>
      <c r="AT278" s="113">
        <v>876984.82</v>
      </c>
      <c r="AU278" s="113">
        <v>0</v>
      </c>
      <c r="AV278" s="113">
        <v>0</v>
      </c>
      <c r="AW278" s="113">
        <v>0</v>
      </c>
      <c r="AX278" s="113">
        <v>0</v>
      </c>
      <c r="AY278" s="113">
        <v>958986.46</v>
      </c>
      <c r="AZ278" s="113">
        <v>0</v>
      </c>
      <c r="BA278" s="113">
        <v>0</v>
      </c>
      <c r="BB278" s="113">
        <v>2276644.4900000002</v>
      </c>
      <c r="BC278" s="113">
        <v>1420963.78</v>
      </c>
      <c r="BD278" s="113">
        <v>0</v>
      </c>
      <c r="BE278" s="113">
        <v>0</v>
      </c>
      <c r="BF278" s="113">
        <v>789812.37</v>
      </c>
      <c r="BG278" s="113">
        <v>0</v>
      </c>
      <c r="BH278" s="113">
        <v>90325.96</v>
      </c>
      <c r="BI278" s="113">
        <v>0</v>
      </c>
      <c r="BJ278" s="113">
        <v>0</v>
      </c>
      <c r="BK278" s="113">
        <v>0</v>
      </c>
      <c r="BL278" s="113">
        <v>0</v>
      </c>
      <c r="BM278" s="113">
        <v>0</v>
      </c>
      <c r="BN278" s="113">
        <v>920.87</v>
      </c>
      <c r="BO278" s="113">
        <v>0</v>
      </c>
      <c r="BP278" s="113">
        <v>0</v>
      </c>
      <c r="BQ278" s="113">
        <v>83512.03</v>
      </c>
      <c r="BR278" s="113">
        <v>0</v>
      </c>
      <c r="BS278" s="113">
        <v>0</v>
      </c>
      <c r="BT278" s="113">
        <v>0</v>
      </c>
      <c r="BU278" s="113">
        <v>17787.61</v>
      </c>
      <c r="BV278" s="113">
        <v>3633368.94</v>
      </c>
      <c r="BW278" s="113">
        <v>289.69</v>
      </c>
      <c r="BX278" s="113">
        <v>145077.98000000001</v>
      </c>
      <c r="BY278" s="113">
        <v>0</v>
      </c>
      <c r="BZ278" s="113">
        <v>41477.800000000003</v>
      </c>
      <c r="CA278" s="113">
        <v>0</v>
      </c>
      <c r="CB278" s="113">
        <v>1157987.3700000001</v>
      </c>
      <c r="CC278" s="113">
        <v>51308.98</v>
      </c>
      <c r="CD278" s="113">
        <v>635322.56999999995</v>
      </c>
      <c r="CE278" s="113">
        <v>119267.93</v>
      </c>
      <c r="CF278" s="113">
        <v>0</v>
      </c>
      <c r="CG278" s="113">
        <v>0</v>
      </c>
      <c r="CH278" s="113">
        <v>0</v>
      </c>
      <c r="CI278" s="113">
        <v>0</v>
      </c>
      <c r="CJ278" s="113">
        <v>0</v>
      </c>
      <c r="CK278" s="113">
        <v>36567.25</v>
      </c>
      <c r="CL278" s="113">
        <v>36923.83</v>
      </c>
      <c r="CM278" s="113">
        <v>11325.95</v>
      </c>
      <c r="CN278" s="113">
        <v>0</v>
      </c>
      <c r="CO278" s="113">
        <v>81385.23</v>
      </c>
      <c r="CP278" s="113">
        <v>370708.66</v>
      </c>
      <c r="CQ278" s="113">
        <v>0</v>
      </c>
      <c r="CR278" s="113">
        <v>80535.759999999995</v>
      </c>
      <c r="CS278" s="113">
        <v>0</v>
      </c>
      <c r="CT278" s="113">
        <v>0</v>
      </c>
      <c r="CU278" s="113">
        <v>0</v>
      </c>
      <c r="CV278" s="113">
        <v>0</v>
      </c>
      <c r="CW278" s="113">
        <v>0</v>
      </c>
      <c r="CX278" s="113">
        <v>122224.56</v>
      </c>
      <c r="CY278" s="113">
        <v>77257.210000000006</v>
      </c>
      <c r="CZ278" s="113">
        <v>229782.33</v>
      </c>
      <c r="DA278" s="113">
        <v>240876.04</v>
      </c>
      <c r="DB278" s="113">
        <v>0</v>
      </c>
      <c r="DC278" s="113">
        <v>61383.78</v>
      </c>
      <c r="DD278" s="113">
        <v>52712.57</v>
      </c>
      <c r="DE278" s="113">
        <v>4096.1099999999997</v>
      </c>
      <c r="DF278" s="113">
        <v>0</v>
      </c>
      <c r="DG278" s="113">
        <v>2030817.89</v>
      </c>
      <c r="DH278" s="113">
        <v>1514716.85</v>
      </c>
      <c r="DI278" s="113">
        <v>0</v>
      </c>
      <c r="DJ278" s="113">
        <v>101402.49</v>
      </c>
      <c r="DK278" s="113">
        <v>0</v>
      </c>
      <c r="DL278" s="113">
        <v>0</v>
      </c>
      <c r="DM278" s="113">
        <v>1092562.26</v>
      </c>
      <c r="DN278" s="113">
        <v>117187.74</v>
      </c>
      <c r="DO278" s="113">
        <v>29975.84</v>
      </c>
      <c r="DP278" s="113">
        <v>666701.56999999995</v>
      </c>
      <c r="DQ278" s="113">
        <v>0</v>
      </c>
      <c r="DR278" s="113">
        <v>397884.2</v>
      </c>
      <c r="DS278" s="113">
        <v>0</v>
      </c>
      <c r="DT278" s="113">
        <v>0</v>
      </c>
      <c r="DU278" s="113">
        <v>0</v>
      </c>
      <c r="DV278" s="113">
        <v>30397.66</v>
      </c>
      <c r="DW278" s="113">
        <v>0</v>
      </c>
      <c r="DX278" s="113">
        <v>0</v>
      </c>
      <c r="DY278" s="113">
        <v>245186.12</v>
      </c>
      <c r="DZ278" s="113">
        <v>0</v>
      </c>
      <c r="EA278" s="113">
        <v>0</v>
      </c>
      <c r="EB278" s="113">
        <v>7106.58</v>
      </c>
      <c r="EC278" s="113">
        <v>0</v>
      </c>
      <c r="ED278" s="113">
        <v>33.619999999999997</v>
      </c>
      <c r="EE278" s="113">
        <v>0</v>
      </c>
      <c r="EF278" s="113">
        <v>0</v>
      </c>
      <c r="EG278" s="113">
        <v>0</v>
      </c>
      <c r="EH278" s="113">
        <v>0</v>
      </c>
      <c r="EI278" s="113">
        <v>0</v>
      </c>
      <c r="EJ278" s="113">
        <v>175521.58</v>
      </c>
      <c r="EK278" s="113">
        <v>61778.11</v>
      </c>
      <c r="EL278" s="113">
        <v>0</v>
      </c>
      <c r="EM278" s="113">
        <v>42334.48</v>
      </c>
      <c r="EN278" s="113">
        <v>0</v>
      </c>
      <c r="EO278" s="113">
        <v>0</v>
      </c>
      <c r="EP278" s="113">
        <v>331324.12</v>
      </c>
      <c r="EQ278" s="113">
        <v>242643.19</v>
      </c>
      <c r="ER278" s="113">
        <v>11560.46</v>
      </c>
      <c r="ES278" s="113">
        <v>258.29000000000002</v>
      </c>
      <c r="ET278" s="113">
        <v>0</v>
      </c>
      <c r="EU278" s="113">
        <v>0</v>
      </c>
      <c r="EV278" s="113">
        <v>0</v>
      </c>
      <c r="EW278" s="113">
        <v>10587.81</v>
      </c>
      <c r="EX278" s="113">
        <v>3293.97</v>
      </c>
      <c r="EY278" s="113">
        <v>0</v>
      </c>
      <c r="EZ278" s="113">
        <v>0</v>
      </c>
      <c r="FA278" s="113">
        <v>0</v>
      </c>
      <c r="FB278" s="113">
        <v>34246.04</v>
      </c>
      <c r="FC278" s="113">
        <v>0</v>
      </c>
      <c r="FD278" s="113">
        <v>1654.96</v>
      </c>
      <c r="FE278" s="113">
        <v>0</v>
      </c>
      <c r="FF278" s="113">
        <v>0</v>
      </c>
      <c r="FG278" s="113">
        <v>0</v>
      </c>
      <c r="FH278" s="113">
        <v>0</v>
      </c>
      <c r="FI278" s="113">
        <v>0</v>
      </c>
      <c r="FJ278" s="113">
        <v>0</v>
      </c>
      <c r="FK278" s="113">
        <v>0</v>
      </c>
      <c r="FL278" s="113">
        <v>0</v>
      </c>
      <c r="FM278" s="113">
        <v>0</v>
      </c>
      <c r="FN278" s="113">
        <v>0</v>
      </c>
      <c r="FO278" s="113">
        <v>0</v>
      </c>
      <c r="FP278" s="113">
        <v>0</v>
      </c>
      <c r="FQ278" s="113">
        <v>3127.3</v>
      </c>
      <c r="FR278" s="113">
        <v>0</v>
      </c>
      <c r="FS278" s="113">
        <v>0</v>
      </c>
      <c r="FT278" s="113">
        <v>0</v>
      </c>
      <c r="FU278" s="113">
        <v>0</v>
      </c>
      <c r="FV278" s="113">
        <v>0</v>
      </c>
      <c r="FW278" s="113">
        <v>0</v>
      </c>
      <c r="FX278" s="113">
        <v>0</v>
      </c>
      <c r="FY278" s="113">
        <v>0</v>
      </c>
      <c r="FZ278" s="113">
        <v>0</v>
      </c>
      <c r="GA278" s="113">
        <v>18953.93</v>
      </c>
      <c r="GB278" s="113">
        <v>0</v>
      </c>
      <c r="GC278" s="113">
        <v>0</v>
      </c>
      <c r="GD278" s="113">
        <v>0</v>
      </c>
      <c r="GE278" s="113">
        <v>2482.79</v>
      </c>
      <c r="GF278" s="113">
        <v>22240.35</v>
      </c>
      <c r="GG278" s="113">
        <v>0</v>
      </c>
      <c r="GH278" s="113">
        <v>5852.89</v>
      </c>
      <c r="GI278" s="113">
        <f>SUM(E278:GH278)</f>
        <v>36887150.899999991</v>
      </c>
    </row>
    <row r="279" spans="1:191" ht="10.5">
      <c r="A279" s="7" t="s">
        <v>419</v>
      </c>
      <c r="B279" s="726" t="s">
        <v>420</v>
      </c>
      <c r="C279" s="726"/>
      <c r="D279" s="72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AX279" s="116"/>
      <c r="AY279" s="116"/>
      <c r="AZ279" s="116"/>
      <c r="BA279" s="116"/>
      <c r="BB279" s="116"/>
      <c r="BC279" s="116"/>
      <c r="BD279" s="116"/>
      <c r="BE279" s="116"/>
      <c r="BF279" s="116"/>
      <c r="BG279" s="116"/>
      <c r="BH279" s="116"/>
      <c r="BI279" s="116"/>
      <c r="BJ279" s="116"/>
      <c r="BK279" s="116"/>
      <c r="BL279" s="116"/>
      <c r="BM279" s="116"/>
      <c r="BN279" s="116"/>
      <c r="BO279" s="116"/>
      <c r="BP279" s="116"/>
      <c r="BQ279" s="116"/>
      <c r="BR279" s="116"/>
      <c r="BS279" s="116"/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  <c r="EB279" s="116"/>
      <c r="EC279" s="116"/>
      <c r="ED279" s="116"/>
      <c r="EE279" s="116"/>
      <c r="EF279" s="116"/>
      <c r="EG279" s="116"/>
      <c r="EH279" s="116"/>
      <c r="EI279" s="116"/>
      <c r="EJ279" s="116"/>
      <c r="EK279" s="116"/>
      <c r="EL279" s="116"/>
      <c r="EM279" s="116"/>
      <c r="EN279" s="116"/>
      <c r="EO279" s="116"/>
      <c r="EP279" s="116"/>
      <c r="EQ279" s="116"/>
      <c r="ER279" s="116"/>
      <c r="ES279" s="116"/>
      <c r="ET279" s="116"/>
      <c r="EU279" s="116"/>
      <c r="EV279" s="116"/>
      <c r="EW279" s="116"/>
      <c r="EX279" s="116"/>
      <c r="EY279" s="116"/>
      <c r="EZ279" s="116"/>
      <c r="FA279" s="116"/>
      <c r="FB279" s="116"/>
      <c r="FC279" s="116"/>
      <c r="FD279" s="116"/>
      <c r="FE279" s="116"/>
      <c r="FF279" s="116"/>
      <c r="FG279" s="116"/>
      <c r="FH279" s="116"/>
      <c r="FI279" s="116"/>
      <c r="FJ279" s="116"/>
      <c r="FK279" s="116"/>
      <c r="FL279" s="116"/>
      <c r="FM279" s="116"/>
      <c r="FN279" s="116"/>
      <c r="FO279" s="116"/>
      <c r="FP279" s="116"/>
      <c r="FQ279" s="116"/>
      <c r="FR279" s="116"/>
      <c r="FS279" s="116"/>
      <c r="FT279" s="116"/>
      <c r="FU279" s="116"/>
      <c r="FV279" s="116"/>
      <c r="FW279" s="116"/>
      <c r="FX279" s="116"/>
      <c r="FY279" s="116"/>
      <c r="FZ279" s="116"/>
      <c r="GA279" s="116"/>
      <c r="GB279" s="116"/>
      <c r="GC279" s="116"/>
      <c r="GD279" s="116"/>
      <c r="GE279" s="116"/>
      <c r="GF279" s="116"/>
      <c r="GG279" s="116"/>
      <c r="GH279" s="116"/>
      <c r="GI279" s="116"/>
    </row>
    <row r="280" spans="1:191">
      <c r="A280" s="727" t="s">
        <v>0</v>
      </c>
      <c r="B280" s="727"/>
      <c r="C280" s="9" t="s">
        <v>395</v>
      </c>
      <c r="D280" t="s">
        <v>396</v>
      </c>
      <c r="E280" s="113">
        <v>0</v>
      </c>
      <c r="F280" s="113">
        <v>0</v>
      </c>
      <c r="G280" s="113">
        <v>0</v>
      </c>
      <c r="H280" s="113">
        <v>0</v>
      </c>
      <c r="I280" s="113">
        <v>0</v>
      </c>
      <c r="J280" s="113">
        <v>0</v>
      </c>
      <c r="K280" s="113">
        <v>0</v>
      </c>
      <c r="L280" s="113">
        <v>0</v>
      </c>
      <c r="M280" s="113">
        <v>0</v>
      </c>
      <c r="N280" s="113">
        <v>0</v>
      </c>
      <c r="O280" s="113">
        <v>0</v>
      </c>
      <c r="P280" s="113">
        <v>0</v>
      </c>
      <c r="Q280" s="113">
        <v>0</v>
      </c>
      <c r="R280" s="113">
        <v>0</v>
      </c>
      <c r="S280" s="113">
        <v>0</v>
      </c>
      <c r="T280" s="113">
        <v>11415.72</v>
      </c>
      <c r="U280" s="113">
        <v>0</v>
      </c>
      <c r="V280" s="113">
        <v>0</v>
      </c>
      <c r="W280" s="113">
        <v>0</v>
      </c>
      <c r="X280" s="113">
        <v>0</v>
      </c>
      <c r="Y280" s="113">
        <v>0</v>
      </c>
      <c r="Z280" s="113">
        <v>0</v>
      </c>
      <c r="AA280" s="113">
        <v>0</v>
      </c>
      <c r="AB280" s="113">
        <v>0</v>
      </c>
      <c r="AC280" s="113">
        <v>0</v>
      </c>
      <c r="AD280" s="113">
        <v>0</v>
      </c>
      <c r="AE280" s="113">
        <v>0</v>
      </c>
      <c r="AF280" s="113">
        <v>0</v>
      </c>
      <c r="AG280" s="113">
        <v>0</v>
      </c>
      <c r="AH280" s="113">
        <v>0</v>
      </c>
      <c r="AI280" s="113">
        <v>0</v>
      </c>
      <c r="AJ280" s="113">
        <v>0</v>
      </c>
      <c r="AK280" s="113">
        <v>0</v>
      </c>
      <c r="AL280" s="113">
        <v>0</v>
      </c>
      <c r="AM280" s="113">
        <v>0</v>
      </c>
      <c r="AN280" s="113">
        <v>0</v>
      </c>
      <c r="AO280" s="113">
        <v>0</v>
      </c>
      <c r="AP280" s="113">
        <v>0</v>
      </c>
      <c r="AQ280" s="113">
        <v>0</v>
      </c>
      <c r="AR280" s="113">
        <v>0</v>
      </c>
      <c r="AS280" s="113">
        <v>0</v>
      </c>
      <c r="AT280" s="113">
        <v>0</v>
      </c>
      <c r="AU280" s="113">
        <v>0</v>
      </c>
      <c r="AV280" s="113">
        <v>0</v>
      </c>
      <c r="AW280" s="113">
        <v>0</v>
      </c>
      <c r="AX280" s="113">
        <v>0</v>
      </c>
      <c r="AY280" s="113">
        <v>0</v>
      </c>
      <c r="AZ280" s="113">
        <v>0</v>
      </c>
      <c r="BA280" s="113">
        <v>0</v>
      </c>
      <c r="BB280" s="113">
        <v>0</v>
      </c>
      <c r="BC280" s="113">
        <v>70158.81</v>
      </c>
      <c r="BD280" s="113">
        <v>0</v>
      </c>
      <c r="BE280" s="113">
        <v>0</v>
      </c>
      <c r="BF280" s="113">
        <v>0</v>
      </c>
      <c r="BG280" s="113">
        <v>0</v>
      </c>
      <c r="BH280" s="113">
        <v>0</v>
      </c>
      <c r="BI280" s="113">
        <v>0</v>
      </c>
      <c r="BJ280" s="113">
        <v>0</v>
      </c>
      <c r="BK280" s="113">
        <v>0</v>
      </c>
      <c r="BL280" s="113">
        <v>0</v>
      </c>
      <c r="BM280" s="113">
        <v>0</v>
      </c>
      <c r="BN280" s="113">
        <v>0</v>
      </c>
      <c r="BO280" s="113">
        <v>0</v>
      </c>
      <c r="BP280" s="113">
        <v>0</v>
      </c>
      <c r="BQ280" s="113">
        <v>0</v>
      </c>
      <c r="BR280" s="113">
        <v>0</v>
      </c>
      <c r="BS280" s="113">
        <v>0</v>
      </c>
      <c r="BT280" s="113">
        <v>0</v>
      </c>
      <c r="BU280" s="113">
        <v>0</v>
      </c>
      <c r="BV280" s="113">
        <v>0</v>
      </c>
      <c r="BW280" s="113">
        <v>0</v>
      </c>
      <c r="BX280" s="113">
        <v>0</v>
      </c>
      <c r="BY280" s="113">
        <v>0</v>
      </c>
      <c r="BZ280" s="113">
        <v>0</v>
      </c>
      <c r="CA280" s="113">
        <v>0</v>
      </c>
      <c r="CB280" s="113">
        <v>60241.55</v>
      </c>
      <c r="CC280" s="113">
        <v>0</v>
      </c>
      <c r="CD280" s="113">
        <v>0</v>
      </c>
      <c r="CE280" s="113">
        <v>0</v>
      </c>
      <c r="CF280" s="113">
        <v>0</v>
      </c>
      <c r="CG280" s="113">
        <v>0</v>
      </c>
      <c r="CH280" s="113">
        <v>0</v>
      </c>
      <c r="CI280" s="113">
        <v>0</v>
      </c>
      <c r="CJ280" s="113">
        <v>0</v>
      </c>
      <c r="CK280" s="113">
        <v>0</v>
      </c>
      <c r="CL280" s="113">
        <v>0</v>
      </c>
      <c r="CM280" s="113">
        <v>0</v>
      </c>
      <c r="CN280" s="113">
        <v>0</v>
      </c>
      <c r="CO280" s="113">
        <v>0</v>
      </c>
      <c r="CP280" s="113">
        <v>0</v>
      </c>
      <c r="CQ280" s="113">
        <v>0</v>
      </c>
      <c r="CR280" s="113">
        <v>0</v>
      </c>
      <c r="CS280" s="113">
        <v>0</v>
      </c>
      <c r="CT280" s="113">
        <v>0</v>
      </c>
      <c r="CU280" s="113">
        <v>0</v>
      </c>
      <c r="CV280" s="113">
        <v>0</v>
      </c>
      <c r="CW280" s="113">
        <v>0</v>
      </c>
      <c r="CX280" s="113">
        <v>0</v>
      </c>
      <c r="CY280" s="113">
        <v>0</v>
      </c>
      <c r="CZ280" s="113">
        <v>0</v>
      </c>
      <c r="DA280" s="113">
        <v>0</v>
      </c>
      <c r="DB280" s="113">
        <v>0</v>
      </c>
      <c r="DC280" s="113">
        <v>0</v>
      </c>
      <c r="DD280" s="113">
        <v>0</v>
      </c>
      <c r="DE280" s="113">
        <v>0</v>
      </c>
      <c r="DF280" s="113">
        <v>0</v>
      </c>
      <c r="DG280" s="113">
        <v>0</v>
      </c>
      <c r="DH280" s="113">
        <v>0</v>
      </c>
      <c r="DI280" s="113">
        <v>0</v>
      </c>
      <c r="DJ280" s="113">
        <v>0</v>
      </c>
      <c r="DK280" s="113">
        <v>0</v>
      </c>
      <c r="DL280" s="113">
        <v>0</v>
      </c>
      <c r="DM280" s="113">
        <v>0</v>
      </c>
      <c r="DN280" s="113">
        <v>0</v>
      </c>
      <c r="DO280" s="113">
        <v>0</v>
      </c>
      <c r="DP280" s="113">
        <v>0</v>
      </c>
      <c r="DQ280" s="113">
        <v>0</v>
      </c>
      <c r="DR280" s="113">
        <v>0</v>
      </c>
      <c r="DS280" s="113">
        <v>0</v>
      </c>
      <c r="DT280" s="113">
        <v>0</v>
      </c>
      <c r="DU280" s="113">
        <v>0</v>
      </c>
      <c r="DV280" s="113">
        <v>0</v>
      </c>
      <c r="DW280" s="113">
        <v>0</v>
      </c>
      <c r="DX280" s="113">
        <v>0</v>
      </c>
      <c r="DY280" s="113">
        <v>0</v>
      </c>
      <c r="DZ280" s="113">
        <v>0</v>
      </c>
      <c r="EA280" s="113">
        <v>0</v>
      </c>
      <c r="EB280" s="113">
        <v>0</v>
      </c>
      <c r="EC280" s="113">
        <v>0</v>
      </c>
      <c r="ED280" s="113">
        <v>0</v>
      </c>
      <c r="EE280" s="113">
        <v>0</v>
      </c>
      <c r="EF280" s="113">
        <v>0</v>
      </c>
      <c r="EG280" s="113">
        <v>0</v>
      </c>
      <c r="EH280" s="113">
        <v>0</v>
      </c>
      <c r="EI280" s="113">
        <v>0</v>
      </c>
      <c r="EJ280" s="113">
        <v>0</v>
      </c>
      <c r="EK280" s="113">
        <v>0</v>
      </c>
      <c r="EL280" s="113">
        <v>0</v>
      </c>
      <c r="EM280" s="113">
        <v>0</v>
      </c>
      <c r="EN280" s="113">
        <v>0</v>
      </c>
      <c r="EO280" s="113">
        <v>0</v>
      </c>
      <c r="EP280" s="113">
        <v>0</v>
      </c>
      <c r="EQ280" s="113">
        <v>0</v>
      </c>
      <c r="ER280" s="113">
        <v>0</v>
      </c>
      <c r="ES280" s="113">
        <v>0</v>
      </c>
      <c r="ET280" s="113">
        <v>0</v>
      </c>
      <c r="EU280" s="113">
        <v>0</v>
      </c>
      <c r="EV280" s="113">
        <v>0</v>
      </c>
      <c r="EW280" s="113">
        <v>0</v>
      </c>
      <c r="EX280" s="113">
        <v>0</v>
      </c>
      <c r="EY280" s="113">
        <v>0</v>
      </c>
      <c r="EZ280" s="113">
        <v>0</v>
      </c>
      <c r="FA280" s="113">
        <v>0</v>
      </c>
      <c r="FB280" s="113">
        <v>0</v>
      </c>
      <c r="FC280" s="113">
        <v>0</v>
      </c>
      <c r="FD280" s="113">
        <v>0</v>
      </c>
      <c r="FE280" s="113">
        <v>0</v>
      </c>
      <c r="FF280" s="113">
        <v>0</v>
      </c>
      <c r="FG280" s="113">
        <v>0</v>
      </c>
      <c r="FH280" s="113">
        <v>0</v>
      </c>
      <c r="FI280" s="113">
        <v>0</v>
      </c>
      <c r="FJ280" s="113">
        <v>0</v>
      </c>
      <c r="FK280" s="113">
        <v>0</v>
      </c>
      <c r="FL280" s="113">
        <v>0</v>
      </c>
      <c r="FM280" s="113">
        <v>0</v>
      </c>
      <c r="FN280" s="113">
        <v>0</v>
      </c>
      <c r="FO280" s="113">
        <v>0</v>
      </c>
      <c r="FP280" s="113">
        <v>0</v>
      </c>
      <c r="FQ280" s="113">
        <v>0</v>
      </c>
      <c r="FR280" s="113">
        <v>0</v>
      </c>
      <c r="FS280" s="113">
        <v>0</v>
      </c>
      <c r="FT280" s="113">
        <v>0</v>
      </c>
      <c r="FU280" s="113">
        <v>0</v>
      </c>
      <c r="FV280" s="113">
        <v>0</v>
      </c>
      <c r="FW280" s="113">
        <v>0</v>
      </c>
      <c r="FX280" s="113">
        <v>0</v>
      </c>
      <c r="FY280" s="113">
        <v>0</v>
      </c>
      <c r="FZ280" s="113">
        <v>0</v>
      </c>
      <c r="GA280" s="113">
        <v>0</v>
      </c>
      <c r="GB280" s="113">
        <v>0</v>
      </c>
      <c r="GC280" s="113">
        <v>0</v>
      </c>
      <c r="GD280" s="113">
        <v>0</v>
      </c>
      <c r="GE280" s="113">
        <v>0</v>
      </c>
      <c r="GF280" s="113">
        <v>0</v>
      </c>
      <c r="GG280" s="113">
        <v>0</v>
      </c>
      <c r="GH280" s="113">
        <v>0</v>
      </c>
      <c r="GI280" s="113">
        <f>SUM(E280:GH280)</f>
        <v>141816.08000000002</v>
      </c>
    </row>
    <row r="281" spans="1:191" ht="10.5">
      <c r="A281" s="7" t="s">
        <v>421</v>
      </c>
      <c r="B281" s="726" t="s">
        <v>422</v>
      </c>
      <c r="C281" s="726"/>
      <c r="D281" s="72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/>
      <c r="BC281" s="116"/>
      <c r="BD281" s="116"/>
      <c r="BE281" s="116"/>
      <c r="BF281" s="116"/>
      <c r="BG281" s="116"/>
      <c r="BH281" s="116"/>
      <c r="BI281" s="116"/>
      <c r="BJ281" s="116"/>
      <c r="BK281" s="116"/>
      <c r="BL281" s="116"/>
      <c r="BM281" s="116"/>
      <c r="BN281" s="116"/>
      <c r="BO281" s="116"/>
      <c r="BP281" s="116"/>
      <c r="BQ281" s="116"/>
      <c r="BR281" s="116"/>
      <c r="BS281" s="116"/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  <c r="EB281" s="116"/>
      <c r="EC281" s="116"/>
      <c r="ED281" s="116"/>
      <c r="EE281" s="116"/>
      <c r="EF281" s="116"/>
      <c r="EG281" s="116"/>
      <c r="EH281" s="116"/>
      <c r="EI281" s="116"/>
      <c r="EJ281" s="116"/>
      <c r="EK281" s="116"/>
      <c r="EL281" s="116"/>
      <c r="EM281" s="116"/>
      <c r="EN281" s="116"/>
      <c r="EO281" s="116"/>
      <c r="EP281" s="116"/>
      <c r="EQ281" s="116"/>
      <c r="ER281" s="116"/>
      <c r="ES281" s="116"/>
      <c r="ET281" s="116"/>
      <c r="EU281" s="116"/>
      <c r="EV281" s="116"/>
      <c r="EW281" s="116"/>
      <c r="EX281" s="116"/>
      <c r="EY281" s="116"/>
      <c r="EZ281" s="116"/>
      <c r="FA281" s="116"/>
      <c r="FB281" s="116"/>
      <c r="FC281" s="116"/>
      <c r="FD281" s="116"/>
      <c r="FE281" s="116"/>
      <c r="FF281" s="116"/>
      <c r="FG281" s="116"/>
      <c r="FH281" s="116"/>
      <c r="FI281" s="116"/>
      <c r="FJ281" s="116"/>
      <c r="FK281" s="116"/>
      <c r="FL281" s="116"/>
      <c r="FM281" s="116"/>
      <c r="FN281" s="116"/>
      <c r="FO281" s="116"/>
      <c r="FP281" s="116"/>
      <c r="FQ281" s="116"/>
      <c r="FR281" s="116"/>
      <c r="FS281" s="116"/>
      <c r="FT281" s="116"/>
      <c r="FU281" s="116"/>
      <c r="FV281" s="116"/>
      <c r="FW281" s="116"/>
      <c r="FX281" s="116"/>
      <c r="FY281" s="116"/>
      <c r="FZ281" s="116"/>
      <c r="GA281" s="116"/>
      <c r="GB281" s="116"/>
      <c r="GC281" s="116"/>
      <c r="GD281" s="116"/>
      <c r="GE281" s="116"/>
      <c r="GF281" s="116"/>
      <c r="GG281" s="116"/>
      <c r="GH281" s="116"/>
      <c r="GI281" s="116"/>
    </row>
    <row r="282" spans="1:191">
      <c r="A282" s="727" t="s">
        <v>0</v>
      </c>
      <c r="B282" s="727"/>
      <c r="C282" s="9" t="s">
        <v>395</v>
      </c>
      <c r="D282" t="s">
        <v>396</v>
      </c>
      <c r="E282" s="113">
        <v>0</v>
      </c>
      <c r="F282" s="113">
        <v>0</v>
      </c>
      <c r="G282" s="113">
        <v>0</v>
      </c>
      <c r="H282" s="113">
        <v>0</v>
      </c>
      <c r="I282" s="113">
        <v>0</v>
      </c>
      <c r="J282" s="113">
        <v>0</v>
      </c>
      <c r="K282" s="113">
        <v>0</v>
      </c>
      <c r="L282" s="113">
        <v>0</v>
      </c>
      <c r="M282" s="113">
        <v>0</v>
      </c>
      <c r="N282" s="113">
        <v>0</v>
      </c>
      <c r="O282" s="113">
        <v>0</v>
      </c>
      <c r="P282" s="113">
        <v>0</v>
      </c>
      <c r="Q282" s="113">
        <v>0</v>
      </c>
      <c r="R282" s="113">
        <v>0</v>
      </c>
      <c r="S282" s="113">
        <v>0</v>
      </c>
      <c r="T282" s="113">
        <v>0</v>
      </c>
      <c r="U282" s="113">
        <v>0</v>
      </c>
      <c r="V282" s="113">
        <v>0</v>
      </c>
      <c r="W282" s="113">
        <v>0</v>
      </c>
      <c r="X282" s="113">
        <v>0</v>
      </c>
      <c r="Y282" s="113">
        <v>0</v>
      </c>
      <c r="Z282" s="113">
        <v>0</v>
      </c>
      <c r="AA282" s="113">
        <v>0</v>
      </c>
      <c r="AB282" s="113">
        <v>0</v>
      </c>
      <c r="AC282" s="113">
        <v>0</v>
      </c>
      <c r="AD282" s="113">
        <v>0</v>
      </c>
      <c r="AE282" s="113">
        <v>0</v>
      </c>
      <c r="AF282" s="113">
        <v>0</v>
      </c>
      <c r="AG282" s="113">
        <v>5917.19</v>
      </c>
      <c r="AH282" s="113">
        <v>0</v>
      </c>
      <c r="AI282" s="113">
        <v>0</v>
      </c>
      <c r="AJ282" s="113">
        <v>0</v>
      </c>
      <c r="AK282" s="113">
        <v>0</v>
      </c>
      <c r="AL282" s="113">
        <v>0</v>
      </c>
      <c r="AM282" s="113">
        <v>0</v>
      </c>
      <c r="AN282" s="113">
        <v>0</v>
      </c>
      <c r="AO282" s="113">
        <v>0</v>
      </c>
      <c r="AP282" s="113">
        <v>0</v>
      </c>
      <c r="AQ282" s="113">
        <v>0</v>
      </c>
      <c r="AR282" s="113">
        <v>0</v>
      </c>
      <c r="AS282" s="113">
        <v>0</v>
      </c>
      <c r="AT282" s="113">
        <v>174720.28</v>
      </c>
      <c r="AU282" s="113">
        <v>0</v>
      </c>
      <c r="AV282" s="113">
        <v>0</v>
      </c>
      <c r="AW282" s="113">
        <v>0</v>
      </c>
      <c r="AX282" s="113">
        <v>0</v>
      </c>
      <c r="AY282" s="113">
        <v>0</v>
      </c>
      <c r="AZ282" s="113">
        <v>0</v>
      </c>
      <c r="BA282" s="113">
        <v>0</v>
      </c>
      <c r="BB282" s="113">
        <v>0</v>
      </c>
      <c r="BC282" s="113">
        <v>7781.21</v>
      </c>
      <c r="BD282" s="113">
        <v>0</v>
      </c>
      <c r="BE282" s="113">
        <v>0</v>
      </c>
      <c r="BF282" s="113">
        <v>0</v>
      </c>
      <c r="BG282" s="113">
        <v>0</v>
      </c>
      <c r="BH282" s="113">
        <v>0</v>
      </c>
      <c r="BI282" s="113">
        <v>0</v>
      </c>
      <c r="BJ282" s="113">
        <v>0</v>
      </c>
      <c r="BK282" s="113">
        <v>0</v>
      </c>
      <c r="BL282" s="113">
        <v>0</v>
      </c>
      <c r="BM282" s="113">
        <v>0</v>
      </c>
      <c r="BN282" s="113">
        <v>0</v>
      </c>
      <c r="BO282" s="113">
        <v>0</v>
      </c>
      <c r="BP282" s="113">
        <v>0</v>
      </c>
      <c r="BQ282" s="113">
        <v>0</v>
      </c>
      <c r="BR282" s="113">
        <v>0</v>
      </c>
      <c r="BS282" s="113">
        <v>0</v>
      </c>
      <c r="BT282" s="113">
        <v>0</v>
      </c>
      <c r="BU282" s="113">
        <v>0</v>
      </c>
      <c r="BV282" s="113">
        <v>0</v>
      </c>
      <c r="BW282" s="113">
        <v>0</v>
      </c>
      <c r="BX282" s="113">
        <v>61927.98</v>
      </c>
      <c r="BY282" s="113">
        <v>0</v>
      </c>
      <c r="BZ282" s="113">
        <v>0</v>
      </c>
      <c r="CA282" s="113">
        <v>0</v>
      </c>
      <c r="CB282" s="113">
        <v>0</v>
      </c>
      <c r="CC282" s="113">
        <v>0</v>
      </c>
      <c r="CD282" s="113">
        <v>0</v>
      </c>
      <c r="CE282" s="113">
        <v>0</v>
      </c>
      <c r="CF282" s="113">
        <v>0</v>
      </c>
      <c r="CG282" s="113">
        <v>0</v>
      </c>
      <c r="CH282" s="113">
        <v>0</v>
      </c>
      <c r="CI282" s="113">
        <v>0</v>
      </c>
      <c r="CJ282" s="113">
        <v>0</v>
      </c>
      <c r="CK282" s="113">
        <v>0</v>
      </c>
      <c r="CL282" s="113">
        <v>0</v>
      </c>
      <c r="CM282" s="113">
        <v>0</v>
      </c>
      <c r="CN282" s="113">
        <v>0</v>
      </c>
      <c r="CO282" s="113">
        <v>0</v>
      </c>
      <c r="CP282" s="113">
        <v>0</v>
      </c>
      <c r="CQ282" s="113">
        <v>0</v>
      </c>
      <c r="CR282" s="113">
        <v>0</v>
      </c>
      <c r="CS282" s="113">
        <v>0</v>
      </c>
      <c r="CT282" s="113">
        <v>0</v>
      </c>
      <c r="CU282" s="113">
        <v>0</v>
      </c>
      <c r="CV282" s="113">
        <v>0</v>
      </c>
      <c r="CW282" s="113">
        <v>0</v>
      </c>
      <c r="CX282" s="113">
        <v>0</v>
      </c>
      <c r="CY282" s="113">
        <v>0</v>
      </c>
      <c r="CZ282" s="113">
        <v>0</v>
      </c>
      <c r="DA282" s="113">
        <v>0</v>
      </c>
      <c r="DB282" s="113">
        <v>0</v>
      </c>
      <c r="DC282" s="113">
        <v>0</v>
      </c>
      <c r="DD282" s="113">
        <v>0</v>
      </c>
      <c r="DE282" s="113">
        <v>0</v>
      </c>
      <c r="DF282" s="113">
        <v>0</v>
      </c>
      <c r="DG282" s="113">
        <v>0</v>
      </c>
      <c r="DH282" s="113">
        <v>0</v>
      </c>
      <c r="DI282" s="113">
        <v>0</v>
      </c>
      <c r="DJ282" s="113">
        <v>803.77</v>
      </c>
      <c r="DK282" s="113">
        <v>0</v>
      </c>
      <c r="DL282" s="113">
        <v>0</v>
      </c>
      <c r="DM282" s="113">
        <v>0</v>
      </c>
      <c r="DN282" s="113">
        <v>0</v>
      </c>
      <c r="DO282" s="113">
        <v>0</v>
      </c>
      <c r="DP282" s="113">
        <v>0</v>
      </c>
      <c r="DQ282" s="113">
        <v>0</v>
      </c>
      <c r="DR282" s="113">
        <v>0</v>
      </c>
      <c r="DS282" s="113">
        <v>0</v>
      </c>
      <c r="DT282" s="113">
        <v>0</v>
      </c>
      <c r="DU282" s="113">
        <v>0</v>
      </c>
      <c r="DV282" s="113">
        <v>0</v>
      </c>
      <c r="DW282" s="113">
        <v>0</v>
      </c>
      <c r="DX282" s="113">
        <v>0</v>
      </c>
      <c r="DY282" s="113">
        <v>0</v>
      </c>
      <c r="DZ282" s="113">
        <v>0</v>
      </c>
      <c r="EA282" s="113">
        <v>0</v>
      </c>
      <c r="EB282" s="113">
        <v>0</v>
      </c>
      <c r="EC282" s="113">
        <v>0</v>
      </c>
      <c r="ED282" s="113">
        <v>0</v>
      </c>
      <c r="EE282" s="113">
        <v>0</v>
      </c>
      <c r="EF282" s="113">
        <v>0</v>
      </c>
      <c r="EG282" s="113">
        <v>0</v>
      </c>
      <c r="EH282" s="113">
        <v>0</v>
      </c>
      <c r="EI282" s="113">
        <v>0</v>
      </c>
      <c r="EJ282" s="113">
        <v>0</v>
      </c>
      <c r="EK282" s="113">
        <v>0</v>
      </c>
      <c r="EL282" s="113">
        <v>0</v>
      </c>
      <c r="EM282" s="113">
        <v>0</v>
      </c>
      <c r="EN282" s="113">
        <v>0</v>
      </c>
      <c r="EO282" s="113">
        <v>0</v>
      </c>
      <c r="EP282" s="113">
        <v>0</v>
      </c>
      <c r="EQ282" s="113">
        <v>0</v>
      </c>
      <c r="ER282" s="113">
        <v>0</v>
      </c>
      <c r="ES282" s="113">
        <v>0</v>
      </c>
      <c r="ET282" s="113">
        <v>0</v>
      </c>
      <c r="EU282" s="113">
        <v>0</v>
      </c>
      <c r="EV282" s="113">
        <v>0</v>
      </c>
      <c r="EW282" s="113">
        <v>126753.18</v>
      </c>
      <c r="EX282" s="113">
        <v>0</v>
      </c>
      <c r="EY282" s="113">
        <v>0</v>
      </c>
      <c r="EZ282" s="113">
        <v>0</v>
      </c>
      <c r="FA282" s="113">
        <v>0</v>
      </c>
      <c r="FB282" s="113">
        <v>0</v>
      </c>
      <c r="FC282" s="113">
        <v>0</v>
      </c>
      <c r="FD282" s="113">
        <v>0</v>
      </c>
      <c r="FE282" s="113">
        <v>0</v>
      </c>
      <c r="FF282" s="113">
        <v>0</v>
      </c>
      <c r="FG282" s="113">
        <v>0</v>
      </c>
      <c r="FH282" s="113">
        <v>0</v>
      </c>
      <c r="FI282" s="113">
        <v>0</v>
      </c>
      <c r="FJ282" s="113">
        <v>0</v>
      </c>
      <c r="FK282" s="113">
        <v>0</v>
      </c>
      <c r="FL282" s="113">
        <v>0</v>
      </c>
      <c r="FM282" s="113">
        <v>0</v>
      </c>
      <c r="FN282" s="113">
        <v>0</v>
      </c>
      <c r="FO282" s="113">
        <v>0</v>
      </c>
      <c r="FP282" s="113">
        <v>0</v>
      </c>
      <c r="FQ282" s="113">
        <v>0</v>
      </c>
      <c r="FR282" s="113">
        <v>0</v>
      </c>
      <c r="FS282" s="113">
        <v>0</v>
      </c>
      <c r="FT282" s="113">
        <v>0</v>
      </c>
      <c r="FU282" s="113">
        <v>0</v>
      </c>
      <c r="FV282" s="113">
        <v>0</v>
      </c>
      <c r="FW282" s="113">
        <v>0</v>
      </c>
      <c r="FX282" s="113">
        <v>0</v>
      </c>
      <c r="FY282" s="113">
        <v>0</v>
      </c>
      <c r="FZ282" s="113">
        <v>0</v>
      </c>
      <c r="GA282" s="113">
        <v>0</v>
      </c>
      <c r="GB282" s="113">
        <v>0</v>
      </c>
      <c r="GC282" s="113">
        <v>0</v>
      </c>
      <c r="GD282" s="113">
        <v>0</v>
      </c>
      <c r="GE282" s="113">
        <v>0</v>
      </c>
      <c r="GF282" s="113">
        <v>0</v>
      </c>
      <c r="GG282" s="113">
        <v>0</v>
      </c>
      <c r="GH282" s="113">
        <v>0</v>
      </c>
      <c r="GI282" s="113">
        <f>SUM(E282:GH282)</f>
        <v>377903.61</v>
      </c>
    </row>
    <row r="283" spans="1:191" ht="10.5">
      <c r="A283" s="7" t="s">
        <v>423</v>
      </c>
      <c r="B283" s="726" t="s">
        <v>424</v>
      </c>
      <c r="C283" s="726"/>
      <c r="D283" s="72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16"/>
      <c r="BA283" s="116"/>
      <c r="BB283" s="116"/>
      <c r="BC283" s="116"/>
      <c r="BD283" s="116"/>
      <c r="BE283" s="116"/>
      <c r="BF283" s="116"/>
      <c r="BG283" s="116"/>
      <c r="BH283" s="116"/>
      <c r="BI283" s="116"/>
      <c r="BJ283" s="116"/>
      <c r="BK283" s="116"/>
      <c r="BL283" s="116"/>
      <c r="BM283" s="116"/>
      <c r="BN283" s="116"/>
      <c r="BO283" s="116"/>
      <c r="BP283" s="116"/>
      <c r="BQ283" s="116"/>
      <c r="BR283" s="116"/>
      <c r="BS283" s="116"/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  <c r="EB283" s="116"/>
      <c r="EC283" s="116"/>
      <c r="ED283" s="116"/>
      <c r="EE283" s="116"/>
      <c r="EF283" s="116"/>
      <c r="EG283" s="116"/>
      <c r="EH283" s="116"/>
      <c r="EI283" s="116"/>
      <c r="EJ283" s="116"/>
      <c r="EK283" s="116"/>
      <c r="EL283" s="116"/>
      <c r="EM283" s="116"/>
      <c r="EN283" s="116"/>
      <c r="EO283" s="116"/>
      <c r="EP283" s="116"/>
      <c r="EQ283" s="116"/>
      <c r="ER283" s="116"/>
      <c r="ES283" s="116"/>
      <c r="ET283" s="116"/>
      <c r="EU283" s="116"/>
      <c r="EV283" s="116"/>
      <c r="EW283" s="116"/>
      <c r="EX283" s="116"/>
      <c r="EY283" s="116"/>
      <c r="EZ283" s="116"/>
      <c r="FA283" s="116"/>
      <c r="FB283" s="116"/>
      <c r="FC283" s="116"/>
      <c r="FD283" s="116"/>
      <c r="FE283" s="116"/>
      <c r="FF283" s="116"/>
      <c r="FG283" s="116"/>
      <c r="FH283" s="116"/>
      <c r="FI283" s="116"/>
      <c r="FJ283" s="116"/>
      <c r="FK283" s="116"/>
      <c r="FL283" s="116"/>
      <c r="FM283" s="116"/>
      <c r="FN283" s="116"/>
      <c r="FO283" s="116"/>
      <c r="FP283" s="116"/>
      <c r="FQ283" s="116"/>
      <c r="FR283" s="116"/>
      <c r="FS283" s="116"/>
      <c r="FT283" s="116"/>
      <c r="FU283" s="116"/>
      <c r="FV283" s="116"/>
      <c r="FW283" s="116"/>
      <c r="FX283" s="116"/>
      <c r="FY283" s="116"/>
      <c r="FZ283" s="116"/>
      <c r="GA283" s="116"/>
      <c r="GB283" s="116"/>
      <c r="GC283" s="116"/>
      <c r="GD283" s="116"/>
      <c r="GE283" s="116"/>
      <c r="GF283" s="116"/>
      <c r="GG283" s="116"/>
      <c r="GH283" s="116"/>
      <c r="GI283" s="116"/>
    </row>
    <row r="284" spans="1:191">
      <c r="A284" s="727" t="s">
        <v>0</v>
      </c>
      <c r="B284" s="727"/>
      <c r="C284" s="9" t="s">
        <v>395</v>
      </c>
      <c r="D284" t="s">
        <v>396</v>
      </c>
      <c r="E284" s="113">
        <v>0</v>
      </c>
      <c r="F284" s="113">
        <v>0</v>
      </c>
      <c r="G284" s="113">
        <v>0</v>
      </c>
      <c r="H284" s="113">
        <v>0</v>
      </c>
      <c r="I284" s="113">
        <v>78516.47</v>
      </c>
      <c r="J284" s="113">
        <v>0</v>
      </c>
      <c r="K284" s="113">
        <v>0</v>
      </c>
      <c r="L284" s="113">
        <v>0</v>
      </c>
      <c r="M284" s="113">
        <v>0</v>
      </c>
      <c r="N284" s="113">
        <v>0</v>
      </c>
      <c r="O284" s="113">
        <v>0</v>
      </c>
      <c r="P284" s="113">
        <v>0</v>
      </c>
      <c r="Q284" s="113">
        <v>0</v>
      </c>
      <c r="R284" s="113">
        <v>0</v>
      </c>
      <c r="S284" s="113">
        <v>0</v>
      </c>
      <c r="T284" s="113">
        <v>0</v>
      </c>
      <c r="U284" s="113">
        <v>0</v>
      </c>
      <c r="V284" s="113">
        <v>0</v>
      </c>
      <c r="W284" s="113">
        <v>0</v>
      </c>
      <c r="X284" s="113">
        <v>0</v>
      </c>
      <c r="Y284" s="113">
        <v>0</v>
      </c>
      <c r="Z284" s="113">
        <v>0</v>
      </c>
      <c r="AA284" s="113">
        <v>0</v>
      </c>
      <c r="AB284" s="113">
        <v>0</v>
      </c>
      <c r="AC284" s="113">
        <v>0</v>
      </c>
      <c r="AD284" s="113">
        <v>0</v>
      </c>
      <c r="AE284" s="113">
        <v>0</v>
      </c>
      <c r="AF284" s="113">
        <v>0</v>
      </c>
      <c r="AG284" s="113">
        <v>0</v>
      </c>
      <c r="AH284" s="113">
        <v>0</v>
      </c>
      <c r="AI284" s="113">
        <v>0</v>
      </c>
      <c r="AJ284" s="113">
        <v>0</v>
      </c>
      <c r="AK284" s="113">
        <v>0</v>
      </c>
      <c r="AL284" s="113">
        <v>0</v>
      </c>
      <c r="AM284" s="113">
        <v>0</v>
      </c>
      <c r="AN284" s="113">
        <v>0</v>
      </c>
      <c r="AO284" s="113">
        <v>0</v>
      </c>
      <c r="AP284" s="113">
        <v>0</v>
      </c>
      <c r="AQ284" s="113">
        <v>0</v>
      </c>
      <c r="AR284" s="113">
        <v>0</v>
      </c>
      <c r="AS284" s="113">
        <v>0</v>
      </c>
      <c r="AT284" s="113">
        <v>0</v>
      </c>
      <c r="AU284" s="113">
        <v>0</v>
      </c>
      <c r="AV284" s="113">
        <v>0</v>
      </c>
      <c r="AW284" s="113">
        <v>0</v>
      </c>
      <c r="AX284" s="113">
        <v>0</v>
      </c>
      <c r="AY284" s="113">
        <v>0</v>
      </c>
      <c r="AZ284" s="113">
        <v>0</v>
      </c>
      <c r="BA284" s="113">
        <v>0</v>
      </c>
      <c r="BB284" s="113">
        <v>0</v>
      </c>
      <c r="BC284" s="113">
        <v>0</v>
      </c>
      <c r="BD284" s="113">
        <v>0</v>
      </c>
      <c r="BE284" s="113">
        <v>0</v>
      </c>
      <c r="BF284" s="113">
        <v>0</v>
      </c>
      <c r="BG284" s="113">
        <v>0</v>
      </c>
      <c r="BH284" s="113">
        <v>0</v>
      </c>
      <c r="BI284" s="113">
        <v>0</v>
      </c>
      <c r="BJ284" s="113">
        <v>0</v>
      </c>
      <c r="BK284" s="113">
        <v>0</v>
      </c>
      <c r="BL284" s="113">
        <v>0</v>
      </c>
      <c r="BM284" s="113">
        <v>0</v>
      </c>
      <c r="BN284" s="113">
        <v>0</v>
      </c>
      <c r="BO284" s="113">
        <v>0</v>
      </c>
      <c r="BP284" s="113">
        <v>0</v>
      </c>
      <c r="BQ284" s="113">
        <v>0</v>
      </c>
      <c r="BR284" s="113">
        <v>0</v>
      </c>
      <c r="BS284" s="113">
        <v>0</v>
      </c>
      <c r="BT284" s="113">
        <v>0</v>
      </c>
      <c r="BU284" s="113">
        <v>0</v>
      </c>
      <c r="BV284" s="113">
        <v>0</v>
      </c>
      <c r="BW284" s="113">
        <v>0</v>
      </c>
      <c r="BX284" s="113">
        <v>0</v>
      </c>
      <c r="BY284" s="113">
        <v>0</v>
      </c>
      <c r="BZ284" s="113">
        <v>0</v>
      </c>
      <c r="CA284" s="113">
        <v>0</v>
      </c>
      <c r="CB284" s="113">
        <v>0</v>
      </c>
      <c r="CC284" s="113">
        <v>0</v>
      </c>
      <c r="CD284" s="113">
        <v>0</v>
      </c>
      <c r="CE284" s="113">
        <v>0</v>
      </c>
      <c r="CF284" s="113">
        <v>0</v>
      </c>
      <c r="CG284" s="113">
        <v>0</v>
      </c>
      <c r="CH284" s="113">
        <v>0</v>
      </c>
      <c r="CI284" s="113">
        <v>0</v>
      </c>
      <c r="CJ284" s="113">
        <v>0</v>
      </c>
      <c r="CK284" s="113">
        <v>0</v>
      </c>
      <c r="CL284" s="113">
        <v>0</v>
      </c>
      <c r="CM284" s="113">
        <v>0</v>
      </c>
      <c r="CN284" s="113">
        <v>0</v>
      </c>
      <c r="CO284" s="113">
        <v>0</v>
      </c>
      <c r="CP284" s="113">
        <v>0</v>
      </c>
      <c r="CQ284" s="113">
        <v>0</v>
      </c>
      <c r="CR284" s="113">
        <v>0</v>
      </c>
      <c r="CS284" s="113">
        <v>0</v>
      </c>
      <c r="CT284" s="113">
        <v>0</v>
      </c>
      <c r="CU284" s="113">
        <v>0</v>
      </c>
      <c r="CV284" s="113">
        <v>0</v>
      </c>
      <c r="CW284" s="113">
        <v>0</v>
      </c>
      <c r="CX284" s="113">
        <v>0</v>
      </c>
      <c r="CY284" s="113">
        <v>0</v>
      </c>
      <c r="CZ284" s="113">
        <v>0</v>
      </c>
      <c r="DA284" s="113">
        <v>0</v>
      </c>
      <c r="DB284" s="113">
        <v>0</v>
      </c>
      <c r="DC284" s="113">
        <v>0</v>
      </c>
      <c r="DD284" s="113">
        <v>0</v>
      </c>
      <c r="DE284" s="113">
        <v>0</v>
      </c>
      <c r="DF284" s="113">
        <v>0</v>
      </c>
      <c r="DG284" s="113">
        <v>0</v>
      </c>
      <c r="DH284" s="113">
        <v>0</v>
      </c>
      <c r="DI284" s="113">
        <v>0</v>
      </c>
      <c r="DJ284" s="113">
        <v>0</v>
      </c>
      <c r="DK284" s="113">
        <v>0</v>
      </c>
      <c r="DL284" s="113">
        <v>0</v>
      </c>
      <c r="DM284" s="113">
        <v>0</v>
      </c>
      <c r="DN284" s="113">
        <v>0</v>
      </c>
      <c r="DO284" s="113">
        <v>0</v>
      </c>
      <c r="DP284" s="113">
        <v>0</v>
      </c>
      <c r="DQ284" s="113">
        <v>0</v>
      </c>
      <c r="DR284" s="113">
        <v>0</v>
      </c>
      <c r="DS284" s="113">
        <v>0</v>
      </c>
      <c r="DT284" s="113">
        <v>0</v>
      </c>
      <c r="DU284" s="113">
        <v>0</v>
      </c>
      <c r="DV284" s="113">
        <v>0</v>
      </c>
      <c r="DW284" s="113">
        <v>0</v>
      </c>
      <c r="DX284" s="113">
        <v>0</v>
      </c>
      <c r="DY284" s="113">
        <v>0</v>
      </c>
      <c r="DZ284" s="113">
        <v>0</v>
      </c>
      <c r="EA284" s="113">
        <v>0</v>
      </c>
      <c r="EB284" s="113">
        <v>0</v>
      </c>
      <c r="EC284" s="113">
        <v>0</v>
      </c>
      <c r="ED284" s="113">
        <v>0</v>
      </c>
      <c r="EE284" s="113">
        <v>0</v>
      </c>
      <c r="EF284" s="113">
        <v>0</v>
      </c>
      <c r="EG284" s="113">
        <v>0</v>
      </c>
      <c r="EH284" s="113">
        <v>0</v>
      </c>
      <c r="EI284" s="113">
        <v>0</v>
      </c>
      <c r="EJ284" s="113">
        <v>0</v>
      </c>
      <c r="EK284" s="113">
        <v>0</v>
      </c>
      <c r="EL284" s="113">
        <v>0</v>
      </c>
      <c r="EM284" s="113">
        <v>0</v>
      </c>
      <c r="EN284" s="113">
        <v>0</v>
      </c>
      <c r="EO284" s="113">
        <v>0</v>
      </c>
      <c r="EP284" s="113">
        <v>0</v>
      </c>
      <c r="EQ284" s="113">
        <v>0</v>
      </c>
      <c r="ER284" s="113">
        <v>0</v>
      </c>
      <c r="ES284" s="113">
        <v>0</v>
      </c>
      <c r="ET284" s="113">
        <v>0</v>
      </c>
      <c r="EU284" s="113">
        <v>0</v>
      </c>
      <c r="EV284" s="113">
        <v>0</v>
      </c>
      <c r="EW284" s="113">
        <v>0</v>
      </c>
      <c r="EX284" s="113">
        <v>0</v>
      </c>
      <c r="EY284" s="113">
        <v>0</v>
      </c>
      <c r="EZ284" s="113">
        <v>0</v>
      </c>
      <c r="FA284" s="113">
        <v>0</v>
      </c>
      <c r="FB284" s="113">
        <v>0</v>
      </c>
      <c r="FC284" s="113">
        <v>0</v>
      </c>
      <c r="FD284" s="113">
        <v>0</v>
      </c>
      <c r="FE284" s="113">
        <v>0</v>
      </c>
      <c r="FF284" s="113">
        <v>0</v>
      </c>
      <c r="FG284" s="113">
        <v>0</v>
      </c>
      <c r="FH284" s="113">
        <v>0</v>
      </c>
      <c r="FI284" s="113">
        <v>0</v>
      </c>
      <c r="FJ284" s="113">
        <v>0</v>
      </c>
      <c r="FK284" s="113">
        <v>0</v>
      </c>
      <c r="FL284" s="113">
        <v>0</v>
      </c>
      <c r="FM284" s="113">
        <v>0</v>
      </c>
      <c r="FN284" s="113">
        <v>0</v>
      </c>
      <c r="FO284" s="113">
        <v>0</v>
      </c>
      <c r="FP284" s="113">
        <v>0</v>
      </c>
      <c r="FQ284" s="113">
        <v>0</v>
      </c>
      <c r="FR284" s="113">
        <v>0</v>
      </c>
      <c r="FS284" s="113">
        <v>0</v>
      </c>
      <c r="FT284" s="113">
        <v>0</v>
      </c>
      <c r="FU284" s="113">
        <v>0</v>
      </c>
      <c r="FV284" s="113">
        <v>0</v>
      </c>
      <c r="FW284" s="113">
        <v>0</v>
      </c>
      <c r="FX284" s="113">
        <v>0</v>
      </c>
      <c r="FY284" s="113">
        <v>0</v>
      </c>
      <c r="FZ284" s="113">
        <v>0</v>
      </c>
      <c r="GA284" s="113">
        <v>0</v>
      </c>
      <c r="GB284" s="113">
        <v>0</v>
      </c>
      <c r="GC284" s="113">
        <v>0</v>
      </c>
      <c r="GD284" s="113">
        <v>0</v>
      </c>
      <c r="GE284" s="113">
        <v>0</v>
      </c>
      <c r="GF284" s="113">
        <v>0</v>
      </c>
      <c r="GG284" s="113">
        <v>0</v>
      </c>
      <c r="GH284" s="113">
        <v>0</v>
      </c>
      <c r="GI284" s="113">
        <f>SUM(E284:GH284)</f>
        <v>78516.47</v>
      </c>
    </row>
    <row r="285" spans="1:191" ht="10.5">
      <c r="A285" s="7" t="s">
        <v>425</v>
      </c>
      <c r="B285" s="726" t="s">
        <v>426</v>
      </c>
      <c r="C285" s="726"/>
      <c r="D285" s="72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/>
      <c r="BE285" s="116"/>
      <c r="BF285" s="116"/>
      <c r="BG285" s="116"/>
      <c r="BH285" s="116"/>
      <c r="BI285" s="116"/>
      <c r="BJ285" s="116"/>
      <c r="BK285" s="116"/>
      <c r="BL285" s="116"/>
      <c r="BM285" s="116"/>
      <c r="BN285" s="116"/>
      <c r="BO285" s="116"/>
      <c r="BP285" s="116"/>
      <c r="BQ285" s="116"/>
      <c r="BR285" s="116"/>
      <c r="BS285" s="116"/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  <c r="EB285" s="116"/>
      <c r="EC285" s="116"/>
      <c r="ED285" s="116"/>
      <c r="EE285" s="116"/>
      <c r="EF285" s="116"/>
      <c r="EG285" s="116"/>
      <c r="EH285" s="116"/>
      <c r="EI285" s="116"/>
      <c r="EJ285" s="116"/>
      <c r="EK285" s="116"/>
      <c r="EL285" s="116"/>
      <c r="EM285" s="116"/>
      <c r="EN285" s="116"/>
      <c r="EO285" s="116"/>
      <c r="EP285" s="116"/>
      <c r="EQ285" s="116"/>
      <c r="ER285" s="116"/>
      <c r="ES285" s="116"/>
      <c r="ET285" s="116"/>
      <c r="EU285" s="116"/>
      <c r="EV285" s="116"/>
      <c r="EW285" s="116"/>
      <c r="EX285" s="116"/>
      <c r="EY285" s="116"/>
      <c r="EZ285" s="116"/>
      <c r="FA285" s="116"/>
      <c r="FB285" s="116"/>
      <c r="FC285" s="116"/>
      <c r="FD285" s="116"/>
      <c r="FE285" s="116"/>
      <c r="FF285" s="116"/>
      <c r="FG285" s="116"/>
      <c r="FH285" s="116"/>
      <c r="FI285" s="116"/>
      <c r="FJ285" s="116"/>
      <c r="FK285" s="116"/>
      <c r="FL285" s="116"/>
      <c r="FM285" s="116"/>
      <c r="FN285" s="116"/>
      <c r="FO285" s="116"/>
      <c r="FP285" s="116"/>
      <c r="FQ285" s="116"/>
      <c r="FR285" s="116"/>
      <c r="FS285" s="116"/>
      <c r="FT285" s="116"/>
      <c r="FU285" s="116"/>
      <c r="FV285" s="116"/>
      <c r="FW285" s="116"/>
      <c r="FX285" s="116"/>
      <c r="FY285" s="116"/>
      <c r="FZ285" s="116"/>
      <c r="GA285" s="116"/>
      <c r="GB285" s="116"/>
      <c r="GC285" s="116"/>
      <c r="GD285" s="116"/>
      <c r="GE285" s="116"/>
      <c r="GF285" s="116"/>
      <c r="GG285" s="116"/>
      <c r="GH285" s="116"/>
      <c r="GI285" s="116"/>
    </row>
    <row r="286" spans="1:191">
      <c r="A286" s="727" t="s">
        <v>0</v>
      </c>
      <c r="B286" s="727"/>
      <c r="C286" s="9" t="s">
        <v>271</v>
      </c>
      <c r="D286" t="s">
        <v>272</v>
      </c>
      <c r="E286" s="113">
        <v>0</v>
      </c>
      <c r="F286" s="113">
        <v>0</v>
      </c>
      <c r="G286" s="113">
        <v>0</v>
      </c>
      <c r="H286" s="113">
        <v>0</v>
      </c>
      <c r="I286" s="113">
        <v>0</v>
      </c>
      <c r="J286" s="113">
        <v>0</v>
      </c>
      <c r="K286" s="113">
        <v>0</v>
      </c>
      <c r="L286" s="113">
        <v>0</v>
      </c>
      <c r="M286" s="113">
        <v>0</v>
      </c>
      <c r="N286" s="113">
        <v>0</v>
      </c>
      <c r="O286" s="113">
        <v>0</v>
      </c>
      <c r="P286" s="113">
        <v>0</v>
      </c>
      <c r="Q286" s="113">
        <v>0</v>
      </c>
      <c r="R286" s="113">
        <v>0</v>
      </c>
      <c r="S286" s="113">
        <v>0</v>
      </c>
      <c r="T286" s="113">
        <v>0</v>
      </c>
      <c r="U286" s="113">
        <v>0</v>
      </c>
      <c r="V286" s="113">
        <v>0</v>
      </c>
      <c r="W286" s="113">
        <v>0</v>
      </c>
      <c r="X286" s="113">
        <v>0</v>
      </c>
      <c r="Y286" s="113">
        <v>0</v>
      </c>
      <c r="Z286" s="113">
        <v>0</v>
      </c>
      <c r="AA286" s="113">
        <v>0</v>
      </c>
      <c r="AB286" s="113">
        <v>0</v>
      </c>
      <c r="AC286" s="113">
        <v>0</v>
      </c>
      <c r="AD286" s="113">
        <v>0</v>
      </c>
      <c r="AE286" s="113">
        <v>0</v>
      </c>
      <c r="AF286" s="113">
        <v>0</v>
      </c>
      <c r="AG286" s="113">
        <v>0</v>
      </c>
      <c r="AH286" s="113">
        <v>0</v>
      </c>
      <c r="AI286" s="113">
        <v>0</v>
      </c>
      <c r="AJ286" s="113">
        <v>0</v>
      </c>
      <c r="AK286" s="113">
        <v>0</v>
      </c>
      <c r="AL286" s="113">
        <v>0</v>
      </c>
      <c r="AM286" s="113">
        <v>0</v>
      </c>
      <c r="AN286" s="113">
        <v>0</v>
      </c>
      <c r="AO286" s="113">
        <v>0</v>
      </c>
      <c r="AP286" s="113">
        <v>0</v>
      </c>
      <c r="AQ286" s="113">
        <v>0</v>
      </c>
      <c r="AR286" s="113">
        <v>0</v>
      </c>
      <c r="AS286" s="113">
        <v>0</v>
      </c>
      <c r="AT286" s="113">
        <v>0</v>
      </c>
      <c r="AU286" s="113">
        <v>0</v>
      </c>
      <c r="AV286" s="113">
        <v>0</v>
      </c>
      <c r="AW286" s="113">
        <v>0</v>
      </c>
      <c r="AX286" s="113">
        <v>0</v>
      </c>
      <c r="AY286" s="113">
        <v>0</v>
      </c>
      <c r="AZ286" s="113">
        <v>0</v>
      </c>
      <c r="BA286" s="113">
        <v>0</v>
      </c>
      <c r="BB286" s="113">
        <v>0</v>
      </c>
      <c r="BC286" s="113">
        <v>0</v>
      </c>
      <c r="BD286" s="113">
        <v>0</v>
      </c>
      <c r="BE286" s="113">
        <v>0</v>
      </c>
      <c r="BF286" s="113">
        <v>0</v>
      </c>
      <c r="BG286" s="113">
        <v>0</v>
      </c>
      <c r="BH286" s="113">
        <v>0</v>
      </c>
      <c r="BI286" s="113">
        <v>0</v>
      </c>
      <c r="BJ286" s="113">
        <v>0</v>
      </c>
      <c r="BK286" s="113">
        <v>0</v>
      </c>
      <c r="BL286" s="113">
        <v>0</v>
      </c>
      <c r="BM286" s="113">
        <v>0</v>
      </c>
      <c r="BN286" s="113">
        <v>0</v>
      </c>
      <c r="BO286" s="113">
        <v>0</v>
      </c>
      <c r="BP286" s="113">
        <v>0</v>
      </c>
      <c r="BQ286" s="113">
        <v>0</v>
      </c>
      <c r="BR286" s="113">
        <v>0</v>
      </c>
      <c r="BS286" s="113">
        <v>0</v>
      </c>
      <c r="BT286" s="113">
        <v>0</v>
      </c>
      <c r="BU286" s="113">
        <v>0</v>
      </c>
      <c r="BV286" s="113">
        <v>0</v>
      </c>
      <c r="BW286" s="113">
        <v>0</v>
      </c>
      <c r="BX286" s="113">
        <v>0</v>
      </c>
      <c r="BY286" s="113">
        <v>0</v>
      </c>
      <c r="BZ286" s="113">
        <v>0</v>
      </c>
      <c r="CA286" s="113">
        <v>0</v>
      </c>
      <c r="CB286" s="113">
        <v>0</v>
      </c>
      <c r="CC286" s="113">
        <v>0</v>
      </c>
      <c r="CD286" s="113">
        <v>0</v>
      </c>
      <c r="CE286" s="113">
        <v>0</v>
      </c>
      <c r="CF286" s="113">
        <v>0</v>
      </c>
      <c r="CG286" s="113">
        <v>0</v>
      </c>
      <c r="CH286" s="113">
        <v>0</v>
      </c>
      <c r="CI286" s="113">
        <v>0</v>
      </c>
      <c r="CJ286" s="113">
        <v>0</v>
      </c>
      <c r="CK286" s="113">
        <v>0</v>
      </c>
      <c r="CL286" s="113">
        <v>0</v>
      </c>
      <c r="CM286" s="113">
        <v>0</v>
      </c>
      <c r="CN286" s="113">
        <v>0</v>
      </c>
      <c r="CO286" s="113">
        <v>0</v>
      </c>
      <c r="CP286" s="113">
        <v>0</v>
      </c>
      <c r="CQ286" s="113">
        <v>0</v>
      </c>
      <c r="CR286" s="113">
        <v>0</v>
      </c>
      <c r="CS286" s="113">
        <v>0</v>
      </c>
      <c r="CT286" s="113">
        <v>0</v>
      </c>
      <c r="CU286" s="113">
        <v>0</v>
      </c>
      <c r="CV286" s="113">
        <v>0</v>
      </c>
      <c r="CW286" s="113">
        <v>0</v>
      </c>
      <c r="CX286" s="113">
        <v>0</v>
      </c>
      <c r="CY286" s="113">
        <v>0</v>
      </c>
      <c r="CZ286" s="113">
        <v>0</v>
      </c>
      <c r="DA286" s="113">
        <v>0</v>
      </c>
      <c r="DB286" s="113">
        <v>0</v>
      </c>
      <c r="DC286" s="113">
        <v>0</v>
      </c>
      <c r="DD286" s="113">
        <v>0</v>
      </c>
      <c r="DE286" s="113">
        <v>0</v>
      </c>
      <c r="DF286" s="113">
        <v>0</v>
      </c>
      <c r="DG286" s="113">
        <v>0</v>
      </c>
      <c r="DH286" s="113">
        <v>0</v>
      </c>
      <c r="DI286" s="113">
        <v>0</v>
      </c>
      <c r="DJ286" s="113">
        <v>0</v>
      </c>
      <c r="DK286" s="113">
        <v>0</v>
      </c>
      <c r="DL286" s="113">
        <v>0</v>
      </c>
      <c r="DM286" s="113">
        <v>0</v>
      </c>
      <c r="DN286" s="113">
        <v>0</v>
      </c>
      <c r="DO286" s="113">
        <v>0</v>
      </c>
      <c r="DP286" s="113">
        <v>0</v>
      </c>
      <c r="DQ286" s="113">
        <v>0</v>
      </c>
      <c r="DR286" s="113">
        <v>0</v>
      </c>
      <c r="DS286" s="113">
        <v>0</v>
      </c>
      <c r="DT286" s="113">
        <v>0</v>
      </c>
      <c r="DU286" s="113">
        <v>0</v>
      </c>
      <c r="DV286" s="113">
        <v>0</v>
      </c>
      <c r="DW286" s="113">
        <v>0</v>
      </c>
      <c r="DX286" s="113">
        <v>0</v>
      </c>
      <c r="DY286" s="113">
        <v>0</v>
      </c>
      <c r="DZ286" s="113">
        <v>0</v>
      </c>
      <c r="EA286" s="113">
        <v>0</v>
      </c>
      <c r="EB286" s="113">
        <v>0</v>
      </c>
      <c r="EC286" s="113">
        <v>0</v>
      </c>
      <c r="ED286" s="113">
        <v>0</v>
      </c>
      <c r="EE286" s="113">
        <v>0</v>
      </c>
      <c r="EF286" s="113">
        <v>0</v>
      </c>
      <c r="EG286" s="113">
        <v>0</v>
      </c>
      <c r="EH286" s="113">
        <v>0</v>
      </c>
      <c r="EI286" s="113">
        <v>0</v>
      </c>
      <c r="EJ286" s="113">
        <v>0</v>
      </c>
      <c r="EK286" s="113">
        <v>0</v>
      </c>
      <c r="EL286" s="113">
        <v>0</v>
      </c>
      <c r="EM286" s="113">
        <v>0</v>
      </c>
      <c r="EN286" s="113">
        <v>0</v>
      </c>
      <c r="EO286" s="113">
        <v>0</v>
      </c>
      <c r="EP286" s="113">
        <v>0</v>
      </c>
      <c r="EQ286" s="113">
        <v>96018</v>
      </c>
      <c r="ER286" s="113">
        <v>0</v>
      </c>
      <c r="ES286" s="113">
        <v>0</v>
      </c>
      <c r="ET286" s="113">
        <v>0</v>
      </c>
      <c r="EU286" s="113">
        <v>0</v>
      </c>
      <c r="EV286" s="113">
        <v>0</v>
      </c>
      <c r="EW286" s="113">
        <v>0</v>
      </c>
      <c r="EX286" s="113">
        <v>0</v>
      </c>
      <c r="EY286" s="113">
        <v>0</v>
      </c>
      <c r="EZ286" s="113">
        <v>0</v>
      </c>
      <c r="FA286" s="113">
        <v>0</v>
      </c>
      <c r="FB286" s="113">
        <v>0</v>
      </c>
      <c r="FC286" s="113">
        <v>0</v>
      </c>
      <c r="FD286" s="113">
        <v>0</v>
      </c>
      <c r="FE286" s="113">
        <v>0</v>
      </c>
      <c r="FF286" s="113">
        <v>0</v>
      </c>
      <c r="FG286" s="113">
        <v>0</v>
      </c>
      <c r="FH286" s="113">
        <v>0</v>
      </c>
      <c r="FI286" s="113">
        <v>0</v>
      </c>
      <c r="FJ286" s="113">
        <v>0</v>
      </c>
      <c r="FK286" s="113">
        <v>0</v>
      </c>
      <c r="FL286" s="113">
        <v>0</v>
      </c>
      <c r="FM286" s="113">
        <v>0</v>
      </c>
      <c r="FN286" s="113">
        <v>0</v>
      </c>
      <c r="FO286" s="113">
        <v>0</v>
      </c>
      <c r="FP286" s="113">
        <v>0</v>
      </c>
      <c r="FQ286" s="113">
        <v>0</v>
      </c>
      <c r="FR286" s="113">
        <v>0</v>
      </c>
      <c r="FS286" s="113">
        <v>0</v>
      </c>
      <c r="FT286" s="113">
        <v>0</v>
      </c>
      <c r="FU286" s="113">
        <v>0</v>
      </c>
      <c r="FV286" s="113">
        <v>0</v>
      </c>
      <c r="FW286" s="113">
        <v>0</v>
      </c>
      <c r="FX286" s="113">
        <v>0</v>
      </c>
      <c r="FY286" s="113">
        <v>0</v>
      </c>
      <c r="FZ286" s="113">
        <v>0</v>
      </c>
      <c r="GA286" s="113">
        <v>0</v>
      </c>
      <c r="GB286" s="113">
        <v>0</v>
      </c>
      <c r="GC286" s="113">
        <v>0</v>
      </c>
      <c r="GD286" s="113">
        <v>0</v>
      </c>
      <c r="GE286" s="113">
        <v>0</v>
      </c>
      <c r="GF286" s="113">
        <v>0</v>
      </c>
      <c r="GG286" s="113">
        <v>0</v>
      </c>
      <c r="GH286" s="113">
        <v>0</v>
      </c>
      <c r="GI286" s="113">
        <f>SUM(E286:GH286)</f>
        <v>96018</v>
      </c>
    </row>
    <row r="287" spans="1:191" ht="10.5">
      <c r="A287" s="7" t="s">
        <v>427</v>
      </c>
      <c r="B287" s="726" t="s">
        <v>428</v>
      </c>
      <c r="C287" s="726"/>
      <c r="D287" s="72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/>
      <c r="BC287" s="116"/>
      <c r="BD287" s="116"/>
      <c r="BE287" s="116"/>
      <c r="BF287" s="116"/>
      <c r="BG287" s="116"/>
      <c r="BH287" s="116"/>
      <c r="BI287" s="116"/>
      <c r="BJ287" s="116"/>
      <c r="BK287" s="116"/>
      <c r="BL287" s="116"/>
      <c r="BM287" s="116"/>
      <c r="BN287" s="116"/>
      <c r="BO287" s="116"/>
      <c r="BP287" s="116"/>
      <c r="BQ287" s="116"/>
      <c r="BR287" s="116"/>
      <c r="BS287" s="116"/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  <c r="EB287" s="116"/>
      <c r="EC287" s="116"/>
      <c r="ED287" s="116"/>
      <c r="EE287" s="116"/>
      <c r="EF287" s="116"/>
      <c r="EG287" s="116"/>
      <c r="EH287" s="116"/>
      <c r="EI287" s="116"/>
      <c r="EJ287" s="116"/>
      <c r="EK287" s="116"/>
      <c r="EL287" s="116"/>
      <c r="EM287" s="116"/>
      <c r="EN287" s="116"/>
      <c r="EO287" s="116"/>
      <c r="EP287" s="116"/>
      <c r="EQ287" s="116"/>
      <c r="ER287" s="116"/>
      <c r="ES287" s="116"/>
      <c r="ET287" s="116"/>
      <c r="EU287" s="116"/>
      <c r="EV287" s="116"/>
      <c r="EW287" s="116"/>
      <c r="EX287" s="116"/>
      <c r="EY287" s="116"/>
      <c r="EZ287" s="116"/>
      <c r="FA287" s="116"/>
      <c r="FB287" s="116"/>
      <c r="FC287" s="116"/>
      <c r="FD287" s="116"/>
      <c r="FE287" s="116"/>
      <c r="FF287" s="116"/>
      <c r="FG287" s="116"/>
      <c r="FH287" s="116"/>
      <c r="FI287" s="116"/>
      <c r="FJ287" s="116"/>
      <c r="FK287" s="116"/>
      <c r="FL287" s="116"/>
      <c r="FM287" s="116"/>
      <c r="FN287" s="116"/>
      <c r="FO287" s="116"/>
      <c r="FP287" s="116"/>
      <c r="FQ287" s="116"/>
      <c r="FR287" s="116"/>
      <c r="FS287" s="116"/>
      <c r="FT287" s="116"/>
      <c r="FU287" s="116"/>
      <c r="FV287" s="116"/>
      <c r="FW287" s="116"/>
      <c r="FX287" s="116"/>
      <c r="FY287" s="116"/>
      <c r="FZ287" s="116"/>
      <c r="GA287" s="116"/>
      <c r="GB287" s="116"/>
      <c r="GC287" s="116"/>
      <c r="GD287" s="116"/>
      <c r="GE287" s="116"/>
      <c r="GF287" s="116"/>
      <c r="GG287" s="116"/>
      <c r="GH287" s="116"/>
      <c r="GI287" s="116"/>
    </row>
    <row r="288" spans="1:191">
      <c r="A288" s="727" t="s">
        <v>0</v>
      </c>
      <c r="B288" s="727"/>
      <c r="C288" s="9" t="s">
        <v>395</v>
      </c>
      <c r="D288" t="s">
        <v>396</v>
      </c>
      <c r="E288" s="113">
        <v>0</v>
      </c>
      <c r="F288" s="113">
        <v>0</v>
      </c>
      <c r="G288" s="113">
        <v>0</v>
      </c>
      <c r="H288" s="113">
        <v>0</v>
      </c>
      <c r="I288" s="113">
        <v>340193.81</v>
      </c>
      <c r="J288" s="113">
        <v>0</v>
      </c>
      <c r="K288" s="113">
        <v>0</v>
      </c>
      <c r="L288" s="113">
        <v>0</v>
      </c>
      <c r="M288" s="113">
        <v>0</v>
      </c>
      <c r="N288" s="113">
        <v>0</v>
      </c>
      <c r="O288" s="113">
        <v>0</v>
      </c>
      <c r="P288" s="113">
        <v>0</v>
      </c>
      <c r="Q288" s="113">
        <v>0</v>
      </c>
      <c r="R288" s="113">
        <v>0</v>
      </c>
      <c r="S288" s="113">
        <v>0</v>
      </c>
      <c r="T288" s="113">
        <v>0</v>
      </c>
      <c r="U288" s="113">
        <v>0</v>
      </c>
      <c r="V288" s="113">
        <v>0</v>
      </c>
      <c r="W288" s="113">
        <v>0</v>
      </c>
      <c r="X288" s="113">
        <v>0</v>
      </c>
      <c r="Y288" s="113">
        <v>0</v>
      </c>
      <c r="Z288" s="113">
        <v>0</v>
      </c>
      <c r="AA288" s="113">
        <v>0</v>
      </c>
      <c r="AB288" s="113">
        <v>0</v>
      </c>
      <c r="AC288" s="113">
        <v>0</v>
      </c>
      <c r="AD288" s="113">
        <v>0</v>
      </c>
      <c r="AE288" s="113">
        <v>0</v>
      </c>
      <c r="AF288" s="113">
        <v>0</v>
      </c>
      <c r="AG288" s="113">
        <v>0</v>
      </c>
      <c r="AH288" s="113">
        <v>0</v>
      </c>
      <c r="AI288" s="113">
        <v>0</v>
      </c>
      <c r="AJ288" s="113">
        <v>0</v>
      </c>
      <c r="AK288" s="113">
        <v>0</v>
      </c>
      <c r="AL288" s="113">
        <v>0</v>
      </c>
      <c r="AM288" s="113">
        <v>0</v>
      </c>
      <c r="AN288" s="113">
        <v>0</v>
      </c>
      <c r="AO288" s="113">
        <v>0</v>
      </c>
      <c r="AP288" s="113">
        <v>0</v>
      </c>
      <c r="AQ288" s="113">
        <v>0</v>
      </c>
      <c r="AR288" s="113">
        <v>0</v>
      </c>
      <c r="AS288" s="113">
        <v>0</v>
      </c>
      <c r="AT288" s="113">
        <v>0</v>
      </c>
      <c r="AU288" s="113">
        <v>0</v>
      </c>
      <c r="AV288" s="113">
        <v>0</v>
      </c>
      <c r="AW288" s="113">
        <v>0</v>
      </c>
      <c r="AX288" s="113">
        <v>0</v>
      </c>
      <c r="AY288" s="113">
        <v>0</v>
      </c>
      <c r="AZ288" s="113">
        <v>0</v>
      </c>
      <c r="BA288" s="113">
        <v>0</v>
      </c>
      <c r="BB288" s="113">
        <v>0</v>
      </c>
      <c r="BC288" s="113">
        <v>0</v>
      </c>
      <c r="BD288" s="113">
        <v>0</v>
      </c>
      <c r="BE288" s="113">
        <v>0</v>
      </c>
      <c r="BF288" s="113">
        <v>0</v>
      </c>
      <c r="BG288" s="113">
        <v>0</v>
      </c>
      <c r="BH288" s="113">
        <v>0</v>
      </c>
      <c r="BI288" s="113">
        <v>0</v>
      </c>
      <c r="BJ288" s="113">
        <v>0</v>
      </c>
      <c r="BK288" s="113">
        <v>0</v>
      </c>
      <c r="BL288" s="113">
        <v>0</v>
      </c>
      <c r="BM288" s="113">
        <v>0</v>
      </c>
      <c r="BN288" s="113">
        <v>0</v>
      </c>
      <c r="BO288" s="113">
        <v>0</v>
      </c>
      <c r="BP288" s="113">
        <v>0</v>
      </c>
      <c r="BQ288" s="113">
        <v>0</v>
      </c>
      <c r="BR288" s="113">
        <v>0</v>
      </c>
      <c r="BS288" s="113">
        <v>0</v>
      </c>
      <c r="BT288" s="113">
        <v>0</v>
      </c>
      <c r="BU288" s="113">
        <v>0</v>
      </c>
      <c r="BV288" s="113">
        <v>0</v>
      </c>
      <c r="BW288" s="113">
        <v>0</v>
      </c>
      <c r="BX288" s="113">
        <v>0</v>
      </c>
      <c r="BY288" s="113">
        <v>0</v>
      </c>
      <c r="BZ288" s="113">
        <v>0</v>
      </c>
      <c r="CA288" s="113">
        <v>0</v>
      </c>
      <c r="CB288" s="113">
        <v>0</v>
      </c>
      <c r="CC288" s="113">
        <v>0</v>
      </c>
      <c r="CD288" s="113">
        <v>0</v>
      </c>
      <c r="CE288" s="113">
        <v>0</v>
      </c>
      <c r="CF288" s="113">
        <v>0</v>
      </c>
      <c r="CG288" s="113">
        <v>0</v>
      </c>
      <c r="CH288" s="113">
        <v>0</v>
      </c>
      <c r="CI288" s="113">
        <v>0</v>
      </c>
      <c r="CJ288" s="113">
        <v>0</v>
      </c>
      <c r="CK288" s="113">
        <v>0</v>
      </c>
      <c r="CL288" s="113">
        <v>0</v>
      </c>
      <c r="CM288" s="113">
        <v>0</v>
      </c>
      <c r="CN288" s="113">
        <v>0</v>
      </c>
      <c r="CO288" s="113">
        <v>0</v>
      </c>
      <c r="CP288" s="113">
        <v>0</v>
      </c>
      <c r="CQ288" s="113">
        <v>0</v>
      </c>
      <c r="CR288" s="113">
        <v>0</v>
      </c>
      <c r="CS288" s="113">
        <v>0</v>
      </c>
      <c r="CT288" s="113">
        <v>0</v>
      </c>
      <c r="CU288" s="113">
        <v>0</v>
      </c>
      <c r="CV288" s="113">
        <v>0</v>
      </c>
      <c r="CW288" s="113">
        <v>0</v>
      </c>
      <c r="CX288" s="113">
        <v>0</v>
      </c>
      <c r="CY288" s="113">
        <v>0</v>
      </c>
      <c r="CZ288" s="113">
        <v>0</v>
      </c>
      <c r="DA288" s="113">
        <v>0</v>
      </c>
      <c r="DB288" s="113">
        <v>0</v>
      </c>
      <c r="DC288" s="113">
        <v>0</v>
      </c>
      <c r="DD288" s="113">
        <v>0</v>
      </c>
      <c r="DE288" s="113">
        <v>0</v>
      </c>
      <c r="DF288" s="113">
        <v>0</v>
      </c>
      <c r="DG288" s="113">
        <v>0</v>
      </c>
      <c r="DH288" s="113">
        <v>0</v>
      </c>
      <c r="DI288" s="113">
        <v>0</v>
      </c>
      <c r="DJ288" s="113">
        <v>0</v>
      </c>
      <c r="DK288" s="113">
        <v>0</v>
      </c>
      <c r="DL288" s="113">
        <v>0</v>
      </c>
      <c r="DM288" s="113">
        <v>0</v>
      </c>
      <c r="DN288" s="113">
        <v>0</v>
      </c>
      <c r="DO288" s="113">
        <v>0</v>
      </c>
      <c r="DP288" s="113">
        <v>0</v>
      </c>
      <c r="DQ288" s="113">
        <v>0</v>
      </c>
      <c r="DR288" s="113">
        <v>0</v>
      </c>
      <c r="DS288" s="113">
        <v>0</v>
      </c>
      <c r="DT288" s="113">
        <v>0</v>
      </c>
      <c r="DU288" s="113">
        <v>0</v>
      </c>
      <c r="DV288" s="113">
        <v>0</v>
      </c>
      <c r="DW288" s="113">
        <v>0</v>
      </c>
      <c r="DX288" s="113">
        <v>0</v>
      </c>
      <c r="DY288" s="113">
        <v>0</v>
      </c>
      <c r="DZ288" s="113">
        <v>0</v>
      </c>
      <c r="EA288" s="113">
        <v>0</v>
      </c>
      <c r="EB288" s="113">
        <v>0</v>
      </c>
      <c r="EC288" s="113">
        <v>0</v>
      </c>
      <c r="ED288" s="113">
        <v>0</v>
      </c>
      <c r="EE288" s="113">
        <v>0</v>
      </c>
      <c r="EF288" s="113">
        <v>0</v>
      </c>
      <c r="EG288" s="113">
        <v>0</v>
      </c>
      <c r="EH288" s="113">
        <v>0</v>
      </c>
      <c r="EI288" s="113">
        <v>0</v>
      </c>
      <c r="EJ288" s="113">
        <v>0</v>
      </c>
      <c r="EK288" s="113">
        <v>0</v>
      </c>
      <c r="EL288" s="113">
        <v>0</v>
      </c>
      <c r="EM288" s="113">
        <v>0</v>
      </c>
      <c r="EN288" s="113">
        <v>0</v>
      </c>
      <c r="EO288" s="113">
        <v>0</v>
      </c>
      <c r="EP288" s="113">
        <v>0</v>
      </c>
      <c r="EQ288" s="113">
        <v>0</v>
      </c>
      <c r="ER288" s="113">
        <v>0</v>
      </c>
      <c r="ES288" s="113">
        <v>0</v>
      </c>
      <c r="ET288" s="113">
        <v>0</v>
      </c>
      <c r="EU288" s="113">
        <v>0</v>
      </c>
      <c r="EV288" s="113">
        <v>0</v>
      </c>
      <c r="EW288" s="113">
        <v>0</v>
      </c>
      <c r="EX288" s="113">
        <v>0</v>
      </c>
      <c r="EY288" s="113">
        <v>0</v>
      </c>
      <c r="EZ288" s="113">
        <v>0</v>
      </c>
      <c r="FA288" s="113">
        <v>0</v>
      </c>
      <c r="FB288" s="113">
        <v>0</v>
      </c>
      <c r="FC288" s="113">
        <v>0</v>
      </c>
      <c r="FD288" s="113">
        <v>0</v>
      </c>
      <c r="FE288" s="113">
        <v>0</v>
      </c>
      <c r="FF288" s="113">
        <v>0</v>
      </c>
      <c r="FG288" s="113">
        <v>0</v>
      </c>
      <c r="FH288" s="113">
        <v>0</v>
      </c>
      <c r="FI288" s="113">
        <v>0</v>
      </c>
      <c r="FJ288" s="113">
        <v>0</v>
      </c>
      <c r="FK288" s="113">
        <v>0</v>
      </c>
      <c r="FL288" s="113">
        <v>0</v>
      </c>
      <c r="FM288" s="113">
        <v>0</v>
      </c>
      <c r="FN288" s="113">
        <v>0</v>
      </c>
      <c r="FO288" s="113">
        <v>0</v>
      </c>
      <c r="FP288" s="113">
        <v>0</v>
      </c>
      <c r="FQ288" s="113">
        <v>0</v>
      </c>
      <c r="FR288" s="113">
        <v>0</v>
      </c>
      <c r="FS288" s="113">
        <v>0</v>
      </c>
      <c r="FT288" s="113">
        <v>0</v>
      </c>
      <c r="FU288" s="113">
        <v>0</v>
      </c>
      <c r="FV288" s="113">
        <v>0</v>
      </c>
      <c r="FW288" s="113">
        <v>0</v>
      </c>
      <c r="FX288" s="113">
        <v>0</v>
      </c>
      <c r="FY288" s="113">
        <v>0</v>
      </c>
      <c r="FZ288" s="113">
        <v>0</v>
      </c>
      <c r="GA288" s="113">
        <v>0</v>
      </c>
      <c r="GB288" s="113">
        <v>0</v>
      </c>
      <c r="GC288" s="113">
        <v>0</v>
      </c>
      <c r="GD288" s="113">
        <v>0</v>
      </c>
      <c r="GE288" s="113">
        <v>0</v>
      </c>
      <c r="GF288" s="113">
        <v>0</v>
      </c>
      <c r="GG288" s="113">
        <v>0</v>
      </c>
      <c r="GH288" s="113">
        <v>0</v>
      </c>
      <c r="GI288" s="113">
        <f>SUM(E288:GH288)</f>
        <v>340193.81</v>
      </c>
    </row>
    <row r="289" spans="1:191" ht="10.5">
      <c r="A289" s="7" t="s">
        <v>429</v>
      </c>
      <c r="B289" s="726" t="s">
        <v>430</v>
      </c>
      <c r="C289" s="726"/>
      <c r="D289" s="72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  <c r="EB289" s="116"/>
      <c r="EC289" s="116"/>
      <c r="ED289" s="116"/>
      <c r="EE289" s="116"/>
      <c r="EF289" s="116"/>
      <c r="EG289" s="116"/>
      <c r="EH289" s="116"/>
      <c r="EI289" s="116"/>
      <c r="EJ289" s="116"/>
      <c r="EK289" s="116"/>
      <c r="EL289" s="116"/>
      <c r="EM289" s="116"/>
      <c r="EN289" s="116"/>
      <c r="EO289" s="116"/>
      <c r="EP289" s="116"/>
      <c r="EQ289" s="116"/>
      <c r="ER289" s="116"/>
      <c r="ES289" s="116"/>
      <c r="ET289" s="116"/>
      <c r="EU289" s="116"/>
      <c r="EV289" s="116"/>
      <c r="EW289" s="116"/>
      <c r="EX289" s="116"/>
      <c r="EY289" s="116"/>
      <c r="EZ289" s="116"/>
      <c r="FA289" s="116"/>
      <c r="FB289" s="116"/>
      <c r="FC289" s="116"/>
      <c r="FD289" s="116"/>
      <c r="FE289" s="116"/>
      <c r="FF289" s="116"/>
      <c r="FG289" s="116"/>
      <c r="FH289" s="116"/>
      <c r="FI289" s="116"/>
      <c r="FJ289" s="116"/>
      <c r="FK289" s="116"/>
      <c r="FL289" s="116"/>
      <c r="FM289" s="116"/>
      <c r="FN289" s="116"/>
      <c r="FO289" s="116"/>
      <c r="FP289" s="116"/>
      <c r="FQ289" s="116"/>
      <c r="FR289" s="116"/>
      <c r="FS289" s="116"/>
      <c r="FT289" s="116"/>
      <c r="FU289" s="116"/>
      <c r="FV289" s="116"/>
      <c r="FW289" s="116"/>
      <c r="FX289" s="116"/>
      <c r="FY289" s="116"/>
      <c r="FZ289" s="116"/>
      <c r="GA289" s="116"/>
      <c r="GB289" s="116"/>
      <c r="GC289" s="116"/>
      <c r="GD289" s="116"/>
      <c r="GE289" s="116"/>
      <c r="GF289" s="116"/>
      <c r="GG289" s="116"/>
      <c r="GH289" s="116"/>
      <c r="GI289" s="116"/>
    </row>
    <row r="290" spans="1:191">
      <c r="A290" s="727" t="s">
        <v>0</v>
      </c>
      <c r="B290" s="727"/>
      <c r="C290" s="9" t="s">
        <v>395</v>
      </c>
      <c r="D290" t="s">
        <v>396</v>
      </c>
      <c r="E290" s="113">
        <v>0</v>
      </c>
      <c r="F290" s="113">
        <v>0</v>
      </c>
      <c r="G290" s="113">
        <v>0</v>
      </c>
      <c r="H290" s="113">
        <v>0</v>
      </c>
      <c r="I290" s="113">
        <v>0</v>
      </c>
      <c r="J290" s="113">
        <v>0</v>
      </c>
      <c r="K290" s="113">
        <v>0</v>
      </c>
      <c r="L290" s="113">
        <v>0</v>
      </c>
      <c r="M290" s="113">
        <v>0</v>
      </c>
      <c r="N290" s="113">
        <v>0</v>
      </c>
      <c r="O290" s="113">
        <v>0</v>
      </c>
      <c r="P290" s="113">
        <v>0</v>
      </c>
      <c r="Q290" s="113">
        <v>0</v>
      </c>
      <c r="R290" s="113">
        <v>0</v>
      </c>
      <c r="S290" s="113">
        <v>0</v>
      </c>
      <c r="T290" s="113">
        <v>0</v>
      </c>
      <c r="U290" s="113">
        <v>0</v>
      </c>
      <c r="V290" s="113">
        <v>0</v>
      </c>
      <c r="W290" s="113">
        <v>0</v>
      </c>
      <c r="X290" s="113">
        <v>0</v>
      </c>
      <c r="Y290" s="113">
        <v>0</v>
      </c>
      <c r="Z290" s="113">
        <v>0</v>
      </c>
      <c r="AA290" s="113">
        <v>0</v>
      </c>
      <c r="AB290" s="113">
        <v>0</v>
      </c>
      <c r="AC290" s="113">
        <v>0</v>
      </c>
      <c r="AD290" s="113">
        <v>0</v>
      </c>
      <c r="AE290" s="113">
        <v>0</v>
      </c>
      <c r="AF290" s="113">
        <v>0</v>
      </c>
      <c r="AG290" s="113">
        <v>0</v>
      </c>
      <c r="AH290" s="113">
        <v>0</v>
      </c>
      <c r="AI290" s="113">
        <v>0</v>
      </c>
      <c r="AJ290" s="113">
        <v>0</v>
      </c>
      <c r="AK290" s="113">
        <v>0</v>
      </c>
      <c r="AL290" s="113">
        <v>0</v>
      </c>
      <c r="AM290" s="113">
        <v>0</v>
      </c>
      <c r="AN290" s="113">
        <v>0</v>
      </c>
      <c r="AO290" s="113">
        <v>0</v>
      </c>
      <c r="AP290" s="113">
        <v>0</v>
      </c>
      <c r="AQ290" s="113">
        <v>0</v>
      </c>
      <c r="AR290" s="113">
        <v>0</v>
      </c>
      <c r="AS290" s="113">
        <v>0</v>
      </c>
      <c r="AT290" s="113">
        <v>0</v>
      </c>
      <c r="AU290" s="113">
        <v>0</v>
      </c>
      <c r="AV290" s="113">
        <v>0</v>
      </c>
      <c r="AW290" s="113">
        <v>0</v>
      </c>
      <c r="AX290" s="113">
        <v>0</v>
      </c>
      <c r="AY290" s="113">
        <v>0</v>
      </c>
      <c r="AZ290" s="113">
        <v>0</v>
      </c>
      <c r="BA290" s="113">
        <v>0</v>
      </c>
      <c r="BB290" s="113">
        <v>0</v>
      </c>
      <c r="BC290" s="113">
        <v>0</v>
      </c>
      <c r="BD290" s="113">
        <v>0</v>
      </c>
      <c r="BE290" s="113">
        <v>0</v>
      </c>
      <c r="BF290" s="113">
        <v>0</v>
      </c>
      <c r="BG290" s="113">
        <v>0</v>
      </c>
      <c r="BH290" s="113">
        <v>0</v>
      </c>
      <c r="BI290" s="113">
        <v>0</v>
      </c>
      <c r="BJ290" s="113">
        <v>0</v>
      </c>
      <c r="BK290" s="113">
        <v>0</v>
      </c>
      <c r="BL290" s="113">
        <v>0</v>
      </c>
      <c r="BM290" s="113">
        <v>0</v>
      </c>
      <c r="BN290" s="113">
        <v>0</v>
      </c>
      <c r="BO290" s="113">
        <v>0</v>
      </c>
      <c r="BP290" s="113">
        <v>0</v>
      </c>
      <c r="BQ290" s="113">
        <v>0</v>
      </c>
      <c r="BR290" s="113">
        <v>0</v>
      </c>
      <c r="BS290" s="113">
        <v>0</v>
      </c>
      <c r="BT290" s="113">
        <v>0</v>
      </c>
      <c r="BU290" s="113">
        <v>0</v>
      </c>
      <c r="BV290" s="113">
        <v>0</v>
      </c>
      <c r="BW290" s="113">
        <v>0</v>
      </c>
      <c r="BX290" s="113">
        <v>0</v>
      </c>
      <c r="BY290" s="113">
        <v>0</v>
      </c>
      <c r="BZ290" s="113">
        <v>0</v>
      </c>
      <c r="CA290" s="113">
        <v>0</v>
      </c>
      <c r="CB290" s="113">
        <v>0</v>
      </c>
      <c r="CC290" s="113">
        <v>0</v>
      </c>
      <c r="CD290" s="113">
        <v>0</v>
      </c>
      <c r="CE290" s="113">
        <v>0</v>
      </c>
      <c r="CF290" s="113">
        <v>0</v>
      </c>
      <c r="CG290" s="113">
        <v>0</v>
      </c>
      <c r="CH290" s="113">
        <v>0</v>
      </c>
      <c r="CI290" s="113">
        <v>0</v>
      </c>
      <c r="CJ290" s="113">
        <v>0</v>
      </c>
      <c r="CK290" s="113">
        <v>0</v>
      </c>
      <c r="CL290" s="113">
        <v>0</v>
      </c>
      <c r="CM290" s="113">
        <v>0</v>
      </c>
      <c r="CN290" s="113">
        <v>0</v>
      </c>
      <c r="CO290" s="113">
        <v>0</v>
      </c>
      <c r="CP290" s="113">
        <v>0</v>
      </c>
      <c r="CQ290" s="113">
        <v>0</v>
      </c>
      <c r="CR290" s="113">
        <v>0</v>
      </c>
      <c r="CS290" s="113">
        <v>0</v>
      </c>
      <c r="CT290" s="113">
        <v>0</v>
      </c>
      <c r="CU290" s="113">
        <v>0</v>
      </c>
      <c r="CV290" s="113">
        <v>0</v>
      </c>
      <c r="CW290" s="113">
        <v>0</v>
      </c>
      <c r="CX290" s="113">
        <v>0</v>
      </c>
      <c r="CY290" s="113">
        <v>0</v>
      </c>
      <c r="CZ290" s="113">
        <v>0</v>
      </c>
      <c r="DA290" s="113">
        <v>0</v>
      </c>
      <c r="DB290" s="113">
        <v>0</v>
      </c>
      <c r="DC290" s="113">
        <v>0</v>
      </c>
      <c r="DD290" s="113">
        <v>0</v>
      </c>
      <c r="DE290" s="113">
        <v>0</v>
      </c>
      <c r="DF290" s="113">
        <v>0</v>
      </c>
      <c r="DG290" s="113">
        <v>0</v>
      </c>
      <c r="DH290" s="113">
        <v>0</v>
      </c>
      <c r="DI290" s="113">
        <v>0</v>
      </c>
      <c r="DJ290" s="113">
        <v>0</v>
      </c>
      <c r="DK290" s="113">
        <v>0</v>
      </c>
      <c r="DL290" s="113">
        <v>0</v>
      </c>
      <c r="DM290" s="113">
        <v>117781.77</v>
      </c>
      <c r="DN290" s="113">
        <v>0</v>
      </c>
      <c r="DO290" s="113">
        <v>0</v>
      </c>
      <c r="DP290" s="113">
        <v>0</v>
      </c>
      <c r="DQ290" s="113">
        <v>0</v>
      </c>
      <c r="DR290" s="113">
        <v>0</v>
      </c>
      <c r="DS290" s="113">
        <v>0</v>
      </c>
      <c r="DT290" s="113">
        <v>0</v>
      </c>
      <c r="DU290" s="113">
        <v>0</v>
      </c>
      <c r="DV290" s="113">
        <v>0</v>
      </c>
      <c r="DW290" s="113">
        <v>0</v>
      </c>
      <c r="DX290" s="113">
        <v>0</v>
      </c>
      <c r="DY290" s="113">
        <v>0</v>
      </c>
      <c r="DZ290" s="113">
        <v>0</v>
      </c>
      <c r="EA290" s="113">
        <v>0</v>
      </c>
      <c r="EB290" s="113">
        <v>0</v>
      </c>
      <c r="EC290" s="113">
        <v>0</v>
      </c>
      <c r="ED290" s="113">
        <v>0</v>
      </c>
      <c r="EE290" s="113">
        <v>0</v>
      </c>
      <c r="EF290" s="113">
        <v>0</v>
      </c>
      <c r="EG290" s="113">
        <v>0</v>
      </c>
      <c r="EH290" s="113">
        <v>0</v>
      </c>
      <c r="EI290" s="113">
        <v>0</v>
      </c>
      <c r="EJ290" s="113">
        <v>0</v>
      </c>
      <c r="EK290" s="113">
        <v>0</v>
      </c>
      <c r="EL290" s="113">
        <v>0</v>
      </c>
      <c r="EM290" s="113">
        <v>0</v>
      </c>
      <c r="EN290" s="113">
        <v>0</v>
      </c>
      <c r="EO290" s="113">
        <v>0</v>
      </c>
      <c r="EP290" s="113">
        <v>0</v>
      </c>
      <c r="EQ290" s="113">
        <v>0</v>
      </c>
      <c r="ER290" s="113">
        <v>0</v>
      </c>
      <c r="ES290" s="113">
        <v>0</v>
      </c>
      <c r="ET290" s="113">
        <v>0</v>
      </c>
      <c r="EU290" s="113">
        <v>0</v>
      </c>
      <c r="EV290" s="113">
        <v>0</v>
      </c>
      <c r="EW290" s="113">
        <v>0</v>
      </c>
      <c r="EX290" s="113">
        <v>0</v>
      </c>
      <c r="EY290" s="113">
        <v>0</v>
      </c>
      <c r="EZ290" s="113">
        <v>0</v>
      </c>
      <c r="FA290" s="113">
        <v>0</v>
      </c>
      <c r="FB290" s="113">
        <v>0</v>
      </c>
      <c r="FC290" s="113">
        <v>0</v>
      </c>
      <c r="FD290" s="113">
        <v>0</v>
      </c>
      <c r="FE290" s="113">
        <v>0</v>
      </c>
      <c r="FF290" s="113">
        <v>0</v>
      </c>
      <c r="FG290" s="113">
        <v>0</v>
      </c>
      <c r="FH290" s="113">
        <v>0</v>
      </c>
      <c r="FI290" s="113">
        <v>0</v>
      </c>
      <c r="FJ290" s="113">
        <v>0</v>
      </c>
      <c r="FK290" s="113">
        <v>0</v>
      </c>
      <c r="FL290" s="113">
        <v>0</v>
      </c>
      <c r="FM290" s="113">
        <v>0</v>
      </c>
      <c r="FN290" s="113">
        <v>0</v>
      </c>
      <c r="FO290" s="113">
        <v>0</v>
      </c>
      <c r="FP290" s="113">
        <v>0</v>
      </c>
      <c r="FQ290" s="113">
        <v>0</v>
      </c>
      <c r="FR290" s="113">
        <v>0</v>
      </c>
      <c r="FS290" s="113">
        <v>0</v>
      </c>
      <c r="FT290" s="113">
        <v>0</v>
      </c>
      <c r="FU290" s="113">
        <v>0</v>
      </c>
      <c r="FV290" s="113">
        <v>0</v>
      </c>
      <c r="FW290" s="113">
        <v>0</v>
      </c>
      <c r="FX290" s="113">
        <v>0</v>
      </c>
      <c r="FY290" s="113">
        <v>0</v>
      </c>
      <c r="FZ290" s="113">
        <v>0</v>
      </c>
      <c r="GA290" s="113">
        <v>0</v>
      </c>
      <c r="GB290" s="113">
        <v>0</v>
      </c>
      <c r="GC290" s="113">
        <v>0</v>
      </c>
      <c r="GD290" s="113">
        <v>0</v>
      </c>
      <c r="GE290" s="113">
        <v>0</v>
      </c>
      <c r="GF290" s="113">
        <v>0</v>
      </c>
      <c r="GG290" s="113">
        <v>0</v>
      </c>
      <c r="GH290" s="113">
        <v>0</v>
      </c>
      <c r="GI290" s="113">
        <f>SUM(E290:GH290)</f>
        <v>117781.77</v>
      </c>
    </row>
    <row r="291" spans="1:191" ht="10.5">
      <c r="A291" s="7" t="s">
        <v>431</v>
      </c>
      <c r="B291" s="726" t="s">
        <v>432</v>
      </c>
      <c r="C291" s="726"/>
      <c r="D291" s="72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  <c r="BI291" s="116"/>
      <c r="BJ291" s="116"/>
      <c r="BK291" s="116"/>
      <c r="BL291" s="116"/>
      <c r="BM291" s="116"/>
      <c r="BN291" s="116"/>
      <c r="BO291" s="116"/>
      <c r="BP291" s="116"/>
      <c r="BQ291" s="116"/>
      <c r="BR291" s="116"/>
      <c r="BS291" s="116"/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  <c r="EB291" s="116"/>
      <c r="EC291" s="116"/>
      <c r="ED291" s="116"/>
      <c r="EE291" s="116"/>
      <c r="EF291" s="116"/>
      <c r="EG291" s="116"/>
      <c r="EH291" s="116"/>
      <c r="EI291" s="116"/>
      <c r="EJ291" s="116"/>
      <c r="EK291" s="116"/>
      <c r="EL291" s="116"/>
      <c r="EM291" s="116"/>
      <c r="EN291" s="116"/>
      <c r="EO291" s="116"/>
      <c r="EP291" s="116"/>
      <c r="EQ291" s="116"/>
      <c r="ER291" s="116"/>
      <c r="ES291" s="116"/>
      <c r="ET291" s="116"/>
      <c r="EU291" s="116"/>
      <c r="EV291" s="116"/>
      <c r="EW291" s="116"/>
      <c r="EX291" s="116"/>
      <c r="EY291" s="116"/>
      <c r="EZ291" s="116"/>
      <c r="FA291" s="116"/>
      <c r="FB291" s="116"/>
      <c r="FC291" s="116"/>
      <c r="FD291" s="116"/>
      <c r="FE291" s="116"/>
      <c r="FF291" s="116"/>
      <c r="FG291" s="116"/>
      <c r="FH291" s="116"/>
      <c r="FI291" s="116"/>
      <c r="FJ291" s="116"/>
      <c r="FK291" s="116"/>
      <c r="FL291" s="116"/>
      <c r="FM291" s="116"/>
      <c r="FN291" s="116"/>
      <c r="FO291" s="116"/>
      <c r="FP291" s="116"/>
      <c r="FQ291" s="116"/>
      <c r="FR291" s="116"/>
      <c r="FS291" s="116"/>
      <c r="FT291" s="116"/>
      <c r="FU291" s="116"/>
      <c r="FV291" s="116"/>
      <c r="FW291" s="116"/>
      <c r="FX291" s="116"/>
      <c r="FY291" s="116"/>
      <c r="FZ291" s="116"/>
      <c r="GA291" s="116"/>
      <c r="GB291" s="116"/>
      <c r="GC291" s="116"/>
      <c r="GD291" s="116"/>
      <c r="GE291" s="116"/>
      <c r="GF291" s="116"/>
      <c r="GG291" s="116"/>
      <c r="GH291" s="116"/>
      <c r="GI291" s="116"/>
    </row>
    <row r="292" spans="1:191">
      <c r="A292" s="727" t="s">
        <v>0</v>
      </c>
      <c r="B292" s="727"/>
      <c r="C292" s="9" t="s">
        <v>233</v>
      </c>
      <c r="D292" t="s">
        <v>234</v>
      </c>
      <c r="E292" s="113">
        <v>0</v>
      </c>
      <c r="F292" s="113">
        <v>0</v>
      </c>
      <c r="G292" s="113">
        <v>0</v>
      </c>
      <c r="H292" s="113">
        <v>0</v>
      </c>
      <c r="I292" s="113">
        <v>0</v>
      </c>
      <c r="J292" s="113">
        <v>0</v>
      </c>
      <c r="K292" s="113">
        <v>0</v>
      </c>
      <c r="L292" s="113">
        <v>0</v>
      </c>
      <c r="M292" s="113">
        <v>0</v>
      </c>
      <c r="N292" s="113">
        <v>0</v>
      </c>
      <c r="O292" s="113">
        <v>0</v>
      </c>
      <c r="P292" s="113">
        <v>0</v>
      </c>
      <c r="Q292" s="113">
        <v>0</v>
      </c>
      <c r="R292" s="113">
        <v>0</v>
      </c>
      <c r="S292" s="113">
        <v>0</v>
      </c>
      <c r="T292" s="113">
        <v>0</v>
      </c>
      <c r="U292" s="113">
        <v>0</v>
      </c>
      <c r="V292" s="113">
        <v>0</v>
      </c>
      <c r="W292" s="113">
        <v>0</v>
      </c>
      <c r="X292" s="113">
        <v>0</v>
      </c>
      <c r="Y292" s="113">
        <v>0</v>
      </c>
      <c r="Z292" s="113">
        <v>0</v>
      </c>
      <c r="AA292" s="113">
        <v>0</v>
      </c>
      <c r="AB292" s="113">
        <v>0</v>
      </c>
      <c r="AC292" s="113">
        <v>0</v>
      </c>
      <c r="AD292" s="113">
        <v>0</v>
      </c>
      <c r="AE292" s="113">
        <v>0</v>
      </c>
      <c r="AF292" s="113">
        <v>0</v>
      </c>
      <c r="AG292" s="113">
        <v>0</v>
      </c>
      <c r="AH292" s="113">
        <v>0</v>
      </c>
      <c r="AI292" s="113">
        <v>0</v>
      </c>
      <c r="AJ292" s="113">
        <v>0</v>
      </c>
      <c r="AK292" s="113">
        <v>0</v>
      </c>
      <c r="AL292" s="113">
        <v>0</v>
      </c>
      <c r="AM292" s="113">
        <v>0</v>
      </c>
      <c r="AN292" s="113">
        <v>0</v>
      </c>
      <c r="AO292" s="113">
        <v>0</v>
      </c>
      <c r="AP292" s="113">
        <v>0</v>
      </c>
      <c r="AQ292" s="113">
        <v>0</v>
      </c>
      <c r="AR292" s="113">
        <v>0</v>
      </c>
      <c r="AS292" s="113">
        <v>0</v>
      </c>
      <c r="AT292" s="113">
        <v>0</v>
      </c>
      <c r="AU292" s="113">
        <v>0</v>
      </c>
      <c r="AV292" s="113">
        <v>0</v>
      </c>
      <c r="AW292" s="113">
        <v>0</v>
      </c>
      <c r="AX292" s="113">
        <v>0</v>
      </c>
      <c r="AY292" s="113">
        <v>0</v>
      </c>
      <c r="AZ292" s="113">
        <v>0</v>
      </c>
      <c r="BA292" s="113">
        <v>0</v>
      </c>
      <c r="BB292" s="113">
        <v>0</v>
      </c>
      <c r="BC292" s="113">
        <v>0</v>
      </c>
      <c r="BD292" s="113">
        <v>0</v>
      </c>
      <c r="BE292" s="113">
        <v>0</v>
      </c>
      <c r="BF292" s="113">
        <v>0</v>
      </c>
      <c r="BG292" s="113">
        <v>0</v>
      </c>
      <c r="BH292" s="113">
        <v>0</v>
      </c>
      <c r="BI292" s="113">
        <v>0</v>
      </c>
      <c r="BJ292" s="113">
        <v>0</v>
      </c>
      <c r="BK292" s="113">
        <v>0</v>
      </c>
      <c r="BL292" s="113">
        <v>0</v>
      </c>
      <c r="BM292" s="113">
        <v>0</v>
      </c>
      <c r="BN292" s="113">
        <v>0</v>
      </c>
      <c r="BO292" s="113">
        <v>0</v>
      </c>
      <c r="BP292" s="113">
        <v>0</v>
      </c>
      <c r="BQ292" s="113">
        <v>0</v>
      </c>
      <c r="BR292" s="113">
        <v>0</v>
      </c>
      <c r="BS292" s="113">
        <v>0</v>
      </c>
      <c r="BT292" s="113">
        <v>0</v>
      </c>
      <c r="BU292" s="113">
        <v>0</v>
      </c>
      <c r="BV292" s="113">
        <v>0</v>
      </c>
      <c r="BW292" s="113">
        <v>0</v>
      </c>
      <c r="BX292" s="113">
        <v>0</v>
      </c>
      <c r="BY292" s="113">
        <v>0</v>
      </c>
      <c r="BZ292" s="113">
        <v>0</v>
      </c>
      <c r="CA292" s="113">
        <v>0</v>
      </c>
      <c r="CB292" s="113">
        <v>0</v>
      </c>
      <c r="CC292" s="113">
        <v>0</v>
      </c>
      <c r="CD292" s="113">
        <v>0</v>
      </c>
      <c r="CE292" s="113">
        <v>0</v>
      </c>
      <c r="CF292" s="113">
        <v>0</v>
      </c>
      <c r="CG292" s="113">
        <v>0</v>
      </c>
      <c r="CH292" s="113">
        <v>0</v>
      </c>
      <c r="CI292" s="113">
        <v>0</v>
      </c>
      <c r="CJ292" s="113">
        <v>0</v>
      </c>
      <c r="CK292" s="113">
        <v>0</v>
      </c>
      <c r="CL292" s="113">
        <v>0</v>
      </c>
      <c r="CM292" s="113">
        <v>0</v>
      </c>
      <c r="CN292" s="113">
        <v>0</v>
      </c>
      <c r="CO292" s="113">
        <v>0</v>
      </c>
      <c r="CP292" s="113">
        <v>0</v>
      </c>
      <c r="CQ292" s="113">
        <v>0</v>
      </c>
      <c r="CR292" s="113">
        <v>0</v>
      </c>
      <c r="CS292" s="113">
        <v>0</v>
      </c>
      <c r="CT292" s="113">
        <v>0</v>
      </c>
      <c r="CU292" s="113">
        <v>0</v>
      </c>
      <c r="CV292" s="113">
        <v>0</v>
      </c>
      <c r="CW292" s="113">
        <v>0</v>
      </c>
      <c r="CX292" s="113">
        <v>0</v>
      </c>
      <c r="CY292" s="113">
        <v>0</v>
      </c>
      <c r="CZ292" s="113">
        <v>0</v>
      </c>
      <c r="DA292" s="113">
        <v>0</v>
      </c>
      <c r="DB292" s="113">
        <v>0</v>
      </c>
      <c r="DC292" s="113">
        <v>0</v>
      </c>
      <c r="DD292" s="113">
        <v>0</v>
      </c>
      <c r="DE292" s="113">
        <v>0</v>
      </c>
      <c r="DF292" s="113">
        <v>0</v>
      </c>
      <c r="DG292" s="113">
        <v>21769.41</v>
      </c>
      <c r="DH292" s="113">
        <v>0</v>
      </c>
      <c r="DI292" s="113">
        <v>0</v>
      </c>
      <c r="DJ292" s="113">
        <v>0</v>
      </c>
      <c r="DK292" s="113">
        <v>0</v>
      </c>
      <c r="DL292" s="113">
        <v>0</v>
      </c>
      <c r="DM292" s="113">
        <v>0</v>
      </c>
      <c r="DN292" s="113">
        <v>0</v>
      </c>
      <c r="DO292" s="113">
        <v>0</v>
      </c>
      <c r="DP292" s="113">
        <v>0</v>
      </c>
      <c r="DQ292" s="113">
        <v>0</v>
      </c>
      <c r="DR292" s="113">
        <v>0</v>
      </c>
      <c r="DS292" s="113">
        <v>0</v>
      </c>
      <c r="DT292" s="113">
        <v>0</v>
      </c>
      <c r="DU292" s="113">
        <v>0</v>
      </c>
      <c r="DV292" s="113">
        <v>0</v>
      </c>
      <c r="DW292" s="113">
        <v>0</v>
      </c>
      <c r="DX292" s="113">
        <v>0</v>
      </c>
      <c r="DY292" s="113">
        <v>0</v>
      </c>
      <c r="DZ292" s="113">
        <v>0</v>
      </c>
      <c r="EA292" s="113">
        <v>0</v>
      </c>
      <c r="EB292" s="113">
        <v>0</v>
      </c>
      <c r="EC292" s="113">
        <v>0</v>
      </c>
      <c r="ED292" s="113">
        <v>0</v>
      </c>
      <c r="EE292" s="113">
        <v>0</v>
      </c>
      <c r="EF292" s="113">
        <v>0</v>
      </c>
      <c r="EG292" s="113">
        <v>0</v>
      </c>
      <c r="EH292" s="113">
        <v>0</v>
      </c>
      <c r="EI292" s="113">
        <v>0</v>
      </c>
      <c r="EJ292" s="113">
        <v>0</v>
      </c>
      <c r="EK292" s="113">
        <v>0</v>
      </c>
      <c r="EL292" s="113">
        <v>0</v>
      </c>
      <c r="EM292" s="113">
        <v>0</v>
      </c>
      <c r="EN292" s="113">
        <v>0</v>
      </c>
      <c r="EO292" s="113">
        <v>0</v>
      </c>
      <c r="EP292" s="113">
        <v>0</v>
      </c>
      <c r="EQ292" s="113">
        <v>0</v>
      </c>
      <c r="ER292" s="113">
        <v>0</v>
      </c>
      <c r="ES292" s="113">
        <v>0</v>
      </c>
      <c r="ET292" s="113">
        <v>0</v>
      </c>
      <c r="EU292" s="113">
        <v>0</v>
      </c>
      <c r="EV292" s="113">
        <v>0</v>
      </c>
      <c r="EW292" s="113">
        <v>0</v>
      </c>
      <c r="EX292" s="113">
        <v>0</v>
      </c>
      <c r="EY292" s="113">
        <v>0</v>
      </c>
      <c r="EZ292" s="113">
        <v>0</v>
      </c>
      <c r="FA292" s="113">
        <v>0</v>
      </c>
      <c r="FB292" s="113">
        <v>0</v>
      </c>
      <c r="FC292" s="113">
        <v>0</v>
      </c>
      <c r="FD292" s="113">
        <v>0</v>
      </c>
      <c r="FE292" s="113">
        <v>0</v>
      </c>
      <c r="FF292" s="113">
        <v>0</v>
      </c>
      <c r="FG292" s="113">
        <v>0</v>
      </c>
      <c r="FH292" s="113">
        <v>0</v>
      </c>
      <c r="FI292" s="113">
        <v>0</v>
      </c>
      <c r="FJ292" s="113">
        <v>0</v>
      </c>
      <c r="FK292" s="113">
        <v>0</v>
      </c>
      <c r="FL292" s="113">
        <v>0</v>
      </c>
      <c r="FM292" s="113">
        <v>0</v>
      </c>
      <c r="FN292" s="113">
        <v>0</v>
      </c>
      <c r="FO292" s="113">
        <v>0</v>
      </c>
      <c r="FP292" s="113">
        <v>0</v>
      </c>
      <c r="FQ292" s="113">
        <v>0</v>
      </c>
      <c r="FR292" s="113">
        <v>0</v>
      </c>
      <c r="FS292" s="113">
        <v>0</v>
      </c>
      <c r="FT292" s="113">
        <v>0</v>
      </c>
      <c r="FU292" s="113">
        <v>0</v>
      </c>
      <c r="FV292" s="113">
        <v>0</v>
      </c>
      <c r="FW292" s="113">
        <v>0</v>
      </c>
      <c r="FX292" s="113">
        <v>0</v>
      </c>
      <c r="FY292" s="113">
        <v>0</v>
      </c>
      <c r="FZ292" s="113">
        <v>0</v>
      </c>
      <c r="GA292" s="113">
        <v>0</v>
      </c>
      <c r="GB292" s="113">
        <v>0</v>
      </c>
      <c r="GC292" s="113">
        <v>0</v>
      </c>
      <c r="GD292" s="113">
        <v>0</v>
      </c>
      <c r="GE292" s="113">
        <v>0</v>
      </c>
      <c r="GF292" s="113">
        <v>0</v>
      </c>
      <c r="GG292" s="113">
        <v>0</v>
      </c>
      <c r="GH292" s="113">
        <v>0</v>
      </c>
      <c r="GI292" s="113">
        <f>SUM(E292:GH292)</f>
        <v>21769.41</v>
      </c>
    </row>
    <row r="293" spans="1:191">
      <c r="A293" s="727" t="s">
        <v>0</v>
      </c>
      <c r="B293" s="727"/>
      <c r="C293" s="9" t="s">
        <v>395</v>
      </c>
      <c r="D293" t="s">
        <v>396</v>
      </c>
      <c r="E293" s="113">
        <v>0</v>
      </c>
      <c r="F293" s="113">
        <v>0</v>
      </c>
      <c r="G293" s="113">
        <v>0</v>
      </c>
      <c r="H293" s="113">
        <v>0</v>
      </c>
      <c r="I293" s="113">
        <v>1018445.74</v>
      </c>
      <c r="J293" s="113">
        <v>0</v>
      </c>
      <c r="K293" s="113">
        <v>0</v>
      </c>
      <c r="L293" s="113">
        <v>0</v>
      </c>
      <c r="M293" s="113">
        <v>0</v>
      </c>
      <c r="N293" s="113">
        <v>0</v>
      </c>
      <c r="O293" s="113">
        <v>0</v>
      </c>
      <c r="P293" s="113">
        <v>0</v>
      </c>
      <c r="Q293" s="113">
        <v>0</v>
      </c>
      <c r="R293" s="113">
        <v>0</v>
      </c>
      <c r="S293" s="113">
        <v>71560.56</v>
      </c>
      <c r="T293" s="113">
        <v>0</v>
      </c>
      <c r="U293" s="113">
        <v>144003.96</v>
      </c>
      <c r="V293" s="113">
        <v>172833.06</v>
      </c>
      <c r="W293" s="113">
        <v>0</v>
      </c>
      <c r="X293" s="113">
        <v>0</v>
      </c>
      <c r="Y293" s="113">
        <v>0</v>
      </c>
      <c r="Z293" s="113">
        <v>1017259.37</v>
      </c>
      <c r="AA293" s="113">
        <v>0</v>
      </c>
      <c r="AB293" s="113">
        <v>0</v>
      </c>
      <c r="AC293" s="113">
        <v>0</v>
      </c>
      <c r="AD293" s="113">
        <v>0</v>
      </c>
      <c r="AE293" s="113">
        <v>0</v>
      </c>
      <c r="AF293" s="113">
        <v>0</v>
      </c>
      <c r="AG293" s="113">
        <v>0</v>
      </c>
      <c r="AH293" s="113">
        <v>0</v>
      </c>
      <c r="AI293" s="113">
        <v>0</v>
      </c>
      <c r="AJ293" s="113">
        <v>0</v>
      </c>
      <c r="AK293" s="113">
        <v>64137.65</v>
      </c>
      <c r="AL293" s="113">
        <v>0</v>
      </c>
      <c r="AM293" s="113">
        <v>0</v>
      </c>
      <c r="AN293" s="113">
        <v>0</v>
      </c>
      <c r="AO293" s="113">
        <v>0</v>
      </c>
      <c r="AP293" s="113">
        <v>0</v>
      </c>
      <c r="AQ293" s="113">
        <v>0</v>
      </c>
      <c r="AR293" s="113">
        <v>0</v>
      </c>
      <c r="AS293" s="113">
        <v>0</v>
      </c>
      <c r="AT293" s="113">
        <v>54468.45</v>
      </c>
      <c r="AU293" s="113">
        <v>0</v>
      </c>
      <c r="AV293" s="113">
        <v>0</v>
      </c>
      <c r="AW293" s="113">
        <v>0</v>
      </c>
      <c r="AX293" s="113">
        <v>0</v>
      </c>
      <c r="AY293" s="113">
        <v>553888.30000000005</v>
      </c>
      <c r="AZ293" s="113">
        <v>0</v>
      </c>
      <c r="BA293" s="113">
        <v>0</v>
      </c>
      <c r="BB293" s="113">
        <v>0</v>
      </c>
      <c r="BC293" s="113">
        <v>1697310.56</v>
      </c>
      <c r="BD293" s="113">
        <v>0</v>
      </c>
      <c r="BE293" s="113">
        <v>0</v>
      </c>
      <c r="BF293" s="113">
        <v>0</v>
      </c>
      <c r="BG293" s="113">
        <v>0</v>
      </c>
      <c r="BH293" s="113">
        <v>0</v>
      </c>
      <c r="BI293" s="113">
        <v>0</v>
      </c>
      <c r="BJ293" s="113">
        <v>0</v>
      </c>
      <c r="BK293" s="113">
        <v>0</v>
      </c>
      <c r="BL293" s="113">
        <v>0</v>
      </c>
      <c r="BM293" s="113">
        <v>0</v>
      </c>
      <c r="BN293" s="113">
        <v>0</v>
      </c>
      <c r="BO293" s="113">
        <v>0</v>
      </c>
      <c r="BP293" s="113">
        <v>26887</v>
      </c>
      <c r="BQ293" s="113">
        <v>0</v>
      </c>
      <c r="BR293" s="113">
        <v>0</v>
      </c>
      <c r="BS293" s="113">
        <v>0</v>
      </c>
      <c r="BT293" s="113">
        <v>0</v>
      </c>
      <c r="BU293" s="113">
        <v>0</v>
      </c>
      <c r="BV293" s="113">
        <v>0</v>
      </c>
      <c r="BW293" s="113">
        <v>0</v>
      </c>
      <c r="BX293" s="113">
        <v>0</v>
      </c>
      <c r="BY293" s="113">
        <v>0</v>
      </c>
      <c r="BZ293" s="113">
        <v>0</v>
      </c>
      <c r="CA293" s="113">
        <v>11839.9</v>
      </c>
      <c r="CB293" s="113">
        <v>73006.039999999994</v>
      </c>
      <c r="CC293" s="113">
        <v>0</v>
      </c>
      <c r="CD293" s="113">
        <v>0</v>
      </c>
      <c r="CE293" s="113">
        <v>28607</v>
      </c>
      <c r="CF293" s="113">
        <v>0</v>
      </c>
      <c r="CG293" s="113">
        <v>0</v>
      </c>
      <c r="CH293" s="113">
        <v>0</v>
      </c>
      <c r="CI293" s="113">
        <v>0</v>
      </c>
      <c r="CJ293" s="113">
        <v>0</v>
      </c>
      <c r="CK293" s="113">
        <v>0</v>
      </c>
      <c r="CL293" s="113">
        <v>0</v>
      </c>
      <c r="CM293" s="113">
        <v>0</v>
      </c>
      <c r="CN293" s="113">
        <v>0</v>
      </c>
      <c r="CO293" s="113">
        <v>0</v>
      </c>
      <c r="CP293" s="113">
        <v>0</v>
      </c>
      <c r="CQ293" s="113">
        <v>0</v>
      </c>
      <c r="CR293" s="113">
        <v>0</v>
      </c>
      <c r="CS293" s="113">
        <v>0</v>
      </c>
      <c r="CT293" s="113">
        <v>0</v>
      </c>
      <c r="CU293" s="113">
        <v>0</v>
      </c>
      <c r="CV293" s="113">
        <v>0</v>
      </c>
      <c r="CW293" s="113">
        <v>0</v>
      </c>
      <c r="CX293" s="113">
        <v>0</v>
      </c>
      <c r="CY293" s="113">
        <v>0</v>
      </c>
      <c r="CZ293" s="113">
        <v>65016</v>
      </c>
      <c r="DA293" s="113">
        <v>0</v>
      </c>
      <c r="DB293" s="113">
        <v>0</v>
      </c>
      <c r="DC293" s="113">
        <v>0</v>
      </c>
      <c r="DD293" s="113">
        <v>0</v>
      </c>
      <c r="DE293" s="113">
        <v>0</v>
      </c>
      <c r="DF293" s="113">
        <v>0</v>
      </c>
      <c r="DG293" s="113">
        <v>119461.59</v>
      </c>
      <c r="DH293" s="113">
        <v>0</v>
      </c>
      <c r="DI293" s="113">
        <v>0</v>
      </c>
      <c r="DJ293" s="113">
        <v>77462</v>
      </c>
      <c r="DK293" s="113">
        <v>0</v>
      </c>
      <c r="DL293" s="113">
        <v>0</v>
      </c>
      <c r="DM293" s="113">
        <v>71794.080000000002</v>
      </c>
      <c r="DN293" s="113">
        <v>0</v>
      </c>
      <c r="DO293" s="113">
        <v>0</v>
      </c>
      <c r="DP293" s="113">
        <v>0</v>
      </c>
      <c r="DQ293" s="113">
        <v>0</v>
      </c>
      <c r="DR293" s="113">
        <v>0</v>
      </c>
      <c r="DS293" s="113">
        <v>0</v>
      </c>
      <c r="DT293" s="113">
        <v>0</v>
      </c>
      <c r="DU293" s="113">
        <v>0</v>
      </c>
      <c r="DV293" s="113">
        <v>0</v>
      </c>
      <c r="DW293" s="113">
        <v>0</v>
      </c>
      <c r="DX293" s="113">
        <v>0</v>
      </c>
      <c r="DY293" s="113">
        <v>51270</v>
      </c>
      <c r="DZ293" s="113">
        <v>0</v>
      </c>
      <c r="EA293" s="113">
        <v>0</v>
      </c>
      <c r="EB293" s="113">
        <v>0</v>
      </c>
      <c r="EC293" s="113">
        <v>0</v>
      </c>
      <c r="ED293" s="113">
        <v>0</v>
      </c>
      <c r="EE293" s="113">
        <v>0</v>
      </c>
      <c r="EF293" s="113">
        <v>0</v>
      </c>
      <c r="EG293" s="113">
        <v>0</v>
      </c>
      <c r="EH293" s="113">
        <v>0</v>
      </c>
      <c r="EI293" s="113">
        <v>0</v>
      </c>
      <c r="EJ293" s="113">
        <v>0</v>
      </c>
      <c r="EK293" s="113">
        <v>44440.75</v>
      </c>
      <c r="EL293" s="113">
        <v>0</v>
      </c>
      <c r="EM293" s="113">
        <v>0</v>
      </c>
      <c r="EN293" s="113">
        <v>0</v>
      </c>
      <c r="EO293" s="113">
        <v>0</v>
      </c>
      <c r="EP293" s="113">
        <v>0</v>
      </c>
      <c r="EQ293" s="113">
        <v>208804.52</v>
      </c>
      <c r="ER293" s="113">
        <v>0</v>
      </c>
      <c r="ES293" s="113">
        <v>0</v>
      </c>
      <c r="ET293" s="113">
        <v>0</v>
      </c>
      <c r="EU293" s="113">
        <v>0</v>
      </c>
      <c r="EV293" s="113">
        <v>0</v>
      </c>
      <c r="EW293" s="113">
        <v>0</v>
      </c>
      <c r="EX293" s="113">
        <v>0</v>
      </c>
      <c r="EY293" s="113">
        <v>0</v>
      </c>
      <c r="EZ293" s="113">
        <v>0</v>
      </c>
      <c r="FA293" s="113">
        <v>0</v>
      </c>
      <c r="FB293" s="113">
        <v>0</v>
      </c>
      <c r="FC293" s="113">
        <v>0</v>
      </c>
      <c r="FD293" s="113">
        <v>0</v>
      </c>
      <c r="FE293" s="113">
        <v>0</v>
      </c>
      <c r="FF293" s="113">
        <v>0</v>
      </c>
      <c r="FG293" s="113">
        <v>0</v>
      </c>
      <c r="FH293" s="113">
        <v>0</v>
      </c>
      <c r="FI293" s="113">
        <v>0</v>
      </c>
      <c r="FJ293" s="113">
        <v>0</v>
      </c>
      <c r="FK293" s="113">
        <v>0</v>
      </c>
      <c r="FL293" s="113">
        <v>0</v>
      </c>
      <c r="FM293" s="113">
        <v>0</v>
      </c>
      <c r="FN293" s="113">
        <v>0</v>
      </c>
      <c r="FO293" s="113">
        <v>0</v>
      </c>
      <c r="FP293" s="113">
        <v>0</v>
      </c>
      <c r="FQ293" s="113">
        <v>0</v>
      </c>
      <c r="FR293" s="113">
        <v>0</v>
      </c>
      <c r="FS293" s="113">
        <v>0</v>
      </c>
      <c r="FT293" s="113">
        <v>0</v>
      </c>
      <c r="FU293" s="113">
        <v>0</v>
      </c>
      <c r="FV293" s="113">
        <v>0</v>
      </c>
      <c r="FW293" s="113">
        <v>0</v>
      </c>
      <c r="FX293" s="113">
        <v>0</v>
      </c>
      <c r="FY293" s="113">
        <v>0</v>
      </c>
      <c r="FZ293" s="113">
        <v>0</v>
      </c>
      <c r="GA293" s="113">
        <v>0</v>
      </c>
      <c r="GB293" s="113">
        <v>0</v>
      </c>
      <c r="GC293" s="113">
        <v>0</v>
      </c>
      <c r="GD293" s="113">
        <v>0</v>
      </c>
      <c r="GE293" s="113">
        <v>0</v>
      </c>
      <c r="GF293" s="113">
        <v>0</v>
      </c>
      <c r="GG293" s="113">
        <v>0</v>
      </c>
      <c r="GH293" s="113">
        <v>0</v>
      </c>
      <c r="GI293" s="113">
        <f>SUM(E293:GH293)</f>
        <v>5572496.5300000003</v>
      </c>
    </row>
    <row r="294" spans="1:191" ht="10.5">
      <c r="A294" s="7" t="s">
        <v>433</v>
      </c>
      <c r="B294" s="726" t="s">
        <v>434</v>
      </c>
      <c r="C294" s="726"/>
      <c r="D294" s="72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/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/>
      <c r="AV294" s="116"/>
      <c r="AW294" s="116"/>
      <c r="AX294" s="116"/>
      <c r="AY294" s="116"/>
      <c r="AZ294" s="116"/>
      <c r="BA294" s="116"/>
      <c r="BB294" s="116"/>
      <c r="BC294" s="116"/>
      <c r="BD294" s="116"/>
      <c r="BE294" s="116"/>
      <c r="BF294" s="116"/>
      <c r="BG294" s="116"/>
      <c r="BH294" s="116"/>
      <c r="BI294" s="116"/>
      <c r="BJ294" s="116"/>
      <c r="BK294" s="116"/>
      <c r="BL294" s="116"/>
      <c r="BM294" s="116"/>
      <c r="BN294" s="116"/>
      <c r="BO294" s="116"/>
      <c r="BP294" s="116"/>
      <c r="BQ294" s="116"/>
      <c r="BR294" s="116"/>
      <c r="BS294" s="116"/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  <c r="EB294" s="116"/>
      <c r="EC294" s="116"/>
      <c r="ED294" s="116"/>
      <c r="EE294" s="116"/>
      <c r="EF294" s="116"/>
      <c r="EG294" s="116"/>
      <c r="EH294" s="116"/>
      <c r="EI294" s="116"/>
      <c r="EJ294" s="116"/>
      <c r="EK294" s="116"/>
      <c r="EL294" s="116"/>
      <c r="EM294" s="116"/>
      <c r="EN294" s="116"/>
      <c r="EO294" s="116"/>
      <c r="EP294" s="116"/>
      <c r="EQ294" s="116"/>
      <c r="ER294" s="116"/>
      <c r="ES294" s="116"/>
      <c r="ET294" s="116"/>
      <c r="EU294" s="116"/>
      <c r="EV294" s="116"/>
      <c r="EW294" s="116"/>
      <c r="EX294" s="116"/>
      <c r="EY294" s="116"/>
      <c r="EZ294" s="116"/>
      <c r="FA294" s="116"/>
      <c r="FB294" s="116"/>
      <c r="FC294" s="116"/>
      <c r="FD294" s="116"/>
      <c r="FE294" s="116"/>
      <c r="FF294" s="116"/>
      <c r="FG294" s="116"/>
      <c r="FH294" s="116"/>
      <c r="FI294" s="116"/>
      <c r="FJ294" s="116"/>
      <c r="FK294" s="116"/>
      <c r="FL294" s="116"/>
      <c r="FM294" s="116"/>
      <c r="FN294" s="116"/>
      <c r="FO294" s="116"/>
      <c r="FP294" s="116"/>
      <c r="FQ294" s="116"/>
      <c r="FR294" s="116"/>
      <c r="FS294" s="116"/>
      <c r="FT294" s="116"/>
      <c r="FU294" s="116"/>
      <c r="FV294" s="116"/>
      <c r="FW294" s="116"/>
      <c r="FX294" s="116"/>
      <c r="FY294" s="116"/>
      <c r="FZ294" s="116"/>
      <c r="GA294" s="116"/>
      <c r="GB294" s="116"/>
      <c r="GC294" s="116"/>
      <c r="GD294" s="116"/>
      <c r="GE294" s="116"/>
      <c r="GF294" s="116"/>
      <c r="GG294" s="116"/>
      <c r="GH294" s="116"/>
      <c r="GI294" s="116"/>
    </row>
    <row r="295" spans="1:191">
      <c r="A295" s="727" t="s">
        <v>0</v>
      </c>
      <c r="B295" s="727"/>
      <c r="C295" s="9" t="s">
        <v>395</v>
      </c>
      <c r="D295" t="s">
        <v>396</v>
      </c>
      <c r="E295" s="113">
        <v>0</v>
      </c>
      <c r="F295" s="113">
        <v>0</v>
      </c>
      <c r="G295" s="113">
        <v>0</v>
      </c>
      <c r="H295" s="113">
        <v>0</v>
      </c>
      <c r="I295" s="113">
        <v>60410.54</v>
      </c>
      <c r="J295" s="113">
        <v>0</v>
      </c>
      <c r="K295" s="113">
        <v>0</v>
      </c>
      <c r="L295" s="113">
        <v>0</v>
      </c>
      <c r="M295" s="113">
        <v>0</v>
      </c>
      <c r="N295" s="113">
        <v>0</v>
      </c>
      <c r="O295" s="113">
        <v>0</v>
      </c>
      <c r="P295" s="113">
        <v>0</v>
      </c>
      <c r="Q295" s="113">
        <v>0</v>
      </c>
      <c r="R295" s="113">
        <v>0</v>
      </c>
      <c r="S295" s="113">
        <v>0</v>
      </c>
      <c r="T295" s="113">
        <v>0</v>
      </c>
      <c r="U295" s="113">
        <v>0</v>
      </c>
      <c r="V295" s="113">
        <v>0</v>
      </c>
      <c r="W295" s="113">
        <v>0</v>
      </c>
      <c r="X295" s="113">
        <v>0</v>
      </c>
      <c r="Y295" s="113">
        <v>0</v>
      </c>
      <c r="Z295" s="113">
        <v>0</v>
      </c>
      <c r="AA295" s="113">
        <v>0</v>
      </c>
      <c r="AB295" s="113">
        <v>0</v>
      </c>
      <c r="AC295" s="113">
        <v>0</v>
      </c>
      <c r="AD295" s="113">
        <v>0</v>
      </c>
      <c r="AE295" s="113">
        <v>0</v>
      </c>
      <c r="AF295" s="113">
        <v>13330.93</v>
      </c>
      <c r="AG295" s="113">
        <v>0</v>
      </c>
      <c r="AH295" s="113">
        <v>0</v>
      </c>
      <c r="AI295" s="113">
        <v>0</v>
      </c>
      <c r="AJ295" s="113">
        <v>0</v>
      </c>
      <c r="AK295" s="113">
        <v>0</v>
      </c>
      <c r="AL295" s="113">
        <v>0</v>
      </c>
      <c r="AM295" s="113">
        <v>31063.38</v>
      </c>
      <c r="AN295" s="113">
        <v>0</v>
      </c>
      <c r="AO295" s="113">
        <v>0</v>
      </c>
      <c r="AP295" s="113">
        <v>0</v>
      </c>
      <c r="AQ295" s="113">
        <v>0</v>
      </c>
      <c r="AR295" s="113">
        <v>0</v>
      </c>
      <c r="AS295" s="113">
        <v>0</v>
      </c>
      <c r="AT295" s="113">
        <v>0</v>
      </c>
      <c r="AU295" s="113">
        <v>0</v>
      </c>
      <c r="AV295" s="113">
        <v>0</v>
      </c>
      <c r="AW295" s="113">
        <v>0</v>
      </c>
      <c r="AX295" s="113">
        <v>0</v>
      </c>
      <c r="AY295" s="113">
        <v>0</v>
      </c>
      <c r="AZ295" s="113">
        <v>0</v>
      </c>
      <c r="BA295" s="113">
        <v>0</v>
      </c>
      <c r="BB295" s="113">
        <v>0</v>
      </c>
      <c r="BC295" s="113">
        <v>0</v>
      </c>
      <c r="BD295" s="113">
        <v>0</v>
      </c>
      <c r="BE295" s="113">
        <v>0</v>
      </c>
      <c r="BF295" s="113">
        <v>93594.15</v>
      </c>
      <c r="BG295" s="113">
        <v>0</v>
      </c>
      <c r="BH295" s="113">
        <v>0</v>
      </c>
      <c r="BI295" s="113">
        <v>0</v>
      </c>
      <c r="BJ295" s="113">
        <v>0</v>
      </c>
      <c r="BK295" s="113">
        <v>0</v>
      </c>
      <c r="BL295" s="113">
        <v>0</v>
      </c>
      <c r="BM295" s="113">
        <v>0</v>
      </c>
      <c r="BN295" s="113">
        <v>0</v>
      </c>
      <c r="BO295" s="113">
        <v>0</v>
      </c>
      <c r="BP295" s="113">
        <v>0</v>
      </c>
      <c r="BQ295" s="113">
        <v>0</v>
      </c>
      <c r="BR295" s="113">
        <v>0</v>
      </c>
      <c r="BS295" s="113">
        <v>0</v>
      </c>
      <c r="BT295" s="113">
        <v>0</v>
      </c>
      <c r="BU295" s="113">
        <v>0</v>
      </c>
      <c r="BV295" s="113">
        <v>0</v>
      </c>
      <c r="BW295" s="113">
        <v>0</v>
      </c>
      <c r="BX295" s="113">
        <v>0</v>
      </c>
      <c r="BY295" s="113">
        <v>0</v>
      </c>
      <c r="BZ295" s="113">
        <v>0</v>
      </c>
      <c r="CA295" s="113">
        <v>0</v>
      </c>
      <c r="CB295" s="113">
        <v>0</v>
      </c>
      <c r="CC295" s="113">
        <v>0</v>
      </c>
      <c r="CD295" s="113">
        <v>0</v>
      </c>
      <c r="CE295" s="113">
        <v>0</v>
      </c>
      <c r="CF295" s="113">
        <v>0</v>
      </c>
      <c r="CG295" s="113">
        <v>0</v>
      </c>
      <c r="CH295" s="113">
        <v>0</v>
      </c>
      <c r="CI295" s="113">
        <v>0</v>
      </c>
      <c r="CJ295" s="113">
        <v>0</v>
      </c>
      <c r="CK295" s="113">
        <v>0</v>
      </c>
      <c r="CL295" s="113">
        <v>0</v>
      </c>
      <c r="CM295" s="113">
        <v>0</v>
      </c>
      <c r="CN295" s="113">
        <v>0</v>
      </c>
      <c r="CO295" s="113">
        <v>0</v>
      </c>
      <c r="CP295" s="113">
        <v>0</v>
      </c>
      <c r="CQ295" s="113">
        <v>0</v>
      </c>
      <c r="CR295" s="113">
        <v>0</v>
      </c>
      <c r="CS295" s="113">
        <v>0</v>
      </c>
      <c r="CT295" s="113">
        <v>0</v>
      </c>
      <c r="CU295" s="113">
        <v>0</v>
      </c>
      <c r="CV295" s="113">
        <v>0</v>
      </c>
      <c r="CW295" s="113">
        <v>0</v>
      </c>
      <c r="CX295" s="113">
        <v>0</v>
      </c>
      <c r="CY295" s="113">
        <v>0</v>
      </c>
      <c r="CZ295" s="113">
        <v>0</v>
      </c>
      <c r="DA295" s="113">
        <v>0</v>
      </c>
      <c r="DB295" s="113">
        <v>0</v>
      </c>
      <c r="DC295" s="113">
        <v>0</v>
      </c>
      <c r="DD295" s="113">
        <v>0</v>
      </c>
      <c r="DE295" s="113">
        <v>0</v>
      </c>
      <c r="DF295" s="113">
        <v>0</v>
      </c>
      <c r="DG295" s="113">
        <v>0</v>
      </c>
      <c r="DH295" s="113">
        <v>0</v>
      </c>
      <c r="DI295" s="113">
        <v>0</v>
      </c>
      <c r="DJ295" s="113">
        <v>0</v>
      </c>
      <c r="DK295" s="113">
        <v>0</v>
      </c>
      <c r="DL295" s="113">
        <v>0</v>
      </c>
      <c r="DM295" s="113">
        <v>73337.88</v>
      </c>
      <c r="DN295" s="113">
        <v>0</v>
      </c>
      <c r="DO295" s="113">
        <v>0</v>
      </c>
      <c r="DP295" s="113">
        <v>0</v>
      </c>
      <c r="DQ295" s="113">
        <v>0</v>
      </c>
      <c r="DR295" s="113">
        <v>0</v>
      </c>
      <c r="DS295" s="113">
        <v>0</v>
      </c>
      <c r="DT295" s="113">
        <v>0</v>
      </c>
      <c r="DU295" s="113">
        <v>0</v>
      </c>
      <c r="DV295" s="113">
        <v>0</v>
      </c>
      <c r="DW295" s="113">
        <v>0</v>
      </c>
      <c r="DX295" s="113">
        <v>0</v>
      </c>
      <c r="DY295" s="113">
        <v>0</v>
      </c>
      <c r="DZ295" s="113">
        <v>0</v>
      </c>
      <c r="EA295" s="113">
        <v>0</v>
      </c>
      <c r="EB295" s="113">
        <v>0</v>
      </c>
      <c r="EC295" s="113">
        <v>0</v>
      </c>
      <c r="ED295" s="113">
        <v>0</v>
      </c>
      <c r="EE295" s="113">
        <v>0</v>
      </c>
      <c r="EF295" s="113">
        <v>0</v>
      </c>
      <c r="EG295" s="113">
        <v>0</v>
      </c>
      <c r="EH295" s="113">
        <v>0</v>
      </c>
      <c r="EI295" s="113">
        <v>36791.949999999997</v>
      </c>
      <c r="EJ295" s="113">
        <v>0</v>
      </c>
      <c r="EK295" s="113">
        <v>0</v>
      </c>
      <c r="EL295" s="113">
        <v>0</v>
      </c>
      <c r="EM295" s="113">
        <v>0</v>
      </c>
      <c r="EN295" s="113">
        <v>0</v>
      </c>
      <c r="EO295" s="113">
        <v>0</v>
      </c>
      <c r="EP295" s="113">
        <v>0</v>
      </c>
      <c r="EQ295" s="113">
        <v>0</v>
      </c>
      <c r="ER295" s="113">
        <v>0</v>
      </c>
      <c r="ES295" s="113">
        <v>0</v>
      </c>
      <c r="ET295" s="113">
        <v>0</v>
      </c>
      <c r="EU295" s="113">
        <v>0</v>
      </c>
      <c r="EV295" s="113">
        <v>0</v>
      </c>
      <c r="EW295" s="113">
        <v>0</v>
      </c>
      <c r="EX295" s="113">
        <v>0</v>
      </c>
      <c r="EY295" s="113">
        <v>0</v>
      </c>
      <c r="EZ295" s="113">
        <v>0</v>
      </c>
      <c r="FA295" s="113">
        <v>0</v>
      </c>
      <c r="FB295" s="113">
        <v>0</v>
      </c>
      <c r="FC295" s="113">
        <v>0</v>
      </c>
      <c r="FD295" s="113">
        <v>0</v>
      </c>
      <c r="FE295" s="113">
        <v>0</v>
      </c>
      <c r="FF295" s="113">
        <v>0</v>
      </c>
      <c r="FG295" s="113">
        <v>0</v>
      </c>
      <c r="FH295" s="113">
        <v>0</v>
      </c>
      <c r="FI295" s="113">
        <v>0</v>
      </c>
      <c r="FJ295" s="113">
        <v>0</v>
      </c>
      <c r="FK295" s="113">
        <v>0</v>
      </c>
      <c r="FL295" s="113">
        <v>0</v>
      </c>
      <c r="FM295" s="113">
        <v>0</v>
      </c>
      <c r="FN295" s="113">
        <v>0</v>
      </c>
      <c r="FO295" s="113">
        <v>0</v>
      </c>
      <c r="FP295" s="113">
        <v>0</v>
      </c>
      <c r="FQ295" s="113">
        <v>0</v>
      </c>
      <c r="FR295" s="113">
        <v>0</v>
      </c>
      <c r="FS295" s="113">
        <v>0</v>
      </c>
      <c r="FT295" s="113">
        <v>0</v>
      </c>
      <c r="FU295" s="113">
        <v>0</v>
      </c>
      <c r="FV295" s="113">
        <v>0</v>
      </c>
      <c r="FW295" s="113">
        <v>0</v>
      </c>
      <c r="FX295" s="113">
        <v>0</v>
      </c>
      <c r="FY295" s="113">
        <v>0</v>
      </c>
      <c r="FZ295" s="113">
        <v>0</v>
      </c>
      <c r="GA295" s="113">
        <v>0</v>
      </c>
      <c r="GB295" s="113">
        <v>0</v>
      </c>
      <c r="GC295" s="113">
        <v>0</v>
      </c>
      <c r="GD295" s="113">
        <v>0</v>
      </c>
      <c r="GE295" s="113">
        <v>0</v>
      </c>
      <c r="GF295" s="113">
        <v>0</v>
      </c>
      <c r="GG295" s="113">
        <v>0</v>
      </c>
      <c r="GH295" s="113">
        <v>0</v>
      </c>
      <c r="GI295" s="113">
        <f>SUM(E295:GH295)</f>
        <v>308528.83</v>
      </c>
    </row>
    <row r="296" spans="1:191" ht="10.5">
      <c r="A296" s="7" t="s">
        <v>435</v>
      </c>
      <c r="B296" s="726" t="s">
        <v>436</v>
      </c>
      <c r="C296" s="726"/>
      <c r="D296" s="72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/>
      <c r="AE296" s="116"/>
      <c r="AF296" s="116"/>
      <c r="AG296" s="116"/>
      <c r="AH296" s="116"/>
      <c r="AI296" s="116"/>
      <c r="AJ296" s="116"/>
      <c r="AK296" s="116"/>
      <c r="AL296" s="116"/>
      <c r="AM296" s="116"/>
      <c r="AN296" s="116"/>
      <c r="AO296" s="116"/>
      <c r="AP296" s="116"/>
      <c r="AQ296" s="116"/>
      <c r="AR296" s="116"/>
      <c r="AS296" s="116"/>
      <c r="AT296" s="116"/>
      <c r="AU296" s="116"/>
      <c r="AV296" s="116"/>
      <c r="AW296" s="116"/>
      <c r="AX296" s="116"/>
      <c r="AY296" s="116"/>
      <c r="AZ296" s="116"/>
      <c r="BA296" s="116"/>
      <c r="BB296" s="116"/>
      <c r="BC296" s="116"/>
      <c r="BD296" s="116"/>
      <c r="BE296" s="116"/>
      <c r="BF296" s="116"/>
      <c r="BG296" s="116"/>
      <c r="BH296" s="116"/>
      <c r="BI296" s="116"/>
      <c r="BJ296" s="116"/>
      <c r="BK296" s="116"/>
      <c r="BL296" s="116"/>
      <c r="BM296" s="116"/>
      <c r="BN296" s="116"/>
      <c r="BO296" s="116"/>
      <c r="BP296" s="116"/>
      <c r="BQ296" s="116"/>
      <c r="BR296" s="116"/>
      <c r="BS296" s="116"/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  <c r="EB296" s="116"/>
      <c r="EC296" s="116"/>
      <c r="ED296" s="116"/>
      <c r="EE296" s="116"/>
      <c r="EF296" s="116"/>
      <c r="EG296" s="116"/>
      <c r="EH296" s="116"/>
      <c r="EI296" s="116"/>
      <c r="EJ296" s="116"/>
      <c r="EK296" s="116"/>
      <c r="EL296" s="116"/>
      <c r="EM296" s="116"/>
      <c r="EN296" s="116"/>
      <c r="EO296" s="116"/>
      <c r="EP296" s="116"/>
      <c r="EQ296" s="116"/>
      <c r="ER296" s="116"/>
      <c r="ES296" s="116"/>
      <c r="ET296" s="116"/>
      <c r="EU296" s="116"/>
      <c r="EV296" s="116"/>
      <c r="EW296" s="116"/>
      <c r="EX296" s="116"/>
      <c r="EY296" s="116"/>
      <c r="EZ296" s="116"/>
      <c r="FA296" s="116"/>
      <c r="FB296" s="116"/>
      <c r="FC296" s="116"/>
      <c r="FD296" s="116"/>
      <c r="FE296" s="116"/>
      <c r="FF296" s="116"/>
      <c r="FG296" s="116"/>
      <c r="FH296" s="116"/>
      <c r="FI296" s="116"/>
      <c r="FJ296" s="116"/>
      <c r="FK296" s="116"/>
      <c r="FL296" s="116"/>
      <c r="FM296" s="116"/>
      <c r="FN296" s="116"/>
      <c r="FO296" s="116"/>
      <c r="FP296" s="116"/>
      <c r="FQ296" s="116"/>
      <c r="FR296" s="116"/>
      <c r="FS296" s="116"/>
      <c r="FT296" s="116"/>
      <c r="FU296" s="116"/>
      <c r="FV296" s="116"/>
      <c r="FW296" s="116"/>
      <c r="FX296" s="116"/>
      <c r="FY296" s="116"/>
      <c r="FZ296" s="116"/>
      <c r="GA296" s="116"/>
      <c r="GB296" s="116"/>
      <c r="GC296" s="116"/>
      <c r="GD296" s="116"/>
      <c r="GE296" s="116"/>
      <c r="GF296" s="116"/>
      <c r="GG296" s="116"/>
      <c r="GH296" s="116"/>
      <c r="GI296" s="116"/>
    </row>
    <row r="297" spans="1:191">
      <c r="A297" s="727" t="s">
        <v>0</v>
      </c>
      <c r="B297" s="727"/>
      <c r="C297" s="9" t="s">
        <v>395</v>
      </c>
      <c r="D297" t="s">
        <v>396</v>
      </c>
      <c r="E297" s="113">
        <v>0</v>
      </c>
      <c r="F297" s="113">
        <v>0</v>
      </c>
      <c r="G297" s="113">
        <v>0</v>
      </c>
      <c r="H297" s="113">
        <v>0</v>
      </c>
      <c r="I297" s="113">
        <v>0</v>
      </c>
      <c r="J297" s="113">
        <v>0</v>
      </c>
      <c r="K297" s="113">
        <v>0</v>
      </c>
      <c r="L297" s="113">
        <v>0</v>
      </c>
      <c r="M297" s="113">
        <v>0</v>
      </c>
      <c r="N297" s="113">
        <v>0</v>
      </c>
      <c r="O297" s="113">
        <v>0</v>
      </c>
      <c r="P297" s="113">
        <v>0</v>
      </c>
      <c r="Q297" s="113">
        <v>0</v>
      </c>
      <c r="R297" s="113">
        <v>0</v>
      </c>
      <c r="S297" s="113">
        <v>0</v>
      </c>
      <c r="T297" s="113">
        <v>0</v>
      </c>
      <c r="U297" s="113">
        <v>0</v>
      </c>
      <c r="V297" s="113">
        <v>0</v>
      </c>
      <c r="W297" s="113">
        <v>0</v>
      </c>
      <c r="X297" s="113">
        <v>0</v>
      </c>
      <c r="Y297" s="113">
        <v>0</v>
      </c>
      <c r="Z297" s="113">
        <v>279824.31</v>
      </c>
      <c r="AA297" s="113">
        <v>0</v>
      </c>
      <c r="AB297" s="113">
        <v>0</v>
      </c>
      <c r="AC297" s="113">
        <v>0</v>
      </c>
      <c r="AD297" s="113">
        <v>0</v>
      </c>
      <c r="AE297" s="113">
        <v>0</v>
      </c>
      <c r="AF297" s="113">
        <v>0</v>
      </c>
      <c r="AG297" s="113">
        <v>0</v>
      </c>
      <c r="AH297" s="113">
        <v>0</v>
      </c>
      <c r="AI297" s="113">
        <v>0</v>
      </c>
      <c r="AJ297" s="113">
        <v>0</v>
      </c>
      <c r="AK297" s="113">
        <v>0</v>
      </c>
      <c r="AL297" s="113">
        <v>0</v>
      </c>
      <c r="AM297" s="113">
        <v>0</v>
      </c>
      <c r="AN297" s="113">
        <v>0</v>
      </c>
      <c r="AO297" s="113">
        <v>0</v>
      </c>
      <c r="AP297" s="113">
        <v>0</v>
      </c>
      <c r="AQ297" s="113">
        <v>0</v>
      </c>
      <c r="AR297" s="113">
        <v>0</v>
      </c>
      <c r="AS297" s="113">
        <v>0</v>
      </c>
      <c r="AT297" s="113">
        <v>0</v>
      </c>
      <c r="AU297" s="113">
        <v>0</v>
      </c>
      <c r="AV297" s="113">
        <v>0</v>
      </c>
      <c r="AW297" s="113">
        <v>0</v>
      </c>
      <c r="AX297" s="113">
        <v>0</v>
      </c>
      <c r="AY297" s="113">
        <v>0</v>
      </c>
      <c r="AZ297" s="113">
        <v>0</v>
      </c>
      <c r="BA297" s="113">
        <v>0</v>
      </c>
      <c r="BB297" s="113">
        <v>0</v>
      </c>
      <c r="BC297" s="113">
        <v>117137.14</v>
      </c>
      <c r="BD297" s="113">
        <v>0</v>
      </c>
      <c r="BE297" s="113">
        <v>0</v>
      </c>
      <c r="BF297" s="113">
        <v>0</v>
      </c>
      <c r="BG297" s="113">
        <v>0</v>
      </c>
      <c r="BH297" s="113">
        <v>0</v>
      </c>
      <c r="BI297" s="113">
        <v>0</v>
      </c>
      <c r="BJ297" s="113">
        <v>0</v>
      </c>
      <c r="BK297" s="113">
        <v>0</v>
      </c>
      <c r="BL297" s="113">
        <v>0</v>
      </c>
      <c r="BM297" s="113">
        <v>0</v>
      </c>
      <c r="BN297" s="113">
        <v>0</v>
      </c>
      <c r="BO297" s="113">
        <v>0</v>
      </c>
      <c r="BP297" s="113">
        <v>0</v>
      </c>
      <c r="BQ297" s="113">
        <v>0</v>
      </c>
      <c r="BR297" s="113">
        <v>0</v>
      </c>
      <c r="BS297" s="113">
        <v>0</v>
      </c>
      <c r="BT297" s="113">
        <v>0</v>
      </c>
      <c r="BU297" s="113">
        <v>0</v>
      </c>
      <c r="BV297" s="113">
        <v>0</v>
      </c>
      <c r="BW297" s="113">
        <v>0</v>
      </c>
      <c r="BX297" s="113">
        <v>0</v>
      </c>
      <c r="BY297" s="113">
        <v>0</v>
      </c>
      <c r="BZ297" s="113">
        <v>0</v>
      </c>
      <c r="CA297" s="113">
        <v>0</v>
      </c>
      <c r="CB297" s="113">
        <v>0</v>
      </c>
      <c r="CC297" s="113">
        <v>0</v>
      </c>
      <c r="CD297" s="113">
        <v>0</v>
      </c>
      <c r="CE297" s="113">
        <v>0</v>
      </c>
      <c r="CF297" s="113">
        <v>0</v>
      </c>
      <c r="CG297" s="113">
        <v>0</v>
      </c>
      <c r="CH297" s="113">
        <v>0</v>
      </c>
      <c r="CI297" s="113">
        <v>0</v>
      </c>
      <c r="CJ297" s="113">
        <v>0</v>
      </c>
      <c r="CK297" s="113">
        <v>0</v>
      </c>
      <c r="CL297" s="113">
        <v>0</v>
      </c>
      <c r="CM297" s="113">
        <v>0</v>
      </c>
      <c r="CN297" s="113">
        <v>0</v>
      </c>
      <c r="CO297" s="113">
        <v>0</v>
      </c>
      <c r="CP297" s="113">
        <v>0</v>
      </c>
      <c r="CQ297" s="113">
        <v>0</v>
      </c>
      <c r="CR297" s="113">
        <v>0</v>
      </c>
      <c r="CS297" s="113">
        <v>0</v>
      </c>
      <c r="CT297" s="113">
        <v>0</v>
      </c>
      <c r="CU297" s="113">
        <v>0</v>
      </c>
      <c r="CV297" s="113">
        <v>0</v>
      </c>
      <c r="CW297" s="113">
        <v>0</v>
      </c>
      <c r="CX297" s="113">
        <v>0</v>
      </c>
      <c r="CY297" s="113">
        <v>0</v>
      </c>
      <c r="CZ297" s="113">
        <v>0</v>
      </c>
      <c r="DA297" s="113">
        <v>0</v>
      </c>
      <c r="DB297" s="113">
        <v>0</v>
      </c>
      <c r="DC297" s="113">
        <v>0</v>
      </c>
      <c r="DD297" s="113">
        <v>0</v>
      </c>
      <c r="DE297" s="113">
        <v>0</v>
      </c>
      <c r="DF297" s="113">
        <v>0</v>
      </c>
      <c r="DG297" s="113">
        <v>0</v>
      </c>
      <c r="DH297" s="113">
        <v>0</v>
      </c>
      <c r="DI297" s="113">
        <v>0</v>
      </c>
      <c r="DJ297" s="113">
        <v>0</v>
      </c>
      <c r="DK297" s="113">
        <v>0</v>
      </c>
      <c r="DL297" s="113">
        <v>0</v>
      </c>
      <c r="DM297" s="113">
        <v>0</v>
      </c>
      <c r="DN297" s="113">
        <v>0</v>
      </c>
      <c r="DO297" s="113">
        <v>0</v>
      </c>
      <c r="DP297" s="113">
        <v>0</v>
      </c>
      <c r="DQ297" s="113">
        <v>0</v>
      </c>
      <c r="DR297" s="113">
        <v>0</v>
      </c>
      <c r="DS297" s="113">
        <v>0</v>
      </c>
      <c r="DT297" s="113">
        <v>0</v>
      </c>
      <c r="DU297" s="113">
        <v>0</v>
      </c>
      <c r="DV297" s="113">
        <v>0</v>
      </c>
      <c r="DW297" s="113">
        <v>0</v>
      </c>
      <c r="DX297" s="113">
        <v>0</v>
      </c>
      <c r="DY297" s="113">
        <v>0</v>
      </c>
      <c r="DZ297" s="113">
        <v>0</v>
      </c>
      <c r="EA297" s="113">
        <v>0</v>
      </c>
      <c r="EB297" s="113">
        <v>0</v>
      </c>
      <c r="EC297" s="113">
        <v>0</v>
      </c>
      <c r="ED297" s="113">
        <v>0</v>
      </c>
      <c r="EE297" s="113">
        <v>0</v>
      </c>
      <c r="EF297" s="113">
        <v>0</v>
      </c>
      <c r="EG297" s="113">
        <v>0</v>
      </c>
      <c r="EH297" s="113">
        <v>0</v>
      </c>
      <c r="EI297" s="113">
        <v>0</v>
      </c>
      <c r="EJ297" s="113">
        <v>0</v>
      </c>
      <c r="EK297" s="113">
        <v>0</v>
      </c>
      <c r="EL297" s="113">
        <v>0</v>
      </c>
      <c r="EM297" s="113">
        <v>0</v>
      </c>
      <c r="EN297" s="113">
        <v>0</v>
      </c>
      <c r="EO297" s="113">
        <v>0</v>
      </c>
      <c r="EP297" s="113">
        <v>0</v>
      </c>
      <c r="EQ297" s="113">
        <v>0</v>
      </c>
      <c r="ER297" s="113">
        <v>0</v>
      </c>
      <c r="ES297" s="113">
        <v>0</v>
      </c>
      <c r="ET297" s="113">
        <v>0</v>
      </c>
      <c r="EU297" s="113">
        <v>0</v>
      </c>
      <c r="EV297" s="113">
        <v>0</v>
      </c>
      <c r="EW297" s="113">
        <v>0</v>
      </c>
      <c r="EX297" s="113">
        <v>0</v>
      </c>
      <c r="EY297" s="113">
        <v>0</v>
      </c>
      <c r="EZ297" s="113">
        <v>0</v>
      </c>
      <c r="FA297" s="113">
        <v>0</v>
      </c>
      <c r="FB297" s="113">
        <v>0</v>
      </c>
      <c r="FC297" s="113">
        <v>0</v>
      </c>
      <c r="FD297" s="113">
        <v>0</v>
      </c>
      <c r="FE297" s="113">
        <v>0</v>
      </c>
      <c r="FF297" s="113">
        <v>0</v>
      </c>
      <c r="FG297" s="113">
        <v>0</v>
      </c>
      <c r="FH297" s="113">
        <v>0</v>
      </c>
      <c r="FI297" s="113">
        <v>0</v>
      </c>
      <c r="FJ297" s="113">
        <v>0</v>
      </c>
      <c r="FK297" s="113">
        <v>0</v>
      </c>
      <c r="FL297" s="113">
        <v>0</v>
      </c>
      <c r="FM297" s="113">
        <v>0</v>
      </c>
      <c r="FN297" s="113">
        <v>0</v>
      </c>
      <c r="FO297" s="113">
        <v>0</v>
      </c>
      <c r="FP297" s="113">
        <v>0</v>
      </c>
      <c r="FQ297" s="113">
        <v>0</v>
      </c>
      <c r="FR297" s="113">
        <v>0</v>
      </c>
      <c r="FS297" s="113">
        <v>0</v>
      </c>
      <c r="FT297" s="113">
        <v>0</v>
      </c>
      <c r="FU297" s="113">
        <v>0</v>
      </c>
      <c r="FV297" s="113">
        <v>0</v>
      </c>
      <c r="FW297" s="113">
        <v>0</v>
      </c>
      <c r="FX297" s="113">
        <v>0</v>
      </c>
      <c r="FY297" s="113">
        <v>0</v>
      </c>
      <c r="FZ297" s="113">
        <v>0</v>
      </c>
      <c r="GA297" s="113">
        <v>0</v>
      </c>
      <c r="GB297" s="113">
        <v>0</v>
      </c>
      <c r="GC297" s="113">
        <v>0</v>
      </c>
      <c r="GD297" s="113">
        <v>0</v>
      </c>
      <c r="GE297" s="113">
        <v>0</v>
      </c>
      <c r="GF297" s="113">
        <v>0</v>
      </c>
      <c r="GG297" s="113">
        <v>0</v>
      </c>
      <c r="GH297" s="113">
        <v>0</v>
      </c>
      <c r="GI297" s="113">
        <f>SUM(E297:GH297)</f>
        <v>396961.45</v>
      </c>
    </row>
    <row r="298" spans="1:191" ht="10.5">
      <c r="A298" s="7" t="s">
        <v>437</v>
      </c>
      <c r="B298" s="726" t="s">
        <v>438</v>
      </c>
      <c r="C298" s="726"/>
      <c r="D298" s="72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116"/>
      <c r="AE298" s="116"/>
      <c r="AF298" s="116"/>
      <c r="AG298" s="116"/>
      <c r="AH298" s="116"/>
      <c r="AI298" s="116"/>
      <c r="AJ298" s="116"/>
      <c r="AK298" s="116"/>
      <c r="AL298" s="116"/>
      <c r="AM298" s="116"/>
      <c r="AN298" s="116"/>
      <c r="AO298" s="116"/>
      <c r="AP298" s="116"/>
      <c r="AQ298" s="116"/>
      <c r="AR298" s="116"/>
      <c r="AS298" s="116"/>
      <c r="AT298" s="116"/>
      <c r="AU298" s="116"/>
      <c r="AV298" s="116"/>
      <c r="AW298" s="116"/>
      <c r="AX298" s="116"/>
      <c r="AY298" s="116"/>
      <c r="AZ298" s="116"/>
      <c r="BA298" s="116"/>
      <c r="BB298" s="116"/>
      <c r="BC298" s="116"/>
      <c r="BD298" s="116"/>
      <c r="BE298" s="116"/>
      <c r="BF298" s="116"/>
      <c r="BG298" s="116"/>
      <c r="BH298" s="116"/>
      <c r="BI298" s="116"/>
      <c r="BJ298" s="116"/>
      <c r="BK298" s="116"/>
      <c r="BL298" s="116"/>
      <c r="BM298" s="116"/>
      <c r="BN298" s="116"/>
      <c r="BO298" s="116"/>
      <c r="BP298" s="116"/>
      <c r="BQ298" s="116"/>
      <c r="BR298" s="116"/>
      <c r="BS298" s="116"/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  <c r="EB298" s="116"/>
      <c r="EC298" s="116"/>
      <c r="ED298" s="116"/>
      <c r="EE298" s="116"/>
      <c r="EF298" s="116"/>
      <c r="EG298" s="116"/>
      <c r="EH298" s="116"/>
      <c r="EI298" s="116"/>
      <c r="EJ298" s="116"/>
      <c r="EK298" s="116"/>
      <c r="EL298" s="116"/>
      <c r="EM298" s="116"/>
      <c r="EN298" s="116"/>
      <c r="EO298" s="116"/>
      <c r="EP298" s="116"/>
      <c r="EQ298" s="116"/>
      <c r="ER298" s="116"/>
      <c r="ES298" s="116"/>
      <c r="ET298" s="116"/>
      <c r="EU298" s="116"/>
      <c r="EV298" s="116"/>
      <c r="EW298" s="116"/>
      <c r="EX298" s="116"/>
      <c r="EY298" s="116"/>
      <c r="EZ298" s="116"/>
      <c r="FA298" s="116"/>
      <c r="FB298" s="116"/>
      <c r="FC298" s="116"/>
      <c r="FD298" s="116"/>
      <c r="FE298" s="116"/>
      <c r="FF298" s="116"/>
      <c r="FG298" s="116"/>
      <c r="FH298" s="116"/>
      <c r="FI298" s="116"/>
      <c r="FJ298" s="116"/>
      <c r="FK298" s="116"/>
      <c r="FL298" s="116"/>
      <c r="FM298" s="116"/>
      <c r="FN298" s="116"/>
      <c r="FO298" s="116"/>
      <c r="FP298" s="116"/>
      <c r="FQ298" s="116"/>
      <c r="FR298" s="116"/>
      <c r="FS298" s="116"/>
      <c r="FT298" s="116"/>
      <c r="FU298" s="116"/>
      <c r="FV298" s="116"/>
      <c r="FW298" s="116"/>
      <c r="FX298" s="116"/>
      <c r="FY298" s="116"/>
      <c r="FZ298" s="116"/>
      <c r="GA298" s="116"/>
      <c r="GB298" s="116"/>
      <c r="GC298" s="116"/>
      <c r="GD298" s="116"/>
      <c r="GE298" s="116"/>
      <c r="GF298" s="116"/>
      <c r="GG298" s="116"/>
      <c r="GH298" s="116"/>
      <c r="GI298" s="116"/>
    </row>
    <row r="299" spans="1:191">
      <c r="A299" s="727" t="s">
        <v>0</v>
      </c>
      <c r="B299" s="727"/>
      <c r="C299" s="9" t="s">
        <v>233</v>
      </c>
      <c r="D299" t="s">
        <v>234</v>
      </c>
      <c r="E299" s="113">
        <v>0</v>
      </c>
      <c r="F299" s="113">
        <v>0</v>
      </c>
      <c r="G299" s="113">
        <v>0</v>
      </c>
      <c r="H299" s="113">
        <v>0</v>
      </c>
      <c r="I299" s="113">
        <v>0</v>
      </c>
      <c r="J299" s="113">
        <v>0</v>
      </c>
      <c r="K299" s="113">
        <v>0</v>
      </c>
      <c r="L299" s="113">
        <v>0</v>
      </c>
      <c r="M299" s="113">
        <v>0</v>
      </c>
      <c r="N299" s="113">
        <v>0</v>
      </c>
      <c r="O299" s="113">
        <v>0</v>
      </c>
      <c r="P299" s="113">
        <v>0</v>
      </c>
      <c r="Q299" s="113">
        <v>0</v>
      </c>
      <c r="R299" s="113">
        <v>0</v>
      </c>
      <c r="S299" s="113">
        <v>0</v>
      </c>
      <c r="T299" s="113">
        <v>0</v>
      </c>
      <c r="U299" s="113">
        <v>29372.51</v>
      </c>
      <c r="V299" s="113">
        <v>0</v>
      </c>
      <c r="W299" s="113">
        <v>0</v>
      </c>
      <c r="X299" s="113">
        <v>0</v>
      </c>
      <c r="Y299" s="113">
        <v>0</v>
      </c>
      <c r="Z299" s="113">
        <v>0</v>
      </c>
      <c r="AA299" s="113">
        <v>0</v>
      </c>
      <c r="AB299" s="113">
        <v>0</v>
      </c>
      <c r="AC299" s="113">
        <v>0</v>
      </c>
      <c r="AD299" s="113">
        <v>0</v>
      </c>
      <c r="AE299" s="113">
        <v>0</v>
      </c>
      <c r="AF299" s="113">
        <v>0</v>
      </c>
      <c r="AG299" s="113">
        <v>0</v>
      </c>
      <c r="AH299" s="113">
        <v>0</v>
      </c>
      <c r="AI299" s="113">
        <v>0</v>
      </c>
      <c r="AJ299" s="113">
        <v>0</v>
      </c>
      <c r="AK299" s="113">
        <v>0</v>
      </c>
      <c r="AL299" s="113">
        <v>0</v>
      </c>
      <c r="AM299" s="113">
        <v>0</v>
      </c>
      <c r="AN299" s="113">
        <v>0</v>
      </c>
      <c r="AO299" s="113">
        <v>0</v>
      </c>
      <c r="AP299" s="113">
        <v>0</v>
      </c>
      <c r="AQ299" s="113">
        <v>0</v>
      </c>
      <c r="AR299" s="113">
        <v>0</v>
      </c>
      <c r="AS299" s="113">
        <v>0</v>
      </c>
      <c r="AT299" s="113">
        <v>0</v>
      </c>
      <c r="AU299" s="113">
        <v>0</v>
      </c>
      <c r="AV299" s="113">
        <v>0</v>
      </c>
      <c r="AW299" s="113">
        <v>0</v>
      </c>
      <c r="AX299" s="113">
        <v>0</v>
      </c>
      <c r="AY299" s="113">
        <v>0</v>
      </c>
      <c r="AZ299" s="113">
        <v>0</v>
      </c>
      <c r="BA299" s="113">
        <v>0</v>
      </c>
      <c r="BB299" s="113">
        <v>0</v>
      </c>
      <c r="BC299" s="113">
        <v>0</v>
      </c>
      <c r="BD299" s="113">
        <v>0</v>
      </c>
      <c r="BE299" s="113">
        <v>0</v>
      </c>
      <c r="BF299" s="113">
        <v>0</v>
      </c>
      <c r="BG299" s="113">
        <v>0</v>
      </c>
      <c r="BH299" s="113">
        <v>0</v>
      </c>
      <c r="BI299" s="113">
        <v>0</v>
      </c>
      <c r="BJ299" s="113">
        <v>0</v>
      </c>
      <c r="BK299" s="113">
        <v>0</v>
      </c>
      <c r="BL299" s="113">
        <v>0</v>
      </c>
      <c r="BM299" s="113">
        <v>0</v>
      </c>
      <c r="BN299" s="113">
        <v>0</v>
      </c>
      <c r="BO299" s="113">
        <v>0</v>
      </c>
      <c r="BP299" s="113">
        <v>0</v>
      </c>
      <c r="BQ299" s="113">
        <v>0.06</v>
      </c>
      <c r="BR299" s="113">
        <v>0</v>
      </c>
      <c r="BS299" s="113">
        <v>0</v>
      </c>
      <c r="BT299" s="113">
        <v>0</v>
      </c>
      <c r="BU299" s="113">
        <v>0</v>
      </c>
      <c r="BV299" s="113">
        <v>0</v>
      </c>
      <c r="BW299" s="113">
        <v>0</v>
      </c>
      <c r="BX299" s="113">
        <v>0</v>
      </c>
      <c r="BY299" s="113">
        <v>0</v>
      </c>
      <c r="BZ299" s="113">
        <v>0</v>
      </c>
      <c r="CA299" s="113">
        <v>0</v>
      </c>
      <c r="CB299" s="113">
        <v>0</v>
      </c>
      <c r="CC299" s="113">
        <v>0</v>
      </c>
      <c r="CD299" s="113">
        <v>0</v>
      </c>
      <c r="CE299" s="113">
        <v>0</v>
      </c>
      <c r="CF299" s="113">
        <v>0</v>
      </c>
      <c r="CG299" s="113">
        <v>0</v>
      </c>
      <c r="CH299" s="113">
        <v>0</v>
      </c>
      <c r="CI299" s="113">
        <v>0</v>
      </c>
      <c r="CJ299" s="113">
        <v>0</v>
      </c>
      <c r="CK299" s="113">
        <v>0</v>
      </c>
      <c r="CL299" s="113">
        <v>0</v>
      </c>
      <c r="CM299" s="113">
        <v>0</v>
      </c>
      <c r="CN299" s="113">
        <v>0</v>
      </c>
      <c r="CO299" s="113">
        <v>0</v>
      </c>
      <c r="CP299" s="113">
        <v>0</v>
      </c>
      <c r="CQ299" s="113">
        <v>0</v>
      </c>
      <c r="CR299" s="113">
        <v>0</v>
      </c>
      <c r="CS299" s="113">
        <v>0</v>
      </c>
      <c r="CT299" s="113">
        <v>0</v>
      </c>
      <c r="CU299" s="113">
        <v>0</v>
      </c>
      <c r="CV299" s="113">
        <v>0</v>
      </c>
      <c r="CW299" s="113">
        <v>0</v>
      </c>
      <c r="CX299" s="113">
        <v>0</v>
      </c>
      <c r="CY299" s="113">
        <v>0</v>
      </c>
      <c r="CZ299" s="113">
        <v>0</v>
      </c>
      <c r="DA299" s="113">
        <v>0</v>
      </c>
      <c r="DB299" s="113">
        <v>0</v>
      </c>
      <c r="DC299" s="113">
        <v>0</v>
      </c>
      <c r="DD299" s="113">
        <v>0</v>
      </c>
      <c r="DE299" s="113">
        <v>0</v>
      </c>
      <c r="DF299" s="113">
        <v>0</v>
      </c>
      <c r="DG299" s="113">
        <v>0</v>
      </c>
      <c r="DH299" s="113">
        <v>0</v>
      </c>
      <c r="DI299" s="113">
        <v>0</v>
      </c>
      <c r="DJ299" s="113">
        <v>0</v>
      </c>
      <c r="DK299" s="113">
        <v>0</v>
      </c>
      <c r="DL299" s="113">
        <v>0</v>
      </c>
      <c r="DM299" s="113">
        <v>0</v>
      </c>
      <c r="DN299" s="113">
        <v>0</v>
      </c>
      <c r="DO299" s="113">
        <v>0</v>
      </c>
      <c r="DP299" s="113">
        <v>0</v>
      </c>
      <c r="DQ299" s="113">
        <v>0</v>
      </c>
      <c r="DR299" s="113">
        <v>0</v>
      </c>
      <c r="DS299" s="113">
        <v>0</v>
      </c>
      <c r="DT299" s="113">
        <v>0</v>
      </c>
      <c r="DU299" s="113">
        <v>0</v>
      </c>
      <c r="DV299" s="113">
        <v>0</v>
      </c>
      <c r="DW299" s="113">
        <v>0</v>
      </c>
      <c r="DX299" s="113">
        <v>0</v>
      </c>
      <c r="DY299" s="113">
        <v>0</v>
      </c>
      <c r="DZ299" s="113">
        <v>0</v>
      </c>
      <c r="EA299" s="113">
        <v>0</v>
      </c>
      <c r="EB299" s="113">
        <v>0</v>
      </c>
      <c r="EC299" s="113">
        <v>0</v>
      </c>
      <c r="ED299" s="113">
        <v>0</v>
      </c>
      <c r="EE299" s="113">
        <v>0</v>
      </c>
      <c r="EF299" s="113">
        <v>0</v>
      </c>
      <c r="EG299" s="113">
        <v>0</v>
      </c>
      <c r="EH299" s="113">
        <v>0</v>
      </c>
      <c r="EI299" s="113">
        <v>0</v>
      </c>
      <c r="EJ299" s="113">
        <v>0</v>
      </c>
      <c r="EK299" s="113">
        <v>0</v>
      </c>
      <c r="EL299" s="113">
        <v>0</v>
      </c>
      <c r="EM299" s="113">
        <v>0</v>
      </c>
      <c r="EN299" s="113">
        <v>0</v>
      </c>
      <c r="EO299" s="113">
        <v>0</v>
      </c>
      <c r="EP299" s="113">
        <v>0</v>
      </c>
      <c r="EQ299" s="113">
        <v>0</v>
      </c>
      <c r="ER299" s="113">
        <v>0</v>
      </c>
      <c r="ES299" s="113">
        <v>0</v>
      </c>
      <c r="ET299" s="113">
        <v>0</v>
      </c>
      <c r="EU299" s="113">
        <v>0</v>
      </c>
      <c r="EV299" s="113">
        <v>0</v>
      </c>
      <c r="EW299" s="113">
        <v>0</v>
      </c>
      <c r="EX299" s="113">
        <v>0</v>
      </c>
      <c r="EY299" s="113">
        <v>0</v>
      </c>
      <c r="EZ299" s="113">
        <v>0</v>
      </c>
      <c r="FA299" s="113">
        <v>0</v>
      </c>
      <c r="FB299" s="113">
        <v>0</v>
      </c>
      <c r="FC299" s="113">
        <v>0</v>
      </c>
      <c r="FD299" s="113">
        <v>0</v>
      </c>
      <c r="FE299" s="113">
        <v>0</v>
      </c>
      <c r="FF299" s="113">
        <v>0</v>
      </c>
      <c r="FG299" s="113">
        <v>0</v>
      </c>
      <c r="FH299" s="113">
        <v>0</v>
      </c>
      <c r="FI299" s="113">
        <v>0</v>
      </c>
      <c r="FJ299" s="113">
        <v>0</v>
      </c>
      <c r="FK299" s="113">
        <v>0</v>
      </c>
      <c r="FL299" s="113">
        <v>0</v>
      </c>
      <c r="FM299" s="113">
        <v>0</v>
      </c>
      <c r="FN299" s="113">
        <v>0</v>
      </c>
      <c r="FO299" s="113">
        <v>0</v>
      </c>
      <c r="FP299" s="113">
        <v>0</v>
      </c>
      <c r="FQ299" s="113">
        <v>0</v>
      </c>
      <c r="FR299" s="113">
        <v>0</v>
      </c>
      <c r="FS299" s="113">
        <v>0</v>
      </c>
      <c r="FT299" s="113">
        <v>0</v>
      </c>
      <c r="FU299" s="113">
        <v>0</v>
      </c>
      <c r="FV299" s="113">
        <v>0</v>
      </c>
      <c r="FW299" s="113">
        <v>0</v>
      </c>
      <c r="FX299" s="113">
        <v>0</v>
      </c>
      <c r="FY299" s="113">
        <v>0</v>
      </c>
      <c r="FZ299" s="113">
        <v>0</v>
      </c>
      <c r="GA299" s="113">
        <v>0</v>
      </c>
      <c r="GB299" s="113">
        <v>0</v>
      </c>
      <c r="GC299" s="113">
        <v>0</v>
      </c>
      <c r="GD299" s="113">
        <v>0</v>
      </c>
      <c r="GE299" s="113">
        <v>0</v>
      </c>
      <c r="GF299" s="113">
        <v>0</v>
      </c>
      <c r="GG299" s="113">
        <v>0</v>
      </c>
      <c r="GH299" s="113">
        <v>0</v>
      </c>
      <c r="GI299" s="113">
        <f>SUM(E299:GH299)</f>
        <v>29372.57</v>
      </c>
    </row>
    <row r="300" spans="1:191">
      <c r="A300" s="727" t="s">
        <v>0</v>
      </c>
      <c r="B300" s="727"/>
      <c r="C300" s="9" t="s">
        <v>313</v>
      </c>
      <c r="D300" t="s">
        <v>314</v>
      </c>
      <c r="E300" s="113">
        <v>0</v>
      </c>
      <c r="F300" s="113">
        <v>0</v>
      </c>
      <c r="G300" s="113">
        <v>0</v>
      </c>
      <c r="H300" s="113">
        <v>0</v>
      </c>
      <c r="I300" s="113">
        <v>0</v>
      </c>
      <c r="J300" s="113">
        <v>0</v>
      </c>
      <c r="K300" s="113">
        <v>0</v>
      </c>
      <c r="L300" s="113">
        <v>0</v>
      </c>
      <c r="M300" s="113">
        <v>0</v>
      </c>
      <c r="N300" s="113">
        <v>0</v>
      </c>
      <c r="O300" s="113">
        <v>0</v>
      </c>
      <c r="P300" s="113">
        <v>0</v>
      </c>
      <c r="Q300" s="113">
        <v>0</v>
      </c>
      <c r="R300" s="113">
        <v>0</v>
      </c>
      <c r="S300" s="113">
        <v>0</v>
      </c>
      <c r="T300" s="113">
        <v>0</v>
      </c>
      <c r="U300" s="113">
        <v>485951.69</v>
      </c>
      <c r="V300" s="113">
        <v>0</v>
      </c>
      <c r="W300" s="113">
        <v>0</v>
      </c>
      <c r="X300" s="113">
        <v>0</v>
      </c>
      <c r="Y300" s="113">
        <v>0</v>
      </c>
      <c r="Z300" s="113">
        <v>0</v>
      </c>
      <c r="AA300" s="113">
        <v>0</v>
      </c>
      <c r="AB300" s="113">
        <v>0</v>
      </c>
      <c r="AC300" s="113">
        <v>0</v>
      </c>
      <c r="AD300" s="113">
        <v>0</v>
      </c>
      <c r="AE300" s="113">
        <v>0</v>
      </c>
      <c r="AF300" s="113">
        <v>0</v>
      </c>
      <c r="AG300" s="113">
        <v>0</v>
      </c>
      <c r="AH300" s="113">
        <v>0</v>
      </c>
      <c r="AI300" s="113">
        <v>0</v>
      </c>
      <c r="AJ300" s="113">
        <v>0</v>
      </c>
      <c r="AK300" s="113">
        <v>0</v>
      </c>
      <c r="AL300" s="113">
        <v>0</v>
      </c>
      <c r="AM300" s="113">
        <v>0</v>
      </c>
      <c r="AN300" s="113">
        <v>0</v>
      </c>
      <c r="AO300" s="113">
        <v>0</v>
      </c>
      <c r="AP300" s="113">
        <v>0</v>
      </c>
      <c r="AQ300" s="113">
        <v>0</v>
      </c>
      <c r="AR300" s="113">
        <v>0</v>
      </c>
      <c r="AS300" s="113">
        <v>0</v>
      </c>
      <c r="AT300" s="113">
        <v>0</v>
      </c>
      <c r="AU300" s="113">
        <v>0</v>
      </c>
      <c r="AV300" s="113">
        <v>0</v>
      </c>
      <c r="AW300" s="113">
        <v>0</v>
      </c>
      <c r="AX300" s="113">
        <v>0</v>
      </c>
      <c r="AY300" s="113">
        <v>0</v>
      </c>
      <c r="AZ300" s="113">
        <v>0</v>
      </c>
      <c r="BA300" s="113">
        <v>0</v>
      </c>
      <c r="BB300" s="113">
        <v>0</v>
      </c>
      <c r="BC300" s="113">
        <v>0</v>
      </c>
      <c r="BD300" s="113">
        <v>0</v>
      </c>
      <c r="BE300" s="113">
        <v>0</v>
      </c>
      <c r="BF300" s="113">
        <v>0</v>
      </c>
      <c r="BG300" s="113">
        <v>0</v>
      </c>
      <c r="BH300" s="113">
        <v>0</v>
      </c>
      <c r="BI300" s="113">
        <v>0</v>
      </c>
      <c r="BJ300" s="113">
        <v>0</v>
      </c>
      <c r="BK300" s="113">
        <v>0</v>
      </c>
      <c r="BL300" s="113">
        <v>0</v>
      </c>
      <c r="BM300" s="113">
        <v>0</v>
      </c>
      <c r="BN300" s="113">
        <v>0</v>
      </c>
      <c r="BO300" s="113">
        <v>0</v>
      </c>
      <c r="BP300" s="113">
        <v>12142.2</v>
      </c>
      <c r="BQ300" s="113">
        <v>0</v>
      </c>
      <c r="BR300" s="113">
        <v>0</v>
      </c>
      <c r="BS300" s="113">
        <v>0</v>
      </c>
      <c r="BT300" s="113">
        <v>0</v>
      </c>
      <c r="BU300" s="113">
        <v>0</v>
      </c>
      <c r="BV300" s="113">
        <v>0</v>
      </c>
      <c r="BW300" s="113">
        <v>0</v>
      </c>
      <c r="BX300" s="113">
        <v>0</v>
      </c>
      <c r="BY300" s="113">
        <v>0</v>
      </c>
      <c r="BZ300" s="113">
        <v>0</v>
      </c>
      <c r="CA300" s="113">
        <v>0</v>
      </c>
      <c r="CB300" s="113">
        <v>0</v>
      </c>
      <c r="CC300" s="113">
        <v>0</v>
      </c>
      <c r="CD300" s="113">
        <v>0</v>
      </c>
      <c r="CE300" s="113">
        <v>0</v>
      </c>
      <c r="CF300" s="113">
        <v>0</v>
      </c>
      <c r="CG300" s="113">
        <v>0</v>
      </c>
      <c r="CH300" s="113">
        <v>0</v>
      </c>
      <c r="CI300" s="113">
        <v>0</v>
      </c>
      <c r="CJ300" s="113">
        <v>0</v>
      </c>
      <c r="CK300" s="113">
        <v>0</v>
      </c>
      <c r="CL300" s="113">
        <v>0</v>
      </c>
      <c r="CM300" s="113">
        <v>0</v>
      </c>
      <c r="CN300" s="113">
        <v>0</v>
      </c>
      <c r="CO300" s="113">
        <v>162009.15</v>
      </c>
      <c r="CP300" s="113">
        <v>0</v>
      </c>
      <c r="CQ300" s="113">
        <v>0</v>
      </c>
      <c r="CR300" s="113">
        <v>0</v>
      </c>
      <c r="CS300" s="113">
        <v>0</v>
      </c>
      <c r="CT300" s="113">
        <v>0</v>
      </c>
      <c r="CU300" s="113">
        <v>0</v>
      </c>
      <c r="CV300" s="113">
        <v>0</v>
      </c>
      <c r="CW300" s="113">
        <v>0</v>
      </c>
      <c r="CX300" s="113">
        <v>0</v>
      </c>
      <c r="CY300" s="113">
        <v>0</v>
      </c>
      <c r="CZ300" s="113">
        <v>0</v>
      </c>
      <c r="DA300" s="113">
        <v>0</v>
      </c>
      <c r="DB300" s="113">
        <v>0</v>
      </c>
      <c r="DC300" s="113">
        <v>0</v>
      </c>
      <c r="DD300" s="113">
        <v>0</v>
      </c>
      <c r="DE300" s="113">
        <v>0</v>
      </c>
      <c r="DF300" s="113">
        <v>0</v>
      </c>
      <c r="DG300" s="113">
        <v>0</v>
      </c>
      <c r="DH300" s="113">
        <v>0</v>
      </c>
      <c r="DI300" s="113">
        <v>0</v>
      </c>
      <c r="DJ300" s="113">
        <v>0</v>
      </c>
      <c r="DK300" s="113">
        <v>0</v>
      </c>
      <c r="DL300" s="113">
        <v>0</v>
      </c>
      <c r="DM300" s="113">
        <v>17445.259999999998</v>
      </c>
      <c r="DN300" s="113">
        <v>0</v>
      </c>
      <c r="DO300" s="113">
        <v>0</v>
      </c>
      <c r="DP300" s="113">
        <v>0</v>
      </c>
      <c r="DQ300" s="113">
        <v>0</v>
      </c>
      <c r="DR300" s="113">
        <v>0</v>
      </c>
      <c r="DS300" s="113">
        <v>0</v>
      </c>
      <c r="DT300" s="113">
        <v>0</v>
      </c>
      <c r="DU300" s="113">
        <v>0</v>
      </c>
      <c r="DV300" s="113">
        <v>0</v>
      </c>
      <c r="DW300" s="113">
        <v>0</v>
      </c>
      <c r="DX300" s="113">
        <v>0</v>
      </c>
      <c r="DY300" s="113">
        <v>0</v>
      </c>
      <c r="DZ300" s="113">
        <v>0</v>
      </c>
      <c r="EA300" s="113">
        <v>0</v>
      </c>
      <c r="EB300" s="113">
        <v>0</v>
      </c>
      <c r="EC300" s="113">
        <v>0</v>
      </c>
      <c r="ED300" s="113">
        <v>0</v>
      </c>
      <c r="EE300" s="113">
        <v>0</v>
      </c>
      <c r="EF300" s="113">
        <v>0</v>
      </c>
      <c r="EG300" s="113">
        <v>0</v>
      </c>
      <c r="EH300" s="113">
        <v>0</v>
      </c>
      <c r="EI300" s="113">
        <v>0</v>
      </c>
      <c r="EJ300" s="113">
        <v>0</v>
      </c>
      <c r="EK300" s="113">
        <v>0</v>
      </c>
      <c r="EL300" s="113">
        <v>0</v>
      </c>
      <c r="EM300" s="113">
        <v>0</v>
      </c>
      <c r="EN300" s="113">
        <v>0</v>
      </c>
      <c r="EO300" s="113">
        <v>0</v>
      </c>
      <c r="EP300" s="113">
        <v>0</v>
      </c>
      <c r="EQ300" s="113">
        <v>0</v>
      </c>
      <c r="ER300" s="113">
        <v>0</v>
      </c>
      <c r="ES300" s="113">
        <v>0</v>
      </c>
      <c r="ET300" s="113">
        <v>0</v>
      </c>
      <c r="EU300" s="113">
        <v>0</v>
      </c>
      <c r="EV300" s="113">
        <v>0</v>
      </c>
      <c r="EW300" s="113">
        <v>0</v>
      </c>
      <c r="EX300" s="113">
        <v>0</v>
      </c>
      <c r="EY300" s="113">
        <v>0</v>
      </c>
      <c r="EZ300" s="113">
        <v>0</v>
      </c>
      <c r="FA300" s="113">
        <v>0</v>
      </c>
      <c r="FB300" s="113">
        <v>0</v>
      </c>
      <c r="FC300" s="113">
        <v>0</v>
      </c>
      <c r="FD300" s="113">
        <v>0</v>
      </c>
      <c r="FE300" s="113">
        <v>0</v>
      </c>
      <c r="FF300" s="113">
        <v>0</v>
      </c>
      <c r="FG300" s="113">
        <v>0</v>
      </c>
      <c r="FH300" s="113">
        <v>0</v>
      </c>
      <c r="FI300" s="113">
        <v>0</v>
      </c>
      <c r="FJ300" s="113">
        <v>0</v>
      </c>
      <c r="FK300" s="113">
        <v>0</v>
      </c>
      <c r="FL300" s="113">
        <v>0</v>
      </c>
      <c r="FM300" s="113">
        <v>0</v>
      </c>
      <c r="FN300" s="113">
        <v>0</v>
      </c>
      <c r="FO300" s="113">
        <v>0</v>
      </c>
      <c r="FP300" s="113">
        <v>0</v>
      </c>
      <c r="FQ300" s="113">
        <v>0</v>
      </c>
      <c r="FR300" s="113">
        <v>0</v>
      </c>
      <c r="FS300" s="113">
        <v>0</v>
      </c>
      <c r="FT300" s="113">
        <v>0</v>
      </c>
      <c r="FU300" s="113">
        <v>0</v>
      </c>
      <c r="FV300" s="113">
        <v>0</v>
      </c>
      <c r="FW300" s="113">
        <v>0</v>
      </c>
      <c r="FX300" s="113">
        <v>0</v>
      </c>
      <c r="FY300" s="113">
        <v>0</v>
      </c>
      <c r="FZ300" s="113">
        <v>0</v>
      </c>
      <c r="GA300" s="113">
        <v>0</v>
      </c>
      <c r="GB300" s="113">
        <v>0</v>
      </c>
      <c r="GC300" s="113">
        <v>0</v>
      </c>
      <c r="GD300" s="113">
        <v>0</v>
      </c>
      <c r="GE300" s="113">
        <v>0</v>
      </c>
      <c r="GF300" s="113">
        <v>0</v>
      </c>
      <c r="GG300" s="113">
        <v>0</v>
      </c>
      <c r="GH300" s="113">
        <v>0</v>
      </c>
      <c r="GI300" s="113">
        <f>SUM(E300:GH300)</f>
        <v>677548.3</v>
      </c>
    </row>
    <row r="301" spans="1:191">
      <c r="A301" s="727" t="s">
        <v>0</v>
      </c>
      <c r="B301" s="727"/>
      <c r="C301" s="9" t="s">
        <v>395</v>
      </c>
      <c r="D301" t="s">
        <v>396</v>
      </c>
      <c r="E301" s="113">
        <v>0</v>
      </c>
      <c r="F301" s="113">
        <v>0</v>
      </c>
      <c r="G301" s="113">
        <v>0</v>
      </c>
      <c r="H301" s="113">
        <v>0</v>
      </c>
      <c r="I301" s="113">
        <v>0</v>
      </c>
      <c r="J301" s="113">
        <v>0</v>
      </c>
      <c r="K301" s="113">
        <v>0</v>
      </c>
      <c r="L301" s="113">
        <v>0</v>
      </c>
      <c r="M301" s="113">
        <v>0</v>
      </c>
      <c r="N301" s="113">
        <v>0</v>
      </c>
      <c r="O301" s="113">
        <v>0</v>
      </c>
      <c r="P301" s="113">
        <v>0</v>
      </c>
      <c r="Q301" s="113">
        <v>0</v>
      </c>
      <c r="R301" s="113">
        <v>0</v>
      </c>
      <c r="S301" s="113">
        <v>0</v>
      </c>
      <c r="T301" s="113">
        <v>0</v>
      </c>
      <c r="U301" s="113">
        <v>0</v>
      </c>
      <c r="V301" s="113">
        <v>0</v>
      </c>
      <c r="W301" s="113">
        <v>0</v>
      </c>
      <c r="X301" s="113">
        <v>0</v>
      </c>
      <c r="Y301" s="113">
        <v>0</v>
      </c>
      <c r="Z301" s="113">
        <v>317326.46000000002</v>
      </c>
      <c r="AA301" s="113">
        <v>0</v>
      </c>
      <c r="AB301" s="113">
        <v>0</v>
      </c>
      <c r="AC301" s="113">
        <v>0</v>
      </c>
      <c r="AD301" s="113">
        <v>0</v>
      </c>
      <c r="AE301" s="113">
        <v>0</v>
      </c>
      <c r="AF301" s="113">
        <v>0</v>
      </c>
      <c r="AG301" s="113">
        <v>0</v>
      </c>
      <c r="AH301" s="113">
        <v>0</v>
      </c>
      <c r="AI301" s="113">
        <v>0</v>
      </c>
      <c r="AJ301" s="113">
        <v>0</v>
      </c>
      <c r="AK301" s="113">
        <v>0</v>
      </c>
      <c r="AL301" s="113">
        <v>0</v>
      </c>
      <c r="AM301" s="113">
        <v>0</v>
      </c>
      <c r="AN301" s="113">
        <v>0</v>
      </c>
      <c r="AO301" s="113">
        <v>0</v>
      </c>
      <c r="AP301" s="113">
        <v>0</v>
      </c>
      <c r="AQ301" s="113">
        <v>0</v>
      </c>
      <c r="AR301" s="113">
        <v>0</v>
      </c>
      <c r="AS301" s="113">
        <v>0</v>
      </c>
      <c r="AT301" s="113">
        <v>0</v>
      </c>
      <c r="AU301" s="113">
        <v>0</v>
      </c>
      <c r="AV301" s="113">
        <v>0</v>
      </c>
      <c r="AW301" s="113">
        <v>0</v>
      </c>
      <c r="AX301" s="113">
        <v>0</v>
      </c>
      <c r="AY301" s="113">
        <v>0</v>
      </c>
      <c r="AZ301" s="113">
        <v>0</v>
      </c>
      <c r="BA301" s="113">
        <v>0</v>
      </c>
      <c r="BB301" s="113">
        <v>0</v>
      </c>
      <c r="BC301" s="113">
        <v>0</v>
      </c>
      <c r="BD301" s="113">
        <v>0</v>
      </c>
      <c r="BE301" s="113">
        <v>0</v>
      </c>
      <c r="BF301" s="113">
        <v>314337.33</v>
      </c>
      <c r="BG301" s="113">
        <v>0</v>
      </c>
      <c r="BH301" s="113">
        <v>0</v>
      </c>
      <c r="BI301" s="113">
        <v>0</v>
      </c>
      <c r="BJ301" s="113">
        <v>0</v>
      </c>
      <c r="BK301" s="113">
        <v>0</v>
      </c>
      <c r="BL301" s="113">
        <v>0</v>
      </c>
      <c r="BM301" s="113">
        <v>0</v>
      </c>
      <c r="BN301" s="113">
        <v>0</v>
      </c>
      <c r="BO301" s="113">
        <v>0</v>
      </c>
      <c r="BP301" s="113">
        <v>173753.07</v>
      </c>
      <c r="BQ301" s="113">
        <v>210451.32</v>
      </c>
      <c r="BR301" s="113">
        <v>0</v>
      </c>
      <c r="BS301" s="113">
        <v>0</v>
      </c>
      <c r="BT301" s="113">
        <v>0</v>
      </c>
      <c r="BU301" s="113">
        <v>0</v>
      </c>
      <c r="BV301" s="113">
        <v>0</v>
      </c>
      <c r="BW301" s="113">
        <v>0</v>
      </c>
      <c r="BX301" s="113">
        <v>0</v>
      </c>
      <c r="BY301" s="113">
        <v>0</v>
      </c>
      <c r="BZ301" s="113">
        <v>0</v>
      </c>
      <c r="CA301" s="113">
        <v>0</v>
      </c>
      <c r="CB301" s="113">
        <v>322124.59999999998</v>
      </c>
      <c r="CC301" s="113">
        <v>0</v>
      </c>
      <c r="CD301" s="113">
        <v>0</v>
      </c>
      <c r="CE301" s="113">
        <v>0</v>
      </c>
      <c r="CF301" s="113">
        <v>0</v>
      </c>
      <c r="CG301" s="113">
        <v>0</v>
      </c>
      <c r="CH301" s="113">
        <v>0</v>
      </c>
      <c r="CI301" s="113">
        <v>0</v>
      </c>
      <c r="CJ301" s="113">
        <v>0</v>
      </c>
      <c r="CK301" s="113">
        <v>0</v>
      </c>
      <c r="CL301" s="113">
        <v>0</v>
      </c>
      <c r="CM301" s="113">
        <v>0</v>
      </c>
      <c r="CN301" s="113">
        <v>0</v>
      </c>
      <c r="CO301" s="113">
        <v>151925.29</v>
      </c>
      <c r="CP301" s="113">
        <v>0</v>
      </c>
      <c r="CQ301" s="113">
        <v>0</v>
      </c>
      <c r="CR301" s="113">
        <v>0</v>
      </c>
      <c r="CS301" s="113">
        <v>0</v>
      </c>
      <c r="CT301" s="113">
        <v>0</v>
      </c>
      <c r="CU301" s="113">
        <v>0</v>
      </c>
      <c r="CV301" s="113">
        <v>0</v>
      </c>
      <c r="CW301" s="113">
        <v>0</v>
      </c>
      <c r="CX301" s="113">
        <v>351999.11</v>
      </c>
      <c r="CY301" s="113">
        <v>261259.78</v>
      </c>
      <c r="CZ301" s="113">
        <v>0</v>
      </c>
      <c r="DA301" s="113">
        <v>0</v>
      </c>
      <c r="DB301" s="113">
        <v>0</v>
      </c>
      <c r="DC301" s="113">
        <v>0</v>
      </c>
      <c r="DD301" s="113">
        <v>0</v>
      </c>
      <c r="DE301" s="113">
        <v>0</v>
      </c>
      <c r="DF301" s="113">
        <v>0</v>
      </c>
      <c r="DG301" s="113">
        <v>0</v>
      </c>
      <c r="DH301" s="113">
        <v>0</v>
      </c>
      <c r="DI301" s="113">
        <v>0</v>
      </c>
      <c r="DJ301" s="113">
        <v>0</v>
      </c>
      <c r="DK301" s="113">
        <v>0</v>
      </c>
      <c r="DL301" s="113">
        <v>0</v>
      </c>
      <c r="DM301" s="113">
        <v>379290.1</v>
      </c>
      <c r="DN301" s="113">
        <v>0</v>
      </c>
      <c r="DO301" s="113">
        <v>0</v>
      </c>
      <c r="DP301" s="113">
        <v>0</v>
      </c>
      <c r="DQ301" s="113">
        <v>0</v>
      </c>
      <c r="DR301" s="113">
        <v>0</v>
      </c>
      <c r="DS301" s="113">
        <v>0</v>
      </c>
      <c r="DT301" s="113">
        <v>0</v>
      </c>
      <c r="DU301" s="113">
        <v>0</v>
      </c>
      <c r="DV301" s="113">
        <v>0</v>
      </c>
      <c r="DW301" s="113">
        <v>0</v>
      </c>
      <c r="DX301" s="113">
        <v>0</v>
      </c>
      <c r="DY301" s="113">
        <v>0</v>
      </c>
      <c r="DZ301" s="113">
        <v>0</v>
      </c>
      <c r="EA301" s="113">
        <v>0</v>
      </c>
      <c r="EB301" s="113">
        <v>0</v>
      </c>
      <c r="EC301" s="113">
        <v>0</v>
      </c>
      <c r="ED301" s="113">
        <v>0</v>
      </c>
      <c r="EE301" s="113">
        <v>0</v>
      </c>
      <c r="EF301" s="113">
        <v>0</v>
      </c>
      <c r="EG301" s="113">
        <v>0</v>
      </c>
      <c r="EH301" s="113">
        <v>0</v>
      </c>
      <c r="EI301" s="113">
        <v>0</v>
      </c>
      <c r="EJ301" s="113">
        <v>0</v>
      </c>
      <c r="EK301" s="113">
        <v>0</v>
      </c>
      <c r="EL301" s="113">
        <v>0</v>
      </c>
      <c r="EM301" s="113">
        <v>0</v>
      </c>
      <c r="EN301" s="113">
        <v>0</v>
      </c>
      <c r="EO301" s="113">
        <v>207195.87</v>
      </c>
      <c r="EP301" s="113">
        <v>0</v>
      </c>
      <c r="EQ301" s="113">
        <v>0</v>
      </c>
      <c r="ER301" s="113">
        <v>0</v>
      </c>
      <c r="ES301" s="113">
        <v>0</v>
      </c>
      <c r="ET301" s="113">
        <v>0</v>
      </c>
      <c r="EU301" s="113">
        <v>0</v>
      </c>
      <c r="EV301" s="113">
        <v>0</v>
      </c>
      <c r="EW301" s="113">
        <v>0</v>
      </c>
      <c r="EX301" s="113">
        <v>0</v>
      </c>
      <c r="EY301" s="113">
        <v>0</v>
      </c>
      <c r="EZ301" s="113">
        <v>0</v>
      </c>
      <c r="FA301" s="113">
        <v>0</v>
      </c>
      <c r="FB301" s="113">
        <v>0</v>
      </c>
      <c r="FC301" s="113">
        <v>0</v>
      </c>
      <c r="FD301" s="113">
        <v>0</v>
      </c>
      <c r="FE301" s="113">
        <v>0</v>
      </c>
      <c r="FF301" s="113">
        <v>0</v>
      </c>
      <c r="FG301" s="113">
        <v>0</v>
      </c>
      <c r="FH301" s="113">
        <v>0</v>
      </c>
      <c r="FI301" s="113">
        <v>0</v>
      </c>
      <c r="FJ301" s="113">
        <v>0</v>
      </c>
      <c r="FK301" s="113">
        <v>0</v>
      </c>
      <c r="FL301" s="113">
        <v>0</v>
      </c>
      <c r="FM301" s="113">
        <v>0</v>
      </c>
      <c r="FN301" s="113">
        <v>0</v>
      </c>
      <c r="FO301" s="113">
        <v>0</v>
      </c>
      <c r="FP301" s="113">
        <v>0</v>
      </c>
      <c r="FQ301" s="113">
        <v>0</v>
      </c>
      <c r="FR301" s="113">
        <v>0</v>
      </c>
      <c r="FS301" s="113">
        <v>0</v>
      </c>
      <c r="FT301" s="113">
        <v>0</v>
      </c>
      <c r="FU301" s="113">
        <v>0</v>
      </c>
      <c r="FV301" s="113">
        <v>0</v>
      </c>
      <c r="FW301" s="113">
        <v>0</v>
      </c>
      <c r="FX301" s="113">
        <v>0</v>
      </c>
      <c r="FY301" s="113">
        <v>0</v>
      </c>
      <c r="FZ301" s="113">
        <v>0</v>
      </c>
      <c r="GA301" s="113">
        <v>0</v>
      </c>
      <c r="GB301" s="113">
        <v>0</v>
      </c>
      <c r="GC301" s="113">
        <v>0</v>
      </c>
      <c r="GD301" s="113">
        <v>0</v>
      </c>
      <c r="GE301" s="113">
        <v>0</v>
      </c>
      <c r="GF301" s="113">
        <v>0</v>
      </c>
      <c r="GG301" s="113">
        <v>0</v>
      </c>
      <c r="GH301" s="113">
        <v>0</v>
      </c>
      <c r="GI301" s="113">
        <f>SUM(E301:GH301)</f>
        <v>2689662.93</v>
      </c>
    </row>
    <row r="302" spans="1:191" ht="10.5">
      <c r="A302" s="7" t="s">
        <v>439</v>
      </c>
      <c r="B302" s="726" t="s">
        <v>440</v>
      </c>
      <c r="C302" s="726"/>
      <c r="D302" s="72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G302" s="116"/>
      <c r="BH302" s="116"/>
      <c r="BI302" s="116"/>
      <c r="BJ302" s="116"/>
      <c r="BK302" s="116"/>
      <c r="BL302" s="116"/>
      <c r="BM302" s="116"/>
      <c r="BN302" s="116"/>
      <c r="BO302" s="116"/>
      <c r="BP302" s="116"/>
      <c r="BQ302" s="116"/>
      <c r="BR302" s="116"/>
      <c r="BS302" s="116"/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  <c r="EB302" s="116"/>
      <c r="EC302" s="116"/>
      <c r="ED302" s="116"/>
      <c r="EE302" s="116"/>
      <c r="EF302" s="116"/>
      <c r="EG302" s="116"/>
      <c r="EH302" s="116"/>
      <c r="EI302" s="116"/>
      <c r="EJ302" s="116"/>
      <c r="EK302" s="116"/>
      <c r="EL302" s="116"/>
      <c r="EM302" s="116"/>
      <c r="EN302" s="116"/>
      <c r="EO302" s="116"/>
      <c r="EP302" s="116"/>
      <c r="EQ302" s="116"/>
      <c r="ER302" s="116"/>
      <c r="ES302" s="116"/>
      <c r="ET302" s="116"/>
      <c r="EU302" s="116"/>
      <c r="EV302" s="116"/>
      <c r="EW302" s="116"/>
      <c r="EX302" s="116"/>
      <c r="EY302" s="116"/>
      <c r="EZ302" s="116"/>
      <c r="FA302" s="116"/>
      <c r="FB302" s="116"/>
      <c r="FC302" s="116"/>
      <c r="FD302" s="116"/>
      <c r="FE302" s="116"/>
      <c r="FF302" s="116"/>
      <c r="FG302" s="116"/>
      <c r="FH302" s="116"/>
      <c r="FI302" s="116"/>
      <c r="FJ302" s="116"/>
      <c r="FK302" s="116"/>
      <c r="FL302" s="116"/>
      <c r="FM302" s="116"/>
      <c r="FN302" s="116"/>
      <c r="FO302" s="116"/>
      <c r="FP302" s="116"/>
      <c r="FQ302" s="116"/>
      <c r="FR302" s="116"/>
      <c r="FS302" s="116"/>
      <c r="FT302" s="116"/>
      <c r="FU302" s="116"/>
      <c r="FV302" s="116"/>
      <c r="FW302" s="116"/>
      <c r="FX302" s="116"/>
      <c r="FY302" s="116"/>
      <c r="FZ302" s="116"/>
      <c r="GA302" s="116"/>
      <c r="GB302" s="116"/>
      <c r="GC302" s="116"/>
      <c r="GD302" s="116"/>
      <c r="GE302" s="116"/>
      <c r="GF302" s="116"/>
      <c r="GG302" s="116"/>
      <c r="GH302" s="116"/>
      <c r="GI302" s="116"/>
    </row>
    <row r="303" spans="1:191">
      <c r="A303" s="727" t="s">
        <v>0</v>
      </c>
      <c r="B303" s="727"/>
      <c r="C303" s="9" t="s">
        <v>233</v>
      </c>
      <c r="D303" t="s">
        <v>234</v>
      </c>
      <c r="E303" s="113">
        <v>0</v>
      </c>
      <c r="F303" s="113">
        <v>0</v>
      </c>
      <c r="G303" s="113">
        <v>0</v>
      </c>
      <c r="H303" s="113">
        <v>0</v>
      </c>
      <c r="I303" s="113">
        <v>0</v>
      </c>
      <c r="J303" s="113">
        <v>0</v>
      </c>
      <c r="K303" s="113">
        <v>0</v>
      </c>
      <c r="L303" s="113">
        <v>0</v>
      </c>
      <c r="M303" s="113">
        <v>0</v>
      </c>
      <c r="N303" s="113">
        <v>0</v>
      </c>
      <c r="O303" s="113">
        <v>0</v>
      </c>
      <c r="P303" s="113">
        <v>0</v>
      </c>
      <c r="Q303" s="113">
        <v>0</v>
      </c>
      <c r="R303" s="113">
        <v>0</v>
      </c>
      <c r="S303" s="113">
        <v>0</v>
      </c>
      <c r="T303" s="113">
        <v>0</v>
      </c>
      <c r="U303" s="113">
        <v>0</v>
      </c>
      <c r="V303" s="113">
        <v>0</v>
      </c>
      <c r="W303" s="113">
        <v>0</v>
      </c>
      <c r="X303" s="113">
        <v>0</v>
      </c>
      <c r="Y303" s="113">
        <v>0</v>
      </c>
      <c r="Z303" s="113">
        <v>0</v>
      </c>
      <c r="AA303" s="113">
        <v>0</v>
      </c>
      <c r="AB303" s="113">
        <v>0</v>
      </c>
      <c r="AC303" s="113">
        <v>0</v>
      </c>
      <c r="AD303" s="113">
        <v>0</v>
      </c>
      <c r="AE303" s="113">
        <v>0</v>
      </c>
      <c r="AF303" s="113">
        <v>0</v>
      </c>
      <c r="AG303" s="113">
        <v>0</v>
      </c>
      <c r="AH303" s="113">
        <v>0</v>
      </c>
      <c r="AI303" s="113">
        <v>0</v>
      </c>
      <c r="AJ303" s="113">
        <v>0</v>
      </c>
      <c r="AK303" s="113">
        <v>0</v>
      </c>
      <c r="AL303" s="113">
        <v>0</v>
      </c>
      <c r="AM303" s="113">
        <v>0</v>
      </c>
      <c r="AN303" s="113">
        <v>0</v>
      </c>
      <c r="AO303" s="113">
        <v>0</v>
      </c>
      <c r="AP303" s="113">
        <v>0</v>
      </c>
      <c r="AQ303" s="113">
        <v>0</v>
      </c>
      <c r="AR303" s="113">
        <v>0</v>
      </c>
      <c r="AS303" s="113">
        <v>0</v>
      </c>
      <c r="AT303" s="113">
        <v>0</v>
      </c>
      <c r="AU303" s="113">
        <v>0</v>
      </c>
      <c r="AV303" s="113">
        <v>0</v>
      </c>
      <c r="AW303" s="113">
        <v>0</v>
      </c>
      <c r="AX303" s="113">
        <v>0</v>
      </c>
      <c r="AY303" s="113">
        <v>0</v>
      </c>
      <c r="AZ303" s="113">
        <v>0</v>
      </c>
      <c r="BA303" s="113">
        <v>0</v>
      </c>
      <c r="BB303" s="113">
        <v>0</v>
      </c>
      <c r="BC303" s="113">
        <v>0</v>
      </c>
      <c r="BD303" s="113">
        <v>0</v>
      </c>
      <c r="BE303" s="113">
        <v>0</v>
      </c>
      <c r="BF303" s="113">
        <v>0</v>
      </c>
      <c r="BG303" s="113">
        <v>0</v>
      </c>
      <c r="BH303" s="113">
        <v>0</v>
      </c>
      <c r="BI303" s="113">
        <v>0</v>
      </c>
      <c r="BJ303" s="113">
        <v>0</v>
      </c>
      <c r="BK303" s="113">
        <v>0</v>
      </c>
      <c r="BL303" s="113">
        <v>0</v>
      </c>
      <c r="BM303" s="113">
        <v>0</v>
      </c>
      <c r="BN303" s="113">
        <v>0</v>
      </c>
      <c r="BO303" s="113">
        <v>5481.58</v>
      </c>
      <c r="BP303" s="113">
        <v>0</v>
      </c>
      <c r="BQ303" s="113">
        <v>0</v>
      </c>
      <c r="BR303" s="113">
        <v>0</v>
      </c>
      <c r="BS303" s="113">
        <v>0</v>
      </c>
      <c r="BT303" s="113">
        <v>0</v>
      </c>
      <c r="BU303" s="113">
        <v>0</v>
      </c>
      <c r="BV303" s="113">
        <v>0</v>
      </c>
      <c r="BW303" s="113">
        <v>0</v>
      </c>
      <c r="BX303" s="113">
        <v>0</v>
      </c>
      <c r="BY303" s="113">
        <v>0</v>
      </c>
      <c r="BZ303" s="113">
        <v>0</v>
      </c>
      <c r="CA303" s="113">
        <v>0</v>
      </c>
      <c r="CB303" s="113">
        <v>0</v>
      </c>
      <c r="CC303" s="113">
        <v>0</v>
      </c>
      <c r="CD303" s="113">
        <v>0</v>
      </c>
      <c r="CE303" s="113">
        <v>0</v>
      </c>
      <c r="CF303" s="113">
        <v>0</v>
      </c>
      <c r="CG303" s="113">
        <v>0</v>
      </c>
      <c r="CH303" s="113">
        <v>0</v>
      </c>
      <c r="CI303" s="113">
        <v>0</v>
      </c>
      <c r="CJ303" s="113">
        <v>0</v>
      </c>
      <c r="CK303" s="113">
        <v>0</v>
      </c>
      <c r="CL303" s="113">
        <v>0</v>
      </c>
      <c r="CM303" s="113">
        <v>0</v>
      </c>
      <c r="CN303" s="113">
        <v>0</v>
      </c>
      <c r="CO303" s="113">
        <v>0</v>
      </c>
      <c r="CP303" s="113">
        <v>0</v>
      </c>
      <c r="CQ303" s="113">
        <v>0</v>
      </c>
      <c r="CR303" s="113">
        <v>0</v>
      </c>
      <c r="CS303" s="113">
        <v>0</v>
      </c>
      <c r="CT303" s="113">
        <v>0</v>
      </c>
      <c r="CU303" s="113">
        <v>0</v>
      </c>
      <c r="CV303" s="113">
        <v>0</v>
      </c>
      <c r="CW303" s="113">
        <v>0</v>
      </c>
      <c r="CX303" s="113">
        <v>0</v>
      </c>
      <c r="CY303" s="113">
        <v>0</v>
      </c>
      <c r="CZ303" s="113">
        <v>0</v>
      </c>
      <c r="DA303" s="113">
        <v>0</v>
      </c>
      <c r="DB303" s="113">
        <v>0</v>
      </c>
      <c r="DC303" s="113">
        <v>0</v>
      </c>
      <c r="DD303" s="113">
        <v>0</v>
      </c>
      <c r="DE303" s="113">
        <v>0</v>
      </c>
      <c r="DF303" s="113">
        <v>0</v>
      </c>
      <c r="DG303" s="113">
        <v>0</v>
      </c>
      <c r="DH303" s="113">
        <v>0</v>
      </c>
      <c r="DI303" s="113">
        <v>0</v>
      </c>
      <c r="DJ303" s="113">
        <v>0</v>
      </c>
      <c r="DK303" s="113">
        <v>0</v>
      </c>
      <c r="DL303" s="113">
        <v>0</v>
      </c>
      <c r="DM303" s="113">
        <v>0</v>
      </c>
      <c r="DN303" s="113">
        <v>0</v>
      </c>
      <c r="DO303" s="113">
        <v>0</v>
      </c>
      <c r="DP303" s="113">
        <v>0</v>
      </c>
      <c r="DQ303" s="113">
        <v>0</v>
      </c>
      <c r="DR303" s="113">
        <v>0</v>
      </c>
      <c r="DS303" s="113">
        <v>0</v>
      </c>
      <c r="DT303" s="113">
        <v>0</v>
      </c>
      <c r="DU303" s="113">
        <v>0</v>
      </c>
      <c r="DV303" s="113">
        <v>0</v>
      </c>
      <c r="DW303" s="113">
        <v>0</v>
      </c>
      <c r="DX303" s="113">
        <v>0</v>
      </c>
      <c r="DY303" s="113">
        <v>0</v>
      </c>
      <c r="DZ303" s="113">
        <v>0</v>
      </c>
      <c r="EA303" s="113">
        <v>0</v>
      </c>
      <c r="EB303" s="113">
        <v>0</v>
      </c>
      <c r="EC303" s="113">
        <v>0</v>
      </c>
      <c r="ED303" s="113">
        <v>0</v>
      </c>
      <c r="EE303" s="113">
        <v>0</v>
      </c>
      <c r="EF303" s="113">
        <v>0</v>
      </c>
      <c r="EG303" s="113">
        <v>0</v>
      </c>
      <c r="EH303" s="113">
        <v>0</v>
      </c>
      <c r="EI303" s="113">
        <v>0</v>
      </c>
      <c r="EJ303" s="113">
        <v>0</v>
      </c>
      <c r="EK303" s="113">
        <v>0</v>
      </c>
      <c r="EL303" s="113">
        <v>0</v>
      </c>
      <c r="EM303" s="113">
        <v>0</v>
      </c>
      <c r="EN303" s="113">
        <v>0</v>
      </c>
      <c r="EO303" s="113">
        <v>0</v>
      </c>
      <c r="EP303" s="113">
        <v>0</v>
      </c>
      <c r="EQ303" s="113">
        <v>0</v>
      </c>
      <c r="ER303" s="113">
        <v>0</v>
      </c>
      <c r="ES303" s="113">
        <v>0</v>
      </c>
      <c r="ET303" s="113">
        <v>0</v>
      </c>
      <c r="EU303" s="113">
        <v>0</v>
      </c>
      <c r="EV303" s="113">
        <v>0</v>
      </c>
      <c r="EW303" s="113">
        <v>0</v>
      </c>
      <c r="EX303" s="113">
        <v>0</v>
      </c>
      <c r="EY303" s="113">
        <v>0</v>
      </c>
      <c r="EZ303" s="113">
        <v>0</v>
      </c>
      <c r="FA303" s="113">
        <v>3492.59</v>
      </c>
      <c r="FB303" s="113">
        <v>0</v>
      </c>
      <c r="FC303" s="113">
        <v>0</v>
      </c>
      <c r="FD303" s="113">
        <v>0</v>
      </c>
      <c r="FE303" s="113">
        <v>0</v>
      </c>
      <c r="FF303" s="113">
        <v>0</v>
      </c>
      <c r="FG303" s="113">
        <v>0</v>
      </c>
      <c r="FH303" s="113">
        <v>0</v>
      </c>
      <c r="FI303" s="113">
        <v>0</v>
      </c>
      <c r="FJ303" s="113">
        <v>0</v>
      </c>
      <c r="FK303" s="113">
        <v>0</v>
      </c>
      <c r="FL303" s="113">
        <v>0</v>
      </c>
      <c r="FM303" s="113">
        <v>0</v>
      </c>
      <c r="FN303" s="113">
        <v>0</v>
      </c>
      <c r="FO303" s="113">
        <v>0</v>
      </c>
      <c r="FP303" s="113">
        <v>0</v>
      </c>
      <c r="FQ303" s="113">
        <v>0</v>
      </c>
      <c r="FR303" s="113">
        <v>0</v>
      </c>
      <c r="FS303" s="113">
        <v>0</v>
      </c>
      <c r="FT303" s="113">
        <v>0</v>
      </c>
      <c r="FU303" s="113">
        <v>0</v>
      </c>
      <c r="FV303" s="113">
        <v>0</v>
      </c>
      <c r="FW303" s="113">
        <v>0</v>
      </c>
      <c r="FX303" s="113">
        <v>0</v>
      </c>
      <c r="FY303" s="113">
        <v>0</v>
      </c>
      <c r="FZ303" s="113">
        <v>0</v>
      </c>
      <c r="GA303" s="113">
        <v>0</v>
      </c>
      <c r="GB303" s="113">
        <v>0</v>
      </c>
      <c r="GC303" s="113">
        <v>0</v>
      </c>
      <c r="GD303" s="113">
        <v>0</v>
      </c>
      <c r="GE303" s="113">
        <v>0</v>
      </c>
      <c r="GF303" s="113">
        <v>0</v>
      </c>
      <c r="GG303" s="113">
        <v>0</v>
      </c>
      <c r="GH303" s="113">
        <v>0</v>
      </c>
      <c r="GI303" s="113">
        <f>SUM(E303:GH303)</f>
        <v>8974.17</v>
      </c>
    </row>
    <row r="304" spans="1:191">
      <c r="A304" s="727" t="s">
        <v>0</v>
      </c>
      <c r="B304" s="727"/>
      <c r="C304" s="9" t="s">
        <v>395</v>
      </c>
      <c r="D304" t="s">
        <v>396</v>
      </c>
      <c r="E304" s="113">
        <v>0</v>
      </c>
      <c r="F304" s="113">
        <v>0</v>
      </c>
      <c r="G304" s="113">
        <v>0</v>
      </c>
      <c r="H304" s="113">
        <v>0</v>
      </c>
      <c r="I304" s="113">
        <v>0</v>
      </c>
      <c r="J304" s="113">
        <v>0</v>
      </c>
      <c r="K304" s="113">
        <v>0</v>
      </c>
      <c r="L304" s="113">
        <v>0</v>
      </c>
      <c r="M304" s="113">
        <v>0</v>
      </c>
      <c r="N304" s="113">
        <v>0</v>
      </c>
      <c r="O304" s="113">
        <v>6615.84</v>
      </c>
      <c r="P304" s="113">
        <v>0</v>
      </c>
      <c r="Q304" s="113">
        <v>0</v>
      </c>
      <c r="R304" s="113">
        <v>0</v>
      </c>
      <c r="S304" s="113">
        <v>0</v>
      </c>
      <c r="T304" s="113">
        <v>0</v>
      </c>
      <c r="U304" s="113">
        <v>0</v>
      </c>
      <c r="V304" s="113">
        <v>0</v>
      </c>
      <c r="W304" s="113">
        <v>8990.81</v>
      </c>
      <c r="X304" s="113">
        <v>0</v>
      </c>
      <c r="Y304" s="113">
        <v>7800.08</v>
      </c>
      <c r="Z304" s="113">
        <v>0</v>
      </c>
      <c r="AA304" s="113">
        <v>0</v>
      </c>
      <c r="AB304" s="113">
        <v>52988</v>
      </c>
      <c r="AC304" s="113">
        <v>45114.09</v>
      </c>
      <c r="AD304" s="113">
        <v>0</v>
      </c>
      <c r="AE304" s="113">
        <v>18962.240000000002</v>
      </c>
      <c r="AF304" s="113">
        <v>0</v>
      </c>
      <c r="AG304" s="113">
        <v>0</v>
      </c>
      <c r="AH304" s="113">
        <v>0</v>
      </c>
      <c r="AI304" s="113">
        <v>15488.02</v>
      </c>
      <c r="AJ304" s="113">
        <v>0</v>
      </c>
      <c r="AK304" s="113">
        <v>0</v>
      </c>
      <c r="AL304" s="113">
        <v>0</v>
      </c>
      <c r="AM304" s="113">
        <v>0</v>
      </c>
      <c r="AN304" s="113">
        <v>13027</v>
      </c>
      <c r="AO304" s="113">
        <v>0</v>
      </c>
      <c r="AP304" s="113">
        <v>27667</v>
      </c>
      <c r="AQ304" s="113">
        <v>0</v>
      </c>
      <c r="AR304" s="113">
        <v>0</v>
      </c>
      <c r="AS304" s="113">
        <v>25279.75</v>
      </c>
      <c r="AT304" s="113">
        <v>0</v>
      </c>
      <c r="AU304" s="113">
        <v>0</v>
      </c>
      <c r="AV304" s="113">
        <v>0</v>
      </c>
      <c r="AW304" s="113">
        <v>0</v>
      </c>
      <c r="AX304" s="113">
        <v>0</v>
      </c>
      <c r="AY304" s="113">
        <v>0</v>
      </c>
      <c r="AZ304" s="113">
        <v>19033.07</v>
      </c>
      <c r="BA304" s="113">
        <v>30724.79</v>
      </c>
      <c r="BB304" s="113">
        <v>0</v>
      </c>
      <c r="BC304" s="113">
        <v>0</v>
      </c>
      <c r="BD304" s="113">
        <v>0</v>
      </c>
      <c r="BE304" s="113">
        <v>20513.16</v>
      </c>
      <c r="BF304" s="113">
        <v>0</v>
      </c>
      <c r="BG304" s="113">
        <v>28802.36</v>
      </c>
      <c r="BH304" s="113">
        <v>0</v>
      </c>
      <c r="BI304" s="113">
        <v>0</v>
      </c>
      <c r="BJ304" s="113">
        <v>0</v>
      </c>
      <c r="BK304" s="113">
        <v>24307.55</v>
      </c>
      <c r="BL304" s="113">
        <v>0</v>
      </c>
      <c r="BM304" s="113">
        <v>20046</v>
      </c>
      <c r="BN304" s="113">
        <v>0</v>
      </c>
      <c r="BO304" s="113">
        <v>50079.75</v>
      </c>
      <c r="BP304" s="113">
        <v>58868</v>
      </c>
      <c r="BQ304" s="113">
        <v>35403.43</v>
      </c>
      <c r="BR304" s="113">
        <v>0</v>
      </c>
      <c r="BS304" s="113">
        <v>0</v>
      </c>
      <c r="BT304" s="113">
        <v>0</v>
      </c>
      <c r="BU304" s="113">
        <v>9105</v>
      </c>
      <c r="BV304" s="113">
        <v>0</v>
      </c>
      <c r="BW304" s="113">
        <v>0</v>
      </c>
      <c r="BX304" s="113">
        <v>0</v>
      </c>
      <c r="BY304" s="113">
        <v>31391</v>
      </c>
      <c r="BZ304" s="113">
        <v>0</v>
      </c>
      <c r="CA304" s="113">
        <v>0</v>
      </c>
      <c r="CB304" s="113">
        <v>0</v>
      </c>
      <c r="CC304" s="113">
        <v>45117.38</v>
      </c>
      <c r="CD304" s="113">
        <v>0</v>
      </c>
      <c r="CE304" s="113">
        <v>0</v>
      </c>
      <c r="CF304" s="113">
        <v>0</v>
      </c>
      <c r="CG304" s="113">
        <v>14333.35</v>
      </c>
      <c r="CH304" s="113">
        <v>0</v>
      </c>
      <c r="CI304" s="113">
        <v>0</v>
      </c>
      <c r="CJ304" s="113">
        <v>7776.71</v>
      </c>
      <c r="CK304" s="113">
        <v>18026.22</v>
      </c>
      <c r="CL304" s="113">
        <v>0</v>
      </c>
      <c r="CM304" s="113">
        <v>0</v>
      </c>
      <c r="CN304" s="113">
        <v>0</v>
      </c>
      <c r="CO304" s="113">
        <v>0</v>
      </c>
      <c r="CP304" s="113">
        <v>0</v>
      </c>
      <c r="CQ304" s="113">
        <v>45578.5</v>
      </c>
      <c r="CR304" s="113">
        <v>28368.61</v>
      </c>
      <c r="CS304" s="113">
        <v>0</v>
      </c>
      <c r="CT304" s="113">
        <v>0</v>
      </c>
      <c r="CU304" s="113">
        <v>0</v>
      </c>
      <c r="CV304" s="113">
        <v>0</v>
      </c>
      <c r="CW304" s="113">
        <v>0</v>
      </c>
      <c r="CX304" s="113">
        <v>16625.89</v>
      </c>
      <c r="CY304" s="113">
        <v>0</v>
      </c>
      <c r="CZ304" s="113">
        <v>0</v>
      </c>
      <c r="DA304" s="113">
        <v>0</v>
      </c>
      <c r="DB304" s="113">
        <v>12335.89</v>
      </c>
      <c r="DC304" s="113">
        <v>2029.41</v>
      </c>
      <c r="DD304" s="113">
        <v>0</v>
      </c>
      <c r="DE304" s="113">
        <v>0</v>
      </c>
      <c r="DF304" s="113">
        <v>3930.2</v>
      </c>
      <c r="DG304" s="113">
        <v>0</v>
      </c>
      <c r="DH304" s="113">
        <v>0</v>
      </c>
      <c r="DI304" s="113">
        <v>17002.349999999999</v>
      </c>
      <c r="DJ304" s="113">
        <v>0</v>
      </c>
      <c r="DK304" s="113">
        <v>19764</v>
      </c>
      <c r="DL304" s="113">
        <v>0</v>
      </c>
      <c r="DM304" s="113">
        <v>0</v>
      </c>
      <c r="DN304" s="113">
        <v>0</v>
      </c>
      <c r="DO304" s="113">
        <v>0</v>
      </c>
      <c r="DP304" s="113">
        <v>0</v>
      </c>
      <c r="DQ304" s="113">
        <v>0</v>
      </c>
      <c r="DR304" s="113">
        <v>0</v>
      </c>
      <c r="DS304" s="113">
        <v>0</v>
      </c>
      <c r="DT304" s="113">
        <v>0</v>
      </c>
      <c r="DU304" s="113">
        <v>0</v>
      </c>
      <c r="DV304" s="113">
        <v>9916</v>
      </c>
      <c r="DW304" s="113">
        <v>0</v>
      </c>
      <c r="DX304" s="113">
        <v>0</v>
      </c>
      <c r="DY304" s="113">
        <v>0</v>
      </c>
      <c r="DZ304" s="113">
        <v>0</v>
      </c>
      <c r="EA304" s="113">
        <v>0</v>
      </c>
      <c r="EB304" s="113">
        <v>0</v>
      </c>
      <c r="EC304" s="113">
        <v>16061.72</v>
      </c>
      <c r="ED304" s="113">
        <v>0</v>
      </c>
      <c r="EE304" s="113">
        <v>63264.9</v>
      </c>
      <c r="EF304" s="113">
        <v>0</v>
      </c>
      <c r="EG304" s="113">
        <v>0</v>
      </c>
      <c r="EH304" s="113">
        <v>0</v>
      </c>
      <c r="EI304" s="113">
        <v>0</v>
      </c>
      <c r="EJ304" s="113">
        <v>0</v>
      </c>
      <c r="EK304" s="113">
        <v>0</v>
      </c>
      <c r="EL304" s="113">
        <v>0</v>
      </c>
      <c r="EM304" s="113">
        <v>0</v>
      </c>
      <c r="EN304" s="113">
        <v>12313.19</v>
      </c>
      <c r="EO304" s="113">
        <v>0</v>
      </c>
      <c r="EP304" s="113">
        <v>0</v>
      </c>
      <c r="EQ304" s="113">
        <v>0</v>
      </c>
      <c r="ER304" s="113">
        <v>0</v>
      </c>
      <c r="ES304" s="113">
        <v>0</v>
      </c>
      <c r="ET304" s="113">
        <v>0</v>
      </c>
      <c r="EU304" s="113">
        <v>0</v>
      </c>
      <c r="EV304" s="113">
        <v>0</v>
      </c>
      <c r="EW304" s="113">
        <v>0</v>
      </c>
      <c r="EX304" s="113">
        <v>0</v>
      </c>
      <c r="EY304" s="113">
        <v>0</v>
      </c>
      <c r="EZ304" s="113">
        <v>0</v>
      </c>
      <c r="FA304" s="113">
        <v>1350.9</v>
      </c>
      <c r="FB304" s="113">
        <v>0</v>
      </c>
      <c r="FC304" s="113">
        <v>0</v>
      </c>
      <c r="FD304" s="113">
        <v>0</v>
      </c>
      <c r="FE304" s="113">
        <v>0</v>
      </c>
      <c r="FF304" s="113">
        <v>0</v>
      </c>
      <c r="FG304" s="113">
        <v>0</v>
      </c>
      <c r="FH304" s="113">
        <v>0</v>
      </c>
      <c r="FI304" s="113">
        <v>0</v>
      </c>
      <c r="FJ304" s="113">
        <v>0</v>
      </c>
      <c r="FK304" s="113">
        <v>0</v>
      </c>
      <c r="FL304" s="113">
        <v>0</v>
      </c>
      <c r="FM304" s="113">
        <v>0</v>
      </c>
      <c r="FN304" s="113">
        <v>0</v>
      </c>
      <c r="FO304" s="113">
        <v>0</v>
      </c>
      <c r="FP304" s="113">
        <v>0</v>
      </c>
      <c r="FQ304" s="113">
        <v>0</v>
      </c>
      <c r="FR304" s="113">
        <v>0</v>
      </c>
      <c r="FS304" s="113">
        <v>0</v>
      </c>
      <c r="FT304" s="113">
        <v>0</v>
      </c>
      <c r="FU304" s="113">
        <v>0</v>
      </c>
      <c r="FV304" s="113">
        <v>0</v>
      </c>
      <c r="FW304" s="113">
        <v>0</v>
      </c>
      <c r="FX304" s="113">
        <v>0</v>
      </c>
      <c r="FY304" s="113">
        <v>0</v>
      </c>
      <c r="FZ304" s="113">
        <v>0</v>
      </c>
      <c r="GA304" s="113">
        <v>0</v>
      </c>
      <c r="GB304" s="113">
        <v>0</v>
      </c>
      <c r="GC304" s="113">
        <v>0</v>
      </c>
      <c r="GD304" s="113">
        <v>0</v>
      </c>
      <c r="GE304" s="113">
        <v>0</v>
      </c>
      <c r="GF304" s="113">
        <v>0</v>
      </c>
      <c r="GG304" s="113">
        <v>0</v>
      </c>
      <c r="GH304" s="113">
        <v>0</v>
      </c>
      <c r="GI304" s="113">
        <f>SUM(E304:GH304)</f>
        <v>884002.1599999998</v>
      </c>
    </row>
    <row r="305" spans="1:191" ht="10.5">
      <c r="A305" s="7" t="s">
        <v>441</v>
      </c>
      <c r="B305" s="726" t="s">
        <v>442</v>
      </c>
      <c r="C305" s="726"/>
      <c r="D305" s="72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/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  <c r="EB305" s="116"/>
      <c r="EC305" s="116"/>
      <c r="ED305" s="116"/>
      <c r="EE305" s="116"/>
      <c r="EF305" s="116"/>
      <c r="EG305" s="116"/>
      <c r="EH305" s="116"/>
      <c r="EI305" s="116"/>
      <c r="EJ305" s="116"/>
      <c r="EK305" s="116"/>
      <c r="EL305" s="116"/>
      <c r="EM305" s="116"/>
      <c r="EN305" s="116"/>
      <c r="EO305" s="116"/>
      <c r="EP305" s="116"/>
      <c r="EQ305" s="116"/>
      <c r="ER305" s="116"/>
      <c r="ES305" s="116"/>
      <c r="ET305" s="116"/>
      <c r="EU305" s="116"/>
      <c r="EV305" s="116"/>
      <c r="EW305" s="116"/>
      <c r="EX305" s="116"/>
      <c r="EY305" s="116"/>
      <c r="EZ305" s="116"/>
      <c r="FA305" s="116"/>
      <c r="FB305" s="116"/>
      <c r="FC305" s="116"/>
      <c r="FD305" s="116"/>
      <c r="FE305" s="116"/>
      <c r="FF305" s="116"/>
      <c r="FG305" s="116"/>
      <c r="FH305" s="116"/>
      <c r="FI305" s="116"/>
      <c r="FJ305" s="116"/>
      <c r="FK305" s="116"/>
      <c r="FL305" s="116"/>
      <c r="FM305" s="116"/>
      <c r="FN305" s="116"/>
      <c r="FO305" s="116"/>
      <c r="FP305" s="116"/>
      <c r="FQ305" s="116"/>
      <c r="FR305" s="116"/>
      <c r="FS305" s="116"/>
      <c r="FT305" s="116"/>
      <c r="FU305" s="116"/>
      <c r="FV305" s="116"/>
      <c r="FW305" s="116"/>
      <c r="FX305" s="116"/>
      <c r="FY305" s="116"/>
      <c r="FZ305" s="116"/>
      <c r="GA305" s="116"/>
      <c r="GB305" s="116"/>
      <c r="GC305" s="116"/>
      <c r="GD305" s="116"/>
      <c r="GE305" s="116"/>
      <c r="GF305" s="116"/>
      <c r="GG305" s="116"/>
      <c r="GH305" s="116"/>
      <c r="GI305" s="116"/>
    </row>
    <row r="306" spans="1:191">
      <c r="A306" s="727" t="s">
        <v>0</v>
      </c>
      <c r="B306" s="727"/>
      <c r="C306" s="9" t="s">
        <v>252</v>
      </c>
      <c r="D306" t="s">
        <v>253</v>
      </c>
      <c r="E306" s="113">
        <v>0</v>
      </c>
      <c r="F306" s="113">
        <v>0</v>
      </c>
      <c r="G306" s="113">
        <v>0</v>
      </c>
      <c r="H306" s="113">
        <v>0</v>
      </c>
      <c r="I306" s="113">
        <v>0</v>
      </c>
      <c r="J306" s="113">
        <v>0</v>
      </c>
      <c r="K306" s="113">
        <v>0</v>
      </c>
      <c r="L306" s="113">
        <v>0</v>
      </c>
      <c r="M306" s="113">
        <v>0</v>
      </c>
      <c r="N306" s="113">
        <v>0</v>
      </c>
      <c r="O306" s="113">
        <v>0</v>
      </c>
      <c r="P306" s="113">
        <v>0</v>
      </c>
      <c r="Q306" s="113">
        <v>0</v>
      </c>
      <c r="R306" s="113">
        <v>0</v>
      </c>
      <c r="S306" s="113">
        <v>0</v>
      </c>
      <c r="T306" s="113">
        <v>0</v>
      </c>
      <c r="U306" s="113">
        <v>0</v>
      </c>
      <c r="V306" s="113">
        <v>0</v>
      </c>
      <c r="W306" s="113">
        <v>0</v>
      </c>
      <c r="X306" s="113">
        <v>0</v>
      </c>
      <c r="Y306" s="113">
        <v>0</v>
      </c>
      <c r="Z306" s="113">
        <v>0</v>
      </c>
      <c r="AA306" s="113">
        <v>0</v>
      </c>
      <c r="AB306" s="113">
        <v>0</v>
      </c>
      <c r="AC306" s="113">
        <v>0</v>
      </c>
      <c r="AD306" s="113">
        <v>0</v>
      </c>
      <c r="AE306" s="113">
        <v>0</v>
      </c>
      <c r="AF306" s="113">
        <v>0</v>
      </c>
      <c r="AG306" s="113">
        <v>0</v>
      </c>
      <c r="AH306" s="113">
        <v>0</v>
      </c>
      <c r="AI306" s="113">
        <v>0</v>
      </c>
      <c r="AJ306" s="113">
        <v>0</v>
      </c>
      <c r="AK306" s="113">
        <v>0</v>
      </c>
      <c r="AL306" s="113">
        <v>0</v>
      </c>
      <c r="AM306" s="113">
        <v>0</v>
      </c>
      <c r="AN306" s="113">
        <v>0</v>
      </c>
      <c r="AO306" s="113">
        <v>0</v>
      </c>
      <c r="AP306" s="113">
        <v>0</v>
      </c>
      <c r="AQ306" s="113">
        <v>0</v>
      </c>
      <c r="AR306" s="113">
        <v>0</v>
      </c>
      <c r="AS306" s="113">
        <v>0</v>
      </c>
      <c r="AT306" s="113">
        <v>0</v>
      </c>
      <c r="AU306" s="113">
        <v>0</v>
      </c>
      <c r="AV306" s="113">
        <v>0</v>
      </c>
      <c r="AW306" s="113">
        <v>0</v>
      </c>
      <c r="AX306" s="113">
        <v>0</v>
      </c>
      <c r="AY306" s="113">
        <v>0</v>
      </c>
      <c r="AZ306" s="113">
        <v>0</v>
      </c>
      <c r="BA306" s="113">
        <v>0</v>
      </c>
      <c r="BB306" s="113">
        <v>0</v>
      </c>
      <c r="BC306" s="113">
        <v>0</v>
      </c>
      <c r="BD306" s="113">
        <v>0</v>
      </c>
      <c r="BE306" s="113">
        <v>0</v>
      </c>
      <c r="BF306" s="113">
        <v>0</v>
      </c>
      <c r="BG306" s="113">
        <v>0</v>
      </c>
      <c r="BH306" s="113">
        <v>0</v>
      </c>
      <c r="BI306" s="113">
        <v>0</v>
      </c>
      <c r="BJ306" s="113">
        <v>0</v>
      </c>
      <c r="BK306" s="113">
        <v>0</v>
      </c>
      <c r="BL306" s="113">
        <v>0</v>
      </c>
      <c r="BM306" s="113">
        <v>0</v>
      </c>
      <c r="BN306" s="113">
        <v>0</v>
      </c>
      <c r="BO306" s="113">
        <v>0</v>
      </c>
      <c r="BP306" s="113">
        <v>0</v>
      </c>
      <c r="BQ306" s="113">
        <v>0</v>
      </c>
      <c r="BR306" s="113">
        <v>0</v>
      </c>
      <c r="BS306" s="113">
        <v>0</v>
      </c>
      <c r="BT306" s="113">
        <v>0</v>
      </c>
      <c r="BU306" s="113">
        <v>0</v>
      </c>
      <c r="BV306" s="113">
        <v>0</v>
      </c>
      <c r="BW306" s="113">
        <v>0</v>
      </c>
      <c r="BX306" s="113">
        <v>0</v>
      </c>
      <c r="BY306" s="113">
        <v>0</v>
      </c>
      <c r="BZ306" s="113">
        <v>0</v>
      </c>
      <c r="CA306" s="113">
        <v>0</v>
      </c>
      <c r="CB306" s="113">
        <v>0</v>
      </c>
      <c r="CC306" s="113">
        <v>0</v>
      </c>
      <c r="CD306" s="113">
        <v>0</v>
      </c>
      <c r="CE306" s="113">
        <v>0</v>
      </c>
      <c r="CF306" s="113">
        <v>0</v>
      </c>
      <c r="CG306" s="113">
        <v>0</v>
      </c>
      <c r="CH306" s="113">
        <v>0</v>
      </c>
      <c r="CI306" s="113">
        <v>0</v>
      </c>
      <c r="CJ306" s="113">
        <v>0</v>
      </c>
      <c r="CK306" s="113">
        <v>0</v>
      </c>
      <c r="CL306" s="113">
        <v>0</v>
      </c>
      <c r="CM306" s="113">
        <v>0</v>
      </c>
      <c r="CN306" s="113">
        <v>0</v>
      </c>
      <c r="CO306" s="113">
        <v>0</v>
      </c>
      <c r="CP306" s="113">
        <v>0</v>
      </c>
      <c r="CQ306" s="113">
        <v>0</v>
      </c>
      <c r="CR306" s="113">
        <v>0</v>
      </c>
      <c r="CS306" s="113">
        <v>0</v>
      </c>
      <c r="CT306" s="113">
        <v>0</v>
      </c>
      <c r="CU306" s="113">
        <v>0</v>
      </c>
      <c r="CV306" s="113">
        <v>0</v>
      </c>
      <c r="CW306" s="113">
        <v>0</v>
      </c>
      <c r="CX306" s="113">
        <v>0</v>
      </c>
      <c r="CY306" s="113">
        <v>0</v>
      </c>
      <c r="CZ306" s="113">
        <v>0</v>
      </c>
      <c r="DA306" s="113">
        <v>0</v>
      </c>
      <c r="DB306" s="113">
        <v>0</v>
      </c>
      <c r="DC306" s="113">
        <v>0</v>
      </c>
      <c r="DD306" s="113">
        <v>0</v>
      </c>
      <c r="DE306" s="113">
        <v>0</v>
      </c>
      <c r="DF306" s="113">
        <v>0</v>
      </c>
      <c r="DG306" s="113">
        <v>0</v>
      </c>
      <c r="DH306" s="113">
        <v>0</v>
      </c>
      <c r="DI306" s="113">
        <v>0</v>
      </c>
      <c r="DJ306" s="113">
        <v>0</v>
      </c>
      <c r="DK306" s="113">
        <v>0</v>
      </c>
      <c r="DL306" s="113">
        <v>0</v>
      </c>
      <c r="DM306" s="113">
        <v>0</v>
      </c>
      <c r="DN306" s="113">
        <v>0</v>
      </c>
      <c r="DO306" s="113">
        <v>0</v>
      </c>
      <c r="DP306" s="113">
        <v>0</v>
      </c>
      <c r="DQ306" s="113">
        <v>0</v>
      </c>
      <c r="DR306" s="113">
        <v>0</v>
      </c>
      <c r="DS306" s="113">
        <v>0</v>
      </c>
      <c r="DT306" s="113">
        <v>0</v>
      </c>
      <c r="DU306" s="113">
        <v>0</v>
      </c>
      <c r="DV306" s="113">
        <v>0</v>
      </c>
      <c r="DW306" s="113">
        <v>0</v>
      </c>
      <c r="DX306" s="113">
        <v>0</v>
      </c>
      <c r="DY306" s="113">
        <v>0</v>
      </c>
      <c r="DZ306" s="113">
        <v>0</v>
      </c>
      <c r="EA306" s="113">
        <v>0</v>
      </c>
      <c r="EB306" s="113">
        <v>0</v>
      </c>
      <c r="EC306" s="113">
        <v>0</v>
      </c>
      <c r="ED306" s="113">
        <v>0</v>
      </c>
      <c r="EE306" s="113">
        <v>0</v>
      </c>
      <c r="EF306" s="113">
        <v>0</v>
      </c>
      <c r="EG306" s="113">
        <v>0</v>
      </c>
      <c r="EH306" s="113">
        <v>0</v>
      </c>
      <c r="EI306" s="113">
        <v>0</v>
      </c>
      <c r="EJ306" s="113">
        <v>0</v>
      </c>
      <c r="EK306" s="113">
        <v>0</v>
      </c>
      <c r="EL306" s="113">
        <v>0</v>
      </c>
      <c r="EM306" s="113">
        <v>0</v>
      </c>
      <c r="EN306" s="113">
        <v>0</v>
      </c>
      <c r="EO306" s="113">
        <v>0</v>
      </c>
      <c r="EP306" s="113">
        <v>0</v>
      </c>
      <c r="EQ306" s="113">
        <v>0</v>
      </c>
      <c r="ER306" s="113">
        <v>0</v>
      </c>
      <c r="ES306" s="113">
        <v>0</v>
      </c>
      <c r="ET306" s="113">
        <v>0</v>
      </c>
      <c r="EU306" s="113">
        <v>0</v>
      </c>
      <c r="EV306" s="113">
        <v>0</v>
      </c>
      <c r="EW306" s="113">
        <v>0</v>
      </c>
      <c r="EX306" s="113">
        <v>0</v>
      </c>
      <c r="EY306" s="113">
        <v>0</v>
      </c>
      <c r="EZ306" s="113">
        <v>0</v>
      </c>
      <c r="FA306" s="113">
        <v>0</v>
      </c>
      <c r="FB306" s="113">
        <v>0</v>
      </c>
      <c r="FC306" s="113">
        <v>0</v>
      </c>
      <c r="FD306" s="113">
        <v>0</v>
      </c>
      <c r="FE306" s="113">
        <v>0</v>
      </c>
      <c r="FF306" s="113">
        <v>0</v>
      </c>
      <c r="FG306" s="113">
        <v>0</v>
      </c>
      <c r="FH306" s="113">
        <v>0</v>
      </c>
      <c r="FI306" s="113">
        <v>0</v>
      </c>
      <c r="FJ306" s="113">
        <v>166833.56</v>
      </c>
      <c r="FK306" s="113">
        <v>0</v>
      </c>
      <c r="FL306" s="113">
        <v>0</v>
      </c>
      <c r="FM306" s="113">
        <v>0</v>
      </c>
      <c r="FN306" s="113">
        <v>0</v>
      </c>
      <c r="FO306" s="113">
        <v>0</v>
      </c>
      <c r="FP306" s="113">
        <v>0</v>
      </c>
      <c r="FQ306" s="113">
        <v>0</v>
      </c>
      <c r="FR306" s="113">
        <v>0</v>
      </c>
      <c r="FS306" s="113">
        <v>0</v>
      </c>
      <c r="FT306" s="113">
        <v>0</v>
      </c>
      <c r="FU306" s="113">
        <v>0</v>
      </c>
      <c r="FV306" s="113">
        <v>0</v>
      </c>
      <c r="FW306" s="113">
        <v>0</v>
      </c>
      <c r="FX306" s="113">
        <v>0</v>
      </c>
      <c r="FY306" s="113">
        <v>0</v>
      </c>
      <c r="FZ306" s="113">
        <v>0</v>
      </c>
      <c r="GA306" s="113">
        <v>0</v>
      </c>
      <c r="GB306" s="113">
        <v>0</v>
      </c>
      <c r="GC306" s="113">
        <v>0</v>
      </c>
      <c r="GD306" s="113">
        <v>0</v>
      </c>
      <c r="GE306" s="113">
        <v>0</v>
      </c>
      <c r="GF306" s="113">
        <v>0</v>
      </c>
      <c r="GG306" s="113">
        <v>0</v>
      </c>
      <c r="GH306" s="113">
        <v>0</v>
      </c>
      <c r="GI306" s="113">
        <f>SUM(E306:GH306)</f>
        <v>166833.56</v>
      </c>
    </row>
    <row r="307" spans="1:191" ht="10.5">
      <c r="A307" s="7" t="s">
        <v>443</v>
      </c>
      <c r="B307" s="726" t="s">
        <v>444</v>
      </c>
      <c r="C307" s="726"/>
      <c r="D307" s="72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16"/>
      <c r="AM307" s="116"/>
      <c r="AN307" s="116"/>
      <c r="AO307" s="116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  <c r="BA307" s="116"/>
      <c r="BB307" s="116"/>
      <c r="BC307" s="116"/>
      <c r="BD307" s="116"/>
      <c r="BE307" s="116"/>
      <c r="BF307" s="116"/>
      <c r="BG307" s="116"/>
      <c r="BH307" s="116"/>
      <c r="BI307" s="116"/>
      <c r="BJ307" s="116"/>
      <c r="BK307" s="116"/>
      <c r="BL307" s="116"/>
      <c r="BM307" s="116"/>
      <c r="BN307" s="116"/>
      <c r="BO307" s="116"/>
      <c r="BP307" s="116"/>
      <c r="BQ307" s="116"/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  <c r="EB307" s="116"/>
      <c r="EC307" s="116"/>
      <c r="ED307" s="116"/>
      <c r="EE307" s="116"/>
      <c r="EF307" s="116"/>
      <c r="EG307" s="116"/>
      <c r="EH307" s="116"/>
      <c r="EI307" s="116"/>
      <c r="EJ307" s="116"/>
      <c r="EK307" s="116"/>
      <c r="EL307" s="116"/>
      <c r="EM307" s="116"/>
      <c r="EN307" s="116"/>
      <c r="EO307" s="116"/>
      <c r="EP307" s="116"/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6"/>
      <c r="FA307" s="116"/>
      <c r="FB307" s="116"/>
      <c r="FC307" s="116"/>
      <c r="FD307" s="116"/>
      <c r="FE307" s="116"/>
      <c r="FF307" s="116"/>
      <c r="FG307" s="116"/>
      <c r="FH307" s="116"/>
      <c r="FI307" s="116"/>
      <c r="FJ307" s="116"/>
      <c r="FK307" s="116"/>
      <c r="FL307" s="116"/>
      <c r="FM307" s="116"/>
      <c r="FN307" s="116"/>
      <c r="FO307" s="116"/>
      <c r="FP307" s="116"/>
      <c r="FQ307" s="116"/>
      <c r="FR307" s="116"/>
      <c r="FS307" s="116"/>
      <c r="FT307" s="116"/>
      <c r="FU307" s="116"/>
      <c r="FV307" s="116"/>
      <c r="FW307" s="116"/>
      <c r="FX307" s="116"/>
      <c r="FY307" s="116"/>
      <c r="FZ307" s="116"/>
      <c r="GA307" s="116"/>
      <c r="GB307" s="116"/>
      <c r="GC307" s="116"/>
      <c r="GD307" s="116"/>
      <c r="GE307" s="116"/>
      <c r="GF307" s="116"/>
      <c r="GG307" s="116"/>
      <c r="GH307" s="116"/>
      <c r="GI307" s="116"/>
    </row>
    <row r="308" spans="1:191">
      <c r="A308" s="727" t="s">
        <v>0</v>
      </c>
      <c r="B308" s="727"/>
      <c r="C308" s="9" t="s">
        <v>395</v>
      </c>
      <c r="D308" t="s">
        <v>396</v>
      </c>
      <c r="E308" s="113">
        <v>0</v>
      </c>
      <c r="F308" s="113">
        <v>0</v>
      </c>
      <c r="G308" s="113">
        <v>0</v>
      </c>
      <c r="H308" s="113">
        <v>0</v>
      </c>
      <c r="I308" s="113">
        <v>0</v>
      </c>
      <c r="J308" s="113">
        <v>0</v>
      </c>
      <c r="K308" s="113">
        <v>0</v>
      </c>
      <c r="L308" s="113">
        <v>0</v>
      </c>
      <c r="M308" s="113">
        <v>0</v>
      </c>
      <c r="N308" s="113">
        <v>0</v>
      </c>
      <c r="O308" s="113">
        <v>0</v>
      </c>
      <c r="P308" s="113">
        <v>0</v>
      </c>
      <c r="Q308" s="113">
        <v>0</v>
      </c>
      <c r="R308" s="113">
        <v>0</v>
      </c>
      <c r="S308" s="113">
        <v>0</v>
      </c>
      <c r="T308" s="113">
        <v>0</v>
      </c>
      <c r="U308" s="113">
        <v>0</v>
      </c>
      <c r="V308" s="113">
        <v>0</v>
      </c>
      <c r="W308" s="113">
        <v>0</v>
      </c>
      <c r="X308" s="113">
        <v>0</v>
      </c>
      <c r="Y308" s="113">
        <v>0</v>
      </c>
      <c r="Z308" s="113">
        <v>0</v>
      </c>
      <c r="AA308" s="113">
        <v>0</v>
      </c>
      <c r="AB308" s="113">
        <v>0</v>
      </c>
      <c r="AC308" s="113">
        <v>0</v>
      </c>
      <c r="AD308" s="113">
        <v>0</v>
      </c>
      <c r="AE308" s="113">
        <v>0</v>
      </c>
      <c r="AF308" s="113">
        <v>0</v>
      </c>
      <c r="AG308" s="113">
        <v>0</v>
      </c>
      <c r="AH308" s="113">
        <v>0</v>
      </c>
      <c r="AI308" s="113">
        <v>0</v>
      </c>
      <c r="AJ308" s="113">
        <v>0</v>
      </c>
      <c r="AK308" s="113">
        <v>0</v>
      </c>
      <c r="AL308" s="113">
        <v>0</v>
      </c>
      <c r="AM308" s="113">
        <v>7487.82</v>
      </c>
      <c r="AN308" s="113">
        <v>0</v>
      </c>
      <c r="AO308" s="113">
        <v>0</v>
      </c>
      <c r="AP308" s="113">
        <v>0</v>
      </c>
      <c r="AQ308" s="113">
        <v>0</v>
      </c>
      <c r="AR308" s="113">
        <v>0</v>
      </c>
      <c r="AS308" s="113">
        <v>0</v>
      </c>
      <c r="AT308" s="113">
        <v>0</v>
      </c>
      <c r="AU308" s="113">
        <v>0</v>
      </c>
      <c r="AV308" s="113">
        <v>0</v>
      </c>
      <c r="AW308" s="113">
        <v>0</v>
      </c>
      <c r="AX308" s="113">
        <v>0</v>
      </c>
      <c r="AY308" s="113">
        <v>0</v>
      </c>
      <c r="AZ308" s="113">
        <v>0</v>
      </c>
      <c r="BA308" s="113">
        <v>0</v>
      </c>
      <c r="BB308" s="113">
        <v>0</v>
      </c>
      <c r="BC308" s="113">
        <v>0</v>
      </c>
      <c r="BD308" s="113">
        <v>0</v>
      </c>
      <c r="BE308" s="113">
        <v>0</v>
      </c>
      <c r="BF308" s="113">
        <v>0</v>
      </c>
      <c r="BG308" s="113">
        <v>0</v>
      </c>
      <c r="BH308" s="113">
        <v>0</v>
      </c>
      <c r="BI308" s="113">
        <v>0</v>
      </c>
      <c r="BJ308" s="113">
        <v>0</v>
      </c>
      <c r="BK308" s="113">
        <v>0</v>
      </c>
      <c r="BL308" s="113">
        <v>0</v>
      </c>
      <c r="BM308" s="113">
        <v>0</v>
      </c>
      <c r="BN308" s="113">
        <v>0</v>
      </c>
      <c r="BO308" s="113">
        <v>0</v>
      </c>
      <c r="BP308" s="113">
        <v>0</v>
      </c>
      <c r="BQ308" s="113">
        <v>0</v>
      </c>
      <c r="BR308" s="113">
        <v>0</v>
      </c>
      <c r="BS308" s="113">
        <v>0</v>
      </c>
      <c r="BT308" s="113">
        <v>0</v>
      </c>
      <c r="BU308" s="113">
        <v>0</v>
      </c>
      <c r="BV308" s="113">
        <v>0</v>
      </c>
      <c r="BW308" s="113">
        <v>0</v>
      </c>
      <c r="BX308" s="113">
        <v>0</v>
      </c>
      <c r="BY308" s="113">
        <v>0</v>
      </c>
      <c r="BZ308" s="113">
        <v>0</v>
      </c>
      <c r="CA308" s="113">
        <v>0</v>
      </c>
      <c r="CB308" s="113">
        <v>0</v>
      </c>
      <c r="CC308" s="113">
        <v>0</v>
      </c>
      <c r="CD308" s="113">
        <v>0</v>
      </c>
      <c r="CE308" s="113">
        <v>0</v>
      </c>
      <c r="CF308" s="113">
        <v>0</v>
      </c>
      <c r="CG308" s="113">
        <v>0</v>
      </c>
      <c r="CH308" s="113">
        <v>0</v>
      </c>
      <c r="CI308" s="113">
        <v>0</v>
      </c>
      <c r="CJ308" s="113">
        <v>0</v>
      </c>
      <c r="CK308" s="113">
        <v>0</v>
      </c>
      <c r="CL308" s="113">
        <v>0</v>
      </c>
      <c r="CM308" s="113">
        <v>0</v>
      </c>
      <c r="CN308" s="113">
        <v>0</v>
      </c>
      <c r="CO308" s="113">
        <v>0</v>
      </c>
      <c r="CP308" s="113">
        <v>0</v>
      </c>
      <c r="CQ308" s="113">
        <v>0</v>
      </c>
      <c r="CR308" s="113">
        <v>0</v>
      </c>
      <c r="CS308" s="113">
        <v>0</v>
      </c>
      <c r="CT308" s="113">
        <v>0</v>
      </c>
      <c r="CU308" s="113">
        <v>0</v>
      </c>
      <c r="CV308" s="113">
        <v>0</v>
      </c>
      <c r="CW308" s="113">
        <v>0</v>
      </c>
      <c r="CX308" s="113">
        <v>0</v>
      </c>
      <c r="CY308" s="113">
        <v>0</v>
      </c>
      <c r="CZ308" s="113">
        <v>0</v>
      </c>
      <c r="DA308" s="113">
        <v>0</v>
      </c>
      <c r="DB308" s="113">
        <v>0</v>
      </c>
      <c r="DC308" s="113">
        <v>0</v>
      </c>
      <c r="DD308" s="113">
        <v>0</v>
      </c>
      <c r="DE308" s="113">
        <v>0</v>
      </c>
      <c r="DF308" s="113">
        <v>0</v>
      </c>
      <c r="DG308" s="113">
        <v>0</v>
      </c>
      <c r="DH308" s="113">
        <v>0</v>
      </c>
      <c r="DI308" s="113">
        <v>0</v>
      </c>
      <c r="DJ308" s="113">
        <v>0</v>
      </c>
      <c r="DK308" s="113">
        <v>0</v>
      </c>
      <c r="DL308" s="113">
        <v>0</v>
      </c>
      <c r="DM308" s="113">
        <v>0</v>
      </c>
      <c r="DN308" s="113">
        <v>0</v>
      </c>
      <c r="DO308" s="113">
        <v>0</v>
      </c>
      <c r="DP308" s="113">
        <v>0</v>
      </c>
      <c r="DQ308" s="113">
        <v>0</v>
      </c>
      <c r="DR308" s="113">
        <v>0</v>
      </c>
      <c r="DS308" s="113">
        <v>0</v>
      </c>
      <c r="DT308" s="113">
        <v>0</v>
      </c>
      <c r="DU308" s="113">
        <v>0</v>
      </c>
      <c r="DV308" s="113">
        <v>0</v>
      </c>
      <c r="DW308" s="113">
        <v>0</v>
      </c>
      <c r="DX308" s="113">
        <v>0</v>
      </c>
      <c r="DY308" s="113">
        <v>0</v>
      </c>
      <c r="DZ308" s="113">
        <v>0</v>
      </c>
      <c r="EA308" s="113">
        <v>0</v>
      </c>
      <c r="EB308" s="113">
        <v>0</v>
      </c>
      <c r="EC308" s="113">
        <v>0</v>
      </c>
      <c r="ED308" s="113">
        <v>0</v>
      </c>
      <c r="EE308" s="113">
        <v>0</v>
      </c>
      <c r="EF308" s="113">
        <v>0</v>
      </c>
      <c r="EG308" s="113">
        <v>0</v>
      </c>
      <c r="EH308" s="113">
        <v>0</v>
      </c>
      <c r="EI308" s="113">
        <v>0</v>
      </c>
      <c r="EJ308" s="113">
        <v>0</v>
      </c>
      <c r="EK308" s="113">
        <v>0</v>
      </c>
      <c r="EL308" s="113">
        <v>0</v>
      </c>
      <c r="EM308" s="113">
        <v>0</v>
      </c>
      <c r="EN308" s="113">
        <v>0</v>
      </c>
      <c r="EO308" s="113">
        <v>0</v>
      </c>
      <c r="EP308" s="113">
        <v>0</v>
      </c>
      <c r="EQ308" s="113">
        <v>0</v>
      </c>
      <c r="ER308" s="113">
        <v>0</v>
      </c>
      <c r="ES308" s="113">
        <v>0</v>
      </c>
      <c r="ET308" s="113">
        <v>0</v>
      </c>
      <c r="EU308" s="113">
        <v>0</v>
      </c>
      <c r="EV308" s="113">
        <v>0</v>
      </c>
      <c r="EW308" s="113">
        <v>0</v>
      </c>
      <c r="EX308" s="113">
        <v>0</v>
      </c>
      <c r="EY308" s="113">
        <v>0</v>
      </c>
      <c r="EZ308" s="113">
        <v>0</v>
      </c>
      <c r="FA308" s="113">
        <v>0</v>
      </c>
      <c r="FB308" s="113">
        <v>0</v>
      </c>
      <c r="FC308" s="113">
        <v>0</v>
      </c>
      <c r="FD308" s="113">
        <v>0</v>
      </c>
      <c r="FE308" s="113">
        <v>0</v>
      </c>
      <c r="FF308" s="113">
        <v>0</v>
      </c>
      <c r="FG308" s="113">
        <v>0</v>
      </c>
      <c r="FH308" s="113">
        <v>0</v>
      </c>
      <c r="FI308" s="113">
        <v>0</v>
      </c>
      <c r="FJ308" s="113">
        <v>0</v>
      </c>
      <c r="FK308" s="113">
        <v>0</v>
      </c>
      <c r="FL308" s="113">
        <v>0</v>
      </c>
      <c r="FM308" s="113">
        <v>0</v>
      </c>
      <c r="FN308" s="113">
        <v>0</v>
      </c>
      <c r="FO308" s="113">
        <v>0</v>
      </c>
      <c r="FP308" s="113">
        <v>0</v>
      </c>
      <c r="FQ308" s="113">
        <v>0</v>
      </c>
      <c r="FR308" s="113">
        <v>0</v>
      </c>
      <c r="FS308" s="113">
        <v>0</v>
      </c>
      <c r="FT308" s="113">
        <v>0</v>
      </c>
      <c r="FU308" s="113">
        <v>0</v>
      </c>
      <c r="FV308" s="113">
        <v>0</v>
      </c>
      <c r="FW308" s="113">
        <v>0</v>
      </c>
      <c r="FX308" s="113">
        <v>0</v>
      </c>
      <c r="FY308" s="113">
        <v>0</v>
      </c>
      <c r="FZ308" s="113">
        <v>0</v>
      </c>
      <c r="GA308" s="113">
        <v>0</v>
      </c>
      <c r="GB308" s="113">
        <v>0</v>
      </c>
      <c r="GC308" s="113">
        <v>0</v>
      </c>
      <c r="GD308" s="113">
        <v>0</v>
      </c>
      <c r="GE308" s="113">
        <v>0</v>
      </c>
      <c r="GF308" s="113">
        <v>0</v>
      </c>
      <c r="GG308" s="113">
        <v>0</v>
      </c>
      <c r="GH308" s="113">
        <v>0</v>
      </c>
      <c r="GI308" s="113">
        <f>SUM(E308:GH308)</f>
        <v>7487.82</v>
      </c>
    </row>
    <row r="309" spans="1:191" ht="10.5">
      <c r="A309" s="7" t="s">
        <v>445</v>
      </c>
      <c r="B309" s="726" t="s">
        <v>446</v>
      </c>
      <c r="C309" s="726"/>
      <c r="D309" s="72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  <c r="BF309" s="116"/>
      <c r="BG309" s="116"/>
      <c r="BH309" s="116"/>
      <c r="BI309" s="116"/>
      <c r="BJ309" s="116"/>
      <c r="BK309" s="116"/>
      <c r="BL309" s="116"/>
      <c r="BM309" s="116"/>
      <c r="BN309" s="116"/>
      <c r="BO309" s="116"/>
      <c r="BP309" s="116"/>
      <c r="BQ309" s="116"/>
      <c r="BR309" s="116"/>
      <c r="BS309" s="116"/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  <c r="EB309" s="116"/>
      <c r="EC309" s="116"/>
      <c r="ED309" s="116"/>
      <c r="EE309" s="116"/>
      <c r="EF309" s="116"/>
      <c r="EG309" s="116"/>
      <c r="EH309" s="116"/>
      <c r="EI309" s="116"/>
      <c r="EJ309" s="116"/>
      <c r="EK309" s="116"/>
      <c r="EL309" s="116"/>
      <c r="EM309" s="116"/>
      <c r="EN309" s="116"/>
      <c r="EO309" s="116"/>
      <c r="EP309" s="116"/>
      <c r="EQ309" s="116"/>
      <c r="ER309" s="116"/>
      <c r="ES309" s="116"/>
      <c r="ET309" s="116"/>
      <c r="EU309" s="116"/>
      <c r="EV309" s="116"/>
      <c r="EW309" s="116"/>
      <c r="EX309" s="116"/>
      <c r="EY309" s="116"/>
      <c r="EZ309" s="116"/>
      <c r="FA309" s="116"/>
      <c r="FB309" s="116"/>
      <c r="FC309" s="116"/>
      <c r="FD309" s="116"/>
      <c r="FE309" s="116"/>
      <c r="FF309" s="116"/>
      <c r="FG309" s="116"/>
      <c r="FH309" s="116"/>
      <c r="FI309" s="116"/>
      <c r="FJ309" s="116"/>
      <c r="FK309" s="116"/>
      <c r="FL309" s="116"/>
      <c r="FM309" s="116"/>
      <c r="FN309" s="116"/>
      <c r="FO309" s="116"/>
      <c r="FP309" s="116"/>
      <c r="FQ309" s="116"/>
      <c r="FR309" s="116"/>
      <c r="FS309" s="116"/>
      <c r="FT309" s="116"/>
      <c r="FU309" s="116"/>
      <c r="FV309" s="116"/>
      <c r="FW309" s="116"/>
      <c r="FX309" s="116"/>
      <c r="FY309" s="116"/>
      <c r="FZ309" s="116"/>
      <c r="GA309" s="116"/>
      <c r="GB309" s="116"/>
      <c r="GC309" s="116"/>
      <c r="GD309" s="116"/>
      <c r="GE309" s="116"/>
      <c r="GF309" s="116"/>
      <c r="GG309" s="116"/>
      <c r="GH309" s="116"/>
      <c r="GI309" s="116"/>
    </row>
    <row r="310" spans="1:191">
      <c r="A310" s="727" t="s">
        <v>0</v>
      </c>
      <c r="B310" s="727"/>
      <c r="C310" s="9" t="s">
        <v>395</v>
      </c>
      <c r="D310" t="s">
        <v>396</v>
      </c>
      <c r="E310" s="113">
        <v>0</v>
      </c>
      <c r="F310" s="113">
        <v>0</v>
      </c>
      <c r="G310" s="113">
        <v>0</v>
      </c>
      <c r="H310" s="113">
        <v>0</v>
      </c>
      <c r="I310" s="113">
        <v>0</v>
      </c>
      <c r="J310" s="113">
        <v>0</v>
      </c>
      <c r="K310" s="113">
        <v>0</v>
      </c>
      <c r="L310" s="113">
        <v>0</v>
      </c>
      <c r="M310" s="113">
        <v>0</v>
      </c>
      <c r="N310" s="113">
        <v>0</v>
      </c>
      <c r="O310" s="113">
        <v>0</v>
      </c>
      <c r="P310" s="113">
        <v>0</v>
      </c>
      <c r="Q310" s="113">
        <v>0</v>
      </c>
      <c r="R310" s="113">
        <v>0</v>
      </c>
      <c r="S310" s="113">
        <v>0</v>
      </c>
      <c r="T310" s="113">
        <v>0</v>
      </c>
      <c r="U310" s="113">
        <v>0</v>
      </c>
      <c r="V310" s="113">
        <v>0</v>
      </c>
      <c r="W310" s="113">
        <v>0</v>
      </c>
      <c r="X310" s="113">
        <v>0</v>
      </c>
      <c r="Y310" s="113">
        <v>0</v>
      </c>
      <c r="Z310" s="113">
        <v>0</v>
      </c>
      <c r="AA310" s="113">
        <v>0</v>
      </c>
      <c r="AB310" s="113">
        <v>0</v>
      </c>
      <c r="AC310" s="113">
        <v>0</v>
      </c>
      <c r="AD310" s="113">
        <v>0</v>
      </c>
      <c r="AE310" s="113">
        <v>0</v>
      </c>
      <c r="AF310" s="113">
        <v>0</v>
      </c>
      <c r="AG310" s="113">
        <v>0</v>
      </c>
      <c r="AH310" s="113">
        <v>0</v>
      </c>
      <c r="AI310" s="113">
        <v>0</v>
      </c>
      <c r="AJ310" s="113">
        <v>0</v>
      </c>
      <c r="AK310" s="113">
        <v>0</v>
      </c>
      <c r="AL310" s="113">
        <v>85463</v>
      </c>
      <c r="AM310" s="113">
        <v>0</v>
      </c>
      <c r="AN310" s="113">
        <v>0</v>
      </c>
      <c r="AO310" s="113">
        <v>0</v>
      </c>
      <c r="AP310" s="113">
        <v>0</v>
      </c>
      <c r="AQ310" s="113">
        <v>0</v>
      </c>
      <c r="AR310" s="113">
        <v>0</v>
      </c>
      <c r="AS310" s="113">
        <v>0</v>
      </c>
      <c r="AT310" s="113">
        <v>0</v>
      </c>
      <c r="AU310" s="113">
        <v>0</v>
      </c>
      <c r="AV310" s="113">
        <v>0</v>
      </c>
      <c r="AW310" s="113">
        <v>0</v>
      </c>
      <c r="AX310" s="113">
        <v>0</v>
      </c>
      <c r="AY310" s="113">
        <v>244075.17</v>
      </c>
      <c r="AZ310" s="113">
        <v>0</v>
      </c>
      <c r="BA310" s="113">
        <v>0</v>
      </c>
      <c r="BB310" s="113">
        <v>0</v>
      </c>
      <c r="BC310" s="113">
        <v>0</v>
      </c>
      <c r="BD310" s="113">
        <v>0</v>
      </c>
      <c r="BE310" s="113">
        <v>0</v>
      </c>
      <c r="BF310" s="113">
        <v>0</v>
      </c>
      <c r="BG310" s="113">
        <v>0</v>
      </c>
      <c r="BH310" s="113">
        <v>0</v>
      </c>
      <c r="BI310" s="113">
        <v>0</v>
      </c>
      <c r="BJ310" s="113">
        <v>0</v>
      </c>
      <c r="BK310" s="113">
        <v>0</v>
      </c>
      <c r="BL310" s="113">
        <v>0</v>
      </c>
      <c r="BM310" s="113">
        <v>0</v>
      </c>
      <c r="BN310" s="113">
        <v>0</v>
      </c>
      <c r="BO310" s="113">
        <v>0</v>
      </c>
      <c r="BP310" s="113">
        <v>0</v>
      </c>
      <c r="BQ310" s="113">
        <v>0</v>
      </c>
      <c r="BR310" s="113">
        <v>0</v>
      </c>
      <c r="BS310" s="113">
        <v>0</v>
      </c>
      <c r="BT310" s="113">
        <v>0</v>
      </c>
      <c r="BU310" s="113">
        <v>0</v>
      </c>
      <c r="BV310" s="113">
        <v>0</v>
      </c>
      <c r="BW310" s="113">
        <v>0</v>
      </c>
      <c r="BX310" s="113">
        <v>0</v>
      </c>
      <c r="BY310" s="113">
        <v>0</v>
      </c>
      <c r="BZ310" s="113">
        <v>0</v>
      </c>
      <c r="CA310" s="113">
        <v>0</v>
      </c>
      <c r="CB310" s="113">
        <v>0</v>
      </c>
      <c r="CC310" s="113">
        <v>0</v>
      </c>
      <c r="CD310" s="113">
        <v>0</v>
      </c>
      <c r="CE310" s="113">
        <v>0</v>
      </c>
      <c r="CF310" s="113">
        <v>0</v>
      </c>
      <c r="CG310" s="113">
        <v>0</v>
      </c>
      <c r="CH310" s="113">
        <v>0</v>
      </c>
      <c r="CI310" s="113">
        <v>0</v>
      </c>
      <c r="CJ310" s="113">
        <v>0</v>
      </c>
      <c r="CK310" s="113">
        <v>0</v>
      </c>
      <c r="CL310" s="113">
        <v>0</v>
      </c>
      <c r="CM310" s="113">
        <v>0</v>
      </c>
      <c r="CN310" s="113">
        <v>0</v>
      </c>
      <c r="CO310" s="113">
        <v>0</v>
      </c>
      <c r="CP310" s="113">
        <v>0</v>
      </c>
      <c r="CQ310" s="113">
        <v>0</v>
      </c>
      <c r="CR310" s="113">
        <v>0</v>
      </c>
      <c r="CS310" s="113">
        <v>0</v>
      </c>
      <c r="CT310" s="113">
        <v>0</v>
      </c>
      <c r="CU310" s="113">
        <v>0</v>
      </c>
      <c r="CV310" s="113">
        <v>0</v>
      </c>
      <c r="CW310" s="113">
        <v>0</v>
      </c>
      <c r="CX310" s="113">
        <v>0</v>
      </c>
      <c r="CY310" s="113">
        <v>0</v>
      </c>
      <c r="CZ310" s="113">
        <v>0</v>
      </c>
      <c r="DA310" s="113">
        <v>0</v>
      </c>
      <c r="DB310" s="113">
        <v>0</v>
      </c>
      <c r="DC310" s="113">
        <v>0</v>
      </c>
      <c r="DD310" s="113">
        <v>0</v>
      </c>
      <c r="DE310" s="113">
        <v>0</v>
      </c>
      <c r="DF310" s="113">
        <v>0</v>
      </c>
      <c r="DG310" s="113">
        <v>0</v>
      </c>
      <c r="DH310" s="113">
        <v>0</v>
      </c>
      <c r="DI310" s="113">
        <v>0</v>
      </c>
      <c r="DJ310" s="113">
        <v>0</v>
      </c>
      <c r="DK310" s="113">
        <v>0</v>
      </c>
      <c r="DL310" s="113">
        <v>0</v>
      </c>
      <c r="DM310" s="113">
        <v>0</v>
      </c>
      <c r="DN310" s="113">
        <v>0</v>
      </c>
      <c r="DO310" s="113">
        <v>0</v>
      </c>
      <c r="DP310" s="113">
        <v>0</v>
      </c>
      <c r="DQ310" s="113">
        <v>85463</v>
      </c>
      <c r="DR310" s="113">
        <v>0</v>
      </c>
      <c r="DS310" s="113">
        <v>0</v>
      </c>
      <c r="DT310" s="113">
        <v>0</v>
      </c>
      <c r="DU310" s="113">
        <v>0</v>
      </c>
      <c r="DV310" s="113">
        <v>0</v>
      </c>
      <c r="DW310" s="113">
        <v>0</v>
      </c>
      <c r="DX310" s="113">
        <v>0</v>
      </c>
      <c r="DY310" s="113">
        <v>0</v>
      </c>
      <c r="DZ310" s="113">
        <v>0</v>
      </c>
      <c r="EA310" s="113">
        <v>0</v>
      </c>
      <c r="EB310" s="113">
        <v>0</v>
      </c>
      <c r="EC310" s="113">
        <v>0</v>
      </c>
      <c r="ED310" s="113">
        <v>0</v>
      </c>
      <c r="EE310" s="113">
        <v>0</v>
      </c>
      <c r="EF310" s="113">
        <v>0</v>
      </c>
      <c r="EG310" s="113">
        <v>0</v>
      </c>
      <c r="EH310" s="113">
        <v>0</v>
      </c>
      <c r="EI310" s="113">
        <v>0</v>
      </c>
      <c r="EJ310" s="113">
        <v>0</v>
      </c>
      <c r="EK310" s="113">
        <v>0</v>
      </c>
      <c r="EL310" s="113">
        <v>0</v>
      </c>
      <c r="EM310" s="113">
        <v>0</v>
      </c>
      <c r="EN310" s="113">
        <v>0</v>
      </c>
      <c r="EO310" s="113">
        <v>0</v>
      </c>
      <c r="EP310" s="113">
        <v>0</v>
      </c>
      <c r="EQ310" s="113">
        <v>0</v>
      </c>
      <c r="ER310" s="113">
        <v>0</v>
      </c>
      <c r="ES310" s="113">
        <v>0</v>
      </c>
      <c r="ET310" s="113">
        <v>0</v>
      </c>
      <c r="EU310" s="113">
        <v>0</v>
      </c>
      <c r="EV310" s="113">
        <v>0</v>
      </c>
      <c r="EW310" s="113">
        <v>0</v>
      </c>
      <c r="EX310" s="113">
        <v>0</v>
      </c>
      <c r="EY310" s="113">
        <v>0</v>
      </c>
      <c r="EZ310" s="113">
        <v>0</v>
      </c>
      <c r="FA310" s="113">
        <v>0</v>
      </c>
      <c r="FB310" s="113">
        <v>0</v>
      </c>
      <c r="FC310" s="113">
        <v>0</v>
      </c>
      <c r="FD310" s="113">
        <v>0</v>
      </c>
      <c r="FE310" s="113">
        <v>0</v>
      </c>
      <c r="FF310" s="113">
        <v>0</v>
      </c>
      <c r="FG310" s="113">
        <v>0</v>
      </c>
      <c r="FH310" s="113">
        <v>0</v>
      </c>
      <c r="FI310" s="113">
        <v>0</v>
      </c>
      <c r="FJ310" s="113">
        <v>0</v>
      </c>
      <c r="FK310" s="113">
        <v>0</v>
      </c>
      <c r="FL310" s="113">
        <v>0</v>
      </c>
      <c r="FM310" s="113">
        <v>0</v>
      </c>
      <c r="FN310" s="113">
        <v>0</v>
      </c>
      <c r="FO310" s="113">
        <v>0</v>
      </c>
      <c r="FP310" s="113">
        <v>0</v>
      </c>
      <c r="FQ310" s="113">
        <v>0</v>
      </c>
      <c r="FR310" s="113">
        <v>0</v>
      </c>
      <c r="FS310" s="113">
        <v>0</v>
      </c>
      <c r="FT310" s="113">
        <v>0</v>
      </c>
      <c r="FU310" s="113">
        <v>0</v>
      </c>
      <c r="FV310" s="113">
        <v>0</v>
      </c>
      <c r="FW310" s="113">
        <v>0</v>
      </c>
      <c r="FX310" s="113">
        <v>0</v>
      </c>
      <c r="FY310" s="113">
        <v>0</v>
      </c>
      <c r="FZ310" s="113">
        <v>0</v>
      </c>
      <c r="GA310" s="113">
        <v>0</v>
      </c>
      <c r="GB310" s="113">
        <v>0</v>
      </c>
      <c r="GC310" s="113">
        <v>0</v>
      </c>
      <c r="GD310" s="113">
        <v>0</v>
      </c>
      <c r="GE310" s="113">
        <v>0</v>
      </c>
      <c r="GF310" s="113">
        <v>0</v>
      </c>
      <c r="GG310" s="113">
        <v>0</v>
      </c>
      <c r="GH310" s="113">
        <v>0</v>
      </c>
      <c r="GI310" s="113">
        <f>SUM(E310:GH310)</f>
        <v>415001.17000000004</v>
      </c>
    </row>
    <row r="311" spans="1:191" ht="10.5">
      <c r="A311" s="7" t="s">
        <v>447</v>
      </c>
      <c r="B311" s="726" t="s">
        <v>448</v>
      </c>
      <c r="C311" s="726"/>
      <c r="D311" s="72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  <c r="BD311" s="116"/>
      <c r="BE311" s="116"/>
      <c r="BF311" s="116"/>
      <c r="BG311" s="116"/>
      <c r="BH311" s="116"/>
      <c r="BI311" s="116"/>
      <c r="BJ311" s="116"/>
      <c r="BK311" s="116"/>
      <c r="BL311" s="116"/>
      <c r="BM311" s="116"/>
      <c r="BN311" s="116"/>
      <c r="BO311" s="116"/>
      <c r="BP311" s="116"/>
      <c r="BQ311" s="116"/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  <c r="EB311" s="116"/>
      <c r="EC311" s="116"/>
      <c r="ED311" s="116"/>
      <c r="EE311" s="116"/>
      <c r="EF311" s="116"/>
      <c r="EG311" s="116"/>
      <c r="EH311" s="116"/>
      <c r="EI311" s="116"/>
      <c r="EJ311" s="116"/>
      <c r="EK311" s="116"/>
      <c r="EL311" s="116"/>
      <c r="EM311" s="116"/>
      <c r="EN311" s="116"/>
      <c r="EO311" s="116"/>
      <c r="EP311" s="116"/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6"/>
      <c r="FA311" s="116"/>
      <c r="FB311" s="116"/>
      <c r="FC311" s="116"/>
      <c r="FD311" s="116"/>
      <c r="FE311" s="116"/>
      <c r="FF311" s="116"/>
      <c r="FG311" s="116"/>
      <c r="FH311" s="116"/>
      <c r="FI311" s="116"/>
      <c r="FJ311" s="116"/>
      <c r="FK311" s="116"/>
      <c r="FL311" s="116"/>
      <c r="FM311" s="116"/>
      <c r="FN311" s="116"/>
      <c r="FO311" s="116"/>
      <c r="FP311" s="116"/>
      <c r="FQ311" s="116"/>
      <c r="FR311" s="116"/>
      <c r="FS311" s="116"/>
      <c r="FT311" s="116"/>
      <c r="FU311" s="116"/>
      <c r="FV311" s="116"/>
      <c r="FW311" s="116"/>
      <c r="FX311" s="116"/>
      <c r="FY311" s="116"/>
      <c r="FZ311" s="116"/>
      <c r="GA311" s="116"/>
      <c r="GB311" s="116"/>
      <c r="GC311" s="116"/>
      <c r="GD311" s="116"/>
      <c r="GE311" s="116"/>
      <c r="GF311" s="116"/>
      <c r="GG311" s="116"/>
      <c r="GH311" s="116"/>
      <c r="GI311" s="116"/>
    </row>
    <row r="312" spans="1:191">
      <c r="A312" s="727" t="s">
        <v>0</v>
      </c>
      <c r="B312" s="727"/>
      <c r="C312" s="9" t="s">
        <v>395</v>
      </c>
      <c r="D312" t="s">
        <v>396</v>
      </c>
      <c r="E312" s="113">
        <v>0</v>
      </c>
      <c r="F312" s="113">
        <v>0</v>
      </c>
      <c r="G312" s="113">
        <v>0</v>
      </c>
      <c r="H312" s="113">
        <v>450771.15</v>
      </c>
      <c r="I312" s="113">
        <v>0</v>
      </c>
      <c r="J312" s="113">
        <v>0</v>
      </c>
      <c r="K312" s="113">
        <v>0</v>
      </c>
      <c r="L312" s="113">
        <v>0</v>
      </c>
      <c r="M312" s="113">
        <v>0</v>
      </c>
      <c r="N312" s="113">
        <v>0</v>
      </c>
      <c r="O312" s="113">
        <v>0</v>
      </c>
      <c r="P312" s="113">
        <v>0</v>
      </c>
      <c r="Q312" s="113">
        <v>0</v>
      </c>
      <c r="R312" s="113">
        <v>0</v>
      </c>
      <c r="S312" s="113">
        <v>0</v>
      </c>
      <c r="T312" s="113">
        <v>0</v>
      </c>
      <c r="U312" s="113">
        <v>0</v>
      </c>
      <c r="V312" s="113">
        <v>0</v>
      </c>
      <c r="W312" s="113">
        <v>0</v>
      </c>
      <c r="X312" s="113">
        <v>0</v>
      </c>
      <c r="Y312" s="113">
        <v>0</v>
      </c>
      <c r="Z312" s="113">
        <v>0</v>
      </c>
      <c r="AA312" s="113">
        <v>0</v>
      </c>
      <c r="AB312" s="113">
        <v>0</v>
      </c>
      <c r="AC312" s="113">
        <v>0</v>
      </c>
      <c r="AD312" s="113">
        <v>0</v>
      </c>
      <c r="AE312" s="113">
        <v>0</v>
      </c>
      <c r="AF312" s="113">
        <v>0</v>
      </c>
      <c r="AG312" s="113">
        <v>0</v>
      </c>
      <c r="AH312" s="113">
        <v>0</v>
      </c>
      <c r="AI312" s="113">
        <v>0</v>
      </c>
      <c r="AJ312" s="113">
        <v>0</v>
      </c>
      <c r="AK312" s="113">
        <v>0</v>
      </c>
      <c r="AL312" s="113">
        <v>0</v>
      </c>
      <c r="AM312" s="113">
        <v>0</v>
      </c>
      <c r="AN312" s="113">
        <v>0</v>
      </c>
      <c r="AO312" s="113">
        <v>0</v>
      </c>
      <c r="AP312" s="113">
        <v>0</v>
      </c>
      <c r="AQ312" s="113">
        <v>0</v>
      </c>
      <c r="AR312" s="113">
        <v>0</v>
      </c>
      <c r="AS312" s="113">
        <v>0</v>
      </c>
      <c r="AT312" s="113">
        <v>0</v>
      </c>
      <c r="AU312" s="113">
        <v>0</v>
      </c>
      <c r="AV312" s="113">
        <v>0</v>
      </c>
      <c r="AW312" s="113">
        <v>0</v>
      </c>
      <c r="AX312" s="113">
        <v>0</v>
      </c>
      <c r="AY312" s="113">
        <v>0</v>
      </c>
      <c r="AZ312" s="113">
        <v>0</v>
      </c>
      <c r="BA312" s="113">
        <v>0</v>
      </c>
      <c r="BB312" s="113">
        <v>0</v>
      </c>
      <c r="BC312" s="113">
        <v>0</v>
      </c>
      <c r="BD312" s="113">
        <v>0</v>
      </c>
      <c r="BE312" s="113">
        <v>0</v>
      </c>
      <c r="BF312" s="113">
        <v>0</v>
      </c>
      <c r="BG312" s="113">
        <v>0</v>
      </c>
      <c r="BH312" s="113">
        <v>0</v>
      </c>
      <c r="BI312" s="113">
        <v>0</v>
      </c>
      <c r="BJ312" s="113">
        <v>0</v>
      </c>
      <c r="BK312" s="113">
        <v>0</v>
      </c>
      <c r="BL312" s="113">
        <v>0</v>
      </c>
      <c r="BM312" s="113">
        <v>0</v>
      </c>
      <c r="BN312" s="113">
        <v>0</v>
      </c>
      <c r="BO312" s="113">
        <v>0</v>
      </c>
      <c r="BP312" s="113">
        <v>0</v>
      </c>
      <c r="BQ312" s="113">
        <v>0</v>
      </c>
      <c r="BR312" s="113">
        <v>0</v>
      </c>
      <c r="BS312" s="113">
        <v>0</v>
      </c>
      <c r="BT312" s="113">
        <v>0</v>
      </c>
      <c r="BU312" s="113">
        <v>0</v>
      </c>
      <c r="BV312" s="113">
        <v>0</v>
      </c>
      <c r="BW312" s="113">
        <v>0</v>
      </c>
      <c r="BX312" s="113">
        <v>0</v>
      </c>
      <c r="BY312" s="113">
        <v>0</v>
      </c>
      <c r="BZ312" s="113">
        <v>0</v>
      </c>
      <c r="CA312" s="113">
        <v>0</v>
      </c>
      <c r="CB312" s="113">
        <v>0</v>
      </c>
      <c r="CC312" s="113">
        <v>0</v>
      </c>
      <c r="CD312" s="113">
        <v>0</v>
      </c>
      <c r="CE312" s="113">
        <v>0</v>
      </c>
      <c r="CF312" s="113">
        <v>0</v>
      </c>
      <c r="CG312" s="113">
        <v>0</v>
      </c>
      <c r="CH312" s="113">
        <v>0</v>
      </c>
      <c r="CI312" s="113">
        <v>0</v>
      </c>
      <c r="CJ312" s="113">
        <v>0</v>
      </c>
      <c r="CK312" s="113">
        <v>0</v>
      </c>
      <c r="CL312" s="113">
        <v>0</v>
      </c>
      <c r="CM312" s="113">
        <v>0</v>
      </c>
      <c r="CN312" s="113">
        <v>0</v>
      </c>
      <c r="CO312" s="113">
        <v>0</v>
      </c>
      <c r="CP312" s="113">
        <v>0</v>
      </c>
      <c r="CQ312" s="113">
        <v>0</v>
      </c>
      <c r="CR312" s="113">
        <v>0</v>
      </c>
      <c r="CS312" s="113">
        <v>0</v>
      </c>
      <c r="CT312" s="113">
        <v>0</v>
      </c>
      <c r="CU312" s="113">
        <v>0</v>
      </c>
      <c r="CV312" s="113">
        <v>0</v>
      </c>
      <c r="CW312" s="113">
        <v>0</v>
      </c>
      <c r="CX312" s="113">
        <v>0</v>
      </c>
      <c r="CY312" s="113">
        <v>0</v>
      </c>
      <c r="CZ312" s="113">
        <v>0</v>
      </c>
      <c r="DA312" s="113">
        <v>0</v>
      </c>
      <c r="DB312" s="113">
        <v>0</v>
      </c>
      <c r="DC312" s="113">
        <v>0</v>
      </c>
      <c r="DD312" s="113">
        <v>0</v>
      </c>
      <c r="DE312" s="113">
        <v>0</v>
      </c>
      <c r="DF312" s="113">
        <v>0</v>
      </c>
      <c r="DG312" s="113">
        <v>0</v>
      </c>
      <c r="DH312" s="113">
        <v>0</v>
      </c>
      <c r="DI312" s="113">
        <v>0</v>
      </c>
      <c r="DJ312" s="113">
        <v>0</v>
      </c>
      <c r="DK312" s="113">
        <v>0</v>
      </c>
      <c r="DL312" s="113">
        <v>0</v>
      </c>
      <c r="DM312" s="113">
        <v>0</v>
      </c>
      <c r="DN312" s="113">
        <v>0</v>
      </c>
      <c r="DO312" s="113">
        <v>0</v>
      </c>
      <c r="DP312" s="113">
        <v>0</v>
      </c>
      <c r="DQ312" s="113">
        <v>0</v>
      </c>
      <c r="DR312" s="113">
        <v>0</v>
      </c>
      <c r="DS312" s="113">
        <v>0</v>
      </c>
      <c r="DT312" s="113">
        <v>0</v>
      </c>
      <c r="DU312" s="113">
        <v>0</v>
      </c>
      <c r="DV312" s="113">
        <v>0</v>
      </c>
      <c r="DW312" s="113">
        <v>0</v>
      </c>
      <c r="DX312" s="113">
        <v>0</v>
      </c>
      <c r="DY312" s="113">
        <v>0</v>
      </c>
      <c r="DZ312" s="113">
        <v>0</v>
      </c>
      <c r="EA312" s="113">
        <v>0</v>
      </c>
      <c r="EB312" s="113">
        <v>0</v>
      </c>
      <c r="EC312" s="113">
        <v>0</v>
      </c>
      <c r="ED312" s="113">
        <v>0</v>
      </c>
      <c r="EE312" s="113">
        <v>0</v>
      </c>
      <c r="EF312" s="113">
        <v>0</v>
      </c>
      <c r="EG312" s="113">
        <v>0</v>
      </c>
      <c r="EH312" s="113">
        <v>0</v>
      </c>
      <c r="EI312" s="113">
        <v>0</v>
      </c>
      <c r="EJ312" s="113">
        <v>0</v>
      </c>
      <c r="EK312" s="113">
        <v>0</v>
      </c>
      <c r="EL312" s="113">
        <v>0</v>
      </c>
      <c r="EM312" s="113">
        <v>0</v>
      </c>
      <c r="EN312" s="113">
        <v>0</v>
      </c>
      <c r="EO312" s="113">
        <v>0</v>
      </c>
      <c r="EP312" s="113">
        <v>0</v>
      </c>
      <c r="EQ312" s="113">
        <v>0</v>
      </c>
      <c r="ER312" s="113">
        <v>0</v>
      </c>
      <c r="ES312" s="113">
        <v>0</v>
      </c>
      <c r="ET312" s="113">
        <v>0</v>
      </c>
      <c r="EU312" s="113">
        <v>0</v>
      </c>
      <c r="EV312" s="113">
        <v>0</v>
      </c>
      <c r="EW312" s="113">
        <v>0</v>
      </c>
      <c r="EX312" s="113">
        <v>0</v>
      </c>
      <c r="EY312" s="113">
        <v>0</v>
      </c>
      <c r="EZ312" s="113">
        <v>0</v>
      </c>
      <c r="FA312" s="113">
        <v>0</v>
      </c>
      <c r="FB312" s="113">
        <v>0</v>
      </c>
      <c r="FC312" s="113">
        <v>0</v>
      </c>
      <c r="FD312" s="113">
        <v>0</v>
      </c>
      <c r="FE312" s="113">
        <v>0</v>
      </c>
      <c r="FF312" s="113">
        <v>0</v>
      </c>
      <c r="FG312" s="113">
        <v>0</v>
      </c>
      <c r="FH312" s="113">
        <v>0</v>
      </c>
      <c r="FI312" s="113">
        <v>0</v>
      </c>
      <c r="FJ312" s="113">
        <v>0</v>
      </c>
      <c r="FK312" s="113">
        <v>0</v>
      </c>
      <c r="FL312" s="113">
        <v>0</v>
      </c>
      <c r="FM312" s="113">
        <v>0</v>
      </c>
      <c r="FN312" s="113">
        <v>0</v>
      </c>
      <c r="FO312" s="113">
        <v>0</v>
      </c>
      <c r="FP312" s="113">
        <v>0</v>
      </c>
      <c r="FQ312" s="113">
        <v>0</v>
      </c>
      <c r="FR312" s="113">
        <v>0</v>
      </c>
      <c r="FS312" s="113">
        <v>0</v>
      </c>
      <c r="FT312" s="113">
        <v>0</v>
      </c>
      <c r="FU312" s="113">
        <v>0</v>
      </c>
      <c r="FV312" s="113">
        <v>0</v>
      </c>
      <c r="FW312" s="113">
        <v>0</v>
      </c>
      <c r="FX312" s="113">
        <v>0</v>
      </c>
      <c r="FY312" s="113">
        <v>0</v>
      </c>
      <c r="FZ312" s="113">
        <v>0</v>
      </c>
      <c r="GA312" s="113">
        <v>0</v>
      </c>
      <c r="GB312" s="113">
        <v>0</v>
      </c>
      <c r="GC312" s="113">
        <v>0</v>
      </c>
      <c r="GD312" s="113">
        <v>0</v>
      </c>
      <c r="GE312" s="113">
        <v>0</v>
      </c>
      <c r="GF312" s="113">
        <v>0</v>
      </c>
      <c r="GG312" s="113">
        <v>0</v>
      </c>
      <c r="GH312" s="113">
        <v>0</v>
      </c>
      <c r="GI312" s="113">
        <f>SUM(E312:GH312)</f>
        <v>450771.15</v>
      </c>
    </row>
    <row r="313" spans="1:191" ht="10.5">
      <c r="A313" s="7" t="s">
        <v>449</v>
      </c>
      <c r="B313" s="726" t="s">
        <v>450</v>
      </c>
      <c r="C313" s="726"/>
      <c r="D313" s="72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/>
      <c r="BK313" s="116"/>
      <c r="BL313" s="116"/>
      <c r="BM313" s="116"/>
      <c r="BN313" s="116"/>
      <c r="BO313" s="116"/>
      <c r="BP313" s="116"/>
      <c r="BQ313" s="116"/>
      <c r="BR313" s="116"/>
      <c r="BS313" s="116"/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  <c r="EB313" s="116"/>
      <c r="EC313" s="116"/>
      <c r="ED313" s="116"/>
      <c r="EE313" s="116"/>
      <c r="EF313" s="116"/>
      <c r="EG313" s="116"/>
      <c r="EH313" s="116"/>
      <c r="EI313" s="116"/>
      <c r="EJ313" s="116"/>
      <c r="EK313" s="116"/>
      <c r="EL313" s="116"/>
      <c r="EM313" s="116"/>
      <c r="EN313" s="116"/>
      <c r="EO313" s="116"/>
      <c r="EP313" s="116"/>
      <c r="EQ313" s="116"/>
      <c r="ER313" s="116"/>
      <c r="ES313" s="116"/>
      <c r="ET313" s="116"/>
      <c r="EU313" s="116"/>
      <c r="EV313" s="116"/>
      <c r="EW313" s="116"/>
      <c r="EX313" s="116"/>
      <c r="EY313" s="116"/>
      <c r="EZ313" s="116"/>
      <c r="FA313" s="116"/>
      <c r="FB313" s="116"/>
      <c r="FC313" s="116"/>
      <c r="FD313" s="116"/>
      <c r="FE313" s="116"/>
      <c r="FF313" s="116"/>
      <c r="FG313" s="116"/>
      <c r="FH313" s="116"/>
      <c r="FI313" s="116"/>
      <c r="FJ313" s="116"/>
      <c r="FK313" s="116"/>
      <c r="FL313" s="116"/>
      <c r="FM313" s="116"/>
      <c r="FN313" s="116"/>
      <c r="FO313" s="116"/>
      <c r="FP313" s="116"/>
      <c r="FQ313" s="116"/>
      <c r="FR313" s="116"/>
      <c r="FS313" s="116"/>
      <c r="FT313" s="116"/>
      <c r="FU313" s="116"/>
      <c r="FV313" s="116"/>
      <c r="FW313" s="116"/>
      <c r="FX313" s="116"/>
      <c r="FY313" s="116"/>
      <c r="FZ313" s="116"/>
      <c r="GA313" s="116"/>
      <c r="GB313" s="116"/>
      <c r="GC313" s="116"/>
      <c r="GD313" s="116"/>
      <c r="GE313" s="116"/>
      <c r="GF313" s="116"/>
      <c r="GG313" s="116"/>
      <c r="GH313" s="116"/>
      <c r="GI313" s="116"/>
    </row>
    <row r="314" spans="1:191">
      <c r="A314" s="727" t="s">
        <v>0</v>
      </c>
      <c r="B314" s="727"/>
      <c r="C314" s="9" t="s">
        <v>395</v>
      </c>
      <c r="D314" t="s">
        <v>396</v>
      </c>
      <c r="E314" s="113">
        <v>0</v>
      </c>
      <c r="F314" s="113">
        <v>0</v>
      </c>
      <c r="G314" s="113">
        <v>0</v>
      </c>
      <c r="H314" s="113">
        <v>0</v>
      </c>
      <c r="I314" s="113">
        <v>200</v>
      </c>
      <c r="J314" s="113">
        <v>0</v>
      </c>
      <c r="K314" s="113">
        <v>0</v>
      </c>
      <c r="L314" s="113">
        <v>0</v>
      </c>
      <c r="M314" s="113">
        <v>0</v>
      </c>
      <c r="N314" s="113">
        <v>0</v>
      </c>
      <c r="O314" s="113">
        <v>0</v>
      </c>
      <c r="P314" s="113">
        <v>0</v>
      </c>
      <c r="Q314" s="113">
        <v>0</v>
      </c>
      <c r="R314" s="113">
        <v>0</v>
      </c>
      <c r="S314" s="113">
        <v>0</v>
      </c>
      <c r="T314" s="113">
        <v>0</v>
      </c>
      <c r="U314" s="113">
        <v>0</v>
      </c>
      <c r="V314" s="113">
        <v>0</v>
      </c>
      <c r="W314" s="113">
        <v>0</v>
      </c>
      <c r="X314" s="113">
        <v>0</v>
      </c>
      <c r="Y314" s="113">
        <v>0</v>
      </c>
      <c r="Z314" s="113">
        <v>0</v>
      </c>
      <c r="AA314" s="113">
        <v>0</v>
      </c>
      <c r="AB314" s="113">
        <v>0</v>
      </c>
      <c r="AC314" s="113">
        <v>0</v>
      </c>
      <c r="AD314" s="113">
        <v>0</v>
      </c>
      <c r="AE314" s="113">
        <v>0</v>
      </c>
      <c r="AF314" s="113">
        <v>0</v>
      </c>
      <c r="AG314" s="113">
        <v>0</v>
      </c>
      <c r="AH314" s="113">
        <v>0</v>
      </c>
      <c r="AI314" s="113">
        <v>0</v>
      </c>
      <c r="AJ314" s="113">
        <v>0</v>
      </c>
      <c r="AK314" s="113">
        <v>0</v>
      </c>
      <c r="AL314" s="113">
        <v>0</v>
      </c>
      <c r="AM314" s="113">
        <v>0</v>
      </c>
      <c r="AN314" s="113">
        <v>0</v>
      </c>
      <c r="AO314" s="113">
        <v>0</v>
      </c>
      <c r="AP314" s="113">
        <v>0</v>
      </c>
      <c r="AQ314" s="113">
        <v>0</v>
      </c>
      <c r="AR314" s="113">
        <v>0</v>
      </c>
      <c r="AS314" s="113">
        <v>0</v>
      </c>
      <c r="AT314" s="113">
        <v>0</v>
      </c>
      <c r="AU314" s="113">
        <v>0</v>
      </c>
      <c r="AV314" s="113">
        <v>0</v>
      </c>
      <c r="AW314" s="113">
        <v>0</v>
      </c>
      <c r="AX314" s="113">
        <v>0</v>
      </c>
      <c r="AY314" s="113">
        <v>0</v>
      </c>
      <c r="AZ314" s="113">
        <v>0</v>
      </c>
      <c r="BA314" s="113">
        <v>0</v>
      </c>
      <c r="BB314" s="113">
        <v>0</v>
      </c>
      <c r="BC314" s="113">
        <v>0</v>
      </c>
      <c r="BD314" s="113">
        <v>0</v>
      </c>
      <c r="BE314" s="113">
        <v>0</v>
      </c>
      <c r="BF314" s="113">
        <v>0</v>
      </c>
      <c r="BG314" s="113">
        <v>0</v>
      </c>
      <c r="BH314" s="113">
        <v>0</v>
      </c>
      <c r="BI314" s="113">
        <v>0</v>
      </c>
      <c r="BJ314" s="113">
        <v>0</v>
      </c>
      <c r="BK314" s="113">
        <v>0</v>
      </c>
      <c r="BL314" s="113">
        <v>0</v>
      </c>
      <c r="BM314" s="113">
        <v>0</v>
      </c>
      <c r="BN314" s="113">
        <v>0</v>
      </c>
      <c r="BO314" s="113">
        <v>0</v>
      </c>
      <c r="BP314" s="113">
        <v>0</v>
      </c>
      <c r="BQ314" s="113">
        <v>0</v>
      </c>
      <c r="BR314" s="113">
        <v>0</v>
      </c>
      <c r="BS314" s="113">
        <v>0</v>
      </c>
      <c r="BT314" s="113">
        <v>0</v>
      </c>
      <c r="BU314" s="113">
        <v>0</v>
      </c>
      <c r="BV314" s="113">
        <v>0</v>
      </c>
      <c r="BW314" s="113">
        <v>0</v>
      </c>
      <c r="BX314" s="113">
        <v>0</v>
      </c>
      <c r="BY314" s="113">
        <v>0</v>
      </c>
      <c r="BZ314" s="113">
        <v>0</v>
      </c>
      <c r="CA314" s="113">
        <v>0</v>
      </c>
      <c r="CB314" s="113">
        <v>0</v>
      </c>
      <c r="CC314" s="113">
        <v>0</v>
      </c>
      <c r="CD314" s="113">
        <v>0</v>
      </c>
      <c r="CE314" s="113">
        <v>0</v>
      </c>
      <c r="CF314" s="113">
        <v>0</v>
      </c>
      <c r="CG314" s="113">
        <v>0</v>
      </c>
      <c r="CH314" s="113">
        <v>0</v>
      </c>
      <c r="CI314" s="113">
        <v>0</v>
      </c>
      <c r="CJ314" s="113">
        <v>0</v>
      </c>
      <c r="CK314" s="113">
        <v>0</v>
      </c>
      <c r="CL314" s="113">
        <v>0</v>
      </c>
      <c r="CM314" s="113">
        <v>0</v>
      </c>
      <c r="CN314" s="113">
        <v>0</v>
      </c>
      <c r="CO314" s="113">
        <v>0</v>
      </c>
      <c r="CP314" s="113">
        <v>0</v>
      </c>
      <c r="CQ314" s="113">
        <v>0</v>
      </c>
      <c r="CR314" s="113">
        <v>0</v>
      </c>
      <c r="CS314" s="113">
        <v>0</v>
      </c>
      <c r="CT314" s="113">
        <v>0</v>
      </c>
      <c r="CU314" s="113">
        <v>0</v>
      </c>
      <c r="CV314" s="113">
        <v>0</v>
      </c>
      <c r="CW314" s="113">
        <v>0</v>
      </c>
      <c r="CX314" s="113">
        <v>0</v>
      </c>
      <c r="CY314" s="113">
        <v>0</v>
      </c>
      <c r="CZ314" s="113">
        <v>0</v>
      </c>
      <c r="DA314" s="113">
        <v>0</v>
      </c>
      <c r="DB314" s="113">
        <v>0</v>
      </c>
      <c r="DC314" s="113">
        <v>0</v>
      </c>
      <c r="DD314" s="113">
        <v>0</v>
      </c>
      <c r="DE314" s="113">
        <v>0</v>
      </c>
      <c r="DF314" s="113">
        <v>0</v>
      </c>
      <c r="DG314" s="113">
        <v>0</v>
      </c>
      <c r="DH314" s="113">
        <v>0</v>
      </c>
      <c r="DI314" s="113">
        <v>0</v>
      </c>
      <c r="DJ314" s="113">
        <v>0</v>
      </c>
      <c r="DK314" s="113">
        <v>0</v>
      </c>
      <c r="DL314" s="113">
        <v>0</v>
      </c>
      <c r="DM314" s="113">
        <v>0</v>
      </c>
      <c r="DN314" s="113">
        <v>0</v>
      </c>
      <c r="DO314" s="113">
        <v>0</v>
      </c>
      <c r="DP314" s="113">
        <v>0</v>
      </c>
      <c r="DQ314" s="113">
        <v>0</v>
      </c>
      <c r="DR314" s="113">
        <v>0</v>
      </c>
      <c r="DS314" s="113">
        <v>0</v>
      </c>
      <c r="DT314" s="113">
        <v>0</v>
      </c>
      <c r="DU314" s="113">
        <v>0</v>
      </c>
      <c r="DV314" s="113">
        <v>0</v>
      </c>
      <c r="DW314" s="113">
        <v>0</v>
      </c>
      <c r="DX314" s="113">
        <v>0</v>
      </c>
      <c r="DY314" s="113">
        <v>0</v>
      </c>
      <c r="DZ314" s="113">
        <v>0</v>
      </c>
      <c r="EA314" s="113">
        <v>0</v>
      </c>
      <c r="EB314" s="113">
        <v>0</v>
      </c>
      <c r="EC314" s="113">
        <v>0</v>
      </c>
      <c r="ED314" s="113">
        <v>0</v>
      </c>
      <c r="EE314" s="113">
        <v>0</v>
      </c>
      <c r="EF314" s="113">
        <v>0</v>
      </c>
      <c r="EG314" s="113">
        <v>0</v>
      </c>
      <c r="EH314" s="113">
        <v>0</v>
      </c>
      <c r="EI314" s="113">
        <v>0</v>
      </c>
      <c r="EJ314" s="113">
        <v>0</v>
      </c>
      <c r="EK314" s="113">
        <v>0</v>
      </c>
      <c r="EL314" s="113">
        <v>0</v>
      </c>
      <c r="EM314" s="113">
        <v>0</v>
      </c>
      <c r="EN314" s="113">
        <v>0</v>
      </c>
      <c r="EO314" s="113">
        <v>0</v>
      </c>
      <c r="EP314" s="113">
        <v>0</v>
      </c>
      <c r="EQ314" s="113">
        <v>0</v>
      </c>
      <c r="ER314" s="113">
        <v>0</v>
      </c>
      <c r="ES314" s="113">
        <v>0</v>
      </c>
      <c r="ET314" s="113">
        <v>0</v>
      </c>
      <c r="EU314" s="113">
        <v>0</v>
      </c>
      <c r="EV314" s="113">
        <v>0</v>
      </c>
      <c r="EW314" s="113">
        <v>0</v>
      </c>
      <c r="EX314" s="113">
        <v>0</v>
      </c>
      <c r="EY314" s="113">
        <v>0</v>
      </c>
      <c r="EZ314" s="113">
        <v>0</v>
      </c>
      <c r="FA314" s="113">
        <v>0</v>
      </c>
      <c r="FB314" s="113">
        <v>0</v>
      </c>
      <c r="FC314" s="113">
        <v>0</v>
      </c>
      <c r="FD314" s="113">
        <v>0</v>
      </c>
      <c r="FE314" s="113">
        <v>0</v>
      </c>
      <c r="FF314" s="113">
        <v>0</v>
      </c>
      <c r="FG314" s="113">
        <v>0</v>
      </c>
      <c r="FH314" s="113">
        <v>0</v>
      </c>
      <c r="FI314" s="113">
        <v>0</v>
      </c>
      <c r="FJ314" s="113">
        <v>0</v>
      </c>
      <c r="FK314" s="113">
        <v>0</v>
      </c>
      <c r="FL314" s="113">
        <v>0</v>
      </c>
      <c r="FM314" s="113">
        <v>0</v>
      </c>
      <c r="FN314" s="113">
        <v>0</v>
      </c>
      <c r="FO314" s="113">
        <v>0</v>
      </c>
      <c r="FP314" s="113">
        <v>0</v>
      </c>
      <c r="FQ314" s="113">
        <v>0</v>
      </c>
      <c r="FR314" s="113">
        <v>0</v>
      </c>
      <c r="FS314" s="113">
        <v>0</v>
      </c>
      <c r="FT314" s="113">
        <v>0</v>
      </c>
      <c r="FU314" s="113">
        <v>0</v>
      </c>
      <c r="FV314" s="113">
        <v>0</v>
      </c>
      <c r="FW314" s="113">
        <v>0</v>
      </c>
      <c r="FX314" s="113">
        <v>0</v>
      </c>
      <c r="FY314" s="113">
        <v>0</v>
      </c>
      <c r="FZ314" s="113">
        <v>0</v>
      </c>
      <c r="GA314" s="113">
        <v>0</v>
      </c>
      <c r="GB314" s="113">
        <v>0</v>
      </c>
      <c r="GC314" s="113">
        <v>0</v>
      </c>
      <c r="GD314" s="113">
        <v>0</v>
      </c>
      <c r="GE314" s="113">
        <v>0</v>
      </c>
      <c r="GF314" s="113">
        <v>0</v>
      </c>
      <c r="GG314" s="113">
        <v>0</v>
      </c>
      <c r="GH314" s="113">
        <v>0</v>
      </c>
      <c r="GI314" s="113">
        <f>SUM(E314:GH314)</f>
        <v>200</v>
      </c>
    </row>
    <row r="315" spans="1:191" ht="10.5">
      <c r="A315" s="7" t="s">
        <v>451</v>
      </c>
      <c r="B315" s="726" t="s">
        <v>452</v>
      </c>
      <c r="C315" s="726"/>
      <c r="D315" s="72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  <c r="BD315" s="116"/>
      <c r="BE315" s="116"/>
      <c r="BF315" s="116"/>
      <c r="BG315" s="116"/>
      <c r="BH315" s="116"/>
      <c r="BI315" s="116"/>
      <c r="BJ315" s="116"/>
      <c r="BK315" s="116"/>
      <c r="BL315" s="116"/>
      <c r="BM315" s="116"/>
      <c r="BN315" s="116"/>
      <c r="BO315" s="116"/>
      <c r="BP315" s="116"/>
      <c r="BQ315" s="116"/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  <c r="EB315" s="116"/>
      <c r="EC315" s="116"/>
      <c r="ED315" s="116"/>
      <c r="EE315" s="116"/>
      <c r="EF315" s="116"/>
      <c r="EG315" s="116"/>
      <c r="EH315" s="116"/>
      <c r="EI315" s="116"/>
      <c r="EJ315" s="116"/>
      <c r="EK315" s="116"/>
      <c r="EL315" s="116"/>
      <c r="EM315" s="116"/>
      <c r="EN315" s="116"/>
      <c r="EO315" s="116"/>
      <c r="EP315" s="116"/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6"/>
      <c r="FA315" s="116"/>
      <c r="FB315" s="116"/>
      <c r="FC315" s="116"/>
      <c r="FD315" s="116"/>
      <c r="FE315" s="116"/>
      <c r="FF315" s="116"/>
      <c r="FG315" s="116"/>
      <c r="FH315" s="116"/>
      <c r="FI315" s="116"/>
      <c r="FJ315" s="116"/>
      <c r="FK315" s="116"/>
      <c r="FL315" s="116"/>
      <c r="FM315" s="116"/>
      <c r="FN315" s="116"/>
      <c r="FO315" s="116"/>
      <c r="FP315" s="116"/>
      <c r="FQ315" s="116"/>
      <c r="FR315" s="116"/>
      <c r="FS315" s="116"/>
      <c r="FT315" s="116"/>
      <c r="FU315" s="116"/>
      <c r="FV315" s="116"/>
      <c r="FW315" s="116"/>
      <c r="FX315" s="116"/>
      <c r="FY315" s="116"/>
      <c r="FZ315" s="116"/>
      <c r="GA315" s="116"/>
      <c r="GB315" s="116"/>
      <c r="GC315" s="116"/>
      <c r="GD315" s="116"/>
      <c r="GE315" s="116"/>
      <c r="GF315" s="116"/>
      <c r="GG315" s="116"/>
      <c r="GH315" s="116"/>
      <c r="GI315" s="116"/>
    </row>
    <row r="316" spans="1:191">
      <c r="A316" s="727" t="s">
        <v>0</v>
      </c>
      <c r="B316" s="727"/>
      <c r="C316" s="9" t="s">
        <v>395</v>
      </c>
      <c r="D316" t="s">
        <v>396</v>
      </c>
      <c r="E316" s="113">
        <v>0</v>
      </c>
      <c r="F316" s="113">
        <v>0</v>
      </c>
      <c r="G316" s="113">
        <v>0</v>
      </c>
      <c r="H316" s="113">
        <v>0</v>
      </c>
      <c r="I316" s="113">
        <v>0</v>
      </c>
      <c r="J316" s="113">
        <v>0</v>
      </c>
      <c r="K316" s="113">
        <v>0</v>
      </c>
      <c r="L316" s="113">
        <v>0</v>
      </c>
      <c r="M316" s="113">
        <v>0</v>
      </c>
      <c r="N316" s="113">
        <v>0</v>
      </c>
      <c r="O316" s="113">
        <v>0</v>
      </c>
      <c r="P316" s="113">
        <v>0</v>
      </c>
      <c r="Q316" s="113">
        <v>0</v>
      </c>
      <c r="R316" s="113">
        <v>0</v>
      </c>
      <c r="S316" s="113">
        <v>0</v>
      </c>
      <c r="T316" s="113">
        <v>0</v>
      </c>
      <c r="U316" s="113">
        <v>0</v>
      </c>
      <c r="V316" s="113">
        <v>0</v>
      </c>
      <c r="W316" s="113">
        <v>0</v>
      </c>
      <c r="X316" s="113">
        <v>0</v>
      </c>
      <c r="Y316" s="113">
        <v>0</v>
      </c>
      <c r="Z316" s="113">
        <v>0</v>
      </c>
      <c r="AA316" s="113">
        <v>0</v>
      </c>
      <c r="AB316" s="113">
        <v>0</v>
      </c>
      <c r="AC316" s="113">
        <v>0</v>
      </c>
      <c r="AD316" s="113">
        <v>0</v>
      </c>
      <c r="AE316" s="113">
        <v>0</v>
      </c>
      <c r="AF316" s="113">
        <v>0</v>
      </c>
      <c r="AG316" s="113">
        <v>0</v>
      </c>
      <c r="AH316" s="113">
        <v>0</v>
      </c>
      <c r="AI316" s="113">
        <v>0</v>
      </c>
      <c r="AJ316" s="113">
        <v>0</v>
      </c>
      <c r="AK316" s="113">
        <v>0</v>
      </c>
      <c r="AL316" s="113">
        <v>0</v>
      </c>
      <c r="AM316" s="113">
        <v>0</v>
      </c>
      <c r="AN316" s="113">
        <v>0</v>
      </c>
      <c r="AO316" s="113">
        <v>0</v>
      </c>
      <c r="AP316" s="113">
        <v>0</v>
      </c>
      <c r="AQ316" s="113">
        <v>0</v>
      </c>
      <c r="AR316" s="113">
        <v>0</v>
      </c>
      <c r="AS316" s="113">
        <v>0</v>
      </c>
      <c r="AT316" s="113">
        <v>0</v>
      </c>
      <c r="AU316" s="113">
        <v>0</v>
      </c>
      <c r="AV316" s="113">
        <v>0</v>
      </c>
      <c r="AW316" s="113">
        <v>0</v>
      </c>
      <c r="AX316" s="113">
        <v>0</v>
      </c>
      <c r="AY316" s="113">
        <v>0</v>
      </c>
      <c r="AZ316" s="113">
        <v>0</v>
      </c>
      <c r="BA316" s="113">
        <v>0</v>
      </c>
      <c r="BB316" s="113">
        <v>0</v>
      </c>
      <c r="BC316" s="113">
        <v>0</v>
      </c>
      <c r="BD316" s="113">
        <v>0</v>
      </c>
      <c r="BE316" s="113">
        <v>0</v>
      </c>
      <c r="BF316" s="113">
        <v>0</v>
      </c>
      <c r="BG316" s="113">
        <v>0</v>
      </c>
      <c r="BH316" s="113">
        <v>0</v>
      </c>
      <c r="BI316" s="113">
        <v>0</v>
      </c>
      <c r="BJ316" s="113">
        <v>0</v>
      </c>
      <c r="BK316" s="113">
        <v>0</v>
      </c>
      <c r="BL316" s="113">
        <v>0</v>
      </c>
      <c r="BM316" s="113">
        <v>0</v>
      </c>
      <c r="BN316" s="113">
        <v>0</v>
      </c>
      <c r="BO316" s="113">
        <v>0</v>
      </c>
      <c r="BP316" s="113">
        <v>0</v>
      </c>
      <c r="BQ316" s="113">
        <v>0</v>
      </c>
      <c r="BR316" s="113">
        <v>0</v>
      </c>
      <c r="BS316" s="113">
        <v>0</v>
      </c>
      <c r="BT316" s="113">
        <v>0</v>
      </c>
      <c r="BU316" s="113">
        <v>0</v>
      </c>
      <c r="BV316" s="113">
        <v>0</v>
      </c>
      <c r="BW316" s="113">
        <v>0</v>
      </c>
      <c r="BX316" s="113">
        <v>0</v>
      </c>
      <c r="BY316" s="113">
        <v>0</v>
      </c>
      <c r="BZ316" s="113">
        <v>0</v>
      </c>
      <c r="CA316" s="113">
        <v>0</v>
      </c>
      <c r="CB316" s="113">
        <v>0</v>
      </c>
      <c r="CC316" s="113">
        <v>0</v>
      </c>
      <c r="CD316" s="113">
        <v>0</v>
      </c>
      <c r="CE316" s="113">
        <v>0</v>
      </c>
      <c r="CF316" s="113">
        <v>0</v>
      </c>
      <c r="CG316" s="113">
        <v>0</v>
      </c>
      <c r="CH316" s="113">
        <v>0</v>
      </c>
      <c r="CI316" s="113">
        <v>0</v>
      </c>
      <c r="CJ316" s="113">
        <v>0</v>
      </c>
      <c r="CK316" s="113">
        <v>0</v>
      </c>
      <c r="CL316" s="113">
        <v>0</v>
      </c>
      <c r="CM316" s="113">
        <v>0</v>
      </c>
      <c r="CN316" s="113">
        <v>0</v>
      </c>
      <c r="CO316" s="113">
        <v>0</v>
      </c>
      <c r="CP316" s="113">
        <v>0</v>
      </c>
      <c r="CQ316" s="113">
        <v>0</v>
      </c>
      <c r="CR316" s="113">
        <v>0</v>
      </c>
      <c r="CS316" s="113">
        <v>0</v>
      </c>
      <c r="CT316" s="113">
        <v>0</v>
      </c>
      <c r="CU316" s="113">
        <v>0</v>
      </c>
      <c r="CV316" s="113">
        <v>0</v>
      </c>
      <c r="CW316" s="113">
        <v>0</v>
      </c>
      <c r="CX316" s="113">
        <v>0</v>
      </c>
      <c r="CY316" s="113">
        <v>0</v>
      </c>
      <c r="CZ316" s="113">
        <v>0</v>
      </c>
      <c r="DA316" s="113">
        <v>0</v>
      </c>
      <c r="DB316" s="113">
        <v>0</v>
      </c>
      <c r="DC316" s="113">
        <v>0</v>
      </c>
      <c r="DD316" s="113">
        <v>0</v>
      </c>
      <c r="DE316" s="113">
        <v>0</v>
      </c>
      <c r="DF316" s="113">
        <v>0</v>
      </c>
      <c r="DG316" s="113">
        <v>0</v>
      </c>
      <c r="DH316" s="113">
        <v>0</v>
      </c>
      <c r="DI316" s="113">
        <v>0</v>
      </c>
      <c r="DJ316" s="113">
        <v>0</v>
      </c>
      <c r="DK316" s="113">
        <v>0</v>
      </c>
      <c r="DL316" s="113">
        <v>0</v>
      </c>
      <c r="DM316" s="113">
        <v>0</v>
      </c>
      <c r="DN316" s="113">
        <v>0</v>
      </c>
      <c r="DO316" s="113">
        <v>0</v>
      </c>
      <c r="DP316" s="113">
        <v>0</v>
      </c>
      <c r="DQ316" s="113">
        <v>0</v>
      </c>
      <c r="DR316" s="113">
        <v>0</v>
      </c>
      <c r="DS316" s="113">
        <v>0</v>
      </c>
      <c r="DT316" s="113">
        <v>0</v>
      </c>
      <c r="DU316" s="113">
        <v>0</v>
      </c>
      <c r="DV316" s="113">
        <v>0</v>
      </c>
      <c r="DW316" s="113">
        <v>0</v>
      </c>
      <c r="DX316" s="113">
        <v>0</v>
      </c>
      <c r="DY316" s="113">
        <v>0</v>
      </c>
      <c r="DZ316" s="113">
        <v>0</v>
      </c>
      <c r="EA316" s="113">
        <v>0</v>
      </c>
      <c r="EB316" s="113">
        <v>0</v>
      </c>
      <c r="EC316" s="113">
        <v>0</v>
      </c>
      <c r="ED316" s="113">
        <v>0</v>
      </c>
      <c r="EE316" s="113">
        <v>0</v>
      </c>
      <c r="EF316" s="113">
        <v>0</v>
      </c>
      <c r="EG316" s="113">
        <v>0</v>
      </c>
      <c r="EH316" s="113">
        <v>0</v>
      </c>
      <c r="EI316" s="113">
        <v>0</v>
      </c>
      <c r="EJ316" s="113">
        <v>0</v>
      </c>
      <c r="EK316" s="113">
        <v>0</v>
      </c>
      <c r="EL316" s="113">
        <v>0</v>
      </c>
      <c r="EM316" s="113">
        <v>0</v>
      </c>
      <c r="EN316" s="113">
        <v>0</v>
      </c>
      <c r="EO316" s="113">
        <v>0</v>
      </c>
      <c r="EP316" s="113">
        <v>0</v>
      </c>
      <c r="EQ316" s="113">
        <v>0</v>
      </c>
      <c r="ER316" s="113">
        <v>0</v>
      </c>
      <c r="ES316" s="113">
        <v>0</v>
      </c>
      <c r="ET316" s="113">
        <v>0</v>
      </c>
      <c r="EU316" s="113">
        <v>0</v>
      </c>
      <c r="EV316" s="113">
        <v>0</v>
      </c>
      <c r="EW316" s="113">
        <v>0</v>
      </c>
      <c r="EX316" s="113">
        <v>0</v>
      </c>
      <c r="EY316" s="113">
        <v>0</v>
      </c>
      <c r="EZ316" s="113">
        <v>0</v>
      </c>
      <c r="FA316" s="113">
        <v>4203.8900000000003</v>
      </c>
      <c r="FB316" s="113">
        <v>0</v>
      </c>
      <c r="FC316" s="113">
        <v>0</v>
      </c>
      <c r="FD316" s="113">
        <v>0</v>
      </c>
      <c r="FE316" s="113">
        <v>0</v>
      </c>
      <c r="FF316" s="113">
        <v>0</v>
      </c>
      <c r="FG316" s="113">
        <v>0</v>
      </c>
      <c r="FH316" s="113">
        <v>0</v>
      </c>
      <c r="FI316" s="113">
        <v>0</v>
      </c>
      <c r="FJ316" s="113">
        <v>0</v>
      </c>
      <c r="FK316" s="113">
        <v>0</v>
      </c>
      <c r="FL316" s="113">
        <v>0</v>
      </c>
      <c r="FM316" s="113">
        <v>0</v>
      </c>
      <c r="FN316" s="113">
        <v>0</v>
      </c>
      <c r="FO316" s="113">
        <v>0</v>
      </c>
      <c r="FP316" s="113">
        <v>0</v>
      </c>
      <c r="FQ316" s="113">
        <v>0</v>
      </c>
      <c r="FR316" s="113">
        <v>0</v>
      </c>
      <c r="FS316" s="113">
        <v>0</v>
      </c>
      <c r="FT316" s="113">
        <v>0</v>
      </c>
      <c r="FU316" s="113">
        <v>0</v>
      </c>
      <c r="FV316" s="113">
        <v>0</v>
      </c>
      <c r="FW316" s="113">
        <v>0</v>
      </c>
      <c r="FX316" s="113">
        <v>0</v>
      </c>
      <c r="FY316" s="113">
        <v>0</v>
      </c>
      <c r="FZ316" s="113">
        <v>0</v>
      </c>
      <c r="GA316" s="113">
        <v>0</v>
      </c>
      <c r="GB316" s="113">
        <v>0</v>
      </c>
      <c r="GC316" s="113">
        <v>0</v>
      </c>
      <c r="GD316" s="113">
        <v>0</v>
      </c>
      <c r="GE316" s="113">
        <v>0</v>
      </c>
      <c r="GF316" s="113">
        <v>0</v>
      </c>
      <c r="GG316" s="113">
        <v>0</v>
      </c>
      <c r="GH316" s="113">
        <v>0</v>
      </c>
      <c r="GI316" s="113">
        <f>SUM(E316:GH316)</f>
        <v>4203.8900000000003</v>
      </c>
    </row>
    <row r="317" spans="1:191" ht="11" thickBot="1">
      <c r="A317" s="10" t="s">
        <v>391</v>
      </c>
      <c r="B317" s="725" t="s">
        <v>453</v>
      </c>
      <c r="C317" s="725"/>
      <c r="D317" s="725"/>
      <c r="E317" s="115">
        <f t="shared" ref="E317:AJ317" si="167">SUBTOTAL(9,E249:E316)</f>
        <v>0</v>
      </c>
      <c r="F317" s="115">
        <f t="shared" si="167"/>
        <v>0</v>
      </c>
      <c r="G317" s="115">
        <f t="shared" si="167"/>
        <v>0</v>
      </c>
      <c r="H317" s="115">
        <f t="shared" si="167"/>
        <v>1378678.3900000001</v>
      </c>
      <c r="I317" s="115">
        <f t="shared" si="167"/>
        <v>11774089.340000002</v>
      </c>
      <c r="J317" s="115">
        <f t="shared" si="167"/>
        <v>0</v>
      </c>
      <c r="K317" s="115">
        <f t="shared" si="167"/>
        <v>49059.76</v>
      </c>
      <c r="L317" s="115">
        <f t="shared" si="167"/>
        <v>0</v>
      </c>
      <c r="M317" s="115">
        <f t="shared" si="167"/>
        <v>0</v>
      </c>
      <c r="N317" s="115">
        <f t="shared" si="167"/>
        <v>0</v>
      </c>
      <c r="O317" s="115">
        <f t="shared" si="167"/>
        <v>6615.84</v>
      </c>
      <c r="P317" s="115">
        <f t="shared" si="167"/>
        <v>0</v>
      </c>
      <c r="Q317" s="115">
        <f t="shared" si="167"/>
        <v>363599.16000000003</v>
      </c>
      <c r="R317" s="115">
        <f t="shared" si="167"/>
        <v>0</v>
      </c>
      <c r="S317" s="115">
        <f t="shared" si="167"/>
        <v>102142.45</v>
      </c>
      <c r="T317" s="115">
        <f t="shared" si="167"/>
        <v>737044.34</v>
      </c>
      <c r="U317" s="115">
        <f t="shared" si="167"/>
        <v>2409454.9899999998</v>
      </c>
      <c r="V317" s="115">
        <f t="shared" si="167"/>
        <v>865198.32000000007</v>
      </c>
      <c r="W317" s="115">
        <f t="shared" si="167"/>
        <v>30458.43</v>
      </c>
      <c r="X317" s="115">
        <f t="shared" si="167"/>
        <v>1047967.66</v>
      </c>
      <c r="Y317" s="115">
        <f t="shared" si="167"/>
        <v>14984.06</v>
      </c>
      <c r="Z317" s="115">
        <f t="shared" si="167"/>
        <v>9179376.1100000013</v>
      </c>
      <c r="AA317" s="115">
        <f t="shared" si="167"/>
        <v>0</v>
      </c>
      <c r="AB317" s="115">
        <f t="shared" si="167"/>
        <v>144639.95000000001</v>
      </c>
      <c r="AC317" s="115">
        <f t="shared" si="167"/>
        <v>110503.34</v>
      </c>
      <c r="AD317" s="115">
        <f t="shared" si="167"/>
        <v>38700.31</v>
      </c>
      <c r="AE317" s="115">
        <f t="shared" si="167"/>
        <v>36407.550000000003</v>
      </c>
      <c r="AF317" s="115">
        <f t="shared" si="167"/>
        <v>1134373.1499999999</v>
      </c>
      <c r="AG317" s="115">
        <f t="shared" si="167"/>
        <v>474278.13</v>
      </c>
      <c r="AH317" s="115">
        <f t="shared" si="167"/>
        <v>0</v>
      </c>
      <c r="AI317" s="115">
        <f t="shared" si="167"/>
        <v>18170.21</v>
      </c>
      <c r="AJ317" s="115">
        <f t="shared" si="167"/>
        <v>0</v>
      </c>
      <c r="AK317" s="115">
        <f t="shared" ref="AK317:BP317" si="168">SUBTOTAL(9,AK249:AK316)</f>
        <v>526996.54</v>
      </c>
      <c r="AL317" s="115">
        <f t="shared" si="168"/>
        <v>85463</v>
      </c>
      <c r="AM317" s="115">
        <f t="shared" si="168"/>
        <v>197322.84000000003</v>
      </c>
      <c r="AN317" s="115">
        <f t="shared" si="168"/>
        <v>28742.1</v>
      </c>
      <c r="AO317" s="115">
        <f t="shared" si="168"/>
        <v>86346.72</v>
      </c>
      <c r="AP317" s="115">
        <f t="shared" si="168"/>
        <v>27667</v>
      </c>
      <c r="AQ317" s="115">
        <f t="shared" si="168"/>
        <v>0</v>
      </c>
      <c r="AR317" s="115">
        <f t="shared" si="168"/>
        <v>924993.53</v>
      </c>
      <c r="AS317" s="115">
        <f t="shared" si="168"/>
        <v>25279.75</v>
      </c>
      <c r="AT317" s="115">
        <f t="shared" si="168"/>
        <v>1140107.3099999998</v>
      </c>
      <c r="AU317" s="115">
        <f t="shared" si="168"/>
        <v>190361.06</v>
      </c>
      <c r="AV317" s="115">
        <f t="shared" si="168"/>
        <v>0</v>
      </c>
      <c r="AW317" s="115">
        <f t="shared" si="168"/>
        <v>0</v>
      </c>
      <c r="AX317" s="115">
        <f t="shared" si="168"/>
        <v>0</v>
      </c>
      <c r="AY317" s="115">
        <f t="shared" si="168"/>
        <v>1982320.2</v>
      </c>
      <c r="AZ317" s="115">
        <f t="shared" si="168"/>
        <v>19033.07</v>
      </c>
      <c r="BA317" s="115">
        <f t="shared" si="168"/>
        <v>30724.79</v>
      </c>
      <c r="BB317" s="115">
        <f t="shared" si="168"/>
        <v>2276644.4900000002</v>
      </c>
      <c r="BC317" s="115">
        <f t="shared" si="168"/>
        <v>11970062.990000002</v>
      </c>
      <c r="BD317" s="115">
        <f t="shared" si="168"/>
        <v>0</v>
      </c>
      <c r="BE317" s="115">
        <f t="shared" si="168"/>
        <v>20513.16</v>
      </c>
      <c r="BF317" s="115">
        <f t="shared" si="168"/>
        <v>2427299.38</v>
      </c>
      <c r="BG317" s="115">
        <f t="shared" si="168"/>
        <v>76110.62</v>
      </c>
      <c r="BH317" s="115">
        <f t="shared" si="168"/>
        <v>90325.96</v>
      </c>
      <c r="BI317" s="115">
        <f t="shared" si="168"/>
        <v>0</v>
      </c>
      <c r="BJ317" s="115">
        <f t="shared" si="168"/>
        <v>919002.43</v>
      </c>
      <c r="BK317" s="115">
        <f t="shared" si="168"/>
        <v>36501.9</v>
      </c>
      <c r="BL317" s="115">
        <f t="shared" si="168"/>
        <v>0</v>
      </c>
      <c r="BM317" s="115">
        <f t="shared" si="168"/>
        <v>20046</v>
      </c>
      <c r="BN317" s="115">
        <f t="shared" si="168"/>
        <v>920.87</v>
      </c>
      <c r="BO317" s="115">
        <f t="shared" si="168"/>
        <v>55561.33</v>
      </c>
      <c r="BP317" s="115">
        <f t="shared" si="168"/>
        <v>341351.93</v>
      </c>
      <c r="BQ317" s="115">
        <f t="shared" ref="BQ317:CV317" si="169">SUBTOTAL(9,BQ249:BQ316)</f>
        <v>648739.25</v>
      </c>
      <c r="BR317" s="115">
        <f t="shared" si="169"/>
        <v>0</v>
      </c>
      <c r="BS317" s="115">
        <f t="shared" si="169"/>
        <v>11246.99</v>
      </c>
      <c r="BT317" s="115">
        <f t="shared" si="169"/>
        <v>593.58000000000004</v>
      </c>
      <c r="BU317" s="115">
        <f t="shared" si="169"/>
        <v>26892.61</v>
      </c>
      <c r="BV317" s="115">
        <f t="shared" si="169"/>
        <v>6552988.5500000007</v>
      </c>
      <c r="BW317" s="115">
        <f t="shared" si="169"/>
        <v>289.69</v>
      </c>
      <c r="BX317" s="115">
        <f t="shared" si="169"/>
        <v>432546.06</v>
      </c>
      <c r="BY317" s="115">
        <f t="shared" si="169"/>
        <v>31391</v>
      </c>
      <c r="BZ317" s="115">
        <f t="shared" si="169"/>
        <v>41477.800000000003</v>
      </c>
      <c r="CA317" s="115">
        <f t="shared" si="169"/>
        <v>44980.450000000004</v>
      </c>
      <c r="CB317" s="115">
        <f t="shared" si="169"/>
        <v>1697960.96</v>
      </c>
      <c r="CC317" s="115">
        <f t="shared" si="169"/>
        <v>161883.37</v>
      </c>
      <c r="CD317" s="115">
        <f t="shared" si="169"/>
        <v>635322.56999999995</v>
      </c>
      <c r="CE317" s="115">
        <f t="shared" si="169"/>
        <v>305272.15000000002</v>
      </c>
      <c r="CF317" s="115">
        <f t="shared" si="169"/>
        <v>0</v>
      </c>
      <c r="CG317" s="115">
        <f t="shared" si="169"/>
        <v>18932.45</v>
      </c>
      <c r="CH317" s="115">
        <f t="shared" si="169"/>
        <v>10879.86</v>
      </c>
      <c r="CI317" s="115">
        <f t="shared" si="169"/>
        <v>0</v>
      </c>
      <c r="CJ317" s="115">
        <f t="shared" si="169"/>
        <v>7776.71</v>
      </c>
      <c r="CK317" s="115">
        <f t="shared" si="169"/>
        <v>54593.47</v>
      </c>
      <c r="CL317" s="115">
        <f t="shared" si="169"/>
        <v>36923.83</v>
      </c>
      <c r="CM317" s="115">
        <f t="shared" si="169"/>
        <v>22084.84</v>
      </c>
      <c r="CN317" s="115">
        <f t="shared" si="169"/>
        <v>0</v>
      </c>
      <c r="CO317" s="115">
        <f t="shared" si="169"/>
        <v>1877689.65</v>
      </c>
      <c r="CP317" s="115">
        <f t="shared" si="169"/>
        <v>370708.66</v>
      </c>
      <c r="CQ317" s="115">
        <f t="shared" si="169"/>
        <v>62628.979999999996</v>
      </c>
      <c r="CR317" s="115">
        <f t="shared" si="169"/>
        <v>108904.37</v>
      </c>
      <c r="CS317" s="115">
        <f t="shared" si="169"/>
        <v>0</v>
      </c>
      <c r="CT317" s="115">
        <f t="shared" si="169"/>
        <v>0</v>
      </c>
      <c r="CU317" s="115">
        <f t="shared" si="169"/>
        <v>0</v>
      </c>
      <c r="CV317" s="115">
        <f t="shared" si="169"/>
        <v>0</v>
      </c>
      <c r="CW317" s="115">
        <f t="shared" ref="CW317:EB317" si="170">SUBTOTAL(9,CW249:CW316)</f>
        <v>0</v>
      </c>
      <c r="CX317" s="115">
        <f t="shared" si="170"/>
        <v>490849.56</v>
      </c>
      <c r="CY317" s="115">
        <f t="shared" si="170"/>
        <v>347926.68</v>
      </c>
      <c r="CZ317" s="115">
        <f t="shared" si="170"/>
        <v>597814.52</v>
      </c>
      <c r="DA317" s="115">
        <f t="shared" si="170"/>
        <v>246188.29</v>
      </c>
      <c r="DB317" s="115">
        <f t="shared" si="170"/>
        <v>76715.5</v>
      </c>
      <c r="DC317" s="115">
        <f t="shared" si="170"/>
        <v>63413.19</v>
      </c>
      <c r="DD317" s="115">
        <f t="shared" si="170"/>
        <v>52712.57</v>
      </c>
      <c r="DE317" s="115">
        <f t="shared" si="170"/>
        <v>4096.1099999999997</v>
      </c>
      <c r="DF317" s="115">
        <f t="shared" si="170"/>
        <v>22608.54</v>
      </c>
      <c r="DG317" s="115">
        <f t="shared" si="170"/>
        <v>2291578.85</v>
      </c>
      <c r="DH317" s="115">
        <f t="shared" si="170"/>
        <v>1526263.62</v>
      </c>
      <c r="DI317" s="115">
        <f t="shared" si="170"/>
        <v>17002.349999999999</v>
      </c>
      <c r="DJ317" s="115">
        <f t="shared" si="170"/>
        <v>284380.71999999997</v>
      </c>
      <c r="DK317" s="115">
        <f t="shared" si="170"/>
        <v>19764</v>
      </c>
      <c r="DL317" s="115">
        <f t="shared" si="170"/>
        <v>0</v>
      </c>
      <c r="DM317" s="115">
        <f t="shared" si="170"/>
        <v>1773610.25</v>
      </c>
      <c r="DN317" s="115">
        <f t="shared" si="170"/>
        <v>117187.74</v>
      </c>
      <c r="DO317" s="115">
        <f t="shared" si="170"/>
        <v>29975.84</v>
      </c>
      <c r="DP317" s="115">
        <f t="shared" si="170"/>
        <v>666701.56999999995</v>
      </c>
      <c r="DQ317" s="115">
        <f t="shared" si="170"/>
        <v>85463</v>
      </c>
      <c r="DR317" s="115">
        <f t="shared" si="170"/>
        <v>421150.89</v>
      </c>
      <c r="DS317" s="115">
        <f t="shared" si="170"/>
        <v>5509.61</v>
      </c>
      <c r="DT317" s="115">
        <f t="shared" si="170"/>
        <v>0</v>
      </c>
      <c r="DU317" s="115">
        <f t="shared" si="170"/>
        <v>0</v>
      </c>
      <c r="DV317" s="115">
        <f t="shared" si="170"/>
        <v>40313.660000000003</v>
      </c>
      <c r="DW317" s="115">
        <f t="shared" si="170"/>
        <v>0</v>
      </c>
      <c r="DX317" s="115">
        <f t="shared" si="170"/>
        <v>0</v>
      </c>
      <c r="DY317" s="115">
        <f t="shared" si="170"/>
        <v>317874.42</v>
      </c>
      <c r="DZ317" s="115">
        <f t="shared" si="170"/>
        <v>201.74</v>
      </c>
      <c r="EA317" s="115">
        <f t="shared" si="170"/>
        <v>2350.5500000000002</v>
      </c>
      <c r="EB317" s="115">
        <f t="shared" si="170"/>
        <v>7106.58</v>
      </c>
      <c r="EC317" s="115">
        <f t="shared" ref="EC317:FH317" si="171">SUBTOTAL(9,EC249:EC316)</f>
        <v>16061.72</v>
      </c>
      <c r="ED317" s="115">
        <f t="shared" si="171"/>
        <v>33.619999999999997</v>
      </c>
      <c r="EE317" s="115">
        <f t="shared" si="171"/>
        <v>63264.9</v>
      </c>
      <c r="EF317" s="115">
        <f t="shared" si="171"/>
        <v>0</v>
      </c>
      <c r="EG317" s="115">
        <f t="shared" si="171"/>
        <v>8800.42</v>
      </c>
      <c r="EH317" s="115">
        <f t="shared" si="171"/>
        <v>0</v>
      </c>
      <c r="EI317" s="115">
        <f t="shared" si="171"/>
        <v>159463.83000000002</v>
      </c>
      <c r="EJ317" s="115">
        <f t="shared" si="171"/>
        <v>175521.58</v>
      </c>
      <c r="EK317" s="115">
        <f t="shared" si="171"/>
        <v>186308.07</v>
      </c>
      <c r="EL317" s="115">
        <f t="shared" si="171"/>
        <v>0</v>
      </c>
      <c r="EM317" s="115">
        <f t="shared" si="171"/>
        <v>42334.48</v>
      </c>
      <c r="EN317" s="115">
        <f t="shared" si="171"/>
        <v>12313.19</v>
      </c>
      <c r="EO317" s="115">
        <f t="shared" si="171"/>
        <v>275284.28000000003</v>
      </c>
      <c r="EP317" s="115">
        <f t="shared" si="171"/>
        <v>2608990.58</v>
      </c>
      <c r="EQ317" s="115">
        <f t="shared" si="171"/>
        <v>2670715.1800000002</v>
      </c>
      <c r="ER317" s="115">
        <f t="shared" si="171"/>
        <v>11560.46</v>
      </c>
      <c r="ES317" s="115">
        <f t="shared" si="171"/>
        <v>258.29000000000002</v>
      </c>
      <c r="ET317" s="115">
        <f t="shared" si="171"/>
        <v>0</v>
      </c>
      <c r="EU317" s="115">
        <f t="shared" si="171"/>
        <v>0</v>
      </c>
      <c r="EV317" s="115">
        <f t="shared" si="171"/>
        <v>4326.8</v>
      </c>
      <c r="EW317" s="115">
        <f t="shared" si="171"/>
        <v>137340.99</v>
      </c>
      <c r="EX317" s="115">
        <f t="shared" si="171"/>
        <v>3293.97</v>
      </c>
      <c r="EY317" s="115">
        <f t="shared" si="171"/>
        <v>0</v>
      </c>
      <c r="EZ317" s="115">
        <f t="shared" si="171"/>
        <v>0</v>
      </c>
      <c r="FA317" s="115">
        <f t="shared" si="171"/>
        <v>9047.380000000001</v>
      </c>
      <c r="FB317" s="115">
        <f t="shared" si="171"/>
        <v>34246.04</v>
      </c>
      <c r="FC317" s="115">
        <f t="shared" si="171"/>
        <v>0</v>
      </c>
      <c r="FD317" s="115">
        <f t="shared" si="171"/>
        <v>9477.619999999999</v>
      </c>
      <c r="FE317" s="115">
        <f t="shared" si="171"/>
        <v>0</v>
      </c>
      <c r="FF317" s="115">
        <f t="shared" si="171"/>
        <v>0</v>
      </c>
      <c r="FG317" s="115">
        <f t="shared" si="171"/>
        <v>0</v>
      </c>
      <c r="FH317" s="115">
        <f t="shared" si="171"/>
        <v>0</v>
      </c>
      <c r="FI317" s="115">
        <f t="shared" ref="FI317:GI317" si="172">SUBTOTAL(9,FI249:FI316)</f>
        <v>0</v>
      </c>
      <c r="FJ317" s="115">
        <f t="shared" si="172"/>
        <v>167406.20000000001</v>
      </c>
      <c r="FK317" s="115">
        <f t="shared" si="172"/>
        <v>0</v>
      </c>
      <c r="FL317" s="115">
        <f t="shared" si="172"/>
        <v>1191.5</v>
      </c>
      <c r="FM317" s="115">
        <f t="shared" si="172"/>
        <v>7651.02</v>
      </c>
      <c r="FN317" s="115">
        <f t="shared" si="172"/>
        <v>0</v>
      </c>
      <c r="FO317" s="115">
        <f t="shared" si="172"/>
        <v>0</v>
      </c>
      <c r="FP317" s="115">
        <f t="shared" si="172"/>
        <v>0</v>
      </c>
      <c r="FQ317" s="115">
        <f t="shared" si="172"/>
        <v>3127.3</v>
      </c>
      <c r="FR317" s="115">
        <f t="shared" si="172"/>
        <v>0</v>
      </c>
      <c r="FS317" s="115">
        <f t="shared" si="172"/>
        <v>0</v>
      </c>
      <c r="FT317" s="115">
        <f t="shared" si="172"/>
        <v>0</v>
      </c>
      <c r="FU317" s="115">
        <f t="shared" si="172"/>
        <v>0</v>
      </c>
      <c r="FV317" s="115">
        <f t="shared" si="172"/>
        <v>0</v>
      </c>
      <c r="FW317" s="115">
        <f t="shared" si="172"/>
        <v>0</v>
      </c>
      <c r="FX317" s="115">
        <f t="shared" si="172"/>
        <v>0</v>
      </c>
      <c r="FY317" s="115">
        <f t="shared" si="172"/>
        <v>0</v>
      </c>
      <c r="FZ317" s="115">
        <f t="shared" si="172"/>
        <v>0</v>
      </c>
      <c r="GA317" s="115">
        <f t="shared" si="172"/>
        <v>103153.66</v>
      </c>
      <c r="GB317" s="115">
        <f t="shared" si="172"/>
        <v>0</v>
      </c>
      <c r="GC317" s="115">
        <f t="shared" si="172"/>
        <v>0</v>
      </c>
      <c r="GD317" s="115">
        <f t="shared" si="172"/>
        <v>0</v>
      </c>
      <c r="GE317" s="115">
        <f t="shared" si="172"/>
        <v>2482.79</v>
      </c>
      <c r="GF317" s="115">
        <f t="shared" si="172"/>
        <v>22240.35</v>
      </c>
      <c r="GG317" s="115">
        <f t="shared" si="172"/>
        <v>1038.6500000000001</v>
      </c>
      <c r="GH317" s="115">
        <f t="shared" si="172"/>
        <v>5852.89</v>
      </c>
      <c r="GI317" s="115">
        <f t="shared" si="172"/>
        <v>82829696.419999987</v>
      </c>
    </row>
    <row r="318" spans="1:191" ht="10.5" thickTop="1"/>
    <row r="319" spans="1:191" ht="10.5">
      <c r="A319" s="7" t="s">
        <v>454</v>
      </c>
      <c r="B319" s="726" t="s">
        <v>455</v>
      </c>
      <c r="C319" s="726"/>
      <c r="D319" s="72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116"/>
      <c r="AP319" s="116"/>
      <c r="AQ319" s="116"/>
      <c r="AR319" s="116"/>
      <c r="AS319" s="116"/>
      <c r="AT319" s="116"/>
      <c r="AU319" s="116"/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  <c r="BF319" s="116"/>
      <c r="BG319" s="116"/>
      <c r="BH319" s="116"/>
      <c r="BI319" s="116"/>
      <c r="BJ319" s="116"/>
      <c r="BK319" s="116"/>
      <c r="BL319" s="116"/>
      <c r="BM319" s="116"/>
      <c r="BN319" s="116"/>
      <c r="BO319" s="116"/>
      <c r="BP319" s="116"/>
      <c r="BQ319" s="116"/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  <c r="EB319" s="116"/>
      <c r="EC319" s="116"/>
      <c r="ED319" s="116"/>
      <c r="EE319" s="116"/>
      <c r="EF319" s="116"/>
      <c r="EG319" s="116"/>
      <c r="EH319" s="116"/>
      <c r="EI319" s="116"/>
      <c r="EJ319" s="116"/>
      <c r="EK319" s="116"/>
      <c r="EL319" s="116"/>
      <c r="EM319" s="116"/>
      <c r="EN319" s="116"/>
      <c r="EO319" s="116"/>
      <c r="EP319" s="116"/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6"/>
      <c r="FA319" s="116"/>
      <c r="FB319" s="116"/>
      <c r="FC319" s="116"/>
      <c r="FD319" s="116"/>
      <c r="FE319" s="116"/>
      <c r="FF319" s="116"/>
      <c r="FG319" s="116"/>
      <c r="FH319" s="116"/>
      <c r="FI319" s="116"/>
      <c r="FJ319" s="116"/>
      <c r="FK319" s="116"/>
      <c r="FL319" s="116"/>
      <c r="FM319" s="116"/>
      <c r="FN319" s="116"/>
      <c r="FO319" s="116"/>
      <c r="FP319" s="116"/>
      <c r="FQ319" s="116"/>
      <c r="FR319" s="116"/>
      <c r="FS319" s="116"/>
      <c r="FT319" s="116"/>
      <c r="FU319" s="116"/>
      <c r="FV319" s="116"/>
      <c r="FW319" s="116"/>
      <c r="FX319" s="116"/>
      <c r="FY319" s="116"/>
      <c r="FZ319" s="116"/>
      <c r="GA319" s="116"/>
      <c r="GB319" s="116"/>
      <c r="GC319" s="116"/>
      <c r="GD319" s="116"/>
      <c r="GE319" s="116"/>
      <c r="GF319" s="116"/>
      <c r="GG319" s="116"/>
      <c r="GH319" s="116"/>
      <c r="GI319" s="116"/>
    </row>
    <row r="320" spans="1:191" ht="10.5">
      <c r="A320" s="7" t="s">
        <v>456</v>
      </c>
      <c r="B320" s="726" t="s">
        <v>457</v>
      </c>
      <c r="C320" s="726"/>
      <c r="D320" s="72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  <c r="AI320" s="116"/>
      <c r="AJ320" s="116"/>
      <c r="AK320" s="116"/>
      <c r="AL320" s="116"/>
      <c r="AM320" s="116"/>
      <c r="AN320" s="116"/>
      <c r="AO320" s="116"/>
      <c r="AP320" s="116"/>
      <c r="AQ320" s="116"/>
      <c r="AR320" s="116"/>
      <c r="AS320" s="116"/>
      <c r="AT320" s="116"/>
      <c r="AU320" s="116"/>
      <c r="AV320" s="116"/>
      <c r="AW320" s="116"/>
      <c r="AX320" s="116"/>
      <c r="AY320" s="116"/>
      <c r="AZ320" s="116"/>
      <c r="BA320" s="116"/>
      <c r="BB320" s="116"/>
      <c r="BC320" s="116"/>
      <c r="BD320" s="116"/>
      <c r="BE320" s="116"/>
      <c r="BF320" s="116"/>
      <c r="BG320" s="116"/>
      <c r="BH320" s="116"/>
      <c r="BI320" s="116"/>
      <c r="BJ320" s="116"/>
      <c r="BK320" s="116"/>
      <c r="BL320" s="116"/>
      <c r="BM320" s="116"/>
      <c r="BN320" s="116"/>
      <c r="BO320" s="116"/>
      <c r="BP320" s="116"/>
      <c r="BQ320" s="116"/>
      <c r="BR320" s="116"/>
      <c r="BS320" s="116"/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  <c r="EB320" s="116"/>
      <c r="EC320" s="116"/>
      <c r="ED320" s="116"/>
      <c r="EE320" s="116"/>
      <c r="EF320" s="116"/>
      <c r="EG320" s="116"/>
      <c r="EH320" s="116"/>
      <c r="EI320" s="116"/>
      <c r="EJ320" s="116"/>
      <c r="EK320" s="116"/>
      <c r="EL320" s="116"/>
      <c r="EM320" s="116"/>
      <c r="EN320" s="116"/>
      <c r="EO320" s="116"/>
      <c r="EP320" s="116"/>
      <c r="EQ320" s="116"/>
      <c r="ER320" s="116"/>
      <c r="ES320" s="116"/>
      <c r="ET320" s="116"/>
      <c r="EU320" s="116"/>
      <c r="EV320" s="116"/>
      <c r="EW320" s="116"/>
      <c r="EX320" s="116"/>
      <c r="EY320" s="116"/>
      <c r="EZ320" s="116"/>
      <c r="FA320" s="116"/>
      <c r="FB320" s="116"/>
      <c r="FC320" s="116"/>
      <c r="FD320" s="116"/>
      <c r="FE320" s="116"/>
      <c r="FF320" s="116"/>
      <c r="FG320" s="116"/>
      <c r="FH320" s="116"/>
      <c r="FI320" s="116"/>
      <c r="FJ320" s="116"/>
      <c r="FK320" s="116"/>
      <c r="FL320" s="116"/>
      <c r="FM320" s="116"/>
      <c r="FN320" s="116"/>
      <c r="FO320" s="116"/>
      <c r="FP320" s="116"/>
      <c r="FQ320" s="116"/>
      <c r="FR320" s="116"/>
      <c r="FS320" s="116"/>
      <c r="FT320" s="116"/>
      <c r="FU320" s="116"/>
      <c r="FV320" s="116"/>
      <c r="FW320" s="116"/>
      <c r="FX320" s="116"/>
      <c r="FY320" s="116"/>
      <c r="FZ320" s="116"/>
      <c r="GA320" s="116"/>
      <c r="GB320" s="116"/>
      <c r="GC320" s="116"/>
      <c r="GD320" s="116"/>
      <c r="GE320" s="116"/>
      <c r="GF320" s="116"/>
      <c r="GG320" s="116"/>
      <c r="GH320" s="116"/>
      <c r="GI320" s="116"/>
    </row>
    <row r="321" spans="1:191">
      <c r="A321" s="727" t="s">
        <v>0</v>
      </c>
      <c r="B321" s="727"/>
      <c r="C321" s="9" t="s">
        <v>223</v>
      </c>
      <c r="D321" t="s">
        <v>224</v>
      </c>
      <c r="E321" s="113">
        <v>0</v>
      </c>
      <c r="F321" s="113">
        <v>0</v>
      </c>
      <c r="G321" s="113">
        <v>0</v>
      </c>
      <c r="H321" s="113">
        <v>0</v>
      </c>
      <c r="I321" s="113">
        <v>0</v>
      </c>
      <c r="J321" s="113">
        <v>0</v>
      </c>
      <c r="K321" s="113">
        <v>0</v>
      </c>
      <c r="L321" s="113">
        <v>0</v>
      </c>
      <c r="M321" s="113">
        <v>0</v>
      </c>
      <c r="N321" s="113">
        <v>0</v>
      </c>
      <c r="O321" s="113">
        <v>0</v>
      </c>
      <c r="P321" s="113">
        <v>0</v>
      </c>
      <c r="Q321" s="113">
        <v>0</v>
      </c>
      <c r="R321" s="113">
        <v>0</v>
      </c>
      <c r="S321" s="113">
        <v>0</v>
      </c>
      <c r="T321" s="113">
        <v>0</v>
      </c>
      <c r="U321" s="113">
        <v>0</v>
      </c>
      <c r="V321" s="113">
        <v>0</v>
      </c>
      <c r="W321" s="113">
        <v>0</v>
      </c>
      <c r="X321" s="113">
        <v>5000</v>
      </c>
      <c r="Y321" s="113">
        <v>0</v>
      </c>
      <c r="Z321" s="113">
        <v>0</v>
      </c>
      <c r="AA321" s="113">
        <v>0</v>
      </c>
      <c r="AB321" s="113">
        <v>0</v>
      </c>
      <c r="AC321" s="113">
        <v>0</v>
      </c>
      <c r="AD321" s="113">
        <v>0</v>
      </c>
      <c r="AE321" s="113">
        <v>0</v>
      </c>
      <c r="AF321" s="113">
        <v>0</v>
      </c>
      <c r="AG321" s="113">
        <v>0</v>
      </c>
      <c r="AH321" s="113">
        <v>0</v>
      </c>
      <c r="AI321" s="113">
        <v>0</v>
      </c>
      <c r="AJ321" s="113">
        <v>0</v>
      </c>
      <c r="AK321" s="113">
        <v>0</v>
      </c>
      <c r="AL321" s="113">
        <v>0</v>
      </c>
      <c r="AM321" s="113">
        <v>0</v>
      </c>
      <c r="AN321" s="113">
        <v>0</v>
      </c>
      <c r="AO321" s="113">
        <v>0</v>
      </c>
      <c r="AP321" s="113">
        <v>0</v>
      </c>
      <c r="AQ321" s="113">
        <v>0</v>
      </c>
      <c r="AR321" s="113">
        <v>0</v>
      </c>
      <c r="AS321" s="113">
        <v>0</v>
      </c>
      <c r="AT321" s="113">
        <v>0</v>
      </c>
      <c r="AU321" s="113">
        <v>0</v>
      </c>
      <c r="AV321" s="113">
        <v>0</v>
      </c>
      <c r="AW321" s="113">
        <v>0</v>
      </c>
      <c r="AX321" s="113">
        <v>0</v>
      </c>
      <c r="AY321" s="113">
        <v>0</v>
      </c>
      <c r="AZ321" s="113">
        <v>0</v>
      </c>
      <c r="BA321" s="113">
        <v>0</v>
      </c>
      <c r="BB321" s="113">
        <v>0</v>
      </c>
      <c r="BC321" s="113">
        <v>0</v>
      </c>
      <c r="BD321" s="113">
        <v>0</v>
      </c>
      <c r="BE321" s="113">
        <v>0</v>
      </c>
      <c r="BF321" s="113">
        <v>0</v>
      </c>
      <c r="BG321" s="113">
        <v>0</v>
      </c>
      <c r="BH321" s="113">
        <v>0</v>
      </c>
      <c r="BI321" s="113">
        <v>0</v>
      </c>
      <c r="BJ321" s="113">
        <v>0</v>
      </c>
      <c r="BK321" s="113">
        <v>0</v>
      </c>
      <c r="BL321" s="113">
        <v>0</v>
      </c>
      <c r="BM321" s="113">
        <v>0</v>
      </c>
      <c r="BN321" s="113">
        <v>0</v>
      </c>
      <c r="BO321" s="113">
        <v>0</v>
      </c>
      <c r="BP321" s="113">
        <v>0</v>
      </c>
      <c r="BQ321" s="113">
        <v>0</v>
      </c>
      <c r="BR321" s="113">
        <v>0</v>
      </c>
      <c r="BS321" s="113">
        <v>0</v>
      </c>
      <c r="BT321" s="113">
        <v>0</v>
      </c>
      <c r="BU321" s="113">
        <v>0</v>
      </c>
      <c r="BV321" s="113">
        <v>0</v>
      </c>
      <c r="BW321" s="113">
        <v>0</v>
      </c>
      <c r="BX321" s="113">
        <v>0</v>
      </c>
      <c r="BY321" s="113">
        <v>0</v>
      </c>
      <c r="BZ321" s="113">
        <v>0</v>
      </c>
      <c r="CA321" s="113">
        <v>0</v>
      </c>
      <c r="CB321" s="113">
        <v>0</v>
      </c>
      <c r="CC321" s="113">
        <v>0</v>
      </c>
      <c r="CD321" s="113">
        <v>0</v>
      </c>
      <c r="CE321" s="113">
        <v>0</v>
      </c>
      <c r="CF321" s="113">
        <v>0</v>
      </c>
      <c r="CG321" s="113">
        <v>0</v>
      </c>
      <c r="CH321" s="113">
        <v>0</v>
      </c>
      <c r="CI321" s="113">
        <v>0</v>
      </c>
      <c r="CJ321" s="113">
        <v>0</v>
      </c>
      <c r="CK321" s="113">
        <v>0</v>
      </c>
      <c r="CL321" s="113">
        <v>0</v>
      </c>
      <c r="CM321" s="113">
        <v>0</v>
      </c>
      <c r="CN321" s="113">
        <v>0</v>
      </c>
      <c r="CO321" s="113">
        <v>0</v>
      </c>
      <c r="CP321" s="113">
        <v>0</v>
      </c>
      <c r="CQ321" s="113">
        <v>0</v>
      </c>
      <c r="CR321" s="113">
        <v>0</v>
      </c>
      <c r="CS321" s="113">
        <v>0</v>
      </c>
      <c r="CT321" s="113">
        <v>0</v>
      </c>
      <c r="CU321" s="113">
        <v>0</v>
      </c>
      <c r="CV321" s="113">
        <v>0</v>
      </c>
      <c r="CW321" s="113">
        <v>0</v>
      </c>
      <c r="CX321" s="113">
        <v>0</v>
      </c>
      <c r="CY321" s="113">
        <v>0</v>
      </c>
      <c r="CZ321" s="113">
        <v>0</v>
      </c>
      <c r="DA321" s="113">
        <v>0</v>
      </c>
      <c r="DB321" s="113">
        <v>0</v>
      </c>
      <c r="DC321" s="113">
        <v>0</v>
      </c>
      <c r="DD321" s="113">
        <v>0</v>
      </c>
      <c r="DE321" s="113">
        <v>0</v>
      </c>
      <c r="DF321" s="113">
        <v>0</v>
      </c>
      <c r="DG321" s="113">
        <v>0</v>
      </c>
      <c r="DH321" s="113">
        <v>0</v>
      </c>
      <c r="DI321" s="113">
        <v>0</v>
      </c>
      <c r="DJ321" s="113">
        <v>0</v>
      </c>
      <c r="DK321" s="113">
        <v>0</v>
      </c>
      <c r="DL321" s="113">
        <v>0</v>
      </c>
      <c r="DM321" s="113">
        <v>0</v>
      </c>
      <c r="DN321" s="113">
        <v>0</v>
      </c>
      <c r="DO321" s="113">
        <v>0</v>
      </c>
      <c r="DP321" s="113">
        <v>0</v>
      </c>
      <c r="DQ321" s="113">
        <v>0</v>
      </c>
      <c r="DR321" s="113">
        <v>0</v>
      </c>
      <c r="DS321" s="113">
        <v>0</v>
      </c>
      <c r="DT321" s="113">
        <v>0</v>
      </c>
      <c r="DU321" s="113">
        <v>0</v>
      </c>
      <c r="DV321" s="113">
        <v>0</v>
      </c>
      <c r="DW321" s="113">
        <v>0</v>
      </c>
      <c r="DX321" s="113">
        <v>0</v>
      </c>
      <c r="DY321" s="113">
        <v>0</v>
      </c>
      <c r="DZ321" s="113">
        <v>0</v>
      </c>
      <c r="EA321" s="113">
        <v>0</v>
      </c>
      <c r="EB321" s="113">
        <v>0</v>
      </c>
      <c r="EC321" s="113">
        <v>0</v>
      </c>
      <c r="ED321" s="113">
        <v>0</v>
      </c>
      <c r="EE321" s="113">
        <v>0</v>
      </c>
      <c r="EF321" s="113">
        <v>0</v>
      </c>
      <c r="EG321" s="113">
        <v>0</v>
      </c>
      <c r="EH321" s="113">
        <v>0</v>
      </c>
      <c r="EI321" s="113">
        <v>0</v>
      </c>
      <c r="EJ321" s="113">
        <v>0</v>
      </c>
      <c r="EK321" s="113">
        <v>0</v>
      </c>
      <c r="EL321" s="113">
        <v>0</v>
      </c>
      <c r="EM321" s="113">
        <v>0</v>
      </c>
      <c r="EN321" s="113">
        <v>0</v>
      </c>
      <c r="EO321" s="113">
        <v>0</v>
      </c>
      <c r="EP321" s="113">
        <v>0</v>
      </c>
      <c r="EQ321" s="113">
        <v>0</v>
      </c>
      <c r="ER321" s="113">
        <v>0</v>
      </c>
      <c r="ES321" s="113">
        <v>0</v>
      </c>
      <c r="ET321" s="113">
        <v>0</v>
      </c>
      <c r="EU321" s="113">
        <v>0</v>
      </c>
      <c r="EV321" s="113">
        <v>0</v>
      </c>
      <c r="EW321" s="113">
        <v>0</v>
      </c>
      <c r="EX321" s="113">
        <v>0</v>
      </c>
      <c r="EY321" s="113">
        <v>0</v>
      </c>
      <c r="EZ321" s="113">
        <v>0</v>
      </c>
      <c r="FA321" s="113">
        <v>0</v>
      </c>
      <c r="FB321" s="113">
        <v>0</v>
      </c>
      <c r="FC321" s="113">
        <v>0</v>
      </c>
      <c r="FD321" s="113">
        <v>0</v>
      </c>
      <c r="FE321" s="113">
        <v>0</v>
      </c>
      <c r="FF321" s="113">
        <v>0</v>
      </c>
      <c r="FG321" s="113">
        <v>0</v>
      </c>
      <c r="FH321" s="113">
        <v>0</v>
      </c>
      <c r="FI321" s="113">
        <v>0</v>
      </c>
      <c r="FJ321" s="113">
        <v>0</v>
      </c>
      <c r="FK321" s="113">
        <v>0</v>
      </c>
      <c r="FL321" s="113">
        <v>0</v>
      </c>
      <c r="FM321" s="113">
        <v>0</v>
      </c>
      <c r="FN321" s="113">
        <v>0</v>
      </c>
      <c r="FO321" s="113">
        <v>0</v>
      </c>
      <c r="FP321" s="113">
        <v>0</v>
      </c>
      <c r="FQ321" s="113">
        <v>0</v>
      </c>
      <c r="FR321" s="113">
        <v>0</v>
      </c>
      <c r="FS321" s="113">
        <v>0</v>
      </c>
      <c r="FT321" s="113">
        <v>0</v>
      </c>
      <c r="FU321" s="113">
        <v>0</v>
      </c>
      <c r="FV321" s="113">
        <v>0</v>
      </c>
      <c r="FW321" s="113">
        <v>0</v>
      </c>
      <c r="FX321" s="113">
        <v>0</v>
      </c>
      <c r="FY321" s="113">
        <v>0</v>
      </c>
      <c r="FZ321" s="113">
        <v>0</v>
      </c>
      <c r="GA321" s="113">
        <v>0</v>
      </c>
      <c r="GB321" s="113">
        <v>0</v>
      </c>
      <c r="GC321" s="113">
        <v>0</v>
      </c>
      <c r="GD321" s="113">
        <v>0</v>
      </c>
      <c r="GE321" s="113">
        <v>0</v>
      </c>
      <c r="GF321" s="113">
        <v>0</v>
      </c>
      <c r="GG321" s="113">
        <v>0</v>
      </c>
      <c r="GH321" s="113">
        <v>0</v>
      </c>
      <c r="GI321" s="113">
        <f>SUM(E321:GH321)</f>
        <v>5000</v>
      </c>
    </row>
    <row r="322" spans="1:191" ht="10.5">
      <c r="A322" s="7" t="s">
        <v>458</v>
      </c>
      <c r="B322" s="726" t="s">
        <v>459</v>
      </c>
      <c r="C322" s="726"/>
      <c r="D322" s="72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  <c r="BA322" s="116"/>
      <c r="BB322" s="116"/>
      <c r="BC322" s="116"/>
      <c r="BD322" s="116"/>
      <c r="BE322" s="116"/>
      <c r="BF322" s="116"/>
      <c r="BG322" s="116"/>
      <c r="BH322" s="116"/>
      <c r="BI322" s="116"/>
      <c r="BJ322" s="116"/>
      <c r="BK322" s="116"/>
      <c r="BL322" s="116"/>
      <c r="BM322" s="116"/>
      <c r="BN322" s="116"/>
      <c r="BO322" s="116"/>
      <c r="BP322" s="116"/>
      <c r="BQ322" s="116"/>
      <c r="BR322" s="116"/>
      <c r="BS322" s="116"/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  <c r="EB322" s="116"/>
      <c r="EC322" s="116"/>
      <c r="ED322" s="116"/>
      <c r="EE322" s="116"/>
      <c r="EF322" s="116"/>
      <c r="EG322" s="116"/>
      <c r="EH322" s="116"/>
      <c r="EI322" s="116"/>
      <c r="EJ322" s="116"/>
      <c r="EK322" s="116"/>
      <c r="EL322" s="116"/>
      <c r="EM322" s="116"/>
      <c r="EN322" s="116"/>
      <c r="EO322" s="116"/>
      <c r="EP322" s="116"/>
      <c r="EQ322" s="116"/>
      <c r="ER322" s="116"/>
      <c r="ES322" s="116"/>
      <c r="ET322" s="116"/>
      <c r="EU322" s="116"/>
      <c r="EV322" s="116"/>
      <c r="EW322" s="116"/>
      <c r="EX322" s="116"/>
      <c r="EY322" s="116"/>
      <c r="EZ322" s="116"/>
      <c r="FA322" s="116"/>
      <c r="FB322" s="116"/>
      <c r="FC322" s="116"/>
      <c r="FD322" s="116"/>
      <c r="FE322" s="116"/>
      <c r="FF322" s="116"/>
      <c r="FG322" s="116"/>
      <c r="FH322" s="116"/>
      <c r="FI322" s="116"/>
      <c r="FJ322" s="116"/>
      <c r="FK322" s="116"/>
      <c r="FL322" s="116"/>
      <c r="FM322" s="116"/>
      <c r="FN322" s="116"/>
      <c r="FO322" s="116"/>
      <c r="FP322" s="116"/>
      <c r="FQ322" s="116"/>
      <c r="FR322" s="116"/>
      <c r="FS322" s="116"/>
      <c r="FT322" s="116"/>
      <c r="FU322" s="116"/>
      <c r="FV322" s="116"/>
      <c r="FW322" s="116"/>
      <c r="FX322" s="116"/>
      <c r="FY322" s="116"/>
      <c r="FZ322" s="116"/>
      <c r="GA322" s="116"/>
      <c r="GB322" s="116"/>
      <c r="GC322" s="116"/>
      <c r="GD322" s="116"/>
      <c r="GE322" s="116"/>
      <c r="GF322" s="116"/>
      <c r="GG322" s="116"/>
      <c r="GH322" s="116"/>
      <c r="GI322" s="116"/>
    </row>
    <row r="323" spans="1:191">
      <c r="A323" s="727" t="s">
        <v>0</v>
      </c>
      <c r="B323" s="727"/>
      <c r="C323" s="9" t="s">
        <v>223</v>
      </c>
      <c r="D323" t="s">
        <v>224</v>
      </c>
      <c r="E323" s="113">
        <v>0</v>
      </c>
      <c r="F323" s="113">
        <v>0</v>
      </c>
      <c r="G323" s="113">
        <v>0</v>
      </c>
      <c r="H323" s="113">
        <v>0</v>
      </c>
      <c r="I323" s="113">
        <v>0</v>
      </c>
      <c r="J323" s="113">
        <v>0</v>
      </c>
      <c r="K323" s="113">
        <v>0</v>
      </c>
      <c r="L323" s="113">
        <v>0</v>
      </c>
      <c r="M323" s="113">
        <v>0</v>
      </c>
      <c r="N323" s="113">
        <v>0</v>
      </c>
      <c r="O323" s="113">
        <v>0</v>
      </c>
      <c r="P323" s="113">
        <v>0</v>
      </c>
      <c r="Q323" s="113">
        <v>0</v>
      </c>
      <c r="R323" s="113">
        <v>0</v>
      </c>
      <c r="S323" s="113">
        <v>0</v>
      </c>
      <c r="T323" s="113">
        <v>0</v>
      </c>
      <c r="U323" s="113">
        <v>0</v>
      </c>
      <c r="V323" s="113">
        <v>0</v>
      </c>
      <c r="W323" s="113">
        <v>0</v>
      </c>
      <c r="X323" s="113">
        <v>0</v>
      </c>
      <c r="Y323" s="113">
        <v>0</v>
      </c>
      <c r="Z323" s="113">
        <v>0</v>
      </c>
      <c r="AA323" s="113">
        <v>0</v>
      </c>
      <c r="AB323" s="113">
        <v>0</v>
      </c>
      <c r="AC323" s="113">
        <v>0</v>
      </c>
      <c r="AD323" s="113">
        <v>0</v>
      </c>
      <c r="AE323" s="113">
        <v>0</v>
      </c>
      <c r="AF323" s="113">
        <v>131150.85999999999</v>
      </c>
      <c r="AG323" s="113">
        <v>0</v>
      </c>
      <c r="AH323" s="113">
        <v>0</v>
      </c>
      <c r="AI323" s="113">
        <v>0</v>
      </c>
      <c r="AJ323" s="113">
        <v>0</v>
      </c>
      <c r="AK323" s="113">
        <v>0</v>
      </c>
      <c r="AL323" s="113">
        <v>0</v>
      </c>
      <c r="AM323" s="113">
        <v>0</v>
      </c>
      <c r="AN323" s="113">
        <v>0</v>
      </c>
      <c r="AO323" s="113">
        <v>0</v>
      </c>
      <c r="AP323" s="113">
        <v>0</v>
      </c>
      <c r="AQ323" s="113">
        <v>0</v>
      </c>
      <c r="AR323" s="113">
        <v>0</v>
      </c>
      <c r="AS323" s="113">
        <v>0</v>
      </c>
      <c r="AT323" s="113">
        <v>0</v>
      </c>
      <c r="AU323" s="113">
        <v>0</v>
      </c>
      <c r="AV323" s="113">
        <v>0</v>
      </c>
      <c r="AW323" s="113">
        <v>0</v>
      </c>
      <c r="AX323" s="113">
        <v>0</v>
      </c>
      <c r="AY323" s="113">
        <v>0</v>
      </c>
      <c r="AZ323" s="113">
        <v>0</v>
      </c>
      <c r="BA323" s="113">
        <v>0</v>
      </c>
      <c r="BB323" s="113">
        <v>0</v>
      </c>
      <c r="BC323" s="113">
        <v>0</v>
      </c>
      <c r="BD323" s="113">
        <v>0</v>
      </c>
      <c r="BE323" s="113">
        <v>0</v>
      </c>
      <c r="BF323" s="113">
        <v>0</v>
      </c>
      <c r="BG323" s="113">
        <v>0</v>
      </c>
      <c r="BH323" s="113">
        <v>0</v>
      </c>
      <c r="BI323" s="113">
        <v>0</v>
      </c>
      <c r="BJ323" s="113">
        <v>0</v>
      </c>
      <c r="BK323" s="113">
        <v>0</v>
      </c>
      <c r="BL323" s="113">
        <v>0</v>
      </c>
      <c r="BM323" s="113">
        <v>0</v>
      </c>
      <c r="BN323" s="113">
        <v>0</v>
      </c>
      <c r="BO323" s="113">
        <v>0</v>
      </c>
      <c r="BP323" s="113">
        <v>0</v>
      </c>
      <c r="BQ323" s="113">
        <v>0</v>
      </c>
      <c r="BR323" s="113">
        <v>0</v>
      </c>
      <c r="BS323" s="113">
        <v>0</v>
      </c>
      <c r="BT323" s="113">
        <v>0</v>
      </c>
      <c r="BU323" s="113">
        <v>0</v>
      </c>
      <c r="BV323" s="113">
        <v>0</v>
      </c>
      <c r="BW323" s="113">
        <v>0</v>
      </c>
      <c r="BX323" s="113">
        <v>0</v>
      </c>
      <c r="BY323" s="113">
        <v>0</v>
      </c>
      <c r="BZ323" s="113">
        <v>0</v>
      </c>
      <c r="CA323" s="113">
        <v>0</v>
      </c>
      <c r="CB323" s="113">
        <v>0</v>
      </c>
      <c r="CC323" s="113">
        <v>0</v>
      </c>
      <c r="CD323" s="113">
        <v>0</v>
      </c>
      <c r="CE323" s="113">
        <v>0</v>
      </c>
      <c r="CF323" s="113">
        <v>0</v>
      </c>
      <c r="CG323" s="113">
        <v>0</v>
      </c>
      <c r="CH323" s="113">
        <v>0</v>
      </c>
      <c r="CI323" s="113">
        <v>0</v>
      </c>
      <c r="CJ323" s="113">
        <v>0</v>
      </c>
      <c r="CK323" s="113">
        <v>0</v>
      </c>
      <c r="CL323" s="113">
        <v>0</v>
      </c>
      <c r="CM323" s="113">
        <v>0</v>
      </c>
      <c r="CN323" s="113">
        <v>0</v>
      </c>
      <c r="CO323" s="113">
        <v>0</v>
      </c>
      <c r="CP323" s="113">
        <v>0</v>
      </c>
      <c r="CQ323" s="113">
        <v>0</v>
      </c>
      <c r="CR323" s="113">
        <v>0</v>
      </c>
      <c r="CS323" s="113">
        <v>0</v>
      </c>
      <c r="CT323" s="113">
        <v>0</v>
      </c>
      <c r="CU323" s="113">
        <v>0</v>
      </c>
      <c r="CV323" s="113">
        <v>0</v>
      </c>
      <c r="CW323" s="113">
        <v>0</v>
      </c>
      <c r="CX323" s="113">
        <v>0</v>
      </c>
      <c r="CY323" s="113">
        <v>0</v>
      </c>
      <c r="CZ323" s="113">
        <v>0</v>
      </c>
      <c r="DA323" s="113">
        <v>0</v>
      </c>
      <c r="DB323" s="113">
        <v>0</v>
      </c>
      <c r="DC323" s="113">
        <v>0</v>
      </c>
      <c r="DD323" s="113">
        <v>0</v>
      </c>
      <c r="DE323" s="113">
        <v>0</v>
      </c>
      <c r="DF323" s="113">
        <v>0</v>
      </c>
      <c r="DG323" s="113">
        <v>0</v>
      </c>
      <c r="DH323" s="113">
        <v>0</v>
      </c>
      <c r="DI323" s="113">
        <v>0</v>
      </c>
      <c r="DJ323" s="113">
        <v>0</v>
      </c>
      <c r="DK323" s="113">
        <v>0</v>
      </c>
      <c r="DL323" s="113">
        <v>0</v>
      </c>
      <c r="DM323" s="113">
        <v>0</v>
      </c>
      <c r="DN323" s="113">
        <v>0</v>
      </c>
      <c r="DO323" s="113">
        <v>0</v>
      </c>
      <c r="DP323" s="113">
        <v>0</v>
      </c>
      <c r="DQ323" s="113">
        <v>0</v>
      </c>
      <c r="DR323" s="113">
        <v>0</v>
      </c>
      <c r="DS323" s="113">
        <v>0</v>
      </c>
      <c r="DT323" s="113">
        <v>0</v>
      </c>
      <c r="DU323" s="113">
        <v>0</v>
      </c>
      <c r="DV323" s="113">
        <v>0</v>
      </c>
      <c r="DW323" s="113">
        <v>0</v>
      </c>
      <c r="DX323" s="113">
        <v>0</v>
      </c>
      <c r="DY323" s="113">
        <v>0</v>
      </c>
      <c r="DZ323" s="113">
        <v>0</v>
      </c>
      <c r="EA323" s="113">
        <v>0</v>
      </c>
      <c r="EB323" s="113">
        <v>0</v>
      </c>
      <c r="EC323" s="113">
        <v>0</v>
      </c>
      <c r="ED323" s="113">
        <v>0</v>
      </c>
      <c r="EE323" s="113">
        <v>0</v>
      </c>
      <c r="EF323" s="113">
        <v>0</v>
      </c>
      <c r="EG323" s="113">
        <v>0</v>
      </c>
      <c r="EH323" s="113">
        <v>0</v>
      </c>
      <c r="EI323" s="113">
        <v>0</v>
      </c>
      <c r="EJ323" s="113">
        <v>0</v>
      </c>
      <c r="EK323" s="113">
        <v>0</v>
      </c>
      <c r="EL323" s="113">
        <v>0</v>
      </c>
      <c r="EM323" s="113">
        <v>0</v>
      </c>
      <c r="EN323" s="113">
        <v>0</v>
      </c>
      <c r="EO323" s="113">
        <v>0</v>
      </c>
      <c r="EP323" s="113">
        <v>0</v>
      </c>
      <c r="EQ323" s="113">
        <v>0</v>
      </c>
      <c r="ER323" s="113">
        <v>0</v>
      </c>
      <c r="ES323" s="113">
        <v>0</v>
      </c>
      <c r="ET323" s="113">
        <v>0</v>
      </c>
      <c r="EU323" s="113">
        <v>0</v>
      </c>
      <c r="EV323" s="113">
        <v>0</v>
      </c>
      <c r="EW323" s="113">
        <v>0</v>
      </c>
      <c r="EX323" s="113">
        <v>0</v>
      </c>
      <c r="EY323" s="113">
        <v>0</v>
      </c>
      <c r="EZ323" s="113">
        <v>0</v>
      </c>
      <c r="FA323" s="113">
        <v>0</v>
      </c>
      <c r="FB323" s="113">
        <v>0</v>
      </c>
      <c r="FC323" s="113">
        <v>0</v>
      </c>
      <c r="FD323" s="113">
        <v>0</v>
      </c>
      <c r="FE323" s="113">
        <v>0</v>
      </c>
      <c r="FF323" s="113">
        <v>0</v>
      </c>
      <c r="FG323" s="113">
        <v>0</v>
      </c>
      <c r="FH323" s="113">
        <v>0</v>
      </c>
      <c r="FI323" s="113">
        <v>0</v>
      </c>
      <c r="FJ323" s="113">
        <v>0</v>
      </c>
      <c r="FK323" s="113">
        <v>0</v>
      </c>
      <c r="FL323" s="113">
        <v>0</v>
      </c>
      <c r="FM323" s="113">
        <v>0</v>
      </c>
      <c r="FN323" s="113">
        <v>0</v>
      </c>
      <c r="FO323" s="113">
        <v>0</v>
      </c>
      <c r="FP323" s="113">
        <v>0</v>
      </c>
      <c r="FQ323" s="113">
        <v>0</v>
      </c>
      <c r="FR323" s="113">
        <v>0</v>
      </c>
      <c r="FS323" s="113">
        <v>0</v>
      </c>
      <c r="FT323" s="113">
        <v>0</v>
      </c>
      <c r="FU323" s="113">
        <v>0</v>
      </c>
      <c r="FV323" s="113">
        <v>0</v>
      </c>
      <c r="FW323" s="113">
        <v>0</v>
      </c>
      <c r="FX323" s="113">
        <v>0</v>
      </c>
      <c r="FY323" s="113">
        <v>0</v>
      </c>
      <c r="FZ323" s="113">
        <v>0</v>
      </c>
      <c r="GA323" s="113">
        <v>0</v>
      </c>
      <c r="GB323" s="113">
        <v>0</v>
      </c>
      <c r="GC323" s="113">
        <v>0</v>
      </c>
      <c r="GD323" s="113">
        <v>0</v>
      </c>
      <c r="GE323" s="113">
        <v>0</v>
      </c>
      <c r="GF323" s="113">
        <v>0</v>
      </c>
      <c r="GG323" s="113">
        <v>0</v>
      </c>
      <c r="GH323" s="113">
        <v>0</v>
      </c>
      <c r="GI323" s="113">
        <f>SUM(E323:GH323)</f>
        <v>131150.85999999999</v>
      </c>
    </row>
    <row r="324" spans="1:191" ht="10.5">
      <c r="A324" s="7" t="s">
        <v>460</v>
      </c>
      <c r="B324" s="726" t="s">
        <v>461</v>
      </c>
      <c r="C324" s="726"/>
      <c r="D324" s="72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16"/>
      <c r="AN324" s="116"/>
      <c r="AO324" s="116"/>
      <c r="AP324" s="116"/>
      <c r="AQ324" s="116"/>
      <c r="AR324" s="116"/>
      <c r="AS324" s="116"/>
      <c r="AT324" s="116"/>
      <c r="AU324" s="116"/>
      <c r="AV324" s="116"/>
      <c r="AW324" s="116"/>
      <c r="AX324" s="116"/>
      <c r="AY324" s="116"/>
      <c r="AZ324" s="116"/>
      <c r="BA324" s="116"/>
      <c r="BB324" s="116"/>
      <c r="BC324" s="116"/>
      <c r="BD324" s="116"/>
      <c r="BE324" s="116"/>
      <c r="BF324" s="116"/>
      <c r="BG324" s="116"/>
      <c r="BH324" s="116"/>
      <c r="BI324" s="116"/>
      <c r="BJ324" s="116"/>
      <c r="BK324" s="116"/>
      <c r="BL324" s="116"/>
      <c r="BM324" s="116"/>
      <c r="BN324" s="116"/>
      <c r="BO324" s="116"/>
      <c r="BP324" s="116"/>
      <c r="BQ324" s="116"/>
      <c r="BR324" s="116"/>
      <c r="BS324" s="116"/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  <c r="EB324" s="116"/>
      <c r="EC324" s="116"/>
      <c r="ED324" s="116"/>
      <c r="EE324" s="116"/>
      <c r="EF324" s="116"/>
      <c r="EG324" s="116"/>
      <c r="EH324" s="116"/>
      <c r="EI324" s="116"/>
      <c r="EJ324" s="116"/>
      <c r="EK324" s="116"/>
      <c r="EL324" s="116"/>
      <c r="EM324" s="116"/>
      <c r="EN324" s="116"/>
      <c r="EO324" s="116"/>
      <c r="EP324" s="116"/>
      <c r="EQ324" s="116"/>
      <c r="ER324" s="116"/>
      <c r="ES324" s="116"/>
      <c r="ET324" s="116"/>
      <c r="EU324" s="116"/>
      <c r="EV324" s="116"/>
      <c r="EW324" s="116"/>
      <c r="EX324" s="116"/>
      <c r="EY324" s="116"/>
      <c r="EZ324" s="116"/>
      <c r="FA324" s="116"/>
      <c r="FB324" s="116"/>
      <c r="FC324" s="116"/>
      <c r="FD324" s="116"/>
      <c r="FE324" s="116"/>
      <c r="FF324" s="116"/>
      <c r="FG324" s="116"/>
      <c r="FH324" s="116"/>
      <c r="FI324" s="116"/>
      <c r="FJ324" s="116"/>
      <c r="FK324" s="116"/>
      <c r="FL324" s="116"/>
      <c r="FM324" s="116"/>
      <c r="FN324" s="116"/>
      <c r="FO324" s="116"/>
      <c r="FP324" s="116"/>
      <c r="FQ324" s="116"/>
      <c r="FR324" s="116"/>
      <c r="FS324" s="116"/>
      <c r="FT324" s="116"/>
      <c r="FU324" s="116"/>
      <c r="FV324" s="116"/>
      <c r="FW324" s="116"/>
      <c r="FX324" s="116"/>
      <c r="FY324" s="116"/>
      <c r="FZ324" s="116"/>
      <c r="GA324" s="116"/>
      <c r="GB324" s="116"/>
      <c r="GC324" s="116"/>
      <c r="GD324" s="116"/>
      <c r="GE324" s="116"/>
      <c r="GF324" s="116"/>
      <c r="GG324" s="116"/>
      <c r="GH324" s="116"/>
      <c r="GI324" s="116"/>
    </row>
    <row r="325" spans="1:191">
      <c r="A325" s="727" t="s">
        <v>0</v>
      </c>
      <c r="B325" s="727"/>
      <c r="C325" s="9" t="s">
        <v>231</v>
      </c>
      <c r="D325" t="s">
        <v>232</v>
      </c>
      <c r="E325" s="113">
        <v>0</v>
      </c>
      <c r="F325" s="113">
        <v>0</v>
      </c>
      <c r="G325" s="113">
        <v>0</v>
      </c>
      <c r="H325" s="113">
        <v>0</v>
      </c>
      <c r="I325" s="113">
        <v>0</v>
      </c>
      <c r="J325" s="113">
        <v>0</v>
      </c>
      <c r="K325" s="113">
        <v>0</v>
      </c>
      <c r="L325" s="113">
        <v>0</v>
      </c>
      <c r="M325" s="113">
        <v>0</v>
      </c>
      <c r="N325" s="113">
        <v>0</v>
      </c>
      <c r="O325" s="113">
        <v>0</v>
      </c>
      <c r="P325" s="113">
        <v>0</v>
      </c>
      <c r="Q325" s="113">
        <v>0</v>
      </c>
      <c r="R325" s="113">
        <v>0</v>
      </c>
      <c r="S325" s="113">
        <v>0</v>
      </c>
      <c r="T325" s="113">
        <v>0</v>
      </c>
      <c r="U325" s="113">
        <v>0</v>
      </c>
      <c r="V325" s="113">
        <v>0</v>
      </c>
      <c r="W325" s="113">
        <v>0</v>
      </c>
      <c r="X325" s="113">
        <v>0</v>
      </c>
      <c r="Y325" s="113">
        <v>0</v>
      </c>
      <c r="Z325" s="113">
        <v>0</v>
      </c>
      <c r="AA325" s="113">
        <v>0</v>
      </c>
      <c r="AB325" s="113">
        <v>0</v>
      </c>
      <c r="AC325" s="113">
        <v>0</v>
      </c>
      <c r="AD325" s="113">
        <v>0</v>
      </c>
      <c r="AE325" s="113">
        <v>0</v>
      </c>
      <c r="AF325" s="113">
        <v>0</v>
      </c>
      <c r="AG325" s="113">
        <v>0</v>
      </c>
      <c r="AH325" s="113">
        <v>0</v>
      </c>
      <c r="AI325" s="113">
        <v>0</v>
      </c>
      <c r="AJ325" s="113">
        <v>0</v>
      </c>
      <c r="AK325" s="113">
        <v>0</v>
      </c>
      <c r="AL325" s="113">
        <v>0</v>
      </c>
      <c r="AM325" s="113">
        <v>0</v>
      </c>
      <c r="AN325" s="113">
        <v>0</v>
      </c>
      <c r="AO325" s="113">
        <v>0</v>
      </c>
      <c r="AP325" s="113">
        <v>0</v>
      </c>
      <c r="AQ325" s="113">
        <v>0</v>
      </c>
      <c r="AR325" s="113">
        <v>0</v>
      </c>
      <c r="AS325" s="113">
        <v>0</v>
      </c>
      <c r="AT325" s="113">
        <v>0</v>
      </c>
      <c r="AU325" s="113">
        <v>0</v>
      </c>
      <c r="AV325" s="113">
        <v>0</v>
      </c>
      <c r="AW325" s="113">
        <v>0</v>
      </c>
      <c r="AX325" s="113">
        <v>0</v>
      </c>
      <c r="AY325" s="113">
        <v>0</v>
      </c>
      <c r="AZ325" s="113">
        <v>0</v>
      </c>
      <c r="BA325" s="113">
        <v>0</v>
      </c>
      <c r="BB325" s="113">
        <v>0</v>
      </c>
      <c r="BC325" s="113">
        <v>0</v>
      </c>
      <c r="BD325" s="113">
        <v>0</v>
      </c>
      <c r="BE325" s="113">
        <v>0</v>
      </c>
      <c r="BF325" s="113">
        <v>0</v>
      </c>
      <c r="BG325" s="113">
        <v>0</v>
      </c>
      <c r="BH325" s="113">
        <v>0</v>
      </c>
      <c r="BI325" s="113">
        <v>0</v>
      </c>
      <c r="BJ325" s="113">
        <v>0</v>
      </c>
      <c r="BK325" s="113">
        <v>0</v>
      </c>
      <c r="BL325" s="113">
        <v>0</v>
      </c>
      <c r="BM325" s="113">
        <v>0</v>
      </c>
      <c r="BN325" s="113">
        <v>0</v>
      </c>
      <c r="BO325" s="113">
        <v>0</v>
      </c>
      <c r="BP325" s="113">
        <v>0</v>
      </c>
      <c r="BQ325" s="113">
        <v>0</v>
      </c>
      <c r="BR325" s="113">
        <v>0</v>
      </c>
      <c r="BS325" s="113">
        <v>0</v>
      </c>
      <c r="BT325" s="113">
        <v>0</v>
      </c>
      <c r="BU325" s="113">
        <v>0</v>
      </c>
      <c r="BV325" s="113">
        <v>0</v>
      </c>
      <c r="BW325" s="113">
        <v>0</v>
      </c>
      <c r="BX325" s="113">
        <v>0</v>
      </c>
      <c r="BY325" s="113">
        <v>47517.84</v>
      </c>
      <c r="BZ325" s="113">
        <v>0</v>
      </c>
      <c r="CA325" s="113">
        <v>0</v>
      </c>
      <c r="CB325" s="113">
        <v>0</v>
      </c>
      <c r="CC325" s="113">
        <v>0</v>
      </c>
      <c r="CD325" s="113">
        <v>0</v>
      </c>
      <c r="CE325" s="113">
        <v>0</v>
      </c>
      <c r="CF325" s="113">
        <v>0</v>
      </c>
      <c r="CG325" s="113">
        <v>0</v>
      </c>
      <c r="CH325" s="113">
        <v>0</v>
      </c>
      <c r="CI325" s="113">
        <v>0</v>
      </c>
      <c r="CJ325" s="113">
        <v>0</v>
      </c>
      <c r="CK325" s="113">
        <v>0</v>
      </c>
      <c r="CL325" s="113">
        <v>0</v>
      </c>
      <c r="CM325" s="113">
        <v>0</v>
      </c>
      <c r="CN325" s="113">
        <v>0</v>
      </c>
      <c r="CO325" s="113">
        <v>0</v>
      </c>
      <c r="CP325" s="113">
        <v>0</v>
      </c>
      <c r="CQ325" s="113">
        <v>0</v>
      </c>
      <c r="CR325" s="113">
        <v>0</v>
      </c>
      <c r="CS325" s="113">
        <v>0</v>
      </c>
      <c r="CT325" s="113">
        <v>0</v>
      </c>
      <c r="CU325" s="113">
        <v>0</v>
      </c>
      <c r="CV325" s="113">
        <v>0</v>
      </c>
      <c r="CW325" s="113">
        <v>0</v>
      </c>
      <c r="CX325" s="113">
        <v>0</v>
      </c>
      <c r="CY325" s="113">
        <v>0</v>
      </c>
      <c r="CZ325" s="113">
        <v>0</v>
      </c>
      <c r="DA325" s="113">
        <v>0</v>
      </c>
      <c r="DB325" s="113">
        <v>0</v>
      </c>
      <c r="DC325" s="113">
        <v>0</v>
      </c>
      <c r="DD325" s="113">
        <v>0</v>
      </c>
      <c r="DE325" s="113">
        <v>0</v>
      </c>
      <c r="DF325" s="113">
        <v>0</v>
      </c>
      <c r="DG325" s="113">
        <v>0</v>
      </c>
      <c r="DH325" s="113">
        <v>0</v>
      </c>
      <c r="DI325" s="113">
        <v>0</v>
      </c>
      <c r="DJ325" s="113">
        <v>0</v>
      </c>
      <c r="DK325" s="113">
        <v>40607.17</v>
      </c>
      <c r="DL325" s="113">
        <v>0</v>
      </c>
      <c r="DM325" s="113">
        <v>0</v>
      </c>
      <c r="DN325" s="113">
        <v>0</v>
      </c>
      <c r="DO325" s="113">
        <v>0</v>
      </c>
      <c r="DP325" s="113">
        <v>0</v>
      </c>
      <c r="DQ325" s="113">
        <v>0</v>
      </c>
      <c r="DR325" s="113">
        <v>0</v>
      </c>
      <c r="DS325" s="113">
        <v>0</v>
      </c>
      <c r="DT325" s="113">
        <v>0</v>
      </c>
      <c r="DU325" s="113">
        <v>0</v>
      </c>
      <c r="DV325" s="113">
        <v>0</v>
      </c>
      <c r="DW325" s="113">
        <v>0</v>
      </c>
      <c r="DX325" s="113">
        <v>0</v>
      </c>
      <c r="DY325" s="113">
        <v>0</v>
      </c>
      <c r="DZ325" s="113">
        <v>0</v>
      </c>
      <c r="EA325" s="113">
        <v>0</v>
      </c>
      <c r="EB325" s="113">
        <v>0</v>
      </c>
      <c r="EC325" s="113">
        <v>0</v>
      </c>
      <c r="ED325" s="113">
        <v>0</v>
      </c>
      <c r="EE325" s="113">
        <v>0</v>
      </c>
      <c r="EF325" s="113">
        <v>0</v>
      </c>
      <c r="EG325" s="113">
        <v>0</v>
      </c>
      <c r="EH325" s="113">
        <v>0</v>
      </c>
      <c r="EI325" s="113">
        <v>0</v>
      </c>
      <c r="EJ325" s="113">
        <v>0</v>
      </c>
      <c r="EK325" s="113">
        <v>0</v>
      </c>
      <c r="EL325" s="113">
        <v>0</v>
      </c>
      <c r="EM325" s="113">
        <v>0</v>
      </c>
      <c r="EN325" s="113">
        <v>0</v>
      </c>
      <c r="EO325" s="113">
        <v>0</v>
      </c>
      <c r="EP325" s="113">
        <v>0</v>
      </c>
      <c r="EQ325" s="113">
        <v>0</v>
      </c>
      <c r="ER325" s="113">
        <v>0</v>
      </c>
      <c r="ES325" s="113">
        <v>0</v>
      </c>
      <c r="ET325" s="113">
        <v>0</v>
      </c>
      <c r="EU325" s="113">
        <v>0</v>
      </c>
      <c r="EV325" s="113">
        <v>0</v>
      </c>
      <c r="EW325" s="113">
        <v>0</v>
      </c>
      <c r="EX325" s="113">
        <v>0</v>
      </c>
      <c r="EY325" s="113">
        <v>0</v>
      </c>
      <c r="EZ325" s="113">
        <v>0</v>
      </c>
      <c r="FA325" s="113">
        <v>0</v>
      </c>
      <c r="FB325" s="113">
        <v>0</v>
      </c>
      <c r="FC325" s="113">
        <v>0</v>
      </c>
      <c r="FD325" s="113">
        <v>0</v>
      </c>
      <c r="FE325" s="113">
        <v>0</v>
      </c>
      <c r="FF325" s="113">
        <v>0</v>
      </c>
      <c r="FG325" s="113">
        <v>0</v>
      </c>
      <c r="FH325" s="113">
        <v>0</v>
      </c>
      <c r="FI325" s="113">
        <v>0</v>
      </c>
      <c r="FJ325" s="113">
        <v>0</v>
      </c>
      <c r="FK325" s="113">
        <v>0</v>
      </c>
      <c r="FL325" s="113">
        <v>0</v>
      </c>
      <c r="FM325" s="113">
        <v>0</v>
      </c>
      <c r="FN325" s="113">
        <v>0</v>
      </c>
      <c r="FO325" s="113">
        <v>0</v>
      </c>
      <c r="FP325" s="113">
        <v>0</v>
      </c>
      <c r="FQ325" s="113">
        <v>0</v>
      </c>
      <c r="FR325" s="113">
        <v>0</v>
      </c>
      <c r="FS325" s="113">
        <v>0</v>
      </c>
      <c r="FT325" s="113">
        <v>0</v>
      </c>
      <c r="FU325" s="113">
        <v>0</v>
      </c>
      <c r="FV325" s="113">
        <v>0</v>
      </c>
      <c r="FW325" s="113">
        <v>0</v>
      </c>
      <c r="FX325" s="113">
        <v>0</v>
      </c>
      <c r="FY325" s="113">
        <v>0</v>
      </c>
      <c r="FZ325" s="113">
        <v>0</v>
      </c>
      <c r="GA325" s="113">
        <v>0</v>
      </c>
      <c r="GB325" s="113">
        <v>0</v>
      </c>
      <c r="GC325" s="113">
        <v>0</v>
      </c>
      <c r="GD325" s="113">
        <v>0</v>
      </c>
      <c r="GE325" s="113">
        <v>0</v>
      </c>
      <c r="GF325" s="113">
        <v>0</v>
      </c>
      <c r="GG325" s="113">
        <v>0</v>
      </c>
      <c r="GH325" s="113">
        <v>0</v>
      </c>
      <c r="GI325" s="113">
        <f>SUM(E325:GH325)</f>
        <v>88125.01</v>
      </c>
    </row>
    <row r="326" spans="1:191" ht="10.5">
      <c r="A326" s="7" t="s">
        <v>462</v>
      </c>
      <c r="B326" s="726" t="s">
        <v>463</v>
      </c>
      <c r="C326" s="726"/>
      <c r="D326" s="72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16"/>
      <c r="AM326" s="116"/>
      <c r="AN326" s="116"/>
      <c r="AO326" s="116"/>
      <c r="AP326" s="116"/>
      <c r="AQ326" s="116"/>
      <c r="AR326" s="116"/>
      <c r="AS326" s="116"/>
      <c r="AT326" s="116"/>
      <c r="AU326" s="116"/>
      <c r="AV326" s="116"/>
      <c r="AW326" s="116"/>
      <c r="AX326" s="116"/>
      <c r="AY326" s="116"/>
      <c r="AZ326" s="116"/>
      <c r="BA326" s="116"/>
      <c r="BB326" s="116"/>
      <c r="BC326" s="116"/>
      <c r="BD326" s="116"/>
      <c r="BE326" s="116"/>
      <c r="BF326" s="116"/>
      <c r="BG326" s="116"/>
      <c r="BH326" s="116"/>
      <c r="BI326" s="116"/>
      <c r="BJ326" s="116"/>
      <c r="BK326" s="116"/>
      <c r="BL326" s="116"/>
      <c r="BM326" s="116"/>
      <c r="BN326" s="116"/>
      <c r="BO326" s="116"/>
      <c r="BP326" s="116"/>
      <c r="BQ326" s="116"/>
      <c r="BR326" s="116"/>
      <c r="BS326" s="116"/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  <c r="EB326" s="116"/>
      <c r="EC326" s="116"/>
      <c r="ED326" s="116"/>
      <c r="EE326" s="116"/>
      <c r="EF326" s="116"/>
      <c r="EG326" s="116"/>
      <c r="EH326" s="116"/>
      <c r="EI326" s="116"/>
      <c r="EJ326" s="116"/>
      <c r="EK326" s="116"/>
      <c r="EL326" s="116"/>
      <c r="EM326" s="116"/>
      <c r="EN326" s="116"/>
      <c r="EO326" s="116"/>
      <c r="EP326" s="116"/>
      <c r="EQ326" s="116"/>
      <c r="ER326" s="116"/>
      <c r="ES326" s="116"/>
      <c r="ET326" s="116"/>
      <c r="EU326" s="116"/>
      <c r="EV326" s="116"/>
      <c r="EW326" s="116"/>
      <c r="EX326" s="116"/>
      <c r="EY326" s="116"/>
      <c r="EZ326" s="116"/>
      <c r="FA326" s="116"/>
      <c r="FB326" s="116"/>
      <c r="FC326" s="116"/>
      <c r="FD326" s="116"/>
      <c r="FE326" s="116"/>
      <c r="FF326" s="116"/>
      <c r="FG326" s="116"/>
      <c r="FH326" s="116"/>
      <c r="FI326" s="116"/>
      <c r="FJ326" s="116"/>
      <c r="FK326" s="116"/>
      <c r="FL326" s="116"/>
      <c r="FM326" s="116"/>
      <c r="FN326" s="116"/>
      <c r="FO326" s="116"/>
      <c r="FP326" s="116"/>
      <c r="FQ326" s="116"/>
      <c r="FR326" s="116"/>
      <c r="FS326" s="116"/>
      <c r="FT326" s="116"/>
      <c r="FU326" s="116"/>
      <c r="FV326" s="116"/>
      <c r="FW326" s="116"/>
      <c r="FX326" s="116"/>
      <c r="FY326" s="116"/>
      <c r="FZ326" s="116"/>
      <c r="GA326" s="116"/>
      <c r="GB326" s="116"/>
      <c r="GC326" s="116"/>
      <c r="GD326" s="116"/>
      <c r="GE326" s="116"/>
      <c r="GF326" s="116"/>
      <c r="GG326" s="116"/>
      <c r="GH326" s="116"/>
      <c r="GI326" s="116"/>
    </row>
    <row r="327" spans="1:191">
      <c r="A327" s="727" t="s">
        <v>0</v>
      </c>
      <c r="B327" s="727"/>
      <c r="C327" s="9" t="s">
        <v>223</v>
      </c>
      <c r="D327" t="s">
        <v>224</v>
      </c>
      <c r="E327" s="113">
        <v>0</v>
      </c>
      <c r="F327" s="113">
        <v>0</v>
      </c>
      <c r="G327" s="113">
        <v>0</v>
      </c>
      <c r="H327" s="113">
        <v>0</v>
      </c>
      <c r="I327" s="113">
        <v>0</v>
      </c>
      <c r="J327" s="113">
        <v>0</v>
      </c>
      <c r="K327" s="113">
        <v>0</v>
      </c>
      <c r="L327" s="113">
        <v>0</v>
      </c>
      <c r="M327" s="113">
        <v>0</v>
      </c>
      <c r="N327" s="113">
        <v>0</v>
      </c>
      <c r="O327" s="113">
        <v>0</v>
      </c>
      <c r="P327" s="113">
        <v>0</v>
      </c>
      <c r="Q327" s="113">
        <v>0</v>
      </c>
      <c r="R327" s="113">
        <v>0</v>
      </c>
      <c r="S327" s="113">
        <v>0</v>
      </c>
      <c r="T327" s="113">
        <v>0</v>
      </c>
      <c r="U327" s="113">
        <v>0</v>
      </c>
      <c r="V327" s="113">
        <v>0</v>
      </c>
      <c r="W327" s="113">
        <v>0</v>
      </c>
      <c r="X327" s="113">
        <v>0</v>
      </c>
      <c r="Y327" s="113">
        <v>0</v>
      </c>
      <c r="Z327" s="113">
        <v>0</v>
      </c>
      <c r="AA327" s="113">
        <v>0</v>
      </c>
      <c r="AB327" s="113">
        <v>0</v>
      </c>
      <c r="AC327" s="113">
        <v>0</v>
      </c>
      <c r="AD327" s="113">
        <v>0</v>
      </c>
      <c r="AE327" s="113">
        <v>0</v>
      </c>
      <c r="AF327" s="113">
        <v>0</v>
      </c>
      <c r="AG327" s="113">
        <v>0</v>
      </c>
      <c r="AH327" s="113">
        <v>0</v>
      </c>
      <c r="AI327" s="113">
        <v>0</v>
      </c>
      <c r="AJ327" s="113">
        <v>0</v>
      </c>
      <c r="AK327" s="113">
        <v>0</v>
      </c>
      <c r="AL327" s="113">
        <v>0</v>
      </c>
      <c r="AM327" s="113">
        <v>0</v>
      </c>
      <c r="AN327" s="113">
        <v>0</v>
      </c>
      <c r="AO327" s="113">
        <v>0</v>
      </c>
      <c r="AP327" s="113">
        <v>0</v>
      </c>
      <c r="AQ327" s="113">
        <v>0</v>
      </c>
      <c r="AR327" s="113">
        <v>0</v>
      </c>
      <c r="AS327" s="113">
        <v>0</v>
      </c>
      <c r="AT327" s="113">
        <v>0</v>
      </c>
      <c r="AU327" s="113">
        <v>0</v>
      </c>
      <c r="AV327" s="113">
        <v>0</v>
      </c>
      <c r="AW327" s="113">
        <v>0</v>
      </c>
      <c r="AX327" s="113">
        <v>0</v>
      </c>
      <c r="AY327" s="113">
        <v>0</v>
      </c>
      <c r="AZ327" s="113">
        <v>0</v>
      </c>
      <c r="BA327" s="113">
        <v>0</v>
      </c>
      <c r="BB327" s="113">
        <v>0</v>
      </c>
      <c r="BC327" s="113">
        <v>0</v>
      </c>
      <c r="BD327" s="113">
        <v>0</v>
      </c>
      <c r="BE327" s="113">
        <v>0</v>
      </c>
      <c r="BF327" s="113">
        <v>0</v>
      </c>
      <c r="BG327" s="113">
        <v>0</v>
      </c>
      <c r="BH327" s="113">
        <v>0</v>
      </c>
      <c r="BI327" s="113">
        <v>0</v>
      </c>
      <c r="BJ327" s="113">
        <v>0</v>
      </c>
      <c r="BK327" s="113">
        <v>0</v>
      </c>
      <c r="BL327" s="113">
        <v>0</v>
      </c>
      <c r="BM327" s="113">
        <v>0</v>
      </c>
      <c r="BN327" s="113">
        <v>0</v>
      </c>
      <c r="BO327" s="113">
        <v>24089.78</v>
      </c>
      <c r="BP327" s="113">
        <v>0</v>
      </c>
      <c r="BQ327" s="113">
        <v>0</v>
      </c>
      <c r="BR327" s="113">
        <v>0</v>
      </c>
      <c r="BS327" s="113">
        <v>0</v>
      </c>
      <c r="BT327" s="113">
        <v>0</v>
      </c>
      <c r="BU327" s="113">
        <v>0</v>
      </c>
      <c r="BV327" s="113">
        <v>0</v>
      </c>
      <c r="BW327" s="113">
        <v>0</v>
      </c>
      <c r="BX327" s="113">
        <v>0</v>
      </c>
      <c r="BY327" s="113">
        <v>0</v>
      </c>
      <c r="BZ327" s="113">
        <v>0</v>
      </c>
      <c r="CA327" s="113">
        <v>0</v>
      </c>
      <c r="CB327" s="113">
        <v>0</v>
      </c>
      <c r="CC327" s="113">
        <v>0</v>
      </c>
      <c r="CD327" s="113">
        <v>0</v>
      </c>
      <c r="CE327" s="113">
        <v>0</v>
      </c>
      <c r="CF327" s="113">
        <v>0</v>
      </c>
      <c r="CG327" s="113">
        <v>0</v>
      </c>
      <c r="CH327" s="113">
        <v>0</v>
      </c>
      <c r="CI327" s="113">
        <v>0</v>
      </c>
      <c r="CJ327" s="113">
        <v>0</v>
      </c>
      <c r="CK327" s="113">
        <v>0</v>
      </c>
      <c r="CL327" s="113">
        <v>0</v>
      </c>
      <c r="CM327" s="113">
        <v>0</v>
      </c>
      <c r="CN327" s="113">
        <v>0</v>
      </c>
      <c r="CO327" s="113">
        <v>0</v>
      </c>
      <c r="CP327" s="113">
        <v>0</v>
      </c>
      <c r="CQ327" s="113">
        <v>0</v>
      </c>
      <c r="CR327" s="113">
        <v>0</v>
      </c>
      <c r="CS327" s="113">
        <v>0</v>
      </c>
      <c r="CT327" s="113">
        <v>0</v>
      </c>
      <c r="CU327" s="113">
        <v>0</v>
      </c>
      <c r="CV327" s="113">
        <v>0</v>
      </c>
      <c r="CW327" s="113">
        <v>0</v>
      </c>
      <c r="CX327" s="113">
        <v>0</v>
      </c>
      <c r="CY327" s="113">
        <v>0</v>
      </c>
      <c r="CZ327" s="113">
        <v>0</v>
      </c>
      <c r="DA327" s="113">
        <v>0</v>
      </c>
      <c r="DB327" s="113">
        <v>0</v>
      </c>
      <c r="DC327" s="113">
        <v>0</v>
      </c>
      <c r="DD327" s="113">
        <v>0</v>
      </c>
      <c r="DE327" s="113">
        <v>0</v>
      </c>
      <c r="DF327" s="113">
        <v>0</v>
      </c>
      <c r="DG327" s="113">
        <v>0</v>
      </c>
      <c r="DH327" s="113">
        <v>0</v>
      </c>
      <c r="DI327" s="113">
        <v>0</v>
      </c>
      <c r="DJ327" s="113">
        <v>0</v>
      </c>
      <c r="DK327" s="113">
        <v>0</v>
      </c>
      <c r="DL327" s="113">
        <v>0</v>
      </c>
      <c r="DM327" s="113">
        <v>0</v>
      </c>
      <c r="DN327" s="113">
        <v>0</v>
      </c>
      <c r="DO327" s="113">
        <v>0</v>
      </c>
      <c r="DP327" s="113">
        <v>0</v>
      </c>
      <c r="DQ327" s="113">
        <v>0</v>
      </c>
      <c r="DR327" s="113">
        <v>0</v>
      </c>
      <c r="DS327" s="113">
        <v>0</v>
      </c>
      <c r="DT327" s="113">
        <v>0</v>
      </c>
      <c r="DU327" s="113">
        <v>0</v>
      </c>
      <c r="DV327" s="113">
        <v>0</v>
      </c>
      <c r="DW327" s="113">
        <v>0</v>
      </c>
      <c r="DX327" s="113">
        <v>0</v>
      </c>
      <c r="DY327" s="113">
        <v>0</v>
      </c>
      <c r="DZ327" s="113">
        <v>0</v>
      </c>
      <c r="EA327" s="113">
        <v>0</v>
      </c>
      <c r="EB327" s="113">
        <v>0</v>
      </c>
      <c r="EC327" s="113">
        <v>0</v>
      </c>
      <c r="ED327" s="113">
        <v>0</v>
      </c>
      <c r="EE327" s="113">
        <v>0</v>
      </c>
      <c r="EF327" s="113">
        <v>0</v>
      </c>
      <c r="EG327" s="113">
        <v>0</v>
      </c>
      <c r="EH327" s="113">
        <v>0</v>
      </c>
      <c r="EI327" s="113">
        <v>0</v>
      </c>
      <c r="EJ327" s="113">
        <v>0</v>
      </c>
      <c r="EK327" s="113">
        <v>0</v>
      </c>
      <c r="EL327" s="113">
        <v>0</v>
      </c>
      <c r="EM327" s="113">
        <v>0</v>
      </c>
      <c r="EN327" s="113">
        <v>0</v>
      </c>
      <c r="EO327" s="113">
        <v>0</v>
      </c>
      <c r="EP327" s="113">
        <v>0</v>
      </c>
      <c r="EQ327" s="113">
        <v>0</v>
      </c>
      <c r="ER327" s="113">
        <v>0</v>
      </c>
      <c r="ES327" s="113">
        <v>0</v>
      </c>
      <c r="ET327" s="113">
        <v>0</v>
      </c>
      <c r="EU327" s="113">
        <v>0</v>
      </c>
      <c r="EV327" s="113">
        <v>0</v>
      </c>
      <c r="EW327" s="113">
        <v>0</v>
      </c>
      <c r="EX327" s="113">
        <v>0</v>
      </c>
      <c r="EY327" s="113">
        <v>0</v>
      </c>
      <c r="EZ327" s="113">
        <v>0</v>
      </c>
      <c r="FA327" s="113">
        <v>0</v>
      </c>
      <c r="FB327" s="113">
        <v>0</v>
      </c>
      <c r="FC327" s="113">
        <v>0</v>
      </c>
      <c r="FD327" s="113">
        <v>0</v>
      </c>
      <c r="FE327" s="113">
        <v>0</v>
      </c>
      <c r="FF327" s="113">
        <v>0</v>
      </c>
      <c r="FG327" s="113">
        <v>0</v>
      </c>
      <c r="FH327" s="113">
        <v>0</v>
      </c>
      <c r="FI327" s="113">
        <v>0</v>
      </c>
      <c r="FJ327" s="113">
        <v>0</v>
      </c>
      <c r="FK327" s="113">
        <v>0</v>
      </c>
      <c r="FL327" s="113">
        <v>0</v>
      </c>
      <c r="FM327" s="113">
        <v>0</v>
      </c>
      <c r="FN327" s="113">
        <v>0</v>
      </c>
      <c r="FO327" s="113">
        <v>0</v>
      </c>
      <c r="FP327" s="113">
        <v>0</v>
      </c>
      <c r="FQ327" s="113">
        <v>0</v>
      </c>
      <c r="FR327" s="113">
        <v>0</v>
      </c>
      <c r="FS327" s="113">
        <v>0</v>
      </c>
      <c r="FT327" s="113">
        <v>0</v>
      </c>
      <c r="FU327" s="113">
        <v>0</v>
      </c>
      <c r="FV327" s="113">
        <v>0</v>
      </c>
      <c r="FW327" s="113">
        <v>0</v>
      </c>
      <c r="FX327" s="113">
        <v>0</v>
      </c>
      <c r="FY327" s="113">
        <v>0</v>
      </c>
      <c r="FZ327" s="113">
        <v>0</v>
      </c>
      <c r="GA327" s="113">
        <v>0</v>
      </c>
      <c r="GB327" s="113">
        <v>0</v>
      </c>
      <c r="GC327" s="113">
        <v>0</v>
      </c>
      <c r="GD327" s="113">
        <v>0</v>
      </c>
      <c r="GE327" s="113">
        <v>0</v>
      </c>
      <c r="GF327" s="113">
        <v>0</v>
      </c>
      <c r="GG327" s="113">
        <v>0</v>
      </c>
      <c r="GH327" s="113">
        <v>0</v>
      </c>
      <c r="GI327" s="113">
        <f>SUM(E327:GH327)</f>
        <v>24089.78</v>
      </c>
    </row>
    <row r="328" spans="1:191" ht="10.5">
      <c r="A328" s="7" t="s">
        <v>464</v>
      </c>
      <c r="B328" s="726" t="s">
        <v>465</v>
      </c>
      <c r="C328" s="726"/>
      <c r="D328" s="72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  <c r="BF328" s="116"/>
      <c r="BG328" s="116"/>
      <c r="BH328" s="116"/>
      <c r="BI328" s="116"/>
      <c r="BJ328" s="116"/>
      <c r="BK328" s="116"/>
      <c r="BL328" s="116"/>
      <c r="BM328" s="116"/>
      <c r="BN328" s="116"/>
      <c r="BO328" s="116"/>
      <c r="BP328" s="116"/>
      <c r="BQ328" s="116"/>
      <c r="BR328" s="116"/>
      <c r="BS328" s="116"/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  <c r="EB328" s="116"/>
      <c r="EC328" s="116"/>
      <c r="ED328" s="116"/>
      <c r="EE328" s="116"/>
      <c r="EF328" s="116"/>
      <c r="EG328" s="116"/>
      <c r="EH328" s="116"/>
      <c r="EI328" s="116"/>
      <c r="EJ328" s="116"/>
      <c r="EK328" s="116"/>
      <c r="EL328" s="116"/>
      <c r="EM328" s="116"/>
      <c r="EN328" s="116"/>
      <c r="EO328" s="116"/>
      <c r="EP328" s="116"/>
      <c r="EQ328" s="116"/>
      <c r="ER328" s="116"/>
      <c r="ES328" s="116"/>
      <c r="ET328" s="116"/>
      <c r="EU328" s="116"/>
      <c r="EV328" s="116"/>
      <c r="EW328" s="116"/>
      <c r="EX328" s="116"/>
      <c r="EY328" s="116"/>
      <c r="EZ328" s="116"/>
      <c r="FA328" s="116"/>
      <c r="FB328" s="116"/>
      <c r="FC328" s="116"/>
      <c r="FD328" s="116"/>
      <c r="FE328" s="116"/>
      <c r="FF328" s="116"/>
      <c r="FG328" s="116"/>
      <c r="FH328" s="116"/>
      <c r="FI328" s="116"/>
      <c r="FJ328" s="116"/>
      <c r="FK328" s="116"/>
      <c r="FL328" s="116"/>
      <c r="FM328" s="116"/>
      <c r="FN328" s="116"/>
      <c r="FO328" s="116"/>
      <c r="FP328" s="116"/>
      <c r="FQ328" s="116"/>
      <c r="FR328" s="116"/>
      <c r="FS328" s="116"/>
      <c r="FT328" s="116"/>
      <c r="FU328" s="116"/>
      <c r="FV328" s="116"/>
      <c r="FW328" s="116"/>
      <c r="FX328" s="116"/>
      <c r="FY328" s="116"/>
      <c r="FZ328" s="116"/>
      <c r="GA328" s="116"/>
      <c r="GB328" s="116"/>
      <c r="GC328" s="116"/>
      <c r="GD328" s="116"/>
      <c r="GE328" s="116"/>
      <c r="GF328" s="116"/>
      <c r="GG328" s="116"/>
      <c r="GH328" s="116"/>
      <c r="GI328" s="116"/>
    </row>
    <row r="329" spans="1:191">
      <c r="A329" s="727" t="s">
        <v>0</v>
      </c>
      <c r="B329" s="727"/>
      <c r="C329" s="9" t="s">
        <v>223</v>
      </c>
      <c r="D329" t="s">
        <v>224</v>
      </c>
      <c r="E329" s="113">
        <v>0</v>
      </c>
      <c r="F329" s="113">
        <v>0</v>
      </c>
      <c r="G329" s="113">
        <v>0</v>
      </c>
      <c r="H329" s="113">
        <v>0</v>
      </c>
      <c r="I329" s="113">
        <v>0</v>
      </c>
      <c r="J329" s="113">
        <v>0</v>
      </c>
      <c r="K329" s="113">
        <v>0</v>
      </c>
      <c r="L329" s="113">
        <v>0</v>
      </c>
      <c r="M329" s="113">
        <v>0</v>
      </c>
      <c r="N329" s="113">
        <v>0</v>
      </c>
      <c r="O329" s="113">
        <v>0</v>
      </c>
      <c r="P329" s="113">
        <v>0</v>
      </c>
      <c r="Q329" s="113">
        <v>0</v>
      </c>
      <c r="R329" s="113">
        <v>0</v>
      </c>
      <c r="S329" s="113">
        <v>0</v>
      </c>
      <c r="T329" s="113">
        <v>0</v>
      </c>
      <c r="U329" s="113">
        <v>0</v>
      </c>
      <c r="V329" s="113">
        <v>0</v>
      </c>
      <c r="W329" s="113">
        <v>0</v>
      </c>
      <c r="X329" s="113">
        <v>0</v>
      </c>
      <c r="Y329" s="113">
        <v>0</v>
      </c>
      <c r="Z329" s="113">
        <v>0</v>
      </c>
      <c r="AA329" s="113">
        <v>0</v>
      </c>
      <c r="AB329" s="113">
        <v>0</v>
      </c>
      <c r="AC329" s="113">
        <v>0</v>
      </c>
      <c r="AD329" s="113">
        <v>0</v>
      </c>
      <c r="AE329" s="113">
        <v>0</v>
      </c>
      <c r="AF329" s="113">
        <v>0</v>
      </c>
      <c r="AG329" s="113">
        <v>0</v>
      </c>
      <c r="AH329" s="113">
        <v>0</v>
      </c>
      <c r="AI329" s="113">
        <v>0</v>
      </c>
      <c r="AJ329" s="113">
        <v>0</v>
      </c>
      <c r="AK329" s="113">
        <v>0</v>
      </c>
      <c r="AL329" s="113">
        <v>0</v>
      </c>
      <c r="AM329" s="113">
        <v>0</v>
      </c>
      <c r="AN329" s="113">
        <v>0</v>
      </c>
      <c r="AO329" s="113">
        <v>0</v>
      </c>
      <c r="AP329" s="113">
        <v>0</v>
      </c>
      <c r="AQ329" s="113">
        <v>0</v>
      </c>
      <c r="AR329" s="113">
        <v>0</v>
      </c>
      <c r="AS329" s="113">
        <v>0</v>
      </c>
      <c r="AT329" s="113">
        <v>0</v>
      </c>
      <c r="AU329" s="113">
        <v>0</v>
      </c>
      <c r="AV329" s="113">
        <v>0</v>
      </c>
      <c r="AW329" s="113">
        <v>0</v>
      </c>
      <c r="AX329" s="113">
        <v>0</v>
      </c>
      <c r="AY329" s="113">
        <v>0</v>
      </c>
      <c r="AZ329" s="113">
        <v>0</v>
      </c>
      <c r="BA329" s="113">
        <v>0</v>
      </c>
      <c r="BB329" s="113">
        <v>0</v>
      </c>
      <c r="BC329" s="113">
        <v>0</v>
      </c>
      <c r="BD329" s="113">
        <v>0</v>
      </c>
      <c r="BE329" s="113">
        <v>0</v>
      </c>
      <c r="BF329" s="113">
        <v>0</v>
      </c>
      <c r="BG329" s="113">
        <v>0</v>
      </c>
      <c r="BH329" s="113">
        <v>0</v>
      </c>
      <c r="BI329" s="113">
        <v>0</v>
      </c>
      <c r="BJ329" s="113">
        <v>0</v>
      </c>
      <c r="BK329" s="113">
        <v>0</v>
      </c>
      <c r="BL329" s="113">
        <v>0</v>
      </c>
      <c r="BM329" s="113">
        <v>0</v>
      </c>
      <c r="BN329" s="113">
        <v>0</v>
      </c>
      <c r="BO329" s="113">
        <v>0</v>
      </c>
      <c r="BP329" s="113">
        <v>0</v>
      </c>
      <c r="BQ329" s="113">
        <v>0</v>
      </c>
      <c r="BR329" s="113">
        <v>0</v>
      </c>
      <c r="BS329" s="113">
        <v>0</v>
      </c>
      <c r="BT329" s="113">
        <v>0</v>
      </c>
      <c r="BU329" s="113">
        <v>0</v>
      </c>
      <c r="BV329" s="113">
        <v>0</v>
      </c>
      <c r="BW329" s="113">
        <v>0</v>
      </c>
      <c r="BX329" s="113">
        <v>0</v>
      </c>
      <c r="BY329" s="113">
        <v>0</v>
      </c>
      <c r="BZ329" s="113">
        <v>0</v>
      </c>
      <c r="CA329" s="113">
        <v>0</v>
      </c>
      <c r="CB329" s="113">
        <v>0</v>
      </c>
      <c r="CC329" s="113">
        <v>0</v>
      </c>
      <c r="CD329" s="113">
        <v>0</v>
      </c>
      <c r="CE329" s="113">
        <v>0</v>
      </c>
      <c r="CF329" s="113">
        <v>0</v>
      </c>
      <c r="CG329" s="113">
        <v>0</v>
      </c>
      <c r="CH329" s="113">
        <v>0</v>
      </c>
      <c r="CI329" s="113">
        <v>0</v>
      </c>
      <c r="CJ329" s="113">
        <v>1200</v>
      </c>
      <c r="CK329" s="113">
        <v>0</v>
      </c>
      <c r="CL329" s="113">
        <v>0</v>
      </c>
      <c r="CM329" s="113">
        <v>0</v>
      </c>
      <c r="CN329" s="113">
        <v>0</v>
      </c>
      <c r="CO329" s="113">
        <v>0</v>
      </c>
      <c r="CP329" s="113">
        <v>0</v>
      </c>
      <c r="CQ329" s="113">
        <v>0</v>
      </c>
      <c r="CR329" s="113">
        <v>0</v>
      </c>
      <c r="CS329" s="113">
        <v>0</v>
      </c>
      <c r="CT329" s="113">
        <v>0</v>
      </c>
      <c r="CU329" s="113">
        <v>0</v>
      </c>
      <c r="CV329" s="113">
        <v>0</v>
      </c>
      <c r="CW329" s="113">
        <v>0</v>
      </c>
      <c r="CX329" s="113">
        <v>0</v>
      </c>
      <c r="CY329" s="113">
        <v>0</v>
      </c>
      <c r="CZ329" s="113">
        <v>0</v>
      </c>
      <c r="DA329" s="113">
        <v>0</v>
      </c>
      <c r="DB329" s="113">
        <v>0</v>
      </c>
      <c r="DC329" s="113">
        <v>0</v>
      </c>
      <c r="DD329" s="113">
        <v>0</v>
      </c>
      <c r="DE329" s="113">
        <v>0</v>
      </c>
      <c r="DF329" s="113">
        <v>0</v>
      </c>
      <c r="DG329" s="113">
        <v>0</v>
      </c>
      <c r="DH329" s="113">
        <v>0</v>
      </c>
      <c r="DI329" s="113">
        <v>0</v>
      </c>
      <c r="DJ329" s="113">
        <v>0</v>
      </c>
      <c r="DK329" s="113">
        <v>0</v>
      </c>
      <c r="DL329" s="113">
        <v>0</v>
      </c>
      <c r="DM329" s="113">
        <v>0</v>
      </c>
      <c r="DN329" s="113">
        <v>0</v>
      </c>
      <c r="DO329" s="113">
        <v>0</v>
      </c>
      <c r="DP329" s="113">
        <v>0</v>
      </c>
      <c r="DQ329" s="113">
        <v>0</v>
      </c>
      <c r="DR329" s="113">
        <v>0</v>
      </c>
      <c r="DS329" s="113">
        <v>0</v>
      </c>
      <c r="DT329" s="113">
        <v>0</v>
      </c>
      <c r="DU329" s="113">
        <v>0</v>
      </c>
      <c r="DV329" s="113">
        <v>0</v>
      </c>
      <c r="DW329" s="113">
        <v>0</v>
      </c>
      <c r="DX329" s="113">
        <v>0</v>
      </c>
      <c r="DY329" s="113">
        <v>0</v>
      </c>
      <c r="DZ329" s="113">
        <v>0</v>
      </c>
      <c r="EA329" s="113">
        <v>0</v>
      </c>
      <c r="EB329" s="113">
        <v>0</v>
      </c>
      <c r="EC329" s="113">
        <v>0</v>
      </c>
      <c r="ED329" s="113">
        <v>0</v>
      </c>
      <c r="EE329" s="113">
        <v>0</v>
      </c>
      <c r="EF329" s="113">
        <v>0</v>
      </c>
      <c r="EG329" s="113">
        <v>0</v>
      </c>
      <c r="EH329" s="113">
        <v>0</v>
      </c>
      <c r="EI329" s="113">
        <v>0</v>
      </c>
      <c r="EJ329" s="113">
        <v>0</v>
      </c>
      <c r="EK329" s="113">
        <v>0</v>
      </c>
      <c r="EL329" s="113">
        <v>0</v>
      </c>
      <c r="EM329" s="113">
        <v>0</v>
      </c>
      <c r="EN329" s="113">
        <v>0</v>
      </c>
      <c r="EO329" s="113">
        <v>0</v>
      </c>
      <c r="EP329" s="113">
        <v>0</v>
      </c>
      <c r="EQ329" s="113">
        <v>0</v>
      </c>
      <c r="ER329" s="113">
        <v>0</v>
      </c>
      <c r="ES329" s="113">
        <v>0</v>
      </c>
      <c r="ET329" s="113">
        <v>0</v>
      </c>
      <c r="EU329" s="113">
        <v>0</v>
      </c>
      <c r="EV329" s="113">
        <v>0</v>
      </c>
      <c r="EW329" s="113">
        <v>0</v>
      </c>
      <c r="EX329" s="113">
        <v>0</v>
      </c>
      <c r="EY329" s="113">
        <v>0</v>
      </c>
      <c r="EZ329" s="113">
        <v>0</v>
      </c>
      <c r="FA329" s="113">
        <v>0</v>
      </c>
      <c r="FB329" s="113">
        <v>0</v>
      </c>
      <c r="FC329" s="113">
        <v>0</v>
      </c>
      <c r="FD329" s="113">
        <v>0</v>
      </c>
      <c r="FE329" s="113">
        <v>0</v>
      </c>
      <c r="FF329" s="113">
        <v>0</v>
      </c>
      <c r="FG329" s="113">
        <v>0</v>
      </c>
      <c r="FH329" s="113">
        <v>0</v>
      </c>
      <c r="FI329" s="113">
        <v>0</v>
      </c>
      <c r="FJ329" s="113">
        <v>0</v>
      </c>
      <c r="FK329" s="113">
        <v>0</v>
      </c>
      <c r="FL329" s="113">
        <v>0</v>
      </c>
      <c r="FM329" s="113">
        <v>0</v>
      </c>
      <c r="FN329" s="113">
        <v>0</v>
      </c>
      <c r="FO329" s="113">
        <v>0</v>
      </c>
      <c r="FP329" s="113">
        <v>0</v>
      </c>
      <c r="FQ329" s="113">
        <v>0</v>
      </c>
      <c r="FR329" s="113">
        <v>0</v>
      </c>
      <c r="FS329" s="113">
        <v>0</v>
      </c>
      <c r="FT329" s="113">
        <v>0</v>
      </c>
      <c r="FU329" s="113">
        <v>0</v>
      </c>
      <c r="FV329" s="113">
        <v>0</v>
      </c>
      <c r="FW329" s="113">
        <v>0</v>
      </c>
      <c r="FX329" s="113">
        <v>0</v>
      </c>
      <c r="FY329" s="113">
        <v>0</v>
      </c>
      <c r="FZ329" s="113">
        <v>0</v>
      </c>
      <c r="GA329" s="113">
        <v>0</v>
      </c>
      <c r="GB329" s="113">
        <v>0</v>
      </c>
      <c r="GC329" s="113">
        <v>0</v>
      </c>
      <c r="GD329" s="113">
        <v>0</v>
      </c>
      <c r="GE329" s="113">
        <v>0</v>
      </c>
      <c r="GF329" s="113">
        <v>0</v>
      </c>
      <c r="GG329" s="113">
        <v>0</v>
      </c>
      <c r="GH329" s="113">
        <v>0</v>
      </c>
      <c r="GI329" s="113">
        <f>SUM(E329:GH329)</f>
        <v>1200</v>
      </c>
    </row>
    <row r="330" spans="1:191" ht="10.5">
      <c r="A330" s="7" t="s">
        <v>466</v>
      </c>
      <c r="B330" s="726" t="s">
        <v>467</v>
      </c>
      <c r="C330" s="726"/>
      <c r="D330" s="72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G330" s="116"/>
      <c r="BH330" s="116"/>
      <c r="BI330" s="116"/>
      <c r="BJ330" s="116"/>
      <c r="BK330" s="116"/>
      <c r="BL330" s="116"/>
      <c r="BM330" s="116"/>
      <c r="BN330" s="116"/>
      <c r="BO330" s="116"/>
      <c r="BP330" s="116"/>
      <c r="BQ330" s="116"/>
      <c r="BR330" s="116"/>
      <c r="BS330" s="116"/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  <c r="EB330" s="116"/>
      <c r="EC330" s="116"/>
      <c r="ED330" s="116"/>
      <c r="EE330" s="116"/>
      <c r="EF330" s="116"/>
      <c r="EG330" s="116"/>
      <c r="EH330" s="116"/>
      <c r="EI330" s="116"/>
      <c r="EJ330" s="116"/>
      <c r="EK330" s="116"/>
      <c r="EL330" s="116"/>
      <c r="EM330" s="116"/>
      <c r="EN330" s="116"/>
      <c r="EO330" s="116"/>
      <c r="EP330" s="116"/>
      <c r="EQ330" s="116"/>
      <c r="ER330" s="116"/>
      <c r="ES330" s="116"/>
      <c r="ET330" s="116"/>
      <c r="EU330" s="116"/>
      <c r="EV330" s="116"/>
      <c r="EW330" s="116"/>
      <c r="EX330" s="116"/>
      <c r="EY330" s="116"/>
      <c r="EZ330" s="116"/>
      <c r="FA330" s="116"/>
      <c r="FB330" s="116"/>
      <c r="FC330" s="116"/>
      <c r="FD330" s="116"/>
      <c r="FE330" s="116"/>
      <c r="FF330" s="116"/>
      <c r="FG330" s="116"/>
      <c r="FH330" s="116"/>
      <c r="FI330" s="116"/>
      <c r="FJ330" s="116"/>
      <c r="FK330" s="116"/>
      <c r="FL330" s="116"/>
      <c r="FM330" s="116"/>
      <c r="FN330" s="116"/>
      <c r="FO330" s="116"/>
      <c r="FP330" s="116"/>
      <c r="FQ330" s="116"/>
      <c r="FR330" s="116"/>
      <c r="FS330" s="116"/>
      <c r="FT330" s="116"/>
      <c r="FU330" s="116"/>
      <c r="FV330" s="116"/>
      <c r="FW330" s="116"/>
      <c r="FX330" s="116"/>
      <c r="FY330" s="116"/>
      <c r="FZ330" s="116"/>
      <c r="GA330" s="116"/>
      <c r="GB330" s="116"/>
      <c r="GC330" s="116"/>
      <c r="GD330" s="116"/>
      <c r="GE330" s="116"/>
      <c r="GF330" s="116"/>
      <c r="GG330" s="116"/>
      <c r="GH330" s="116"/>
      <c r="GI330" s="116"/>
    </row>
    <row r="331" spans="1:191">
      <c r="A331" s="727" t="s">
        <v>0</v>
      </c>
      <c r="B331" s="727"/>
      <c r="C331" s="9" t="s">
        <v>223</v>
      </c>
      <c r="D331" t="s">
        <v>224</v>
      </c>
      <c r="E331" s="113">
        <v>0</v>
      </c>
      <c r="F331" s="113">
        <v>0</v>
      </c>
      <c r="G331" s="113">
        <v>0</v>
      </c>
      <c r="H331" s="113">
        <v>0</v>
      </c>
      <c r="I331" s="113">
        <v>0</v>
      </c>
      <c r="J331" s="113">
        <v>0</v>
      </c>
      <c r="K331" s="113">
        <v>0</v>
      </c>
      <c r="L331" s="113">
        <v>0</v>
      </c>
      <c r="M331" s="113">
        <v>0</v>
      </c>
      <c r="N331" s="113">
        <v>0</v>
      </c>
      <c r="O331" s="113">
        <v>0</v>
      </c>
      <c r="P331" s="113">
        <v>0</v>
      </c>
      <c r="Q331" s="113">
        <v>0</v>
      </c>
      <c r="R331" s="113">
        <v>0</v>
      </c>
      <c r="S331" s="113">
        <v>0</v>
      </c>
      <c r="T331" s="113">
        <v>0</v>
      </c>
      <c r="U331" s="113">
        <v>2500</v>
      </c>
      <c r="V331" s="113">
        <v>0</v>
      </c>
      <c r="W331" s="113">
        <v>0</v>
      </c>
      <c r="X331" s="113">
        <v>0</v>
      </c>
      <c r="Y331" s="113">
        <v>0</v>
      </c>
      <c r="Z331" s="113">
        <v>0</v>
      </c>
      <c r="AA331" s="113">
        <v>0</v>
      </c>
      <c r="AB331" s="113">
        <v>2500</v>
      </c>
      <c r="AC331" s="113">
        <v>0</v>
      </c>
      <c r="AD331" s="113">
        <v>0</v>
      </c>
      <c r="AE331" s="113">
        <v>0</v>
      </c>
      <c r="AF331" s="113">
        <v>0</v>
      </c>
      <c r="AG331" s="113">
        <v>0</v>
      </c>
      <c r="AH331" s="113">
        <v>0</v>
      </c>
      <c r="AI331" s="113">
        <v>0</v>
      </c>
      <c r="AJ331" s="113">
        <v>0</v>
      </c>
      <c r="AK331" s="113">
        <v>0</v>
      </c>
      <c r="AL331" s="113">
        <v>0</v>
      </c>
      <c r="AM331" s="113">
        <v>0</v>
      </c>
      <c r="AN331" s="113">
        <v>0</v>
      </c>
      <c r="AO331" s="113">
        <v>0</v>
      </c>
      <c r="AP331" s="113">
        <v>0</v>
      </c>
      <c r="AQ331" s="113">
        <v>0</v>
      </c>
      <c r="AR331" s="113">
        <v>0</v>
      </c>
      <c r="AS331" s="113">
        <v>0</v>
      </c>
      <c r="AT331" s="113">
        <v>2500</v>
      </c>
      <c r="AU331" s="113">
        <v>0</v>
      </c>
      <c r="AV331" s="113">
        <v>0</v>
      </c>
      <c r="AW331" s="113">
        <v>0</v>
      </c>
      <c r="AX331" s="113">
        <v>0</v>
      </c>
      <c r="AY331" s="113">
        <v>0</v>
      </c>
      <c r="AZ331" s="113">
        <v>0</v>
      </c>
      <c r="BA331" s="113">
        <v>0</v>
      </c>
      <c r="BB331" s="113">
        <v>0</v>
      </c>
      <c r="BC331" s="113">
        <v>0</v>
      </c>
      <c r="BD331" s="113">
        <v>0</v>
      </c>
      <c r="BE331" s="113">
        <v>0</v>
      </c>
      <c r="BF331" s="113">
        <v>0</v>
      </c>
      <c r="BG331" s="113">
        <v>0</v>
      </c>
      <c r="BH331" s="113">
        <v>0</v>
      </c>
      <c r="BI331" s="113">
        <v>0</v>
      </c>
      <c r="BJ331" s="113">
        <v>0</v>
      </c>
      <c r="BK331" s="113">
        <v>0</v>
      </c>
      <c r="BL331" s="113">
        <v>0</v>
      </c>
      <c r="BM331" s="113">
        <v>0</v>
      </c>
      <c r="BN331" s="113">
        <v>0</v>
      </c>
      <c r="BO331" s="113">
        <v>0</v>
      </c>
      <c r="BP331" s="113">
        <v>0</v>
      </c>
      <c r="BQ331" s="113">
        <v>0</v>
      </c>
      <c r="BR331" s="113">
        <v>0</v>
      </c>
      <c r="BS331" s="113">
        <v>0</v>
      </c>
      <c r="BT331" s="113">
        <v>0</v>
      </c>
      <c r="BU331" s="113">
        <v>0</v>
      </c>
      <c r="BV331" s="113">
        <v>0</v>
      </c>
      <c r="BW331" s="113">
        <v>0</v>
      </c>
      <c r="BX331" s="113">
        <v>0</v>
      </c>
      <c r="BY331" s="113">
        <v>0</v>
      </c>
      <c r="BZ331" s="113">
        <v>0</v>
      </c>
      <c r="CA331" s="113">
        <v>2500</v>
      </c>
      <c r="CB331" s="113">
        <v>0</v>
      </c>
      <c r="CC331" s="113">
        <v>0</v>
      </c>
      <c r="CD331" s="113">
        <v>0</v>
      </c>
      <c r="CE331" s="113">
        <v>0</v>
      </c>
      <c r="CF331" s="113">
        <v>0</v>
      </c>
      <c r="CG331" s="113">
        <v>0</v>
      </c>
      <c r="CH331" s="113">
        <v>0</v>
      </c>
      <c r="CI331" s="113">
        <v>0</v>
      </c>
      <c r="CJ331" s="113">
        <v>0</v>
      </c>
      <c r="CK331" s="113">
        <v>0</v>
      </c>
      <c r="CL331" s="113">
        <v>0</v>
      </c>
      <c r="CM331" s="113">
        <v>0</v>
      </c>
      <c r="CN331" s="113">
        <v>0</v>
      </c>
      <c r="CO331" s="113">
        <v>0</v>
      </c>
      <c r="CP331" s="113">
        <v>0</v>
      </c>
      <c r="CQ331" s="113">
        <v>0</v>
      </c>
      <c r="CR331" s="113">
        <v>0</v>
      </c>
      <c r="CS331" s="113">
        <v>0</v>
      </c>
      <c r="CT331" s="113">
        <v>0</v>
      </c>
      <c r="CU331" s="113">
        <v>0</v>
      </c>
      <c r="CV331" s="113">
        <v>0</v>
      </c>
      <c r="CW331" s="113">
        <v>0</v>
      </c>
      <c r="CX331" s="113">
        <v>0</v>
      </c>
      <c r="CY331" s="113">
        <v>0</v>
      </c>
      <c r="CZ331" s="113">
        <v>0</v>
      </c>
      <c r="DA331" s="113">
        <v>0</v>
      </c>
      <c r="DB331" s="113">
        <v>0</v>
      </c>
      <c r="DC331" s="113">
        <v>0</v>
      </c>
      <c r="DD331" s="113">
        <v>0</v>
      </c>
      <c r="DE331" s="113">
        <v>0</v>
      </c>
      <c r="DF331" s="113">
        <v>0</v>
      </c>
      <c r="DG331" s="113">
        <v>0</v>
      </c>
      <c r="DH331" s="113">
        <v>0</v>
      </c>
      <c r="DI331" s="113">
        <v>0</v>
      </c>
      <c r="DJ331" s="113">
        <v>0</v>
      </c>
      <c r="DK331" s="113">
        <v>0</v>
      </c>
      <c r="DL331" s="113">
        <v>0</v>
      </c>
      <c r="DM331" s="113">
        <v>2500</v>
      </c>
      <c r="DN331" s="113">
        <v>0</v>
      </c>
      <c r="DO331" s="113">
        <v>0</v>
      </c>
      <c r="DP331" s="113">
        <v>0</v>
      </c>
      <c r="DQ331" s="113">
        <v>0</v>
      </c>
      <c r="DR331" s="113">
        <v>0</v>
      </c>
      <c r="DS331" s="113">
        <v>0</v>
      </c>
      <c r="DT331" s="113">
        <v>0</v>
      </c>
      <c r="DU331" s="113">
        <v>0</v>
      </c>
      <c r="DV331" s="113">
        <v>0</v>
      </c>
      <c r="DW331" s="113">
        <v>0</v>
      </c>
      <c r="DX331" s="113">
        <v>0</v>
      </c>
      <c r="DY331" s="113">
        <v>0</v>
      </c>
      <c r="DZ331" s="113">
        <v>0</v>
      </c>
      <c r="EA331" s="113">
        <v>0</v>
      </c>
      <c r="EB331" s="113">
        <v>0</v>
      </c>
      <c r="EC331" s="113">
        <v>0</v>
      </c>
      <c r="ED331" s="113">
        <v>0</v>
      </c>
      <c r="EE331" s="113">
        <v>0</v>
      </c>
      <c r="EF331" s="113">
        <v>0</v>
      </c>
      <c r="EG331" s="113">
        <v>0</v>
      </c>
      <c r="EH331" s="113">
        <v>0</v>
      </c>
      <c r="EI331" s="113">
        <v>0</v>
      </c>
      <c r="EJ331" s="113">
        <v>0</v>
      </c>
      <c r="EK331" s="113">
        <v>0</v>
      </c>
      <c r="EL331" s="113">
        <v>0</v>
      </c>
      <c r="EM331" s="113">
        <v>0</v>
      </c>
      <c r="EN331" s="113">
        <v>0</v>
      </c>
      <c r="EO331" s="113">
        <v>0</v>
      </c>
      <c r="EP331" s="113">
        <v>0</v>
      </c>
      <c r="EQ331" s="113">
        <v>0</v>
      </c>
      <c r="ER331" s="113">
        <v>0</v>
      </c>
      <c r="ES331" s="113">
        <v>0</v>
      </c>
      <c r="ET331" s="113">
        <v>0</v>
      </c>
      <c r="EU331" s="113">
        <v>0</v>
      </c>
      <c r="EV331" s="113">
        <v>0</v>
      </c>
      <c r="EW331" s="113">
        <v>0</v>
      </c>
      <c r="EX331" s="113">
        <v>0</v>
      </c>
      <c r="EY331" s="113">
        <v>0</v>
      </c>
      <c r="EZ331" s="113">
        <v>0</v>
      </c>
      <c r="FA331" s="113">
        <v>0</v>
      </c>
      <c r="FB331" s="113">
        <v>0</v>
      </c>
      <c r="FC331" s="113">
        <v>0</v>
      </c>
      <c r="FD331" s="113">
        <v>0</v>
      </c>
      <c r="FE331" s="113">
        <v>0</v>
      </c>
      <c r="FF331" s="113">
        <v>0</v>
      </c>
      <c r="FG331" s="113">
        <v>0</v>
      </c>
      <c r="FH331" s="113">
        <v>0</v>
      </c>
      <c r="FI331" s="113">
        <v>0</v>
      </c>
      <c r="FJ331" s="113">
        <v>0</v>
      </c>
      <c r="FK331" s="113">
        <v>0</v>
      </c>
      <c r="FL331" s="113">
        <v>0</v>
      </c>
      <c r="FM331" s="113">
        <v>0</v>
      </c>
      <c r="FN331" s="113">
        <v>0</v>
      </c>
      <c r="FO331" s="113">
        <v>0</v>
      </c>
      <c r="FP331" s="113">
        <v>0</v>
      </c>
      <c r="FQ331" s="113">
        <v>0</v>
      </c>
      <c r="FR331" s="113">
        <v>0</v>
      </c>
      <c r="FS331" s="113">
        <v>0</v>
      </c>
      <c r="FT331" s="113">
        <v>0</v>
      </c>
      <c r="FU331" s="113">
        <v>0</v>
      </c>
      <c r="FV331" s="113">
        <v>0</v>
      </c>
      <c r="FW331" s="113">
        <v>0</v>
      </c>
      <c r="FX331" s="113">
        <v>0</v>
      </c>
      <c r="FY331" s="113">
        <v>0</v>
      </c>
      <c r="FZ331" s="113">
        <v>0</v>
      </c>
      <c r="GA331" s="113">
        <v>0</v>
      </c>
      <c r="GB331" s="113">
        <v>0</v>
      </c>
      <c r="GC331" s="113">
        <v>0</v>
      </c>
      <c r="GD331" s="113">
        <v>0</v>
      </c>
      <c r="GE331" s="113">
        <v>0</v>
      </c>
      <c r="GF331" s="113">
        <v>0</v>
      </c>
      <c r="GG331" s="113">
        <v>0</v>
      </c>
      <c r="GH331" s="113">
        <v>0</v>
      </c>
      <c r="GI331" s="113">
        <f>SUM(E331:GH331)</f>
        <v>12500</v>
      </c>
    </row>
    <row r="332" spans="1:191" ht="10.5">
      <c r="A332" s="7" t="s">
        <v>468</v>
      </c>
      <c r="B332" s="726" t="s">
        <v>469</v>
      </c>
      <c r="C332" s="726"/>
      <c r="D332" s="72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/>
      <c r="BD332" s="116"/>
      <c r="BE332" s="116"/>
      <c r="BF332" s="116"/>
      <c r="BG332" s="116"/>
      <c r="BH332" s="116"/>
      <c r="BI332" s="116"/>
      <c r="BJ332" s="116"/>
      <c r="BK332" s="116"/>
      <c r="BL332" s="116"/>
      <c r="BM332" s="116"/>
      <c r="BN332" s="116"/>
      <c r="BO332" s="116"/>
      <c r="BP332" s="116"/>
      <c r="BQ332" s="116"/>
      <c r="BR332" s="116"/>
      <c r="BS332" s="116"/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  <c r="EB332" s="116"/>
      <c r="EC332" s="116"/>
      <c r="ED332" s="116"/>
      <c r="EE332" s="116"/>
      <c r="EF332" s="116"/>
      <c r="EG332" s="116"/>
      <c r="EH332" s="116"/>
      <c r="EI332" s="116"/>
      <c r="EJ332" s="116"/>
      <c r="EK332" s="116"/>
      <c r="EL332" s="116"/>
      <c r="EM332" s="116"/>
      <c r="EN332" s="116"/>
      <c r="EO332" s="116"/>
      <c r="EP332" s="116"/>
      <c r="EQ332" s="116"/>
      <c r="ER332" s="116"/>
      <c r="ES332" s="116"/>
      <c r="ET332" s="116"/>
      <c r="EU332" s="116"/>
      <c r="EV332" s="116"/>
      <c r="EW332" s="116"/>
      <c r="EX332" s="116"/>
      <c r="EY332" s="116"/>
      <c r="EZ332" s="116"/>
      <c r="FA332" s="116"/>
      <c r="FB332" s="116"/>
      <c r="FC332" s="116"/>
      <c r="FD332" s="116"/>
      <c r="FE332" s="116"/>
      <c r="FF332" s="116"/>
      <c r="FG332" s="116"/>
      <c r="FH332" s="116"/>
      <c r="FI332" s="116"/>
      <c r="FJ332" s="116"/>
      <c r="FK332" s="116"/>
      <c r="FL332" s="116"/>
      <c r="FM332" s="116"/>
      <c r="FN332" s="116"/>
      <c r="FO332" s="116"/>
      <c r="FP332" s="116"/>
      <c r="FQ332" s="116"/>
      <c r="FR332" s="116"/>
      <c r="FS332" s="116"/>
      <c r="FT332" s="116"/>
      <c r="FU332" s="116"/>
      <c r="FV332" s="116"/>
      <c r="FW332" s="116"/>
      <c r="FX332" s="116"/>
      <c r="FY332" s="116"/>
      <c r="FZ332" s="116"/>
      <c r="GA332" s="116"/>
      <c r="GB332" s="116"/>
      <c r="GC332" s="116"/>
      <c r="GD332" s="116"/>
      <c r="GE332" s="116"/>
      <c r="GF332" s="116"/>
      <c r="GG332" s="116"/>
      <c r="GH332" s="116"/>
      <c r="GI332" s="116"/>
    </row>
    <row r="333" spans="1:191">
      <c r="A333" s="727" t="s">
        <v>0</v>
      </c>
      <c r="B333" s="727"/>
      <c r="C333" s="9" t="s">
        <v>223</v>
      </c>
      <c r="D333" t="s">
        <v>224</v>
      </c>
      <c r="E333" s="113">
        <v>0</v>
      </c>
      <c r="F333" s="113">
        <v>0</v>
      </c>
      <c r="G333" s="113">
        <v>0</v>
      </c>
      <c r="H333" s="113">
        <v>0</v>
      </c>
      <c r="I333" s="113">
        <v>155425.4</v>
      </c>
      <c r="J333" s="113">
        <v>0</v>
      </c>
      <c r="K333" s="113">
        <v>0</v>
      </c>
      <c r="L333" s="113">
        <v>0</v>
      </c>
      <c r="M333" s="113">
        <v>0</v>
      </c>
      <c r="N333" s="113">
        <v>0</v>
      </c>
      <c r="O333" s="113">
        <v>0</v>
      </c>
      <c r="P333" s="113">
        <v>0</v>
      </c>
      <c r="Q333" s="113">
        <v>0</v>
      </c>
      <c r="R333" s="113">
        <v>0</v>
      </c>
      <c r="S333" s="113">
        <v>0</v>
      </c>
      <c r="T333" s="113">
        <v>0</v>
      </c>
      <c r="U333" s="113">
        <v>0</v>
      </c>
      <c r="V333" s="113">
        <v>0</v>
      </c>
      <c r="W333" s="113">
        <v>0</v>
      </c>
      <c r="X333" s="113">
        <v>0</v>
      </c>
      <c r="Y333" s="113">
        <v>0</v>
      </c>
      <c r="Z333" s="113">
        <v>0</v>
      </c>
      <c r="AA333" s="113">
        <v>0</v>
      </c>
      <c r="AB333" s="113">
        <v>0</v>
      </c>
      <c r="AC333" s="113">
        <v>0</v>
      </c>
      <c r="AD333" s="113">
        <v>0</v>
      </c>
      <c r="AE333" s="113">
        <v>0</v>
      </c>
      <c r="AF333" s="113">
        <v>0</v>
      </c>
      <c r="AG333" s="113">
        <v>0</v>
      </c>
      <c r="AH333" s="113">
        <v>0</v>
      </c>
      <c r="AI333" s="113">
        <v>0</v>
      </c>
      <c r="AJ333" s="113">
        <v>0</v>
      </c>
      <c r="AK333" s="113">
        <v>0</v>
      </c>
      <c r="AL333" s="113">
        <v>0</v>
      </c>
      <c r="AM333" s="113">
        <v>0</v>
      </c>
      <c r="AN333" s="113">
        <v>0</v>
      </c>
      <c r="AO333" s="113">
        <v>0</v>
      </c>
      <c r="AP333" s="113">
        <v>0</v>
      </c>
      <c r="AQ333" s="113">
        <v>0</v>
      </c>
      <c r="AR333" s="113">
        <v>0</v>
      </c>
      <c r="AS333" s="113">
        <v>0</v>
      </c>
      <c r="AT333" s="113">
        <v>0</v>
      </c>
      <c r="AU333" s="113">
        <v>0</v>
      </c>
      <c r="AV333" s="113">
        <v>0</v>
      </c>
      <c r="AW333" s="113">
        <v>0</v>
      </c>
      <c r="AX333" s="113">
        <v>0</v>
      </c>
      <c r="AY333" s="113">
        <v>0</v>
      </c>
      <c r="AZ333" s="113">
        <v>0</v>
      </c>
      <c r="BA333" s="113">
        <v>0</v>
      </c>
      <c r="BB333" s="113">
        <v>0</v>
      </c>
      <c r="BC333" s="113">
        <v>0</v>
      </c>
      <c r="BD333" s="113">
        <v>0</v>
      </c>
      <c r="BE333" s="113">
        <v>0</v>
      </c>
      <c r="BF333" s="113">
        <v>0</v>
      </c>
      <c r="BG333" s="113">
        <v>0</v>
      </c>
      <c r="BH333" s="113">
        <v>0</v>
      </c>
      <c r="BI333" s="113">
        <v>0</v>
      </c>
      <c r="BJ333" s="113">
        <v>0</v>
      </c>
      <c r="BK333" s="113">
        <v>0</v>
      </c>
      <c r="BL333" s="113">
        <v>0</v>
      </c>
      <c r="BM333" s="113">
        <v>0</v>
      </c>
      <c r="BN333" s="113">
        <v>0</v>
      </c>
      <c r="BO333" s="113">
        <v>0</v>
      </c>
      <c r="BP333" s="113">
        <v>0</v>
      </c>
      <c r="BQ333" s="113">
        <v>0</v>
      </c>
      <c r="BR333" s="113">
        <v>0</v>
      </c>
      <c r="BS333" s="113">
        <v>0</v>
      </c>
      <c r="BT333" s="113">
        <v>0</v>
      </c>
      <c r="BU333" s="113">
        <v>0</v>
      </c>
      <c r="BV333" s="113">
        <v>0</v>
      </c>
      <c r="BW333" s="113">
        <v>0</v>
      </c>
      <c r="BX333" s="113">
        <v>0</v>
      </c>
      <c r="BY333" s="113">
        <v>0</v>
      </c>
      <c r="BZ333" s="113">
        <v>0</v>
      </c>
      <c r="CA333" s="113">
        <v>0</v>
      </c>
      <c r="CB333" s="113">
        <v>0</v>
      </c>
      <c r="CC333" s="113">
        <v>0</v>
      </c>
      <c r="CD333" s="113">
        <v>0</v>
      </c>
      <c r="CE333" s="113">
        <v>0</v>
      </c>
      <c r="CF333" s="113">
        <v>0</v>
      </c>
      <c r="CG333" s="113">
        <v>0</v>
      </c>
      <c r="CH333" s="113">
        <v>0</v>
      </c>
      <c r="CI333" s="113">
        <v>0</v>
      </c>
      <c r="CJ333" s="113">
        <v>0</v>
      </c>
      <c r="CK333" s="113">
        <v>0</v>
      </c>
      <c r="CL333" s="113">
        <v>0</v>
      </c>
      <c r="CM333" s="113">
        <v>0</v>
      </c>
      <c r="CN333" s="113">
        <v>0</v>
      </c>
      <c r="CO333" s="113">
        <v>0</v>
      </c>
      <c r="CP333" s="113">
        <v>0</v>
      </c>
      <c r="CQ333" s="113">
        <v>0</v>
      </c>
      <c r="CR333" s="113">
        <v>0</v>
      </c>
      <c r="CS333" s="113">
        <v>0</v>
      </c>
      <c r="CT333" s="113">
        <v>0</v>
      </c>
      <c r="CU333" s="113">
        <v>0</v>
      </c>
      <c r="CV333" s="113">
        <v>0</v>
      </c>
      <c r="CW333" s="113">
        <v>0</v>
      </c>
      <c r="CX333" s="113">
        <v>0</v>
      </c>
      <c r="CY333" s="113">
        <v>0</v>
      </c>
      <c r="CZ333" s="113">
        <v>0</v>
      </c>
      <c r="DA333" s="113">
        <v>0</v>
      </c>
      <c r="DB333" s="113">
        <v>0</v>
      </c>
      <c r="DC333" s="113">
        <v>0</v>
      </c>
      <c r="DD333" s="113">
        <v>0</v>
      </c>
      <c r="DE333" s="113">
        <v>0</v>
      </c>
      <c r="DF333" s="113">
        <v>0</v>
      </c>
      <c r="DG333" s="113">
        <v>0</v>
      </c>
      <c r="DH333" s="113">
        <v>0</v>
      </c>
      <c r="DI333" s="113">
        <v>0</v>
      </c>
      <c r="DJ333" s="113">
        <v>0</v>
      </c>
      <c r="DK333" s="113">
        <v>0</v>
      </c>
      <c r="DL333" s="113">
        <v>0</v>
      </c>
      <c r="DM333" s="113">
        <v>0</v>
      </c>
      <c r="DN333" s="113">
        <v>0</v>
      </c>
      <c r="DO333" s="113">
        <v>0</v>
      </c>
      <c r="DP333" s="113">
        <v>0</v>
      </c>
      <c r="DQ333" s="113">
        <v>0</v>
      </c>
      <c r="DR333" s="113">
        <v>0</v>
      </c>
      <c r="DS333" s="113">
        <v>0</v>
      </c>
      <c r="DT333" s="113">
        <v>0</v>
      </c>
      <c r="DU333" s="113">
        <v>0</v>
      </c>
      <c r="DV333" s="113">
        <v>0</v>
      </c>
      <c r="DW333" s="113">
        <v>0</v>
      </c>
      <c r="DX333" s="113">
        <v>0</v>
      </c>
      <c r="DY333" s="113">
        <v>0</v>
      </c>
      <c r="DZ333" s="113">
        <v>0</v>
      </c>
      <c r="EA333" s="113">
        <v>0</v>
      </c>
      <c r="EB333" s="113">
        <v>0</v>
      </c>
      <c r="EC333" s="113">
        <v>0</v>
      </c>
      <c r="ED333" s="113">
        <v>0</v>
      </c>
      <c r="EE333" s="113">
        <v>0</v>
      </c>
      <c r="EF333" s="113">
        <v>0</v>
      </c>
      <c r="EG333" s="113">
        <v>0</v>
      </c>
      <c r="EH333" s="113">
        <v>0</v>
      </c>
      <c r="EI333" s="113">
        <v>0</v>
      </c>
      <c r="EJ333" s="113">
        <v>0</v>
      </c>
      <c r="EK333" s="113">
        <v>0</v>
      </c>
      <c r="EL333" s="113">
        <v>0</v>
      </c>
      <c r="EM333" s="113">
        <v>0</v>
      </c>
      <c r="EN333" s="113">
        <v>0</v>
      </c>
      <c r="EO333" s="113">
        <v>0</v>
      </c>
      <c r="EP333" s="113">
        <v>0</v>
      </c>
      <c r="EQ333" s="113">
        <v>0</v>
      </c>
      <c r="ER333" s="113">
        <v>0</v>
      </c>
      <c r="ES333" s="113">
        <v>0</v>
      </c>
      <c r="ET333" s="113">
        <v>0</v>
      </c>
      <c r="EU333" s="113">
        <v>0</v>
      </c>
      <c r="EV333" s="113">
        <v>0</v>
      </c>
      <c r="EW333" s="113">
        <v>0</v>
      </c>
      <c r="EX333" s="113">
        <v>0</v>
      </c>
      <c r="EY333" s="113">
        <v>0</v>
      </c>
      <c r="EZ333" s="113">
        <v>0</v>
      </c>
      <c r="FA333" s="113">
        <v>0</v>
      </c>
      <c r="FB333" s="113">
        <v>0</v>
      </c>
      <c r="FC333" s="113">
        <v>0</v>
      </c>
      <c r="FD333" s="113">
        <v>0</v>
      </c>
      <c r="FE333" s="113">
        <v>0</v>
      </c>
      <c r="FF333" s="113">
        <v>0</v>
      </c>
      <c r="FG333" s="113">
        <v>0</v>
      </c>
      <c r="FH333" s="113">
        <v>0</v>
      </c>
      <c r="FI333" s="113">
        <v>0</v>
      </c>
      <c r="FJ333" s="113">
        <v>0</v>
      </c>
      <c r="FK333" s="113">
        <v>0</v>
      </c>
      <c r="FL333" s="113">
        <v>0</v>
      </c>
      <c r="FM333" s="113">
        <v>0</v>
      </c>
      <c r="FN333" s="113">
        <v>0</v>
      </c>
      <c r="FO333" s="113">
        <v>0</v>
      </c>
      <c r="FP333" s="113">
        <v>0</v>
      </c>
      <c r="FQ333" s="113">
        <v>0</v>
      </c>
      <c r="FR333" s="113">
        <v>0</v>
      </c>
      <c r="FS333" s="113">
        <v>0</v>
      </c>
      <c r="FT333" s="113">
        <v>0</v>
      </c>
      <c r="FU333" s="113">
        <v>0</v>
      </c>
      <c r="FV333" s="113">
        <v>0</v>
      </c>
      <c r="FW333" s="113">
        <v>0</v>
      </c>
      <c r="FX333" s="113">
        <v>0</v>
      </c>
      <c r="FY333" s="113">
        <v>0</v>
      </c>
      <c r="FZ333" s="113">
        <v>0</v>
      </c>
      <c r="GA333" s="113">
        <v>0</v>
      </c>
      <c r="GB333" s="113">
        <v>0</v>
      </c>
      <c r="GC333" s="113">
        <v>0</v>
      </c>
      <c r="GD333" s="113">
        <v>0</v>
      </c>
      <c r="GE333" s="113">
        <v>0</v>
      </c>
      <c r="GF333" s="113">
        <v>0</v>
      </c>
      <c r="GG333" s="113">
        <v>0</v>
      </c>
      <c r="GH333" s="113">
        <v>0</v>
      </c>
      <c r="GI333" s="113">
        <f>SUM(E333:GH333)</f>
        <v>155425.4</v>
      </c>
    </row>
    <row r="334" spans="1:191" ht="10.5">
      <c r="A334" s="7" t="s">
        <v>470</v>
      </c>
      <c r="B334" s="726" t="s">
        <v>471</v>
      </c>
      <c r="C334" s="726"/>
      <c r="D334" s="72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/>
      <c r="BD334" s="116"/>
      <c r="BE334" s="116"/>
      <c r="BF334" s="116"/>
      <c r="BG334" s="116"/>
      <c r="BH334" s="116"/>
      <c r="BI334" s="116"/>
      <c r="BJ334" s="116"/>
      <c r="BK334" s="116"/>
      <c r="BL334" s="116"/>
      <c r="BM334" s="116"/>
      <c r="BN334" s="116"/>
      <c r="BO334" s="116"/>
      <c r="BP334" s="116"/>
      <c r="BQ334" s="116"/>
      <c r="BR334" s="116"/>
      <c r="BS334" s="116"/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  <c r="EB334" s="116"/>
      <c r="EC334" s="116"/>
      <c r="ED334" s="116"/>
      <c r="EE334" s="116"/>
      <c r="EF334" s="116"/>
      <c r="EG334" s="116"/>
      <c r="EH334" s="116"/>
      <c r="EI334" s="116"/>
      <c r="EJ334" s="116"/>
      <c r="EK334" s="116"/>
      <c r="EL334" s="116"/>
      <c r="EM334" s="116"/>
      <c r="EN334" s="116"/>
      <c r="EO334" s="116"/>
      <c r="EP334" s="116"/>
      <c r="EQ334" s="116"/>
      <c r="ER334" s="116"/>
      <c r="ES334" s="116"/>
      <c r="ET334" s="116"/>
      <c r="EU334" s="116"/>
      <c r="EV334" s="116"/>
      <c r="EW334" s="116"/>
      <c r="EX334" s="116"/>
      <c r="EY334" s="116"/>
      <c r="EZ334" s="116"/>
      <c r="FA334" s="116"/>
      <c r="FB334" s="116"/>
      <c r="FC334" s="116"/>
      <c r="FD334" s="116"/>
      <c r="FE334" s="116"/>
      <c r="FF334" s="116"/>
      <c r="FG334" s="116"/>
      <c r="FH334" s="116"/>
      <c r="FI334" s="116"/>
      <c r="FJ334" s="116"/>
      <c r="FK334" s="116"/>
      <c r="FL334" s="116"/>
      <c r="FM334" s="116"/>
      <c r="FN334" s="116"/>
      <c r="FO334" s="116"/>
      <c r="FP334" s="116"/>
      <c r="FQ334" s="116"/>
      <c r="FR334" s="116"/>
      <c r="FS334" s="116"/>
      <c r="FT334" s="116"/>
      <c r="FU334" s="116"/>
      <c r="FV334" s="116"/>
      <c r="FW334" s="116"/>
      <c r="FX334" s="116"/>
      <c r="FY334" s="116"/>
      <c r="FZ334" s="116"/>
      <c r="GA334" s="116"/>
      <c r="GB334" s="116"/>
      <c r="GC334" s="116"/>
      <c r="GD334" s="116"/>
      <c r="GE334" s="116"/>
      <c r="GF334" s="116"/>
      <c r="GG334" s="116"/>
      <c r="GH334" s="116"/>
      <c r="GI334" s="116"/>
    </row>
    <row r="335" spans="1:191">
      <c r="A335" s="727" t="s">
        <v>0</v>
      </c>
      <c r="B335" s="727"/>
      <c r="C335" s="9" t="s">
        <v>223</v>
      </c>
      <c r="D335" t="s">
        <v>224</v>
      </c>
      <c r="E335" s="113">
        <v>0</v>
      </c>
      <c r="F335" s="113">
        <v>0</v>
      </c>
      <c r="G335" s="113">
        <v>0</v>
      </c>
      <c r="H335" s="113">
        <v>0</v>
      </c>
      <c r="I335" s="113">
        <v>0</v>
      </c>
      <c r="J335" s="113">
        <v>0</v>
      </c>
      <c r="K335" s="113">
        <v>0</v>
      </c>
      <c r="L335" s="113">
        <v>0</v>
      </c>
      <c r="M335" s="113">
        <v>0</v>
      </c>
      <c r="N335" s="113">
        <v>0</v>
      </c>
      <c r="O335" s="113">
        <v>0</v>
      </c>
      <c r="P335" s="113">
        <v>0</v>
      </c>
      <c r="Q335" s="113">
        <v>0</v>
      </c>
      <c r="R335" s="113">
        <v>0</v>
      </c>
      <c r="S335" s="113">
        <v>0</v>
      </c>
      <c r="T335" s="113">
        <v>0</v>
      </c>
      <c r="U335" s="113">
        <v>0</v>
      </c>
      <c r="V335" s="113">
        <v>0</v>
      </c>
      <c r="W335" s="113">
        <v>0</v>
      </c>
      <c r="X335" s="113">
        <v>0</v>
      </c>
      <c r="Y335" s="113">
        <v>0</v>
      </c>
      <c r="Z335" s="113">
        <v>0</v>
      </c>
      <c r="AA335" s="113">
        <v>0</v>
      </c>
      <c r="AB335" s="113">
        <v>0</v>
      </c>
      <c r="AC335" s="113">
        <v>0</v>
      </c>
      <c r="AD335" s="113">
        <v>0</v>
      </c>
      <c r="AE335" s="113">
        <v>0</v>
      </c>
      <c r="AF335" s="113">
        <v>0</v>
      </c>
      <c r="AG335" s="113">
        <v>0</v>
      </c>
      <c r="AH335" s="113">
        <v>0</v>
      </c>
      <c r="AI335" s="113">
        <v>0</v>
      </c>
      <c r="AJ335" s="113">
        <v>0</v>
      </c>
      <c r="AK335" s="113">
        <v>0</v>
      </c>
      <c r="AL335" s="113">
        <v>0</v>
      </c>
      <c r="AM335" s="113">
        <v>0</v>
      </c>
      <c r="AN335" s="113">
        <v>0</v>
      </c>
      <c r="AO335" s="113">
        <v>0</v>
      </c>
      <c r="AP335" s="113">
        <v>0</v>
      </c>
      <c r="AQ335" s="113">
        <v>112050</v>
      </c>
      <c r="AR335" s="113">
        <v>0</v>
      </c>
      <c r="AS335" s="113">
        <v>0</v>
      </c>
      <c r="AT335" s="113">
        <v>0</v>
      </c>
      <c r="AU335" s="113">
        <v>0</v>
      </c>
      <c r="AV335" s="113">
        <v>0</v>
      </c>
      <c r="AW335" s="113">
        <v>0</v>
      </c>
      <c r="AX335" s="113">
        <v>0</v>
      </c>
      <c r="AY335" s="113">
        <v>0</v>
      </c>
      <c r="AZ335" s="113">
        <v>0</v>
      </c>
      <c r="BA335" s="113">
        <v>0</v>
      </c>
      <c r="BB335" s="113">
        <v>0</v>
      </c>
      <c r="BC335" s="113">
        <v>0</v>
      </c>
      <c r="BD335" s="113">
        <v>0</v>
      </c>
      <c r="BE335" s="113">
        <v>0</v>
      </c>
      <c r="BF335" s="113">
        <v>0</v>
      </c>
      <c r="BG335" s="113">
        <v>0</v>
      </c>
      <c r="BH335" s="113">
        <v>0</v>
      </c>
      <c r="BI335" s="113">
        <v>0</v>
      </c>
      <c r="BJ335" s="113">
        <v>0</v>
      </c>
      <c r="BK335" s="113">
        <v>0</v>
      </c>
      <c r="BL335" s="113">
        <v>0</v>
      </c>
      <c r="BM335" s="113">
        <v>0</v>
      </c>
      <c r="BN335" s="113">
        <v>0</v>
      </c>
      <c r="BO335" s="113">
        <v>0</v>
      </c>
      <c r="BP335" s="113">
        <v>0</v>
      </c>
      <c r="BQ335" s="113">
        <v>0</v>
      </c>
      <c r="BR335" s="113">
        <v>0</v>
      </c>
      <c r="BS335" s="113">
        <v>0</v>
      </c>
      <c r="BT335" s="113">
        <v>0</v>
      </c>
      <c r="BU335" s="113">
        <v>0</v>
      </c>
      <c r="BV335" s="113">
        <v>0</v>
      </c>
      <c r="BW335" s="113">
        <v>0</v>
      </c>
      <c r="BX335" s="113">
        <v>0</v>
      </c>
      <c r="BY335" s="113">
        <v>0</v>
      </c>
      <c r="BZ335" s="113">
        <v>0</v>
      </c>
      <c r="CA335" s="113">
        <v>0</v>
      </c>
      <c r="CB335" s="113">
        <v>0</v>
      </c>
      <c r="CC335" s="113">
        <v>0</v>
      </c>
      <c r="CD335" s="113">
        <v>0</v>
      </c>
      <c r="CE335" s="113">
        <v>0</v>
      </c>
      <c r="CF335" s="113">
        <v>0</v>
      </c>
      <c r="CG335" s="113">
        <v>0</v>
      </c>
      <c r="CH335" s="113">
        <v>0</v>
      </c>
      <c r="CI335" s="113">
        <v>0</v>
      </c>
      <c r="CJ335" s="113">
        <v>0</v>
      </c>
      <c r="CK335" s="113">
        <v>0</v>
      </c>
      <c r="CL335" s="113">
        <v>0</v>
      </c>
      <c r="CM335" s="113">
        <v>0</v>
      </c>
      <c r="CN335" s="113">
        <v>0</v>
      </c>
      <c r="CO335" s="113">
        <v>0</v>
      </c>
      <c r="CP335" s="113">
        <v>0</v>
      </c>
      <c r="CQ335" s="113">
        <v>0</v>
      </c>
      <c r="CR335" s="113">
        <v>0</v>
      </c>
      <c r="CS335" s="113">
        <v>0</v>
      </c>
      <c r="CT335" s="113">
        <v>0</v>
      </c>
      <c r="CU335" s="113">
        <v>0</v>
      </c>
      <c r="CV335" s="113">
        <v>0</v>
      </c>
      <c r="CW335" s="113">
        <v>0</v>
      </c>
      <c r="CX335" s="113">
        <v>0</v>
      </c>
      <c r="CY335" s="113">
        <v>0</v>
      </c>
      <c r="CZ335" s="113">
        <v>0</v>
      </c>
      <c r="DA335" s="113">
        <v>0</v>
      </c>
      <c r="DB335" s="113">
        <v>0</v>
      </c>
      <c r="DC335" s="113">
        <v>0</v>
      </c>
      <c r="DD335" s="113">
        <v>0</v>
      </c>
      <c r="DE335" s="113">
        <v>0</v>
      </c>
      <c r="DF335" s="113">
        <v>0</v>
      </c>
      <c r="DG335" s="113">
        <v>0</v>
      </c>
      <c r="DH335" s="113">
        <v>0</v>
      </c>
      <c r="DI335" s="113">
        <v>0</v>
      </c>
      <c r="DJ335" s="113">
        <v>0</v>
      </c>
      <c r="DK335" s="113">
        <v>0</v>
      </c>
      <c r="DL335" s="113">
        <v>0</v>
      </c>
      <c r="DM335" s="113">
        <v>0</v>
      </c>
      <c r="DN335" s="113">
        <v>0</v>
      </c>
      <c r="DO335" s="113">
        <v>0</v>
      </c>
      <c r="DP335" s="113">
        <v>0</v>
      </c>
      <c r="DQ335" s="113">
        <v>0</v>
      </c>
      <c r="DR335" s="113">
        <v>0</v>
      </c>
      <c r="DS335" s="113">
        <v>0</v>
      </c>
      <c r="DT335" s="113">
        <v>0</v>
      </c>
      <c r="DU335" s="113">
        <v>0</v>
      </c>
      <c r="DV335" s="113">
        <v>0</v>
      </c>
      <c r="DW335" s="113">
        <v>0</v>
      </c>
      <c r="DX335" s="113">
        <v>0</v>
      </c>
      <c r="DY335" s="113">
        <v>0</v>
      </c>
      <c r="DZ335" s="113">
        <v>0</v>
      </c>
      <c r="EA335" s="113">
        <v>0</v>
      </c>
      <c r="EB335" s="113">
        <v>0</v>
      </c>
      <c r="EC335" s="113">
        <v>0</v>
      </c>
      <c r="ED335" s="113">
        <v>0</v>
      </c>
      <c r="EE335" s="113">
        <v>0</v>
      </c>
      <c r="EF335" s="113">
        <v>0</v>
      </c>
      <c r="EG335" s="113">
        <v>0</v>
      </c>
      <c r="EH335" s="113">
        <v>0</v>
      </c>
      <c r="EI335" s="113">
        <v>0</v>
      </c>
      <c r="EJ335" s="113">
        <v>0</v>
      </c>
      <c r="EK335" s="113">
        <v>0</v>
      </c>
      <c r="EL335" s="113">
        <v>0</v>
      </c>
      <c r="EM335" s="113">
        <v>0</v>
      </c>
      <c r="EN335" s="113">
        <v>0</v>
      </c>
      <c r="EO335" s="113">
        <v>0</v>
      </c>
      <c r="EP335" s="113">
        <v>0</v>
      </c>
      <c r="EQ335" s="113">
        <v>0</v>
      </c>
      <c r="ER335" s="113">
        <v>0</v>
      </c>
      <c r="ES335" s="113">
        <v>0</v>
      </c>
      <c r="ET335" s="113">
        <v>0</v>
      </c>
      <c r="EU335" s="113">
        <v>0</v>
      </c>
      <c r="EV335" s="113">
        <v>0</v>
      </c>
      <c r="EW335" s="113">
        <v>0</v>
      </c>
      <c r="EX335" s="113">
        <v>0</v>
      </c>
      <c r="EY335" s="113">
        <v>0</v>
      </c>
      <c r="EZ335" s="113">
        <v>0</v>
      </c>
      <c r="FA335" s="113">
        <v>0</v>
      </c>
      <c r="FB335" s="113">
        <v>0</v>
      </c>
      <c r="FC335" s="113">
        <v>0</v>
      </c>
      <c r="FD335" s="113">
        <v>0</v>
      </c>
      <c r="FE335" s="113">
        <v>0</v>
      </c>
      <c r="FF335" s="113">
        <v>0</v>
      </c>
      <c r="FG335" s="113">
        <v>0</v>
      </c>
      <c r="FH335" s="113">
        <v>0</v>
      </c>
      <c r="FI335" s="113">
        <v>0</v>
      </c>
      <c r="FJ335" s="113">
        <v>0</v>
      </c>
      <c r="FK335" s="113">
        <v>0</v>
      </c>
      <c r="FL335" s="113">
        <v>0</v>
      </c>
      <c r="FM335" s="113">
        <v>0</v>
      </c>
      <c r="FN335" s="113">
        <v>0</v>
      </c>
      <c r="FO335" s="113">
        <v>0</v>
      </c>
      <c r="FP335" s="113">
        <v>0</v>
      </c>
      <c r="FQ335" s="113">
        <v>0</v>
      </c>
      <c r="FR335" s="113">
        <v>0</v>
      </c>
      <c r="FS335" s="113">
        <v>0</v>
      </c>
      <c r="FT335" s="113">
        <v>0</v>
      </c>
      <c r="FU335" s="113">
        <v>0</v>
      </c>
      <c r="FV335" s="113">
        <v>0</v>
      </c>
      <c r="FW335" s="113">
        <v>0</v>
      </c>
      <c r="FX335" s="113">
        <v>0</v>
      </c>
      <c r="FY335" s="113">
        <v>0</v>
      </c>
      <c r="FZ335" s="113">
        <v>0</v>
      </c>
      <c r="GA335" s="113">
        <v>0</v>
      </c>
      <c r="GB335" s="113">
        <v>0</v>
      </c>
      <c r="GC335" s="113">
        <v>0</v>
      </c>
      <c r="GD335" s="113">
        <v>0</v>
      </c>
      <c r="GE335" s="113">
        <v>0</v>
      </c>
      <c r="GF335" s="113">
        <v>0</v>
      </c>
      <c r="GG335" s="113">
        <v>0</v>
      </c>
      <c r="GH335" s="113">
        <v>0</v>
      </c>
      <c r="GI335" s="113">
        <f>SUM(E335:GH335)</f>
        <v>112050</v>
      </c>
    </row>
    <row r="336" spans="1:191">
      <c r="A336" s="727" t="s">
        <v>0</v>
      </c>
      <c r="B336" s="727"/>
      <c r="C336" s="9" t="s">
        <v>225</v>
      </c>
      <c r="D336" t="s">
        <v>226</v>
      </c>
      <c r="E336" s="113">
        <v>0</v>
      </c>
      <c r="F336" s="113">
        <v>0</v>
      </c>
      <c r="G336" s="113">
        <v>0</v>
      </c>
      <c r="H336" s="113">
        <v>0</v>
      </c>
      <c r="I336" s="113">
        <v>0</v>
      </c>
      <c r="J336" s="113">
        <v>0</v>
      </c>
      <c r="K336" s="113">
        <v>0</v>
      </c>
      <c r="L336" s="113">
        <v>0</v>
      </c>
      <c r="M336" s="113">
        <v>0</v>
      </c>
      <c r="N336" s="113">
        <v>0</v>
      </c>
      <c r="O336" s="113">
        <v>0</v>
      </c>
      <c r="P336" s="113">
        <v>0</v>
      </c>
      <c r="Q336" s="113">
        <v>0</v>
      </c>
      <c r="R336" s="113">
        <v>0</v>
      </c>
      <c r="S336" s="113">
        <v>0</v>
      </c>
      <c r="T336" s="113">
        <v>0</v>
      </c>
      <c r="U336" s="113">
        <v>0</v>
      </c>
      <c r="V336" s="113">
        <v>0</v>
      </c>
      <c r="W336" s="113">
        <v>0</v>
      </c>
      <c r="X336" s="113">
        <v>0</v>
      </c>
      <c r="Y336" s="113">
        <v>0</v>
      </c>
      <c r="Z336" s="113">
        <v>0</v>
      </c>
      <c r="AA336" s="113">
        <v>0</v>
      </c>
      <c r="AB336" s="113">
        <v>0</v>
      </c>
      <c r="AC336" s="113">
        <v>0</v>
      </c>
      <c r="AD336" s="113">
        <v>0</v>
      </c>
      <c r="AE336" s="113">
        <v>0</v>
      </c>
      <c r="AF336" s="113">
        <v>0</v>
      </c>
      <c r="AG336" s="113">
        <v>0</v>
      </c>
      <c r="AH336" s="113">
        <v>0</v>
      </c>
      <c r="AI336" s="113">
        <v>0</v>
      </c>
      <c r="AJ336" s="113">
        <v>0</v>
      </c>
      <c r="AK336" s="113">
        <v>0</v>
      </c>
      <c r="AL336" s="113">
        <v>0</v>
      </c>
      <c r="AM336" s="113">
        <v>0</v>
      </c>
      <c r="AN336" s="113">
        <v>0</v>
      </c>
      <c r="AO336" s="113">
        <v>0</v>
      </c>
      <c r="AP336" s="113">
        <v>0</v>
      </c>
      <c r="AQ336" s="113">
        <v>0</v>
      </c>
      <c r="AR336" s="113">
        <v>0</v>
      </c>
      <c r="AS336" s="113">
        <v>0</v>
      </c>
      <c r="AT336" s="113">
        <v>0</v>
      </c>
      <c r="AU336" s="113">
        <v>0</v>
      </c>
      <c r="AV336" s="113">
        <v>0</v>
      </c>
      <c r="AW336" s="113">
        <v>0</v>
      </c>
      <c r="AX336" s="113">
        <v>0</v>
      </c>
      <c r="AY336" s="113">
        <v>0</v>
      </c>
      <c r="AZ336" s="113">
        <v>0</v>
      </c>
      <c r="BA336" s="113">
        <v>0</v>
      </c>
      <c r="BB336" s="113">
        <v>0</v>
      </c>
      <c r="BC336" s="113">
        <v>0</v>
      </c>
      <c r="BD336" s="113">
        <v>0</v>
      </c>
      <c r="BE336" s="113">
        <v>0</v>
      </c>
      <c r="BF336" s="113">
        <v>0</v>
      </c>
      <c r="BG336" s="113">
        <v>0</v>
      </c>
      <c r="BH336" s="113">
        <v>0</v>
      </c>
      <c r="BI336" s="113">
        <v>0</v>
      </c>
      <c r="BJ336" s="113">
        <v>0</v>
      </c>
      <c r="BK336" s="113">
        <v>0</v>
      </c>
      <c r="BL336" s="113">
        <v>0</v>
      </c>
      <c r="BM336" s="113">
        <v>0</v>
      </c>
      <c r="BN336" s="113">
        <v>0</v>
      </c>
      <c r="BO336" s="113">
        <v>0</v>
      </c>
      <c r="BP336" s="113">
        <v>0</v>
      </c>
      <c r="BQ336" s="113">
        <v>0</v>
      </c>
      <c r="BR336" s="113">
        <v>0</v>
      </c>
      <c r="BS336" s="113">
        <v>0</v>
      </c>
      <c r="BT336" s="113">
        <v>0</v>
      </c>
      <c r="BU336" s="113">
        <v>0</v>
      </c>
      <c r="BV336" s="113">
        <v>0</v>
      </c>
      <c r="BW336" s="113">
        <v>0</v>
      </c>
      <c r="BX336" s="113">
        <v>0</v>
      </c>
      <c r="BY336" s="113">
        <v>0</v>
      </c>
      <c r="BZ336" s="113">
        <v>0</v>
      </c>
      <c r="CA336" s="113">
        <v>0</v>
      </c>
      <c r="CB336" s="113">
        <v>0</v>
      </c>
      <c r="CC336" s="113">
        <v>0</v>
      </c>
      <c r="CD336" s="113">
        <v>0</v>
      </c>
      <c r="CE336" s="113">
        <v>0</v>
      </c>
      <c r="CF336" s="113">
        <v>0</v>
      </c>
      <c r="CG336" s="113">
        <v>0</v>
      </c>
      <c r="CH336" s="113">
        <v>0</v>
      </c>
      <c r="CI336" s="113">
        <v>0</v>
      </c>
      <c r="CJ336" s="113">
        <v>0</v>
      </c>
      <c r="CK336" s="113">
        <v>0</v>
      </c>
      <c r="CL336" s="113">
        <v>0</v>
      </c>
      <c r="CM336" s="113">
        <v>0</v>
      </c>
      <c r="CN336" s="113">
        <v>0</v>
      </c>
      <c r="CO336" s="113">
        <v>0</v>
      </c>
      <c r="CP336" s="113">
        <v>0</v>
      </c>
      <c r="CQ336" s="113">
        <v>0</v>
      </c>
      <c r="CR336" s="113">
        <v>0</v>
      </c>
      <c r="CS336" s="113">
        <v>0</v>
      </c>
      <c r="CT336" s="113">
        <v>0</v>
      </c>
      <c r="CU336" s="113">
        <v>0</v>
      </c>
      <c r="CV336" s="113">
        <v>0</v>
      </c>
      <c r="CW336" s="113">
        <v>0</v>
      </c>
      <c r="CX336" s="113">
        <v>0</v>
      </c>
      <c r="CY336" s="113">
        <v>0</v>
      </c>
      <c r="CZ336" s="113">
        <v>0</v>
      </c>
      <c r="DA336" s="113">
        <v>0</v>
      </c>
      <c r="DB336" s="113">
        <v>0</v>
      </c>
      <c r="DC336" s="113">
        <v>0</v>
      </c>
      <c r="DD336" s="113">
        <v>0</v>
      </c>
      <c r="DE336" s="113">
        <v>0</v>
      </c>
      <c r="DF336" s="113">
        <v>0</v>
      </c>
      <c r="DG336" s="113">
        <v>0</v>
      </c>
      <c r="DH336" s="113">
        <v>0</v>
      </c>
      <c r="DI336" s="113">
        <v>0</v>
      </c>
      <c r="DJ336" s="113">
        <v>0</v>
      </c>
      <c r="DK336" s="113">
        <v>0</v>
      </c>
      <c r="DL336" s="113">
        <v>0</v>
      </c>
      <c r="DM336" s="113">
        <v>0</v>
      </c>
      <c r="DN336" s="113">
        <v>0</v>
      </c>
      <c r="DO336" s="113">
        <v>0</v>
      </c>
      <c r="DP336" s="113">
        <v>0</v>
      </c>
      <c r="DQ336" s="113">
        <v>0</v>
      </c>
      <c r="DR336" s="113">
        <v>0</v>
      </c>
      <c r="DS336" s="113">
        <v>0</v>
      </c>
      <c r="DT336" s="113">
        <v>0</v>
      </c>
      <c r="DU336" s="113">
        <v>0</v>
      </c>
      <c r="DV336" s="113">
        <v>0</v>
      </c>
      <c r="DW336" s="113">
        <v>0</v>
      </c>
      <c r="DX336" s="113">
        <v>0</v>
      </c>
      <c r="DY336" s="113">
        <v>0</v>
      </c>
      <c r="DZ336" s="113">
        <v>0</v>
      </c>
      <c r="EA336" s="113">
        <v>0</v>
      </c>
      <c r="EB336" s="113">
        <v>0</v>
      </c>
      <c r="EC336" s="113">
        <v>0</v>
      </c>
      <c r="ED336" s="113">
        <v>0</v>
      </c>
      <c r="EE336" s="113">
        <v>0</v>
      </c>
      <c r="EF336" s="113">
        <v>0</v>
      </c>
      <c r="EG336" s="113">
        <v>0</v>
      </c>
      <c r="EH336" s="113">
        <v>0</v>
      </c>
      <c r="EI336" s="113">
        <v>0</v>
      </c>
      <c r="EJ336" s="113">
        <v>0</v>
      </c>
      <c r="EK336" s="113">
        <v>0</v>
      </c>
      <c r="EL336" s="113">
        <v>0</v>
      </c>
      <c r="EM336" s="113">
        <v>0</v>
      </c>
      <c r="EN336" s="113">
        <v>0</v>
      </c>
      <c r="EO336" s="113">
        <v>0</v>
      </c>
      <c r="EP336" s="113">
        <v>0</v>
      </c>
      <c r="EQ336" s="113">
        <v>0</v>
      </c>
      <c r="ER336" s="113">
        <v>0</v>
      </c>
      <c r="ES336" s="113">
        <v>0</v>
      </c>
      <c r="ET336" s="113">
        <v>0</v>
      </c>
      <c r="EU336" s="113">
        <v>0</v>
      </c>
      <c r="EV336" s="113">
        <v>0</v>
      </c>
      <c r="EW336" s="113">
        <v>0</v>
      </c>
      <c r="EX336" s="113">
        <v>0</v>
      </c>
      <c r="EY336" s="113">
        <v>0</v>
      </c>
      <c r="EZ336" s="113">
        <v>0</v>
      </c>
      <c r="FA336" s="113">
        <v>0</v>
      </c>
      <c r="FB336" s="113">
        <v>0</v>
      </c>
      <c r="FC336" s="113">
        <v>0</v>
      </c>
      <c r="FD336" s="113">
        <v>0</v>
      </c>
      <c r="FE336" s="113">
        <v>0</v>
      </c>
      <c r="FF336" s="113">
        <v>0</v>
      </c>
      <c r="FG336" s="113">
        <v>0</v>
      </c>
      <c r="FH336" s="113">
        <v>0</v>
      </c>
      <c r="FI336" s="113">
        <v>0</v>
      </c>
      <c r="FJ336" s="113">
        <v>0</v>
      </c>
      <c r="FK336" s="113">
        <v>0</v>
      </c>
      <c r="FL336" s="113">
        <v>0</v>
      </c>
      <c r="FM336" s="113">
        <v>0</v>
      </c>
      <c r="FN336" s="113">
        <v>0</v>
      </c>
      <c r="FO336" s="113">
        <v>129700</v>
      </c>
      <c r="FP336" s="113">
        <v>0</v>
      </c>
      <c r="FQ336" s="113">
        <v>0</v>
      </c>
      <c r="FR336" s="113">
        <v>0</v>
      </c>
      <c r="FS336" s="113">
        <v>0</v>
      </c>
      <c r="FT336" s="113">
        <v>0</v>
      </c>
      <c r="FU336" s="113">
        <v>0</v>
      </c>
      <c r="FV336" s="113">
        <v>0</v>
      </c>
      <c r="FW336" s="113">
        <v>0</v>
      </c>
      <c r="FX336" s="113">
        <v>0</v>
      </c>
      <c r="FY336" s="113">
        <v>0</v>
      </c>
      <c r="FZ336" s="113">
        <v>0</v>
      </c>
      <c r="GA336" s="113">
        <v>0</v>
      </c>
      <c r="GB336" s="113">
        <v>0</v>
      </c>
      <c r="GC336" s="113">
        <v>0</v>
      </c>
      <c r="GD336" s="113">
        <v>0</v>
      </c>
      <c r="GE336" s="113">
        <v>0</v>
      </c>
      <c r="GF336" s="113">
        <v>0</v>
      </c>
      <c r="GG336" s="113">
        <v>0</v>
      </c>
      <c r="GH336" s="113">
        <v>0</v>
      </c>
      <c r="GI336" s="113">
        <f>SUM(E336:GH336)</f>
        <v>129700</v>
      </c>
    </row>
    <row r="337" spans="1:191" ht="10.5">
      <c r="A337" s="7" t="s">
        <v>472</v>
      </c>
      <c r="B337" s="726" t="s">
        <v>473</v>
      </c>
      <c r="C337" s="726"/>
      <c r="D337" s="72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16"/>
      <c r="AM337" s="116"/>
      <c r="AN337" s="116"/>
      <c r="AO337" s="116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  <c r="BA337" s="116"/>
      <c r="BB337" s="116"/>
      <c r="BC337" s="116"/>
      <c r="BD337" s="116"/>
      <c r="BE337" s="116"/>
      <c r="BF337" s="116"/>
      <c r="BG337" s="116"/>
      <c r="BH337" s="116"/>
      <c r="BI337" s="116"/>
      <c r="BJ337" s="116"/>
      <c r="BK337" s="116"/>
      <c r="BL337" s="116"/>
      <c r="BM337" s="116"/>
      <c r="BN337" s="116"/>
      <c r="BO337" s="116"/>
      <c r="BP337" s="116"/>
      <c r="BQ337" s="116"/>
      <c r="BR337" s="116"/>
      <c r="BS337" s="116"/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  <c r="EB337" s="116"/>
      <c r="EC337" s="116"/>
      <c r="ED337" s="116"/>
      <c r="EE337" s="116"/>
      <c r="EF337" s="116"/>
      <c r="EG337" s="116"/>
      <c r="EH337" s="116"/>
      <c r="EI337" s="116"/>
      <c r="EJ337" s="116"/>
      <c r="EK337" s="116"/>
      <c r="EL337" s="116"/>
      <c r="EM337" s="116"/>
      <c r="EN337" s="116"/>
      <c r="EO337" s="116"/>
      <c r="EP337" s="116"/>
      <c r="EQ337" s="116"/>
      <c r="ER337" s="116"/>
      <c r="ES337" s="116"/>
      <c r="ET337" s="116"/>
      <c r="EU337" s="116"/>
      <c r="EV337" s="116"/>
      <c r="EW337" s="116"/>
      <c r="EX337" s="116"/>
      <c r="EY337" s="116"/>
      <c r="EZ337" s="116"/>
      <c r="FA337" s="116"/>
      <c r="FB337" s="116"/>
      <c r="FC337" s="116"/>
      <c r="FD337" s="116"/>
      <c r="FE337" s="116"/>
      <c r="FF337" s="116"/>
      <c r="FG337" s="116"/>
      <c r="FH337" s="116"/>
      <c r="FI337" s="116"/>
      <c r="FJ337" s="116"/>
      <c r="FK337" s="116"/>
      <c r="FL337" s="116"/>
      <c r="FM337" s="116"/>
      <c r="FN337" s="116"/>
      <c r="FO337" s="116"/>
      <c r="FP337" s="116"/>
      <c r="FQ337" s="116"/>
      <c r="FR337" s="116"/>
      <c r="FS337" s="116"/>
      <c r="FT337" s="116"/>
      <c r="FU337" s="116"/>
      <c r="FV337" s="116"/>
      <c r="FW337" s="116"/>
      <c r="FX337" s="116"/>
      <c r="FY337" s="116"/>
      <c r="FZ337" s="116"/>
      <c r="GA337" s="116"/>
      <c r="GB337" s="116"/>
      <c r="GC337" s="116"/>
      <c r="GD337" s="116"/>
      <c r="GE337" s="116"/>
      <c r="GF337" s="116"/>
      <c r="GG337" s="116"/>
      <c r="GH337" s="116"/>
      <c r="GI337" s="116"/>
    </row>
    <row r="338" spans="1:191">
      <c r="A338" s="727" t="s">
        <v>0</v>
      </c>
      <c r="B338" s="727"/>
      <c r="C338" s="9" t="s">
        <v>225</v>
      </c>
      <c r="D338" t="s">
        <v>226</v>
      </c>
      <c r="E338" s="113">
        <v>0</v>
      </c>
      <c r="F338" s="113">
        <v>0</v>
      </c>
      <c r="G338" s="113">
        <v>0</v>
      </c>
      <c r="H338" s="113">
        <v>0</v>
      </c>
      <c r="I338" s="113">
        <v>0</v>
      </c>
      <c r="J338" s="113">
        <v>0</v>
      </c>
      <c r="K338" s="113">
        <v>0</v>
      </c>
      <c r="L338" s="113">
        <v>0</v>
      </c>
      <c r="M338" s="113">
        <v>0</v>
      </c>
      <c r="N338" s="113">
        <v>0</v>
      </c>
      <c r="O338" s="113">
        <v>0</v>
      </c>
      <c r="P338" s="113">
        <v>0</v>
      </c>
      <c r="Q338" s="113">
        <v>0</v>
      </c>
      <c r="R338" s="113">
        <v>0</v>
      </c>
      <c r="S338" s="113">
        <v>0</v>
      </c>
      <c r="T338" s="113">
        <v>0</v>
      </c>
      <c r="U338" s="113">
        <v>0</v>
      </c>
      <c r="V338" s="113">
        <v>0</v>
      </c>
      <c r="W338" s="113">
        <v>0</v>
      </c>
      <c r="X338" s="113">
        <v>0</v>
      </c>
      <c r="Y338" s="113">
        <v>0</v>
      </c>
      <c r="Z338" s="113">
        <v>0</v>
      </c>
      <c r="AA338" s="113">
        <v>0</v>
      </c>
      <c r="AB338" s="113">
        <v>0</v>
      </c>
      <c r="AC338" s="113">
        <v>0</v>
      </c>
      <c r="AD338" s="113">
        <v>0</v>
      </c>
      <c r="AE338" s="113">
        <v>0</v>
      </c>
      <c r="AF338" s="113">
        <v>0</v>
      </c>
      <c r="AG338" s="113">
        <v>0</v>
      </c>
      <c r="AH338" s="113">
        <v>0</v>
      </c>
      <c r="AI338" s="113">
        <v>0</v>
      </c>
      <c r="AJ338" s="113">
        <v>0</v>
      </c>
      <c r="AK338" s="113">
        <v>0</v>
      </c>
      <c r="AL338" s="113">
        <v>0</v>
      </c>
      <c r="AM338" s="113">
        <v>0</v>
      </c>
      <c r="AN338" s="113">
        <v>0</v>
      </c>
      <c r="AO338" s="113">
        <v>0</v>
      </c>
      <c r="AP338" s="113">
        <v>0</v>
      </c>
      <c r="AQ338" s="113">
        <v>0</v>
      </c>
      <c r="AR338" s="113">
        <v>0</v>
      </c>
      <c r="AS338" s="113">
        <v>0</v>
      </c>
      <c r="AT338" s="113">
        <v>0</v>
      </c>
      <c r="AU338" s="113">
        <v>0</v>
      </c>
      <c r="AV338" s="113">
        <v>0</v>
      </c>
      <c r="AW338" s="113">
        <v>0</v>
      </c>
      <c r="AX338" s="113">
        <v>0</v>
      </c>
      <c r="AY338" s="113">
        <v>0</v>
      </c>
      <c r="AZ338" s="113">
        <v>0</v>
      </c>
      <c r="BA338" s="113">
        <v>0</v>
      </c>
      <c r="BB338" s="113">
        <v>0</v>
      </c>
      <c r="BC338" s="113">
        <v>0</v>
      </c>
      <c r="BD338" s="113">
        <v>0</v>
      </c>
      <c r="BE338" s="113">
        <v>0</v>
      </c>
      <c r="BF338" s="113">
        <v>0</v>
      </c>
      <c r="BG338" s="113">
        <v>0</v>
      </c>
      <c r="BH338" s="113">
        <v>0</v>
      </c>
      <c r="BI338" s="113">
        <v>0</v>
      </c>
      <c r="BJ338" s="113">
        <v>0</v>
      </c>
      <c r="BK338" s="113">
        <v>0</v>
      </c>
      <c r="BL338" s="113">
        <v>0</v>
      </c>
      <c r="BM338" s="113">
        <v>0</v>
      </c>
      <c r="BN338" s="113">
        <v>0</v>
      </c>
      <c r="BO338" s="113">
        <v>0</v>
      </c>
      <c r="BP338" s="113">
        <v>0</v>
      </c>
      <c r="BQ338" s="113">
        <v>0</v>
      </c>
      <c r="BR338" s="113">
        <v>0</v>
      </c>
      <c r="BS338" s="113">
        <v>0</v>
      </c>
      <c r="BT338" s="113">
        <v>0</v>
      </c>
      <c r="BU338" s="113">
        <v>0</v>
      </c>
      <c r="BV338" s="113">
        <v>0</v>
      </c>
      <c r="BW338" s="113">
        <v>0</v>
      </c>
      <c r="BX338" s="113">
        <v>0</v>
      </c>
      <c r="BY338" s="113">
        <v>0</v>
      </c>
      <c r="BZ338" s="113">
        <v>0</v>
      </c>
      <c r="CA338" s="113">
        <v>0</v>
      </c>
      <c r="CB338" s="113">
        <v>0</v>
      </c>
      <c r="CC338" s="113">
        <v>0</v>
      </c>
      <c r="CD338" s="113">
        <v>0</v>
      </c>
      <c r="CE338" s="113">
        <v>0</v>
      </c>
      <c r="CF338" s="113">
        <v>0</v>
      </c>
      <c r="CG338" s="113">
        <v>0</v>
      </c>
      <c r="CH338" s="113">
        <v>0</v>
      </c>
      <c r="CI338" s="113">
        <v>0</v>
      </c>
      <c r="CJ338" s="113">
        <v>0</v>
      </c>
      <c r="CK338" s="113">
        <v>0</v>
      </c>
      <c r="CL338" s="113">
        <v>0</v>
      </c>
      <c r="CM338" s="113">
        <v>0</v>
      </c>
      <c r="CN338" s="113">
        <v>0</v>
      </c>
      <c r="CO338" s="113">
        <v>0</v>
      </c>
      <c r="CP338" s="113">
        <v>0</v>
      </c>
      <c r="CQ338" s="113">
        <v>0</v>
      </c>
      <c r="CR338" s="113">
        <v>0</v>
      </c>
      <c r="CS338" s="113">
        <v>0</v>
      </c>
      <c r="CT338" s="113">
        <v>0</v>
      </c>
      <c r="CU338" s="113">
        <v>0</v>
      </c>
      <c r="CV338" s="113">
        <v>0</v>
      </c>
      <c r="CW338" s="113">
        <v>0</v>
      </c>
      <c r="CX338" s="113">
        <v>0</v>
      </c>
      <c r="CY338" s="113">
        <v>0</v>
      </c>
      <c r="CZ338" s="113">
        <v>0</v>
      </c>
      <c r="DA338" s="113">
        <v>0</v>
      </c>
      <c r="DB338" s="113">
        <v>0</v>
      </c>
      <c r="DC338" s="113">
        <v>0</v>
      </c>
      <c r="DD338" s="113">
        <v>0</v>
      </c>
      <c r="DE338" s="113">
        <v>0</v>
      </c>
      <c r="DF338" s="113">
        <v>0</v>
      </c>
      <c r="DG338" s="113">
        <v>0</v>
      </c>
      <c r="DH338" s="113">
        <v>0</v>
      </c>
      <c r="DI338" s="113">
        <v>0</v>
      </c>
      <c r="DJ338" s="113">
        <v>0</v>
      </c>
      <c r="DK338" s="113">
        <v>0</v>
      </c>
      <c r="DL338" s="113">
        <v>0</v>
      </c>
      <c r="DM338" s="113">
        <v>10000</v>
      </c>
      <c r="DN338" s="113">
        <v>0</v>
      </c>
      <c r="DO338" s="113">
        <v>0</v>
      </c>
      <c r="DP338" s="113">
        <v>0</v>
      </c>
      <c r="DQ338" s="113">
        <v>0</v>
      </c>
      <c r="DR338" s="113">
        <v>0</v>
      </c>
      <c r="DS338" s="113">
        <v>0</v>
      </c>
      <c r="DT338" s="113">
        <v>0</v>
      </c>
      <c r="DU338" s="113">
        <v>0</v>
      </c>
      <c r="DV338" s="113">
        <v>0</v>
      </c>
      <c r="DW338" s="113">
        <v>0</v>
      </c>
      <c r="DX338" s="113">
        <v>0</v>
      </c>
      <c r="DY338" s="113">
        <v>0</v>
      </c>
      <c r="DZ338" s="113">
        <v>0</v>
      </c>
      <c r="EA338" s="113">
        <v>0</v>
      </c>
      <c r="EB338" s="113">
        <v>0</v>
      </c>
      <c r="EC338" s="113">
        <v>0</v>
      </c>
      <c r="ED338" s="113">
        <v>0</v>
      </c>
      <c r="EE338" s="113">
        <v>0</v>
      </c>
      <c r="EF338" s="113">
        <v>0</v>
      </c>
      <c r="EG338" s="113">
        <v>0</v>
      </c>
      <c r="EH338" s="113">
        <v>0</v>
      </c>
      <c r="EI338" s="113">
        <v>0</v>
      </c>
      <c r="EJ338" s="113">
        <v>0</v>
      </c>
      <c r="EK338" s="113">
        <v>0</v>
      </c>
      <c r="EL338" s="113">
        <v>0</v>
      </c>
      <c r="EM338" s="113">
        <v>0</v>
      </c>
      <c r="EN338" s="113">
        <v>0</v>
      </c>
      <c r="EO338" s="113">
        <v>0</v>
      </c>
      <c r="EP338" s="113">
        <v>0</v>
      </c>
      <c r="EQ338" s="113">
        <v>0</v>
      </c>
      <c r="ER338" s="113">
        <v>0</v>
      </c>
      <c r="ES338" s="113">
        <v>0</v>
      </c>
      <c r="ET338" s="113">
        <v>0</v>
      </c>
      <c r="EU338" s="113">
        <v>0</v>
      </c>
      <c r="EV338" s="113">
        <v>0</v>
      </c>
      <c r="EW338" s="113">
        <v>0</v>
      </c>
      <c r="EX338" s="113">
        <v>0</v>
      </c>
      <c r="EY338" s="113">
        <v>0</v>
      </c>
      <c r="EZ338" s="113">
        <v>0</v>
      </c>
      <c r="FA338" s="113">
        <v>0</v>
      </c>
      <c r="FB338" s="113">
        <v>0</v>
      </c>
      <c r="FC338" s="113">
        <v>0</v>
      </c>
      <c r="FD338" s="113">
        <v>0</v>
      </c>
      <c r="FE338" s="113">
        <v>0</v>
      </c>
      <c r="FF338" s="113">
        <v>0</v>
      </c>
      <c r="FG338" s="113">
        <v>0</v>
      </c>
      <c r="FH338" s="113">
        <v>0</v>
      </c>
      <c r="FI338" s="113">
        <v>0</v>
      </c>
      <c r="FJ338" s="113">
        <v>0</v>
      </c>
      <c r="FK338" s="113">
        <v>0</v>
      </c>
      <c r="FL338" s="113">
        <v>0</v>
      </c>
      <c r="FM338" s="113">
        <v>0</v>
      </c>
      <c r="FN338" s="113">
        <v>0</v>
      </c>
      <c r="FO338" s="113">
        <v>0</v>
      </c>
      <c r="FP338" s="113">
        <v>0</v>
      </c>
      <c r="FQ338" s="113">
        <v>0</v>
      </c>
      <c r="FR338" s="113">
        <v>0</v>
      </c>
      <c r="FS338" s="113">
        <v>0</v>
      </c>
      <c r="FT338" s="113">
        <v>0</v>
      </c>
      <c r="FU338" s="113">
        <v>0</v>
      </c>
      <c r="FV338" s="113">
        <v>0</v>
      </c>
      <c r="FW338" s="113">
        <v>0</v>
      </c>
      <c r="FX338" s="113">
        <v>0</v>
      </c>
      <c r="FY338" s="113">
        <v>0</v>
      </c>
      <c r="FZ338" s="113">
        <v>0</v>
      </c>
      <c r="GA338" s="113">
        <v>0</v>
      </c>
      <c r="GB338" s="113">
        <v>0</v>
      </c>
      <c r="GC338" s="113">
        <v>0</v>
      </c>
      <c r="GD338" s="113">
        <v>0</v>
      </c>
      <c r="GE338" s="113">
        <v>0</v>
      </c>
      <c r="GF338" s="113">
        <v>0</v>
      </c>
      <c r="GG338" s="113">
        <v>0</v>
      </c>
      <c r="GH338" s="113">
        <v>0</v>
      </c>
      <c r="GI338" s="113">
        <f>SUM(E338:GH338)</f>
        <v>10000</v>
      </c>
    </row>
    <row r="339" spans="1:191" ht="10.5">
      <c r="A339" s="7" t="s">
        <v>474</v>
      </c>
      <c r="B339" s="726" t="s">
        <v>475</v>
      </c>
      <c r="C339" s="726"/>
      <c r="D339" s="72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16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  <c r="BA339" s="116"/>
      <c r="BB339" s="116"/>
      <c r="BC339" s="116"/>
      <c r="BD339" s="116"/>
      <c r="BE339" s="116"/>
      <c r="BF339" s="116"/>
      <c r="BG339" s="116"/>
      <c r="BH339" s="116"/>
      <c r="BI339" s="116"/>
      <c r="BJ339" s="116"/>
      <c r="BK339" s="116"/>
      <c r="BL339" s="116"/>
      <c r="BM339" s="116"/>
      <c r="BN339" s="116"/>
      <c r="BO339" s="116"/>
      <c r="BP339" s="116"/>
      <c r="BQ339" s="116"/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  <c r="EB339" s="116"/>
      <c r="EC339" s="116"/>
      <c r="ED339" s="116"/>
      <c r="EE339" s="116"/>
      <c r="EF339" s="116"/>
      <c r="EG339" s="116"/>
      <c r="EH339" s="116"/>
      <c r="EI339" s="116"/>
      <c r="EJ339" s="116"/>
      <c r="EK339" s="116"/>
      <c r="EL339" s="116"/>
      <c r="EM339" s="116"/>
      <c r="EN339" s="116"/>
      <c r="EO339" s="116"/>
      <c r="EP339" s="116"/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6"/>
      <c r="FA339" s="116"/>
      <c r="FB339" s="116"/>
      <c r="FC339" s="116"/>
      <c r="FD339" s="116"/>
      <c r="FE339" s="116"/>
      <c r="FF339" s="116"/>
      <c r="FG339" s="116"/>
      <c r="FH339" s="116"/>
      <c r="FI339" s="116"/>
      <c r="FJ339" s="116"/>
      <c r="FK339" s="116"/>
      <c r="FL339" s="116"/>
      <c r="FM339" s="116"/>
      <c r="FN339" s="116"/>
      <c r="FO339" s="116"/>
      <c r="FP339" s="116"/>
      <c r="FQ339" s="116"/>
      <c r="FR339" s="116"/>
      <c r="FS339" s="116"/>
      <c r="FT339" s="116"/>
      <c r="FU339" s="116"/>
      <c r="FV339" s="116"/>
      <c r="FW339" s="116"/>
      <c r="FX339" s="116"/>
      <c r="FY339" s="116"/>
      <c r="FZ339" s="116"/>
      <c r="GA339" s="116"/>
      <c r="GB339" s="116"/>
      <c r="GC339" s="116"/>
      <c r="GD339" s="116"/>
      <c r="GE339" s="116"/>
      <c r="GF339" s="116"/>
      <c r="GG339" s="116"/>
      <c r="GH339" s="116"/>
      <c r="GI339" s="116"/>
    </row>
    <row r="340" spans="1:191">
      <c r="A340" s="727" t="s">
        <v>0</v>
      </c>
      <c r="B340" s="727"/>
      <c r="C340" s="9" t="s">
        <v>225</v>
      </c>
      <c r="D340" t="s">
        <v>226</v>
      </c>
      <c r="E340" s="113">
        <v>0</v>
      </c>
      <c r="F340" s="113">
        <v>0</v>
      </c>
      <c r="G340" s="113">
        <v>0</v>
      </c>
      <c r="H340" s="113">
        <v>0</v>
      </c>
      <c r="I340" s="113">
        <v>0</v>
      </c>
      <c r="J340" s="113">
        <v>0</v>
      </c>
      <c r="K340" s="113">
        <v>0</v>
      </c>
      <c r="L340" s="113">
        <v>0</v>
      </c>
      <c r="M340" s="113">
        <v>0</v>
      </c>
      <c r="N340" s="113">
        <v>0</v>
      </c>
      <c r="O340" s="113">
        <v>0</v>
      </c>
      <c r="P340" s="113">
        <v>0</v>
      </c>
      <c r="Q340" s="113">
        <v>0</v>
      </c>
      <c r="R340" s="113">
        <v>0</v>
      </c>
      <c r="S340" s="113">
        <v>0</v>
      </c>
      <c r="T340" s="113">
        <v>0</v>
      </c>
      <c r="U340" s="113">
        <v>0</v>
      </c>
      <c r="V340" s="113">
        <v>0</v>
      </c>
      <c r="W340" s="113">
        <v>0</v>
      </c>
      <c r="X340" s="113">
        <v>0</v>
      </c>
      <c r="Y340" s="113">
        <v>0</v>
      </c>
      <c r="Z340" s="113">
        <v>0</v>
      </c>
      <c r="AA340" s="113">
        <v>0</v>
      </c>
      <c r="AB340" s="113">
        <v>0</v>
      </c>
      <c r="AC340" s="113">
        <v>0</v>
      </c>
      <c r="AD340" s="113">
        <v>0</v>
      </c>
      <c r="AE340" s="113">
        <v>0</v>
      </c>
      <c r="AF340" s="113">
        <v>0</v>
      </c>
      <c r="AG340" s="113">
        <v>0</v>
      </c>
      <c r="AH340" s="113">
        <v>0</v>
      </c>
      <c r="AI340" s="113">
        <v>0</v>
      </c>
      <c r="AJ340" s="113">
        <v>0</v>
      </c>
      <c r="AK340" s="113">
        <v>0</v>
      </c>
      <c r="AL340" s="113">
        <v>0</v>
      </c>
      <c r="AM340" s="113">
        <v>0</v>
      </c>
      <c r="AN340" s="113">
        <v>0</v>
      </c>
      <c r="AO340" s="113">
        <v>0</v>
      </c>
      <c r="AP340" s="113">
        <v>0</v>
      </c>
      <c r="AQ340" s="113">
        <v>0</v>
      </c>
      <c r="AR340" s="113">
        <v>0</v>
      </c>
      <c r="AS340" s="113">
        <v>0</v>
      </c>
      <c r="AT340" s="113">
        <v>0</v>
      </c>
      <c r="AU340" s="113">
        <v>0</v>
      </c>
      <c r="AV340" s="113">
        <v>0</v>
      </c>
      <c r="AW340" s="113">
        <v>0</v>
      </c>
      <c r="AX340" s="113">
        <v>0</v>
      </c>
      <c r="AY340" s="113">
        <v>0</v>
      </c>
      <c r="AZ340" s="113">
        <v>0</v>
      </c>
      <c r="BA340" s="113">
        <v>0</v>
      </c>
      <c r="BB340" s="113">
        <v>0</v>
      </c>
      <c r="BC340" s="113">
        <v>0</v>
      </c>
      <c r="BD340" s="113">
        <v>0</v>
      </c>
      <c r="BE340" s="113">
        <v>0</v>
      </c>
      <c r="BF340" s="113">
        <v>0</v>
      </c>
      <c r="BG340" s="113">
        <v>2400</v>
      </c>
      <c r="BH340" s="113">
        <v>0</v>
      </c>
      <c r="BI340" s="113">
        <v>0</v>
      </c>
      <c r="BJ340" s="113">
        <v>0</v>
      </c>
      <c r="BK340" s="113">
        <v>0</v>
      </c>
      <c r="BL340" s="113">
        <v>0</v>
      </c>
      <c r="BM340" s="113">
        <v>0</v>
      </c>
      <c r="BN340" s="113">
        <v>0</v>
      </c>
      <c r="BO340" s="113">
        <v>0</v>
      </c>
      <c r="BP340" s="113">
        <v>0</v>
      </c>
      <c r="BQ340" s="113">
        <v>0</v>
      </c>
      <c r="BR340" s="113">
        <v>0</v>
      </c>
      <c r="BS340" s="113">
        <v>0</v>
      </c>
      <c r="BT340" s="113">
        <v>0</v>
      </c>
      <c r="BU340" s="113">
        <v>0</v>
      </c>
      <c r="BV340" s="113">
        <v>0</v>
      </c>
      <c r="BW340" s="113">
        <v>0</v>
      </c>
      <c r="BX340" s="113">
        <v>0</v>
      </c>
      <c r="BY340" s="113">
        <v>0</v>
      </c>
      <c r="BZ340" s="113">
        <v>0</v>
      </c>
      <c r="CA340" s="113">
        <v>0</v>
      </c>
      <c r="CB340" s="113">
        <v>0</v>
      </c>
      <c r="CC340" s="113">
        <v>0</v>
      </c>
      <c r="CD340" s="113">
        <v>0</v>
      </c>
      <c r="CE340" s="113">
        <v>0</v>
      </c>
      <c r="CF340" s="113">
        <v>0</v>
      </c>
      <c r="CG340" s="113">
        <v>0</v>
      </c>
      <c r="CH340" s="113">
        <v>0</v>
      </c>
      <c r="CI340" s="113">
        <v>0</v>
      </c>
      <c r="CJ340" s="113">
        <v>0</v>
      </c>
      <c r="CK340" s="113">
        <v>0</v>
      </c>
      <c r="CL340" s="113">
        <v>0</v>
      </c>
      <c r="CM340" s="113">
        <v>0</v>
      </c>
      <c r="CN340" s="113">
        <v>0</v>
      </c>
      <c r="CO340" s="113">
        <v>0</v>
      </c>
      <c r="CP340" s="113">
        <v>0</v>
      </c>
      <c r="CQ340" s="113">
        <v>0</v>
      </c>
      <c r="CR340" s="113">
        <v>0</v>
      </c>
      <c r="CS340" s="113">
        <v>0</v>
      </c>
      <c r="CT340" s="113">
        <v>0</v>
      </c>
      <c r="CU340" s="113">
        <v>0</v>
      </c>
      <c r="CV340" s="113">
        <v>0</v>
      </c>
      <c r="CW340" s="113">
        <v>0</v>
      </c>
      <c r="CX340" s="113">
        <v>0</v>
      </c>
      <c r="CY340" s="113">
        <v>0</v>
      </c>
      <c r="CZ340" s="113">
        <v>0</v>
      </c>
      <c r="DA340" s="113">
        <v>0</v>
      </c>
      <c r="DB340" s="113">
        <v>0</v>
      </c>
      <c r="DC340" s="113">
        <v>0</v>
      </c>
      <c r="DD340" s="113">
        <v>0</v>
      </c>
      <c r="DE340" s="113">
        <v>0</v>
      </c>
      <c r="DF340" s="113">
        <v>0</v>
      </c>
      <c r="DG340" s="113">
        <v>0</v>
      </c>
      <c r="DH340" s="113">
        <v>0</v>
      </c>
      <c r="DI340" s="113">
        <v>0</v>
      </c>
      <c r="DJ340" s="113">
        <v>0</v>
      </c>
      <c r="DK340" s="113">
        <v>0</v>
      </c>
      <c r="DL340" s="113">
        <v>0</v>
      </c>
      <c r="DM340" s="113">
        <v>0</v>
      </c>
      <c r="DN340" s="113">
        <v>0</v>
      </c>
      <c r="DO340" s="113">
        <v>0</v>
      </c>
      <c r="DP340" s="113">
        <v>0</v>
      </c>
      <c r="DQ340" s="113">
        <v>0</v>
      </c>
      <c r="DR340" s="113">
        <v>0</v>
      </c>
      <c r="DS340" s="113">
        <v>0</v>
      </c>
      <c r="DT340" s="113">
        <v>0</v>
      </c>
      <c r="DU340" s="113">
        <v>0</v>
      </c>
      <c r="DV340" s="113">
        <v>0</v>
      </c>
      <c r="DW340" s="113">
        <v>0</v>
      </c>
      <c r="DX340" s="113">
        <v>0</v>
      </c>
      <c r="DY340" s="113">
        <v>0</v>
      </c>
      <c r="DZ340" s="113">
        <v>0</v>
      </c>
      <c r="EA340" s="113">
        <v>0</v>
      </c>
      <c r="EB340" s="113">
        <v>0</v>
      </c>
      <c r="EC340" s="113">
        <v>0</v>
      </c>
      <c r="ED340" s="113">
        <v>0</v>
      </c>
      <c r="EE340" s="113">
        <v>0</v>
      </c>
      <c r="EF340" s="113">
        <v>0</v>
      </c>
      <c r="EG340" s="113">
        <v>0</v>
      </c>
      <c r="EH340" s="113">
        <v>0</v>
      </c>
      <c r="EI340" s="113">
        <v>0</v>
      </c>
      <c r="EJ340" s="113">
        <v>0</v>
      </c>
      <c r="EK340" s="113">
        <v>0</v>
      </c>
      <c r="EL340" s="113">
        <v>0</v>
      </c>
      <c r="EM340" s="113">
        <v>0</v>
      </c>
      <c r="EN340" s="113">
        <v>0</v>
      </c>
      <c r="EO340" s="113">
        <v>0</v>
      </c>
      <c r="EP340" s="113">
        <v>0</v>
      </c>
      <c r="EQ340" s="113">
        <v>0</v>
      </c>
      <c r="ER340" s="113">
        <v>0</v>
      </c>
      <c r="ES340" s="113">
        <v>0</v>
      </c>
      <c r="ET340" s="113">
        <v>0</v>
      </c>
      <c r="EU340" s="113">
        <v>0</v>
      </c>
      <c r="EV340" s="113">
        <v>0</v>
      </c>
      <c r="EW340" s="113">
        <v>0</v>
      </c>
      <c r="EX340" s="113">
        <v>0</v>
      </c>
      <c r="EY340" s="113">
        <v>0</v>
      </c>
      <c r="EZ340" s="113">
        <v>0</v>
      </c>
      <c r="FA340" s="113">
        <v>0</v>
      </c>
      <c r="FB340" s="113">
        <v>0</v>
      </c>
      <c r="FC340" s="113">
        <v>0</v>
      </c>
      <c r="FD340" s="113">
        <v>0</v>
      </c>
      <c r="FE340" s="113">
        <v>0</v>
      </c>
      <c r="FF340" s="113">
        <v>0</v>
      </c>
      <c r="FG340" s="113">
        <v>0</v>
      </c>
      <c r="FH340" s="113">
        <v>0</v>
      </c>
      <c r="FI340" s="113">
        <v>0</v>
      </c>
      <c r="FJ340" s="113">
        <v>0</v>
      </c>
      <c r="FK340" s="113">
        <v>0</v>
      </c>
      <c r="FL340" s="113">
        <v>0</v>
      </c>
      <c r="FM340" s="113">
        <v>0</v>
      </c>
      <c r="FN340" s="113">
        <v>0</v>
      </c>
      <c r="FO340" s="113">
        <v>0</v>
      </c>
      <c r="FP340" s="113">
        <v>0</v>
      </c>
      <c r="FQ340" s="113">
        <v>0</v>
      </c>
      <c r="FR340" s="113">
        <v>0</v>
      </c>
      <c r="FS340" s="113">
        <v>0</v>
      </c>
      <c r="FT340" s="113">
        <v>0</v>
      </c>
      <c r="FU340" s="113">
        <v>0</v>
      </c>
      <c r="FV340" s="113">
        <v>0</v>
      </c>
      <c r="FW340" s="113">
        <v>0</v>
      </c>
      <c r="FX340" s="113">
        <v>0</v>
      </c>
      <c r="FY340" s="113">
        <v>0</v>
      </c>
      <c r="FZ340" s="113">
        <v>0</v>
      </c>
      <c r="GA340" s="113">
        <v>0</v>
      </c>
      <c r="GB340" s="113">
        <v>0</v>
      </c>
      <c r="GC340" s="113">
        <v>0</v>
      </c>
      <c r="GD340" s="113">
        <v>0</v>
      </c>
      <c r="GE340" s="113">
        <v>0</v>
      </c>
      <c r="GF340" s="113">
        <v>0</v>
      </c>
      <c r="GG340" s="113">
        <v>0</v>
      </c>
      <c r="GH340" s="113">
        <v>0</v>
      </c>
      <c r="GI340" s="113">
        <f>SUM(E340:GH340)</f>
        <v>2400</v>
      </c>
    </row>
    <row r="341" spans="1:191" ht="10.5">
      <c r="A341" s="7" t="s">
        <v>476</v>
      </c>
      <c r="B341" s="726" t="s">
        <v>477</v>
      </c>
      <c r="C341" s="726"/>
      <c r="D341" s="72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  <c r="BF341" s="116"/>
      <c r="BG341" s="116"/>
      <c r="BH341" s="116"/>
      <c r="BI341" s="116"/>
      <c r="BJ341" s="116"/>
      <c r="BK341" s="116"/>
      <c r="BL341" s="116"/>
      <c r="BM341" s="116"/>
      <c r="BN341" s="116"/>
      <c r="BO341" s="116"/>
      <c r="BP341" s="116"/>
      <c r="BQ341" s="116"/>
      <c r="BR341" s="116"/>
      <c r="BS341" s="116"/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  <c r="EB341" s="116"/>
      <c r="EC341" s="116"/>
      <c r="ED341" s="116"/>
      <c r="EE341" s="116"/>
      <c r="EF341" s="116"/>
      <c r="EG341" s="116"/>
      <c r="EH341" s="116"/>
      <c r="EI341" s="116"/>
      <c r="EJ341" s="116"/>
      <c r="EK341" s="116"/>
      <c r="EL341" s="116"/>
      <c r="EM341" s="116"/>
      <c r="EN341" s="116"/>
      <c r="EO341" s="116"/>
      <c r="EP341" s="116"/>
      <c r="EQ341" s="116"/>
      <c r="ER341" s="116"/>
      <c r="ES341" s="116"/>
      <c r="ET341" s="116"/>
      <c r="EU341" s="116"/>
      <c r="EV341" s="116"/>
      <c r="EW341" s="116"/>
      <c r="EX341" s="116"/>
      <c r="EY341" s="116"/>
      <c r="EZ341" s="116"/>
      <c r="FA341" s="116"/>
      <c r="FB341" s="116"/>
      <c r="FC341" s="116"/>
      <c r="FD341" s="116"/>
      <c r="FE341" s="116"/>
      <c r="FF341" s="116"/>
      <c r="FG341" s="116"/>
      <c r="FH341" s="116"/>
      <c r="FI341" s="116"/>
      <c r="FJ341" s="116"/>
      <c r="FK341" s="116"/>
      <c r="FL341" s="116"/>
      <c r="FM341" s="116"/>
      <c r="FN341" s="116"/>
      <c r="FO341" s="116"/>
      <c r="FP341" s="116"/>
      <c r="FQ341" s="116"/>
      <c r="FR341" s="116"/>
      <c r="FS341" s="116"/>
      <c r="FT341" s="116"/>
      <c r="FU341" s="116"/>
      <c r="FV341" s="116"/>
      <c r="FW341" s="116"/>
      <c r="FX341" s="116"/>
      <c r="FY341" s="116"/>
      <c r="FZ341" s="116"/>
      <c r="GA341" s="116"/>
      <c r="GB341" s="116"/>
      <c r="GC341" s="116"/>
      <c r="GD341" s="116"/>
      <c r="GE341" s="116"/>
      <c r="GF341" s="116"/>
      <c r="GG341" s="116"/>
      <c r="GH341" s="116"/>
      <c r="GI341" s="116"/>
    </row>
    <row r="342" spans="1:191">
      <c r="A342" s="727" t="s">
        <v>0</v>
      </c>
      <c r="B342" s="727"/>
      <c r="C342" s="9" t="s">
        <v>207</v>
      </c>
      <c r="D342" t="s">
        <v>208</v>
      </c>
      <c r="E342" s="113">
        <v>0</v>
      </c>
      <c r="F342" s="113">
        <v>0</v>
      </c>
      <c r="G342" s="113">
        <v>0</v>
      </c>
      <c r="H342" s="113">
        <v>0</v>
      </c>
      <c r="I342" s="113">
        <v>0</v>
      </c>
      <c r="J342" s="113">
        <v>0</v>
      </c>
      <c r="K342" s="113">
        <v>0</v>
      </c>
      <c r="L342" s="113">
        <v>0</v>
      </c>
      <c r="M342" s="113">
        <v>0</v>
      </c>
      <c r="N342" s="113">
        <v>0</v>
      </c>
      <c r="O342" s="113">
        <v>0</v>
      </c>
      <c r="P342" s="113">
        <v>0</v>
      </c>
      <c r="Q342" s="113">
        <v>0</v>
      </c>
      <c r="R342" s="113">
        <v>0</v>
      </c>
      <c r="S342" s="113">
        <v>0</v>
      </c>
      <c r="T342" s="113">
        <v>0</v>
      </c>
      <c r="U342" s="113">
        <v>0</v>
      </c>
      <c r="V342" s="113">
        <v>0</v>
      </c>
      <c r="W342" s="113">
        <v>0</v>
      </c>
      <c r="X342" s="113">
        <v>0</v>
      </c>
      <c r="Y342" s="113">
        <v>0</v>
      </c>
      <c r="Z342" s="113">
        <v>0</v>
      </c>
      <c r="AA342" s="113">
        <v>0</v>
      </c>
      <c r="AB342" s="113">
        <v>0</v>
      </c>
      <c r="AC342" s="113">
        <v>0</v>
      </c>
      <c r="AD342" s="113">
        <v>0</v>
      </c>
      <c r="AE342" s="113">
        <v>0</v>
      </c>
      <c r="AF342" s="113">
        <v>0</v>
      </c>
      <c r="AG342" s="113">
        <v>0</v>
      </c>
      <c r="AH342" s="113">
        <v>0</v>
      </c>
      <c r="AI342" s="113">
        <v>0</v>
      </c>
      <c r="AJ342" s="113">
        <v>0</v>
      </c>
      <c r="AK342" s="113">
        <v>0</v>
      </c>
      <c r="AL342" s="113">
        <v>0</v>
      </c>
      <c r="AM342" s="113">
        <v>0</v>
      </c>
      <c r="AN342" s="113">
        <v>0</v>
      </c>
      <c r="AO342" s="113">
        <v>0</v>
      </c>
      <c r="AP342" s="113">
        <v>0</v>
      </c>
      <c r="AQ342" s="113">
        <v>0</v>
      </c>
      <c r="AR342" s="113">
        <v>0</v>
      </c>
      <c r="AS342" s="113">
        <v>0</v>
      </c>
      <c r="AT342" s="113">
        <v>0</v>
      </c>
      <c r="AU342" s="113">
        <v>0</v>
      </c>
      <c r="AV342" s="113">
        <v>0</v>
      </c>
      <c r="AW342" s="113">
        <v>0</v>
      </c>
      <c r="AX342" s="113">
        <v>0</v>
      </c>
      <c r="AY342" s="113">
        <v>0</v>
      </c>
      <c r="AZ342" s="113">
        <v>0</v>
      </c>
      <c r="BA342" s="113">
        <v>0</v>
      </c>
      <c r="BB342" s="113">
        <v>0</v>
      </c>
      <c r="BC342" s="113">
        <v>0</v>
      </c>
      <c r="BD342" s="113">
        <v>0</v>
      </c>
      <c r="BE342" s="113">
        <v>0</v>
      </c>
      <c r="BF342" s="113">
        <v>0</v>
      </c>
      <c r="BG342" s="113">
        <v>0</v>
      </c>
      <c r="BH342" s="113">
        <v>0</v>
      </c>
      <c r="BI342" s="113">
        <v>0</v>
      </c>
      <c r="BJ342" s="113">
        <v>0</v>
      </c>
      <c r="BK342" s="113">
        <v>0</v>
      </c>
      <c r="BL342" s="113">
        <v>0</v>
      </c>
      <c r="BM342" s="113">
        <v>0</v>
      </c>
      <c r="BN342" s="113">
        <v>0</v>
      </c>
      <c r="BO342" s="113">
        <v>0</v>
      </c>
      <c r="BP342" s="113">
        <v>0</v>
      </c>
      <c r="BQ342" s="113">
        <v>0</v>
      </c>
      <c r="BR342" s="113">
        <v>0</v>
      </c>
      <c r="BS342" s="113">
        <v>0</v>
      </c>
      <c r="BT342" s="113">
        <v>0</v>
      </c>
      <c r="BU342" s="113">
        <v>0</v>
      </c>
      <c r="BV342" s="113">
        <v>0</v>
      </c>
      <c r="BW342" s="113">
        <v>0</v>
      </c>
      <c r="BX342" s="113">
        <v>0</v>
      </c>
      <c r="BY342" s="113">
        <v>0</v>
      </c>
      <c r="BZ342" s="113">
        <v>0</v>
      </c>
      <c r="CA342" s="113">
        <v>0</v>
      </c>
      <c r="CB342" s="113">
        <v>0</v>
      </c>
      <c r="CC342" s="113">
        <v>0</v>
      </c>
      <c r="CD342" s="113">
        <v>0</v>
      </c>
      <c r="CE342" s="113">
        <v>0</v>
      </c>
      <c r="CF342" s="113">
        <v>0</v>
      </c>
      <c r="CG342" s="113">
        <v>0</v>
      </c>
      <c r="CH342" s="113">
        <v>0</v>
      </c>
      <c r="CI342" s="113">
        <v>0</v>
      </c>
      <c r="CJ342" s="113">
        <v>0</v>
      </c>
      <c r="CK342" s="113">
        <v>0</v>
      </c>
      <c r="CL342" s="113">
        <v>0</v>
      </c>
      <c r="CM342" s="113">
        <v>0</v>
      </c>
      <c r="CN342" s="113">
        <v>0</v>
      </c>
      <c r="CO342" s="113">
        <v>0</v>
      </c>
      <c r="CP342" s="113">
        <v>0</v>
      </c>
      <c r="CQ342" s="113">
        <v>0</v>
      </c>
      <c r="CR342" s="113">
        <v>0</v>
      </c>
      <c r="CS342" s="113">
        <v>0</v>
      </c>
      <c r="CT342" s="113">
        <v>0</v>
      </c>
      <c r="CU342" s="113">
        <v>0</v>
      </c>
      <c r="CV342" s="113">
        <v>0</v>
      </c>
      <c r="CW342" s="113">
        <v>0</v>
      </c>
      <c r="CX342" s="113">
        <v>0</v>
      </c>
      <c r="CY342" s="113">
        <v>0</v>
      </c>
      <c r="CZ342" s="113">
        <v>0</v>
      </c>
      <c r="DA342" s="113">
        <v>0</v>
      </c>
      <c r="DB342" s="113">
        <v>0</v>
      </c>
      <c r="DC342" s="113">
        <v>0</v>
      </c>
      <c r="DD342" s="113">
        <v>0</v>
      </c>
      <c r="DE342" s="113">
        <v>0</v>
      </c>
      <c r="DF342" s="113">
        <v>0</v>
      </c>
      <c r="DG342" s="113">
        <v>0</v>
      </c>
      <c r="DH342" s="113">
        <v>0</v>
      </c>
      <c r="DI342" s="113">
        <v>0</v>
      </c>
      <c r="DJ342" s="113">
        <v>0</v>
      </c>
      <c r="DK342" s="113">
        <v>0</v>
      </c>
      <c r="DL342" s="113">
        <v>0</v>
      </c>
      <c r="DM342" s="113">
        <v>0</v>
      </c>
      <c r="DN342" s="113">
        <v>0</v>
      </c>
      <c r="DO342" s="113">
        <v>0</v>
      </c>
      <c r="DP342" s="113">
        <v>0</v>
      </c>
      <c r="DQ342" s="113">
        <v>0</v>
      </c>
      <c r="DR342" s="113">
        <v>0</v>
      </c>
      <c r="DS342" s="113">
        <v>0</v>
      </c>
      <c r="DT342" s="113">
        <v>0</v>
      </c>
      <c r="DU342" s="113">
        <v>0</v>
      </c>
      <c r="DV342" s="113">
        <v>0</v>
      </c>
      <c r="DW342" s="113">
        <v>0</v>
      </c>
      <c r="DX342" s="113">
        <v>0</v>
      </c>
      <c r="DY342" s="113">
        <v>0</v>
      </c>
      <c r="DZ342" s="113">
        <v>0</v>
      </c>
      <c r="EA342" s="113">
        <v>0</v>
      </c>
      <c r="EB342" s="113">
        <v>0</v>
      </c>
      <c r="EC342" s="113">
        <v>0</v>
      </c>
      <c r="ED342" s="113">
        <v>0</v>
      </c>
      <c r="EE342" s="113">
        <v>0</v>
      </c>
      <c r="EF342" s="113">
        <v>0</v>
      </c>
      <c r="EG342" s="113">
        <v>0</v>
      </c>
      <c r="EH342" s="113">
        <v>0</v>
      </c>
      <c r="EI342" s="113">
        <v>0</v>
      </c>
      <c r="EJ342" s="113">
        <v>0</v>
      </c>
      <c r="EK342" s="113">
        <v>0</v>
      </c>
      <c r="EL342" s="113">
        <v>0</v>
      </c>
      <c r="EM342" s="113">
        <v>0</v>
      </c>
      <c r="EN342" s="113">
        <v>0</v>
      </c>
      <c r="EO342" s="113">
        <v>0</v>
      </c>
      <c r="EP342" s="113">
        <v>0</v>
      </c>
      <c r="EQ342" s="113">
        <v>0</v>
      </c>
      <c r="ER342" s="113">
        <v>0</v>
      </c>
      <c r="ES342" s="113">
        <v>0</v>
      </c>
      <c r="ET342" s="113">
        <v>0</v>
      </c>
      <c r="EU342" s="113">
        <v>0</v>
      </c>
      <c r="EV342" s="113">
        <v>0</v>
      </c>
      <c r="EW342" s="113">
        <v>0</v>
      </c>
      <c r="EX342" s="113">
        <v>0</v>
      </c>
      <c r="EY342" s="113">
        <v>0</v>
      </c>
      <c r="EZ342" s="113">
        <v>0</v>
      </c>
      <c r="FA342" s="113">
        <v>0</v>
      </c>
      <c r="FB342" s="113">
        <v>0</v>
      </c>
      <c r="FC342" s="113">
        <v>0</v>
      </c>
      <c r="FD342" s="113">
        <v>0</v>
      </c>
      <c r="FE342" s="113">
        <v>0</v>
      </c>
      <c r="FF342" s="113">
        <v>0</v>
      </c>
      <c r="FG342" s="113">
        <v>0</v>
      </c>
      <c r="FH342" s="113">
        <v>0</v>
      </c>
      <c r="FI342" s="113">
        <v>0</v>
      </c>
      <c r="FJ342" s="113">
        <v>0</v>
      </c>
      <c r="FK342" s="113">
        <v>0</v>
      </c>
      <c r="FL342" s="113">
        <v>0</v>
      </c>
      <c r="FM342" s="113">
        <v>0</v>
      </c>
      <c r="FN342" s="113">
        <v>0</v>
      </c>
      <c r="FO342" s="113">
        <v>0</v>
      </c>
      <c r="FP342" s="113">
        <v>0</v>
      </c>
      <c r="FQ342" s="113">
        <v>0</v>
      </c>
      <c r="FR342" s="113">
        <v>0</v>
      </c>
      <c r="FS342" s="113">
        <v>0</v>
      </c>
      <c r="FT342" s="113">
        <v>0</v>
      </c>
      <c r="FU342" s="113">
        <v>0</v>
      </c>
      <c r="FV342" s="113">
        <v>0</v>
      </c>
      <c r="FW342" s="113">
        <v>0</v>
      </c>
      <c r="FX342" s="113">
        <v>0</v>
      </c>
      <c r="FY342" s="113">
        <v>0</v>
      </c>
      <c r="FZ342" s="113">
        <v>0</v>
      </c>
      <c r="GA342" s="113">
        <v>0</v>
      </c>
      <c r="GB342" s="113">
        <v>23.27</v>
      </c>
      <c r="GC342" s="113">
        <v>0</v>
      </c>
      <c r="GD342" s="113">
        <v>0</v>
      </c>
      <c r="GE342" s="113">
        <v>0</v>
      </c>
      <c r="GF342" s="113">
        <v>0</v>
      </c>
      <c r="GG342" s="113">
        <v>0</v>
      </c>
      <c r="GH342" s="113">
        <v>0</v>
      </c>
      <c r="GI342" s="113">
        <f>SUM(E342:GH342)</f>
        <v>23.27</v>
      </c>
    </row>
    <row r="343" spans="1:191" ht="10.5">
      <c r="A343" s="7" t="s">
        <v>478</v>
      </c>
      <c r="B343" s="726" t="s">
        <v>479</v>
      </c>
      <c r="C343" s="726"/>
      <c r="D343" s="72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/>
      <c r="BI343" s="116"/>
      <c r="BJ343" s="116"/>
      <c r="BK343" s="116"/>
      <c r="BL343" s="116"/>
      <c r="BM343" s="116"/>
      <c r="BN343" s="116"/>
      <c r="BO343" s="116"/>
      <c r="BP343" s="116"/>
      <c r="BQ343" s="116"/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  <c r="EB343" s="116"/>
      <c r="EC343" s="116"/>
      <c r="ED343" s="116"/>
      <c r="EE343" s="116"/>
      <c r="EF343" s="116"/>
      <c r="EG343" s="116"/>
      <c r="EH343" s="116"/>
      <c r="EI343" s="116"/>
      <c r="EJ343" s="116"/>
      <c r="EK343" s="116"/>
      <c r="EL343" s="116"/>
      <c r="EM343" s="116"/>
      <c r="EN343" s="116"/>
      <c r="EO343" s="116"/>
      <c r="EP343" s="116"/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6"/>
      <c r="FA343" s="116"/>
      <c r="FB343" s="116"/>
      <c r="FC343" s="116"/>
      <c r="FD343" s="116"/>
      <c r="FE343" s="116"/>
      <c r="FF343" s="116"/>
      <c r="FG343" s="116"/>
      <c r="FH343" s="116"/>
      <c r="FI343" s="116"/>
      <c r="FJ343" s="116"/>
      <c r="FK343" s="116"/>
      <c r="FL343" s="116"/>
      <c r="FM343" s="116"/>
      <c r="FN343" s="116"/>
      <c r="FO343" s="116"/>
      <c r="FP343" s="116"/>
      <c r="FQ343" s="116"/>
      <c r="FR343" s="116"/>
      <c r="FS343" s="116"/>
      <c r="FT343" s="116"/>
      <c r="FU343" s="116"/>
      <c r="FV343" s="116"/>
      <c r="FW343" s="116"/>
      <c r="FX343" s="116"/>
      <c r="FY343" s="116"/>
      <c r="FZ343" s="116"/>
      <c r="GA343" s="116"/>
      <c r="GB343" s="116"/>
      <c r="GC343" s="116"/>
      <c r="GD343" s="116"/>
      <c r="GE343" s="116"/>
      <c r="GF343" s="116"/>
      <c r="GG343" s="116"/>
      <c r="GH343" s="116"/>
      <c r="GI343" s="116"/>
    </row>
    <row r="344" spans="1:191">
      <c r="A344" s="727" t="s">
        <v>0</v>
      </c>
      <c r="B344" s="727"/>
      <c r="C344" s="9" t="s">
        <v>225</v>
      </c>
      <c r="D344" t="s">
        <v>226</v>
      </c>
      <c r="E344" s="113">
        <v>0</v>
      </c>
      <c r="F344" s="113">
        <v>0</v>
      </c>
      <c r="G344" s="113">
        <v>0</v>
      </c>
      <c r="H344" s="113">
        <v>0</v>
      </c>
      <c r="I344" s="113">
        <v>0</v>
      </c>
      <c r="J344" s="113">
        <v>0</v>
      </c>
      <c r="K344" s="113">
        <v>0</v>
      </c>
      <c r="L344" s="113">
        <v>0</v>
      </c>
      <c r="M344" s="113">
        <v>0</v>
      </c>
      <c r="N344" s="113">
        <v>0</v>
      </c>
      <c r="O344" s="113">
        <v>0</v>
      </c>
      <c r="P344" s="113">
        <v>0</v>
      </c>
      <c r="Q344" s="113">
        <v>0</v>
      </c>
      <c r="R344" s="113">
        <v>0</v>
      </c>
      <c r="S344" s="113">
        <v>0</v>
      </c>
      <c r="T344" s="113">
        <v>0</v>
      </c>
      <c r="U344" s="113">
        <v>0</v>
      </c>
      <c r="V344" s="113">
        <v>0</v>
      </c>
      <c r="W344" s="113">
        <v>0</v>
      </c>
      <c r="X344" s="113">
        <v>0</v>
      </c>
      <c r="Y344" s="113">
        <v>0</v>
      </c>
      <c r="Z344" s="113">
        <v>0</v>
      </c>
      <c r="AA344" s="113">
        <v>0</v>
      </c>
      <c r="AB344" s="113">
        <v>0</v>
      </c>
      <c r="AC344" s="113">
        <v>0</v>
      </c>
      <c r="AD344" s="113">
        <v>0</v>
      </c>
      <c r="AE344" s="113">
        <v>0</v>
      </c>
      <c r="AF344" s="113">
        <v>0</v>
      </c>
      <c r="AG344" s="113">
        <v>0</v>
      </c>
      <c r="AH344" s="113">
        <v>0</v>
      </c>
      <c r="AI344" s="113">
        <v>0</v>
      </c>
      <c r="AJ344" s="113">
        <v>0</v>
      </c>
      <c r="AK344" s="113">
        <v>0</v>
      </c>
      <c r="AL344" s="113">
        <v>0</v>
      </c>
      <c r="AM344" s="113">
        <v>0</v>
      </c>
      <c r="AN344" s="113">
        <v>0</v>
      </c>
      <c r="AO344" s="113">
        <v>0</v>
      </c>
      <c r="AP344" s="113">
        <v>0</v>
      </c>
      <c r="AQ344" s="113">
        <v>0</v>
      </c>
      <c r="AR344" s="113">
        <v>0</v>
      </c>
      <c r="AS344" s="113">
        <v>0</v>
      </c>
      <c r="AT344" s="113">
        <v>0</v>
      </c>
      <c r="AU344" s="113">
        <v>0</v>
      </c>
      <c r="AV344" s="113">
        <v>0</v>
      </c>
      <c r="AW344" s="113">
        <v>0</v>
      </c>
      <c r="AX344" s="113">
        <v>0</v>
      </c>
      <c r="AY344" s="113">
        <v>0</v>
      </c>
      <c r="AZ344" s="113">
        <v>0</v>
      </c>
      <c r="BA344" s="113">
        <v>0</v>
      </c>
      <c r="BB344" s="113">
        <v>0</v>
      </c>
      <c r="BC344" s="113">
        <v>0</v>
      </c>
      <c r="BD344" s="113">
        <v>0</v>
      </c>
      <c r="BE344" s="113">
        <v>0</v>
      </c>
      <c r="BF344" s="113">
        <v>0</v>
      </c>
      <c r="BG344" s="113">
        <v>0</v>
      </c>
      <c r="BH344" s="113">
        <v>0</v>
      </c>
      <c r="BI344" s="113">
        <v>0</v>
      </c>
      <c r="BJ344" s="113">
        <v>0</v>
      </c>
      <c r="BK344" s="113">
        <v>10000</v>
      </c>
      <c r="BL344" s="113">
        <v>0</v>
      </c>
      <c r="BM344" s="113">
        <v>0</v>
      </c>
      <c r="BN344" s="113">
        <v>0</v>
      </c>
      <c r="BO344" s="113">
        <v>0</v>
      </c>
      <c r="BP344" s="113">
        <v>0</v>
      </c>
      <c r="BQ344" s="113">
        <v>0</v>
      </c>
      <c r="BR344" s="113">
        <v>0</v>
      </c>
      <c r="BS344" s="113">
        <v>0</v>
      </c>
      <c r="BT344" s="113">
        <v>0</v>
      </c>
      <c r="BU344" s="113">
        <v>0</v>
      </c>
      <c r="BV344" s="113">
        <v>0</v>
      </c>
      <c r="BW344" s="113">
        <v>0</v>
      </c>
      <c r="BX344" s="113">
        <v>0</v>
      </c>
      <c r="BY344" s="113">
        <v>0</v>
      </c>
      <c r="BZ344" s="113">
        <v>0</v>
      </c>
      <c r="CA344" s="113">
        <v>0</v>
      </c>
      <c r="CB344" s="113">
        <v>0</v>
      </c>
      <c r="CC344" s="113">
        <v>0</v>
      </c>
      <c r="CD344" s="113">
        <v>0</v>
      </c>
      <c r="CE344" s="113">
        <v>0</v>
      </c>
      <c r="CF344" s="113">
        <v>0</v>
      </c>
      <c r="CG344" s="113">
        <v>0</v>
      </c>
      <c r="CH344" s="113">
        <v>0</v>
      </c>
      <c r="CI344" s="113">
        <v>0</v>
      </c>
      <c r="CJ344" s="113">
        <v>0</v>
      </c>
      <c r="CK344" s="113">
        <v>0</v>
      </c>
      <c r="CL344" s="113">
        <v>0</v>
      </c>
      <c r="CM344" s="113">
        <v>0</v>
      </c>
      <c r="CN344" s="113">
        <v>0</v>
      </c>
      <c r="CO344" s="113">
        <v>0</v>
      </c>
      <c r="CP344" s="113">
        <v>0</v>
      </c>
      <c r="CQ344" s="113">
        <v>0</v>
      </c>
      <c r="CR344" s="113">
        <v>0</v>
      </c>
      <c r="CS344" s="113">
        <v>0</v>
      </c>
      <c r="CT344" s="113">
        <v>0</v>
      </c>
      <c r="CU344" s="113">
        <v>0</v>
      </c>
      <c r="CV344" s="113">
        <v>0</v>
      </c>
      <c r="CW344" s="113">
        <v>0</v>
      </c>
      <c r="CX344" s="113">
        <v>0</v>
      </c>
      <c r="CY344" s="113">
        <v>0</v>
      </c>
      <c r="CZ344" s="113">
        <v>0</v>
      </c>
      <c r="DA344" s="113">
        <v>0</v>
      </c>
      <c r="DB344" s="113">
        <v>0</v>
      </c>
      <c r="DC344" s="113">
        <v>0</v>
      </c>
      <c r="DD344" s="113">
        <v>0</v>
      </c>
      <c r="DE344" s="113">
        <v>0</v>
      </c>
      <c r="DF344" s="113">
        <v>0</v>
      </c>
      <c r="DG344" s="113">
        <v>0</v>
      </c>
      <c r="DH344" s="113">
        <v>0</v>
      </c>
      <c r="DI344" s="113">
        <v>0</v>
      </c>
      <c r="DJ344" s="113">
        <v>0</v>
      </c>
      <c r="DK344" s="113">
        <v>0</v>
      </c>
      <c r="DL344" s="113">
        <v>0</v>
      </c>
      <c r="DM344" s="113">
        <v>0</v>
      </c>
      <c r="DN344" s="113">
        <v>0</v>
      </c>
      <c r="DO344" s="113">
        <v>0</v>
      </c>
      <c r="DP344" s="113">
        <v>0</v>
      </c>
      <c r="DQ344" s="113">
        <v>0</v>
      </c>
      <c r="DR344" s="113">
        <v>0</v>
      </c>
      <c r="DS344" s="113">
        <v>0</v>
      </c>
      <c r="DT344" s="113">
        <v>0</v>
      </c>
      <c r="DU344" s="113">
        <v>0</v>
      </c>
      <c r="DV344" s="113">
        <v>0</v>
      </c>
      <c r="DW344" s="113">
        <v>0</v>
      </c>
      <c r="DX344" s="113">
        <v>0</v>
      </c>
      <c r="DY344" s="113">
        <v>0</v>
      </c>
      <c r="DZ344" s="113">
        <v>0</v>
      </c>
      <c r="EA344" s="113">
        <v>0</v>
      </c>
      <c r="EB344" s="113">
        <v>0</v>
      </c>
      <c r="EC344" s="113">
        <v>0</v>
      </c>
      <c r="ED344" s="113">
        <v>0</v>
      </c>
      <c r="EE344" s="113">
        <v>0</v>
      </c>
      <c r="EF344" s="113">
        <v>0</v>
      </c>
      <c r="EG344" s="113">
        <v>0</v>
      </c>
      <c r="EH344" s="113">
        <v>0</v>
      </c>
      <c r="EI344" s="113">
        <v>0</v>
      </c>
      <c r="EJ344" s="113">
        <v>0</v>
      </c>
      <c r="EK344" s="113">
        <v>0</v>
      </c>
      <c r="EL344" s="113">
        <v>0</v>
      </c>
      <c r="EM344" s="113">
        <v>0</v>
      </c>
      <c r="EN344" s="113">
        <v>0</v>
      </c>
      <c r="EO344" s="113">
        <v>0</v>
      </c>
      <c r="EP344" s="113">
        <v>0</v>
      </c>
      <c r="EQ344" s="113">
        <v>0</v>
      </c>
      <c r="ER344" s="113">
        <v>0</v>
      </c>
      <c r="ES344" s="113">
        <v>0</v>
      </c>
      <c r="ET344" s="113">
        <v>0</v>
      </c>
      <c r="EU344" s="113">
        <v>0</v>
      </c>
      <c r="EV344" s="113">
        <v>0</v>
      </c>
      <c r="EW344" s="113">
        <v>0</v>
      </c>
      <c r="EX344" s="113">
        <v>0</v>
      </c>
      <c r="EY344" s="113">
        <v>0</v>
      </c>
      <c r="EZ344" s="113">
        <v>0</v>
      </c>
      <c r="FA344" s="113">
        <v>0</v>
      </c>
      <c r="FB344" s="113">
        <v>0</v>
      </c>
      <c r="FC344" s="113">
        <v>0</v>
      </c>
      <c r="FD344" s="113">
        <v>0</v>
      </c>
      <c r="FE344" s="113">
        <v>0</v>
      </c>
      <c r="FF344" s="113">
        <v>0</v>
      </c>
      <c r="FG344" s="113">
        <v>0</v>
      </c>
      <c r="FH344" s="113">
        <v>0</v>
      </c>
      <c r="FI344" s="113">
        <v>0</v>
      </c>
      <c r="FJ344" s="113">
        <v>0</v>
      </c>
      <c r="FK344" s="113">
        <v>0</v>
      </c>
      <c r="FL344" s="113">
        <v>0</v>
      </c>
      <c r="FM344" s="113">
        <v>0</v>
      </c>
      <c r="FN344" s="113">
        <v>0</v>
      </c>
      <c r="FO344" s="113">
        <v>0</v>
      </c>
      <c r="FP344" s="113">
        <v>0</v>
      </c>
      <c r="FQ344" s="113">
        <v>0</v>
      </c>
      <c r="FR344" s="113">
        <v>0</v>
      </c>
      <c r="FS344" s="113">
        <v>0</v>
      </c>
      <c r="FT344" s="113">
        <v>0</v>
      </c>
      <c r="FU344" s="113">
        <v>0</v>
      </c>
      <c r="FV344" s="113">
        <v>0</v>
      </c>
      <c r="FW344" s="113">
        <v>0</v>
      </c>
      <c r="FX344" s="113">
        <v>0</v>
      </c>
      <c r="FY344" s="113">
        <v>0</v>
      </c>
      <c r="FZ344" s="113">
        <v>0</v>
      </c>
      <c r="GA344" s="113">
        <v>0</v>
      </c>
      <c r="GB344" s="113">
        <v>0</v>
      </c>
      <c r="GC344" s="113">
        <v>0</v>
      </c>
      <c r="GD344" s="113">
        <v>0</v>
      </c>
      <c r="GE344" s="113">
        <v>0</v>
      </c>
      <c r="GF344" s="113">
        <v>0</v>
      </c>
      <c r="GG344" s="113">
        <v>0</v>
      </c>
      <c r="GH344" s="113">
        <v>0</v>
      </c>
      <c r="GI344" s="113">
        <f>SUM(E344:GH344)</f>
        <v>10000</v>
      </c>
    </row>
    <row r="345" spans="1:191" ht="10.5">
      <c r="A345" s="7" t="s">
        <v>480</v>
      </c>
      <c r="B345" s="726" t="s">
        <v>481</v>
      </c>
      <c r="C345" s="726"/>
      <c r="D345" s="72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6"/>
      <c r="BK345" s="116"/>
      <c r="BL345" s="116"/>
      <c r="BM345" s="116"/>
      <c r="BN345" s="116"/>
      <c r="BO345" s="116"/>
      <c r="BP345" s="116"/>
      <c r="BQ345" s="116"/>
      <c r="BR345" s="116"/>
      <c r="BS345" s="116"/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  <c r="EB345" s="116"/>
      <c r="EC345" s="116"/>
      <c r="ED345" s="116"/>
      <c r="EE345" s="116"/>
      <c r="EF345" s="116"/>
      <c r="EG345" s="116"/>
      <c r="EH345" s="116"/>
      <c r="EI345" s="116"/>
      <c r="EJ345" s="116"/>
      <c r="EK345" s="116"/>
      <c r="EL345" s="116"/>
      <c r="EM345" s="116"/>
      <c r="EN345" s="116"/>
      <c r="EO345" s="116"/>
      <c r="EP345" s="116"/>
      <c r="EQ345" s="116"/>
      <c r="ER345" s="116"/>
      <c r="ES345" s="116"/>
      <c r="ET345" s="116"/>
      <c r="EU345" s="116"/>
      <c r="EV345" s="116"/>
      <c r="EW345" s="116"/>
      <c r="EX345" s="116"/>
      <c r="EY345" s="116"/>
      <c r="EZ345" s="116"/>
      <c r="FA345" s="116"/>
      <c r="FB345" s="116"/>
      <c r="FC345" s="116"/>
      <c r="FD345" s="116"/>
      <c r="FE345" s="116"/>
      <c r="FF345" s="116"/>
      <c r="FG345" s="116"/>
      <c r="FH345" s="116"/>
      <c r="FI345" s="116"/>
      <c r="FJ345" s="116"/>
      <c r="FK345" s="116"/>
      <c r="FL345" s="116"/>
      <c r="FM345" s="116"/>
      <c r="FN345" s="116"/>
      <c r="FO345" s="116"/>
      <c r="FP345" s="116"/>
      <c r="FQ345" s="116"/>
      <c r="FR345" s="116"/>
      <c r="FS345" s="116"/>
      <c r="FT345" s="116"/>
      <c r="FU345" s="116"/>
      <c r="FV345" s="116"/>
      <c r="FW345" s="116"/>
      <c r="FX345" s="116"/>
      <c r="FY345" s="116"/>
      <c r="FZ345" s="116"/>
      <c r="GA345" s="116"/>
      <c r="GB345" s="116"/>
      <c r="GC345" s="116"/>
      <c r="GD345" s="116"/>
      <c r="GE345" s="116"/>
      <c r="GF345" s="116"/>
      <c r="GG345" s="116"/>
      <c r="GH345" s="116"/>
      <c r="GI345" s="116"/>
    </row>
    <row r="346" spans="1:191">
      <c r="A346" s="727" t="s">
        <v>0</v>
      </c>
      <c r="B346" s="727"/>
      <c r="C346" s="9" t="s">
        <v>223</v>
      </c>
      <c r="D346" t="s">
        <v>224</v>
      </c>
      <c r="E346" s="113">
        <v>0</v>
      </c>
      <c r="F346" s="113">
        <v>0</v>
      </c>
      <c r="G346" s="113">
        <v>0</v>
      </c>
      <c r="H346" s="113">
        <v>0</v>
      </c>
      <c r="I346" s="113">
        <v>0</v>
      </c>
      <c r="J346" s="113">
        <v>0</v>
      </c>
      <c r="K346" s="113">
        <v>0</v>
      </c>
      <c r="L346" s="113">
        <v>0</v>
      </c>
      <c r="M346" s="113">
        <v>0</v>
      </c>
      <c r="N346" s="113">
        <v>0</v>
      </c>
      <c r="O346" s="113">
        <v>0</v>
      </c>
      <c r="P346" s="113">
        <v>0</v>
      </c>
      <c r="Q346" s="113">
        <v>0</v>
      </c>
      <c r="R346" s="113">
        <v>0</v>
      </c>
      <c r="S346" s="113">
        <v>0</v>
      </c>
      <c r="T346" s="113">
        <v>0</v>
      </c>
      <c r="U346" s="113">
        <v>0</v>
      </c>
      <c r="V346" s="113">
        <v>0</v>
      </c>
      <c r="W346" s="113">
        <v>0</v>
      </c>
      <c r="X346" s="113">
        <v>0</v>
      </c>
      <c r="Y346" s="113">
        <v>0</v>
      </c>
      <c r="Z346" s="113">
        <v>0</v>
      </c>
      <c r="AA346" s="113">
        <v>0</v>
      </c>
      <c r="AB346" s="113">
        <v>0</v>
      </c>
      <c r="AC346" s="113">
        <v>0</v>
      </c>
      <c r="AD346" s="113">
        <v>0</v>
      </c>
      <c r="AE346" s="113">
        <v>0</v>
      </c>
      <c r="AF346" s="113">
        <v>0</v>
      </c>
      <c r="AG346" s="113">
        <v>0</v>
      </c>
      <c r="AH346" s="113">
        <v>0</v>
      </c>
      <c r="AI346" s="113">
        <v>0</v>
      </c>
      <c r="AJ346" s="113">
        <v>0</v>
      </c>
      <c r="AK346" s="113">
        <v>0</v>
      </c>
      <c r="AL346" s="113">
        <v>0</v>
      </c>
      <c r="AM346" s="113">
        <v>0</v>
      </c>
      <c r="AN346" s="113">
        <v>0</v>
      </c>
      <c r="AO346" s="113">
        <v>0</v>
      </c>
      <c r="AP346" s="113">
        <v>0</v>
      </c>
      <c r="AQ346" s="113">
        <v>0</v>
      </c>
      <c r="AR346" s="113">
        <v>0</v>
      </c>
      <c r="AS346" s="113">
        <v>0</v>
      </c>
      <c r="AT346" s="113">
        <v>0</v>
      </c>
      <c r="AU346" s="113">
        <v>0</v>
      </c>
      <c r="AV346" s="113">
        <v>0</v>
      </c>
      <c r="AW346" s="113">
        <v>0</v>
      </c>
      <c r="AX346" s="113">
        <v>0</v>
      </c>
      <c r="AY346" s="113">
        <v>0</v>
      </c>
      <c r="AZ346" s="113">
        <v>0</v>
      </c>
      <c r="BA346" s="113">
        <v>0</v>
      </c>
      <c r="BB346" s="113">
        <v>0</v>
      </c>
      <c r="BC346" s="113">
        <v>0</v>
      </c>
      <c r="BD346" s="113">
        <v>0</v>
      </c>
      <c r="BE346" s="113">
        <v>0</v>
      </c>
      <c r="BF346" s="113">
        <v>0</v>
      </c>
      <c r="BG346" s="113">
        <v>0</v>
      </c>
      <c r="BH346" s="113">
        <v>0</v>
      </c>
      <c r="BI346" s="113">
        <v>0</v>
      </c>
      <c r="BJ346" s="113">
        <v>0</v>
      </c>
      <c r="BK346" s="113">
        <v>0</v>
      </c>
      <c r="BL346" s="113">
        <v>0</v>
      </c>
      <c r="BM346" s="113">
        <v>0</v>
      </c>
      <c r="BN346" s="113">
        <v>0</v>
      </c>
      <c r="BO346" s="113">
        <v>0</v>
      </c>
      <c r="BP346" s="113">
        <v>0</v>
      </c>
      <c r="BQ346" s="113">
        <v>0</v>
      </c>
      <c r="BR346" s="113">
        <v>0</v>
      </c>
      <c r="BS346" s="113">
        <v>0</v>
      </c>
      <c r="BT346" s="113">
        <v>0</v>
      </c>
      <c r="BU346" s="113">
        <v>0</v>
      </c>
      <c r="BV346" s="113">
        <v>157131</v>
      </c>
      <c r="BW346" s="113">
        <v>0</v>
      </c>
      <c r="BX346" s="113">
        <v>0</v>
      </c>
      <c r="BY346" s="113">
        <v>0</v>
      </c>
      <c r="BZ346" s="113">
        <v>0</v>
      </c>
      <c r="CA346" s="113">
        <v>0</v>
      </c>
      <c r="CB346" s="113">
        <v>0</v>
      </c>
      <c r="CC346" s="113">
        <v>0</v>
      </c>
      <c r="CD346" s="113">
        <v>0</v>
      </c>
      <c r="CE346" s="113">
        <v>0</v>
      </c>
      <c r="CF346" s="113">
        <v>0</v>
      </c>
      <c r="CG346" s="113">
        <v>0</v>
      </c>
      <c r="CH346" s="113">
        <v>0</v>
      </c>
      <c r="CI346" s="113">
        <v>0</v>
      </c>
      <c r="CJ346" s="113">
        <v>0</v>
      </c>
      <c r="CK346" s="113">
        <v>0</v>
      </c>
      <c r="CL346" s="113">
        <v>0</v>
      </c>
      <c r="CM346" s="113">
        <v>0</v>
      </c>
      <c r="CN346" s="113">
        <v>0</v>
      </c>
      <c r="CO346" s="113">
        <v>0</v>
      </c>
      <c r="CP346" s="113">
        <v>0</v>
      </c>
      <c r="CQ346" s="113">
        <v>0</v>
      </c>
      <c r="CR346" s="113">
        <v>0</v>
      </c>
      <c r="CS346" s="113">
        <v>0</v>
      </c>
      <c r="CT346" s="113">
        <v>0</v>
      </c>
      <c r="CU346" s="113">
        <v>0</v>
      </c>
      <c r="CV346" s="113">
        <v>0</v>
      </c>
      <c r="CW346" s="113">
        <v>0</v>
      </c>
      <c r="CX346" s="113">
        <v>0</v>
      </c>
      <c r="CY346" s="113">
        <v>0</v>
      </c>
      <c r="CZ346" s="113">
        <v>0</v>
      </c>
      <c r="DA346" s="113">
        <v>0</v>
      </c>
      <c r="DB346" s="113">
        <v>0</v>
      </c>
      <c r="DC346" s="113">
        <v>0</v>
      </c>
      <c r="DD346" s="113">
        <v>0</v>
      </c>
      <c r="DE346" s="113">
        <v>0</v>
      </c>
      <c r="DF346" s="113">
        <v>0</v>
      </c>
      <c r="DG346" s="113">
        <v>0</v>
      </c>
      <c r="DH346" s="113">
        <v>0</v>
      </c>
      <c r="DI346" s="113">
        <v>0</v>
      </c>
      <c r="DJ346" s="113">
        <v>0</v>
      </c>
      <c r="DK346" s="113">
        <v>0</v>
      </c>
      <c r="DL346" s="113">
        <v>0</v>
      </c>
      <c r="DM346" s="113">
        <v>0</v>
      </c>
      <c r="DN346" s="113">
        <v>0</v>
      </c>
      <c r="DO346" s="113">
        <v>0</v>
      </c>
      <c r="DP346" s="113">
        <v>0</v>
      </c>
      <c r="DQ346" s="113">
        <v>0</v>
      </c>
      <c r="DR346" s="113">
        <v>0</v>
      </c>
      <c r="DS346" s="113">
        <v>0</v>
      </c>
      <c r="DT346" s="113">
        <v>0</v>
      </c>
      <c r="DU346" s="113">
        <v>0</v>
      </c>
      <c r="DV346" s="113">
        <v>0</v>
      </c>
      <c r="DW346" s="113">
        <v>0</v>
      </c>
      <c r="DX346" s="113">
        <v>0</v>
      </c>
      <c r="DY346" s="113">
        <v>0</v>
      </c>
      <c r="DZ346" s="113">
        <v>0</v>
      </c>
      <c r="EA346" s="113">
        <v>0</v>
      </c>
      <c r="EB346" s="113">
        <v>0</v>
      </c>
      <c r="EC346" s="113">
        <v>0</v>
      </c>
      <c r="ED346" s="113">
        <v>0</v>
      </c>
      <c r="EE346" s="113">
        <v>0</v>
      </c>
      <c r="EF346" s="113">
        <v>0</v>
      </c>
      <c r="EG346" s="113">
        <v>0</v>
      </c>
      <c r="EH346" s="113">
        <v>0</v>
      </c>
      <c r="EI346" s="113">
        <v>0</v>
      </c>
      <c r="EJ346" s="113">
        <v>0</v>
      </c>
      <c r="EK346" s="113">
        <v>0</v>
      </c>
      <c r="EL346" s="113">
        <v>0</v>
      </c>
      <c r="EM346" s="113">
        <v>0</v>
      </c>
      <c r="EN346" s="113">
        <v>0</v>
      </c>
      <c r="EO346" s="113">
        <v>0</v>
      </c>
      <c r="EP346" s="113">
        <v>0</v>
      </c>
      <c r="EQ346" s="113">
        <v>0</v>
      </c>
      <c r="ER346" s="113">
        <v>0</v>
      </c>
      <c r="ES346" s="113">
        <v>0</v>
      </c>
      <c r="ET346" s="113">
        <v>0</v>
      </c>
      <c r="EU346" s="113">
        <v>0</v>
      </c>
      <c r="EV346" s="113">
        <v>0</v>
      </c>
      <c r="EW346" s="113">
        <v>0</v>
      </c>
      <c r="EX346" s="113">
        <v>0</v>
      </c>
      <c r="EY346" s="113">
        <v>0</v>
      </c>
      <c r="EZ346" s="113">
        <v>0</v>
      </c>
      <c r="FA346" s="113">
        <v>0</v>
      </c>
      <c r="FB346" s="113">
        <v>0</v>
      </c>
      <c r="FC346" s="113">
        <v>0</v>
      </c>
      <c r="FD346" s="113">
        <v>0</v>
      </c>
      <c r="FE346" s="113">
        <v>0</v>
      </c>
      <c r="FF346" s="113">
        <v>0</v>
      </c>
      <c r="FG346" s="113">
        <v>0</v>
      </c>
      <c r="FH346" s="113">
        <v>0</v>
      </c>
      <c r="FI346" s="113">
        <v>0</v>
      </c>
      <c r="FJ346" s="113">
        <v>0</v>
      </c>
      <c r="FK346" s="113">
        <v>0</v>
      </c>
      <c r="FL346" s="113">
        <v>0</v>
      </c>
      <c r="FM346" s="113">
        <v>0</v>
      </c>
      <c r="FN346" s="113">
        <v>0</v>
      </c>
      <c r="FO346" s="113">
        <v>0</v>
      </c>
      <c r="FP346" s="113">
        <v>0</v>
      </c>
      <c r="FQ346" s="113">
        <v>0</v>
      </c>
      <c r="FR346" s="113">
        <v>0</v>
      </c>
      <c r="FS346" s="113">
        <v>0</v>
      </c>
      <c r="FT346" s="113">
        <v>0</v>
      </c>
      <c r="FU346" s="113">
        <v>0</v>
      </c>
      <c r="FV346" s="113">
        <v>0</v>
      </c>
      <c r="FW346" s="113">
        <v>0</v>
      </c>
      <c r="FX346" s="113">
        <v>0</v>
      </c>
      <c r="FY346" s="113">
        <v>0</v>
      </c>
      <c r="FZ346" s="113">
        <v>0</v>
      </c>
      <c r="GA346" s="113">
        <v>0</v>
      </c>
      <c r="GB346" s="113">
        <v>0</v>
      </c>
      <c r="GC346" s="113">
        <v>0</v>
      </c>
      <c r="GD346" s="113">
        <v>0</v>
      </c>
      <c r="GE346" s="113">
        <v>0</v>
      </c>
      <c r="GF346" s="113">
        <v>0</v>
      </c>
      <c r="GG346" s="113">
        <v>0</v>
      </c>
      <c r="GH346" s="113">
        <v>0</v>
      </c>
      <c r="GI346" s="113">
        <f>SUM(E346:GH346)</f>
        <v>157131</v>
      </c>
    </row>
    <row r="347" spans="1:191" ht="10.5">
      <c r="A347" s="7" t="s">
        <v>482</v>
      </c>
      <c r="B347" s="726" t="s">
        <v>483</v>
      </c>
      <c r="C347" s="726"/>
      <c r="D347" s="72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  <c r="EB347" s="116"/>
      <c r="EC347" s="116"/>
      <c r="ED347" s="116"/>
      <c r="EE347" s="116"/>
      <c r="EF347" s="116"/>
      <c r="EG347" s="116"/>
      <c r="EH347" s="116"/>
      <c r="EI347" s="116"/>
      <c r="EJ347" s="116"/>
      <c r="EK347" s="116"/>
      <c r="EL347" s="116"/>
      <c r="EM347" s="116"/>
      <c r="EN347" s="116"/>
      <c r="EO347" s="116"/>
      <c r="EP347" s="116"/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6"/>
      <c r="FA347" s="116"/>
      <c r="FB347" s="116"/>
      <c r="FC347" s="116"/>
      <c r="FD347" s="116"/>
      <c r="FE347" s="116"/>
      <c r="FF347" s="116"/>
      <c r="FG347" s="116"/>
      <c r="FH347" s="116"/>
      <c r="FI347" s="116"/>
      <c r="FJ347" s="116"/>
      <c r="FK347" s="116"/>
      <c r="FL347" s="116"/>
      <c r="FM347" s="116"/>
      <c r="FN347" s="116"/>
      <c r="FO347" s="116"/>
      <c r="FP347" s="116"/>
      <c r="FQ347" s="116"/>
      <c r="FR347" s="116"/>
      <c r="FS347" s="116"/>
      <c r="FT347" s="116"/>
      <c r="FU347" s="116"/>
      <c r="FV347" s="116"/>
      <c r="FW347" s="116"/>
      <c r="FX347" s="116"/>
      <c r="FY347" s="116"/>
      <c r="FZ347" s="116"/>
      <c r="GA347" s="116"/>
      <c r="GB347" s="116"/>
      <c r="GC347" s="116"/>
      <c r="GD347" s="116"/>
      <c r="GE347" s="116"/>
      <c r="GF347" s="116"/>
      <c r="GG347" s="116"/>
      <c r="GH347" s="116"/>
      <c r="GI347" s="116"/>
    </row>
    <row r="348" spans="1:191">
      <c r="A348" s="727" t="s">
        <v>0</v>
      </c>
      <c r="B348" s="727"/>
      <c r="C348" s="9" t="s">
        <v>223</v>
      </c>
      <c r="D348" t="s">
        <v>224</v>
      </c>
      <c r="E348" s="113">
        <v>0</v>
      </c>
      <c r="F348" s="113">
        <v>0</v>
      </c>
      <c r="G348" s="113">
        <v>0</v>
      </c>
      <c r="H348" s="113">
        <v>0</v>
      </c>
      <c r="I348" s="113">
        <v>0</v>
      </c>
      <c r="J348" s="113">
        <v>0</v>
      </c>
      <c r="K348" s="113">
        <v>0</v>
      </c>
      <c r="L348" s="113">
        <v>0</v>
      </c>
      <c r="M348" s="113">
        <v>0</v>
      </c>
      <c r="N348" s="113">
        <v>0</v>
      </c>
      <c r="O348" s="113">
        <v>0</v>
      </c>
      <c r="P348" s="113">
        <v>0</v>
      </c>
      <c r="Q348" s="113">
        <v>0</v>
      </c>
      <c r="R348" s="113">
        <v>0</v>
      </c>
      <c r="S348" s="113">
        <v>0</v>
      </c>
      <c r="T348" s="113">
        <v>0</v>
      </c>
      <c r="U348" s="113">
        <v>0</v>
      </c>
      <c r="V348" s="113">
        <v>0</v>
      </c>
      <c r="W348" s="113">
        <v>0</v>
      </c>
      <c r="X348" s="113">
        <v>0</v>
      </c>
      <c r="Y348" s="113">
        <v>0</v>
      </c>
      <c r="Z348" s="113">
        <v>0</v>
      </c>
      <c r="AA348" s="113">
        <v>0</v>
      </c>
      <c r="AB348" s="113">
        <v>0</v>
      </c>
      <c r="AC348" s="113">
        <v>7700</v>
      </c>
      <c r="AD348" s="113">
        <v>0</v>
      </c>
      <c r="AE348" s="113">
        <v>0</v>
      </c>
      <c r="AF348" s="113">
        <v>0</v>
      </c>
      <c r="AG348" s="113">
        <v>0</v>
      </c>
      <c r="AH348" s="113">
        <v>0</v>
      </c>
      <c r="AI348" s="113">
        <v>0</v>
      </c>
      <c r="AJ348" s="113">
        <v>0</v>
      </c>
      <c r="AK348" s="113">
        <v>0</v>
      </c>
      <c r="AL348" s="113">
        <v>0</v>
      </c>
      <c r="AM348" s="113">
        <v>0</v>
      </c>
      <c r="AN348" s="113">
        <v>0</v>
      </c>
      <c r="AO348" s="113">
        <v>0</v>
      </c>
      <c r="AP348" s="113">
        <v>0</v>
      </c>
      <c r="AQ348" s="113">
        <v>0</v>
      </c>
      <c r="AR348" s="113">
        <v>0</v>
      </c>
      <c r="AS348" s="113">
        <v>0</v>
      </c>
      <c r="AT348" s="113">
        <v>0</v>
      </c>
      <c r="AU348" s="113">
        <v>0</v>
      </c>
      <c r="AV348" s="113">
        <v>0</v>
      </c>
      <c r="AW348" s="113">
        <v>0</v>
      </c>
      <c r="AX348" s="113">
        <v>0</v>
      </c>
      <c r="AY348" s="113">
        <v>0</v>
      </c>
      <c r="AZ348" s="113">
        <v>0</v>
      </c>
      <c r="BA348" s="113">
        <v>0</v>
      </c>
      <c r="BB348" s="113">
        <v>0</v>
      </c>
      <c r="BC348" s="113">
        <v>0</v>
      </c>
      <c r="BD348" s="113">
        <v>0</v>
      </c>
      <c r="BE348" s="113">
        <v>0</v>
      </c>
      <c r="BF348" s="113">
        <v>0</v>
      </c>
      <c r="BG348" s="113">
        <v>0</v>
      </c>
      <c r="BH348" s="113">
        <v>0</v>
      </c>
      <c r="BI348" s="113">
        <v>0</v>
      </c>
      <c r="BJ348" s="113">
        <v>0</v>
      </c>
      <c r="BK348" s="113">
        <v>0</v>
      </c>
      <c r="BL348" s="113">
        <v>0</v>
      </c>
      <c r="BM348" s="113">
        <v>0</v>
      </c>
      <c r="BN348" s="113">
        <v>0</v>
      </c>
      <c r="BO348" s="113">
        <v>0</v>
      </c>
      <c r="BP348" s="113">
        <v>0</v>
      </c>
      <c r="BQ348" s="113">
        <v>0</v>
      </c>
      <c r="BR348" s="113">
        <v>0</v>
      </c>
      <c r="BS348" s="113">
        <v>0</v>
      </c>
      <c r="BT348" s="113">
        <v>0</v>
      </c>
      <c r="BU348" s="113">
        <v>0</v>
      </c>
      <c r="BV348" s="113">
        <v>0</v>
      </c>
      <c r="BW348" s="113">
        <v>0</v>
      </c>
      <c r="BX348" s="113">
        <v>0</v>
      </c>
      <c r="BY348" s="113">
        <v>0</v>
      </c>
      <c r="BZ348" s="113">
        <v>0</v>
      </c>
      <c r="CA348" s="113">
        <v>0</v>
      </c>
      <c r="CB348" s="113">
        <v>0</v>
      </c>
      <c r="CC348" s="113">
        <v>0</v>
      </c>
      <c r="CD348" s="113">
        <v>0</v>
      </c>
      <c r="CE348" s="113">
        <v>0</v>
      </c>
      <c r="CF348" s="113">
        <v>0</v>
      </c>
      <c r="CG348" s="113">
        <v>0</v>
      </c>
      <c r="CH348" s="113">
        <v>0</v>
      </c>
      <c r="CI348" s="113">
        <v>0</v>
      </c>
      <c r="CJ348" s="113">
        <v>0</v>
      </c>
      <c r="CK348" s="113">
        <v>0</v>
      </c>
      <c r="CL348" s="113">
        <v>0</v>
      </c>
      <c r="CM348" s="113">
        <v>0</v>
      </c>
      <c r="CN348" s="113">
        <v>0</v>
      </c>
      <c r="CO348" s="113">
        <v>0</v>
      </c>
      <c r="CP348" s="113">
        <v>0</v>
      </c>
      <c r="CQ348" s="113">
        <v>0</v>
      </c>
      <c r="CR348" s="113">
        <v>0</v>
      </c>
      <c r="CS348" s="113">
        <v>0</v>
      </c>
      <c r="CT348" s="113">
        <v>0</v>
      </c>
      <c r="CU348" s="113">
        <v>0</v>
      </c>
      <c r="CV348" s="113">
        <v>0</v>
      </c>
      <c r="CW348" s="113">
        <v>0</v>
      </c>
      <c r="CX348" s="113">
        <v>0</v>
      </c>
      <c r="CY348" s="113">
        <v>0</v>
      </c>
      <c r="CZ348" s="113">
        <v>0</v>
      </c>
      <c r="DA348" s="113">
        <v>0</v>
      </c>
      <c r="DB348" s="113">
        <v>0</v>
      </c>
      <c r="DC348" s="113">
        <v>0</v>
      </c>
      <c r="DD348" s="113">
        <v>0</v>
      </c>
      <c r="DE348" s="113">
        <v>0</v>
      </c>
      <c r="DF348" s="113">
        <v>0</v>
      </c>
      <c r="DG348" s="113">
        <v>0</v>
      </c>
      <c r="DH348" s="113">
        <v>0</v>
      </c>
      <c r="DI348" s="113">
        <v>0</v>
      </c>
      <c r="DJ348" s="113">
        <v>0</v>
      </c>
      <c r="DK348" s="113">
        <v>0</v>
      </c>
      <c r="DL348" s="113">
        <v>0</v>
      </c>
      <c r="DM348" s="113">
        <v>0</v>
      </c>
      <c r="DN348" s="113">
        <v>0</v>
      </c>
      <c r="DO348" s="113">
        <v>0</v>
      </c>
      <c r="DP348" s="113">
        <v>0</v>
      </c>
      <c r="DQ348" s="113">
        <v>0</v>
      </c>
      <c r="DR348" s="113">
        <v>0</v>
      </c>
      <c r="DS348" s="113">
        <v>0</v>
      </c>
      <c r="DT348" s="113">
        <v>0</v>
      </c>
      <c r="DU348" s="113">
        <v>0</v>
      </c>
      <c r="DV348" s="113">
        <v>0</v>
      </c>
      <c r="DW348" s="113">
        <v>0</v>
      </c>
      <c r="DX348" s="113">
        <v>0</v>
      </c>
      <c r="DY348" s="113">
        <v>0</v>
      </c>
      <c r="DZ348" s="113">
        <v>0</v>
      </c>
      <c r="EA348" s="113">
        <v>0</v>
      </c>
      <c r="EB348" s="113">
        <v>0</v>
      </c>
      <c r="EC348" s="113">
        <v>0</v>
      </c>
      <c r="ED348" s="113">
        <v>0</v>
      </c>
      <c r="EE348" s="113">
        <v>0</v>
      </c>
      <c r="EF348" s="113">
        <v>0</v>
      </c>
      <c r="EG348" s="113">
        <v>0</v>
      </c>
      <c r="EH348" s="113">
        <v>0</v>
      </c>
      <c r="EI348" s="113">
        <v>0</v>
      </c>
      <c r="EJ348" s="113">
        <v>0</v>
      </c>
      <c r="EK348" s="113">
        <v>0</v>
      </c>
      <c r="EL348" s="113">
        <v>0</v>
      </c>
      <c r="EM348" s="113">
        <v>0</v>
      </c>
      <c r="EN348" s="113">
        <v>0</v>
      </c>
      <c r="EO348" s="113">
        <v>0</v>
      </c>
      <c r="EP348" s="113">
        <v>0</v>
      </c>
      <c r="EQ348" s="113">
        <v>0</v>
      </c>
      <c r="ER348" s="113">
        <v>0</v>
      </c>
      <c r="ES348" s="113">
        <v>0</v>
      </c>
      <c r="ET348" s="113">
        <v>0</v>
      </c>
      <c r="EU348" s="113">
        <v>0</v>
      </c>
      <c r="EV348" s="113">
        <v>0</v>
      </c>
      <c r="EW348" s="113">
        <v>0</v>
      </c>
      <c r="EX348" s="113">
        <v>0</v>
      </c>
      <c r="EY348" s="113">
        <v>0</v>
      </c>
      <c r="EZ348" s="113">
        <v>0</v>
      </c>
      <c r="FA348" s="113">
        <v>0</v>
      </c>
      <c r="FB348" s="113">
        <v>0</v>
      </c>
      <c r="FC348" s="113">
        <v>0</v>
      </c>
      <c r="FD348" s="113">
        <v>0</v>
      </c>
      <c r="FE348" s="113">
        <v>0</v>
      </c>
      <c r="FF348" s="113">
        <v>0</v>
      </c>
      <c r="FG348" s="113">
        <v>0</v>
      </c>
      <c r="FH348" s="113">
        <v>0</v>
      </c>
      <c r="FI348" s="113">
        <v>0</v>
      </c>
      <c r="FJ348" s="113">
        <v>0</v>
      </c>
      <c r="FK348" s="113">
        <v>0</v>
      </c>
      <c r="FL348" s="113">
        <v>0</v>
      </c>
      <c r="FM348" s="113">
        <v>0</v>
      </c>
      <c r="FN348" s="113">
        <v>0</v>
      </c>
      <c r="FO348" s="113">
        <v>0</v>
      </c>
      <c r="FP348" s="113">
        <v>0</v>
      </c>
      <c r="FQ348" s="113">
        <v>0</v>
      </c>
      <c r="FR348" s="113">
        <v>0</v>
      </c>
      <c r="FS348" s="113">
        <v>0</v>
      </c>
      <c r="FT348" s="113">
        <v>0</v>
      </c>
      <c r="FU348" s="113">
        <v>0</v>
      </c>
      <c r="FV348" s="113">
        <v>0</v>
      </c>
      <c r="FW348" s="113">
        <v>0</v>
      </c>
      <c r="FX348" s="113">
        <v>0</v>
      </c>
      <c r="FY348" s="113">
        <v>0</v>
      </c>
      <c r="FZ348" s="113">
        <v>0</v>
      </c>
      <c r="GA348" s="113">
        <v>0</v>
      </c>
      <c r="GB348" s="113">
        <v>0</v>
      </c>
      <c r="GC348" s="113">
        <v>0</v>
      </c>
      <c r="GD348" s="113">
        <v>0</v>
      </c>
      <c r="GE348" s="113">
        <v>0</v>
      </c>
      <c r="GF348" s="113">
        <v>0</v>
      </c>
      <c r="GG348" s="113">
        <v>0</v>
      </c>
      <c r="GH348" s="113">
        <v>0</v>
      </c>
      <c r="GI348" s="113">
        <f>SUM(E348:GH348)</f>
        <v>7700</v>
      </c>
    </row>
    <row r="349" spans="1:191" ht="10.5">
      <c r="A349" s="7" t="s">
        <v>484</v>
      </c>
      <c r="B349" s="726" t="s">
        <v>485</v>
      </c>
      <c r="C349" s="726"/>
      <c r="D349" s="72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  <c r="EB349" s="116"/>
      <c r="EC349" s="116"/>
      <c r="ED349" s="116"/>
      <c r="EE349" s="116"/>
      <c r="EF349" s="116"/>
      <c r="EG349" s="116"/>
      <c r="EH349" s="116"/>
      <c r="EI349" s="116"/>
      <c r="EJ349" s="116"/>
      <c r="EK349" s="116"/>
      <c r="EL349" s="116"/>
      <c r="EM349" s="116"/>
      <c r="EN349" s="116"/>
      <c r="EO349" s="116"/>
      <c r="EP349" s="116"/>
      <c r="EQ349" s="116"/>
      <c r="ER349" s="116"/>
      <c r="ES349" s="116"/>
      <c r="ET349" s="116"/>
      <c r="EU349" s="116"/>
      <c r="EV349" s="116"/>
      <c r="EW349" s="116"/>
      <c r="EX349" s="116"/>
      <c r="EY349" s="116"/>
      <c r="EZ349" s="116"/>
      <c r="FA349" s="116"/>
      <c r="FB349" s="116"/>
      <c r="FC349" s="116"/>
      <c r="FD349" s="116"/>
      <c r="FE349" s="116"/>
      <c r="FF349" s="116"/>
      <c r="FG349" s="116"/>
      <c r="FH349" s="116"/>
      <c r="FI349" s="116"/>
      <c r="FJ349" s="116"/>
      <c r="FK349" s="116"/>
      <c r="FL349" s="116"/>
      <c r="FM349" s="116"/>
      <c r="FN349" s="116"/>
      <c r="FO349" s="116"/>
      <c r="FP349" s="116"/>
      <c r="FQ349" s="116"/>
      <c r="FR349" s="116"/>
      <c r="FS349" s="116"/>
      <c r="FT349" s="116"/>
      <c r="FU349" s="116"/>
      <c r="FV349" s="116"/>
      <c r="FW349" s="116"/>
      <c r="FX349" s="116"/>
      <c r="FY349" s="116"/>
      <c r="FZ349" s="116"/>
      <c r="GA349" s="116"/>
      <c r="GB349" s="116"/>
      <c r="GC349" s="116"/>
      <c r="GD349" s="116"/>
      <c r="GE349" s="116"/>
      <c r="GF349" s="116"/>
      <c r="GG349" s="116"/>
      <c r="GH349" s="116"/>
      <c r="GI349" s="116"/>
    </row>
    <row r="350" spans="1:191">
      <c r="A350" s="727" t="s">
        <v>0</v>
      </c>
      <c r="B350" s="727"/>
      <c r="C350" s="9" t="s">
        <v>225</v>
      </c>
      <c r="D350" t="s">
        <v>226</v>
      </c>
      <c r="E350" s="113">
        <v>0</v>
      </c>
      <c r="F350" s="113">
        <v>0</v>
      </c>
      <c r="G350" s="113">
        <v>0</v>
      </c>
      <c r="H350" s="113">
        <v>0</v>
      </c>
      <c r="I350" s="113">
        <v>0</v>
      </c>
      <c r="J350" s="113">
        <v>0</v>
      </c>
      <c r="K350" s="113">
        <v>0</v>
      </c>
      <c r="L350" s="113">
        <v>0</v>
      </c>
      <c r="M350" s="113">
        <v>0</v>
      </c>
      <c r="N350" s="113">
        <v>0</v>
      </c>
      <c r="O350" s="113">
        <v>0</v>
      </c>
      <c r="P350" s="113">
        <v>0</v>
      </c>
      <c r="Q350" s="113">
        <v>0</v>
      </c>
      <c r="R350" s="113">
        <v>0</v>
      </c>
      <c r="S350" s="113">
        <v>0</v>
      </c>
      <c r="T350" s="113">
        <v>0</v>
      </c>
      <c r="U350" s="113">
        <v>0</v>
      </c>
      <c r="V350" s="113">
        <v>0</v>
      </c>
      <c r="W350" s="113">
        <v>0</v>
      </c>
      <c r="X350" s="113">
        <v>0</v>
      </c>
      <c r="Y350" s="113">
        <v>0</v>
      </c>
      <c r="Z350" s="113">
        <v>99000</v>
      </c>
      <c r="AA350" s="113">
        <v>0</v>
      </c>
      <c r="AB350" s="113">
        <v>0</v>
      </c>
      <c r="AC350" s="113">
        <v>0</v>
      </c>
      <c r="AD350" s="113">
        <v>0</v>
      </c>
      <c r="AE350" s="113">
        <v>0</v>
      </c>
      <c r="AF350" s="113">
        <v>0</v>
      </c>
      <c r="AG350" s="113">
        <v>0</v>
      </c>
      <c r="AH350" s="113">
        <v>0</v>
      </c>
      <c r="AI350" s="113">
        <v>0</v>
      </c>
      <c r="AJ350" s="113">
        <v>0</v>
      </c>
      <c r="AK350" s="113">
        <v>0</v>
      </c>
      <c r="AL350" s="113">
        <v>0</v>
      </c>
      <c r="AM350" s="113">
        <v>0</v>
      </c>
      <c r="AN350" s="113">
        <v>0</v>
      </c>
      <c r="AO350" s="113">
        <v>0</v>
      </c>
      <c r="AP350" s="113">
        <v>0</v>
      </c>
      <c r="AQ350" s="113">
        <v>0</v>
      </c>
      <c r="AR350" s="113">
        <v>0</v>
      </c>
      <c r="AS350" s="113">
        <v>0</v>
      </c>
      <c r="AT350" s="113">
        <v>0</v>
      </c>
      <c r="AU350" s="113">
        <v>0</v>
      </c>
      <c r="AV350" s="113">
        <v>0</v>
      </c>
      <c r="AW350" s="113">
        <v>0</v>
      </c>
      <c r="AX350" s="113">
        <v>0</v>
      </c>
      <c r="AY350" s="113">
        <v>0</v>
      </c>
      <c r="AZ350" s="113">
        <v>0</v>
      </c>
      <c r="BA350" s="113">
        <v>0</v>
      </c>
      <c r="BB350" s="113">
        <v>0</v>
      </c>
      <c r="BC350" s="113">
        <v>0</v>
      </c>
      <c r="BD350" s="113">
        <v>0</v>
      </c>
      <c r="BE350" s="113">
        <v>0</v>
      </c>
      <c r="BF350" s="113">
        <v>0</v>
      </c>
      <c r="BG350" s="113">
        <v>0</v>
      </c>
      <c r="BH350" s="113">
        <v>0</v>
      </c>
      <c r="BI350" s="113">
        <v>0</v>
      </c>
      <c r="BJ350" s="113">
        <v>0</v>
      </c>
      <c r="BK350" s="113">
        <v>0</v>
      </c>
      <c r="BL350" s="113">
        <v>0</v>
      </c>
      <c r="BM350" s="113">
        <v>0</v>
      </c>
      <c r="BN350" s="113">
        <v>0</v>
      </c>
      <c r="BO350" s="113">
        <v>0</v>
      </c>
      <c r="BP350" s="113">
        <v>0</v>
      </c>
      <c r="BQ350" s="113">
        <v>0</v>
      </c>
      <c r="BR350" s="113">
        <v>0</v>
      </c>
      <c r="BS350" s="113">
        <v>0</v>
      </c>
      <c r="BT350" s="113">
        <v>0</v>
      </c>
      <c r="BU350" s="113">
        <v>0</v>
      </c>
      <c r="BV350" s="113">
        <v>0</v>
      </c>
      <c r="BW350" s="113">
        <v>0</v>
      </c>
      <c r="BX350" s="113">
        <v>0</v>
      </c>
      <c r="BY350" s="113">
        <v>0</v>
      </c>
      <c r="BZ350" s="113">
        <v>0</v>
      </c>
      <c r="CA350" s="113">
        <v>0</v>
      </c>
      <c r="CB350" s="113">
        <v>0</v>
      </c>
      <c r="CC350" s="113">
        <v>0</v>
      </c>
      <c r="CD350" s="113">
        <v>0</v>
      </c>
      <c r="CE350" s="113">
        <v>0</v>
      </c>
      <c r="CF350" s="113">
        <v>0</v>
      </c>
      <c r="CG350" s="113">
        <v>0</v>
      </c>
      <c r="CH350" s="113">
        <v>0</v>
      </c>
      <c r="CI350" s="113">
        <v>0</v>
      </c>
      <c r="CJ350" s="113">
        <v>0</v>
      </c>
      <c r="CK350" s="113">
        <v>0</v>
      </c>
      <c r="CL350" s="113">
        <v>0</v>
      </c>
      <c r="CM350" s="113">
        <v>0</v>
      </c>
      <c r="CN350" s="113">
        <v>0</v>
      </c>
      <c r="CO350" s="113">
        <v>0</v>
      </c>
      <c r="CP350" s="113">
        <v>0</v>
      </c>
      <c r="CQ350" s="113">
        <v>0</v>
      </c>
      <c r="CR350" s="113">
        <v>0</v>
      </c>
      <c r="CS350" s="113">
        <v>0</v>
      </c>
      <c r="CT350" s="113">
        <v>0</v>
      </c>
      <c r="CU350" s="113">
        <v>0</v>
      </c>
      <c r="CV350" s="113">
        <v>0</v>
      </c>
      <c r="CW350" s="113">
        <v>0</v>
      </c>
      <c r="CX350" s="113">
        <v>0</v>
      </c>
      <c r="CY350" s="113">
        <v>0</v>
      </c>
      <c r="CZ350" s="113">
        <v>0</v>
      </c>
      <c r="DA350" s="113">
        <v>0</v>
      </c>
      <c r="DB350" s="113">
        <v>0</v>
      </c>
      <c r="DC350" s="113">
        <v>0</v>
      </c>
      <c r="DD350" s="113">
        <v>0</v>
      </c>
      <c r="DE350" s="113">
        <v>0</v>
      </c>
      <c r="DF350" s="113">
        <v>0</v>
      </c>
      <c r="DG350" s="113">
        <v>0</v>
      </c>
      <c r="DH350" s="113">
        <v>0</v>
      </c>
      <c r="DI350" s="113">
        <v>0</v>
      </c>
      <c r="DJ350" s="113">
        <v>0</v>
      </c>
      <c r="DK350" s="113">
        <v>0</v>
      </c>
      <c r="DL350" s="113">
        <v>0</v>
      </c>
      <c r="DM350" s="113">
        <v>0</v>
      </c>
      <c r="DN350" s="113">
        <v>0</v>
      </c>
      <c r="DO350" s="113">
        <v>0</v>
      </c>
      <c r="DP350" s="113">
        <v>0</v>
      </c>
      <c r="DQ350" s="113">
        <v>0</v>
      </c>
      <c r="DR350" s="113">
        <v>0</v>
      </c>
      <c r="DS350" s="113">
        <v>0</v>
      </c>
      <c r="DT350" s="113">
        <v>0</v>
      </c>
      <c r="DU350" s="113">
        <v>0</v>
      </c>
      <c r="DV350" s="113">
        <v>0</v>
      </c>
      <c r="DW350" s="113">
        <v>0</v>
      </c>
      <c r="DX350" s="113">
        <v>0</v>
      </c>
      <c r="DY350" s="113">
        <v>0</v>
      </c>
      <c r="DZ350" s="113">
        <v>0</v>
      </c>
      <c r="EA350" s="113">
        <v>0</v>
      </c>
      <c r="EB350" s="113">
        <v>0</v>
      </c>
      <c r="EC350" s="113">
        <v>0</v>
      </c>
      <c r="ED350" s="113">
        <v>0</v>
      </c>
      <c r="EE350" s="113">
        <v>0</v>
      </c>
      <c r="EF350" s="113">
        <v>0</v>
      </c>
      <c r="EG350" s="113">
        <v>0</v>
      </c>
      <c r="EH350" s="113">
        <v>0</v>
      </c>
      <c r="EI350" s="113">
        <v>0</v>
      </c>
      <c r="EJ350" s="113">
        <v>0</v>
      </c>
      <c r="EK350" s="113">
        <v>0</v>
      </c>
      <c r="EL350" s="113">
        <v>0</v>
      </c>
      <c r="EM350" s="113">
        <v>0</v>
      </c>
      <c r="EN350" s="113">
        <v>0</v>
      </c>
      <c r="EO350" s="113">
        <v>0</v>
      </c>
      <c r="EP350" s="113">
        <v>0</v>
      </c>
      <c r="EQ350" s="113">
        <v>0</v>
      </c>
      <c r="ER350" s="113">
        <v>0</v>
      </c>
      <c r="ES350" s="113">
        <v>0</v>
      </c>
      <c r="ET350" s="113">
        <v>0</v>
      </c>
      <c r="EU350" s="113">
        <v>0</v>
      </c>
      <c r="EV350" s="113">
        <v>0</v>
      </c>
      <c r="EW350" s="113">
        <v>0</v>
      </c>
      <c r="EX350" s="113">
        <v>0</v>
      </c>
      <c r="EY350" s="113">
        <v>0</v>
      </c>
      <c r="EZ350" s="113">
        <v>0</v>
      </c>
      <c r="FA350" s="113">
        <v>0</v>
      </c>
      <c r="FB350" s="113">
        <v>0</v>
      </c>
      <c r="FC350" s="113">
        <v>0</v>
      </c>
      <c r="FD350" s="113">
        <v>0</v>
      </c>
      <c r="FE350" s="113">
        <v>0</v>
      </c>
      <c r="FF350" s="113">
        <v>0</v>
      </c>
      <c r="FG350" s="113">
        <v>0</v>
      </c>
      <c r="FH350" s="113">
        <v>0</v>
      </c>
      <c r="FI350" s="113">
        <v>0</v>
      </c>
      <c r="FJ350" s="113">
        <v>0</v>
      </c>
      <c r="FK350" s="113">
        <v>0</v>
      </c>
      <c r="FL350" s="113">
        <v>0</v>
      </c>
      <c r="FM350" s="113">
        <v>0</v>
      </c>
      <c r="FN350" s="113">
        <v>0</v>
      </c>
      <c r="FO350" s="113">
        <v>0</v>
      </c>
      <c r="FP350" s="113">
        <v>0</v>
      </c>
      <c r="FQ350" s="113">
        <v>0</v>
      </c>
      <c r="FR350" s="113">
        <v>0</v>
      </c>
      <c r="FS350" s="113">
        <v>0</v>
      </c>
      <c r="FT350" s="113">
        <v>0</v>
      </c>
      <c r="FU350" s="113">
        <v>0</v>
      </c>
      <c r="FV350" s="113">
        <v>0</v>
      </c>
      <c r="FW350" s="113">
        <v>0</v>
      </c>
      <c r="FX350" s="113">
        <v>0</v>
      </c>
      <c r="FY350" s="113">
        <v>0</v>
      </c>
      <c r="FZ350" s="113">
        <v>0</v>
      </c>
      <c r="GA350" s="113">
        <v>0</v>
      </c>
      <c r="GB350" s="113">
        <v>0</v>
      </c>
      <c r="GC350" s="113">
        <v>0</v>
      </c>
      <c r="GD350" s="113">
        <v>0</v>
      </c>
      <c r="GE350" s="113">
        <v>0</v>
      </c>
      <c r="GF350" s="113">
        <v>0</v>
      </c>
      <c r="GG350" s="113">
        <v>0</v>
      </c>
      <c r="GH350" s="113">
        <v>0</v>
      </c>
      <c r="GI350" s="113">
        <f>SUM(E350:GH350)</f>
        <v>99000</v>
      </c>
    </row>
    <row r="351" spans="1:191" ht="10.5">
      <c r="A351" s="7" t="s">
        <v>486</v>
      </c>
      <c r="B351" s="726" t="s">
        <v>487</v>
      </c>
      <c r="C351" s="726"/>
      <c r="D351" s="72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  <c r="AI351" s="116"/>
      <c r="AJ351" s="116"/>
      <c r="AK351" s="116"/>
      <c r="AL351" s="116"/>
      <c r="AM351" s="116"/>
      <c r="AN351" s="116"/>
      <c r="AO351" s="116"/>
      <c r="AP351" s="116"/>
      <c r="AQ351" s="116"/>
      <c r="AR351" s="116"/>
      <c r="AS351" s="116"/>
      <c r="AT351" s="116"/>
      <c r="AU351" s="116"/>
      <c r="AV351" s="116"/>
      <c r="AW351" s="116"/>
      <c r="AX351" s="116"/>
      <c r="AY351" s="116"/>
      <c r="AZ351" s="116"/>
      <c r="BA351" s="116"/>
      <c r="BB351" s="116"/>
      <c r="BC351" s="116"/>
      <c r="BD351" s="116"/>
      <c r="BE351" s="116"/>
      <c r="BF351" s="116"/>
      <c r="BG351" s="116"/>
      <c r="BH351" s="116"/>
      <c r="BI351" s="116"/>
      <c r="BJ351" s="116"/>
      <c r="BK351" s="116"/>
      <c r="BL351" s="116"/>
      <c r="BM351" s="116"/>
      <c r="BN351" s="116"/>
      <c r="BO351" s="116"/>
      <c r="BP351" s="116"/>
      <c r="BQ351" s="116"/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  <c r="EB351" s="116"/>
      <c r="EC351" s="116"/>
      <c r="ED351" s="116"/>
      <c r="EE351" s="116"/>
      <c r="EF351" s="116"/>
      <c r="EG351" s="116"/>
      <c r="EH351" s="116"/>
      <c r="EI351" s="116"/>
      <c r="EJ351" s="116"/>
      <c r="EK351" s="116"/>
      <c r="EL351" s="116"/>
      <c r="EM351" s="116"/>
      <c r="EN351" s="116"/>
      <c r="EO351" s="116"/>
      <c r="EP351" s="116"/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6"/>
      <c r="FA351" s="116"/>
      <c r="FB351" s="116"/>
      <c r="FC351" s="116"/>
      <c r="FD351" s="116"/>
      <c r="FE351" s="116"/>
      <c r="FF351" s="116"/>
      <c r="FG351" s="116"/>
      <c r="FH351" s="116"/>
      <c r="FI351" s="116"/>
      <c r="FJ351" s="116"/>
      <c r="FK351" s="116"/>
      <c r="FL351" s="116"/>
      <c r="FM351" s="116"/>
      <c r="FN351" s="116"/>
      <c r="FO351" s="116"/>
      <c r="FP351" s="116"/>
      <c r="FQ351" s="116"/>
      <c r="FR351" s="116"/>
      <c r="FS351" s="116"/>
      <c r="FT351" s="116"/>
      <c r="FU351" s="116"/>
      <c r="FV351" s="116"/>
      <c r="FW351" s="116"/>
      <c r="FX351" s="116"/>
      <c r="FY351" s="116"/>
      <c r="FZ351" s="116"/>
      <c r="GA351" s="116"/>
      <c r="GB351" s="116"/>
      <c r="GC351" s="116"/>
      <c r="GD351" s="116"/>
      <c r="GE351" s="116"/>
      <c r="GF351" s="116"/>
      <c r="GG351" s="116"/>
      <c r="GH351" s="116"/>
      <c r="GI351" s="116"/>
    </row>
    <row r="352" spans="1:191">
      <c r="A352" s="727" t="s">
        <v>0</v>
      </c>
      <c r="B352" s="727"/>
      <c r="C352" s="9" t="s">
        <v>223</v>
      </c>
      <c r="D352" t="s">
        <v>224</v>
      </c>
      <c r="E352" s="113">
        <v>0</v>
      </c>
      <c r="F352" s="113">
        <v>0</v>
      </c>
      <c r="G352" s="113">
        <v>0</v>
      </c>
      <c r="H352" s="113">
        <v>0</v>
      </c>
      <c r="I352" s="113">
        <v>179576</v>
      </c>
      <c r="J352" s="113">
        <v>0</v>
      </c>
      <c r="K352" s="113">
        <v>0</v>
      </c>
      <c r="L352" s="113">
        <v>0</v>
      </c>
      <c r="M352" s="113">
        <v>0</v>
      </c>
      <c r="N352" s="113">
        <v>0</v>
      </c>
      <c r="O352" s="113">
        <v>0</v>
      </c>
      <c r="P352" s="113">
        <v>0</v>
      </c>
      <c r="Q352" s="113">
        <v>0</v>
      </c>
      <c r="R352" s="113">
        <v>0</v>
      </c>
      <c r="S352" s="113">
        <v>0</v>
      </c>
      <c r="T352" s="113">
        <v>0</v>
      </c>
      <c r="U352" s="113">
        <v>0</v>
      </c>
      <c r="V352" s="113">
        <v>0</v>
      </c>
      <c r="W352" s="113">
        <v>0</v>
      </c>
      <c r="X352" s="113">
        <v>0</v>
      </c>
      <c r="Y352" s="113">
        <v>0</v>
      </c>
      <c r="Z352" s="113">
        <v>0</v>
      </c>
      <c r="AA352" s="113">
        <v>0</v>
      </c>
      <c r="AB352" s="113">
        <v>0</v>
      </c>
      <c r="AC352" s="113">
        <v>0</v>
      </c>
      <c r="AD352" s="113">
        <v>0</v>
      </c>
      <c r="AE352" s="113">
        <v>0</v>
      </c>
      <c r="AF352" s="113">
        <v>0</v>
      </c>
      <c r="AG352" s="113">
        <v>0</v>
      </c>
      <c r="AH352" s="113">
        <v>0</v>
      </c>
      <c r="AI352" s="113">
        <v>0</v>
      </c>
      <c r="AJ352" s="113">
        <v>0</v>
      </c>
      <c r="AK352" s="113">
        <v>0</v>
      </c>
      <c r="AL352" s="113">
        <v>0</v>
      </c>
      <c r="AM352" s="113">
        <v>0</v>
      </c>
      <c r="AN352" s="113">
        <v>0</v>
      </c>
      <c r="AO352" s="113">
        <v>0</v>
      </c>
      <c r="AP352" s="113">
        <v>0</v>
      </c>
      <c r="AQ352" s="113">
        <v>0</v>
      </c>
      <c r="AR352" s="113">
        <v>0</v>
      </c>
      <c r="AS352" s="113">
        <v>0</v>
      </c>
      <c r="AT352" s="113">
        <v>0</v>
      </c>
      <c r="AU352" s="113">
        <v>0</v>
      </c>
      <c r="AV352" s="113">
        <v>0</v>
      </c>
      <c r="AW352" s="113">
        <v>0</v>
      </c>
      <c r="AX352" s="113">
        <v>0</v>
      </c>
      <c r="AY352" s="113">
        <v>0</v>
      </c>
      <c r="AZ352" s="113">
        <v>0</v>
      </c>
      <c r="BA352" s="113">
        <v>0</v>
      </c>
      <c r="BB352" s="113">
        <v>0</v>
      </c>
      <c r="BC352" s="113">
        <v>0</v>
      </c>
      <c r="BD352" s="113">
        <v>0</v>
      </c>
      <c r="BE352" s="113">
        <v>0</v>
      </c>
      <c r="BF352" s="113">
        <v>0</v>
      </c>
      <c r="BG352" s="113">
        <v>0</v>
      </c>
      <c r="BH352" s="113">
        <v>0</v>
      </c>
      <c r="BI352" s="113">
        <v>0</v>
      </c>
      <c r="BJ352" s="113">
        <v>0</v>
      </c>
      <c r="BK352" s="113">
        <v>0</v>
      </c>
      <c r="BL352" s="113">
        <v>0</v>
      </c>
      <c r="BM352" s="113">
        <v>0</v>
      </c>
      <c r="BN352" s="113">
        <v>0</v>
      </c>
      <c r="BO352" s="113">
        <v>0</v>
      </c>
      <c r="BP352" s="113">
        <v>0</v>
      </c>
      <c r="BQ352" s="113">
        <v>0</v>
      </c>
      <c r="BR352" s="113">
        <v>0</v>
      </c>
      <c r="BS352" s="113">
        <v>0</v>
      </c>
      <c r="BT352" s="113">
        <v>0</v>
      </c>
      <c r="BU352" s="113">
        <v>0</v>
      </c>
      <c r="BV352" s="113">
        <v>0</v>
      </c>
      <c r="BW352" s="113">
        <v>0</v>
      </c>
      <c r="BX352" s="113">
        <v>0</v>
      </c>
      <c r="BY352" s="113">
        <v>0</v>
      </c>
      <c r="BZ352" s="113">
        <v>0</v>
      </c>
      <c r="CA352" s="113">
        <v>0</v>
      </c>
      <c r="CB352" s="113">
        <v>0</v>
      </c>
      <c r="CC352" s="113">
        <v>0</v>
      </c>
      <c r="CD352" s="113">
        <v>0</v>
      </c>
      <c r="CE352" s="113">
        <v>0</v>
      </c>
      <c r="CF352" s="113">
        <v>0</v>
      </c>
      <c r="CG352" s="113">
        <v>0</v>
      </c>
      <c r="CH352" s="113">
        <v>0</v>
      </c>
      <c r="CI352" s="113">
        <v>0</v>
      </c>
      <c r="CJ352" s="113">
        <v>0</v>
      </c>
      <c r="CK352" s="113">
        <v>0</v>
      </c>
      <c r="CL352" s="113">
        <v>0</v>
      </c>
      <c r="CM352" s="113">
        <v>0</v>
      </c>
      <c r="CN352" s="113">
        <v>0</v>
      </c>
      <c r="CO352" s="113">
        <v>0</v>
      </c>
      <c r="CP352" s="113">
        <v>0</v>
      </c>
      <c r="CQ352" s="113">
        <v>0</v>
      </c>
      <c r="CR352" s="113">
        <v>0</v>
      </c>
      <c r="CS352" s="113">
        <v>0</v>
      </c>
      <c r="CT352" s="113">
        <v>0</v>
      </c>
      <c r="CU352" s="113">
        <v>0</v>
      </c>
      <c r="CV352" s="113">
        <v>0</v>
      </c>
      <c r="CW352" s="113">
        <v>0</v>
      </c>
      <c r="CX352" s="113">
        <v>0</v>
      </c>
      <c r="CY352" s="113">
        <v>0</v>
      </c>
      <c r="CZ352" s="113">
        <v>0</v>
      </c>
      <c r="DA352" s="113">
        <v>0</v>
      </c>
      <c r="DB352" s="113">
        <v>0</v>
      </c>
      <c r="DC352" s="113">
        <v>0</v>
      </c>
      <c r="DD352" s="113">
        <v>0</v>
      </c>
      <c r="DE352" s="113">
        <v>0</v>
      </c>
      <c r="DF352" s="113">
        <v>0</v>
      </c>
      <c r="DG352" s="113">
        <v>0</v>
      </c>
      <c r="DH352" s="113">
        <v>0</v>
      </c>
      <c r="DI352" s="113">
        <v>0</v>
      </c>
      <c r="DJ352" s="113">
        <v>0</v>
      </c>
      <c r="DK352" s="113">
        <v>0</v>
      </c>
      <c r="DL352" s="113">
        <v>0</v>
      </c>
      <c r="DM352" s="113">
        <v>0</v>
      </c>
      <c r="DN352" s="113">
        <v>0</v>
      </c>
      <c r="DO352" s="113">
        <v>0</v>
      </c>
      <c r="DP352" s="113">
        <v>0</v>
      </c>
      <c r="DQ352" s="113">
        <v>0</v>
      </c>
      <c r="DR352" s="113">
        <v>0</v>
      </c>
      <c r="DS352" s="113">
        <v>0</v>
      </c>
      <c r="DT352" s="113">
        <v>0</v>
      </c>
      <c r="DU352" s="113">
        <v>0</v>
      </c>
      <c r="DV352" s="113">
        <v>0</v>
      </c>
      <c r="DW352" s="113">
        <v>0</v>
      </c>
      <c r="DX352" s="113">
        <v>0</v>
      </c>
      <c r="DY352" s="113">
        <v>0</v>
      </c>
      <c r="DZ352" s="113">
        <v>0</v>
      </c>
      <c r="EA352" s="113">
        <v>0</v>
      </c>
      <c r="EB352" s="113">
        <v>0</v>
      </c>
      <c r="EC352" s="113">
        <v>0</v>
      </c>
      <c r="ED352" s="113">
        <v>0</v>
      </c>
      <c r="EE352" s="113">
        <v>0</v>
      </c>
      <c r="EF352" s="113">
        <v>0</v>
      </c>
      <c r="EG352" s="113">
        <v>0</v>
      </c>
      <c r="EH352" s="113">
        <v>0</v>
      </c>
      <c r="EI352" s="113">
        <v>0</v>
      </c>
      <c r="EJ352" s="113">
        <v>0</v>
      </c>
      <c r="EK352" s="113">
        <v>0</v>
      </c>
      <c r="EL352" s="113">
        <v>0</v>
      </c>
      <c r="EM352" s="113">
        <v>0</v>
      </c>
      <c r="EN352" s="113">
        <v>0</v>
      </c>
      <c r="EO352" s="113">
        <v>0</v>
      </c>
      <c r="EP352" s="113">
        <v>0</v>
      </c>
      <c r="EQ352" s="113">
        <v>0</v>
      </c>
      <c r="ER352" s="113">
        <v>0</v>
      </c>
      <c r="ES352" s="113">
        <v>0</v>
      </c>
      <c r="ET352" s="113">
        <v>0</v>
      </c>
      <c r="EU352" s="113">
        <v>0</v>
      </c>
      <c r="EV352" s="113">
        <v>0</v>
      </c>
      <c r="EW352" s="113">
        <v>0</v>
      </c>
      <c r="EX352" s="113">
        <v>0</v>
      </c>
      <c r="EY352" s="113">
        <v>0</v>
      </c>
      <c r="EZ352" s="113">
        <v>0</v>
      </c>
      <c r="FA352" s="113">
        <v>0</v>
      </c>
      <c r="FB352" s="113">
        <v>0</v>
      </c>
      <c r="FC352" s="113">
        <v>0</v>
      </c>
      <c r="FD352" s="113">
        <v>0</v>
      </c>
      <c r="FE352" s="113">
        <v>0</v>
      </c>
      <c r="FF352" s="113">
        <v>0</v>
      </c>
      <c r="FG352" s="113">
        <v>0</v>
      </c>
      <c r="FH352" s="113">
        <v>0</v>
      </c>
      <c r="FI352" s="113">
        <v>0</v>
      </c>
      <c r="FJ352" s="113">
        <v>0</v>
      </c>
      <c r="FK352" s="113">
        <v>0</v>
      </c>
      <c r="FL352" s="113">
        <v>0</v>
      </c>
      <c r="FM352" s="113">
        <v>0</v>
      </c>
      <c r="FN352" s="113">
        <v>0</v>
      </c>
      <c r="FO352" s="113">
        <v>0</v>
      </c>
      <c r="FP352" s="113">
        <v>0</v>
      </c>
      <c r="FQ352" s="113">
        <v>0</v>
      </c>
      <c r="FR352" s="113">
        <v>0</v>
      </c>
      <c r="FS352" s="113">
        <v>0</v>
      </c>
      <c r="FT352" s="113">
        <v>0</v>
      </c>
      <c r="FU352" s="113">
        <v>0</v>
      </c>
      <c r="FV352" s="113">
        <v>0</v>
      </c>
      <c r="FW352" s="113">
        <v>0</v>
      </c>
      <c r="FX352" s="113">
        <v>0</v>
      </c>
      <c r="FY352" s="113">
        <v>0</v>
      </c>
      <c r="FZ352" s="113">
        <v>0</v>
      </c>
      <c r="GA352" s="113">
        <v>0</v>
      </c>
      <c r="GB352" s="113">
        <v>0</v>
      </c>
      <c r="GC352" s="113">
        <v>0</v>
      </c>
      <c r="GD352" s="113">
        <v>0</v>
      </c>
      <c r="GE352" s="113">
        <v>0</v>
      </c>
      <c r="GF352" s="113">
        <v>0</v>
      </c>
      <c r="GG352" s="113">
        <v>0</v>
      </c>
      <c r="GH352" s="113">
        <v>0</v>
      </c>
      <c r="GI352" s="113">
        <f>SUM(E352:GH352)</f>
        <v>179576</v>
      </c>
    </row>
    <row r="353" spans="1:191" ht="10.5">
      <c r="A353" s="7" t="s">
        <v>488</v>
      </c>
      <c r="B353" s="726" t="s">
        <v>489</v>
      </c>
      <c r="C353" s="726"/>
      <c r="D353" s="72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  <c r="AE353" s="116"/>
      <c r="AF353" s="116"/>
      <c r="AG353" s="116"/>
      <c r="AH353" s="116"/>
      <c r="AI353" s="116"/>
      <c r="AJ353" s="116"/>
      <c r="AK353" s="116"/>
      <c r="AL353" s="116"/>
      <c r="AM353" s="116"/>
      <c r="AN353" s="116"/>
      <c r="AO353" s="116"/>
      <c r="AP353" s="116"/>
      <c r="AQ353" s="116"/>
      <c r="AR353" s="116"/>
      <c r="AS353" s="116"/>
      <c r="AT353" s="116"/>
      <c r="AU353" s="116"/>
      <c r="AV353" s="116"/>
      <c r="AW353" s="116"/>
      <c r="AX353" s="116"/>
      <c r="AY353" s="116"/>
      <c r="AZ353" s="116"/>
      <c r="BA353" s="116"/>
      <c r="BB353" s="116"/>
      <c r="BC353" s="116"/>
      <c r="BD353" s="116"/>
      <c r="BE353" s="116"/>
      <c r="BF353" s="116"/>
      <c r="BG353" s="116"/>
      <c r="BH353" s="116"/>
      <c r="BI353" s="116"/>
      <c r="BJ353" s="116"/>
      <c r="BK353" s="116"/>
      <c r="BL353" s="116"/>
      <c r="BM353" s="116"/>
      <c r="BN353" s="116"/>
      <c r="BO353" s="116"/>
      <c r="BP353" s="116"/>
      <c r="BQ353" s="116"/>
      <c r="BR353" s="116"/>
      <c r="BS353" s="116"/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  <c r="EB353" s="116"/>
      <c r="EC353" s="116"/>
      <c r="ED353" s="116"/>
      <c r="EE353" s="116"/>
      <c r="EF353" s="116"/>
      <c r="EG353" s="116"/>
      <c r="EH353" s="116"/>
      <c r="EI353" s="116"/>
      <c r="EJ353" s="116"/>
      <c r="EK353" s="116"/>
      <c r="EL353" s="116"/>
      <c r="EM353" s="116"/>
      <c r="EN353" s="116"/>
      <c r="EO353" s="116"/>
      <c r="EP353" s="116"/>
      <c r="EQ353" s="116"/>
      <c r="ER353" s="116"/>
      <c r="ES353" s="116"/>
      <c r="ET353" s="116"/>
      <c r="EU353" s="116"/>
      <c r="EV353" s="116"/>
      <c r="EW353" s="116"/>
      <c r="EX353" s="116"/>
      <c r="EY353" s="116"/>
      <c r="EZ353" s="116"/>
      <c r="FA353" s="116"/>
      <c r="FB353" s="116"/>
      <c r="FC353" s="116"/>
      <c r="FD353" s="116"/>
      <c r="FE353" s="116"/>
      <c r="FF353" s="116"/>
      <c r="FG353" s="116"/>
      <c r="FH353" s="116"/>
      <c r="FI353" s="116"/>
      <c r="FJ353" s="116"/>
      <c r="FK353" s="116"/>
      <c r="FL353" s="116"/>
      <c r="FM353" s="116"/>
      <c r="FN353" s="116"/>
      <c r="FO353" s="116"/>
      <c r="FP353" s="116"/>
      <c r="FQ353" s="116"/>
      <c r="FR353" s="116"/>
      <c r="FS353" s="116"/>
      <c r="FT353" s="116"/>
      <c r="FU353" s="116"/>
      <c r="FV353" s="116"/>
      <c r="FW353" s="116"/>
      <c r="FX353" s="116"/>
      <c r="FY353" s="116"/>
      <c r="FZ353" s="116"/>
      <c r="GA353" s="116"/>
      <c r="GB353" s="116"/>
      <c r="GC353" s="116"/>
      <c r="GD353" s="116"/>
      <c r="GE353" s="116"/>
      <c r="GF353" s="116"/>
      <c r="GG353" s="116"/>
      <c r="GH353" s="116"/>
      <c r="GI353" s="116"/>
    </row>
    <row r="354" spans="1:191">
      <c r="A354" s="727" t="s">
        <v>0</v>
      </c>
      <c r="B354" s="727"/>
      <c r="C354" s="9" t="s">
        <v>223</v>
      </c>
      <c r="D354" t="s">
        <v>224</v>
      </c>
      <c r="E354" s="113">
        <v>0</v>
      </c>
      <c r="F354" s="113">
        <v>0</v>
      </c>
      <c r="G354" s="113">
        <v>0</v>
      </c>
      <c r="H354" s="113">
        <v>0</v>
      </c>
      <c r="I354" s="113">
        <v>0</v>
      </c>
      <c r="J354" s="113">
        <v>0</v>
      </c>
      <c r="K354" s="113">
        <v>0</v>
      </c>
      <c r="L354" s="113">
        <v>0</v>
      </c>
      <c r="M354" s="113">
        <v>0</v>
      </c>
      <c r="N354" s="113">
        <v>0</v>
      </c>
      <c r="O354" s="113">
        <v>0</v>
      </c>
      <c r="P354" s="113">
        <v>0</v>
      </c>
      <c r="Q354" s="113">
        <v>0</v>
      </c>
      <c r="R354" s="113">
        <v>0</v>
      </c>
      <c r="S354" s="113">
        <v>0</v>
      </c>
      <c r="T354" s="113">
        <v>0</v>
      </c>
      <c r="U354" s="113">
        <v>0</v>
      </c>
      <c r="V354" s="113">
        <v>1592.12</v>
      </c>
      <c r="W354" s="113">
        <v>0</v>
      </c>
      <c r="X354" s="113">
        <v>0</v>
      </c>
      <c r="Y354" s="113">
        <v>0</v>
      </c>
      <c r="Z354" s="113">
        <v>0</v>
      </c>
      <c r="AA354" s="113">
        <v>0</v>
      </c>
      <c r="AB354" s="113">
        <v>0</v>
      </c>
      <c r="AC354" s="113">
        <v>0</v>
      </c>
      <c r="AD354" s="113">
        <v>0</v>
      </c>
      <c r="AE354" s="113">
        <v>0</v>
      </c>
      <c r="AF354" s="113">
        <v>0</v>
      </c>
      <c r="AG354" s="113">
        <v>0</v>
      </c>
      <c r="AH354" s="113">
        <v>0</v>
      </c>
      <c r="AI354" s="113">
        <v>0</v>
      </c>
      <c r="AJ354" s="113">
        <v>0</v>
      </c>
      <c r="AK354" s="113">
        <v>0</v>
      </c>
      <c r="AL354" s="113">
        <v>0</v>
      </c>
      <c r="AM354" s="113">
        <v>0</v>
      </c>
      <c r="AN354" s="113">
        <v>0</v>
      </c>
      <c r="AO354" s="113">
        <v>0</v>
      </c>
      <c r="AP354" s="113">
        <v>0</v>
      </c>
      <c r="AQ354" s="113">
        <v>0</v>
      </c>
      <c r="AR354" s="113">
        <v>0</v>
      </c>
      <c r="AS354" s="113">
        <v>0</v>
      </c>
      <c r="AT354" s="113">
        <v>0</v>
      </c>
      <c r="AU354" s="113">
        <v>0</v>
      </c>
      <c r="AV354" s="113">
        <v>0</v>
      </c>
      <c r="AW354" s="113">
        <v>0</v>
      </c>
      <c r="AX354" s="113">
        <v>0</v>
      </c>
      <c r="AY354" s="113">
        <v>0</v>
      </c>
      <c r="AZ354" s="113">
        <v>0</v>
      </c>
      <c r="BA354" s="113">
        <v>0</v>
      </c>
      <c r="BB354" s="113">
        <v>0</v>
      </c>
      <c r="BC354" s="113">
        <v>0</v>
      </c>
      <c r="BD354" s="113">
        <v>0</v>
      </c>
      <c r="BE354" s="113">
        <v>0</v>
      </c>
      <c r="BF354" s="113">
        <v>0</v>
      </c>
      <c r="BG354" s="113">
        <v>0</v>
      </c>
      <c r="BH354" s="113">
        <v>0</v>
      </c>
      <c r="BI354" s="113">
        <v>0</v>
      </c>
      <c r="BJ354" s="113">
        <v>0</v>
      </c>
      <c r="BK354" s="113">
        <v>0</v>
      </c>
      <c r="BL354" s="113">
        <v>0</v>
      </c>
      <c r="BM354" s="113">
        <v>0</v>
      </c>
      <c r="BN354" s="113">
        <v>0</v>
      </c>
      <c r="BO354" s="113">
        <v>0</v>
      </c>
      <c r="BP354" s="113">
        <v>0</v>
      </c>
      <c r="BQ354" s="113">
        <v>0</v>
      </c>
      <c r="BR354" s="113">
        <v>0</v>
      </c>
      <c r="BS354" s="113">
        <v>0</v>
      </c>
      <c r="BT354" s="113">
        <v>0</v>
      </c>
      <c r="BU354" s="113">
        <v>0</v>
      </c>
      <c r="BV354" s="113">
        <v>0</v>
      </c>
      <c r="BW354" s="113">
        <v>0</v>
      </c>
      <c r="BX354" s="113">
        <v>0</v>
      </c>
      <c r="BY354" s="113">
        <v>0</v>
      </c>
      <c r="BZ354" s="113">
        <v>0</v>
      </c>
      <c r="CA354" s="113">
        <v>995.48</v>
      </c>
      <c r="CB354" s="113">
        <v>0</v>
      </c>
      <c r="CC354" s="113">
        <v>0</v>
      </c>
      <c r="CD354" s="113">
        <v>0</v>
      </c>
      <c r="CE354" s="113">
        <v>0</v>
      </c>
      <c r="CF354" s="113">
        <v>0</v>
      </c>
      <c r="CG354" s="113">
        <v>0</v>
      </c>
      <c r="CH354" s="113">
        <v>0</v>
      </c>
      <c r="CI354" s="113">
        <v>882.8</v>
      </c>
      <c r="CJ354" s="113">
        <v>0</v>
      </c>
      <c r="CK354" s="113">
        <v>0</v>
      </c>
      <c r="CL354" s="113">
        <v>0</v>
      </c>
      <c r="CM354" s="113">
        <v>0</v>
      </c>
      <c r="CN354" s="113">
        <v>0</v>
      </c>
      <c r="CO354" s="113">
        <v>0</v>
      </c>
      <c r="CP354" s="113">
        <v>0</v>
      </c>
      <c r="CQ354" s="113">
        <v>0</v>
      </c>
      <c r="CR354" s="113">
        <v>0</v>
      </c>
      <c r="CS354" s="113">
        <v>0</v>
      </c>
      <c r="CT354" s="113">
        <v>0</v>
      </c>
      <c r="CU354" s="113">
        <v>0</v>
      </c>
      <c r="CV354" s="113">
        <v>0</v>
      </c>
      <c r="CW354" s="113">
        <v>0</v>
      </c>
      <c r="CX354" s="113">
        <v>0</v>
      </c>
      <c r="CY354" s="113">
        <v>0</v>
      </c>
      <c r="CZ354" s="113">
        <v>0</v>
      </c>
      <c r="DA354" s="113">
        <v>0</v>
      </c>
      <c r="DB354" s="113">
        <v>0</v>
      </c>
      <c r="DC354" s="113">
        <v>0</v>
      </c>
      <c r="DD354" s="113">
        <v>0</v>
      </c>
      <c r="DE354" s="113">
        <v>0</v>
      </c>
      <c r="DF354" s="113">
        <v>0</v>
      </c>
      <c r="DG354" s="113">
        <v>3000</v>
      </c>
      <c r="DH354" s="113">
        <v>0</v>
      </c>
      <c r="DI354" s="113">
        <v>0</v>
      </c>
      <c r="DJ354" s="113">
        <v>0</v>
      </c>
      <c r="DK354" s="113">
        <v>0</v>
      </c>
      <c r="DL354" s="113">
        <v>0</v>
      </c>
      <c r="DM354" s="113">
        <v>0</v>
      </c>
      <c r="DN354" s="113">
        <v>0</v>
      </c>
      <c r="DO354" s="113">
        <v>0</v>
      </c>
      <c r="DP354" s="113">
        <v>0</v>
      </c>
      <c r="DQ354" s="113">
        <v>0</v>
      </c>
      <c r="DR354" s="113">
        <v>0</v>
      </c>
      <c r="DS354" s="113">
        <v>2000</v>
      </c>
      <c r="DT354" s="113">
        <v>0</v>
      </c>
      <c r="DU354" s="113">
        <v>0</v>
      </c>
      <c r="DV354" s="113">
        <v>0</v>
      </c>
      <c r="DW354" s="113">
        <v>0</v>
      </c>
      <c r="DX354" s="113">
        <v>0</v>
      </c>
      <c r="DY354" s="113">
        <v>953</v>
      </c>
      <c r="DZ354" s="113">
        <v>0</v>
      </c>
      <c r="EA354" s="113">
        <v>0</v>
      </c>
      <c r="EB354" s="113">
        <v>0</v>
      </c>
      <c r="EC354" s="113">
        <v>0</v>
      </c>
      <c r="ED354" s="113">
        <v>0</v>
      </c>
      <c r="EE354" s="113">
        <v>0</v>
      </c>
      <c r="EF354" s="113">
        <v>0</v>
      </c>
      <c r="EG354" s="113">
        <v>0</v>
      </c>
      <c r="EH354" s="113">
        <v>0</v>
      </c>
      <c r="EI354" s="113">
        <v>0</v>
      </c>
      <c r="EJ354" s="113">
        <v>0</v>
      </c>
      <c r="EK354" s="113">
        <v>0</v>
      </c>
      <c r="EL354" s="113">
        <v>0</v>
      </c>
      <c r="EM354" s="113">
        <v>0</v>
      </c>
      <c r="EN354" s="113">
        <v>0</v>
      </c>
      <c r="EO354" s="113">
        <v>0</v>
      </c>
      <c r="EP354" s="113">
        <v>0</v>
      </c>
      <c r="EQ354" s="113">
        <v>0</v>
      </c>
      <c r="ER354" s="113">
        <v>0</v>
      </c>
      <c r="ES354" s="113">
        <v>0</v>
      </c>
      <c r="ET354" s="113">
        <v>0</v>
      </c>
      <c r="EU354" s="113">
        <v>0</v>
      </c>
      <c r="EV354" s="113">
        <v>0</v>
      </c>
      <c r="EW354" s="113">
        <v>0</v>
      </c>
      <c r="EX354" s="113">
        <v>0</v>
      </c>
      <c r="EY354" s="113">
        <v>3000</v>
      </c>
      <c r="EZ354" s="113">
        <v>0</v>
      </c>
      <c r="FA354" s="113">
        <v>0</v>
      </c>
      <c r="FB354" s="113">
        <v>0</v>
      </c>
      <c r="FC354" s="113">
        <v>0</v>
      </c>
      <c r="FD354" s="113">
        <v>0</v>
      </c>
      <c r="FE354" s="113">
        <v>0</v>
      </c>
      <c r="FF354" s="113">
        <v>0</v>
      </c>
      <c r="FG354" s="113">
        <v>0</v>
      </c>
      <c r="FH354" s="113">
        <v>0</v>
      </c>
      <c r="FI354" s="113">
        <v>0</v>
      </c>
      <c r="FJ354" s="113">
        <v>0</v>
      </c>
      <c r="FK354" s="113">
        <v>0</v>
      </c>
      <c r="FL354" s="113">
        <v>0</v>
      </c>
      <c r="FM354" s="113">
        <v>0</v>
      </c>
      <c r="FN354" s="113">
        <v>0</v>
      </c>
      <c r="FO354" s="113">
        <v>0</v>
      </c>
      <c r="FP354" s="113">
        <v>0</v>
      </c>
      <c r="FQ354" s="113">
        <v>1185</v>
      </c>
      <c r="FR354" s="113">
        <v>0</v>
      </c>
      <c r="FS354" s="113">
        <v>0</v>
      </c>
      <c r="FT354" s="113">
        <v>0</v>
      </c>
      <c r="FU354" s="113">
        <v>0</v>
      </c>
      <c r="FV354" s="113">
        <v>0</v>
      </c>
      <c r="FW354" s="113">
        <v>0</v>
      </c>
      <c r="FX354" s="113">
        <v>0</v>
      </c>
      <c r="FY354" s="113">
        <v>0</v>
      </c>
      <c r="FZ354" s="113">
        <v>0</v>
      </c>
      <c r="GA354" s="113">
        <v>0</v>
      </c>
      <c r="GB354" s="113">
        <v>0</v>
      </c>
      <c r="GC354" s="113">
        <v>0</v>
      </c>
      <c r="GD354" s="113">
        <v>0</v>
      </c>
      <c r="GE354" s="113">
        <v>0</v>
      </c>
      <c r="GF354" s="113">
        <v>0</v>
      </c>
      <c r="GG354" s="113">
        <v>0</v>
      </c>
      <c r="GH354" s="113">
        <v>0</v>
      </c>
      <c r="GI354" s="113">
        <f>SUM(E354:GH354)</f>
        <v>13608.4</v>
      </c>
    </row>
    <row r="355" spans="1:191">
      <c r="A355" s="727" t="s">
        <v>0</v>
      </c>
      <c r="B355" s="727"/>
      <c r="C355" s="9" t="s">
        <v>225</v>
      </c>
      <c r="D355" t="s">
        <v>226</v>
      </c>
      <c r="E355" s="113">
        <v>0</v>
      </c>
      <c r="F355" s="113">
        <v>0</v>
      </c>
      <c r="G355" s="113">
        <v>0</v>
      </c>
      <c r="H355" s="113">
        <v>0</v>
      </c>
      <c r="I355" s="113">
        <v>0</v>
      </c>
      <c r="J355" s="113">
        <v>0</v>
      </c>
      <c r="K355" s="113">
        <v>0</v>
      </c>
      <c r="L355" s="113">
        <v>0</v>
      </c>
      <c r="M355" s="113">
        <v>0</v>
      </c>
      <c r="N355" s="113">
        <v>0</v>
      </c>
      <c r="O355" s="113">
        <v>0</v>
      </c>
      <c r="P355" s="113">
        <v>0</v>
      </c>
      <c r="Q355" s="113">
        <v>0</v>
      </c>
      <c r="R355" s="113">
        <v>0</v>
      </c>
      <c r="S355" s="113">
        <v>0</v>
      </c>
      <c r="T355" s="113">
        <v>0</v>
      </c>
      <c r="U355" s="113">
        <v>0</v>
      </c>
      <c r="V355" s="113">
        <v>0</v>
      </c>
      <c r="W355" s="113">
        <v>0</v>
      </c>
      <c r="X355" s="113">
        <v>0</v>
      </c>
      <c r="Y355" s="113">
        <v>0</v>
      </c>
      <c r="Z355" s="113">
        <v>0</v>
      </c>
      <c r="AA355" s="113">
        <v>0</v>
      </c>
      <c r="AB355" s="113">
        <v>0</v>
      </c>
      <c r="AC355" s="113">
        <v>0</v>
      </c>
      <c r="AD355" s="113">
        <v>0</v>
      </c>
      <c r="AE355" s="113">
        <v>0</v>
      </c>
      <c r="AF355" s="113">
        <v>0</v>
      </c>
      <c r="AG355" s="113">
        <v>0</v>
      </c>
      <c r="AH355" s="113">
        <v>0</v>
      </c>
      <c r="AI355" s="113">
        <v>0</v>
      </c>
      <c r="AJ355" s="113">
        <v>0</v>
      </c>
      <c r="AK355" s="113">
        <v>0</v>
      </c>
      <c r="AL355" s="113">
        <v>0</v>
      </c>
      <c r="AM355" s="113">
        <v>0</v>
      </c>
      <c r="AN355" s="113">
        <v>0</v>
      </c>
      <c r="AO355" s="113">
        <v>0</v>
      </c>
      <c r="AP355" s="113">
        <v>0</v>
      </c>
      <c r="AQ355" s="113">
        <v>0</v>
      </c>
      <c r="AR355" s="113">
        <v>0</v>
      </c>
      <c r="AS355" s="113">
        <v>0</v>
      </c>
      <c r="AT355" s="113">
        <v>0</v>
      </c>
      <c r="AU355" s="113">
        <v>0</v>
      </c>
      <c r="AV355" s="113">
        <v>0</v>
      </c>
      <c r="AW355" s="113">
        <v>0</v>
      </c>
      <c r="AX355" s="113">
        <v>0</v>
      </c>
      <c r="AY355" s="113">
        <v>0</v>
      </c>
      <c r="AZ355" s="113">
        <v>0</v>
      </c>
      <c r="BA355" s="113">
        <v>0</v>
      </c>
      <c r="BB355" s="113">
        <v>0</v>
      </c>
      <c r="BC355" s="113">
        <v>0</v>
      </c>
      <c r="BD355" s="113">
        <v>0</v>
      </c>
      <c r="BE355" s="113">
        <v>0</v>
      </c>
      <c r="BF355" s="113">
        <v>0</v>
      </c>
      <c r="BG355" s="113">
        <v>0</v>
      </c>
      <c r="BH355" s="113">
        <v>0</v>
      </c>
      <c r="BI355" s="113">
        <v>0</v>
      </c>
      <c r="BJ355" s="113">
        <v>0</v>
      </c>
      <c r="BK355" s="113">
        <v>0</v>
      </c>
      <c r="BL355" s="113">
        <v>0</v>
      </c>
      <c r="BM355" s="113">
        <v>0</v>
      </c>
      <c r="BN355" s="113">
        <v>0</v>
      </c>
      <c r="BO355" s="113">
        <v>0</v>
      </c>
      <c r="BP355" s="113">
        <v>0</v>
      </c>
      <c r="BQ355" s="113">
        <v>0</v>
      </c>
      <c r="BR355" s="113">
        <v>0</v>
      </c>
      <c r="BS355" s="113">
        <v>0</v>
      </c>
      <c r="BT355" s="113">
        <v>0</v>
      </c>
      <c r="BU355" s="113">
        <v>0</v>
      </c>
      <c r="BV355" s="113">
        <v>0</v>
      </c>
      <c r="BW355" s="113">
        <v>0</v>
      </c>
      <c r="BX355" s="113">
        <v>0</v>
      </c>
      <c r="BY355" s="113">
        <v>0</v>
      </c>
      <c r="BZ355" s="113">
        <v>0</v>
      </c>
      <c r="CA355" s="113">
        <v>0</v>
      </c>
      <c r="CB355" s="113">
        <v>0</v>
      </c>
      <c r="CC355" s="113">
        <v>0</v>
      </c>
      <c r="CD355" s="113">
        <v>0</v>
      </c>
      <c r="CE355" s="113">
        <v>0</v>
      </c>
      <c r="CF355" s="113">
        <v>0</v>
      </c>
      <c r="CG355" s="113">
        <v>0</v>
      </c>
      <c r="CH355" s="113">
        <v>0</v>
      </c>
      <c r="CI355" s="113">
        <v>0</v>
      </c>
      <c r="CJ355" s="113">
        <v>0</v>
      </c>
      <c r="CK355" s="113">
        <v>0</v>
      </c>
      <c r="CL355" s="113">
        <v>0</v>
      </c>
      <c r="CM355" s="113">
        <v>0</v>
      </c>
      <c r="CN355" s="113">
        <v>0</v>
      </c>
      <c r="CO355" s="113">
        <v>0</v>
      </c>
      <c r="CP355" s="113">
        <v>0</v>
      </c>
      <c r="CQ355" s="113">
        <v>0</v>
      </c>
      <c r="CR355" s="113">
        <v>0</v>
      </c>
      <c r="CS355" s="113">
        <v>0</v>
      </c>
      <c r="CT355" s="113">
        <v>0</v>
      </c>
      <c r="CU355" s="113">
        <v>0</v>
      </c>
      <c r="CV355" s="113">
        <v>0</v>
      </c>
      <c r="CW355" s="113">
        <v>0</v>
      </c>
      <c r="CX355" s="113">
        <v>0</v>
      </c>
      <c r="CY355" s="113">
        <v>0</v>
      </c>
      <c r="CZ355" s="113">
        <v>0</v>
      </c>
      <c r="DA355" s="113">
        <v>0</v>
      </c>
      <c r="DB355" s="113">
        <v>0</v>
      </c>
      <c r="DC355" s="113">
        <v>0</v>
      </c>
      <c r="DD355" s="113">
        <v>0</v>
      </c>
      <c r="DE355" s="113">
        <v>0</v>
      </c>
      <c r="DF355" s="113">
        <v>0</v>
      </c>
      <c r="DG355" s="113">
        <v>0</v>
      </c>
      <c r="DH355" s="113">
        <v>0</v>
      </c>
      <c r="DI355" s="113">
        <v>0</v>
      </c>
      <c r="DJ355" s="113">
        <v>0</v>
      </c>
      <c r="DK355" s="113">
        <v>0</v>
      </c>
      <c r="DL355" s="113">
        <v>0</v>
      </c>
      <c r="DM355" s="113">
        <v>0</v>
      </c>
      <c r="DN355" s="113">
        <v>0</v>
      </c>
      <c r="DO355" s="113">
        <v>0</v>
      </c>
      <c r="DP355" s="113">
        <v>0</v>
      </c>
      <c r="DQ355" s="113">
        <v>0</v>
      </c>
      <c r="DR355" s="113">
        <v>0</v>
      </c>
      <c r="DS355" s="113">
        <v>0</v>
      </c>
      <c r="DT355" s="113">
        <v>0</v>
      </c>
      <c r="DU355" s="113">
        <v>0</v>
      </c>
      <c r="DV355" s="113">
        <v>0</v>
      </c>
      <c r="DW355" s="113">
        <v>0</v>
      </c>
      <c r="DX355" s="113">
        <v>0</v>
      </c>
      <c r="DY355" s="113">
        <v>0</v>
      </c>
      <c r="DZ355" s="113">
        <v>0</v>
      </c>
      <c r="EA355" s="113">
        <v>0</v>
      </c>
      <c r="EB355" s="113">
        <v>0</v>
      </c>
      <c r="EC355" s="113">
        <v>0</v>
      </c>
      <c r="ED355" s="113">
        <v>0</v>
      </c>
      <c r="EE355" s="113">
        <v>0</v>
      </c>
      <c r="EF355" s="113">
        <v>0</v>
      </c>
      <c r="EG355" s="113">
        <v>0</v>
      </c>
      <c r="EH355" s="113">
        <v>0</v>
      </c>
      <c r="EI355" s="113">
        <v>0</v>
      </c>
      <c r="EJ355" s="113">
        <v>0</v>
      </c>
      <c r="EK355" s="113">
        <v>0</v>
      </c>
      <c r="EL355" s="113">
        <v>0</v>
      </c>
      <c r="EM355" s="113">
        <v>0</v>
      </c>
      <c r="EN355" s="113">
        <v>0</v>
      </c>
      <c r="EO355" s="113">
        <v>0</v>
      </c>
      <c r="EP355" s="113">
        <v>0</v>
      </c>
      <c r="EQ355" s="113">
        <v>0</v>
      </c>
      <c r="ER355" s="113">
        <v>0</v>
      </c>
      <c r="ES355" s="113">
        <v>0</v>
      </c>
      <c r="ET355" s="113">
        <v>0</v>
      </c>
      <c r="EU355" s="113">
        <v>0</v>
      </c>
      <c r="EV355" s="113">
        <v>0</v>
      </c>
      <c r="EW355" s="113">
        <v>0</v>
      </c>
      <c r="EX355" s="113">
        <v>3000</v>
      </c>
      <c r="EY355" s="113">
        <v>0</v>
      </c>
      <c r="EZ355" s="113">
        <v>0</v>
      </c>
      <c r="FA355" s="113">
        <v>0</v>
      </c>
      <c r="FB355" s="113">
        <v>0</v>
      </c>
      <c r="FC355" s="113">
        <v>0</v>
      </c>
      <c r="FD355" s="113">
        <v>0</v>
      </c>
      <c r="FE355" s="113">
        <v>0</v>
      </c>
      <c r="FF355" s="113">
        <v>0</v>
      </c>
      <c r="FG355" s="113">
        <v>0</v>
      </c>
      <c r="FH355" s="113">
        <v>0</v>
      </c>
      <c r="FI355" s="113">
        <v>0</v>
      </c>
      <c r="FJ355" s="113">
        <v>0</v>
      </c>
      <c r="FK355" s="113">
        <v>0</v>
      </c>
      <c r="FL355" s="113">
        <v>0</v>
      </c>
      <c r="FM355" s="113">
        <v>0</v>
      </c>
      <c r="FN355" s="113">
        <v>0</v>
      </c>
      <c r="FO355" s="113">
        <v>0</v>
      </c>
      <c r="FP355" s="113">
        <v>0</v>
      </c>
      <c r="FQ355" s="113">
        <v>0</v>
      </c>
      <c r="FR355" s="113">
        <v>0</v>
      </c>
      <c r="FS355" s="113">
        <v>0</v>
      </c>
      <c r="FT355" s="113">
        <v>0</v>
      </c>
      <c r="FU355" s="113">
        <v>0</v>
      </c>
      <c r="FV355" s="113">
        <v>0</v>
      </c>
      <c r="FW355" s="113">
        <v>0</v>
      </c>
      <c r="FX355" s="113">
        <v>0</v>
      </c>
      <c r="FY355" s="113">
        <v>0</v>
      </c>
      <c r="FZ355" s="113">
        <v>0</v>
      </c>
      <c r="GA355" s="113">
        <v>0</v>
      </c>
      <c r="GB355" s="113">
        <v>0</v>
      </c>
      <c r="GC355" s="113">
        <v>0</v>
      </c>
      <c r="GD355" s="113">
        <v>0</v>
      </c>
      <c r="GE355" s="113">
        <v>0</v>
      </c>
      <c r="GF355" s="113">
        <v>0</v>
      </c>
      <c r="GG355" s="113">
        <v>0</v>
      </c>
      <c r="GH355" s="113">
        <v>0</v>
      </c>
      <c r="GI355" s="113">
        <f>SUM(E355:GH355)</f>
        <v>3000</v>
      </c>
    </row>
    <row r="356" spans="1:191" ht="10.5">
      <c r="A356" s="7" t="s">
        <v>490</v>
      </c>
      <c r="B356" s="726" t="s">
        <v>491</v>
      </c>
      <c r="C356" s="726"/>
      <c r="D356" s="72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  <c r="BM356" s="116"/>
      <c r="BN356" s="116"/>
      <c r="BO356" s="116"/>
      <c r="BP356" s="116"/>
      <c r="BQ356" s="116"/>
      <c r="BR356" s="116"/>
      <c r="BS356" s="116"/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  <c r="EB356" s="116"/>
      <c r="EC356" s="116"/>
      <c r="ED356" s="116"/>
      <c r="EE356" s="116"/>
      <c r="EF356" s="116"/>
      <c r="EG356" s="116"/>
      <c r="EH356" s="116"/>
      <c r="EI356" s="116"/>
      <c r="EJ356" s="116"/>
      <c r="EK356" s="116"/>
      <c r="EL356" s="116"/>
      <c r="EM356" s="116"/>
      <c r="EN356" s="116"/>
      <c r="EO356" s="116"/>
      <c r="EP356" s="116"/>
      <c r="EQ356" s="116"/>
      <c r="ER356" s="116"/>
      <c r="ES356" s="116"/>
      <c r="ET356" s="116"/>
      <c r="EU356" s="116"/>
      <c r="EV356" s="116"/>
      <c r="EW356" s="116"/>
      <c r="EX356" s="116"/>
      <c r="EY356" s="116"/>
      <c r="EZ356" s="116"/>
      <c r="FA356" s="116"/>
      <c r="FB356" s="116"/>
      <c r="FC356" s="116"/>
      <c r="FD356" s="116"/>
      <c r="FE356" s="116"/>
      <c r="FF356" s="116"/>
      <c r="FG356" s="116"/>
      <c r="FH356" s="116"/>
      <c r="FI356" s="116"/>
      <c r="FJ356" s="116"/>
      <c r="FK356" s="116"/>
      <c r="FL356" s="116"/>
      <c r="FM356" s="116"/>
      <c r="FN356" s="116"/>
      <c r="FO356" s="116"/>
      <c r="FP356" s="116"/>
      <c r="FQ356" s="116"/>
      <c r="FR356" s="116"/>
      <c r="FS356" s="116"/>
      <c r="FT356" s="116"/>
      <c r="FU356" s="116"/>
      <c r="FV356" s="116"/>
      <c r="FW356" s="116"/>
      <c r="FX356" s="116"/>
      <c r="FY356" s="116"/>
      <c r="FZ356" s="116"/>
      <c r="GA356" s="116"/>
      <c r="GB356" s="116"/>
      <c r="GC356" s="116"/>
      <c r="GD356" s="116"/>
      <c r="GE356" s="116"/>
      <c r="GF356" s="116"/>
      <c r="GG356" s="116"/>
      <c r="GH356" s="116"/>
      <c r="GI356" s="116"/>
    </row>
    <row r="357" spans="1:191">
      <c r="A357" s="727" t="s">
        <v>0</v>
      </c>
      <c r="B357" s="727"/>
      <c r="C357" s="9" t="s">
        <v>223</v>
      </c>
      <c r="D357" t="s">
        <v>224</v>
      </c>
      <c r="E357" s="113">
        <v>0</v>
      </c>
      <c r="F357" s="113">
        <v>0</v>
      </c>
      <c r="G357" s="113">
        <v>0</v>
      </c>
      <c r="H357" s="113">
        <v>0</v>
      </c>
      <c r="I357" s="113">
        <v>10000</v>
      </c>
      <c r="J357" s="113">
        <v>0</v>
      </c>
      <c r="K357" s="113">
        <v>0</v>
      </c>
      <c r="L357" s="113">
        <v>0</v>
      </c>
      <c r="M357" s="113">
        <v>0</v>
      </c>
      <c r="N357" s="113">
        <v>0</v>
      </c>
      <c r="O357" s="113">
        <v>0</v>
      </c>
      <c r="P357" s="113">
        <v>0</v>
      </c>
      <c r="Q357" s="113">
        <v>0</v>
      </c>
      <c r="R357" s="113">
        <v>0</v>
      </c>
      <c r="S357" s="113">
        <v>0</v>
      </c>
      <c r="T357" s="113">
        <v>0</v>
      </c>
      <c r="U357" s="113">
        <v>0</v>
      </c>
      <c r="V357" s="113">
        <v>0</v>
      </c>
      <c r="W357" s="113">
        <v>0</v>
      </c>
      <c r="X357" s="113">
        <v>0</v>
      </c>
      <c r="Y357" s="113">
        <v>0</v>
      </c>
      <c r="Z357" s="113">
        <v>0</v>
      </c>
      <c r="AA357" s="113">
        <v>0</v>
      </c>
      <c r="AB357" s="113">
        <v>0</v>
      </c>
      <c r="AC357" s="113">
        <v>0</v>
      </c>
      <c r="AD357" s="113">
        <v>0</v>
      </c>
      <c r="AE357" s="113">
        <v>0</v>
      </c>
      <c r="AF357" s="113">
        <v>0</v>
      </c>
      <c r="AG357" s="113">
        <v>0</v>
      </c>
      <c r="AH357" s="113">
        <v>0</v>
      </c>
      <c r="AI357" s="113">
        <v>0</v>
      </c>
      <c r="AJ357" s="113">
        <v>0</v>
      </c>
      <c r="AK357" s="113">
        <v>0</v>
      </c>
      <c r="AL357" s="113">
        <v>0</v>
      </c>
      <c r="AM357" s="113">
        <v>0</v>
      </c>
      <c r="AN357" s="113">
        <v>0</v>
      </c>
      <c r="AO357" s="113">
        <v>0</v>
      </c>
      <c r="AP357" s="113">
        <v>0</v>
      </c>
      <c r="AQ357" s="113">
        <v>0</v>
      </c>
      <c r="AR357" s="113">
        <v>0</v>
      </c>
      <c r="AS357" s="113">
        <v>0</v>
      </c>
      <c r="AT357" s="113">
        <v>0</v>
      </c>
      <c r="AU357" s="113">
        <v>0</v>
      </c>
      <c r="AV357" s="113">
        <v>0</v>
      </c>
      <c r="AW357" s="113">
        <v>0</v>
      </c>
      <c r="AX357" s="113">
        <v>0</v>
      </c>
      <c r="AY357" s="113">
        <v>0</v>
      </c>
      <c r="AZ357" s="113">
        <v>0</v>
      </c>
      <c r="BA357" s="113">
        <v>0</v>
      </c>
      <c r="BB357" s="113">
        <v>0</v>
      </c>
      <c r="BC357" s="113">
        <v>0</v>
      </c>
      <c r="BD357" s="113">
        <v>0</v>
      </c>
      <c r="BE357" s="113">
        <v>0</v>
      </c>
      <c r="BF357" s="113">
        <v>0</v>
      </c>
      <c r="BG357" s="113">
        <v>0</v>
      </c>
      <c r="BH357" s="113">
        <v>0</v>
      </c>
      <c r="BI357" s="113">
        <v>0</v>
      </c>
      <c r="BJ357" s="113">
        <v>0</v>
      </c>
      <c r="BK357" s="113">
        <v>0</v>
      </c>
      <c r="BL357" s="113">
        <v>0</v>
      </c>
      <c r="BM357" s="113">
        <v>0</v>
      </c>
      <c r="BN357" s="113">
        <v>0</v>
      </c>
      <c r="BO357" s="113">
        <v>0</v>
      </c>
      <c r="BP357" s="113">
        <v>0</v>
      </c>
      <c r="BQ357" s="113">
        <v>0</v>
      </c>
      <c r="BR357" s="113">
        <v>0</v>
      </c>
      <c r="BS357" s="113">
        <v>0</v>
      </c>
      <c r="BT357" s="113">
        <v>0</v>
      </c>
      <c r="BU357" s="113">
        <v>0</v>
      </c>
      <c r="BV357" s="113">
        <v>0</v>
      </c>
      <c r="BW357" s="113">
        <v>0</v>
      </c>
      <c r="BX357" s="113">
        <v>0</v>
      </c>
      <c r="BY357" s="113">
        <v>0</v>
      </c>
      <c r="BZ357" s="113">
        <v>0</v>
      </c>
      <c r="CA357" s="113">
        <v>0</v>
      </c>
      <c r="CB357" s="113">
        <v>0</v>
      </c>
      <c r="CC357" s="113">
        <v>0</v>
      </c>
      <c r="CD357" s="113">
        <v>0</v>
      </c>
      <c r="CE357" s="113">
        <v>0</v>
      </c>
      <c r="CF357" s="113">
        <v>0</v>
      </c>
      <c r="CG357" s="113">
        <v>0</v>
      </c>
      <c r="CH357" s="113">
        <v>0</v>
      </c>
      <c r="CI357" s="113">
        <v>0</v>
      </c>
      <c r="CJ357" s="113">
        <v>0</v>
      </c>
      <c r="CK357" s="113">
        <v>0</v>
      </c>
      <c r="CL357" s="113">
        <v>0</v>
      </c>
      <c r="CM357" s="113">
        <v>0</v>
      </c>
      <c r="CN357" s="113">
        <v>0</v>
      </c>
      <c r="CO357" s="113">
        <v>0</v>
      </c>
      <c r="CP357" s="113">
        <v>0</v>
      </c>
      <c r="CQ357" s="113">
        <v>0</v>
      </c>
      <c r="CR357" s="113">
        <v>0</v>
      </c>
      <c r="CS357" s="113">
        <v>0</v>
      </c>
      <c r="CT357" s="113">
        <v>0</v>
      </c>
      <c r="CU357" s="113">
        <v>0</v>
      </c>
      <c r="CV357" s="113">
        <v>0</v>
      </c>
      <c r="CW357" s="113">
        <v>0</v>
      </c>
      <c r="CX357" s="113">
        <v>0</v>
      </c>
      <c r="CY357" s="113">
        <v>0</v>
      </c>
      <c r="CZ357" s="113">
        <v>0</v>
      </c>
      <c r="DA357" s="113">
        <v>0</v>
      </c>
      <c r="DB357" s="113">
        <v>0</v>
      </c>
      <c r="DC357" s="113">
        <v>0</v>
      </c>
      <c r="DD357" s="113">
        <v>0</v>
      </c>
      <c r="DE357" s="113">
        <v>0</v>
      </c>
      <c r="DF357" s="113">
        <v>0</v>
      </c>
      <c r="DG357" s="113">
        <v>0</v>
      </c>
      <c r="DH357" s="113">
        <v>0</v>
      </c>
      <c r="DI357" s="113">
        <v>0</v>
      </c>
      <c r="DJ357" s="113">
        <v>0</v>
      </c>
      <c r="DK357" s="113">
        <v>0</v>
      </c>
      <c r="DL357" s="113">
        <v>0</v>
      </c>
      <c r="DM357" s="113">
        <v>0</v>
      </c>
      <c r="DN357" s="113">
        <v>0</v>
      </c>
      <c r="DO357" s="113">
        <v>0</v>
      </c>
      <c r="DP357" s="113">
        <v>0</v>
      </c>
      <c r="DQ357" s="113">
        <v>0</v>
      </c>
      <c r="DR357" s="113">
        <v>0</v>
      </c>
      <c r="DS357" s="113">
        <v>0</v>
      </c>
      <c r="DT357" s="113">
        <v>0</v>
      </c>
      <c r="DU357" s="113">
        <v>0</v>
      </c>
      <c r="DV357" s="113">
        <v>0</v>
      </c>
      <c r="DW357" s="113">
        <v>0</v>
      </c>
      <c r="DX357" s="113">
        <v>0</v>
      </c>
      <c r="DY357" s="113">
        <v>0</v>
      </c>
      <c r="DZ357" s="113">
        <v>0</v>
      </c>
      <c r="EA357" s="113">
        <v>0</v>
      </c>
      <c r="EB357" s="113">
        <v>0</v>
      </c>
      <c r="EC357" s="113">
        <v>0</v>
      </c>
      <c r="ED357" s="113">
        <v>0</v>
      </c>
      <c r="EE357" s="113">
        <v>0</v>
      </c>
      <c r="EF357" s="113">
        <v>0</v>
      </c>
      <c r="EG357" s="113">
        <v>0</v>
      </c>
      <c r="EH357" s="113">
        <v>0</v>
      </c>
      <c r="EI357" s="113">
        <v>0</v>
      </c>
      <c r="EJ357" s="113">
        <v>0</v>
      </c>
      <c r="EK357" s="113">
        <v>0</v>
      </c>
      <c r="EL357" s="113">
        <v>0</v>
      </c>
      <c r="EM357" s="113">
        <v>0</v>
      </c>
      <c r="EN357" s="113">
        <v>0</v>
      </c>
      <c r="EO357" s="113">
        <v>0</v>
      </c>
      <c r="EP357" s="113">
        <v>0</v>
      </c>
      <c r="EQ357" s="113">
        <v>0</v>
      </c>
      <c r="ER357" s="113">
        <v>0</v>
      </c>
      <c r="ES357" s="113">
        <v>0</v>
      </c>
      <c r="ET357" s="113">
        <v>0</v>
      </c>
      <c r="EU357" s="113">
        <v>0</v>
      </c>
      <c r="EV357" s="113">
        <v>0</v>
      </c>
      <c r="EW357" s="113">
        <v>0</v>
      </c>
      <c r="EX357" s="113">
        <v>0</v>
      </c>
      <c r="EY357" s="113">
        <v>0</v>
      </c>
      <c r="EZ357" s="113">
        <v>0</v>
      </c>
      <c r="FA357" s="113">
        <v>0</v>
      </c>
      <c r="FB357" s="113">
        <v>0</v>
      </c>
      <c r="FC357" s="113">
        <v>0</v>
      </c>
      <c r="FD357" s="113">
        <v>0</v>
      </c>
      <c r="FE357" s="113">
        <v>0</v>
      </c>
      <c r="FF357" s="113">
        <v>0</v>
      </c>
      <c r="FG357" s="113">
        <v>0</v>
      </c>
      <c r="FH357" s="113">
        <v>0</v>
      </c>
      <c r="FI357" s="113">
        <v>0</v>
      </c>
      <c r="FJ357" s="113">
        <v>0</v>
      </c>
      <c r="FK357" s="113">
        <v>0</v>
      </c>
      <c r="FL357" s="113">
        <v>0</v>
      </c>
      <c r="FM357" s="113">
        <v>0</v>
      </c>
      <c r="FN357" s="113">
        <v>0</v>
      </c>
      <c r="FO357" s="113">
        <v>0</v>
      </c>
      <c r="FP357" s="113">
        <v>0</v>
      </c>
      <c r="FQ357" s="113">
        <v>0</v>
      </c>
      <c r="FR357" s="113">
        <v>0</v>
      </c>
      <c r="FS357" s="113">
        <v>0</v>
      </c>
      <c r="FT357" s="113">
        <v>0</v>
      </c>
      <c r="FU357" s="113">
        <v>0</v>
      </c>
      <c r="FV357" s="113">
        <v>0</v>
      </c>
      <c r="FW357" s="113">
        <v>0</v>
      </c>
      <c r="FX357" s="113">
        <v>0</v>
      </c>
      <c r="FY357" s="113">
        <v>0</v>
      </c>
      <c r="FZ357" s="113">
        <v>0</v>
      </c>
      <c r="GA357" s="113">
        <v>0</v>
      </c>
      <c r="GB357" s="113">
        <v>0</v>
      </c>
      <c r="GC357" s="113">
        <v>0</v>
      </c>
      <c r="GD357" s="113">
        <v>0</v>
      </c>
      <c r="GE357" s="113">
        <v>0</v>
      </c>
      <c r="GF357" s="113">
        <v>0</v>
      </c>
      <c r="GG357" s="113">
        <v>0</v>
      </c>
      <c r="GH357" s="113">
        <v>0</v>
      </c>
      <c r="GI357" s="113">
        <f>SUM(E357:GH357)</f>
        <v>10000</v>
      </c>
    </row>
    <row r="358" spans="1:191">
      <c r="A358" s="727" t="s">
        <v>0</v>
      </c>
      <c r="B358" s="727"/>
      <c r="C358" s="9" t="s">
        <v>225</v>
      </c>
      <c r="D358" t="s">
        <v>226</v>
      </c>
      <c r="E358" s="113">
        <v>0</v>
      </c>
      <c r="F358" s="113">
        <v>0</v>
      </c>
      <c r="G358" s="113">
        <v>0</v>
      </c>
      <c r="H358" s="113">
        <v>0</v>
      </c>
      <c r="I358" s="113">
        <v>0</v>
      </c>
      <c r="J358" s="113">
        <v>0</v>
      </c>
      <c r="K358" s="113">
        <v>0</v>
      </c>
      <c r="L358" s="113">
        <v>0</v>
      </c>
      <c r="M358" s="113">
        <v>0</v>
      </c>
      <c r="N358" s="113">
        <v>0</v>
      </c>
      <c r="O358" s="113">
        <v>0</v>
      </c>
      <c r="P358" s="113">
        <v>0</v>
      </c>
      <c r="Q358" s="113">
        <v>0</v>
      </c>
      <c r="R358" s="113">
        <v>0</v>
      </c>
      <c r="S358" s="113">
        <v>0</v>
      </c>
      <c r="T358" s="113">
        <v>0</v>
      </c>
      <c r="U358" s="113">
        <v>0</v>
      </c>
      <c r="V358" s="113">
        <v>0</v>
      </c>
      <c r="W358" s="113">
        <v>0</v>
      </c>
      <c r="X358" s="113">
        <v>0</v>
      </c>
      <c r="Y358" s="113">
        <v>0</v>
      </c>
      <c r="Z358" s="113">
        <v>0</v>
      </c>
      <c r="AA358" s="113">
        <v>0</v>
      </c>
      <c r="AB358" s="113">
        <v>0</v>
      </c>
      <c r="AC358" s="113">
        <v>0</v>
      </c>
      <c r="AD358" s="113">
        <v>0</v>
      </c>
      <c r="AE358" s="113">
        <v>0</v>
      </c>
      <c r="AF358" s="113">
        <v>0</v>
      </c>
      <c r="AG358" s="113">
        <v>0</v>
      </c>
      <c r="AH358" s="113">
        <v>0</v>
      </c>
      <c r="AI358" s="113">
        <v>0</v>
      </c>
      <c r="AJ358" s="113">
        <v>0</v>
      </c>
      <c r="AK358" s="113">
        <v>0</v>
      </c>
      <c r="AL358" s="113">
        <v>0</v>
      </c>
      <c r="AM358" s="113">
        <v>0</v>
      </c>
      <c r="AN358" s="113">
        <v>0</v>
      </c>
      <c r="AO358" s="113">
        <v>0</v>
      </c>
      <c r="AP358" s="113">
        <v>0</v>
      </c>
      <c r="AQ358" s="113">
        <v>0</v>
      </c>
      <c r="AR358" s="113">
        <v>0</v>
      </c>
      <c r="AS358" s="113">
        <v>0</v>
      </c>
      <c r="AT358" s="113">
        <v>0</v>
      </c>
      <c r="AU358" s="113">
        <v>0</v>
      </c>
      <c r="AV358" s="113">
        <v>0</v>
      </c>
      <c r="AW358" s="113">
        <v>0</v>
      </c>
      <c r="AX358" s="113">
        <v>0</v>
      </c>
      <c r="AY358" s="113">
        <v>0</v>
      </c>
      <c r="AZ358" s="113">
        <v>0</v>
      </c>
      <c r="BA358" s="113">
        <v>0</v>
      </c>
      <c r="BB358" s="113">
        <v>0</v>
      </c>
      <c r="BC358" s="113">
        <v>0</v>
      </c>
      <c r="BD358" s="113">
        <v>0</v>
      </c>
      <c r="BE358" s="113">
        <v>0</v>
      </c>
      <c r="BF358" s="113">
        <v>0</v>
      </c>
      <c r="BG358" s="113">
        <v>0</v>
      </c>
      <c r="BH358" s="113">
        <v>0</v>
      </c>
      <c r="BI358" s="113">
        <v>0</v>
      </c>
      <c r="BJ358" s="113">
        <v>0</v>
      </c>
      <c r="BK358" s="113">
        <v>0</v>
      </c>
      <c r="BL358" s="113">
        <v>0</v>
      </c>
      <c r="BM358" s="113">
        <v>0</v>
      </c>
      <c r="BN358" s="113">
        <v>0</v>
      </c>
      <c r="BO358" s="113">
        <v>0</v>
      </c>
      <c r="BP358" s="113">
        <v>0</v>
      </c>
      <c r="BQ358" s="113">
        <v>0</v>
      </c>
      <c r="BR358" s="113">
        <v>0</v>
      </c>
      <c r="BS358" s="113">
        <v>0</v>
      </c>
      <c r="BT358" s="113">
        <v>0</v>
      </c>
      <c r="BU358" s="113">
        <v>0</v>
      </c>
      <c r="BV358" s="113">
        <v>0</v>
      </c>
      <c r="BW358" s="113">
        <v>0</v>
      </c>
      <c r="BX358" s="113">
        <v>0</v>
      </c>
      <c r="BY358" s="113">
        <v>0</v>
      </c>
      <c r="BZ358" s="113">
        <v>0</v>
      </c>
      <c r="CA358" s="113">
        <v>0</v>
      </c>
      <c r="CB358" s="113">
        <v>0</v>
      </c>
      <c r="CC358" s="113">
        <v>0</v>
      </c>
      <c r="CD358" s="113">
        <v>0</v>
      </c>
      <c r="CE358" s="113">
        <v>0</v>
      </c>
      <c r="CF358" s="113">
        <v>0</v>
      </c>
      <c r="CG358" s="113">
        <v>0</v>
      </c>
      <c r="CH358" s="113">
        <v>0</v>
      </c>
      <c r="CI358" s="113">
        <v>0</v>
      </c>
      <c r="CJ358" s="113">
        <v>0</v>
      </c>
      <c r="CK358" s="113">
        <v>0</v>
      </c>
      <c r="CL358" s="113">
        <v>0</v>
      </c>
      <c r="CM358" s="113">
        <v>0</v>
      </c>
      <c r="CN358" s="113">
        <v>0</v>
      </c>
      <c r="CO358" s="113">
        <v>0</v>
      </c>
      <c r="CP358" s="113">
        <v>0</v>
      </c>
      <c r="CQ358" s="113">
        <v>0</v>
      </c>
      <c r="CR358" s="113">
        <v>0</v>
      </c>
      <c r="CS358" s="113">
        <v>0</v>
      </c>
      <c r="CT358" s="113">
        <v>0</v>
      </c>
      <c r="CU358" s="113">
        <v>0</v>
      </c>
      <c r="CV358" s="113">
        <v>0</v>
      </c>
      <c r="CW358" s="113">
        <v>0</v>
      </c>
      <c r="CX358" s="113">
        <v>0</v>
      </c>
      <c r="CY358" s="113">
        <v>0</v>
      </c>
      <c r="CZ358" s="113">
        <v>0</v>
      </c>
      <c r="DA358" s="113">
        <v>0</v>
      </c>
      <c r="DB358" s="113">
        <v>0</v>
      </c>
      <c r="DC358" s="113">
        <v>0</v>
      </c>
      <c r="DD358" s="113">
        <v>0</v>
      </c>
      <c r="DE358" s="113">
        <v>0</v>
      </c>
      <c r="DF358" s="113">
        <v>0</v>
      </c>
      <c r="DG358" s="113">
        <v>0</v>
      </c>
      <c r="DH358" s="113">
        <v>0</v>
      </c>
      <c r="DI358" s="113">
        <v>0</v>
      </c>
      <c r="DJ358" s="113">
        <v>0</v>
      </c>
      <c r="DK358" s="113">
        <v>0</v>
      </c>
      <c r="DL358" s="113">
        <v>0</v>
      </c>
      <c r="DM358" s="113">
        <v>0</v>
      </c>
      <c r="DN358" s="113">
        <v>0</v>
      </c>
      <c r="DO358" s="113">
        <v>0</v>
      </c>
      <c r="DP358" s="113">
        <v>0</v>
      </c>
      <c r="DQ358" s="113">
        <v>0</v>
      </c>
      <c r="DR358" s="113">
        <v>0</v>
      </c>
      <c r="DS358" s="113">
        <v>0</v>
      </c>
      <c r="DT358" s="113">
        <v>0</v>
      </c>
      <c r="DU358" s="113">
        <v>0</v>
      </c>
      <c r="DV358" s="113">
        <v>0</v>
      </c>
      <c r="DW358" s="113">
        <v>0</v>
      </c>
      <c r="DX358" s="113">
        <v>0</v>
      </c>
      <c r="DY358" s="113">
        <v>0</v>
      </c>
      <c r="DZ358" s="113">
        <v>0</v>
      </c>
      <c r="EA358" s="113">
        <v>0</v>
      </c>
      <c r="EB358" s="113">
        <v>0</v>
      </c>
      <c r="EC358" s="113">
        <v>0</v>
      </c>
      <c r="ED358" s="113">
        <v>0</v>
      </c>
      <c r="EE358" s="113">
        <v>0</v>
      </c>
      <c r="EF358" s="113">
        <v>0</v>
      </c>
      <c r="EG358" s="113">
        <v>0</v>
      </c>
      <c r="EH358" s="113">
        <v>0</v>
      </c>
      <c r="EI358" s="113">
        <v>0</v>
      </c>
      <c r="EJ358" s="113">
        <v>0</v>
      </c>
      <c r="EK358" s="113">
        <v>0</v>
      </c>
      <c r="EL358" s="113">
        <v>0</v>
      </c>
      <c r="EM358" s="113">
        <v>0</v>
      </c>
      <c r="EN358" s="113">
        <v>0</v>
      </c>
      <c r="EO358" s="113">
        <v>0</v>
      </c>
      <c r="EP358" s="113">
        <v>0</v>
      </c>
      <c r="EQ358" s="113">
        <v>0</v>
      </c>
      <c r="ER358" s="113">
        <v>0</v>
      </c>
      <c r="ES358" s="113">
        <v>0</v>
      </c>
      <c r="ET358" s="113">
        <v>0</v>
      </c>
      <c r="EU358" s="113">
        <v>0</v>
      </c>
      <c r="EV358" s="113">
        <v>0</v>
      </c>
      <c r="EW358" s="113">
        <v>0</v>
      </c>
      <c r="EX358" s="113">
        <v>0</v>
      </c>
      <c r="EY358" s="113">
        <v>0</v>
      </c>
      <c r="EZ358" s="113">
        <v>0</v>
      </c>
      <c r="FA358" s="113">
        <v>0</v>
      </c>
      <c r="FB358" s="113">
        <v>0</v>
      </c>
      <c r="FC358" s="113">
        <v>0</v>
      </c>
      <c r="FD358" s="113">
        <v>0</v>
      </c>
      <c r="FE358" s="113">
        <v>0</v>
      </c>
      <c r="FF358" s="113">
        <v>0</v>
      </c>
      <c r="FG358" s="113">
        <v>0</v>
      </c>
      <c r="FH358" s="113">
        <v>0</v>
      </c>
      <c r="FI358" s="113">
        <v>0</v>
      </c>
      <c r="FJ358" s="113">
        <v>10100.75</v>
      </c>
      <c r="FK358" s="113">
        <v>0</v>
      </c>
      <c r="FL358" s="113">
        <v>0</v>
      </c>
      <c r="FM358" s="113">
        <v>0</v>
      </c>
      <c r="FN358" s="113">
        <v>0</v>
      </c>
      <c r="FO358" s="113">
        <v>0</v>
      </c>
      <c r="FP358" s="113">
        <v>0</v>
      </c>
      <c r="FQ358" s="113">
        <v>0</v>
      </c>
      <c r="FR358" s="113">
        <v>0</v>
      </c>
      <c r="FS358" s="113">
        <v>0</v>
      </c>
      <c r="FT358" s="113">
        <v>0</v>
      </c>
      <c r="FU358" s="113">
        <v>0</v>
      </c>
      <c r="FV358" s="113">
        <v>0</v>
      </c>
      <c r="FW358" s="113">
        <v>0</v>
      </c>
      <c r="FX358" s="113">
        <v>0</v>
      </c>
      <c r="FY358" s="113">
        <v>0</v>
      </c>
      <c r="FZ358" s="113">
        <v>0</v>
      </c>
      <c r="GA358" s="113">
        <v>0</v>
      </c>
      <c r="GB358" s="113">
        <v>0</v>
      </c>
      <c r="GC358" s="113">
        <v>0</v>
      </c>
      <c r="GD358" s="113">
        <v>0</v>
      </c>
      <c r="GE358" s="113">
        <v>0</v>
      </c>
      <c r="GF358" s="113">
        <v>0</v>
      </c>
      <c r="GG358" s="113">
        <v>0</v>
      </c>
      <c r="GH358" s="113">
        <v>0</v>
      </c>
      <c r="GI358" s="113">
        <f>SUM(E358:GH358)</f>
        <v>10100.75</v>
      </c>
    </row>
    <row r="359" spans="1:191" ht="10.5">
      <c r="A359" s="7" t="s">
        <v>492</v>
      </c>
      <c r="B359" s="726" t="s">
        <v>493</v>
      </c>
      <c r="C359" s="726"/>
      <c r="D359" s="72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/>
      <c r="AJ359" s="116"/>
      <c r="AK359" s="116"/>
      <c r="AL359" s="116"/>
      <c r="AM359" s="116"/>
      <c r="AN359" s="116"/>
      <c r="AO359" s="116"/>
      <c r="AP359" s="116"/>
      <c r="AQ359" s="116"/>
      <c r="AR359" s="116"/>
      <c r="AS359" s="116"/>
      <c r="AT359" s="116"/>
      <c r="AU359" s="116"/>
      <c r="AV359" s="116"/>
      <c r="AW359" s="116"/>
      <c r="AX359" s="116"/>
      <c r="AY359" s="116"/>
      <c r="AZ359" s="116"/>
      <c r="BA359" s="116"/>
      <c r="BB359" s="116"/>
      <c r="BC359" s="116"/>
      <c r="BD359" s="116"/>
      <c r="BE359" s="116"/>
      <c r="BF359" s="116"/>
      <c r="BG359" s="116"/>
      <c r="BH359" s="116"/>
      <c r="BI359" s="116"/>
      <c r="BJ359" s="116"/>
      <c r="BK359" s="116"/>
      <c r="BL359" s="116"/>
      <c r="BM359" s="116"/>
      <c r="BN359" s="116"/>
      <c r="BO359" s="116"/>
      <c r="BP359" s="116"/>
      <c r="BQ359" s="116"/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  <c r="EB359" s="116"/>
      <c r="EC359" s="116"/>
      <c r="ED359" s="116"/>
      <c r="EE359" s="116"/>
      <c r="EF359" s="116"/>
      <c r="EG359" s="116"/>
      <c r="EH359" s="116"/>
      <c r="EI359" s="116"/>
      <c r="EJ359" s="116"/>
      <c r="EK359" s="116"/>
      <c r="EL359" s="116"/>
      <c r="EM359" s="116"/>
      <c r="EN359" s="116"/>
      <c r="EO359" s="116"/>
      <c r="EP359" s="116"/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6"/>
      <c r="FA359" s="116"/>
      <c r="FB359" s="116"/>
      <c r="FC359" s="116"/>
      <c r="FD359" s="116"/>
      <c r="FE359" s="116"/>
      <c r="FF359" s="116"/>
      <c r="FG359" s="116"/>
      <c r="FH359" s="116"/>
      <c r="FI359" s="116"/>
      <c r="FJ359" s="116"/>
      <c r="FK359" s="116"/>
      <c r="FL359" s="116"/>
      <c r="FM359" s="116"/>
      <c r="FN359" s="116"/>
      <c r="FO359" s="116"/>
      <c r="FP359" s="116"/>
      <c r="FQ359" s="116"/>
      <c r="FR359" s="116"/>
      <c r="FS359" s="116"/>
      <c r="FT359" s="116"/>
      <c r="FU359" s="116"/>
      <c r="FV359" s="116"/>
      <c r="FW359" s="116"/>
      <c r="FX359" s="116"/>
      <c r="FY359" s="116"/>
      <c r="FZ359" s="116"/>
      <c r="GA359" s="116"/>
      <c r="GB359" s="116"/>
      <c r="GC359" s="116"/>
      <c r="GD359" s="116"/>
      <c r="GE359" s="116"/>
      <c r="GF359" s="116"/>
      <c r="GG359" s="116"/>
      <c r="GH359" s="116"/>
      <c r="GI359" s="116"/>
    </row>
    <row r="360" spans="1:191">
      <c r="A360" s="727" t="s">
        <v>0</v>
      </c>
      <c r="B360" s="727"/>
      <c r="C360" s="9" t="s">
        <v>223</v>
      </c>
      <c r="D360" t="s">
        <v>224</v>
      </c>
      <c r="E360" s="113">
        <v>0</v>
      </c>
      <c r="F360" s="113">
        <v>0</v>
      </c>
      <c r="G360" s="113">
        <v>0</v>
      </c>
      <c r="H360" s="113">
        <v>0</v>
      </c>
      <c r="I360" s="113">
        <v>0</v>
      </c>
      <c r="J360" s="113">
        <v>0</v>
      </c>
      <c r="K360" s="113">
        <v>0</v>
      </c>
      <c r="L360" s="113">
        <v>0</v>
      </c>
      <c r="M360" s="113">
        <v>0</v>
      </c>
      <c r="N360" s="113">
        <v>0</v>
      </c>
      <c r="O360" s="113">
        <v>0</v>
      </c>
      <c r="P360" s="113">
        <v>0</v>
      </c>
      <c r="Q360" s="113">
        <v>0</v>
      </c>
      <c r="R360" s="113">
        <v>0</v>
      </c>
      <c r="S360" s="113">
        <v>0</v>
      </c>
      <c r="T360" s="113">
        <v>0</v>
      </c>
      <c r="U360" s="113">
        <v>0</v>
      </c>
      <c r="V360" s="113">
        <v>0</v>
      </c>
      <c r="W360" s="113">
        <v>0</v>
      </c>
      <c r="X360" s="113">
        <v>0</v>
      </c>
      <c r="Y360" s="113">
        <v>0</v>
      </c>
      <c r="Z360" s="113">
        <v>0</v>
      </c>
      <c r="AA360" s="113">
        <v>0</v>
      </c>
      <c r="AB360" s="113">
        <v>0</v>
      </c>
      <c r="AC360" s="113">
        <v>0</v>
      </c>
      <c r="AD360" s="113">
        <v>0</v>
      </c>
      <c r="AE360" s="113">
        <v>0</v>
      </c>
      <c r="AF360" s="113">
        <v>0</v>
      </c>
      <c r="AG360" s="113">
        <v>0</v>
      </c>
      <c r="AH360" s="113">
        <v>0</v>
      </c>
      <c r="AI360" s="113">
        <v>0</v>
      </c>
      <c r="AJ360" s="113">
        <v>0</v>
      </c>
      <c r="AK360" s="113">
        <v>0</v>
      </c>
      <c r="AL360" s="113">
        <v>0</v>
      </c>
      <c r="AM360" s="113">
        <v>0</v>
      </c>
      <c r="AN360" s="113">
        <v>0</v>
      </c>
      <c r="AO360" s="113">
        <v>0</v>
      </c>
      <c r="AP360" s="113">
        <v>0</v>
      </c>
      <c r="AQ360" s="113">
        <v>0</v>
      </c>
      <c r="AR360" s="113">
        <v>0</v>
      </c>
      <c r="AS360" s="113">
        <v>0</v>
      </c>
      <c r="AT360" s="113">
        <v>0</v>
      </c>
      <c r="AU360" s="113">
        <v>0</v>
      </c>
      <c r="AV360" s="113">
        <v>0</v>
      </c>
      <c r="AW360" s="113">
        <v>0</v>
      </c>
      <c r="AX360" s="113">
        <v>0</v>
      </c>
      <c r="AY360" s="113">
        <v>0</v>
      </c>
      <c r="AZ360" s="113">
        <v>0</v>
      </c>
      <c r="BA360" s="113">
        <v>0</v>
      </c>
      <c r="BB360" s="113">
        <v>0</v>
      </c>
      <c r="BC360" s="113">
        <v>0</v>
      </c>
      <c r="BD360" s="113">
        <v>0</v>
      </c>
      <c r="BE360" s="113">
        <v>0</v>
      </c>
      <c r="BF360" s="113">
        <v>0</v>
      </c>
      <c r="BG360" s="113">
        <v>0</v>
      </c>
      <c r="BH360" s="113">
        <v>0</v>
      </c>
      <c r="BI360" s="113">
        <v>0</v>
      </c>
      <c r="BJ360" s="113">
        <v>0</v>
      </c>
      <c r="BK360" s="113">
        <v>0</v>
      </c>
      <c r="BL360" s="113">
        <v>0</v>
      </c>
      <c r="BM360" s="113">
        <v>0</v>
      </c>
      <c r="BN360" s="113">
        <v>0</v>
      </c>
      <c r="BO360" s="113">
        <v>0</v>
      </c>
      <c r="BP360" s="113">
        <v>0</v>
      </c>
      <c r="BQ360" s="113">
        <v>0</v>
      </c>
      <c r="BR360" s="113">
        <v>0</v>
      </c>
      <c r="BS360" s="113">
        <v>0</v>
      </c>
      <c r="BT360" s="113">
        <v>0</v>
      </c>
      <c r="BU360" s="113">
        <v>0</v>
      </c>
      <c r="BV360" s="113">
        <v>0</v>
      </c>
      <c r="BW360" s="113">
        <v>0</v>
      </c>
      <c r="BX360" s="113">
        <v>0</v>
      </c>
      <c r="BY360" s="113">
        <v>0</v>
      </c>
      <c r="BZ360" s="113">
        <v>0</v>
      </c>
      <c r="CA360" s="113">
        <v>0</v>
      </c>
      <c r="CB360" s="113">
        <v>0</v>
      </c>
      <c r="CC360" s="113">
        <v>0</v>
      </c>
      <c r="CD360" s="113">
        <v>0</v>
      </c>
      <c r="CE360" s="113">
        <v>0</v>
      </c>
      <c r="CF360" s="113">
        <v>0</v>
      </c>
      <c r="CG360" s="113">
        <v>0</v>
      </c>
      <c r="CH360" s="113">
        <v>0</v>
      </c>
      <c r="CI360" s="113">
        <v>0</v>
      </c>
      <c r="CJ360" s="113">
        <v>0</v>
      </c>
      <c r="CK360" s="113">
        <v>0</v>
      </c>
      <c r="CL360" s="113">
        <v>0</v>
      </c>
      <c r="CM360" s="113">
        <v>0</v>
      </c>
      <c r="CN360" s="113">
        <v>0</v>
      </c>
      <c r="CO360" s="113">
        <v>0</v>
      </c>
      <c r="CP360" s="113">
        <v>0</v>
      </c>
      <c r="CQ360" s="113">
        <v>0</v>
      </c>
      <c r="CR360" s="113">
        <v>0</v>
      </c>
      <c r="CS360" s="113">
        <v>0</v>
      </c>
      <c r="CT360" s="113">
        <v>0</v>
      </c>
      <c r="CU360" s="113">
        <v>0</v>
      </c>
      <c r="CV360" s="113">
        <v>0</v>
      </c>
      <c r="CW360" s="113">
        <v>0</v>
      </c>
      <c r="CX360" s="113">
        <v>0</v>
      </c>
      <c r="CY360" s="113">
        <v>0</v>
      </c>
      <c r="CZ360" s="113">
        <v>0</v>
      </c>
      <c r="DA360" s="113">
        <v>0</v>
      </c>
      <c r="DB360" s="113">
        <v>0</v>
      </c>
      <c r="DC360" s="113">
        <v>0</v>
      </c>
      <c r="DD360" s="113">
        <v>0</v>
      </c>
      <c r="DE360" s="113">
        <v>0</v>
      </c>
      <c r="DF360" s="113">
        <v>0</v>
      </c>
      <c r="DG360" s="113">
        <v>14080.34</v>
      </c>
      <c r="DH360" s="113">
        <v>0</v>
      </c>
      <c r="DI360" s="113">
        <v>0</v>
      </c>
      <c r="DJ360" s="113">
        <v>0</v>
      </c>
      <c r="DK360" s="113">
        <v>0</v>
      </c>
      <c r="DL360" s="113">
        <v>0</v>
      </c>
      <c r="DM360" s="113">
        <v>0</v>
      </c>
      <c r="DN360" s="113">
        <v>0</v>
      </c>
      <c r="DO360" s="113">
        <v>0</v>
      </c>
      <c r="DP360" s="113">
        <v>0</v>
      </c>
      <c r="DQ360" s="113">
        <v>0</v>
      </c>
      <c r="DR360" s="113">
        <v>0</v>
      </c>
      <c r="DS360" s="113">
        <v>0</v>
      </c>
      <c r="DT360" s="113">
        <v>0</v>
      </c>
      <c r="DU360" s="113">
        <v>0</v>
      </c>
      <c r="DV360" s="113">
        <v>0</v>
      </c>
      <c r="DW360" s="113">
        <v>0</v>
      </c>
      <c r="DX360" s="113">
        <v>0</v>
      </c>
      <c r="DY360" s="113">
        <v>0</v>
      </c>
      <c r="DZ360" s="113">
        <v>0</v>
      </c>
      <c r="EA360" s="113">
        <v>0</v>
      </c>
      <c r="EB360" s="113">
        <v>0</v>
      </c>
      <c r="EC360" s="113">
        <v>0</v>
      </c>
      <c r="ED360" s="113">
        <v>0</v>
      </c>
      <c r="EE360" s="113">
        <v>0</v>
      </c>
      <c r="EF360" s="113">
        <v>0</v>
      </c>
      <c r="EG360" s="113">
        <v>0</v>
      </c>
      <c r="EH360" s="113">
        <v>0</v>
      </c>
      <c r="EI360" s="113">
        <v>0</v>
      </c>
      <c r="EJ360" s="113">
        <v>0</v>
      </c>
      <c r="EK360" s="113">
        <v>0</v>
      </c>
      <c r="EL360" s="113">
        <v>0</v>
      </c>
      <c r="EM360" s="113">
        <v>0</v>
      </c>
      <c r="EN360" s="113">
        <v>0</v>
      </c>
      <c r="EO360" s="113">
        <v>0</v>
      </c>
      <c r="EP360" s="113">
        <v>0</v>
      </c>
      <c r="EQ360" s="113">
        <v>0</v>
      </c>
      <c r="ER360" s="113">
        <v>0</v>
      </c>
      <c r="ES360" s="113">
        <v>0</v>
      </c>
      <c r="ET360" s="113">
        <v>0</v>
      </c>
      <c r="EU360" s="113">
        <v>0</v>
      </c>
      <c r="EV360" s="113">
        <v>0</v>
      </c>
      <c r="EW360" s="113">
        <v>0</v>
      </c>
      <c r="EX360" s="113">
        <v>0</v>
      </c>
      <c r="EY360" s="113">
        <v>0</v>
      </c>
      <c r="EZ360" s="113">
        <v>0</v>
      </c>
      <c r="FA360" s="113">
        <v>0</v>
      </c>
      <c r="FB360" s="113">
        <v>0</v>
      </c>
      <c r="FC360" s="113">
        <v>0</v>
      </c>
      <c r="FD360" s="113">
        <v>0</v>
      </c>
      <c r="FE360" s="113">
        <v>0</v>
      </c>
      <c r="FF360" s="113">
        <v>0</v>
      </c>
      <c r="FG360" s="113">
        <v>0</v>
      </c>
      <c r="FH360" s="113">
        <v>0</v>
      </c>
      <c r="FI360" s="113">
        <v>0</v>
      </c>
      <c r="FJ360" s="113">
        <v>0</v>
      </c>
      <c r="FK360" s="113">
        <v>0</v>
      </c>
      <c r="FL360" s="113">
        <v>0</v>
      </c>
      <c r="FM360" s="113">
        <v>0</v>
      </c>
      <c r="FN360" s="113">
        <v>0</v>
      </c>
      <c r="FO360" s="113">
        <v>0</v>
      </c>
      <c r="FP360" s="113">
        <v>0</v>
      </c>
      <c r="FQ360" s="113">
        <v>0</v>
      </c>
      <c r="FR360" s="113">
        <v>0</v>
      </c>
      <c r="FS360" s="113">
        <v>0</v>
      </c>
      <c r="FT360" s="113">
        <v>0</v>
      </c>
      <c r="FU360" s="113">
        <v>0</v>
      </c>
      <c r="FV360" s="113">
        <v>0</v>
      </c>
      <c r="FW360" s="113">
        <v>0</v>
      </c>
      <c r="FX360" s="113">
        <v>0</v>
      </c>
      <c r="FY360" s="113">
        <v>0</v>
      </c>
      <c r="FZ360" s="113">
        <v>0</v>
      </c>
      <c r="GA360" s="113">
        <v>0</v>
      </c>
      <c r="GB360" s="113">
        <v>0</v>
      </c>
      <c r="GC360" s="113">
        <v>0</v>
      </c>
      <c r="GD360" s="113">
        <v>0</v>
      </c>
      <c r="GE360" s="113">
        <v>0</v>
      </c>
      <c r="GF360" s="113">
        <v>0</v>
      </c>
      <c r="GG360" s="113">
        <v>0</v>
      </c>
      <c r="GH360" s="113">
        <v>0</v>
      </c>
      <c r="GI360" s="113">
        <f>SUM(E360:GH360)</f>
        <v>14080.34</v>
      </c>
    </row>
    <row r="361" spans="1:191" ht="10.5">
      <c r="A361" s="7" t="s">
        <v>494</v>
      </c>
      <c r="B361" s="726" t="s">
        <v>495</v>
      </c>
      <c r="C361" s="726"/>
      <c r="D361" s="72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/>
      <c r="AL361" s="116"/>
      <c r="AM361" s="116"/>
      <c r="AN361" s="116"/>
      <c r="AO361" s="116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  <c r="BA361" s="116"/>
      <c r="BB361" s="116"/>
      <c r="BC361" s="116"/>
      <c r="BD361" s="116"/>
      <c r="BE361" s="116"/>
      <c r="BF361" s="116"/>
      <c r="BG361" s="116"/>
      <c r="BH361" s="116"/>
      <c r="BI361" s="116"/>
      <c r="BJ361" s="116"/>
      <c r="BK361" s="116"/>
      <c r="BL361" s="116"/>
      <c r="BM361" s="116"/>
      <c r="BN361" s="116"/>
      <c r="BO361" s="116"/>
      <c r="BP361" s="116"/>
      <c r="BQ361" s="116"/>
      <c r="BR361" s="116"/>
      <c r="BS361" s="116"/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  <c r="EB361" s="116"/>
      <c r="EC361" s="116"/>
      <c r="ED361" s="116"/>
      <c r="EE361" s="116"/>
      <c r="EF361" s="116"/>
      <c r="EG361" s="116"/>
      <c r="EH361" s="116"/>
      <c r="EI361" s="116"/>
      <c r="EJ361" s="116"/>
      <c r="EK361" s="116"/>
      <c r="EL361" s="116"/>
      <c r="EM361" s="116"/>
      <c r="EN361" s="116"/>
      <c r="EO361" s="116"/>
      <c r="EP361" s="116"/>
      <c r="EQ361" s="116"/>
      <c r="ER361" s="116"/>
      <c r="ES361" s="116"/>
      <c r="ET361" s="116"/>
      <c r="EU361" s="116"/>
      <c r="EV361" s="116"/>
      <c r="EW361" s="116"/>
      <c r="EX361" s="116"/>
      <c r="EY361" s="116"/>
      <c r="EZ361" s="116"/>
      <c r="FA361" s="116"/>
      <c r="FB361" s="116"/>
      <c r="FC361" s="116"/>
      <c r="FD361" s="116"/>
      <c r="FE361" s="116"/>
      <c r="FF361" s="116"/>
      <c r="FG361" s="116"/>
      <c r="FH361" s="116"/>
      <c r="FI361" s="116"/>
      <c r="FJ361" s="116"/>
      <c r="FK361" s="116"/>
      <c r="FL361" s="116"/>
      <c r="FM361" s="116"/>
      <c r="FN361" s="116"/>
      <c r="FO361" s="116"/>
      <c r="FP361" s="116"/>
      <c r="FQ361" s="116"/>
      <c r="FR361" s="116"/>
      <c r="FS361" s="116"/>
      <c r="FT361" s="116"/>
      <c r="FU361" s="116"/>
      <c r="FV361" s="116"/>
      <c r="FW361" s="116"/>
      <c r="FX361" s="116"/>
      <c r="FY361" s="116"/>
      <c r="FZ361" s="116"/>
      <c r="GA361" s="116"/>
      <c r="GB361" s="116"/>
      <c r="GC361" s="116"/>
      <c r="GD361" s="116"/>
      <c r="GE361" s="116"/>
      <c r="GF361" s="116"/>
      <c r="GG361" s="116"/>
      <c r="GH361" s="116"/>
      <c r="GI361" s="116"/>
    </row>
    <row r="362" spans="1:191">
      <c r="A362" s="727" t="s">
        <v>0</v>
      </c>
      <c r="B362" s="727"/>
      <c r="C362" s="9" t="s">
        <v>225</v>
      </c>
      <c r="D362" t="s">
        <v>226</v>
      </c>
      <c r="E362" s="113">
        <v>0</v>
      </c>
      <c r="F362" s="113">
        <v>0</v>
      </c>
      <c r="G362" s="113">
        <v>0</v>
      </c>
      <c r="H362" s="113">
        <v>0</v>
      </c>
      <c r="I362" s="113">
        <v>0</v>
      </c>
      <c r="J362" s="113">
        <v>0</v>
      </c>
      <c r="K362" s="113">
        <v>0</v>
      </c>
      <c r="L362" s="113">
        <v>0</v>
      </c>
      <c r="M362" s="113">
        <v>0</v>
      </c>
      <c r="N362" s="113">
        <v>0</v>
      </c>
      <c r="O362" s="113">
        <v>0</v>
      </c>
      <c r="P362" s="113">
        <v>0</v>
      </c>
      <c r="Q362" s="113">
        <v>0</v>
      </c>
      <c r="R362" s="113">
        <v>0</v>
      </c>
      <c r="S362" s="113">
        <v>0</v>
      </c>
      <c r="T362" s="113">
        <v>0</v>
      </c>
      <c r="U362" s="113">
        <v>0</v>
      </c>
      <c r="V362" s="113">
        <v>0</v>
      </c>
      <c r="W362" s="113">
        <v>0</v>
      </c>
      <c r="X362" s="113">
        <v>0</v>
      </c>
      <c r="Y362" s="113">
        <v>0</v>
      </c>
      <c r="Z362" s="113">
        <v>0</v>
      </c>
      <c r="AA362" s="113">
        <v>0</v>
      </c>
      <c r="AB362" s="113">
        <v>0</v>
      </c>
      <c r="AC362" s="113">
        <v>0</v>
      </c>
      <c r="AD362" s="113">
        <v>0</v>
      </c>
      <c r="AE362" s="113">
        <v>0</v>
      </c>
      <c r="AF362" s="113">
        <v>0</v>
      </c>
      <c r="AG362" s="113">
        <v>0</v>
      </c>
      <c r="AH362" s="113">
        <v>0</v>
      </c>
      <c r="AI362" s="113">
        <v>0</v>
      </c>
      <c r="AJ362" s="113">
        <v>0</v>
      </c>
      <c r="AK362" s="113">
        <v>0</v>
      </c>
      <c r="AL362" s="113">
        <v>0</v>
      </c>
      <c r="AM362" s="113">
        <v>0</v>
      </c>
      <c r="AN362" s="113">
        <v>0</v>
      </c>
      <c r="AO362" s="113">
        <v>0</v>
      </c>
      <c r="AP362" s="113">
        <v>0</v>
      </c>
      <c r="AQ362" s="113">
        <v>0</v>
      </c>
      <c r="AR362" s="113">
        <v>0</v>
      </c>
      <c r="AS362" s="113">
        <v>0</v>
      </c>
      <c r="AT362" s="113">
        <v>0</v>
      </c>
      <c r="AU362" s="113">
        <v>0</v>
      </c>
      <c r="AV362" s="113">
        <v>0</v>
      </c>
      <c r="AW362" s="113">
        <v>0</v>
      </c>
      <c r="AX362" s="113">
        <v>0</v>
      </c>
      <c r="AY362" s="113">
        <v>0</v>
      </c>
      <c r="AZ362" s="113">
        <v>0</v>
      </c>
      <c r="BA362" s="113">
        <v>0</v>
      </c>
      <c r="BB362" s="113">
        <v>0</v>
      </c>
      <c r="BC362" s="113">
        <v>0</v>
      </c>
      <c r="BD362" s="113">
        <v>0</v>
      </c>
      <c r="BE362" s="113">
        <v>0</v>
      </c>
      <c r="BF362" s="113">
        <v>0</v>
      </c>
      <c r="BG362" s="113">
        <v>0</v>
      </c>
      <c r="BH362" s="113">
        <v>0</v>
      </c>
      <c r="BI362" s="113">
        <v>0</v>
      </c>
      <c r="BJ362" s="113">
        <v>0</v>
      </c>
      <c r="BK362" s="113">
        <v>0</v>
      </c>
      <c r="BL362" s="113">
        <v>0</v>
      </c>
      <c r="BM362" s="113">
        <v>0</v>
      </c>
      <c r="BN362" s="113">
        <v>0</v>
      </c>
      <c r="BO362" s="113">
        <v>0</v>
      </c>
      <c r="BP362" s="113">
        <v>0</v>
      </c>
      <c r="BQ362" s="113">
        <v>0</v>
      </c>
      <c r="BR362" s="113">
        <v>0</v>
      </c>
      <c r="BS362" s="113">
        <v>0</v>
      </c>
      <c r="BT362" s="113">
        <v>0</v>
      </c>
      <c r="BU362" s="113">
        <v>0</v>
      </c>
      <c r="BV362" s="113">
        <v>0</v>
      </c>
      <c r="BW362" s="113">
        <v>0</v>
      </c>
      <c r="BX362" s="113">
        <v>0</v>
      </c>
      <c r="BY362" s="113">
        <v>0</v>
      </c>
      <c r="BZ362" s="113">
        <v>0</v>
      </c>
      <c r="CA362" s="113">
        <v>0</v>
      </c>
      <c r="CB362" s="113">
        <v>0</v>
      </c>
      <c r="CC362" s="113">
        <v>0</v>
      </c>
      <c r="CD362" s="113">
        <v>0</v>
      </c>
      <c r="CE362" s="113">
        <v>0</v>
      </c>
      <c r="CF362" s="113">
        <v>0</v>
      </c>
      <c r="CG362" s="113">
        <v>0</v>
      </c>
      <c r="CH362" s="113">
        <v>0</v>
      </c>
      <c r="CI362" s="113">
        <v>0</v>
      </c>
      <c r="CJ362" s="113">
        <v>0</v>
      </c>
      <c r="CK362" s="113">
        <v>0</v>
      </c>
      <c r="CL362" s="113">
        <v>0</v>
      </c>
      <c r="CM362" s="113">
        <v>0</v>
      </c>
      <c r="CN362" s="113">
        <v>0</v>
      </c>
      <c r="CO362" s="113">
        <v>0</v>
      </c>
      <c r="CP362" s="113">
        <v>0</v>
      </c>
      <c r="CQ362" s="113">
        <v>0</v>
      </c>
      <c r="CR362" s="113">
        <v>0</v>
      </c>
      <c r="CS362" s="113">
        <v>0</v>
      </c>
      <c r="CT362" s="113">
        <v>0</v>
      </c>
      <c r="CU362" s="113">
        <v>0</v>
      </c>
      <c r="CV362" s="113">
        <v>0</v>
      </c>
      <c r="CW362" s="113">
        <v>0</v>
      </c>
      <c r="CX362" s="113">
        <v>0</v>
      </c>
      <c r="CY362" s="113">
        <v>0</v>
      </c>
      <c r="CZ362" s="113">
        <v>0</v>
      </c>
      <c r="DA362" s="113">
        <v>0</v>
      </c>
      <c r="DB362" s="113">
        <v>0</v>
      </c>
      <c r="DC362" s="113">
        <v>0</v>
      </c>
      <c r="DD362" s="113">
        <v>0</v>
      </c>
      <c r="DE362" s="113">
        <v>0</v>
      </c>
      <c r="DF362" s="113">
        <v>0</v>
      </c>
      <c r="DG362" s="113">
        <v>0</v>
      </c>
      <c r="DH362" s="113">
        <v>0</v>
      </c>
      <c r="DI362" s="113">
        <v>0</v>
      </c>
      <c r="DJ362" s="113">
        <v>0</v>
      </c>
      <c r="DK362" s="113">
        <v>0</v>
      </c>
      <c r="DL362" s="113">
        <v>0</v>
      </c>
      <c r="DM362" s="113">
        <v>0</v>
      </c>
      <c r="DN362" s="113">
        <v>0</v>
      </c>
      <c r="DO362" s="113">
        <v>0</v>
      </c>
      <c r="DP362" s="113">
        <v>0</v>
      </c>
      <c r="DQ362" s="113">
        <v>0</v>
      </c>
      <c r="DR362" s="113">
        <v>0</v>
      </c>
      <c r="DS362" s="113">
        <v>0</v>
      </c>
      <c r="DT362" s="113">
        <v>0</v>
      </c>
      <c r="DU362" s="113">
        <v>0</v>
      </c>
      <c r="DV362" s="113">
        <v>0</v>
      </c>
      <c r="DW362" s="113">
        <v>0</v>
      </c>
      <c r="DX362" s="113">
        <v>0</v>
      </c>
      <c r="DY362" s="113">
        <v>0</v>
      </c>
      <c r="DZ362" s="113">
        <v>0</v>
      </c>
      <c r="EA362" s="113">
        <v>0</v>
      </c>
      <c r="EB362" s="113">
        <v>0</v>
      </c>
      <c r="EC362" s="113">
        <v>0</v>
      </c>
      <c r="ED362" s="113">
        <v>0</v>
      </c>
      <c r="EE362" s="113">
        <v>0</v>
      </c>
      <c r="EF362" s="113">
        <v>0</v>
      </c>
      <c r="EG362" s="113">
        <v>0</v>
      </c>
      <c r="EH362" s="113">
        <v>0</v>
      </c>
      <c r="EI362" s="113">
        <v>0</v>
      </c>
      <c r="EJ362" s="113">
        <v>0</v>
      </c>
      <c r="EK362" s="113">
        <v>0</v>
      </c>
      <c r="EL362" s="113">
        <v>0</v>
      </c>
      <c r="EM362" s="113">
        <v>0</v>
      </c>
      <c r="EN362" s="113">
        <v>0</v>
      </c>
      <c r="EO362" s="113">
        <v>0</v>
      </c>
      <c r="EP362" s="113">
        <v>0</v>
      </c>
      <c r="EQ362" s="113">
        <v>0</v>
      </c>
      <c r="ER362" s="113">
        <v>0</v>
      </c>
      <c r="ES362" s="113">
        <v>0</v>
      </c>
      <c r="ET362" s="113">
        <v>0</v>
      </c>
      <c r="EU362" s="113">
        <v>0</v>
      </c>
      <c r="EV362" s="113">
        <v>0</v>
      </c>
      <c r="EW362" s="113">
        <v>0</v>
      </c>
      <c r="EX362" s="113">
        <v>0</v>
      </c>
      <c r="EY362" s="113">
        <v>0</v>
      </c>
      <c r="EZ362" s="113">
        <v>0</v>
      </c>
      <c r="FA362" s="113">
        <v>0</v>
      </c>
      <c r="FB362" s="113">
        <v>0</v>
      </c>
      <c r="FC362" s="113">
        <v>0</v>
      </c>
      <c r="FD362" s="113">
        <v>0</v>
      </c>
      <c r="FE362" s="113">
        <v>0</v>
      </c>
      <c r="FF362" s="113">
        <v>0</v>
      </c>
      <c r="FG362" s="113">
        <v>0</v>
      </c>
      <c r="FH362" s="113">
        <v>0</v>
      </c>
      <c r="FI362" s="113">
        <v>0</v>
      </c>
      <c r="FJ362" s="113">
        <v>1085.33</v>
      </c>
      <c r="FK362" s="113">
        <v>0</v>
      </c>
      <c r="FL362" s="113">
        <v>0</v>
      </c>
      <c r="FM362" s="113">
        <v>0</v>
      </c>
      <c r="FN362" s="113">
        <v>0</v>
      </c>
      <c r="FO362" s="113">
        <v>0</v>
      </c>
      <c r="FP362" s="113">
        <v>0</v>
      </c>
      <c r="FQ362" s="113">
        <v>0</v>
      </c>
      <c r="FR362" s="113">
        <v>0</v>
      </c>
      <c r="FS362" s="113">
        <v>0</v>
      </c>
      <c r="FT362" s="113">
        <v>0</v>
      </c>
      <c r="FU362" s="113">
        <v>0</v>
      </c>
      <c r="FV362" s="113">
        <v>0</v>
      </c>
      <c r="FW362" s="113">
        <v>0</v>
      </c>
      <c r="FX362" s="113">
        <v>0</v>
      </c>
      <c r="FY362" s="113">
        <v>0</v>
      </c>
      <c r="FZ362" s="113">
        <v>0</v>
      </c>
      <c r="GA362" s="113">
        <v>0</v>
      </c>
      <c r="GB362" s="113">
        <v>0</v>
      </c>
      <c r="GC362" s="113">
        <v>0</v>
      </c>
      <c r="GD362" s="113">
        <v>0</v>
      </c>
      <c r="GE362" s="113">
        <v>0</v>
      </c>
      <c r="GF362" s="113">
        <v>0</v>
      </c>
      <c r="GG362" s="113">
        <v>0</v>
      </c>
      <c r="GH362" s="113">
        <v>0</v>
      </c>
      <c r="GI362" s="113">
        <f>SUM(E362:GH362)</f>
        <v>1085.33</v>
      </c>
    </row>
    <row r="363" spans="1:191">
      <c r="A363" s="727" t="s">
        <v>0</v>
      </c>
      <c r="B363" s="727"/>
      <c r="C363" s="9" t="s">
        <v>227</v>
      </c>
      <c r="D363" t="s">
        <v>228</v>
      </c>
      <c r="E363" s="113">
        <v>0</v>
      </c>
      <c r="F363" s="113">
        <v>0</v>
      </c>
      <c r="G363" s="113">
        <v>0</v>
      </c>
      <c r="H363" s="113">
        <v>0</v>
      </c>
      <c r="I363" s="113">
        <v>0</v>
      </c>
      <c r="J363" s="113">
        <v>0</v>
      </c>
      <c r="K363" s="113">
        <v>0</v>
      </c>
      <c r="L363" s="113">
        <v>0</v>
      </c>
      <c r="M363" s="113">
        <v>0</v>
      </c>
      <c r="N363" s="113">
        <v>0</v>
      </c>
      <c r="O363" s="113">
        <v>0</v>
      </c>
      <c r="P363" s="113">
        <v>0</v>
      </c>
      <c r="Q363" s="113">
        <v>0</v>
      </c>
      <c r="R363" s="113">
        <v>0</v>
      </c>
      <c r="S363" s="113">
        <v>0</v>
      </c>
      <c r="T363" s="113">
        <v>0</v>
      </c>
      <c r="U363" s="113">
        <v>0</v>
      </c>
      <c r="V363" s="113">
        <v>0</v>
      </c>
      <c r="W363" s="113">
        <v>0</v>
      </c>
      <c r="X363" s="113">
        <v>0</v>
      </c>
      <c r="Y363" s="113">
        <v>0</v>
      </c>
      <c r="Z363" s="113">
        <v>0</v>
      </c>
      <c r="AA363" s="113">
        <v>0</v>
      </c>
      <c r="AB363" s="113">
        <v>0</v>
      </c>
      <c r="AC363" s="113">
        <v>0</v>
      </c>
      <c r="AD363" s="113">
        <v>0</v>
      </c>
      <c r="AE363" s="113">
        <v>0</v>
      </c>
      <c r="AF363" s="113">
        <v>0</v>
      </c>
      <c r="AG363" s="113">
        <v>0</v>
      </c>
      <c r="AH363" s="113">
        <v>0</v>
      </c>
      <c r="AI363" s="113">
        <v>0</v>
      </c>
      <c r="AJ363" s="113">
        <v>0</v>
      </c>
      <c r="AK363" s="113">
        <v>0</v>
      </c>
      <c r="AL363" s="113">
        <v>0</v>
      </c>
      <c r="AM363" s="113">
        <v>0</v>
      </c>
      <c r="AN363" s="113">
        <v>0</v>
      </c>
      <c r="AO363" s="113">
        <v>0</v>
      </c>
      <c r="AP363" s="113">
        <v>0</v>
      </c>
      <c r="AQ363" s="113">
        <v>0</v>
      </c>
      <c r="AR363" s="113">
        <v>0</v>
      </c>
      <c r="AS363" s="113">
        <v>0</v>
      </c>
      <c r="AT363" s="113">
        <v>0</v>
      </c>
      <c r="AU363" s="113">
        <v>0</v>
      </c>
      <c r="AV363" s="113">
        <v>0</v>
      </c>
      <c r="AW363" s="113">
        <v>0</v>
      </c>
      <c r="AX363" s="113">
        <v>0</v>
      </c>
      <c r="AY363" s="113">
        <v>0</v>
      </c>
      <c r="AZ363" s="113">
        <v>0</v>
      </c>
      <c r="BA363" s="113">
        <v>0</v>
      </c>
      <c r="BB363" s="113">
        <v>0</v>
      </c>
      <c r="BC363" s="113">
        <v>0</v>
      </c>
      <c r="BD363" s="113">
        <v>0</v>
      </c>
      <c r="BE363" s="113">
        <v>0</v>
      </c>
      <c r="BF363" s="113">
        <v>0</v>
      </c>
      <c r="BG363" s="113">
        <v>0</v>
      </c>
      <c r="BH363" s="113">
        <v>0</v>
      </c>
      <c r="BI363" s="113">
        <v>0</v>
      </c>
      <c r="BJ363" s="113">
        <v>0</v>
      </c>
      <c r="BK363" s="113">
        <v>0</v>
      </c>
      <c r="BL363" s="113">
        <v>0</v>
      </c>
      <c r="BM363" s="113">
        <v>0</v>
      </c>
      <c r="BN363" s="113">
        <v>0</v>
      </c>
      <c r="BO363" s="113">
        <v>0</v>
      </c>
      <c r="BP363" s="113">
        <v>0</v>
      </c>
      <c r="BQ363" s="113">
        <v>0</v>
      </c>
      <c r="BR363" s="113">
        <v>0</v>
      </c>
      <c r="BS363" s="113">
        <v>0</v>
      </c>
      <c r="BT363" s="113">
        <v>0</v>
      </c>
      <c r="BU363" s="113">
        <v>0</v>
      </c>
      <c r="BV363" s="113">
        <v>0</v>
      </c>
      <c r="BW363" s="113">
        <v>0</v>
      </c>
      <c r="BX363" s="113">
        <v>0</v>
      </c>
      <c r="BY363" s="113">
        <v>0</v>
      </c>
      <c r="BZ363" s="113">
        <v>0</v>
      </c>
      <c r="CA363" s="113">
        <v>0</v>
      </c>
      <c r="CB363" s="113">
        <v>0</v>
      </c>
      <c r="CC363" s="113">
        <v>0</v>
      </c>
      <c r="CD363" s="113">
        <v>0</v>
      </c>
      <c r="CE363" s="113">
        <v>0</v>
      </c>
      <c r="CF363" s="113">
        <v>0</v>
      </c>
      <c r="CG363" s="113">
        <v>0</v>
      </c>
      <c r="CH363" s="113">
        <v>0</v>
      </c>
      <c r="CI363" s="113">
        <v>0</v>
      </c>
      <c r="CJ363" s="113">
        <v>0</v>
      </c>
      <c r="CK363" s="113">
        <v>0</v>
      </c>
      <c r="CL363" s="113">
        <v>0</v>
      </c>
      <c r="CM363" s="113">
        <v>0</v>
      </c>
      <c r="CN363" s="113">
        <v>0</v>
      </c>
      <c r="CO363" s="113">
        <v>0</v>
      </c>
      <c r="CP363" s="113">
        <v>0</v>
      </c>
      <c r="CQ363" s="113">
        <v>0</v>
      </c>
      <c r="CR363" s="113">
        <v>0</v>
      </c>
      <c r="CS363" s="113">
        <v>0</v>
      </c>
      <c r="CT363" s="113">
        <v>0</v>
      </c>
      <c r="CU363" s="113">
        <v>0</v>
      </c>
      <c r="CV363" s="113">
        <v>0</v>
      </c>
      <c r="CW363" s="113">
        <v>0</v>
      </c>
      <c r="CX363" s="113">
        <v>0</v>
      </c>
      <c r="CY363" s="113">
        <v>0</v>
      </c>
      <c r="CZ363" s="113">
        <v>0</v>
      </c>
      <c r="DA363" s="113">
        <v>0</v>
      </c>
      <c r="DB363" s="113">
        <v>0</v>
      </c>
      <c r="DC363" s="113">
        <v>0</v>
      </c>
      <c r="DD363" s="113">
        <v>0</v>
      </c>
      <c r="DE363" s="113">
        <v>0</v>
      </c>
      <c r="DF363" s="113">
        <v>0</v>
      </c>
      <c r="DG363" s="113">
        <v>0</v>
      </c>
      <c r="DH363" s="113">
        <v>0</v>
      </c>
      <c r="DI363" s="113">
        <v>0</v>
      </c>
      <c r="DJ363" s="113">
        <v>0</v>
      </c>
      <c r="DK363" s="113">
        <v>0</v>
      </c>
      <c r="DL363" s="113">
        <v>0</v>
      </c>
      <c r="DM363" s="113">
        <v>0</v>
      </c>
      <c r="DN363" s="113">
        <v>0</v>
      </c>
      <c r="DO363" s="113">
        <v>0</v>
      </c>
      <c r="DP363" s="113">
        <v>0</v>
      </c>
      <c r="DQ363" s="113">
        <v>0</v>
      </c>
      <c r="DR363" s="113">
        <v>0</v>
      </c>
      <c r="DS363" s="113">
        <v>0</v>
      </c>
      <c r="DT363" s="113">
        <v>0</v>
      </c>
      <c r="DU363" s="113">
        <v>0</v>
      </c>
      <c r="DV363" s="113">
        <v>0</v>
      </c>
      <c r="DW363" s="113">
        <v>0</v>
      </c>
      <c r="DX363" s="113">
        <v>0</v>
      </c>
      <c r="DY363" s="113">
        <v>0</v>
      </c>
      <c r="DZ363" s="113">
        <v>0</v>
      </c>
      <c r="EA363" s="113">
        <v>0</v>
      </c>
      <c r="EB363" s="113">
        <v>0</v>
      </c>
      <c r="EC363" s="113">
        <v>0</v>
      </c>
      <c r="ED363" s="113">
        <v>0</v>
      </c>
      <c r="EE363" s="113">
        <v>0</v>
      </c>
      <c r="EF363" s="113">
        <v>0</v>
      </c>
      <c r="EG363" s="113">
        <v>0</v>
      </c>
      <c r="EH363" s="113">
        <v>0</v>
      </c>
      <c r="EI363" s="113">
        <v>0</v>
      </c>
      <c r="EJ363" s="113">
        <v>0</v>
      </c>
      <c r="EK363" s="113">
        <v>0</v>
      </c>
      <c r="EL363" s="113">
        <v>0</v>
      </c>
      <c r="EM363" s="113">
        <v>0</v>
      </c>
      <c r="EN363" s="113">
        <v>0</v>
      </c>
      <c r="EO363" s="113">
        <v>0</v>
      </c>
      <c r="EP363" s="113">
        <v>0</v>
      </c>
      <c r="EQ363" s="113">
        <v>0</v>
      </c>
      <c r="ER363" s="113">
        <v>0</v>
      </c>
      <c r="ES363" s="113">
        <v>0</v>
      </c>
      <c r="ET363" s="113">
        <v>0</v>
      </c>
      <c r="EU363" s="113">
        <v>0</v>
      </c>
      <c r="EV363" s="113">
        <v>0</v>
      </c>
      <c r="EW363" s="113">
        <v>0</v>
      </c>
      <c r="EX363" s="113">
        <v>0</v>
      </c>
      <c r="EY363" s="113">
        <v>0</v>
      </c>
      <c r="EZ363" s="113">
        <v>0</v>
      </c>
      <c r="FA363" s="113">
        <v>0</v>
      </c>
      <c r="FB363" s="113">
        <v>0</v>
      </c>
      <c r="FC363" s="113">
        <v>0</v>
      </c>
      <c r="FD363" s="113">
        <v>0</v>
      </c>
      <c r="FE363" s="113">
        <v>0</v>
      </c>
      <c r="FF363" s="113">
        <v>0</v>
      </c>
      <c r="FG363" s="113">
        <v>0</v>
      </c>
      <c r="FH363" s="113">
        <v>0</v>
      </c>
      <c r="FI363" s="113">
        <v>0</v>
      </c>
      <c r="FJ363" s="113">
        <v>68660.23</v>
      </c>
      <c r="FK363" s="113">
        <v>0</v>
      </c>
      <c r="FL363" s="113">
        <v>0</v>
      </c>
      <c r="FM363" s="113">
        <v>0</v>
      </c>
      <c r="FN363" s="113">
        <v>0</v>
      </c>
      <c r="FO363" s="113">
        <v>0</v>
      </c>
      <c r="FP363" s="113">
        <v>0</v>
      </c>
      <c r="FQ363" s="113">
        <v>0</v>
      </c>
      <c r="FR363" s="113">
        <v>0</v>
      </c>
      <c r="FS363" s="113">
        <v>0</v>
      </c>
      <c r="FT363" s="113">
        <v>0</v>
      </c>
      <c r="FU363" s="113">
        <v>0</v>
      </c>
      <c r="FV363" s="113">
        <v>0</v>
      </c>
      <c r="FW363" s="113">
        <v>0</v>
      </c>
      <c r="FX363" s="113">
        <v>0</v>
      </c>
      <c r="FY363" s="113">
        <v>0</v>
      </c>
      <c r="FZ363" s="113">
        <v>0</v>
      </c>
      <c r="GA363" s="113">
        <v>0</v>
      </c>
      <c r="GB363" s="113">
        <v>0</v>
      </c>
      <c r="GC363" s="113">
        <v>0</v>
      </c>
      <c r="GD363" s="113">
        <v>0</v>
      </c>
      <c r="GE363" s="113">
        <v>0</v>
      </c>
      <c r="GF363" s="113">
        <v>0</v>
      </c>
      <c r="GG363" s="113">
        <v>0</v>
      </c>
      <c r="GH363" s="113">
        <v>0</v>
      </c>
      <c r="GI363" s="113">
        <f>SUM(E363:GH363)</f>
        <v>68660.23</v>
      </c>
    </row>
    <row r="364" spans="1:191">
      <c r="A364" s="727" t="s">
        <v>0</v>
      </c>
      <c r="B364" s="727"/>
      <c r="C364" s="9" t="s">
        <v>233</v>
      </c>
      <c r="D364" t="s">
        <v>234</v>
      </c>
      <c r="E364" s="113">
        <v>0</v>
      </c>
      <c r="F364" s="113">
        <v>0</v>
      </c>
      <c r="G364" s="113">
        <v>0</v>
      </c>
      <c r="H364" s="113">
        <v>0</v>
      </c>
      <c r="I364" s="113">
        <v>0</v>
      </c>
      <c r="J364" s="113">
        <v>0</v>
      </c>
      <c r="K364" s="113">
        <v>0</v>
      </c>
      <c r="L364" s="113">
        <v>0</v>
      </c>
      <c r="M364" s="113">
        <v>0</v>
      </c>
      <c r="N364" s="113">
        <v>0</v>
      </c>
      <c r="O364" s="113">
        <v>0</v>
      </c>
      <c r="P364" s="113">
        <v>0</v>
      </c>
      <c r="Q364" s="113">
        <v>0</v>
      </c>
      <c r="R364" s="113">
        <v>0</v>
      </c>
      <c r="S364" s="113">
        <v>0</v>
      </c>
      <c r="T364" s="113">
        <v>0</v>
      </c>
      <c r="U364" s="113">
        <v>0</v>
      </c>
      <c r="V364" s="113">
        <v>0</v>
      </c>
      <c r="W364" s="113">
        <v>0</v>
      </c>
      <c r="X364" s="113">
        <v>0</v>
      </c>
      <c r="Y364" s="113">
        <v>0</v>
      </c>
      <c r="Z364" s="113">
        <v>0</v>
      </c>
      <c r="AA364" s="113">
        <v>0</v>
      </c>
      <c r="AB364" s="113">
        <v>0</v>
      </c>
      <c r="AC364" s="113">
        <v>0</v>
      </c>
      <c r="AD364" s="113">
        <v>0</v>
      </c>
      <c r="AE364" s="113">
        <v>0</v>
      </c>
      <c r="AF364" s="113">
        <v>0</v>
      </c>
      <c r="AG364" s="113">
        <v>0</v>
      </c>
      <c r="AH364" s="113">
        <v>0</v>
      </c>
      <c r="AI364" s="113">
        <v>0</v>
      </c>
      <c r="AJ364" s="113">
        <v>0</v>
      </c>
      <c r="AK364" s="113">
        <v>0</v>
      </c>
      <c r="AL364" s="113">
        <v>0</v>
      </c>
      <c r="AM364" s="113">
        <v>0</v>
      </c>
      <c r="AN364" s="113">
        <v>0</v>
      </c>
      <c r="AO364" s="113">
        <v>0</v>
      </c>
      <c r="AP364" s="113">
        <v>0</v>
      </c>
      <c r="AQ364" s="113">
        <v>0</v>
      </c>
      <c r="AR364" s="113">
        <v>0</v>
      </c>
      <c r="AS364" s="113">
        <v>0</v>
      </c>
      <c r="AT364" s="113">
        <v>0</v>
      </c>
      <c r="AU364" s="113">
        <v>0</v>
      </c>
      <c r="AV364" s="113">
        <v>0</v>
      </c>
      <c r="AW364" s="113">
        <v>0</v>
      </c>
      <c r="AX364" s="113">
        <v>0</v>
      </c>
      <c r="AY364" s="113">
        <v>0</v>
      </c>
      <c r="AZ364" s="113">
        <v>0</v>
      </c>
      <c r="BA364" s="113">
        <v>0</v>
      </c>
      <c r="BB364" s="113">
        <v>0</v>
      </c>
      <c r="BC364" s="113">
        <v>0</v>
      </c>
      <c r="BD364" s="113">
        <v>0</v>
      </c>
      <c r="BE364" s="113">
        <v>0</v>
      </c>
      <c r="BF364" s="113">
        <v>0</v>
      </c>
      <c r="BG364" s="113">
        <v>0</v>
      </c>
      <c r="BH364" s="113">
        <v>0</v>
      </c>
      <c r="BI364" s="113">
        <v>0</v>
      </c>
      <c r="BJ364" s="113">
        <v>0</v>
      </c>
      <c r="BK364" s="113">
        <v>0</v>
      </c>
      <c r="BL364" s="113">
        <v>0</v>
      </c>
      <c r="BM364" s="113">
        <v>0</v>
      </c>
      <c r="BN364" s="113">
        <v>0</v>
      </c>
      <c r="BO364" s="113">
        <v>0</v>
      </c>
      <c r="BP364" s="113">
        <v>0</v>
      </c>
      <c r="BQ364" s="113">
        <v>0</v>
      </c>
      <c r="BR364" s="113">
        <v>0</v>
      </c>
      <c r="BS364" s="113">
        <v>0</v>
      </c>
      <c r="BT364" s="113">
        <v>0</v>
      </c>
      <c r="BU364" s="113">
        <v>0</v>
      </c>
      <c r="BV364" s="113">
        <v>0</v>
      </c>
      <c r="BW364" s="113">
        <v>0</v>
      </c>
      <c r="BX364" s="113">
        <v>0</v>
      </c>
      <c r="BY364" s="113">
        <v>0</v>
      </c>
      <c r="BZ364" s="113">
        <v>0</v>
      </c>
      <c r="CA364" s="113">
        <v>0</v>
      </c>
      <c r="CB364" s="113">
        <v>0</v>
      </c>
      <c r="CC364" s="113">
        <v>0</v>
      </c>
      <c r="CD364" s="113">
        <v>0</v>
      </c>
      <c r="CE364" s="113">
        <v>0</v>
      </c>
      <c r="CF364" s="113">
        <v>0</v>
      </c>
      <c r="CG364" s="113">
        <v>0</v>
      </c>
      <c r="CH364" s="113">
        <v>0</v>
      </c>
      <c r="CI364" s="113">
        <v>0</v>
      </c>
      <c r="CJ364" s="113">
        <v>0</v>
      </c>
      <c r="CK364" s="113">
        <v>0</v>
      </c>
      <c r="CL364" s="113">
        <v>0</v>
      </c>
      <c r="CM364" s="113">
        <v>0</v>
      </c>
      <c r="CN364" s="113">
        <v>0</v>
      </c>
      <c r="CO364" s="113">
        <v>0</v>
      </c>
      <c r="CP364" s="113">
        <v>0</v>
      </c>
      <c r="CQ364" s="113">
        <v>0</v>
      </c>
      <c r="CR364" s="113">
        <v>0</v>
      </c>
      <c r="CS364" s="113">
        <v>0</v>
      </c>
      <c r="CT364" s="113">
        <v>0</v>
      </c>
      <c r="CU364" s="113">
        <v>0</v>
      </c>
      <c r="CV364" s="113">
        <v>0</v>
      </c>
      <c r="CW364" s="113">
        <v>0</v>
      </c>
      <c r="CX364" s="113">
        <v>0</v>
      </c>
      <c r="CY364" s="113">
        <v>0</v>
      </c>
      <c r="CZ364" s="113">
        <v>0</v>
      </c>
      <c r="DA364" s="113">
        <v>0</v>
      </c>
      <c r="DB364" s="113">
        <v>0</v>
      </c>
      <c r="DC364" s="113">
        <v>0</v>
      </c>
      <c r="DD364" s="113">
        <v>0</v>
      </c>
      <c r="DE364" s="113">
        <v>0</v>
      </c>
      <c r="DF364" s="113">
        <v>0</v>
      </c>
      <c r="DG364" s="113">
        <v>0</v>
      </c>
      <c r="DH364" s="113">
        <v>0</v>
      </c>
      <c r="DI364" s="113">
        <v>0</v>
      </c>
      <c r="DJ364" s="113">
        <v>0</v>
      </c>
      <c r="DK364" s="113">
        <v>0</v>
      </c>
      <c r="DL364" s="113">
        <v>0</v>
      </c>
      <c r="DM364" s="113">
        <v>0</v>
      </c>
      <c r="DN364" s="113">
        <v>0</v>
      </c>
      <c r="DO364" s="113">
        <v>0</v>
      </c>
      <c r="DP364" s="113">
        <v>0</v>
      </c>
      <c r="DQ364" s="113">
        <v>0</v>
      </c>
      <c r="DR364" s="113">
        <v>0</v>
      </c>
      <c r="DS364" s="113">
        <v>0</v>
      </c>
      <c r="DT364" s="113">
        <v>0</v>
      </c>
      <c r="DU364" s="113">
        <v>0</v>
      </c>
      <c r="DV364" s="113">
        <v>0</v>
      </c>
      <c r="DW364" s="113">
        <v>0</v>
      </c>
      <c r="DX364" s="113">
        <v>0</v>
      </c>
      <c r="DY364" s="113">
        <v>0</v>
      </c>
      <c r="DZ364" s="113">
        <v>0</v>
      </c>
      <c r="EA364" s="113">
        <v>0</v>
      </c>
      <c r="EB364" s="113">
        <v>0</v>
      </c>
      <c r="EC364" s="113">
        <v>0</v>
      </c>
      <c r="ED364" s="113">
        <v>0</v>
      </c>
      <c r="EE364" s="113">
        <v>0</v>
      </c>
      <c r="EF364" s="113">
        <v>0</v>
      </c>
      <c r="EG364" s="113">
        <v>0</v>
      </c>
      <c r="EH364" s="113">
        <v>0</v>
      </c>
      <c r="EI364" s="113">
        <v>0</v>
      </c>
      <c r="EJ364" s="113">
        <v>0</v>
      </c>
      <c r="EK364" s="113">
        <v>0</v>
      </c>
      <c r="EL364" s="113">
        <v>0</v>
      </c>
      <c r="EM364" s="113">
        <v>0</v>
      </c>
      <c r="EN364" s="113">
        <v>0</v>
      </c>
      <c r="EO364" s="113">
        <v>0</v>
      </c>
      <c r="EP364" s="113">
        <v>0</v>
      </c>
      <c r="EQ364" s="113">
        <v>0</v>
      </c>
      <c r="ER364" s="113">
        <v>0</v>
      </c>
      <c r="ES364" s="113">
        <v>0</v>
      </c>
      <c r="ET364" s="113">
        <v>0</v>
      </c>
      <c r="EU364" s="113">
        <v>0</v>
      </c>
      <c r="EV364" s="113">
        <v>0</v>
      </c>
      <c r="EW364" s="113">
        <v>0</v>
      </c>
      <c r="EX364" s="113">
        <v>0</v>
      </c>
      <c r="EY364" s="113">
        <v>0</v>
      </c>
      <c r="EZ364" s="113">
        <v>0</v>
      </c>
      <c r="FA364" s="113">
        <v>0</v>
      </c>
      <c r="FB364" s="113">
        <v>0</v>
      </c>
      <c r="FC364" s="113">
        <v>0</v>
      </c>
      <c r="FD364" s="113">
        <v>0</v>
      </c>
      <c r="FE364" s="113">
        <v>0</v>
      </c>
      <c r="FF364" s="113">
        <v>0</v>
      </c>
      <c r="FG364" s="113">
        <v>0</v>
      </c>
      <c r="FH364" s="113">
        <v>0</v>
      </c>
      <c r="FI364" s="113">
        <v>0</v>
      </c>
      <c r="FJ364" s="113">
        <v>143.97999999999999</v>
      </c>
      <c r="FK364" s="113">
        <v>0</v>
      </c>
      <c r="FL364" s="113">
        <v>0</v>
      </c>
      <c r="FM364" s="113">
        <v>0</v>
      </c>
      <c r="FN364" s="113">
        <v>0</v>
      </c>
      <c r="FO364" s="113">
        <v>0</v>
      </c>
      <c r="FP364" s="113">
        <v>0</v>
      </c>
      <c r="FQ364" s="113">
        <v>0</v>
      </c>
      <c r="FR364" s="113">
        <v>0</v>
      </c>
      <c r="FS364" s="113">
        <v>0</v>
      </c>
      <c r="FT364" s="113">
        <v>0</v>
      </c>
      <c r="FU364" s="113">
        <v>0</v>
      </c>
      <c r="FV364" s="113">
        <v>0</v>
      </c>
      <c r="FW364" s="113">
        <v>0</v>
      </c>
      <c r="FX364" s="113">
        <v>0</v>
      </c>
      <c r="FY364" s="113">
        <v>0</v>
      </c>
      <c r="FZ364" s="113">
        <v>0</v>
      </c>
      <c r="GA364" s="113">
        <v>0</v>
      </c>
      <c r="GB364" s="113">
        <v>0</v>
      </c>
      <c r="GC364" s="113">
        <v>0</v>
      </c>
      <c r="GD364" s="113">
        <v>0</v>
      </c>
      <c r="GE364" s="113">
        <v>0</v>
      </c>
      <c r="GF364" s="113">
        <v>0</v>
      </c>
      <c r="GG364" s="113">
        <v>0</v>
      </c>
      <c r="GH364" s="113">
        <v>0</v>
      </c>
      <c r="GI364" s="113">
        <f>SUM(E364:GH364)</f>
        <v>143.97999999999999</v>
      </c>
    </row>
    <row r="365" spans="1:191" ht="10.5">
      <c r="A365" s="7" t="s">
        <v>496</v>
      </c>
      <c r="B365" s="726" t="s">
        <v>497</v>
      </c>
      <c r="C365" s="726"/>
      <c r="D365" s="72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  <c r="AE365" s="116"/>
      <c r="AF365" s="116"/>
      <c r="AG365" s="116"/>
      <c r="AH365" s="116"/>
      <c r="AI365" s="116"/>
      <c r="AJ365" s="116"/>
      <c r="AK365" s="116"/>
      <c r="AL365" s="116"/>
      <c r="AM365" s="116"/>
      <c r="AN365" s="116"/>
      <c r="AO365" s="116"/>
      <c r="AP365" s="116"/>
      <c r="AQ365" s="116"/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/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  <c r="EB365" s="116"/>
      <c r="EC365" s="116"/>
      <c r="ED365" s="116"/>
      <c r="EE365" s="116"/>
      <c r="EF365" s="116"/>
      <c r="EG365" s="116"/>
      <c r="EH365" s="116"/>
      <c r="EI365" s="116"/>
      <c r="EJ365" s="116"/>
      <c r="EK365" s="116"/>
      <c r="EL365" s="116"/>
      <c r="EM365" s="116"/>
      <c r="EN365" s="116"/>
      <c r="EO365" s="116"/>
      <c r="EP365" s="116"/>
      <c r="EQ365" s="116"/>
      <c r="ER365" s="116"/>
      <c r="ES365" s="116"/>
      <c r="ET365" s="116"/>
      <c r="EU365" s="116"/>
      <c r="EV365" s="116"/>
      <c r="EW365" s="116"/>
      <c r="EX365" s="116"/>
      <c r="EY365" s="116"/>
      <c r="EZ365" s="116"/>
      <c r="FA365" s="116"/>
      <c r="FB365" s="116"/>
      <c r="FC365" s="116"/>
      <c r="FD365" s="116"/>
      <c r="FE365" s="116"/>
      <c r="FF365" s="116"/>
      <c r="FG365" s="116"/>
      <c r="FH365" s="116"/>
      <c r="FI365" s="116"/>
      <c r="FJ365" s="116"/>
      <c r="FK365" s="116"/>
      <c r="FL365" s="116"/>
      <c r="FM365" s="116"/>
      <c r="FN365" s="116"/>
      <c r="FO365" s="116"/>
      <c r="FP365" s="116"/>
      <c r="FQ365" s="116"/>
      <c r="FR365" s="116"/>
      <c r="FS365" s="116"/>
      <c r="FT365" s="116"/>
      <c r="FU365" s="116"/>
      <c r="FV365" s="116"/>
      <c r="FW365" s="116"/>
      <c r="FX365" s="116"/>
      <c r="FY365" s="116"/>
      <c r="FZ365" s="116"/>
      <c r="GA365" s="116"/>
      <c r="GB365" s="116"/>
      <c r="GC365" s="116"/>
      <c r="GD365" s="116"/>
      <c r="GE365" s="116"/>
      <c r="GF365" s="116"/>
      <c r="GG365" s="116"/>
      <c r="GH365" s="116"/>
      <c r="GI365" s="116"/>
    </row>
    <row r="366" spans="1:191">
      <c r="A366" s="727" t="s">
        <v>0</v>
      </c>
      <c r="B366" s="727"/>
      <c r="C366" s="9" t="s">
        <v>223</v>
      </c>
      <c r="D366" t="s">
        <v>224</v>
      </c>
      <c r="E366" s="113">
        <v>0</v>
      </c>
      <c r="F366" s="113">
        <v>0</v>
      </c>
      <c r="G366" s="113">
        <v>0</v>
      </c>
      <c r="H366" s="113">
        <v>0</v>
      </c>
      <c r="I366" s="113">
        <v>0</v>
      </c>
      <c r="J366" s="113">
        <v>0</v>
      </c>
      <c r="K366" s="113">
        <v>0</v>
      </c>
      <c r="L366" s="113">
        <v>0</v>
      </c>
      <c r="M366" s="113">
        <v>0</v>
      </c>
      <c r="N366" s="113">
        <v>0</v>
      </c>
      <c r="O366" s="113">
        <v>0</v>
      </c>
      <c r="P366" s="113">
        <v>0</v>
      </c>
      <c r="Q366" s="113">
        <v>0</v>
      </c>
      <c r="R366" s="113">
        <v>0</v>
      </c>
      <c r="S366" s="113">
        <v>0</v>
      </c>
      <c r="T366" s="113">
        <v>0</v>
      </c>
      <c r="U366" s="113">
        <v>0</v>
      </c>
      <c r="V366" s="113">
        <v>0</v>
      </c>
      <c r="W366" s="113">
        <v>0</v>
      </c>
      <c r="X366" s="113">
        <v>0</v>
      </c>
      <c r="Y366" s="113">
        <v>0</v>
      </c>
      <c r="Z366" s="113">
        <v>0</v>
      </c>
      <c r="AA366" s="113">
        <v>0</v>
      </c>
      <c r="AB366" s="113">
        <v>0</v>
      </c>
      <c r="AC366" s="113">
        <v>0</v>
      </c>
      <c r="AD366" s="113">
        <v>0</v>
      </c>
      <c r="AE366" s="113">
        <v>0</v>
      </c>
      <c r="AF366" s="113">
        <v>0</v>
      </c>
      <c r="AG366" s="113">
        <v>0</v>
      </c>
      <c r="AH366" s="113">
        <v>0</v>
      </c>
      <c r="AI366" s="113">
        <v>0</v>
      </c>
      <c r="AJ366" s="113">
        <v>0</v>
      </c>
      <c r="AK366" s="113">
        <v>0</v>
      </c>
      <c r="AL366" s="113">
        <v>0</v>
      </c>
      <c r="AM366" s="113">
        <v>0</v>
      </c>
      <c r="AN366" s="113">
        <v>0</v>
      </c>
      <c r="AO366" s="113">
        <v>0</v>
      </c>
      <c r="AP366" s="113">
        <v>0</v>
      </c>
      <c r="AQ366" s="113">
        <v>0</v>
      </c>
      <c r="AR366" s="113">
        <v>0</v>
      </c>
      <c r="AS366" s="113">
        <v>0</v>
      </c>
      <c r="AT366" s="113">
        <v>0</v>
      </c>
      <c r="AU366" s="113">
        <v>0</v>
      </c>
      <c r="AV366" s="113">
        <v>0</v>
      </c>
      <c r="AW366" s="113">
        <v>0</v>
      </c>
      <c r="AX366" s="113">
        <v>0</v>
      </c>
      <c r="AY366" s="113">
        <v>0</v>
      </c>
      <c r="AZ366" s="113">
        <v>0</v>
      </c>
      <c r="BA366" s="113">
        <v>0</v>
      </c>
      <c r="BB366" s="113">
        <v>0</v>
      </c>
      <c r="BC366" s="113">
        <v>0</v>
      </c>
      <c r="BD366" s="113">
        <v>0</v>
      </c>
      <c r="BE366" s="113">
        <v>0</v>
      </c>
      <c r="BF366" s="113">
        <v>0</v>
      </c>
      <c r="BG366" s="113">
        <v>0</v>
      </c>
      <c r="BH366" s="113">
        <v>0</v>
      </c>
      <c r="BI366" s="113">
        <v>0</v>
      </c>
      <c r="BJ366" s="113">
        <v>0</v>
      </c>
      <c r="BK366" s="113">
        <v>0</v>
      </c>
      <c r="BL366" s="113">
        <v>0</v>
      </c>
      <c r="BM366" s="113">
        <v>0</v>
      </c>
      <c r="BN366" s="113">
        <v>0</v>
      </c>
      <c r="BO366" s="113">
        <v>0</v>
      </c>
      <c r="BP366" s="113">
        <v>0</v>
      </c>
      <c r="BQ366" s="113">
        <v>0</v>
      </c>
      <c r="BR366" s="113">
        <v>0</v>
      </c>
      <c r="BS366" s="113">
        <v>0</v>
      </c>
      <c r="BT366" s="113">
        <v>0</v>
      </c>
      <c r="BU366" s="113">
        <v>0</v>
      </c>
      <c r="BV366" s="113">
        <v>0</v>
      </c>
      <c r="BW366" s="113">
        <v>0</v>
      </c>
      <c r="BX366" s="113">
        <v>0</v>
      </c>
      <c r="BY366" s="113">
        <v>0</v>
      </c>
      <c r="BZ366" s="113">
        <v>0</v>
      </c>
      <c r="CA366" s="113">
        <v>0</v>
      </c>
      <c r="CB366" s="113">
        <v>0</v>
      </c>
      <c r="CC366" s="113">
        <v>0</v>
      </c>
      <c r="CD366" s="113">
        <v>0</v>
      </c>
      <c r="CE366" s="113">
        <v>0</v>
      </c>
      <c r="CF366" s="113">
        <v>0</v>
      </c>
      <c r="CG366" s="113">
        <v>0</v>
      </c>
      <c r="CH366" s="113">
        <v>0</v>
      </c>
      <c r="CI366" s="113">
        <v>0</v>
      </c>
      <c r="CJ366" s="113">
        <v>0</v>
      </c>
      <c r="CK366" s="113">
        <v>0</v>
      </c>
      <c r="CL366" s="113">
        <v>0</v>
      </c>
      <c r="CM366" s="113">
        <v>0</v>
      </c>
      <c r="CN366" s="113">
        <v>0</v>
      </c>
      <c r="CO366" s="113">
        <v>0</v>
      </c>
      <c r="CP366" s="113">
        <v>0</v>
      </c>
      <c r="CQ366" s="113">
        <v>0</v>
      </c>
      <c r="CR366" s="113">
        <v>0</v>
      </c>
      <c r="CS366" s="113">
        <v>0</v>
      </c>
      <c r="CT366" s="113">
        <v>0</v>
      </c>
      <c r="CU366" s="113">
        <v>0</v>
      </c>
      <c r="CV366" s="113">
        <v>0</v>
      </c>
      <c r="CW366" s="113">
        <v>0</v>
      </c>
      <c r="CX366" s="113">
        <v>0</v>
      </c>
      <c r="CY366" s="113">
        <v>0</v>
      </c>
      <c r="CZ366" s="113">
        <v>0</v>
      </c>
      <c r="DA366" s="113">
        <v>0</v>
      </c>
      <c r="DB366" s="113">
        <v>0</v>
      </c>
      <c r="DC366" s="113">
        <v>0</v>
      </c>
      <c r="DD366" s="113">
        <v>0</v>
      </c>
      <c r="DE366" s="113">
        <v>0</v>
      </c>
      <c r="DF366" s="113">
        <v>0</v>
      </c>
      <c r="DG366" s="113">
        <v>0</v>
      </c>
      <c r="DH366" s="113">
        <v>0</v>
      </c>
      <c r="DI366" s="113">
        <v>0</v>
      </c>
      <c r="DJ366" s="113">
        <v>0</v>
      </c>
      <c r="DK366" s="113">
        <v>0</v>
      </c>
      <c r="DL366" s="113">
        <v>0</v>
      </c>
      <c r="DM366" s="113">
        <v>0</v>
      </c>
      <c r="DN366" s="113">
        <v>0</v>
      </c>
      <c r="DO366" s="113">
        <v>0</v>
      </c>
      <c r="DP366" s="113">
        <v>0</v>
      </c>
      <c r="DQ366" s="113">
        <v>0</v>
      </c>
      <c r="DR366" s="113">
        <v>0</v>
      </c>
      <c r="DS366" s="113">
        <v>0</v>
      </c>
      <c r="DT366" s="113">
        <v>0</v>
      </c>
      <c r="DU366" s="113">
        <v>0</v>
      </c>
      <c r="DV366" s="113">
        <v>0</v>
      </c>
      <c r="DW366" s="113">
        <v>0</v>
      </c>
      <c r="DX366" s="113">
        <v>0</v>
      </c>
      <c r="DY366" s="113">
        <v>0</v>
      </c>
      <c r="DZ366" s="113">
        <v>0</v>
      </c>
      <c r="EA366" s="113">
        <v>0</v>
      </c>
      <c r="EB366" s="113">
        <v>0</v>
      </c>
      <c r="EC366" s="113">
        <v>0</v>
      </c>
      <c r="ED366" s="113">
        <v>0</v>
      </c>
      <c r="EE366" s="113">
        <v>0</v>
      </c>
      <c r="EF366" s="113">
        <v>0</v>
      </c>
      <c r="EG366" s="113">
        <v>0</v>
      </c>
      <c r="EH366" s="113">
        <v>0</v>
      </c>
      <c r="EI366" s="113">
        <v>0</v>
      </c>
      <c r="EJ366" s="113">
        <v>0</v>
      </c>
      <c r="EK366" s="113">
        <v>0</v>
      </c>
      <c r="EL366" s="113">
        <v>0</v>
      </c>
      <c r="EM366" s="113">
        <v>0</v>
      </c>
      <c r="EN366" s="113">
        <v>0</v>
      </c>
      <c r="EO366" s="113">
        <v>0</v>
      </c>
      <c r="EP366" s="113">
        <v>0</v>
      </c>
      <c r="EQ366" s="113">
        <v>0</v>
      </c>
      <c r="ER366" s="113">
        <v>0</v>
      </c>
      <c r="ES366" s="113">
        <v>0</v>
      </c>
      <c r="ET366" s="113">
        <v>0</v>
      </c>
      <c r="EU366" s="113">
        <v>0</v>
      </c>
      <c r="EV366" s="113">
        <v>0</v>
      </c>
      <c r="EW366" s="113">
        <v>0</v>
      </c>
      <c r="EX366" s="113">
        <v>0</v>
      </c>
      <c r="EY366" s="113">
        <v>7877.03</v>
      </c>
      <c r="EZ366" s="113">
        <v>0</v>
      </c>
      <c r="FA366" s="113">
        <v>0</v>
      </c>
      <c r="FB366" s="113">
        <v>0</v>
      </c>
      <c r="FC366" s="113">
        <v>0</v>
      </c>
      <c r="FD366" s="113">
        <v>10410.36</v>
      </c>
      <c r="FE366" s="113">
        <v>0</v>
      </c>
      <c r="FF366" s="113">
        <v>0</v>
      </c>
      <c r="FG366" s="113">
        <v>0</v>
      </c>
      <c r="FH366" s="113">
        <v>0</v>
      </c>
      <c r="FI366" s="113">
        <v>0</v>
      </c>
      <c r="FJ366" s="113">
        <v>0</v>
      </c>
      <c r="FK366" s="113">
        <v>0</v>
      </c>
      <c r="FL366" s="113">
        <v>0</v>
      </c>
      <c r="FM366" s="113">
        <v>0</v>
      </c>
      <c r="FN366" s="113">
        <v>0</v>
      </c>
      <c r="FO366" s="113">
        <v>0</v>
      </c>
      <c r="FP366" s="113">
        <v>0</v>
      </c>
      <c r="FQ366" s="113">
        <v>0</v>
      </c>
      <c r="FR366" s="113">
        <v>0</v>
      </c>
      <c r="FS366" s="113">
        <v>0</v>
      </c>
      <c r="FT366" s="113">
        <v>0</v>
      </c>
      <c r="FU366" s="113">
        <v>0</v>
      </c>
      <c r="FV366" s="113">
        <v>0</v>
      </c>
      <c r="FW366" s="113">
        <v>0</v>
      </c>
      <c r="FX366" s="113">
        <v>0</v>
      </c>
      <c r="FY366" s="113">
        <v>0</v>
      </c>
      <c r="FZ366" s="113">
        <v>0</v>
      </c>
      <c r="GA366" s="113">
        <v>0</v>
      </c>
      <c r="GB366" s="113">
        <v>0</v>
      </c>
      <c r="GC366" s="113">
        <v>0</v>
      </c>
      <c r="GD366" s="113">
        <v>0</v>
      </c>
      <c r="GE366" s="113">
        <v>0</v>
      </c>
      <c r="GF366" s="113">
        <v>0</v>
      </c>
      <c r="GG366" s="113">
        <v>0</v>
      </c>
      <c r="GH366" s="113">
        <v>0</v>
      </c>
      <c r="GI366" s="113">
        <f>SUM(E366:GH366)</f>
        <v>18287.39</v>
      </c>
    </row>
    <row r="367" spans="1:191">
      <c r="A367" s="727" t="s">
        <v>0</v>
      </c>
      <c r="B367" s="727"/>
      <c r="C367" s="9" t="s">
        <v>233</v>
      </c>
      <c r="D367" t="s">
        <v>234</v>
      </c>
      <c r="E367" s="113">
        <v>0</v>
      </c>
      <c r="F367" s="113">
        <v>0</v>
      </c>
      <c r="G367" s="113">
        <v>0</v>
      </c>
      <c r="H367" s="113">
        <v>0</v>
      </c>
      <c r="I367" s="113">
        <v>0</v>
      </c>
      <c r="J367" s="113">
        <v>0</v>
      </c>
      <c r="K367" s="113">
        <v>0</v>
      </c>
      <c r="L367" s="113">
        <v>0</v>
      </c>
      <c r="M367" s="113">
        <v>0</v>
      </c>
      <c r="N367" s="113">
        <v>0</v>
      </c>
      <c r="O367" s="113">
        <v>0</v>
      </c>
      <c r="P367" s="113">
        <v>0</v>
      </c>
      <c r="Q367" s="113">
        <v>0</v>
      </c>
      <c r="R367" s="113">
        <v>0</v>
      </c>
      <c r="S367" s="113">
        <v>0</v>
      </c>
      <c r="T367" s="113">
        <v>0</v>
      </c>
      <c r="U367" s="113">
        <v>0</v>
      </c>
      <c r="V367" s="113">
        <v>0</v>
      </c>
      <c r="W367" s="113">
        <v>0</v>
      </c>
      <c r="X367" s="113">
        <v>0</v>
      </c>
      <c r="Y367" s="113">
        <v>0</v>
      </c>
      <c r="Z367" s="113">
        <v>0</v>
      </c>
      <c r="AA367" s="113">
        <v>0</v>
      </c>
      <c r="AB367" s="113">
        <v>0</v>
      </c>
      <c r="AC367" s="113">
        <v>0</v>
      </c>
      <c r="AD367" s="113">
        <v>0</v>
      </c>
      <c r="AE367" s="113">
        <v>0</v>
      </c>
      <c r="AF367" s="113">
        <v>0</v>
      </c>
      <c r="AG367" s="113">
        <v>0</v>
      </c>
      <c r="AH367" s="113">
        <v>0</v>
      </c>
      <c r="AI367" s="113">
        <v>0</v>
      </c>
      <c r="AJ367" s="113">
        <v>0</v>
      </c>
      <c r="AK367" s="113">
        <v>0</v>
      </c>
      <c r="AL367" s="113">
        <v>0</v>
      </c>
      <c r="AM367" s="113">
        <v>0</v>
      </c>
      <c r="AN367" s="113">
        <v>0</v>
      </c>
      <c r="AO367" s="113">
        <v>0</v>
      </c>
      <c r="AP367" s="113">
        <v>0</v>
      </c>
      <c r="AQ367" s="113">
        <v>0</v>
      </c>
      <c r="AR367" s="113">
        <v>0</v>
      </c>
      <c r="AS367" s="113">
        <v>0</v>
      </c>
      <c r="AT367" s="113">
        <v>0</v>
      </c>
      <c r="AU367" s="113">
        <v>0</v>
      </c>
      <c r="AV367" s="113">
        <v>0</v>
      </c>
      <c r="AW367" s="113">
        <v>0</v>
      </c>
      <c r="AX367" s="113">
        <v>0</v>
      </c>
      <c r="AY367" s="113">
        <v>0</v>
      </c>
      <c r="AZ367" s="113">
        <v>0</v>
      </c>
      <c r="BA367" s="113">
        <v>0</v>
      </c>
      <c r="BB367" s="113">
        <v>0</v>
      </c>
      <c r="BC367" s="113">
        <v>0</v>
      </c>
      <c r="BD367" s="113">
        <v>0</v>
      </c>
      <c r="BE367" s="113">
        <v>0</v>
      </c>
      <c r="BF367" s="113">
        <v>0</v>
      </c>
      <c r="BG367" s="113">
        <v>0</v>
      </c>
      <c r="BH367" s="113">
        <v>0</v>
      </c>
      <c r="BI367" s="113">
        <v>0</v>
      </c>
      <c r="BJ367" s="113">
        <v>0</v>
      </c>
      <c r="BK367" s="113">
        <v>0</v>
      </c>
      <c r="BL367" s="113">
        <v>0</v>
      </c>
      <c r="BM367" s="113">
        <v>0</v>
      </c>
      <c r="BN367" s="113">
        <v>0</v>
      </c>
      <c r="BO367" s="113">
        <v>0</v>
      </c>
      <c r="BP367" s="113">
        <v>0</v>
      </c>
      <c r="BQ367" s="113">
        <v>0</v>
      </c>
      <c r="BR367" s="113">
        <v>0</v>
      </c>
      <c r="BS367" s="113">
        <v>0</v>
      </c>
      <c r="BT367" s="113">
        <v>0</v>
      </c>
      <c r="BU367" s="113">
        <v>0</v>
      </c>
      <c r="BV367" s="113">
        <v>0</v>
      </c>
      <c r="BW367" s="113">
        <v>0</v>
      </c>
      <c r="BX367" s="113">
        <v>0</v>
      </c>
      <c r="BY367" s="113">
        <v>0</v>
      </c>
      <c r="BZ367" s="113">
        <v>0</v>
      </c>
      <c r="CA367" s="113">
        <v>0</v>
      </c>
      <c r="CB367" s="113">
        <v>0</v>
      </c>
      <c r="CC367" s="113">
        <v>0</v>
      </c>
      <c r="CD367" s="113">
        <v>0</v>
      </c>
      <c r="CE367" s="113">
        <v>0</v>
      </c>
      <c r="CF367" s="113">
        <v>0</v>
      </c>
      <c r="CG367" s="113">
        <v>0</v>
      </c>
      <c r="CH367" s="113">
        <v>0</v>
      </c>
      <c r="CI367" s="113">
        <v>0</v>
      </c>
      <c r="CJ367" s="113">
        <v>0</v>
      </c>
      <c r="CK367" s="113">
        <v>0</v>
      </c>
      <c r="CL367" s="113">
        <v>0</v>
      </c>
      <c r="CM367" s="113">
        <v>0</v>
      </c>
      <c r="CN367" s="113">
        <v>0</v>
      </c>
      <c r="CO367" s="113">
        <v>0</v>
      </c>
      <c r="CP367" s="113">
        <v>0</v>
      </c>
      <c r="CQ367" s="113">
        <v>0</v>
      </c>
      <c r="CR367" s="113">
        <v>0</v>
      </c>
      <c r="CS367" s="113">
        <v>0</v>
      </c>
      <c r="CT367" s="113">
        <v>0</v>
      </c>
      <c r="CU367" s="113">
        <v>0</v>
      </c>
      <c r="CV367" s="113">
        <v>0</v>
      </c>
      <c r="CW367" s="113">
        <v>0</v>
      </c>
      <c r="CX367" s="113">
        <v>0</v>
      </c>
      <c r="CY367" s="113">
        <v>0</v>
      </c>
      <c r="CZ367" s="113">
        <v>0</v>
      </c>
      <c r="DA367" s="113">
        <v>0</v>
      </c>
      <c r="DB367" s="113">
        <v>0</v>
      </c>
      <c r="DC367" s="113">
        <v>0</v>
      </c>
      <c r="DD367" s="113">
        <v>0</v>
      </c>
      <c r="DE367" s="113">
        <v>0</v>
      </c>
      <c r="DF367" s="113">
        <v>0</v>
      </c>
      <c r="DG367" s="113">
        <v>0</v>
      </c>
      <c r="DH367" s="113">
        <v>0</v>
      </c>
      <c r="DI367" s="113">
        <v>0</v>
      </c>
      <c r="DJ367" s="113">
        <v>0</v>
      </c>
      <c r="DK367" s="113">
        <v>0</v>
      </c>
      <c r="DL367" s="113">
        <v>0</v>
      </c>
      <c r="DM367" s="113">
        <v>0</v>
      </c>
      <c r="DN367" s="113">
        <v>0</v>
      </c>
      <c r="DO367" s="113">
        <v>0</v>
      </c>
      <c r="DP367" s="113">
        <v>0</v>
      </c>
      <c r="DQ367" s="113">
        <v>0</v>
      </c>
      <c r="DR367" s="113">
        <v>0</v>
      </c>
      <c r="DS367" s="113">
        <v>14259.95</v>
      </c>
      <c r="DT367" s="113">
        <v>0</v>
      </c>
      <c r="DU367" s="113">
        <v>0</v>
      </c>
      <c r="DV367" s="113">
        <v>0</v>
      </c>
      <c r="DW367" s="113">
        <v>0</v>
      </c>
      <c r="DX367" s="113">
        <v>0</v>
      </c>
      <c r="DY367" s="113">
        <v>0</v>
      </c>
      <c r="DZ367" s="113">
        <v>0</v>
      </c>
      <c r="EA367" s="113">
        <v>0</v>
      </c>
      <c r="EB367" s="113">
        <v>0</v>
      </c>
      <c r="EC367" s="113">
        <v>0</v>
      </c>
      <c r="ED367" s="113">
        <v>0</v>
      </c>
      <c r="EE367" s="113">
        <v>0</v>
      </c>
      <c r="EF367" s="113">
        <v>0</v>
      </c>
      <c r="EG367" s="113">
        <v>0</v>
      </c>
      <c r="EH367" s="113">
        <v>0</v>
      </c>
      <c r="EI367" s="113">
        <v>0</v>
      </c>
      <c r="EJ367" s="113">
        <v>0</v>
      </c>
      <c r="EK367" s="113">
        <v>0</v>
      </c>
      <c r="EL367" s="113">
        <v>0</v>
      </c>
      <c r="EM367" s="113">
        <v>0</v>
      </c>
      <c r="EN367" s="113">
        <v>0</v>
      </c>
      <c r="EO367" s="113">
        <v>0</v>
      </c>
      <c r="EP367" s="113">
        <v>0</v>
      </c>
      <c r="EQ367" s="113">
        <v>0</v>
      </c>
      <c r="ER367" s="113">
        <v>0</v>
      </c>
      <c r="ES367" s="113">
        <v>0</v>
      </c>
      <c r="ET367" s="113">
        <v>0</v>
      </c>
      <c r="EU367" s="113">
        <v>0</v>
      </c>
      <c r="EV367" s="113">
        <v>0</v>
      </c>
      <c r="EW367" s="113">
        <v>0</v>
      </c>
      <c r="EX367" s="113">
        <v>0</v>
      </c>
      <c r="EY367" s="113">
        <v>0</v>
      </c>
      <c r="EZ367" s="113">
        <v>0</v>
      </c>
      <c r="FA367" s="113">
        <v>0</v>
      </c>
      <c r="FB367" s="113">
        <v>0</v>
      </c>
      <c r="FC367" s="113">
        <v>0</v>
      </c>
      <c r="FD367" s="113">
        <v>0</v>
      </c>
      <c r="FE367" s="113">
        <v>0</v>
      </c>
      <c r="FF367" s="113">
        <v>0</v>
      </c>
      <c r="FG367" s="113">
        <v>0</v>
      </c>
      <c r="FH367" s="113">
        <v>0</v>
      </c>
      <c r="FI367" s="113">
        <v>0</v>
      </c>
      <c r="FJ367" s="113">
        <v>0</v>
      </c>
      <c r="FK367" s="113">
        <v>0</v>
      </c>
      <c r="FL367" s="113">
        <v>0</v>
      </c>
      <c r="FM367" s="113">
        <v>0</v>
      </c>
      <c r="FN367" s="113">
        <v>0</v>
      </c>
      <c r="FO367" s="113">
        <v>0</v>
      </c>
      <c r="FP367" s="113">
        <v>0</v>
      </c>
      <c r="FQ367" s="113">
        <v>0</v>
      </c>
      <c r="FR367" s="113">
        <v>0</v>
      </c>
      <c r="FS367" s="113">
        <v>0</v>
      </c>
      <c r="FT367" s="113">
        <v>0</v>
      </c>
      <c r="FU367" s="113">
        <v>0</v>
      </c>
      <c r="FV367" s="113">
        <v>0</v>
      </c>
      <c r="FW367" s="113">
        <v>0</v>
      </c>
      <c r="FX367" s="113">
        <v>0</v>
      </c>
      <c r="FY367" s="113">
        <v>0</v>
      </c>
      <c r="FZ367" s="113">
        <v>0</v>
      </c>
      <c r="GA367" s="113">
        <v>0</v>
      </c>
      <c r="GB367" s="113">
        <v>0</v>
      </c>
      <c r="GC367" s="113">
        <v>0</v>
      </c>
      <c r="GD367" s="113">
        <v>0</v>
      </c>
      <c r="GE367" s="113">
        <v>0</v>
      </c>
      <c r="GF367" s="113">
        <v>0</v>
      </c>
      <c r="GG367" s="113">
        <v>0</v>
      </c>
      <c r="GH367" s="113">
        <v>0</v>
      </c>
      <c r="GI367" s="113">
        <f>SUM(E367:GH367)</f>
        <v>14259.95</v>
      </c>
    </row>
    <row r="368" spans="1:191" ht="10.5">
      <c r="A368" s="7" t="s">
        <v>498</v>
      </c>
      <c r="B368" s="726" t="s">
        <v>499</v>
      </c>
      <c r="C368" s="726"/>
      <c r="D368" s="72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  <c r="AE368" s="116"/>
      <c r="AF368" s="116"/>
      <c r="AG368" s="116"/>
      <c r="AH368" s="116"/>
      <c r="AI368" s="116"/>
      <c r="AJ368" s="116"/>
      <c r="AK368" s="116"/>
      <c r="AL368" s="116"/>
      <c r="AM368" s="116"/>
      <c r="AN368" s="116"/>
      <c r="AO368" s="116"/>
      <c r="AP368" s="116"/>
      <c r="AQ368" s="116"/>
      <c r="AR368" s="116"/>
      <c r="AS368" s="116"/>
      <c r="AT368" s="116"/>
      <c r="AU368" s="116"/>
      <c r="AV368" s="116"/>
      <c r="AW368" s="116"/>
      <c r="AX368" s="116"/>
      <c r="AY368" s="116"/>
      <c r="AZ368" s="116"/>
      <c r="BA368" s="116"/>
      <c r="BB368" s="116"/>
      <c r="BC368" s="116"/>
      <c r="BD368" s="116"/>
      <c r="BE368" s="116"/>
      <c r="BF368" s="116"/>
      <c r="BG368" s="116"/>
      <c r="BH368" s="116"/>
      <c r="BI368" s="116"/>
      <c r="BJ368" s="116"/>
      <c r="BK368" s="116"/>
      <c r="BL368" s="116"/>
      <c r="BM368" s="116"/>
      <c r="BN368" s="116"/>
      <c r="BO368" s="116"/>
      <c r="BP368" s="116"/>
      <c r="BQ368" s="116"/>
      <c r="BR368" s="116"/>
      <c r="BS368" s="116"/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  <c r="EB368" s="116"/>
      <c r="EC368" s="116"/>
      <c r="ED368" s="116"/>
      <c r="EE368" s="116"/>
      <c r="EF368" s="116"/>
      <c r="EG368" s="116"/>
      <c r="EH368" s="116"/>
      <c r="EI368" s="116"/>
      <c r="EJ368" s="116"/>
      <c r="EK368" s="116"/>
      <c r="EL368" s="116"/>
      <c r="EM368" s="116"/>
      <c r="EN368" s="116"/>
      <c r="EO368" s="116"/>
      <c r="EP368" s="116"/>
      <c r="EQ368" s="116"/>
      <c r="ER368" s="116"/>
      <c r="ES368" s="116"/>
      <c r="ET368" s="116"/>
      <c r="EU368" s="116"/>
      <c r="EV368" s="116"/>
      <c r="EW368" s="116"/>
      <c r="EX368" s="116"/>
      <c r="EY368" s="116"/>
      <c r="EZ368" s="116"/>
      <c r="FA368" s="116"/>
      <c r="FB368" s="116"/>
      <c r="FC368" s="116"/>
      <c r="FD368" s="116"/>
      <c r="FE368" s="116"/>
      <c r="FF368" s="116"/>
      <c r="FG368" s="116"/>
      <c r="FH368" s="116"/>
      <c r="FI368" s="116"/>
      <c r="FJ368" s="116"/>
      <c r="FK368" s="116"/>
      <c r="FL368" s="116"/>
      <c r="FM368" s="116"/>
      <c r="FN368" s="116"/>
      <c r="FO368" s="116"/>
      <c r="FP368" s="116"/>
      <c r="FQ368" s="116"/>
      <c r="FR368" s="116"/>
      <c r="FS368" s="116"/>
      <c r="FT368" s="116"/>
      <c r="FU368" s="116"/>
      <c r="FV368" s="116"/>
      <c r="FW368" s="116"/>
      <c r="FX368" s="116"/>
      <c r="FY368" s="116"/>
      <c r="FZ368" s="116"/>
      <c r="GA368" s="116"/>
      <c r="GB368" s="116"/>
      <c r="GC368" s="116"/>
      <c r="GD368" s="116"/>
      <c r="GE368" s="116"/>
      <c r="GF368" s="116"/>
      <c r="GG368" s="116"/>
      <c r="GH368" s="116"/>
      <c r="GI368" s="116"/>
    </row>
    <row r="369" spans="1:191">
      <c r="A369" s="727" t="s">
        <v>0</v>
      </c>
      <c r="B369" s="727"/>
      <c r="C369" s="9" t="s">
        <v>225</v>
      </c>
      <c r="D369" t="s">
        <v>226</v>
      </c>
      <c r="E369" s="113">
        <v>0</v>
      </c>
      <c r="F369" s="113">
        <v>0</v>
      </c>
      <c r="G369" s="113">
        <v>0</v>
      </c>
      <c r="H369" s="113">
        <v>0</v>
      </c>
      <c r="I369" s="113">
        <v>0</v>
      </c>
      <c r="J369" s="113">
        <v>0</v>
      </c>
      <c r="K369" s="113">
        <v>0</v>
      </c>
      <c r="L369" s="113">
        <v>2400</v>
      </c>
      <c r="M369" s="113">
        <v>0</v>
      </c>
      <c r="N369" s="113">
        <v>0</v>
      </c>
      <c r="O369" s="113">
        <v>0</v>
      </c>
      <c r="P369" s="113">
        <v>0</v>
      </c>
      <c r="Q369" s="113">
        <v>0</v>
      </c>
      <c r="R369" s="113">
        <v>0</v>
      </c>
      <c r="S369" s="113">
        <v>0</v>
      </c>
      <c r="T369" s="113">
        <v>0</v>
      </c>
      <c r="U369" s="113">
        <v>0</v>
      </c>
      <c r="V369" s="113">
        <v>0</v>
      </c>
      <c r="W369" s="113">
        <v>0</v>
      </c>
      <c r="X369" s="113">
        <v>0</v>
      </c>
      <c r="Y369" s="113">
        <v>0</v>
      </c>
      <c r="Z369" s="113">
        <v>0</v>
      </c>
      <c r="AA369" s="113">
        <v>0</v>
      </c>
      <c r="AB369" s="113">
        <v>0</v>
      </c>
      <c r="AC369" s="113">
        <v>0</v>
      </c>
      <c r="AD369" s="113">
        <v>0</v>
      </c>
      <c r="AE369" s="113">
        <v>0</v>
      </c>
      <c r="AF369" s="113">
        <v>0</v>
      </c>
      <c r="AG369" s="113">
        <v>0</v>
      </c>
      <c r="AH369" s="113">
        <v>0</v>
      </c>
      <c r="AI369" s="113">
        <v>0</v>
      </c>
      <c r="AJ369" s="113">
        <v>0</v>
      </c>
      <c r="AK369" s="113">
        <v>0</v>
      </c>
      <c r="AL369" s="113">
        <v>0</v>
      </c>
      <c r="AM369" s="113">
        <v>0</v>
      </c>
      <c r="AN369" s="113">
        <v>0</v>
      </c>
      <c r="AO369" s="113">
        <v>0</v>
      </c>
      <c r="AP369" s="113">
        <v>0</v>
      </c>
      <c r="AQ369" s="113">
        <v>0</v>
      </c>
      <c r="AR369" s="113">
        <v>0</v>
      </c>
      <c r="AS369" s="113">
        <v>0</v>
      </c>
      <c r="AT369" s="113">
        <v>0</v>
      </c>
      <c r="AU369" s="113">
        <v>0</v>
      </c>
      <c r="AV369" s="113">
        <v>0</v>
      </c>
      <c r="AW369" s="113">
        <v>0</v>
      </c>
      <c r="AX369" s="113">
        <v>0</v>
      </c>
      <c r="AY369" s="113">
        <v>0</v>
      </c>
      <c r="AZ369" s="113">
        <v>0</v>
      </c>
      <c r="BA369" s="113">
        <v>0</v>
      </c>
      <c r="BB369" s="113">
        <v>0</v>
      </c>
      <c r="BC369" s="113">
        <v>0</v>
      </c>
      <c r="BD369" s="113">
        <v>0</v>
      </c>
      <c r="BE369" s="113">
        <v>0</v>
      </c>
      <c r="BF369" s="113">
        <v>0</v>
      </c>
      <c r="BG369" s="113">
        <v>0</v>
      </c>
      <c r="BH369" s="113">
        <v>0</v>
      </c>
      <c r="BI369" s="113">
        <v>0</v>
      </c>
      <c r="BJ369" s="113">
        <v>0</v>
      </c>
      <c r="BK369" s="113">
        <v>0</v>
      </c>
      <c r="BL369" s="113">
        <v>0</v>
      </c>
      <c r="BM369" s="113">
        <v>0</v>
      </c>
      <c r="BN369" s="113">
        <v>0</v>
      </c>
      <c r="BO369" s="113">
        <v>0</v>
      </c>
      <c r="BP369" s="113">
        <v>0</v>
      </c>
      <c r="BQ369" s="113">
        <v>0</v>
      </c>
      <c r="BR369" s="113">
        <v>0</v>
      </c>
      <c r="BS369" s="113">
        <v>0</v>
      </c>
      <c r="BT369" s="113">
        <v>0</v>
      </c>
      <c r="BU369" s="113">
        <v>0</v>
      </c>
      <c r="BV369" s="113">
        <v>0</v>
      </c>
      <c r="BW369" s="113">
        <v>0</v>
      </c>
      <c r="BX369" s="113">
        <v>0</v>
      </c>
      <c r="BY369" s="113">
        <v>0</v>
      </c>
      <c r="BZ369" s="113">
        <v>0</v>
      </c>
      <c r="CA369" s="113">
        <v>0</v>
      </c>
      <c r="CB369" s="113">
        <v>0</v>
      </c>
      <c r="CC369" s="113">
        <v>0</v>
      </c>
      <c r="CD369" s="113">
        <v>0</v>
      </c>
      <c r="CE369" s="113">
        <v>0</v>
      </c>
      <c r="CF369" s="113">
        <v>0</v>
      </c>
      <c r="CG369" s="113">
        <v>0</v>
      </c>
      <c r="CH369" s="113">
        <v>0</v>
      </c>
      <c r="CI369" s="113">
        <v>0</v>
      </c>
      <c r="CJ369" s="113">
        <v>0</v>
      </c>
      <c r="CK369" s="113">
        <v>0</v>
      </c>
      <c r="CL369" s="113">
        <v>0</v>
      </c>
      <c r="CM369" s="113">
        <v>0</v>
      </c>
      <c r="CN369" s="113">
        <v>0</v>
      </c>
      <c r="CO369" s="113">
        <v>0</v>
      </c>
      <c r="CP369" s="113">
        <v>0</v>
      </c>
      <c r="CQ369" s="113">
        <v>0</v>
      </c>
      <c r="CR369" s="113">
        <v>0</v>
      </c>
      <c r="CS369" s="113">
        <v>0</v>
      </c>
      <c r="CT369" s="113">
        <v>0</v>
      </c>
      <c r="CU369" s="113">
        <v>0</v>
      </c>
      <c r="CV369" s="113">
        <v>0</v>
      </c>
      <c r="CW369" s="113">
        <v>0</v>
      </c>
      <c r="CX369" s="113">
        <v>0</v>
      </c>
      <c r="CY369" s="113">
        <v>0</v>
      </c>
      <c r="CZ369" s="113">
        <v>0</v>
      </c>
      <c r="DA369" s="113">
        <v>0</v>
      </c>
      <c r="DB369" s="113">
        <v>0</v>
      </c>
      <c r="DC369" s="113">
        <v>0</v>
      </c>
      <c r="DD369" s="113">
        <v>0</v>
      </c>
      <c r="DE369" s="113">
        <v>0</v>
      </c>
      <c r="DF369" s="113">
        <v>0</v>
      </c>
      <c r="DG369" s="113">
        <v>0</v>
      </c>
      <c r="DH369" s="113">
        <v>0</v>
      </c>
      <c r="DI369" s="113">
        <v>0</v>
      </c>
      <c r="DJ369" s="113">
        <v>0</v>
      </c>
      <c r="DK369" s="113">
        <v>0</v>
      </c>
      <c r="DL369" s="113">
        <v>0</v>
      </c>
      <c r="DM369" s="113">
        <v>0</v>
      </c>
      <c r="DN369" s="113">
        <v>0</v>
      </c>
      <c r="DO369" s="113">
        <v>0</v>
      </c>
      <c r="DP369" s="113">
        <v>0</v>
      </c>
      <c r="DQ369" s="113">
        <v>0</v>
      </c>
      <c r="DR369" s="113">
        <v>0</v>
      </c>
      <c r="DS369" s="113">
        <v>0</v>
      </c>
      <c r="DT369" s="113">
        <v>0</v>
      </c>
      <c r="DU369" s="113">
        <v>0</v>
      </c>
      <c r="DV369" s="113">
        <v>0</v>
      </c>
      <c r="DW369" s="113">
        <v>0</v>
      </c>
      <c r="DX369" s="113">
        <v>0</v>
      </c>
      <c r="DY369" s="113">
        <v>0</v>
      </c>
      <c r="DZ369" s="113">
        <v>0</v>
      </c>
      <c r="EA369" s="113">
        <v>0</v>
      </c>
      <c r="EB369" s="113">
        <v>0</v>
      </c>
      <c r="EC369" s="113">
        <v>0</v>
      </c>
      <c r="ED369" s="113">
        <v>0</v>
      </c>
      <c r="EE369" s="113">
        <v>0</v>
      </c>
      <c r="EF369" s="113">
        <v>0</v>
      </c>
      <c r="EG369" s="113">
        <v>0</v>
      </c>
      <c r="EH369" s="113">
        <v>0</v>
      </c>
      <c r="EI369" s="113">
        <v>0</v>
      </c>
      <c r="EJ369" s="113">
        <v>0</v>
      </c>
      <c r="EK369" s="113">
        <v>0</v>
      </c>
      <c r="EL369" s="113">
        <v>0</v>
      </c>
      <c r="EM369" s="113">
        <v>0</v>
      </c>
      <c r="EN369" s="113">
        <v>0</v>
      </c>
      <c r="EO369" s="113">
        <v>0</v>
      </c>
      <c r="EP369" s="113">
        <v>0</v>
      </c>
      <c r="EQ369" s="113">
        <v>0</v>
      </c>
      <c r="ER369" s="113">
        <v>0</v>
      </c>
      <c r="ES369" s="113">
        <v>0</v>
      </c>
      <c r="ET369" s="113">
        <v>0</v>
      </c>
      <c r="EU369" s="113">
        <v>0</v>
      </c>
      <c r="EV369" s="113">
        <v>0</v>
      </c>
      <c r="EW369" s="113">
        <v>0</v>
      </c>
      <c r="EX369" s="113">
        <v>0</v>
      </c>
      <c r="EY369" s="113">
        <v>0</v>
      </c>
      <c r="EZ369" s="113">
        <v>0</v>
      </c>
      <c r="FA369" s="113">
        <v>0</v>
      </c>
      <c r="FB369" s="113">
        <v>0</v>
      </c>
      <c r="FC369" s="113">
        <v>0</v>
      </c>
      <c r="FD369" s="113">
        <v>0</v>
      </c>
      <c r="FE369" s="113">
        <v>0</v>
      </c>
      <c r="FF369" s="113">
        <v>0</v>
      </c>
      <c r="FG369" s="113">
        <v>0</v>
      </c>
      <c r="FH369" s="113">
        <v>0</v>
      </c>
      <c r="FI369" s="113">
        <v>0</v>
      </c>
      <c r="FJ369" s="113">
        <v>0</v>
      </c>
      <c r="FK369" s="113">
        <v>0</v>
      </c>
      <c r="FL369" s="113">
        <v>0</v>
      </c>
      <c r="FM369" s="113">
        <v>0</v>
      </c>
      <c r="FN369" s="113">
        <v>0</v>
      </c>
      <c r="FO369" s="113">
        <v>0</v>
      </c>
      <c r="FP369" s="113">
        <v>0</v>
      </c>
      <c r="FQ369" s="113">
        <v>0</v>
      </c>
      <c r="FR369" s="113">
        <v>0</v>
      </c>
      <c r="FS369" s="113">
        <v>0</v>
      </c>
      <c r="FT369" s="113">
        <v>0</v>
      </c>
      <c r="FU369" s="113">
        <v>0</v>
      </c>
      <c r="FV369" s="113">
        <v>0</v>
      </c>
      <c r="FW369" s="113">
        <v>0</v>
      </c>
      <c r="FX369" s="113">
        <v>0</v>
      </c>
      <c r="FY369" s="113">
        <v>0</v>
      </c>
      <c r="FZ369" s="113">
        <v>0</v>
      </c>
      <c r="GA369" s="113">
        <v>0</v>
      </c>
      <c r="GB369" s="113">
        <v>0</v>
      </c>
      <c r="GC369" s="113">
        <v>0</v>
      </c>
      <c r="GD369" s="113">
        <v>0</v>
      </c>
      <c r="GE369" s="113">
        <v>0</v>
      </c>
      <c r="GF369" s="113">
        <v>0</v>
      </c>
      <c r="GG369" s="113">
        <v>0</v>
      </c>
      <c r="GH369" s="113">
        <v>0</v>
      </c>
      <c r="GI369" s="113">
        <f>SUM(E369:GH369)</f>
        <v>2400</v>
      </c>
    </row>
    <row r="370" spans="1:191" ht="10.5">
      <c r="A370" s="7" t="s">
        <v>500</v>
      </c>
      <c r="B370" s="726" t="s">
        <v>501</v>
      </c>
      <c r="C370" s="726"/>
      <c r="D370" s="72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  <c r="AE370" s="116"/>
      <c r="AF370" s="116"/>
      <c r="AG370" s="116"/>
      <c r="AH370" s="116"/>
      <c r="AI370" s="116"/>
      <c r="AJ370" s="116"/>
      <c r="AK370" s="116"/>
      <c r="AL370" s="116"/>
      <c r="AM370" s="116"/>
      <c r="AN370" s="116"/>
      <c r="AO370" s="116"/>
      <c r="AP370" s="116"/>
      <c r="AQ370" s="116"/>
      <c r="AR370" s="116"/>
      <c r="AS370" s="116"/>
      <c r="AT370" s="116"/>
      <c r="AU370" s="116"/>
      <c r="AV370" s="116"/>
      <c r="AW370" s="116"/>
      <c r="AX370" s="116"/>
      <c r="AY370" s="116"/>
      <c r="AZ370" s="116"/>
      <c r="BA370" s="116"/>
      <c r="BB370" s="116"/>
      <c r="BC370" s="116"/>
      <c r="BD370" s="116"/>
      <c r="BE370" s="116"/>
      <c r="BF370" s="116"/>
      <c r="BG370" s="116"/>
      <c r="BH370" s="116"/>
      <c r="BI370" s="116"/>
      <c r="BJ370" s="116"/>
      <c r="BK370" s="116"/>
      <c r="BL370" s="116"/>
      <c r="BM370" s="116"/>
      <c r="BN370" s="116"/>
      <c r="BO370" s="116"/>
      <c r="BP370" s="116"/>
      <c r="BQ370" s="116"/>
      <c r="BR370" s="116"/>
      <c r="BS370" s="116"/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  <c r="EB370" s="116"/>
      <c r="EC370" s="116"/>
      <c r="ED370" s="116"/>
      <c r="EE370" s="116"/>
      <c r="EF370" s="116"/>
      <c r="EG370" s="116"/>
      <c r="EH370" s="116"/>
      <c r="EI370" s="116"/>
      <c r="EJ370" s="116"/>
      <c r="EK370" s="116"/>
      <c r="EL370" s="116"/>
      <c r="EM370" s="116"/>
      <c r="EN370" s="116"/>
      <c r="EO370" s="116"/>
      <c r="EP370" s="116"/>
      <c r="EQ370" s="116"/>
      <c r="ER370" s="116"/>
      <c r="ES370" s="116"/>
      <c r="ET370" s="116"/>
      <c r="EU370" s="116"/>
      <c r="EV370" s="116"/>
      <c r="EW370" s="116"/>
      <c r="EX370" s="116"/>
      <c r="EY370" s="116"/>
      <c r="EZ370" s="116"/>
      <c r="FA370" s="116"/>
      <c r="FB370" s="116"/>
      <c r="FC370" s="116"/>
      <c r="FD370" s="116"/>
      <c r="FE370" s="116"/>
      <c r="FF370" s="116"/>
      <c r="FG370" s="116"/>
      <c r="FH370" s="116"/>
      <c r="FI370" s="116"/>
      <c r="FJ370" s="116"/>
      <c r="FK370" s="116"/>
      <c r="FL370" s="116"/>
      <c r="FM370" s="116"/>
      <c r="FN370" s="116"/>
      <c r="FO370" s="116"/>
      <c r="FP370" s="116"/>
      <c r="FQ370" s="116"/>
      <c r="FR370" s="116"/>
      <c r="FS370" s="116"/>
      <c r="FT370" s="116"/>
      <c r="FU370" s="116"/>
      <c r="FV370" s="116"/>
      <c r="FW370" s="116"/>
      <c r="FX370" s="116"/>
      <c r="FY370" s="116"/>
      <c r="FZ370" s="116"/>
      <c r="GA370" s="116"/>
      <c r="GB370" s="116"/>
      <c r="GC370" s="116"/>
      <c r="GD370" s="116"/>
      <c r="GE370" s="116"/>
      <c r="GF370" s="116"/>
      <c r="GG370" s="116"/>
      <c r="GH370" s="116"/>
      <c r="GI370" s="116"/>
    </row>
    <row r="371" spans="1:191">
      <c r="A371" s="727" t="s">
        <v>0</v>
      </c>
      <c r="B371" s="727"/>
      <c r="C371" s="9" t="s">
        <v>207</v>
      </c>
      <c r="D371" t="s">
        <v>208</v>
      </c>
      <c r="E371" s="113">
        <v>0</v>
      </c>
      <c r="F371" s="113">
        <v>0</v>
      </c>
      <c r="G371" s="113">
        <v>0</v>
      </c>
      <c r="H371" s="113">
        <v>0</v>
      </c>
      <c r="I371" s="113">
        <v>0</v>
      </c>
      <c r="J371" s="113">
        <v>0</v>
      </c>
      <c r="K371" s="113">
        <v>0</v>
      </c>
      <c r="L371" s="113">
        <v>0</v>
      </c>
      <c r="M371" s="113">
        <v>0</v>
      </c>
      <c r="N371" s="113">
        <v>0</v>
      </c>
      <c r="O371" s="113">
        <v>0</v>
      </c>
      <c r="P371" s="113">
        <v>0</v>
      </c>
      <c r="Q371" s="113">
        <v>0</v>
      </c>
      <c r="R371" s="113">
        <v>0</v>
      </c>
      <c r="S371" s="113">
        <v>0</v>
      </c>
      <c r="T371" s="113">
        <v>0</v>
      </c>
      <c r="U371" s="113">
        <v>0</v>
      </c>
      <c r="V371" s="113">
        <v>0</v>
      </c>
      <c r="W371" s="113">
        <v>0</v>
      </c>
      <c r="X371" s="113">
        <v>0</v>
      </c>
      <c r="Y371" s="113">
        <v>0</v>
      </c>
      <c r="Z371" s="113">
        <v>0</v>
      </c>
      <c r="AA371" s="113">
        <v>0</v>
      </c>
      <c r="AB371" s="113">
        <v>0</v>
      </c>
      <c r="AC371" s="113">
        <v>0</v>
      </c>
      <c r="AD371" s="113">
        <v>0</v>
      </c>
      <c r="AE371" s="113">
        <v>0</v>
      </c>
      <c r="AF371" s="113">
        <v>0</v>
      </c>
      <c r="AG371" s="113">
        <v>0</v>
      </c>
      <c r="AH371" s="113">
        <v>0</v>
      </c>
      <c r="AI371" s="113">
        <v>0</v>
      </c>
      <c r="AJ371" s="113">
        <v>0</v>
      </c>
      <c r="AK371" s="113">
        <v>0</v>
      </c>
      <c r="AL371" s="113">
        <v>0</v>
      </c>
      <c r="AM371" s="113">
        <v>0</v>
      </c>
      <c r="AN371" s="113">
        <v>0</v>
      </c>
      <c r="AO371" s="113">
        <v>0</v>
      </c>
      <c r="AP371" s="113">
        <v>0</v>
      </c>
      <c r="AQ371" s="113">
        <v>0</v>
      </c>
      <c r="AR371" s="113">
        <v>0</v>
      </c>
      <c r="AS371" s="113">
        <v>0</v>
      </c>
      <c r="AT371" s="113">
        <v>0</v>
      </c>
      <c r="AU371" s="113">
        <v>0</v>
      </c>
      <c r="AV371" s="113">
        <v>0</v>
      </c>
      <c r="AW371" s="113">
        <v>0</v>
      </c>
      <c r="AX371" s="113">
        <v>0</v>
      </c>
      <c r="AY371" s="113">
        <v>0</v>
      </c>
      <c r="AZ371" s="113">
        <v>0</v>
      </c>
      <c r="BA371" s="113">
        <v>0</v>
      </c>
      <c r="BB371" s="113">
        <v>0</v>
      </c>
      <c r="BC371" s="113">
        <v>0</v>
      </c>
      <c r="BD371" s="113">
        <v>0</v>
      </c>
      <c r="BE371" s="113">
        <v>0</v>
      </c>
      <c r="BF371" s="113">
        <v>0</v>
      </c>
      <c r="BG371" s="113">
        <v>0</v>
      </c>
      <c r="BH371" s="113">
        <v>0</v>
      </c>
      <c r="BI371" s="113">
        <v>0</v>
      </c>
      <c r="BJ371" s="113">
        <v>0</v>
      </c>
      <c r="BK371" s="113">
        <v>0</v>
      </c>
      <c r="BL371" s="113">
        <v>0</v>
      </c>
      <c r="BM371" s="113">
        <v>0</v>
      </c>
      <c r="BN371" s="113">
        <v>0</v>
      </c>
      <c r="BO371" s="113">
        <v>0</v>
      </c>
      <c r="BP371" s="113">
        <v>0</v>
      </c>
      <c r="BQ371" s="113">
        <v>0</v>
      </c>
      <c r="BR371" s="113">
        <v>0</v>
      </c>
      <c r="BS371" s="113">
        <v>0</v>
      </c>
      <c r="BT371" s="113">
        <v>0</v>
      </c>
      <c r="BU371" s="113">
        <v>0</v>
      </c>
      <c r="BV371" s="113">
        <v>0</v>
      </c>
      <c r="BW371" s="113">
        <v>0</v>
      </c>
      <c r="BX371" s="113">
        <v>0</v>
      </c>
      <c r="BY371" s="113">
        <v>0</v>
      </c>
      <c r="BZ371" s="113">
        <v>0</v>
      </c>
      <c r="CA371" s="113">
        <v>0</v>
      </c>
      <c r="CB371" s="113">
        <v>0</v>
      </c>
      <c r="CC371" s="113">
        <v>0</v>
      </c>
      <c r="CD371" s="113">
        <v>0</v>
      </c>
      <c r="CE371" s="113">
        <v>0</v>
      </c>
      <c r="CF371" s="113">
        <v>0</v>
      </c>
      <c r="CG371" s="113">
        <v>0</v>
      </c>
      <c r="CH371" s="113">
        <v>0</v>
      </c>
      <c r="CI371" s="113">
        <v>0</v>
      </c>
      <c r="CJ371" s="113">
        <v>0</v>
      </c>
      <c r="CK371" s="113">
        <v>0</v>
      </c>
      <c r="CL371" s="113">
        <v>0</v>
      </c>
      <c r="CM371" s="113">
        <v>0</v>
      </c>
      <c r="CN371" s="113">
        <v>0</v>
      </c>
      <c r="CO371" s="113">
        <v>0</v>
      </c>
      <c r="CP371" s="113">
        <v>0</v>
      </c>
      <c r="CQ371" s="113">
        <v>0</v>
      </c>
      <c r="CR371" s="113">
        <v>0</v>
      </c>
      <c r="CS371" s="113">
        <v>0</v>
      </c>
      <c r="CT371" s="113">
        <v>0</v>
      </c>
      <c r="CU371" s="113">
        <v>0</v>
      </c>
      <c r="CV371" s="113">
        <v>0</v>
      </c>
      <c r="CW371" s="113">
        <v>0</v>
      </c>
      <c r="CX371" s="113">
        <v>0</v>
      </c>
      <c r="CY371" s="113">
        <v>0</v>
      </c>
      <c r="CZ371" s="113">
        <v>0</v>
      </c>
      <c r="DA371" s="113">
        <v>0</v>
      </c>
      <c r="DB371" s="113">
        <v>0</v>
      </c>
      <c r="DC371" s="113">
        <v>0</v>
      </c>
      <c r="DD371" s="113">
        <v>0</v>
      </c>
      <c r="DE371" s="113">
        <v>0</v>
      </c>
      <c r="DF371" s="113">
        <v>0</v>
      </c>
      <c r="DG371" s="113">
        <v>0</v>
      </c>
      <c r="DH371" s="113">
        <v>4.32</v>
      </c>
      <c r="DI371" s="113">
        <v>0</v>
      </c>
      <c r="DJ371" s="113">
        <v>0</v>
      </c>
      <c r="DK371" s="113">
        <v>0</v>
      </c>
      <c r="DL371" s="113">
        <v>0</v>
      </c>
      <c r="DM371" s="113">
        <v>0</v>
      </c>
      <c r="DN371" s="113">
        <v>0</v>
      </c>
      <c r="DO371" s="113">
        <v>0</v>
      </c>
      <c r="DP371" s="113">
        <v>0</v>
      </c>
      <c r="DQ371" s="113">
        <v>0</v>
      </c>
      <c r="DR371" s="113">
        <v>0</v>
      </c>
      <c r="DS371" s="113">
        <v>0</v>
      </c>
      <c r="DT371" s="113">
        <v>0</v>
      </c>
      <c r="DU371" s="113">
        <v>0</v>
      </c>
      <c r="DV371" s="113">
        <v>0</v>
      </c>
      <c r="DW371" s="113">
        <v>0</v>
      </c>
      <c r="DX371" s="113">
        <v>0</v>
      </c>
      <c r="DY371" s="113">
        <v>0</v>
      </c>
      <c r="DZ371" s="113">
        <v>0</v>
      </c>
      <c r="EA371" s="113">
        <v>0</v>
      </c>
      <c r="EB371" s="113">
        <v>0</v>
      </c>
      <c r="EC371" s="113">
        <v>0</v>
      </c>
      <c r="ED371" s="113">
        <v>0</v>
      </c>
      <c r="EE371" s="113">
        <v>0</v>
      </c>
      <c r="EF371" s="113">
        <v>0</v>
      </c>
      <c r="EG371" s="113">
        <v>0</v>
      </c>
      <c r="EH371" s="113">
        <v>0</v>
      </c>
      <c r="EI371" s="113">
        <v>0</v>
      </c>
      <c r="EJ371" s="113">
        <v>0</v>
      </c>
      <c r="EK371" s="113">
        <v>0</v>
      </c>
      <c r="EL371" s="113">
        <v>0</v>
      </c>
      <c r="EM371" s="113">
        <v>0</v>
      </c>
      <c r="EN371" s="113">
        <v>0</v>
      </c>
      <c r="EO371" s="113">
        <v>0</v>
      </c>
      <c r="EP371" s="113">
        <v>0</v>
      </c>
      <c r="EQ371" s="113">
        <v>0</v>
      </c>
      <c r="ER371" s="113">
        <v>0</v>
      </c>
      <c r="ES371" s="113">
        <v>0</v>
      </c>
      <c r="ET371" s="113">
        <v>0</v>
      </c>
      <c r="EU371" s="113">
        <v>0</v>
      </c>
      <c r="EV371" s="113">
        <v>0</v>
      </c>
      <c r="EW371" s="113">
        <v>0</v>
      </c>
      <c r="EX371" s="113">
        <v>0</v>
      </c>
      <c r="EY371" s="113">
        <v>0</v>
      </c>
      <c r="EZ371" s="113">
        <v>0</v>
      </c>
      <c r="FA371" s="113">
        <v>0</v>
      </c>
      <c r="FB371" s="113">
        <v>0</v>
      </c>
      <c r="FC371" s="113">
        <v>0</v>
      </c>
      <c r="FD371" s="113">
        <v>0</v>
      </c>
      <c r="FE371" s="113">
        <v>0</v>
      </c>
      <c r="FF371" s="113">
        <v>0</v>
      </c>
      <c r="FG371" s="113">
        <v>0</v>
      </c>
      <c r="FH371" s="113">
        <v>0</v>
      </c>
      <c r="FI371" s="113">
        <v>0</v>
      </c>
      <c r="FJ371" s="113">
        <v>0</v>
      </c>
      <c r="FK371" s="113">
        <v>0</v>
      </c>
      <c r="FL371" s="113">
        <v>0</v>
      </c>
      <c r="FM371" s="113">
        <v>0</v>
      </c>
      <c r="FN371" s="113">
        <v>0</v>
      </c>
      <c r="FO371" s="113">
        <v>0</v>
      </c>
      <c r="FP371" s="113">
        <v>0</v>
      </c>
      <c r="FQ371" s="113">
        <v>0</v>
      </c>
      <c r="FR371" s="113">
        <v>0</v>
      </c>
      <c r="FS371" s="113">
        <v>0</v>
      </c>
      <c r="FT371" s="113">
        <v>0</v>
      </c>
      <c r="FU371" s="113">
        <v>0</v>
      </c>
      <c r="FV371" s="113">
        <v>0</v>
      </c>
      <c r="FW371" s="113">
        <v>0</v>
      </c>
      <c r="FX371" s="113">
        <v>0</v>
      </c>
      <c r="FY371" s="113">
        <v>0</v>
      </c>
      <c r="FZ371" s="113">
        <v>0</v>
      </c>
      <c r="GA371" s="113">
        <v>0</v>
      </c>
      <c r="GB371" s="113">
        <v>0</v>
      </c>
      <c r="GC371" s="113">
        <v>0</v>
      </c>
      <c r="GD371" s="113">
        <v>0</v>
      </c>
      <c r="GE371" s="113">
        <v>0</v>
      </c>
      <c r="GF371" s="113">
        <v>0</v>
      </c>
      <c r="GG371" s="113">
        <v>0</v>
      </c>
      <c r="GH371" s="113">
        <v>0</v>
      </c>
      <c r="GI371" s="113">
        <f>SUM(E371:GH371)</f>
        <v>4.32</v>
      </c>
    </row>
    <row r="372" spans="1:191" ht="10.5">
      <c r="A372" s="7" t="s">
        <v>502</v>
      </c>
      <c r="B372" s="726" t="s">
        <v>503</v>
      </c>
      <c r="C372" s="726"/>
      <c r="D372" s="72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AL372" s="116"/>
      <c r="AM372" s="116"/>
      <c r="AN372" s="116"/>
      <c r="AO372" s="116"/>
      <c r="AP372" s="116"/>
      <c r="AQ372" s="116"/>
      <c r="AR372" s="116"/>
      <c r="AS372" s="116"/>
      <c r="AT372" s="116"/>
      <c r="AU372" s="116"/>
      <c r="AV372" s="116"/>
      <c r="AW372" s="116"/>
      <c r="AX372" s="116"/>
      <c r="AY372" s="116"/>
      <c r="AZ372" s="116"/>
      <c r="BA372" s="116"/>
      <c r="BB372" s="116"/>
      <c r="BC372" s="116"/>
      <c r="BD372" s="116"/>
      <c r="BE372" s="116"/>
      <c r="BF372" s="116"/>
      <c r="BG372" s="116"/>
      <c r="BH372" s="116"/>
      <c r="BI372" s="116"/>
      <c r="BJ372" s="116"/>
      <c r="BK372" s="116"/>
      <c r="BL372" s="116"/>
      <c r="BM372" s="116"/>
      <c r="BN372" s="116"/>
      <c r="BO372" s="116"/>
      <c r="BP372" s="116"/>
      <c r="BQ372" s="116"/>
      <c r="BR372" s="116"/>
      <c r="BS372" s="116"/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  <c r="EB372" s="116"/>
      <c r="EC372" s="116"/>
      <c r="ED372" s="116"/>
      <c r="EE372" s="116"/>
      <c r="EF372" s="116"/>
      <c r="EG372" s="116"/>
      <c r="EH372" s="116"/>
      <c r="EI372" s="116"/>
      <c r="EJ372" s="116"/>
      <c r="EK372" s="116"/>
      <c r="EL372" s="116"/>
      <c r="EM372" s="116"/>
      <c r="EN372" s="116"/>
      <c r="EO372" s="116"/>
      <c r="EP372" s="116"/>
      <c r="EQ372" s="116"/>
      <c r="ER372" s="116"/>
      <c r="ES372" s="116"/>
      <c r="ET372" s="116"/>
      <c r="EU372" s="116"/>
      <c r="EV372" s="116"/>
      <c r="EW372" s="116"/>
      <c r="EX372" s="116"/>
      <c r="EY372" s="116"/>
      <c r="EZ372" s="116"/>
      <c r="FA372" s="116"/>
      <c r="FB372" s="116"/>
      <c r="FC372" s="116"/>
      <c r="FD372" s="116"/>
      <c r="FE372" s="116"/>
      <c r="FF372" s="116"/>
      <c r="FG372" s="116"/>
      <c r="FH372" s="116"/>
      <c r="FI372" s="116"/>
      <c r="FJ372" s="116"/>
      <c r="FK372" s="116"/>
      <c r="FL372" s="116"/>
      <c r="FM372" s="116"/>
      <c r="FN372" s="116"/>
      <c r="FO372" s="116"/>
      <c r="FP372" s="116"/>
      <c r="FQ372" s="116"/>
      <c r="FR372" s="116"/>
      <c r="FS372" s="116"/>
      <c r="FT372" s="116"/>
      <c r="FU372" s="116"/>
      <c r="FV372" s="116"/>
      <c r="FW372" s="116"/>
      <c r="FX372" s="116"/>
      <c r="FY372" s="116"/>
      <c r="FZ372" s="116"/>
      <c r="GA372" s="116"/>
      <c r="GB372" s="116"/>
      <c r="GC372" s="116"/>
      <c r="GD372" s="116"/>
      <c r="GE372" s="116"/>
      <c r="GF372" s="116"/>
      <c r="GG372" s="116"/>
      <c r="GH372" s="116"/>
      <c r="GI372" s="116"/>
    </row>
    <row r="373" spans="1:191">
      <c r="A373" s="727" t="s">
        <v>0</v>
      </c>
      <c r="B373" s="727"/>
      <c r="C373" s="9" t="s">
        <v>223</v>
      </c>
      <c r="D373" t="s">
        <v>224</v>
      </c>
      <c r="E373" s="113">
        <v>0</v>
      </c>
      <c r="F373" s="113">
        <v>0</v>
      </c>
      <c r="G373" s="113">
        <v>0</v>
      </c>
      <c r="H373" s="113">
        <v>0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113">
        <v>0</v>
      </c>
      <c r="S373" s="113">
        <v>0</v>
      </c>
      <c r="T373" s="113">
        <v>0</v>
      </c>
      <c r="U373" s="113">
        <v>0</v>
      </c>
      <c r="V373" s="113">
        <v>0</v>
      </c>
      <c r="W373" s="113">
        <v>0</v>
      </c>
      <c r="X373" s="113">
        <v>0</v>
      </c>
      <c r="Y373" s="113">
        <v>0</v>
      </c>
      <c r="Z373" s="113">
        <v>0</v>
      </c>
      <c r="AA373" s="113">
        <v>0</v>
      </c>
      <c r="AB373" s="113">
        <v>0</v>
      </c>
      <c r="AC373" s="113">
        <v>0</v>
      </c>
      <c r="AD373" s="113">
        <v>0</v>
      </c>
      <c r="AE373" s="113">
        <v>0</v>
      </c>
      <c r="AF373" s="113">
        <v>31057.08</v>
      </c>
      <c r="AG373" s="113">
        <v>0</v>
      </c>
      <c r="AH373" s="113">
        <v>0</v>
      </c>
      <c r="AI373" s="113">
        <v>0</v>
      </c>
      <c r="AJ373" s="113">
        <v>0</v>
      </c>
      <c r="AK373" s="113">
        <v>0</v>
      </c>
      <c r="AL373" s="113">
        <v>0</v>
      </c>
      <c r="AM373" s="113">
        <v>0</v>
      </c>
      <c r="AN373" s="113">
        <v>0</v>
      </c>
      <c r="AO373" s="113">
        <v>0</v>
      </c>
      <c r="AP373" s="113">
        <v>0</v>
      </c>
      <c r="AQ373" s="113">
        <v>0</v>
      </c>
      <c r="AR373" s="113">
        <v>0</v>
      </c>
      <c r="AS373" s="113">
        <v>0</v>
      </c>
      <c r="AT373" s="113">
        <v>0</v>
      </c>
      <c r="AU373" s="113">
        <v>0</v>
      </c>
      <c r="AV373" s="113">
        <v>0</v>
      </c>
      <c r="AW373" s="113">
        <v>0</v>
      </c>
      <c r="AX373" s="113">
        <v>0</v>
      </c>
      <c r="AY373" s="113">
        <v>0</v>
      </c>
      <c r="AZ373" s="113">
        <v>0</v>
      </c>
      <c r="BA373" s="113">
        <v>0</v>
      </c>
      <c r="BB373" s="113">
        <v>0</v>
      </c>
      <c r="BC373" s="113">
        <v>0</v>
      </c>
      <c r="BD373" s="113">
        <v>0</v>
      </c>
      <c r="BE373" s="113">
        <v>0</v>
      </c>
      <c r="BF373" s="113">
        <v>0</v>
      </c>
      <c r="BG373" s="113">
        <v>0</v>
      </c>
      <c r="BH373" s="113">
        <v>0</v>
      </c>
      <c r="BI373" s="113">
        <v>0</v>
      </c>
      <c r="BJ373" s="113">
        <v>0</v>
      </c>
      <c r="BK373" s="113">
        <v>0</v>
      </c>
      <c r="BL373" s="113">
        <v>0</v>
      </c>
      <c r="BM373" s="113">
        <v>0</v>
      </c>
      <c r="BN373" s="113">
        <v>0</v>
      </c>
      <c r="BO373" s="113">
        <v>0</v>
      </c>
      <c r="BP373" s="113">
        <v>0</v>
      </c>
      <c r="BQ373" s="113">
        <v>0</v>
      </c>
      <c r="BR373" s="113">
        <v>0</v>
      </c>
      <c r="BS373" s="113">
        <v>0</v>
      </c>
      <c r="BT373" s="113">
        <v>0</v>
      </c>
      <c r="BU373" s="113">
        <v>0</v>
      </c>
      <c r="BV373" s="113">
        <v>0</v>
      </c>
      <c r="BW373" s="113">
        <v>0</v>
      </c>
      <c r="BX373" s="113">
        <v>0</v>
      </c>
      <c r="BY373" s="113">
        <v>0</v>
      </c>
      <c r="BZ373" s="113">
        <v>0</v>
      </c>
      <c r="CA373" s="113">
        <v>0</v>
      </c>
      <c r="CB373" s="113">
        <v>0</v>
      </c>
      <c r="CC373" s="113">
        <v>0</v>
      </c>
      <c r="CD373" s="113">
        <v>0</v>
      </c>
      <c r="CE373" s="113">
        <v>0</v>
      </c>
      <c r="CF373" s="113">
        <v>0</v>
      </c>
      <c r="CG373" s="113">
        <v>0</v>
      </c>
      <c r="CH373" s="113">
        <v>0</v>
      </c>
      <c r="CI373" s="113">
        <v>0</v>
      </c>
      <c r="CJ373" s="113">
        <v>0</v>
      </c>
      <c r="CK373" s="113">
        <v>0</v>
      </c>
      <c r="CL373" s="113">
        <v>0</v>
      </c>
      <c r="CM373" s="113">
        <v>0</v>
      </c>
      <c r="CN373" s="113">
        <v>0</v>
      </c>
      <c r="CO373" s="113">
        <v>0</v>
      </c>
      <c r="CP373" s="113">
        <v>0</v>
      </c>
      <c r="CQ373" s="113">
        <v>0</v>
      </c>
      <c r="CR373" s="113">
        <v>0</v>
      </c>
      <c r="CS373" s="113">
        <v>0</v>
      </c>
      <c r="CT373" s="113">
        <v>0</v>
      </c>
      <c r="CU373" s="113">
        <v>0</v>
      </c>
      <c r="CV373" s="113">
        <v>0</v>
      </c>
      <c r="CW373" s="113">
        <v>0</v>
      </c>
      <c r="CX373" s="113">
        <v>0</v>
      </c>
      <c r="CY373" s="113">
        <v>0</v>
      </c>
      <c r="CZ373" s="113">
        <v>0</v>
      </c>
      <c r="DA373" s="113">
        <v>0</v>
      </c>
      <c r="DB373" s="113">
        <v>0</v>
      </c>
      <c r="DC373" s="113">
        <v>0</v>
      </c>
      <c r="DD373" s="113">
        <v>0</v>
      </c>
      <c r="DE373" s="113">
        <v>0</v>
      </c>
      <c r="DF373" s="113">
        <v>0</v>
      </c>
      <c r="DG373" s="113">
        <v>0</v>
      </c>
      <c r="DH373" s="113">
        <v>0</v>
      </c>
      <c r="DI373" s="113">
        <v>0</v>
      </c>
      <c r="DJ373" s="113">
        <v>0</v>
      </c>
      <c r="DK373" s="113">
        <v>0</v>
      </c>
      <c r="DL373" s="113">
        <v>0</v>
      </c>
      <c r="DM373" s="113">
        <v>0</v>
      </c>
      <c r="DN373" s="113">
        <v>0</v>
      </c>
      <c r="DO373" s="113">
        <v>0</v>
      </c>
      <c r="DP373" s="113">
        <v>0</v>
      </c>
      <c r="DQ373" s="113">
        <v>0</v>
      </c>
      <c r="DR373" s="113">
        <v>0</v>
      </c>
      <c r="DS373" s="113">
        <v>0</v>
      </c>
      <c r="DT373" s="113">
        <v>0</v>
      </c>
      <c r="DU373" s="113">
        <v>0</v>
      </c>
      <c r="DV373" s="113">
        <v>0</v>
      </c>
      <c r="DW373" s="113">
        <v>0</v>
      </c>
      <c r="DX373" s="113">
        <v>0</v>
      </c>
      <c r="DY373" s="113">
        <v>0</v>
      </c>
      <c r="DZ373" s="113">
        <v>0</v>
      </c>
      <c r="EA373" s="113">
        <v>0</v>
      </c>
      <c r="EB373" s="113">
        <v>0</v>
      </c>
      <c r="EC373" s="113">
        <v>0</v>
      </c>
      <c r="ED373" s="113">
        <v>0</v>
      </c>
      <c r="EE373" s="113">
        <v>0</v>
      </c>
      <c r="EF373" s="113">
        <v>0</v>
      </c>
      <c r="EG373" s="113">
        <v>0</v>
      </c>
      <c r="EH373" s="113">
        <v>0</v>
      </c>
      <c r="EI373" s="113">
        <v>0</v>
      </c>
      <c r="EJ373" s="113">
        <v>0</v>
      </c>
      <c r="EK373" s="113">
        <v>0</v>
      </c>
      <c r="EL373" s="113">
        <v>0</v>
      </c>
      <c r="EM373" s="113">
        <v>0</v>
      </c>
      <c r="EN373" s="113">
        <v>0</v>
      </c>
      <c r="EO373" s="113">
        <v>0</v>
      </c>
      <c r="EP373" s="113">
        <v>0</v>
      </c>
      <c r="EQ373" s="113">
        <v>0</v>
      </c>
      <c r="ER373" s="113">
        <v>0</v>
      </c>
      <c r="ES373" s="113">
        <v>0</v>
      </c>
      <c r="ET373" s="113">
        <v>0</v>
      </c>
      <c r="EU373" s="113">
        <v>0</v>
      </c>
      <c r="EV373" s="113">
        <v>0</v>
      </c>
      <c r="EW373" s="113">
        <v>0</v>
      </c>
      <c r="EX373" s="113">
        <v>0</v>
      </c>
      <c r="EY373" s="113">
        <v>0</v>
      </c>
      <c r="EZ373" s="113">
        <v>0</v>
      </c>
      <c r="FA373" s="113">
        <v>0</v>
      </c>
      <c r="FB373" s="113">
        <v>0</v>
      </c>
      <c r="FC373" s="113">
        <v>0</v>
      </c>
      <c r="FD373" s="113">
        <v>0</v>
      </c>
      <c r="FE373" s="113">
        <v>0</v>
      </c>
      <c r="FF373" s="113">
        <v>0</v>
      </c>
      <c r="FG373" s="113">
        <v>0</v>
      </c>
      <c r="FH373" s="113">
        <v>0</v>
      </c>
      <c r="FI373" s="113">
        <v>0</v>
      </c>
      <c r="FJ373" s="113">
        <v>0</v>
      </c>
      <c r="FK373" s="113">
        <v>0</v>
      </c>
      <c r="FL373" s="113">
        <v>0</v>
      </c>
      <c r="FM373" s="113">
        <v>0</v>
      </c>
      <c r="FN373" s="113">
        <v>0</v>
      </c>
      <c r="FO373" s="113">
        <v>0</v>
      </c>
      <c r="FP373" s="113">
        <v>0</v>
      </c>
      <c r="FQ373" s="113">
        <v>0</v>
      </c>
      <c r="FR373" s="113">
        <v>0</v>
      </c>
      <c r="FS373" s="113">
        <v>0</v>
      </c>
      <c r="FT373" s="113">
        <v>0</v>
      </c>
      <c r="FU373" s="113">
        <v>0</v>
      </c>
      <c r="FV373" s="113">
        <v>0</v>
      </c>
      <c r="FW373" s="113">
        <v>0</v>
      </c>
      <c r="FX373" s="113">
        <v>0</v>
      </c>
      <c r="FY373" s="113">
        <v>0</v>
      </c>
      <c r="FZ373" s="113">
        <v>0</v>
      </c>
      <c r="GA373" s="113">
        <v>0</v>
      </c>
      <c r="GB373" s="113">
        <v>0</v>
      </c>
      <c r="GC373" s="113">
        <v>0</v>
      </c>
      <c r="GD373" s="113">
        <v>0</v>
      </c>
      <c r="GE373" s="113">
        <v>0</v>
      </c>
      <c r="GF373" s="113">
        <v>0</v>
      </c>
      <c r="GG373" s="113">
        <v>0</v>
      </c>
      <c r="GH373" s="113">
        <v>0</v>
      </c>
      <c r="GI373" s="113">
        <f>SUM(E373:GH373)</f>
        <v>31057.08</v>
      </c>
    </row>
    <row r="374" spans="1:191" ht="10.5">
      <c r="A374" s="7" t="s">
        <v>504</v>
      </c>
      <c r="B374" s="726" t="s">
        <v>505</v>
      </c>
      <c r="C374" s="726"/>
      <c r="D374" s="72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  <c r="AE374" s="116"/>
      <c r="AF374" s="116"/>
      <c r="AG374" s="116"/>
      <c r="AH374" s="116"/>
      <c r="AI374" s="116"/>
      <c r="AJ374" s="116"/>
      <c r="AK374" s="116"/>
      <c r="AL374" s="116"/>
      <c r="AM374" s="116"/>
      <c r="AN374" s="116"/>
      <c r="AO374" s="116"/>
      <c r="AP374" s="116"/>
      <c r="AQ374" s="116"/>
      <c r="AR374" s="116"/>
      <c r="AS374" s="116"/>
      <c r="AT374" s="116"/>
      <c r="AU374" s="116"/>
      <c r="AV374" s="116"/>
      <c r="AW374" s="116"/>
      <c r="AX374" s="116"/>
      <c r="AY374" s="116"/>
      <c r="AZ374" s="116"/>
      <c r="BA374" s="116"/>
      <c r="BB374" s="116"/>
      <c r="BC374" s="116"/>
      <c r="BD374" s="116"/>
      <c r="BE374" s="116"/>
      <c r="BF374" s="116"/>
      <c r="BG374" s="116"/>
      <c r="BH374" s="116"/>
      <c r="BI374" s="116"/>
      <c r="BJ374" s="116"/>
      <c r="BK374" s="116"/>
      <c r="BL374" s="116"/>
      <c r="BM374" s="116"/>
      <c r="BN374" s="116"/>
      <c r="BO374" s="116"/>
      <c r="BP374" s="116"/>
      <c r="BQ374" s="116"/>
      <c r="BR374" s="116"/>
      <c r="BS374" s="116"/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/>
      <c r="EB374" s="116"/>
      <c r="EC374" s="116"/>
      <c r="ED374" s="116"/>
      <c r="EE374" s="116"/>
      <c r="EF374" s="116"/>
      <c r="EG374" s="116"/>
      <c r="EH374" s="116"/>
      <c r="EI374" s="116"/>
      <c r="EJ374" s="116"/>
      <c r="EK374" s="116"/>
      <c r="EL374" s="116"/>
      <c r="EM374" s="116"/>
      <c r="EN374" s="116"/>
      <c r="EO374" s="116"/>
      <c r="EP374" s="116"/>
      <c r="EQ374" s="116"/>
      <c r="ER374" s="116"/>
      <c r="ES374" s="116"/>
      <c r="ET374" s="116"/>
      <c r="EU374" s="116"/>
      <c r="EV374" s="116"/>
      <c r="EW374" s="116"/>
      <c r="EX374" s="116"/>
      <c r="EY374" s="116"/>
      <c r="EZ374" s="116"/>
      <c r="FA374" s="116"/>
      <c r="FB374" s="116"/>
      <c r="FC374" s="116"/>
      <c r="FD374" s="116"/>
      <c r="FE374" s="116"/>
      <c r="FF374" s="116"/>
      <c r="FG374" s="116"/>
      <c r="FH374" s="116"/>
      <c r="FI374" s="116"/>
      <c r="FJ374" s="116"/>
      <c r="FK374" s="116"/>
      <c r="FL374" s="116"/>
      <c r="FM374" s="116"/>
      <c r="FN374" s="116"/>
      <c r="FO374" s="116"/>
      <c r="FP374" s="116"/>
      <c r="FQ374" s="116"/>
      <c r="FR374" s="116"/>
      <c r="FS374" s="116"/>
      <c r="FT374" s="116"/>
      <c r="FU374" s="116"/>
      <c r="FV374" s="116"/>
      <c r="FW374" s="116"/>
      <c r="FX374" s="116"/>
      <c r="FY374" s="116"/>
      <c r="FZ374" s="116"/>
      <c r="GA374" s="116"/>
      <c r="GB374" s="116"/>
      <c r="GC374" s="116"/>
      <c r="GD374" s="116"/>
      <c r="GE374" s="116"/>
      <c r="GF374" s="116"/>
      <c r="GG374" s="116"/>
      <c r="GH374" s="116"/>
      <c r="GI374" s="116"/>
    </row>
    <row r="375" spans="1:191">
      <c r="A375" s="727" t="s">
        <v>0</v>
      </c>
      <c r="B375" s="727"/>
      <c r="C375" s="9" t="s">
        <v>252</v>
      </c>
      <c r="D375" t="s">
        <v>253</v>
      </c>
      <c r="E375" s="113">
        <v>0</v>
      </c>
      <c r="F375" s="113">
        <v>0</v>
      </c>
      <c r="G375" s="113">
        <v>0</v>
      </c>
      <c r="H375" s="113">
        <v>0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113">
        <v>0</v>
      </c>
      <c r="S375" s="113">
        <v>0</v>
      </c>
      <c r="T375" s="113">
        <v>0</v>
      </c>
      <c r="U375" s="113">
        <v>0</v>
      </c>
      <c r="V375" s="113">
        <v>0</v>
      </c>
      <c r="W375" s="113">
        <v>0</v>
      </c>
      <c r="X375" s="113">
        <v>0</v>
      </c>
      <c r="Y375" s="113">
        <v>0</v>
      </c>
      <c r="Z375" s="113">
        <v>0</v>
      </c>
      <c r="AA375" s="113">
        <v>0</v>
      </c>
      <c r="AB375" s="113">
        <v>0</v>
      </c>
      <c r="AC375" s="113">
        <v>0</v>
      </c>
      <c r="AD375" s="113">
        <v>0</v>
      </c>
      <c r="AE375" s="113">
        <v>0</v>
      </c>
      <c r="AF375" s="113">
        <v>0</v>
      </c>
      <c r="AG375" s="113">
        <v>0</v>
      </c>
      <c r="AH375" s="113">
        <v>0</v>
      </c>
      <c r="AI375" s="113">
        <v>0</v>
      </c>
      <c r="AJ375" s="113">
        <v>0</v>
      </c>
      <c r="AK375" s="113">
        <v>0</v>
      </c>
      <c r="AL375" s="113">
        <v>0</v>
      </c>
      <c r="AM375" s="113">
        <v>0</v>
      </c>
      <c r="AN375" s="113">
        <v>0</v>
      </c>
      <c r="AO375" s="113">
        <v>0</v>
      </c>
      <c r="AP375" s="113">
        <v>0</v>
      </c>
      <c r="AQ375" s="113">
        <v>0</v>
      </c>
      <c r="AR375" s="113">
        <v>0</v>
      </c>
      <c r="AS375" s="113">
        <v>0</v>
      </c>
      <c r="AT375" s="113">
        <v>0</v>
      </c>
      <c r="AU375" s="113">
        <v>0</v>
      </c>
      <c r="AV375" s="113">
        <v>0</v>
      </c>
      <c r="AW375" s="113">
        <v>0</v>
      </c>
      <c r="AX375" s="113">
        <v>0</v>
      </c>
      <c r="AY375" s="113">
        <v>0</v>
      </c>
      <c r="AZ375" s="113">
        <v>0</v>
      </c>
      <c r="BA375" s="113">
        <v>0</v>
      </c>
      <c r="BB375" s="113">
        <v>0</v>
      </c>
      <c r="BC375" s="113">
        <v>0</v>
      </c>
      <c r="BD375" s="113">
        <v>0</v>
      </c>
      <c r="BE375" s="113">
        <v>0</v>
      </c>
      <c r="BF375" s="113">
        <v>0</v>
      </c>
      <c r="BG375" s="113">
        <v>0</v>
      </c>
      <c r="BH375" s="113">
        <v>0</v>
      </c>
      <c r="BI375" s="113">
        <v>0</v>
      </c>
      <c r="BJ375" s="113">
        <v>0</v>
      </c>
      <c r="BK375" s="113">
        <v>0</v>
      </c>
      <c r="BL375" s="113">
        <v>0</v>
      </c>
      <c r="BM375" s="113">
        <v>0</v>
      </c>
      <c r="BN375" s="113">
        <v>0</v>
      </c>
      <c r="BO375" s="113">
        <v>0</v>
      </c>
      <c r="BP375" s="113">
        <v>0</v>
      </c>
      <c r="BQ375" s="113">
        <v>0</v>
      </c>
      <c r="BR375" s="113">
        <v>0</v>
      </c>
      <c r="BS375" s="113">
        <v>13448.63</v>
      </c>
      <c r="BT375" s="113">
        <v>0</v>
      </c>
      <c r="BU375" s="113">
        <v>0</v>
      </c>
      <c r="BV375" s="113">
        <v>0</v>
      </c>
      <c r="BW375" s="113">
        <v>0</v>
      </c>
      <c r="BX375" s="113">
        <v>0</v>
      </c>
      <c r="BY375" s="113">
        <v>0</v>
      </c>
      <c r="BZ375" s="113">
        <v>0</v>
      </c>
      <c r="CA375" s="113">
        <v>0</v>
      </c>
      <c r="CB375" s="113">
        <v>0</v>
      </c>
      <c r="CC375" s="113">
        <v>0</v>
      </c>
      <c r="CD375" s="113">
        <v>0</v>
      </c>
      <c r="CE375" s="113">
        <v>0</v>
      </c>
      <c r="CF375" s="113">
        <v>0</v>
      </c>
      <c r="CG375" s="113">
        <v>0</v>
      </c>
      <c r="CH375" s="113">
        <v>0</v>
      </c>
      <c r="CI375" s="113">
        <v>0</v>
      </c>
      <c r="CJ375" s="113">
        <v>0</v>
      </c>
      <c r="CK375" s="113">
        <v>0</v>
      </c>
      <c r="CL375" s="113">
        <v>1737.32</v>
      </c>
      <c r="CM375" s="113">
        <v>0</v>
      </c>
      <c r="CN375" s="113">
        <v>0</v>
      </c>
      <c r="CO375" s="113">
        <v>0</v>
      </c>
      <c r="CP375" s="113">
        <v>0</v>
      </c>
      <c r="CQ375" s="113">
        <v>0</v>
      </c>
      <c r="CR375" s="113">
        <v>0</v>
      </c>
      <c r="CS375" s="113">
        <v>0</v>
      </c>
      <c r="CT375" s="113">
        <v>0</v>
      </c>
      <c r="CU375" s="113">
        <v>0</v>
      </c>
      <c r="CV375" s="113">
        <v>0</v>
      </c>
      <c r="CW375" s="113">
        <v>0</v>
      </c>
      <c r="CX375" s="113">
        <v>0</v>
      </c>
      <c r="CY375" s="113">
        <v>0</v>
      </c>
      <c r="CZ375" s="113">
        <v>0</v>
      </c>
      <c r="DA375" s="113">
        <v>0</v>
      </c>
      <c r="DB375" s="113">
        <v>0</v>
      </c>
      <c r="DC375" s="113">
        <v>0</v>
      </c>
      <c r="DD375" s="113">
        <v>0</v>
      </c>
      <c r="DE375" s="113">
        <v>0</v>
      </c>
      <c r="DF375" s="113">
        <v>0</v>
      </c>
      <c r="DG375" s="113">
        <v>0</v>
      </c>
      <c r="DH375" s="113">
        <v>0</v>
      </c>
      <c r="DI375" s="113">
        <v>0</v>
      </c>
      <c r="DJ375" s="113">
        <v>0</v>
      </c>
      <c r="DK375" s="113">
        <v>0</v>
      </c>
      <c r="DL375" s="113">
        <v>0</v>
      </c>
      <c r="DM375" s="113">
        <v>0</v>
      </c>
      <c r="DN375" s="113">
        <v>0</v>
      </c>
      <c r="DO375" s="113">
        <v>0</v>
      </c>
      <c r="DP375" s="113">
        <v>0</v>
      </c>
      <c r="DQ375" s="113">
        <v>0</v>
      </c>
      <c r="DR375" s="113">
        <v>0</v>
      </c>
      <c r="DS375" s="113">
        <v>0</v>
      </c>
      <c r="DT375" s="113">
        <v>0</v>
      </c>
      <c r="DU375" s="113">
        <v>0</v>
      </c>
      <c r="DV375" s="113">
        <v>0</v>
      </c>
      <c r="DW375" s="113">
        <v>0</v>
      </c>
      <c r="DX375" s="113">
        <v>0</v>
      </c>
      <c r="DY375" s="113">
        <v>0</v>
      </c>
      <c r="DZ375" s="113">
        <v>0</v>
      </c>
      <c r="EA375" s="113">
        <v>0</v>
      </c>
      <c r="EB375" s="113">
        <v>0</v>
      </c>
      <c r="EC375" s="113">
        <v>0</v>
      </c>
      <c r="ED375" s="113">
        <v>0</v>
      </c>
      <c r="EE375" s="113">
        <v>0</v>
      </c>
      <c r="EF375" s="113">
        <v>0</v>
      </c>
      <c r="EG375" s="113">
        <v>0</v>
      </c>
      <c r="EH375" s="113">
        <v>0</v>
      </c>
      <c r="EI375" s="113">
        <v>0</v>
      </c>
      <c r="EJ375" s="113">
        <v>0</v>
      </c>
      <c r="EK375" s="113">
        <v>0</v>
      </c>
      <c r="EL375" s="113">
        <v>0</v>
      </c>
      <c r="EM375" s="113">
        <v>0</v>
      </c>
      <c r="EN375" s="113">
        <v>0</v>
      </c>
      <c r="EO375" s="113">
        <v>0</v>
      </c>
      <c r="EP375" s="113">
        <v>0</v>
      </c>
      <c r="EQ375" s="113">
        <v>0</v>
      </c>
      <c r="ER375" s="113">
        <v>0</v>
      </c>
      <c r="ES375" s="113">
        <v>0</v>
      </c>
      <c r="ET375" s="113">
        <v>0</v>
      </c>
      <c r="EU375" s="113">
        <v>0</v>
      </c>
      <c r="EV375" s="113">
        <v>0</v>
      </c>
      <c r="EW375" s="113">
        <v>0</v>
      </c>
      <c r="EX375" s="113">
        <v>0</v>
      </c>
      <c r="EY375" s="113">
        <v>0</v>
      </c>
      <c r="EZ375" s="113">
        <v>0</v>
      </c>
      <c r="FA375" s="113">
        <v>0</v>
      </c>
      <c r="FB375" s="113">
        <v>0</v>
      </c>
      <c r="FC375" s="113">
        <v>0</v>
      </c>
      <c r="FD375" s="113">
        <v>0</v>
      </c>
      <c r="FE375" s="113">
        <v>0</v>
      </c>
      <c r="FF375" s="113">
        <v>0</v>
      </c>
      <c r="FG375" s="113">
        <v>0</v>
      </c>
      <c r="FH375" s="113">
        <v>0</v>
      </c>
      <c r="FI375" s="113">
        <v>0</v>
      </c>
      <c r="FJ375" s="113">
        <v>0</v>
      </c>
      <c r="FK375" s="113">
        <v>0</v>
      </c>
      <c r="FL375" s="113">
        <v>0</v>
      </c>
      <c r="FM375" s="113">
        <v>0</v>
      </c>
      <c r="FN375" s="113">
        <v>0</v>
      </c>
      <c r="FO375" s="113">
        <v>0</v>
      </c>
      <c r="FP375" s="113">
        <v>0</v>
      </c>
      <c r="FQ375" s="113">
        <v>0</v>
      </c>
      <c r="FR375" s="113">
        <v>0</v>
      </c>
      <c r="FS375" s="113">
        <v>0</v>
      </c>
      <c r="FT375" s="113">
        <v>0</v>
      </c>
      <c r="FU375" s="113">
        <v>0</v>
      </c>
      <c r="FV375" s="113">
        <v>0</v>
      </c>
      <c r="FW375" s="113">
        <v>0</v>
      </c>
      <c r="FX375" s="113">
        <v>0</v>
      </c>
      <c r="FY375" s="113">
        <v>0</v>
      </c>
      <c r="FZ375" s="113">
        <v>0</v>
      </c>
      <c r="GA375" s="113">
        <v>0</v>
      </c>
      <c r="GB375" s="113">
        <v>0</v>
      </c>
      <c r="GC375" s="113">
        <v>0</v>
      </c>
      <c r="GD375" s="113">
        <v>0</v>
      </c>
      <c r="GE375" s="113">
        <v>0</v>
      </c>
      <c r="GF375" s="113">
        <v>0</v>
      </c>
      <c r="GG375" s="113">
        <v>0</v>
      </c>
      <c r="GH375" s="113">
        <v>0</v>
      </c>
      <c r="GI375" s="113">
        <f>SUM(E375:GH375)</f>
        <v>15185.949999999999</v>
      </c>
    </row>
    <row r="376" spans="1:191" ht="10.5">
      <c r="A376" s="7" t="s">
        <v>506</v>
      </c>
      <c r="B376" s="726" t="s">
        <v>507</v>
      </c>
      <c r="C376" s="726"/>
      <c r="D376" s="72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  <c r="AE376" s="116"/>
      <c r="AF376" s="116"/>
      <c r="AG376" s="116"/>
      <c r="AH376" s="116"/>
      <c r="AI376" s="116"/>
      <c r="AJ376" s="116"/>
      <c r="AK376" s="116"/>
      <c r="AL376" s="116"/>
      <c r="AM376" s="116"/>
      <c r="AN376" s="116"/>
      <c r="AO376" s="116"/>
      <c r="AP376" s="116"/>
      <c r="AQ376" s="116"/>
      <c r="AR376" s="116"/>
      <c r="AS376" s="116"/>
      <c r="AT376" s="116"/>
      <c r="AU376" s="116"/>
      <c r="AV376" s="116"/>
      <c r="AW376" s="116"/>
      <c r="AX376" s="116"/>
      <c r="AY376" s="116"/>
      <c r="AZ376" s="116"/>
      <c r="BA376" s="116"/>
      <c r="BB376" s="116"/>
      <c r="BC376" s="116"/>
      <c r="BD376" s="116"/>
      <c r="BE376" s="116"/>
      <c r="BF376" s="116"/>
      <c r="BG376" s="116"/>
      <c r="BH376" s="116"/>
      <c r="BI376" s="116"/>
      <c r="BJ376" s="116"/>
      <c r="BK376" s="116"/>
      <c r="BL376" s="116"/>
      <c r="BM376" s="116"/>
      <c r="BN376" s="116"/>
      <c r="BO376" s="116"/>
      <c r="BP376" s="116"/>
      <c r="BQ376" s="116"/>
      <c r="BR376" s="116"/>
      <c r="BS376" s="116"/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/>
      <c r="EB376" s="116"/>
      <c r="EC376" s="116"/>
      <c r="ED376" s="116"/>
      <c r="EE376" s="116"/>
      <c r="EF376" s="116"/>
      <c r="EG376" s="116"/>
      <c r="EH376" s="116"/>
      <c r="EI376" s="116"/>
      <c r="EJ376" s="116"/>
      <c r="EK376" s="116"/>
      <c r="EL376" s="116"/>
      <c r="EM376" s="116"/>
      <c r="EN376" s="116"/>
      <c r="EO376" s="116"/>
      <c r="EP376" s="116"/>
      <c r="EQ376" s="116"/>
      <c r="ER376" s="116"/>
      <c r="ES376" s="116"/>
      <c r="ET376" s="116"/>
      <c r="EU376" s="116"/>
      <c r="EV376" s="116"/>
      <c r="EW376" s="116"/>
      <c r="EX376" s="116"/>
      <c r="EY376" s="116"/>
      <c r="EZ376" s="116"/>
      <c r="FA376" s="116"/>
      <c r="FB376" s="116"/>
      <c r="FC376" s="116"/>
      <c r="FD376" s="116"/>
      <c r="FE376" s="116"/>
      <c r="FF376" s="116"/>
      <c r="FG376" s="116"/>
      <c r="FH376" s="116"/>
      <c r="FI376" s="116"/>
      <c r="FJ376" s="116"/>
      <c r="FK376" s="116"/>
      <c r="FL376" s="116"/>
      <c r="FM376" s="116"/>
      <c r="FN376" s="116"/>
      <c r="FO376" s="116"/>
      <c r="FP376" s="116"/>
      <c r="FQ376" s="116"/>
      <c r="FR376" s="116"/>
      <c r="FS376" s="116"/>
      <c r="FT376" s="116"/>
      <c r="FU376" s="116"/>
      <c r="FV376" s="116"/>
      <c r="FW376" s="116"/>
      <c r="FX376" s="116"/>
      <c r="FY376" s="116"/>
      <c r="FZ376" s="116"/>
      <c r="GA376" s="116"/>
      <c r="GB376" s="116"/>
      <c r="GC376" s="116"/>
      <c r="GD376" s="116"/>
      <c r="GE376" s="116"/>
      <c r="GF376" s="116"/>
      <c r="GG376" s="116"/>
      <c r="GH376" s="116"/>
      <c r="GI376" s="116"/>
    </row>
    <row r="377" spans="1:191">
      <c r="A377" s="727" t="s">
        <v>0</v>
      </c>
      <c r="B377" s="727"/>
      <c r="C377" s="9" t="s">
        <v>223</v>
      </c>
      <c r="D377" t="s">
        <v>224</v>
      </c>
      <c r="E377" s="113">
        <v>0</v>
      </c>
      <c r="F377" s="113">
        <v>0</v>
      </c>
      <c r="G377" s="113">
        <v>0</v>
      </c>
      <c r="H377" s="113">
        <v>0</v>
      </c>
      <c r="I377" s="113">
        <v>0</v>
      </c>
      <c r="J377" s="113">
        <v>0</v>
      </c>
      <c r="K377" s="113">
        <v>0</v>
      </c>
      <c r="L377" s="113">
        <v>0</v>
      </c>
      <c r="M377" s="113">
        <v>0</v>
      </c>
      <c r="N377" s="113">
        <v>51419.76</v>
      </c>
      <c r="O377" s="113">
        <v>0</v>
      </c>
      <c r="P377" s="113">
        <v>0</v>
      </c>
      <c r="Q377" s="113">
        <v>0</v>
      </c>
      <c r="R377" s="113">
        <v>0</v>
      </c>
      <c r="S377" s="113">
        <v>0</v>
      </c>
      <c r="T377" s="113">
        <v>0</v>
      </c>
      <c r="U377" s="113">
        <v>0</v>
      </c>
      <c r="V377" s="113">
        <v>0</v>
      </c>
      <c r="W377" s="113">
        <v>0</v>
      </c>
      <c r="X377" s="113">
        <v>0</v>
      </c>
      <c r="Y377" s="113">
        <v>0</v>
      </c>
      <c r="Z377" s="113">
        <v>0</v>
      </c>
      <c r="AA377" s="113">
        <v>0</v>
      </c>
      <c r="AB377" s="113">
        <v>0</v>
      </c>
      <c r="AC377" s="113">
        <v>0</v>
      </c>
      <c r="AD377" s="113">
        <v>0</v>
      </c>
      <c r="AE377" s="113">
        <v>0</v>
      </c>
      <c r="AF377" s="113">
        <v>0</v>
      </c>
      <c r="AG377" s="113">
        <v>0</v>
      </c>
      <c r="AH377" s="113">
        <v>0</v>
      </c>
      <c r="AI377" s="113">
        <v>0</v>
      </c>
      <c r="AJ377" s="113">
        <v>0</v>
      </c>
      <c r="AK377" s="113">
        <v>0</v>
      </c>
      <c r="AL377" s="113">
        <v>0</v>
      </c>
      <c r="AM377" s="113">
        <v>0</v>
      </c>
      <c r="AN377" s="113">
        <v>0</v>
      </c>
      <c r="AO377" s="113">
        <v>0</v>
      </c>
      <c r="AP377" s="113">
        <v>0</v>
      </c>
      <c r="AQ377" s="113">
        <v>0</v>
      </c>
      <c r="AR377" s="113">
        <v>0</v>
      </c>
      <c r="AS377" s="113">
        <v>0</v>
      </c>
      <c r="AT377" s="113">
        <v>0</v>
      </c>
      <c r="AU377" s="113">
        <v>0</v>
      </c>
      <c r="AV377" s="113">
        <v>0</v>
      </c>
      <c r="AW377" s="113">
        <v>0</v>
      </c>
      <c r="AX377" s="113">
        <v>0</v>
      </c>
      <c r="AY377" s="113">
        <v>0</v>
      </c>
      <c r="AZ377" s="113">
        <v>0</v>
      </c>
      <c r="BA377" s="113">
        <v>0</v>
      </c>
      <c r="BB377" s="113">
        <v>0</v>
      </c>
      <c r="BC377" s="113">
        <v>0</v>
      </c>
      <c r="BD377" s="113">
        <v>0</v>
      </c>
      <c r="BE377" s="113">
        <v>0</v>
      </c>
      <c r="BF377" s="113">
        <v>0</v>
      </c>
      <c r="BG377" s="113">
        <v>0</v>
      </c>
      <c r="BH377" s="113">
        <v>0</v>
      </c>
      <c r="BI377" s="113">
        <v>0</v>
      </c>
      <c r="BJ377" s="113">
        <v>0</v>
      </c>
      <c r="BK377" s="113">
        <v>0</v>
      </c>
      <c r="BL377" s="113">
        <v>0</v>
      </c>
      <c r="BM377" s="113">
        <v>0</v>
      </c>
      <c r="BN377" s="113">
        <v>0</v>
      </c>
      <c r="BO377" s="113">
        <v>0</v>
      </c>
      <c r="BP377" s="113">
        <v>0</v>
      </c>
      <c r="BQ377" s="113">
        <v>0</v>
      </c>
      <c r="BR377" s="113">
        <v>0</v>
      </c>
      <c r="BS377" s="113">
        <v>0</v>
      </c>
      <c r="BT377" s="113">
        <v>0</v>
      </c>
      <c r="BU377" s="113">
        <v>0</v>
      </c>
      <c r="BV377" s="113">
        <v>0</v>
      </c>
      <c r="BW377" s="113">
        <v>0</v>
      </c>
      <c r="BX377" s="113">
        <v>0</v>
      </c>
      <c r="BY377" s="113">
        <v>0</v>
      </c>
      <c r="BZ377" s="113">
        <v>0</v>
      </c>
      <c r="CA377" s="113">
        <v>0</v>
      </c>
      <c r="CB377" s="113">
        <v>0</v>
      </c>
      <c r="CC377" s="113">
        <v>0</v>
      </c>
      <c r="CD377" s="113">
        <v>0</v>
      </c>
      <c r="CE377" s="113">
        <v>0</v>
      </c>
      <c r="CF377" s="113">
        <v>0</v>
      </c>
      <c r="CG377" s="113">
        <v>0</v>
      </c>
      <c r="CH377" s="113">
        <v>0</v>
      </c>
      <c r="CI377" s="113">
        <v>0</v>
      </c>
      <c r="CJ377" s="113">
        <v>0</v>
      </c>
      <c r="CK377" s="113">
        <v>0</v>
      </c>
      <c r="CL377" s="113">
        <v>0</v>
      </c>
      <c r="CM377" s="113">
        <v>0</v>
      </c>
      <c r="CN377" s="113">
        <v>0</v>
      </c>
      <c r="CO377" s="113">
        <v>0</v>
      </c>
      <c r="CP377" s="113">
        <v>0</v>
      </c>
      <c r="CQ377" s="113">
        <v>0</v>
      </c>
      <c r="CR377" s="113">
        <v>0</v>
      </c>
      <c r="CS377" s="113">
        <v>0</v>
      </c>
      <c r="CT377" s="113">
        <v>0</v>
      </c>
      <c r="CU377" s="113">
        <v>0</v>
      </c>
      <c r="CV377" s="113">
        <v>0</v>
      </c>
      <c r="CW377" s="113">
        <v>0</v>
      </c>
      <c r="CX377" s="113">
        <v>0</v>
      </c>
      <c r="CY377" s="113">
        <v>0</v>
      </c>
      <c r="CZ377" s="113">
        <v>0</v>
      </c>
      <c r="DA377" s="113">
        <v>0</v>
      </c>
      <c r="DB377" s="113">
        <v>0</v>
      </c>
      <c r="DC377" s="113">
        <v>0</v>
      </c>
      <c r="DD377" s="113">
        <v>0</v>
      </c>
      <c r="DE377" s="113">
        <v>0</v>
      </c>
      <c r="DF377" s="113">
        <v>0</v>
      </c>
      <c r="DG377" s="113">
        <v>0</v>
      </c>
      <c r="DH377" s="113">
        <v>0</v>
      </c>
      <c r="DI377" s="113">
        <v>0</v>
      </c>
      <c r="DJ377" s="113">
        <v>0</v>
      </c>
      <c r="DK377" s="113">
        <v>0</v>
      </c>
      <c r="DL377" s="113">
        <v>0</v>
      </c>
      <c r="DM377" s="113">
        <v>0</v>
      </c>
      <c r="DN377" s="113">
        <v>0</v>
      </c>
      <c r="DO377" s="113">
        <v>0</v>
      </c>
      <c r="DP377" s="113">
        <v>0</v>
      </c>
      <c r="DQ377" s="113">
        <v>0</v>
      </c>
      <c r="DR377" s="113">
        <v>0</v>
      </c>
      <c r="DS377" s="113">
        <v>0</v>
      </c>
      <c r="DT377" s="113">
        <v>0</v>
      </c>
      <c r="DU377" s="113">
        <v>0</v>
      </c>
      <c r="DV377" s="113">
        <v>0</v>
      </c>
      <c r="DW377" s="113">
        <v>0</v>
      </c>
      <c r="DX377" s="113">
        <v>0</v>
      </c>
      <c r="DY377" s="113">
        <v>0</v>
      </c>
      <c r="DZ377" s="113">
        <v>0</v>
      </c>
      <c r="EA377" s="113">
        <v>0</v>
      </c>
      <c r="EB377" s="113">
        <v>0</v>
      </c>
      <c r="EC377" s="113">
        <v>0</v>
      </c>
      <c r="ED377" s="113">
        <v>0</v>
      </c>
      <c r="EE377" s="113">
        <v>0</v>
      </c>
      <c r="EF377" s="113">
        <v>0</v>
      </c>
      <c r="EG377" s="113">
        <v>0</v>
      </c>
      <c r="EH377" s="113">
        <v>0</v>
      </c>
      <c r="EI377" s="113">
        <v>0</v>
      </c>
      <c r="EJ377" s="113">
        <v>0</v>
      </c>
      <c r="EK377" s="113">
        <v>0</v>
      </c>
      <c r="EL377" s="113">
        <v>0</v>
      </c>
      <c r="EM377" s="113">
        <v>0</v>
      </c>
      <c r="EN377" s="113">
        <v>0</v>
      </c>
      <c r="EO377" s="113">
        <v>0</v>
      </c>
      <c r="EP377" s="113">
        <v>0</v>
      </c>
      <c r="EQ377" s="113">
        <v>0</v>
      </c>
      <c r="ER377" s="113">
        <v>0</v>
      </c>
      <c r="ES377" s="113">
        <v>0</v>
      </c>
      <c r="ET377" s="113">
        <v>0</v>
      </c>
      <c r="EU377" s="113">
        <v>0</v>
      </c>
      <c r="EV377" s="113">
        <v>0</v>
      </c>
      <c r="EW377" s="113">
        <v>0</v>
      </c>
      <c r="EX377" s="113">
        <v>0</v>
      </c>
      <c r="EY377" s="113">
        <v>0</v>
      </c>
      <c r="EZ377" s="113">
        <v>0</v>
      </c>
      <c r="FA377" s="113">
        <v>0</v>
      </c>
      <c r="FB377" s="113">
        <v>0</v>
      </c>
      <c r="FC377" s="113">
        <v>0</v>
      </c>
      <c r="FD377" s="113">
        <v>0</v>
      </c>
      <c r="FE377" s="113">
        <v>0</v>
      </c>
      <c r="FF377" s="113">
        <v>0</v>
      </c>
      <c r="FG377" s="113">
        <v>0</v>
      </c>
      <c r="FH377" s="113">
        <v>0</v>
      </c>
      <c r="FI377" s="113">
        <v>0</v>
      </c>
      <c r="FJ377" s="113">
        <v>0</v>
      </c>
      <c r="FK377" s="113">
        <v>0</v>
      </c>
      <c r="FL377" s="113">
        <v>0</v>
      </c>
      <c r="FM377" s="113">
        <v>0</v>
      </c>
      <c r="FN377" s="113">
        <v>0</v>
      </c>
      <c r="FO377" s="113">
        <v>0</v>
      </c>
      <c r="FP377" s="113">
        <v>0</v>
      </c>
      <c r="FQ377" s="113">
        <v>0</v>
      </c>
      <c r="FR377" s="113">
        <v>0</v>
      </c>
      <c r="FS377" s="113">
        <v>0</v>
      </c>
      <c r="FT377" s="113">
        <v>0</v>
      </c>
      <c r="FU377" s="113">
        <v>0</v>
      </c>
      <c r="FV377" s="113">
        <v>0</v>
      </c>
      <c r="FW377" s="113">
        <v>0</v>
      </c>
      <c r="FX377" s="113">
        <v>0</v>
      </c>
      <c r="FY377" s="113">
        <v>0</v>
      </c>
      <c r="FZ377" s="113">
        <v>0</v>
      </c>
      <c r="GA377" s="113">
        <v>0</v>
      </c>
      <c r="GB377" s="113">
        <v>0</v>
      </c>
      <c r="GC377" s="113">
        <v>0</v>
      </c>
      <c r="GD377" s="113">
        <v>0</v>
      </c>
      <c r="GE377" s="113">
        <v>0</v>
      </c>
      <c r="GF377" s="113">
        <v>0</v>
      </c>
      <c r="GG377" s="113">
        <v>0</v>
      </c>
      <c r="GH377" s="113">
        <v>0</v>
      </c>
      <c r="GI377" s="113">
        <f>SUM(E377:GH377)</f>
        <v>51419.76</v>
      </c>
    </row>
    <row r="378" spans="1:191">
      <c r="A378" s="727" t="s">
        <v>0</v>
      </c>
      <c r="B378" s="727"/>
      <c r="C378" s="9" t="s">
        <v>225</v>
      </c>
      <c r="D378" t="s">
        <v>226</v>
      </c>
      <c r="E378" s="113">
        <v>0</v>
      </c>
      <c r="F378" s="113">
        <v>0</v>
      </c>
      <c r="G378" s="113">
        <v>0</v>
      </c>
      <c r="H378" s="113">
        <v>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27368.73</v>
      </c>
      <c r="O378" s="113">
        <v>0</v>
      </c>
      <c r="P378" s="113">
        <v>0</v>
      </c>
      <c r="Q378" s="113">
        <v>0</v>
      </c>
      <c r="R378" s="113">
        <v>0</v>
      </c>
      <c r="S378" s="113">
        <v>0</v>
      </c>
      <c r="T378" s="113">
        <v>0</v>
      </c>
      <c r="U378" s="113">
        <v>0</v>
      </c>
      <c r="V378" s="113">
        <v>0</v>
      </c>
      <c r="W378" s="113">
        <v>0</v>
      </c>
      <c r="X378" s="113">
        <v>0</v>
      </c>
      <c r="Y378" s="113">
        <v>0</v>
      </c>
      <c r="Z378" s="113">
        <v>0</v>
      </c>
      <c r="AA378" s="113">
        <v>0</v>
      </c>
      <c r="AB378" s="113">
        <v>0</v>
      </c>
      <c r="AC378" s="113">
        <v>0</v>
      </c>
      <c r="AD378" s="113">
        <v>0</v>
      </c>
      <c r="AE378" s="113">
        <v>0</v>
      </c>
      <c r="AF378" s="113">
        <v>0</v>
      </c>
      <c r="AG378" s="113">
        <v>0</v>
      </c>
      <c r="AH378" s="113">
        <v>0</v>
      </c>
      <c r="AI378" s="113">
        <v>0</v>
      </c>
      <c r="AJ378" s="113">
        <v>0</v>
      </c>
      <c r="AK378" s="113">
        <v>0</v>
      </c>
      <c r="AL378" s="113">
        <v>0</v>
      </c>
      <c r="AM378" s="113">
        <v>0</v>
      </c>
      <c r="AN378" s="113">
        <v>0</v>
      </c>
      <c r="AO378" s="113">
        <v>0</v>
      </c>
      <c r="AP378" s="113">
        <v>0</v>
      </c>
      <c r="AQ378" s="113">
        <v>0</v>
      </c>
      <c r="AR378" s="113">
        <v>0</v>
      </c>
      <c r="AS378" s="113">
        <v>0</v>
      </c>
      <c r="AT378" s="113">
        <v>0</v>
      </c>
      <c r="AU378" s="113">
        <v>0</v>
      </c>
      <c r="AV378" s="113">
        <v>0</v>
      </c>
      <c r="AW378" s="113">
        <v>0</v>
      </c>
      <c r="AX378" s="113">
        <v>0</v>
      </c>
      <c r="AY378" s="113">
        <v>0</v>
      </c>
      <c r="AZ378" s="113">
        <v>0</v>
      </c>
      <c r="BA378" s="113">
        <v>0</v>
      </c>
      <c r="BB378" s="113">
        <v>0</v>
      </c>
      <c r="BC378" s="113">
        <v>0</v>
      </c>
      <c r="BD378" s="113">
        <v>0</v>
      </c>
      <c r="BE378" s="113">
        <v>0</v>
      </c>
      <c r="BF378" s="113">
        <v>0</v>
      </c>
      <c r="BG378" s="113">
        <v>0</v>
      </c>
      <c r="BH378" s="113">
        <v>0</v>
      </c>
      <c r="BI378" s="113">
        <v>0</v>
      </c>
      <c r="BJ378" s="113">
        <v>0</v>
      </c>
      <c r="BK378" s="113">
        <v>0</v>
      </c>
      <c r="BL378" s="113">
        <v>0</v>
      </c>
      <c r="BM378" s="113">
        <v>0</v>
      </c>
      <c r="BN378" s="113">
        <v>0</v>
      </c>
      <c r="BO378" s="113">
        <v>0</v>
      </c>
      <c r="BP378" s="113">
        <v>0</v>
      </c>
      <c r="BQ378" s="113">
        <v>0</v>
      </c>
      <c r="BR378" s="113">
        <v>0</v>
      </c>
      <c r="BS378" s="113">
        <v>0</v>
      </c>
      <c r="BT378" s="113">
        <v>0</v>
      </c>
      <c r="BU378" s="113">
        <v>0</v>
      </c>
      <c r="BV378" s="113">
        <v>0</v>
      </c>
      <c r="BW378" s="113">
        <v>0</v>
      </c>
      <c r="BX378" s="113">
        <v>0</v>
      </c>
      <c r="BY378" s="113">
        <v>0</v>
      </c>
      <c r="BZ378" s="113">
        <v>0</v>
      </c>
      <c r="CA378" s="113">
        <v>0</v>
      </c>
      <c r="CB378" s="113">
        <v>0</v>
      </c>
      <c r="CC378" s="113">
        <v>0</v>
      </c>
      <c r="CD378" s="113">
        <v>0</v>
      </c>
      <c r="CE378" s="113">
        <v>0</v>
      </c>
      <c r="CF378" s="113">
        <v>0</v>
      </c>
      <c r="CG378" s="113">
        <v>0</v>
      </c>
      <c r="CH378" s="113">
        <v>0</v>
      </c>
      <c r="CI378" s="113">
        <v>0</v>
      </c>
      <c r="CJ378" s="113">
        <v>0</v>
      </c>
      <c r="CK378" s="113">
        <v>0</v>
      </c>
      <c r="CL378" s="113">
        <v>0</v>
      </c>
      <c r="CM378" s="113">
        <v>0</v>
      </c>
      <c r="CN378" s="113">
        <v>0</v>
      </c>
      <c r="CO378" s="113">
        <v>0</v>
      </c>
      <c r="CP378" s="113">
        <v>0</v>
      </c>
      <c r="CQ378" s="113">
        <v>0</v>
      </c>
      <c r="CR378" s="113">
        <v>0</v>
      </c>
      <c r="CS378" s="113">
        <v>0</v>
      </c>
      <c r="CT378" s="113">
        <v>0</v>
      </c>
      <c r="CU378" s="113">
        <v>0</v>
      </c>
      <c r="CV378" s="113">
        <v>0</v>
      </c>
      <c r="CW378" s="113">
        <v>0</v>
      </c>
      <c r="CX378" s="113">
        <v>0</v>
      </c>
      <c r="CY378" s="113">
        <v>0</v>
      </c>
      <c r="CZ378" s="113">
        <v>0</v>
      </c>
      <c r="DA378" s="113">
        <v>0</v>
      </c>
      <c r="DB378" s="113">
        <v>0</v>
      </c>
      <c r="DC378" s="113">
        <v>0</v>
      </c>
      <c r="DD378" s="113">
        <v>0</v>
      </c>
      <c r="DE378" s="113">
        <v>0</v>
      </c>
      <c r="DF378" s="113">
        <v>0</v>
      </c>
      <c r="DG378" s="113">
        <v>0</v>
      </c>
      <c r="DH378" s="113">
        <v>0</v>
      </c>
      <c r="DI378" s="113">
        <v>0</v>
      </c>
      <c r="DJ378" s="113">
        <v>0</v>
      </c>
      <c r="DK378" s="113">
        <v>0</v>
      </c>
      <c r="DL378" s="113">
        <v>0</v>
      </c>
      <c r="DM378" s="113">
        <v>0</v>
      </c>
      <c r="DN378" s="113">
        <v>0</v>
      </c>
      <c r="DO378" s="113">
        <v>0</v>
      </c>
      <c r="DP378" s="113">
        <v>0</v>
      </c>
      <c r="DQ378" s="113">
        <v>0</v>
      </c>
      <c r="DR378" s="113">
        <v>0</v>
      </c>
      <c r="DS378" s="113">
        <v>0</v>
      </c>
      <c r="DT378" s="113">
        <v>0</v>
      </c>
      <c r="DU378" s="113">
        <v>0</v>
      </c>
      <c r="DV378" s="113">
        <v>0</v>
      </c>
      <c r="DW378" s="113">
        <v>0</v>
      </c>
      <c r="DX378" s="113">
        <v>0</v>
      </c>
      <c r="DY378" s="113">
        <v>0</v>
      </c>
      <c r="DZ378" s="113">
        <v>0</v>
      </c>
      <c r="EA378" s="113">
        <v>0</v>
      </c>
      <c r="EB378" s="113">
        <v>0</v>
      </c>
      <c r="EC378" s="113">
        <v>0</v>
      </c>
      <c r="ED378" s="113">
        <v>0</v>
      </c>
      <c r="EE378" s="113">
        <v>0</v>
      </c>
      <c r="EF378" s="113">
        <v>0</v>
      </c>
      <c r="EG378" s="113">
        <v>0</v>
      </c>
      <c r="EH378" s="113">
        <v>0</v>
      </c>
      <c r="EI378" s="113">
        <v>0</v>
      </c>
      <c r="EJ378" s="113">
        <v>0</v>
      </c>
      <c r="EK378" s="113">
        <v>0</v>
      </c>
      <c r="EL378" s="113">
        <v>0</v>
      </c>
      <c r="EM378" s="113">
        <v>0</v>
      </c>
      <c r="EN378" s="113">
        <v>0</v>
      </c>
      <c r="EO378" s="113">
        <v>0</v>
      </c>
      <c r="EP378" s="113">
        <v>0</v>
      </c>
      <c r="EQ378" s="113">
        <v>0</v>
      </c>
      <c r="ER378" s="113">
        <v>0</v>
      </c>
      <c r="ES378" s="113">
        <v>0</v>
      </c>
      <c r="ET378" s="113">
        <v>0</v>
      </c>
      <c r="EU378" s="113">
        <v>0</v>
      </c>
      <c r="EV378" s="113">
        <v>0</v>
      </c>
      <c r="EW378" s="113">
        <v>0</v>
      </c>
      <c r="EX378" s="113">
        <v>0</v>
      </c>
      <c r="EY378" s="113">
        <v>0</v>
      </c>
      <c r="EZ378" s="113">
        <v>0</v>
      </c>
      <c r="FA378" s="113">
        <v>0</v>
      </c>
      <c r="FB378" s="113">
        <v>0</v>
      </c>
      <c r="FC378" s="113">
        <v>0</v>
      </c>
      <c r="FD378" s="113">
        <v>0</v>
      </c>
      <c r="FE378" s="113">
        <v>0</v>
      </c>
      <c r="FF378" s="113">
        <v>0</v>
      </c>
      <c r="FG378" s="113">
        <v>0</v>
      </c>
      <c r="FH378" s="113">
        <v>0</v>
      </c>
      <c r="FI378" s="113">
        <v>0</v>
      </c>
      <c r="FJ378" s="113">
        <v>0</v>
      </c>
      <c r="FK378" s="113">
        <v>0</v>
      </c>
      <c r="FL378" s="113">
        <v>0</v>
      </c>
      <c r="FM378" s="113">
        <v>0</v>
      </c>
      <c r="FN378" s="113">
        <v>0</v>
      </c>
      <c r="FO378" s="113">
        <v>0</v>
      </c>
      <c r="FP378" s="113">
        <v>0</v>
      </c>
      <c r="FQ378" s="113">
        <v>0</v>
      </c>
      <c r="FR378" s="113">
        <v>0</v>
      </c>
      <c r="FS378" s="113">
        <v>0</v>
      </c>
      <c r="FT378" s="113">
        <v>0</v>
      </c>
      <c r="FU378" s="113">
        <v>0</v>
      </c>
      <c r="FV378" s="113">
        <v>0</v>
      </c>
      <c r="FW378" s="113">
        <v>0</v>
      </c>
      <c r="FX378" s="113">
        <v>0</v>
      </c>
      <c r="FY378" s="113">
        <v>0</v>
      </c>
      <c r="FZ378" s="113">
        <v>0</v>
      </c>
      <c r="GA378" s="113">
        <v>0</v>
      </c>
      <c r="GB378" s="113">
        <v>0</v>
      </c>
      <c r="GC378" s="113">
        <v>0</v>
      </c>
      <c r="GD378" s="113">
        <v>0</v>
      </c>
      <c r="GE378" s="113">
        <v>0</v>
      </c>
      <c r="GF378" s="113">
        <v>0</v>
      </c>
      <c r="GG378" s="113">
        <v>0</v>
      </c>
      <c r="GH378" s="113">
        <v>0</v>
      </c>
      <c r="GI378" s="113">
        <f>SUM(E378:GH378)</f>
        <v>27368.73</v>
      </c>
    </row>
    <row r="379" spans="1:191">
      <c r="A379" s="727" t="s">
        <v>0</v>
      </c>
      <c r="B379" s="727"/>
      <c r="C379" s="9" t="s">
        <v>227</v>
      </c>
      <c r="D379" t="s">
        <v>228</v>
      </c>
      <c r="E379" s="113">
        <v>0</v>
      </c>
      <c r="F379" s="113">
        <v>0</v>
      </c>
      <c r="G379" s="113">
        <v>0</v>
      </c>
      <c r="H379" s="113">
        <v>0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53.29</v>
      </c>
      <c r="O379" s="113">
        <v>0</v>
      </c>
      <c r="P379" s="113">
        <v>0</v>
      </c>
      <c r="Q379" s="113">
        <v>0</v>
      </c>
      <c r="R379" s="113">
        <v>0</v>
      </c>
      <c r="S379" s="113">
        <v>0</v>
      </c>
      <c r="T379" s="113">
        <v>0</v>
      </c>
      <c r="U379" s="113">
        <v>0</v>
      </c>
      <c r="V379" s="113">
        <v>0</v>
      </c>
      <c r="W379" s="113">
        <v>0</v>
      </c>
      <c r="X379" s="113">
        <v>0</v>
      </c>
      <c r="Y379" s="113">
        <v>0</v>
      </c>
      <c r="Z379" s="113">
        <v>0</v>
      </c>
      <c r="AA379" s="113">
        <v>0</v>
      </c>
      <c r="AB379" s="113">
        <v>0</v>
      </c>
      <c r="AC379" s="113">
        <v>0</v>
      </c>
      <c r="AD379" s="113">
        <v>0</v>
      </c>
      <c r="AE379" s="113">
        <v>0</v>
      </c>
      <c r="AF379" s="113">
        <v>0</v>
      </c>
      <c r="AG379" s="113">
        <v>0</v>
      </c>
      <c r="AH379" s="113">
        <v>0</v>
      </c>
      <c r="AI379" s="113">
        <v>0</v>
      </c>
      <c r="AJ379" s="113">
        <v>0</v>
      </c>
      <c r="AK379" s="113">
        <v>0</v>
      </c>
      <c r="AL379" s="113">
        <v>0</v>
      </c>
      <c r="AM379" s="113">
        <v>0</v>
      </c>
      <c r="AN379" s="113">
        <v>0</v>
      </c>
      <c r="AO379" s="113">
        <v>0</v>
      </c>
      <c r="AP379" s="113">
        <v>0</v>
      </c>
      <c r="AQ379" s="113">
        <v>0</v>
      </c>
      <c r="AR379" s="113">
        <v>0</v>
      </c>
      <c r="AS379" s="113">
        <v>0</v>
      </c>
      <c r="AT379" s="113">
        <v>0</v>
      </c>
      <c r="AU379" s="113">
        <v>0</v>
      </c>
      <c r="AV379" s="113">
        <v>0</v>
      </c>
      <c r="AW379" s="113">
        <v>0</v>
      </c>
      <c r="AX379" s="113">
        <v>0</v>
      </c>
      <c r="AY379" s="113">
        <v>0</v>
      </c>
      <c r="AZ379" s="113">
        <v>0</v>
      </c>
      <c r="BA379" s="113">
        <v>0</v>
      </c>
      <c r="BB379" s="113">
        <v>0</v>
      </c>
      <c r="BC379" s="113">
        <v>0</v>
      </c>
      <c r="BD379" s="113">
        <v>0</v>
      </c>
      <c r="BE379" s="113">
        <v>0</v>
      </c>
      <c r="BF379" s="113">
        <v>0</v>
      </c>
      <c r="BG379" s="113">
        <v>0</v>
      </c>
      <c r="BH379" s="113">
        <v>0</v>
      </c>
      <c r="BI379" s="113">
        <v>0</v>
      </c>
      <c r="BJ379" s="113">
        <v>0</v>
      </c>
      <c r="BK379" s="113">
        <v>0</v>
      </c>
      <c r="BL379" s="113">
        <v>0</v>
      </c>
      <c r="BM379" s="113">
        <v>0</v>
      </c>
      <c r="BN379" s="113">
        <v>0</v>
      </c>
      <c r="BO379" s="113">
        <v>0</v>
      </c>
      <c r="BP379" s="113">
        <v>0</v>
      </c>
      <c r="BQ379" s="113">
        <v>0</v>
      </c>
      <c r="BR379" s="113">
        <v>0</v>
      </c>
      <c r="BS379" s="113">
        <v>0</v>
      </c>
      <c r="BT379" s="113">
        <v>0</v>
      </c>
      <c r="BU379" s="113">
        <v>0</v>
      </c>
      <c r="BV379" s="113">
        <v>0</v>
      </c>
      <c r="BW379" s="113">
        <v>0</v>
      </c>
      <c r="BX379" s="113">
        <v>0</v>
      </c>
      <c r="BY379" s="113">
        <v>0</v>
      </c>
      <c r="BZ379" s="113">
        <v>0</v>
      </c>
      <c r="CA379" s="113">
        <v>0</v>
      </c>
      <c r="CB379" s="113">
        <v>0</v>
      </c>
      <c r="CC379" s="113">
        <v>0</v>
      </c>
      <c r="CD379" s="113">
        <v>0</v>
      </c>
      <c r="CE379" s="113">
        <v>0</v>
      </c>
      <c r="CF379" s="113">
        <v>0</v>
      </c>
      <c r="CG379" s="113">
        <v>0</v>
      </c>
      <c r="CH379" s="113">
        <v>0</v>
      </c>
      <c r="CI379" s="113">
        <v>0</v>
      </c>
      <c r="CJ379" s="113">
        <v>0</v>
      </c>
      <c r="CK379" s="113">
        <v>0</v>
      </c>
      <c r="CL379" s="113">
        <v>0</v>
      </c>
      <c r="CM379" s="113">
        <v>0</v>
      </c>
      <c r="CN379" s="113">
        <v>0</v>
      </c>
      <c r="CO379" s="113">
        <v>0</v>
      </c>
      <c r="CP379" s="113">
        <v>0</v>
      </c>
      <c r="CQ379" s="113">
        <v>0</v>
      </c>
      <c r="CR379" s="113">
        <v>0</v>
      </c>
      <c r="CS379" s="113">
        <v>0</v>
      </c>
      <c r="CT379" s="113">
        <v>0</v>
      </c>
      <c r="CU379" s="113">
        <v>0</v>
      </c>
      <c r="CV379" s="113">
        <v>0</v>
      </c>
      <c r="CW379" s="113">
        <v>0</v>
      </c>
      <c r="CX379" s="113">
        <v>0</v>
      </c>
      <c r="CY379" s="113">
        <v>0</v>
      </c>
      <c r="CZ379" s="113">
        <v>0</v>
      </c>
      <c r="DA379" s="113">
        <v>0</v>
      </c>
      <c r="DB379" s="113">
        <v>0</v>
      </c>
      <c r="DC379" s="113">
        <v>0</v>
      </c>
      <c r="DD379" s="113">
        <v>0</v>
      </c>
      <c r="DE379" s="113">
        <v>0</v>
      </c>
      <c r="DF379" s="113">
        <v>0</v>
      </c>
      <c r="DG379" s="113">
        <v>0</v>
      </c>
      <c r="DH379" s="113">
        <v>0</v>
      </c>
      <c r="DI379" s="113">
        <v>0</v>
      </c>
      <c r="DJ379" s="113">
        <v>0</v>
      </c>
      <c r="DK379" s="113">
        <v>0</v>
      </c>
      <c r="DL379" s="113">
        <v>0</v>
      </c>
      <c r="DM379" s="113">
        <v>0</v>
      </c>
      <c r="DN379" s="113">
        <v>0</v>
      </c>
      <c r="DO379" s="113">
        <v>0</v>
      </c>
      <c r="DP379" s="113">
        <v>0</v>
      </c>
      <c r="DQ379" s="113">
        <v>0</v>
      </c>
      <c r="DR379" s="113">
        <v>0</v>
      </c>
      <c r="DS379" s="113">
        <v>0</v>
      </c>
      <c r="DT379" s="113">
        <v>0</v>
      </c>
      <c r="DU379" s="113">
        <v>0</v>
      </c>
      <c r="DV379" s="113">
        <v>0</v>
      </c>
      <c r="DW379" s="113">
        <v>0</v>
      </c>
      <c r="DX379" s="113">
        <v>0</v>
      </c>
      <c r="DY379" s="113">
        <v>0</v>
      </c>
      <c r="DZ379" s="113">
        <v>0</v>
      </c>
      <c r="EA379" s="113">
        <v>0</v>
      </c>
      <c r="EB379" s="113">
        <v>0</v>
      </c>
      <c r="EC379" s="113">
        <v>0</v>
      </c>
      <c r="ED379" s="113">
        <v>0</v>
      </c>
      <c r="EE379" s="113">
        <v>0</v>
      </c>
      <c r="EF379" s="113">
        <v>0</v>
      </c>
      <c r="EG379" s="113">
        <v>0</v>
      </c>
      <c r="EH379" s="113">
        <v>0</v>
      </c>
      <c r="EI379" s="113">
        <v>0</v>
      </c>
      <c r="EJ379" s="113">
        <v>0</v>
      </c>
      <c r="EK379" s="113">
        <v>0</v>
      </c>
      <c r="EL379" s="113">
        <v>0</v>
      </c>
      <c r="EM379" s="113">
        <v>0</v>
      </c>
      <c r="EN379" s="113">
        <v>0</v>
      </c>
      <c r="EO379" s="113">
        <v>0</v>
      </c>
      <c r="EP379" s="113">
        <v>0</v>
      </c>
      <c r="EQ379" s="113">
        <v>0</v>
      </c>
      <c r="ER379" s="113">
        <v>0</v>
      </c>
      <c r="ES379" s="113">
        <v>0</v>
      </c>
      <c r="ET379" s="113">
        <v>0</v>
      </c>
      <c r="EU379" s="113">
        <v>0</v>
      </c>
      <c r="EV379" s="113">
        <v>0</v>
      </c>
      <c r="EW379" s="113">
        <v>0</v>
      </c>
      <c r="EX379" s="113">
        <v>0</v>
      </c>
      <c r="EY379" s="113">
        <v>0</v>
      </c>
      <c r="EZ379" s="113">
        <v>0</v>
      </c>
      <c r="FA379" s="113">
        <v>0</v>
      </c>
      <c r="FB379" s="113">
        <v>0</v>
      </c>
      <c r="FC379" s="113">
        <v>0</v>
      </c>
      <c r="FD379" s="113">
        <v>0</v>
      </c>
      <c r="FE379" s="113">
        <v>0</v>
      </c>
      <c r="FF379" s="113">
        <v>0</v>
      </c>
      <c r="FG379" s="113">
        <v>0</v>
      </c>
      <c r="FH379" s="113">
        <v>0</v>
      </c>
      <c r="FI379" s="113">
        <v>0</v>
      </c>
      <c r="FJ379" s="113">
        <v>0</v>
      </c>
      <c r="FK379" s="113">
        <v>0</v>
      </c>
      <c r="FL379" s="113">
        <v>0</v>
      </c>
      <c r="FM379" s="113">
        <v>0</v>
      </c>
      <c r="FN379" s="113">
        <v>0</v>
      </c>
      <c r="FO379" s="113">
        <v>0</v>
      </c>
      <c r="FP379" s="113">
        <v>0</v>
      </c>
      <c r="FQ379" s="113">
        <v>0</v>
      </c>
      <c r="FR379" s="113">
        <v>0</v>
      </c>
      <c r="FS379" s="113">
        <v>0</v>
      </c>
      <c r="FT379" s="113">
        <v>0</v>
      </c>
      <c r="FU379" s="113">
        <v>0</v>
      </c>
      <c r="FV379" s="113">
        <v>0</v>
      </c>
      <c r="FW379" s="113">
        <v>0</v>
      </c>
      <c r="FX379" s="113">
        <v>0</v>
      </c>
      <c r="FY379" s="113">
        <v>0</v>
      </c>
      <c r="FZ379" s="113">
        <v>0</v>
      </c>
      <c r="GA379" s="113">
        <v>0</v>
      </c>
      <c r="GB379" s="113">
        <v>0</v>
      </c>
      <c r="GC379" s="113">
        <v>0</v>
      </c>
      <c r="GD379" s="113">
        <v>0</v>
      </c>
      <c r="GE379" s="113">
        <v>0</v>
      </c>
      <c r="GF379" s="113">
        <v>0</v>
      </c>
      <c r="GG379" s="113">
        <v>0</v>
      </c>
      <c r="GH379" s="113">
        <v>0</v>
      </c>
      <c r="GI379" s="113">
        <f>SUM(E379:GH379)</f>
        <v>53.29</v>
      </c>
    </row>
    <row r="380" spans="1:191" ht="10.5">
      <c r="A380" s="7" t="s">
        <v>508</v>
      </c>
      <c r="B380" s="726" t="s">
        <v>509</v>
      </c>
      <c r="C380" s="726"/>
      <c r="D380" s="72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  <c r="AE380" s="116"/>
      <c r="AF380" s="116"/>
      <c r="AG380" s="116"/>
      <c r="AH380" s="116"/>
      <c r="AI380" s="116"/>
      <c r="AJ380" s="116"/>
      <c r="AK380" s="116"/>
      <c r="AL380" s="116"/>
      <c r="AM380" s="116"/>
      <c r="AN380" s="116"/>
      <c r="AO380" s="116"/>
      <c r="AP380" s="116"/>
      <c r="AQ380" s="116"/>
      <c r="AR380" s="116"/>
      <c r="AS380" s="116"/>
      <c r="AT380" s="116"/>
      <c r="AU380" s="116"/>
      <c r="AV380" s="116"/>
      <c r="AW380" s="116"/>
      <c r="AX380" s="116"/>
      <c r="AY380" s="116"/>
      <c r="AZ380" s="116"/>
      <c r="BA380" s="116"/>
      <c r="BB380" s="116"/>
      <c r="BC380" s="116"/>
      <c r="BD380" s="116"/>
      <c r="BE380" s="116"/>
      <c r="BF380" s="116"/>
      <c r="BG380" s="116"/>
      <c r="BH380" s="116"/>
      <c r="BI380" s="116"/>
      <c r="BJ380" s="116"/>
      <c r="BK380" s="116"/>
      <c r="BL380" s="116"/>
      <c r="BM380" s="116"/>
      <c r="BN380" s="116"/>
      <c r="BO380" s="116"/>
      <c r="BP380" s="116"/>
      <c r="BQ380" s="116"/>
      <c r="BR380" s="116"/>
      <c r="BS380" s="116"/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  <c r="EB380" s="116"/>
      <c r="EC380" s="116"/>
      <c r="ED380" s="116"/>
      <c r="EE380" s="116"/>
      <c r="EF380" s="116"/>
      <c r="EG380" s="116"/>
      <c r="EH380" s="116"/>
      <c r="EI380" s="116"/>
      <c r="EJ380" s="116"/>
      <c r="EK380" s="116"/>
      <c r="EL380" s="116"/>
      <c r="EM380" s="116"/>
      <c r="EN380" s="116"/>
      <c r="EO380" s="116"/>
      <c r="EP380" s="116"/>
      <c r="EQ380" s="116"/>
      <c r="ER380" s="116"/>
      <c r="ES380" s="116"/>
      <c r="ET380" s="116"/>
      <c r="EU380" s="116"/>
      <c r="EV380" s="116"/>
      <c r="EW380" s="116"/>
      <c r="EX380" s="116"/>
      <c r="EY380" s="116"/>
      <c r="EZ380" s="116"/>
      <c r="FA380" s="116"/>
      <c r="FB380" s="116"/>
      <c r="FC380" s="116"/>
      <c r="FD380" s="116"/>
      <c r="FE380" s="116"/>
      <c r="FF380" s="116"/>
      <c r="FG380" s="116"/>
      <c r="FH380" s="116"/>
      <c r="FI380" s="116"/>
      <c r="FJ380" s="116"/>
      <c r="FK380" s="116"/>
      <c r="FL380" s="116"/>
      <c r="FM380" s="116"/>
      <c r="FN380" s="116"/>
      <c r="FO380" s="116"/>
      <c r="FP380" s="116"/>
      <c r="FQ380" s="116"/>
      <c r="FR380" s="116"/>
      <c r="FS380" s="116"/>
      <c r="FT380" s="116"/>
      <c r="FU380" s="116"/>
      <c r="FV380" s="116"/>
      <c r="FW380" s="116"/>
      <c r="FX380" s="116"/>
      <c r="FY380" s="116"/>
      <c r="FZ380" s="116"/>
      <c r="GA380" s="116"/>
      <c r="GB380" s="116"/>
      <c r="GC380" s="116"/>
      <c r="GD380" s="116"/>
      <c r="GE380" s="116"/>
      <c r="GF380" s="116"/>
      <c r="GG380" s="116"/>
      <c r="GH380" s="116"/>
      <c r="GI380" s="116"/>
    </row>
    <row r="381" spans="1:191">
      <c r="A381" s="727" t="s">
        <v>0</v>
      </c>
      <c r="B381" s="727"/>
      <c r="C381" s="9" t="s">
        <v>223</v>
      </c>
      <c r="D381" t="s">
        <v>224</v>
      </c>
      <c r="E381" s="113">
        <v>0</v>
      </c>
      <c r="F381" s="113">
        <v>0</v>
      </c>
      <c r="G381" s="113">
        <v>0</v>
      </c>
      <c r="H381" s="113">
        <v>0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113">
        <v>0</v>
      </c>
      <c r="S381" s="113">
        <v>0</v>
      </c>
      <c r="T381" s="113">
        <v>0</v>
      </c>
      <c r="U381" s="113">
        <v>0</v>
      </c>
      <c r="V381" s="113">
        <v>0</v>
      </c>
      <c r="W381" s="113">
        <v>0</v>
      </c>
      <c r="X381" s="113">
        <v>0</v>
      </c>
      <c r="Y381" s="113">
        <v>0</v>
      </c>
      <c r="Z381" s="113">
        <v>0</v>
      </c>
      <c r="AA381" s="113">
        <v>0</v>
      </c>
      <c r="AB381" s="113">
        <v>0</v>
      </c>
      <c r="AC381" s="113">
        <v>0</v>
      </c>
      <c r="AD381" s="113">
        <v>0</v>
      </c>
      <c r="AE381" s="113">
        <v>0</v>
      </c>
      <c r="AF381" s="113">
        <v>0</v>
      </c>
      <c r="AG381" s="113">
        <v>0</v>
      </c>
      <c r="AH381" s="113">
        <v>0</v>
      </c>
      <c r="AI381" s="113">
        <v>0</v>
      </c>
      <c r="AJ381" s="113">
        <v>0</v>
      </c>
      <c r="AK381" s="113">
        <v>0</v>
      </c>
      <c r="AL381" s="113">
        <v>0</v>
      </c>
      <c r="AM381" s="113">
        <v>0</v>
      </c>
      <c r="AN381" s="113">
        <v>0</v>
      </c>
      <c r="AO381" s="113">
        <v>0</v>
      </c>
      <c r="AP381" s="113">
        <v>0</v>
      </c>
      <c r="AQ381" s="113">
        <v>0</v>
      </c>
      <c r="AR381" s="113">
        <v>0</v>
      </c>
      <c r="AS381" s="113">
        <v>0</v>
      </c>
      <c r="AT381" s="113">
        <v>0</v>
      </c>
      <c r="AU381" s="113">
        <v>0</v>
      </c>
      <c r="AV381" s="113">
        <v>0</v>
      </c>
      <c r="AW381" s="113">
        <v>0</v>
      </c>
      <c r="AX381" s="113">
        <v>0</v>
      </c>
      <c r="AY381" s="113">
        <v>0</v>
      </c>
      <c r="AZ381" s="113">
        <v>0</v>
      </c>
      <c r="BA381" s="113">
        <v>0</v>
      </c>
      <c r="BB381" s="113">
        <v>0</v>
      </c>
      <c r="BC381" s="113">
        <v>0</v>
      </c>
      <c r="BD381" s="113">
        <v>0</v>
      </c>
      <c r="BE381" s="113">
        <v>0</v>
      </c>
      <c r="BF381" s="113">
        <v>0</v>
      </c>
      <c r="BG381" s="113">
        <v>0</v>
      </c>
      <c r="BH381" s="113">
        <v>0</v>
      </c>
      <c r="BI381" s="113">
        <v>0</v>
      </c>
      <c r="BJ381" s="113">
        <v>0</v>
      </c>
      <c r="BK381" s="113">
        <v>0</v>
      </c>
      <c r="BL381" s="113">
        <v>0</v>
      </c>
      <c r="BM381" s="113">
        <v>0</v>
      </c>
      <c r="BN381" s="113">
        <v>0</v>
      </c>
      <c r="BO381" s="113">
        <v>0</v>
      </c>
      <c r="BP381" s="113">
        <v>0</v>
      </c>
      <c r="BQ381" s="113">
        <v>0</v>
      </c>
      <c r="BR381" s="113">
        <v>0</v>
      </c>
      <c r="BS381" s="113">
        <v>0</v>
      </c>
      <c r="BT381" s="113">
        <v>0</v>
      </c>
      <c r="BU381" s="113">
        <v>0</v>
      </c>
      <c r="BV381" s="113">
        <v>0</v>
      </c>
      <c r="BW381" s="113">
        <v>0</v>
      </c>
      <c r="BX381" s="113">
        <v>0</v>
      </c>
      <c r="BY381" s="113">
        <v>0</v>
      </c>
      <c r="BZ381" s="113">
        <v>0</v>
      </c>
      <c r="CA381" s="113">
        <v>40831.599999999999</v>
      </c>
      <c r="CB381" s="113">
        <v>0</v>
      </c>
      <c r="CC381" s="113">
        <v>0</v>
      </c>
      <c r="CD381" s="113">
        <v>0</v>
      </c>
      <c r="CE381" s="113">
        <v>0</v>
      </c>
      <c r="CF381" s="113">
        <v>0</v>
      </c>
      <c r="CG381" s="113">
        <v>0</v>
      </c>
      <c r="CH381" s="113">
        <v>0</v>
      </c>
      <c r="CI381" s="113">
        <v>0</v>
      </c>
      <c r="CJ381" s="113">
        <v>0</v>
      </c>
      <c r="CK381" s="113">
        <v>0</v>
      </c>
      <c r="CL381" s="113">
        <v>0</v>
      </c>
      <c r="CM381" s="113">
        <v>0</v>
      </c>
      <c r="CN381" s="113">
        <v>0</v>
      </c>
      <c r="CO381" s="113">
        <v>0</v>
      </c>
      <c r="CP381" s="113">
        <v>0</v>
      </c>
      <c r="CQ381" s="113">
        <v>0</v>
      </c>
      <c r="CR381" s="113">
        <v>0</v>
      </c>
      <c r="CS381" s="113">
        <v>0</v>
      </c>
      <c r="CT381" s="113">
        <v>0</v>
      </c>
      <c r="CU381" s="113">
        <v>0</v>
      </c>
      <c r="CV381" s="113">
        <v>0</v>
      </c>
      <c r="CW381" s="113">
        <v>0</v>
      </c>
      <c r="CX381" s="113">
        <v>0</v>
      </c>
      <c r="CY381" s="113">
        <v>0</v>
      </c>
      <c r="CZ381" s="113">
        <v>0</v>
      </c>
      <c r="DA381" s="113">
        <v>0</v>
      </c>
      <c r="DB381" s="113">
        <v>0</v>
      </c>
      <c r="DC381" s="113">
        <v>0</v>
      </c>
      <c r="DD381" s="113">
        <v>0</v>
      </c>
      <c r="DE381" s="113">
        <v>0</v>
      </c>
      <c r="DF381" s="113">
        <v>0</v>
      </c>
      <c r="DG381" s="113">
        <v>0</v>
      </c>
      <c r="DH381" s="113">
        <v>0</v>
      </c>
      <c r="DI381" s="113">
        <v>0</v>
      </c>
      <c r="DJ381" s="113">
        <v>0</v>
      </c>
      <c r="DK381" s="113">
        <v>0</v>
      </c>
      <c r="DL381" s="113">
        <v>0</v>
      </c>
      <c r="DM381" s="113">
        <v>0</v>
      </c>
      <c r="DN381" s="113">
        <v>0</v>
      </c>
      <c r="DO381" s="113">
        <v>0</v>
      </c>
      <c r="DP381" s="113">
        <v>0</v>
      </c>
      <c r="DQ381" s="113">
        <v>0</v>
      </c>
      <c r="DR381" s="113">
        <v>0</v>
      </c>
      <c r="DS381" s="113">
        <v>0</v>
      </c>
      <c r="DT381" s="113">
        <v>0</v>
      </c>
      <c r="DU381" s="113">
        <v>0</v>
      </c>
      <c r="DV381" s="113">
        <v>0</v>
      </c>
      <c r="DW381" s="113">
        <v>0</v>
      </c>
      <c r="DX381" s="113">
        <v>0</v>
      </c>
      <c r="DY381" s="113">
        <v>0</v>
      </c>
      <c r="DZ381" s="113">
        <v>0</v>
      </c>
      <c r="EA381" s="113">
        <v>0</v>
      </c>
      <c r="EB381" s="113">
        <v>0</v>
      </c>
      <c r="EC381" s="113">
        <v>0</v>
      </c>
      <c r="ED381" s="113">
        <v>0</v>
      </c>
      <c r="EE381" s="113">
        <v>0</v>
      </c>
      <c r="EF381" s="113">
        <v>0</v>
      </c>
      <c r="EG381" s="113">
        <v>0</v>
      </c>
      <c r="EH381" s="113">
        <v>0</v>
      </c>
      <c r="EI381" s="113">
        <v>0</v>
      </c>
      <c r="EJ381" s="113">
        <v>0</v>
      </c>
      <c r="EK381" s="113">
        <v>0</v>
      </c>
      <c r="EL381" s="113">
        <v>0</v>
      </c>
      <c r="EM381" s="113">
        <v>0</v>
      </c>
      <c r="EN381" s="113">
        <v>0</v>
      </c>
      <c r="EO381" s="113">
        <v>0</v>
      </c>
      <c r="EP381" s="113">
        <v>0</v>
      </c>
      <c r="EQ381" s="113">
        <v>0</v>
      </c>
      <c r="ER381" s="113">
        <v>0</v>
      </c>
      <c r="ES381" s="113">
        <v>0</v>
      </c>
      <c r="ET381" s="113">
        <v>0</v>
      </c>
      <c r="EU381" s="113">
        <v>0</v>
      </c>
      <c r="EV381" s="113">
        <v>0</v>
      </c>
      <c r="EW381" s="113">
        <v>0</v>
      </c>
      <c r="EX381" s="113">
        <v>0</v>
      </c>
      <c r="EY381" s="113">
        <v>0</v>
      </c>
      <c r="EZ381" s="113">
        <v>0</v>
      </c>
      <c r="FA381" s="113">
        <v>0</v>
      </c>
      <c r="FB381" s="113">
        <v>0</v>
      </c>
      <c r="FC381" s="113">
        <v>0</v>
      </c>
      <c r="FD381" s="113">
        <v>0</v>
      </c>
      <c r="FE381" s="113">
        <v>0</v>
      </c>
      <c r="FF381" s="113">
        <v>0</v>
      </c>
      <c r="FG381" s="113">
        <v>0</v>
      </c>
      <c r="FH381" s="113">
        <v>0</v>
      </c>
      <c r="FI381" s="113">
        <v>0</v>
      </c>
      <c r="FJ381" s="113">
        <v>0</v>
      </c>
      <c r="FK381" s="113">
        <v>0</v>
      </c>
      <c r="FL381" s="113">
        <v>0</v>
      </c>
      <c r="FM381" s="113">
        <v>0</v>
      </c>
      <c r="FN381" s="113">
        <v>0</v>
      </c>
      <c r="FO381" s="113">
        <v>0</v>
      </c>
      <c r="FP381" s="113">
        <v>0</v>
      </c>
      <c r="FQ381" s="113">
        <v>0</v>
      </c>
      <c r="FR381" s="113">
        <v>0</v>
      </c>
      <c r="FS381" s="113">
        <v>0</v>
      </c>
      <c r="FT381" s="113">
        <v>0</v>
      </c>
      <c r="FU381" s="113">
        <v>0</v>
      </c>
      <c r="FV381" s="113">
        <v>0</v>
      </c>
      <c r="FW381" s="113">
        <v>0</v>
      </c>
      <c r="FX381" s="113">
        <v>0</v>
      </c>
      <c r="FY381" s="113">
        <v>0</v>
      </c>
      <c r="FZ381" s="113">
        <v>0</v>
      </c>
      <c r="GA381" s="113">
        <v>0</v>
      </c>
      <c r="GB381" s="113">
        <v>0</v>
      </c>
      <c r="GC381" s="113">
        <v>0</v>
      </c>
      <c r="GD381" s="113">
        <v>0</v>
      </c>
      <c r="GE381" s="113">
        <v>0</v>
      </c>
      <c r="GF381" s="113">
        <v>0</v>
      </c>
      <c r="GG381" s="113">
        <v>0</v>
      </c>
      <c r="GH381" s="113">
        <v>0</v>
      </c>
      <c r="GI381" s="113">
        <f>SUM(E381:GH381)</f>
        <v>40831.599999999999</v>
      </c>
    </row>
    <row r="382" spans="1:191" ht="10.5">
      <c r="A382" s="7" t="s">
        <v>510</v>
      </c>
      <c r="B382" s="726" t="s">
        <v>511</v>
      </c>
      <c r="C382" s="726"/>
      <c r="D382" s="72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  <c r="AE382" s="116"/>
      <c r="AF382" s="116"/>
      <c r="AG382" s="116"/>
      <c r="AH382" s="116"/>
      <c r="AI382" s="116"/>
      <c r="AJ382" s="116"/>
      <c r="AK382" s="116"/>
      <c r="AL382" s="116"/>
      <c r="AM382" s="116"/>
      <c r="AN382" s="116"/>
      <c r="AO382" s="116"/>
      <c r="AP382" s="116"/>
      <c r="AQ382" s="116"/>
      <c r="AR382" s="116"/>
      <c r="AS382" s="116"/>
      <c r="AT382" s="116"/>
      <c r="AU382" s="116"/>
      <c r="AV382" s="116"/>
      <c r="AW382" s="116"/>
      <c r="AX382" s="116"/>
      <c r="AY382" s="116"/>
      <c r="AZ382" s="116"/>
      <c r="BA382" s="116"/>
      <c r="BB382" s="116"/>
      <c r="BC382" s="116"/>
      <c r="BD382" s="116"/>
      <c r="BE382" s="116"/>
      <c r="BF382" s="116"/>
      <c r="BG382" s="116"/>
      <c r="BH382" s="116"/>
      <c r="BI382" s="116"/>
      <c r="BJ382" s="116"/>
      <c r="BK382" s="116"/>
      <c r="BL382" s="116"/>
      <c r="BM382" s="116"/>
      <c r="BN382" s="116"/>
      <c r="BO382" s="116"/>
      <c r="BP382" s="116"/>
      <c r="BQ382" s="116"/>
      <c r="BR382" s="116"/>
      <c r="BS382" s="116"/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/>
      <c r="EB382" s="116"/>
      <c r="EC382" s="116"/>
      <c r="ED382" s="116"/>
      <c r="EE382" s="116"/>
      <c r="EF382" s="116"/>
      <c r="EG382" s="116"/>
      <c r="EH382" s="116"/>
      <c r="EI382" s="116"/>
      <c r="EJ382" s="116"/>
      <c r="EK382" s="116"/>
      <c r="EL382" s="116"/>
      <c r="EM382" s="116"/>
      <c r="EN382" s="116"/>
      <c r="EO382" s="116"/>
      <c r="EP382" s="116"/>
      <c r="EQ382" s="116"/>
      <c r="ER382" s="116"/>
      <c r="ES382" s="116"/>
      <c r="ET382" s="116"/>
      <c r="EU382" s="116"/>
      <c r="EV382" s="116"/>
      <c r="EW382" s="116"/>
      <c r="EX382" s="116"/>
      <c r="EY382" s="116"/>
      <c r="EZ382" s="116"/>
      <c r="FA382" s="116"/>
      <c r="FB382" s="116"/>
      <c r="FC382" s="116"/>
      <c r="FD382" s="116"/>
      <c r="FE382" s="116"/>
      <c r="FF382" s="116"/>
      <c r="FG382" s="116"/>
      <c r="FH382" s="116"/>
      <c r="FI382" s="116"/>
      <c r="FJ382" s="116"/>
      <c r="FK382" s="116"/>
      <c r="FL382" s="116"/>
      <c r="FM382" s="116"/>
      <c r="FN382" s="116"/>
      <c r="FO382" s="116"/>
      <c r="FP382" s="116"/>
      <c r="FQ382" s="116"/>
      <c r="FR382" s="116"/>
      <c r="FS382" s="116"/>
      <c r="FT382" s="116"/>
      <c r="FU382" s="116"/>
      <c r="FV382" s="116"/>
      <c r="FW382" s="116"/>
      <c r="FX382" s="116"/>
      <c r="FY382" s="116"/>
      <c r="FZ382" s="116"/>
      <c r="GA382" s="116"/>
      <c r="GB382" s="116"/>
      <c r="GC382" s="116"/>
      <c r="GD382" s="116"/>
      <c r="GE382" s="116"/>
      <c r="GF382" s="116"/>
      <c r="GG382" s="116"/>
      <c r="GH382" s="116"/>
      <c r="GI382" s="116"/>
    </row>
    <row r="383" spans="1:191">
      <c r="A383" s="727" t="s">
        <v>0</v>
      </c>
      <c r="B383" s="727"/>
      <c r="C383" s="9" t="s">
        <v>223</v>
      </c>
      <c r="D383" t="s">
        <v>224</v>
      </c>
      <c r="E383" s="113">
        <v>0</v>
      </c>
      <c r="F383" s="113">
        <v>0</v>
      </c>
      <c r="G383" s="113">
        <v>0</v>
      </c>
      <c r="H383" s="113">
        <v>0</v>
      </c>
      <c r="I383" s="113">
        <v>129544.11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113">
        <v>0</v>
      </c>
      <c r="S383" s="113">
        <v>0</v>
      </c>
      <c r="T383" s="113">
        <v>0</v>
      </c>
      <c r="U383" s="113">
        <v>0</v>
      </c>
      <c r="V383" s="113">
        <v>0</v>
      </c>
      <c r="W383" s="113">
        <v>0</v>
      </c>
      <c r="X383" s="113">
        <v>0</v>
      </c>
      <c r="Y383" s="113">
        <v>0</v>
      </c>
      <c r="Z383" s="113">
        <v>0</v>
      </c>
      <c r="AA383" s="113">
        <v>0</v>
      </c>
      <c r="AB383" s="113">
        <v>0</v>
      </c>
      <c r="AC383" s="113">
        <v>0</v>
      </c>
      <c r="AD383" s="113">
        <v>0</v>
      </c>
      <c r="AE383" s="113">
        <v>0</v>
      </c>
      <c r="AF383" s="113">
        <v>0</v>
      </c>
      <c r="AG383" s="113">
        <v>0</v>
      </c>
      <c r="AH383" s="113">
        <v>0</v>
      </c>
      <c r="AI383" s="113">
        <v>0</v>
      </c>
      <c r="AJ383" s="113">
        <v>0</v>
      </c>
      <c r="AK383" s="113">
        <v>0</v>
      </c>
      <c r="AL383" s="113">
        <v>0</v>
      </c>
      <c r="AM383" s="113">
        <v>0</v>
      </c>
      <c r="AN383" s="113">
        <v>0</v>
      </c>
      <c r="AO383" s="113">
        <v>0</v>
      </c>
      <c r="AP383" s="113">
        <v>0</v>
      </c>
      <c r="AQ383" s="113">
        <v>0</v>
      </c>
      <c r="AR383" s="113">
        <v>0</v>
      </c>
      <c r="AS383" s="113">
        <v>0</v>
      </c>
      <c r="AT383" s="113">
        <v>0</v>
      </c>
      <c r="AU383" s="113">
        <v>0</v>
      </c>
      <c r="AV383" s="113">
        <v>0</v>
      </c>
      <c r="AW383" s="113">
        <v>0</v>
      </c>
      <c r="AX383" s="113">
        <v>0</v>
      </c>
      <c r="AY383" s="113">
        <v>0</v>
      </c>
      <c r="AZ383" s="113">
        <v>0</v>
      </c>
      <c r="BA383" s="113">
        <v>0</v>
      </c>
      <c r="BB383" s="113">
        <v>0</v>
      </c>
      <c r="BC383" s="113">
        <v>0</v>
      </c>
      <c r="BD383" s="113">
        <v>0</v>
      </c>
      <c r="BE383" s="113">
        <v>0</v>
      </c>
      <c r="BF383" s="113">
        <v>0</v>
      </c>
      <c r="BG383" s="113">
        <v>0</v>
      </c>
      <c r="BH383" s="113">
        <v>0</v>
      </c>
      <c r="BI383" s="113">
        <v>0</v>
      </c>
      <c r="BJ383" s="113">
        <v>0</v>
      </c>
      <c r="BK383" s="113">
        <v>0</v>
      </c>
      <c r="BL383" s="113">
        <v>0</v>
      </c>
      <c r="BM383" s="113">
        <v>0</v>
      </c>
      <c r="BN383" s="113">
        <v>0</v>
      </c>
      <c r="BO383" s="113">
        <v>0</v>
      </c>
      <c r="BP383" s="113">
        <v>0</v>
      </c>
      <c r="BQ383" s="113">
        <v>0</v>
      </c>
      <c r="BR383" s="113">
        <v>0</v>
      </c>
      <c r="BS383" s="113">
        <v>0</v>
      </c>
      <c r="BT383" s="113">
        <v>0</v>
      </c>
      <c r="BU383" s="113">
        <v>0</v>
      </c>
      <c r="BV383" s="113">
        <v>0</v>
      </c>
      <c r="BW383" s="113">
        <v>0</v>
      </c>
      <c r="BX383" s="113">
        <v>0</v>
      </c>
      <c r="BY383" s="113">
        <v>0</v>
      </c>
      <c r="BZ383" s="113">
        <v>0</v>
      </c>
      <c r="CA383" s="113">
        <v>0</v>
      </c>
      <c r="CB383" s="113">
        <v>0</v>
      </c>
      <c r="CC383" s="113">
        <v>0</v>
      </c>
      <c r="CD383" s="113">
        <v>0</v>
      </c>
      <c r="CE383" s="113">
        <v>0</v>
      </c>
      <c r="CF383" s="113">
        <v>0</v>
      </c>
      <c r="CG383" s="113">
        <v>0</v>
      </c>
      <c r="CH383" s="113">
        <v>0</v>
      </c>
      <c r="CI383" s="113">
        <v>0</v>
      </c>
      <c r="CJ383" s="113">
        <v>0</v>
      </c>
      <c r="CK383" s="113">
        <v>0</v>
      </c>
      <c r="CL383" s="113">
        <v>0</v>
      </c>
      <c r="CM383" s="113">
        <v>0</v>
      </c>
      <c r="CN383" s="113">
        <v>0</v>
      </c>
      <c r="CO383" s="113">
        <v>0</v>
      </c>
      <c r="CP383" s="113">
        <v>0</v>
      </c>
      <c r="CQ383" s="113">
        <v>0</v>
      </c>
      <c r="CR383" s="113">
        <v>0</v>
      </c>
      <c r="CS383" s="113">
        <v>0</v>
      </c>
      <c r="CT383" s="113">
        <v>0</v>
      </c>
      <c r="CU383" s="113">
        <v>0</v>
      </c>
      <c r="CV383" s="113">
        <v>0</v>
      </c>
      <c r="CW383" s="113">
        <v>0</v>
      </c>
      <c r="CX383" s="113">
        <v>0</v>
      </c>
      <c r="CY383" s="113">
        <v>0</v>
      </c>
      <c r="CZ383" s="113">
        <v>0</v>
      </c>
      <c r="DA383" s="113">
        <v>0</v>
      </c>
      <c r="DB383" s="113">
        <v>0</v>
      </c>
      <c r="DC383" s="113">
        <v>0</v>
      </c>
      <c r="DD383" s="113">
        <v>0</v>
      </c>
      <c r="DE383" s="113">
        <v>0</v>
      </c>
      <c r="DF383" s="113">
        <v>0</v>
      </c>
      <c r="DG383" s="113">
        <v>0</v>
      </c>
      <c r="DH383" s="113">
        <v>0</v>
      </c>
      <c r="DI383" s="113">
        <v>0</v>
      </c>
      <c r="DJ383" s="113">
        <v>0</v>
      </c>
      <c r="DK383" s="113">
        <v>0</v>
      </c>
      <c r="DL383" s="113">
        <v>0</v>
      </c>
      <c r="DM383" s="113">
        <v>0</v>
      </c>
      <c r="DN383" s="113">
        <v>0</v>
      </c>
      <c r="DO383" s="113">
        <v>0</v>
      </c>
      <c r="DP383" s="113">
        <v>0</v>
      </c>
      <c r="DQ383" s="113">
        <v>0</v>
      </c>
      <c r="DR383" s="113">
        <v>0</v>
      </c>
      <c r="DS383" s="113">
        <v>0</v>
      </c>
      <c r="DT383" s="113">
        <v>0</v>
      </c>
      <c r="DU383" s="113">
        <v>0</v>
      </c>
      <c r="DV383" s="113">
        <v>0</v>
      </c>
      <c r="DW383" s="113">
        <v>0</v>
      </c>
      <c r="DX383" s="113">
        <v>0</v>
      </c>
      <c r="DY383" s="113">
        <v>0</v>
      </c>
      <c r="DZ383" s="113">
        <v>0</v>
      </c>
      <c r="EA383" s="113">
        <v>0</v>
      </c>
      <c r="EB383" s="113">
        <v>0</v>
      </c>
      <c r="EC383" s="113">
        <v>0</v>
      </c>
      <c r="ED383" s="113">
        <v>0</v>
      </c>
      <c r="EE383" s="113">
        <v>0</v>
      </c>
      <c r="EF383" s="113">
        <v>0</v>
      </c>
      <c r="EG383" s="113">
        <v>0</v>
      </c>
      <c r="EH383" s="113">
        <v>0</v>
      </c>
      <c r="EI383" s="113">
        <v>0</v>
      </c>
      <c r="EJ383" s="113">
        <v>0</v>
      </c>
      <c r="EK383" s="113">
        <v>0</v>
      </c>
      <c r="EL383" s="113">
        <v>0</v>
      </c>
      <c r="EM383" s="113">
        <v>0</v>
      </c>
      <c r="EN383" s="113">
        <v>0</v>
      </c>
      <c r="EO383" s="113">
        <v>0</v>
      </c>
      <c r="EP383" s="113">
        <v>0</v>
      </c>
      <c r="EQ383" s="113">
        <v>0</v>
      </c>
      <c r="ER383" s="113">
        <v>0</v>
      </c>
      <c r="ES383" s="113">
        <v>0</v>
      </c>
      <c r="ET383" s="113">
        <v>0</v>
      </c>
      <c r="EU383" s="113">
        <v>0</v>
      </c>
      <c r="EV383" s="113">
        <v>0</v>
      </c>
      <c r="EW383" s="113">
        <v>0</v>
      </c>
      <c r="EX383" s="113">
        <v>0</v>
      </c>
      <c r="EY383" s="113">
        <v>0</v>
      </c>
      <c r="EZ383" s="113">
        <v>0</v>
      </c>
      <c r="FA383" s="113">
        <v>0</v>
      </c>
      <c r="FB383" s="113">
        <v>0</v>
      </c>
      <c r="FC383" s="113">
        <v>0</v>
      </c>
      <c r="FD383" s="113">
        <v>0</v>
      </c>
      <c r="FE383" s="113">
        <v>0</v>
      </c>
      <c r="FF383" s="113">
        <v>0</v>
      </c>
      <c r="FG383" s="113">
        <v>0</v>
      </c>
      <c r="FH383" s="113">
        <v>0</v>
      </c>
      <c r="FI383" s="113">
        <v>0</v>
      </c>
      <c r="FJ383" s="113">
        <v>0</v>
      </c>
      <c r="FK383" s="113">
        <v>0</v>
      </c>
      <c r="FL383" s="113">
        <v>0</v>
      </c>
      <c r="FM383" s="113">
        <v>0</v>
      </c>
      <c r="FN383" s="113">
        <v>0</v>
      </c>
      <c r="FO383" s="113">
        <v>0</v>
      </c>
      <c r="FP383" s="113">
        <v>0</v>
      </c>
      <c r="FQ383" s="113">
        <v>0</v>
      </c>
      <c r="FR383" s="113">
        <v>0</v>
      </c>
      <c r="FS383" s="113">
        <v>0</v>
      </c>
      <c r="FT383" s="113">
        <v>0</v>
      </c>
      <c r="FU383" s="113">
        <v>0</v>
      </c>
      <c r="FV383" s="113">
        <v>0</v>
      </c>
      <c r="FW383" s="113">
        <v>0</v>
      </c>
      <c r="FX383" s="113">
        <v>0</v>
      </c>
      <c r="FY383" s="113">
        <v>0</v>
      </c>
      <c r="FZ383" s="113">
        <v>0</v>
      </c>
      <c r="GA383" s="113">
        <v>0</v>
      </c>
      <c r="GB383" s="113">
        <v>0</v>
      </c>
      <c r="GC383" s="113">
        <v>0</v>
      </c>
      <c r="GD383" s="113">
        <v>0</v>
      </c>
      <c r="GE383" s="113">
        <v>0</v>
      </c>
      <c r="GF383" s="113">
        <v>0</v>
      </c>
      <c r="GG383" s="113">
        <v>0</v>
      </c>
      <c r="GH383" s="113">
        <v>0</v>
      </c>
      <c r="GI383" s="113">
        <f>SUM(E383:GH383)</f>
        <v>129544.11</v>
      </c>
    </row>
    <row r="384" spans="1:191" ht="10.5">
      <c r="A384" s="7" t="s">
        <v>512</v>
      </c>
      <c r="B384" s="726" t="s">
        <v>513</v>
      </c>
      <c r="C384" s="726"/>
      <c r="D384" s="72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  <c r="BA384" s="116"/>
      <c r="BB384" s="116"/>
      <c r="BC384" s="116"/>
      <c r="BD384" s="116"/>
      <c r="BE384" s="116"/>
      <c r="BF384" s="116"/>
      <c r="BG384" s="116"/>
      <c r="BH384" s="116"/>
      <c r="BI384" s="116"/>
      <c r="BJ384" s="116"/>
      <c r="BK384" s="116"/>
      <c r="BL384" s="116"/>
      <c r="BM384" s="116"/>
      <c r="BN384" s="116"/>
      <c r="BO384" s="116"/>
      <c r="BP384" s="116"/>
      <c r="BQ384" s="116"/>
      <c r="BR384" s="116"/>
      <c r="BS384" s="116"/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  <c r="EB384" s="116"/>
      <c r="EC384" s="116"/>
      <c r="ED384" s="116"/>
      <c r="EE384" s="116"/>
      <c r="EF384" s="116"/>
      <c r="EG384" s="116"/>
      <c r="EH384" s="116"/>
      <c r="EI384" s="116"/>
      <c r="EJ384" s="116"/>
      <c r="EK384" s="116"/>
      <c r="EL384" s="116"/>
      <c r="EM384" s="116"/>
      <c r="EN384" s="116"/>
      <c r="EO384" s="116"/>
      <c r="EP384" s="116"/>
      <c r="EQ384" s="116"/>
      <c r="ER384" s="116"/>
      <c r="ES384" s="116"/>
      <c r="ET384" s="116"/>
      <c r="EU384" s="116"/>
      <c r="EV384" s="116"/>
      <c r="EW384" s="116"/>
      <c r="EX384" s="116"/>
      <c r="EY384" s="116"/>
      <c r="EZ384" s="116"/>
      <c r="FA384" s="116"/>
      <c r="FB384" s="116"/>
      <c r="FC384" s="116"/>
      <c r="FD384" s="116"/>
      <c r="FE384" s="116"/>
      <c r="FF384" s="116"/>
      <c r="FG384" s="116"/>
      <c r="FH384" s="116"/>
      <c r="FI384" s="116"/>
      <c r="FJ384" s="116"/>
      <c r="FK384" s="116"/>
      <c r="FL384" s="116"/>
      <c r="FM384" s="116"/>
      <c r="FN384" s="116"/>
      <c r="FO384" s="116"/>
      <c r="FP384" s="116"/>
      <c r="FQ384" s="116"/>
      <c r="FR384" s="116"/>
      <c r="FS384" s="116"/>
      <c r="FT384" s="116"/>
      <c r="FU384" s="116"/>
      <c r="FV384" s="116"/>
      <c r="FW384" s="116"/>
      <c r="FX384" s="116"/>
      <c r="FY384" s="116"/>
      <c r="FZ384" s="116"/>
      <c r="GA384" s="116"/>
      <c r="GB384" s="116"/>
      <c r="GC384" s="116"/>
      <c r="GD384" s="116"/>
      <c r="GE384" s="116"/>
      <c r="GF384" s="116"/>
      <c r="GG384" s="116"/>
      <c r="GH384" s="116"/>
      <c r="GI384" s="116"/>
    </row>
    <row r="385" spans="1:191">
      <c r="A385" s="727" t="s">
        <v>0</v>
      </c>
      <c r="B385" s="727"/>
      <c r="C385" s="9" t="s">
        <v>223</v>
      </c>
      <c r="D385" t="s">
        <v>224</v>
      </c>
      <c r="E385" s="113">
        <v>0</v>
      </c>
      <c r="F385" s="113">
        <v>0</v>
      </c>
      <c r="G385" s="113">
        <v>0</v>
      </c>
      <c r="H385" s="113">
        <v>0</v>
      </c>
      <c r="I385" s="113">
        <v>0</v>
      </c>
      <c r="J385" s="113">
        <v>0</v>
      </c>
      <c r="K385" s="113">
        <v>0</v>
      </c>
      <c r="L385" s="113">
        <v>0</v>
      </c>
      <c r="M385" s="113">
        <v>0</v>
      </c>
      <c r="N385" s="113">
        <v>0</v>
      </c>
      <c r="O385" s="113">
        <v>0</v>
      </c>
      <c r="P385" s="113">
        <v>0</v>
      </c>
      <c r="Q385" s="113">
        <v>0</v>
      </c>
      <c r="R385" s="113">
        <v>0</v>
      </c>
      <c r="S385" s="113">
        <v>0</v>
      </c>
      <c r="T385" s="113">
        <v>0</v>
      </c>
      <c r="U385" s="113">
        <v>0</v>
      </c>
      <c r="V385" s="113">
        <v>0</v>
      </c>
      <c r="W385" s="113">
        <v>0</v>
      </c>
      <c r="X385" s="113">
        <v>0</v>
      </c>
      <c r="Y385" s="113">
        <v>0</v>
      </c>
      <c r="Z385" s="113">
        <v>0</v>
      </c>
      <c r="AA385" s="113">
        <v>0</v>
      </c>
      <c r="AB385" s="113">
        <v>0</v>
      </c>
      <c r="AC385" s="113">
        <v>0</v>
      </c>
      <c r="AD385" s="113">
        <v>5078</v>
      </c>
      <c r="AE385" s="113">
        <v>0</v>
      </c>
      <c r="AF385" s="113">
        <v>0</v>
      </c>
      <c r="AG385" s="113">
        <v>0</v>
      </c>
      <c r="AH385" s="113">
        <v>0</v>
      </c>
      <c r="AI385" s="113">
        <v>0</v>
      </c>
      <c r="AJ385" s="113">
        <v>0</v>
      </c>
      <c r="AK385" s="113">
        <v>0</v>
      </c>
      <c r="AL385" s="113">
        <v>0</v>
      </c>
      <c r="AM385" s="113">
        <v>0</v>
      </c>
      <c r="AN385" s="113">
        <v>0</v>
      </c>
      <c r="AO385" s="113">
        <v>0</v>
      </c>
      <c r="AP385" s="113">
        <v>0</v>
      </c>
      <c r="AQ385" s="113">
        <v>0</v>
      </c>
      <c r="AR385" s="113">
        <v>0</v>
      </c>
      <c r="AS385" s="113">
        <v>0</v>
      </c>
      <c r="AT385" s="113">
        <v>0</v>
      </c>
      <c r="AU385" s="113">
        <v>0</v>
      </c>
      <c r="AV385" s="113">
        <v>0</v>
      </c>
      <c r="AW385" s="113">
        <v>0</v>
      </c>
      <c r="AX385" s="113">
        <v>0</v>
      </c>
      <c r="AY385" s="113">
        <v>0</v>
      </c>
      <c r="AZ385" s="113">
        <v>0</v>
      </c>
      <c r="BA385" s="113">
        <v>0</v>
      </c>
      <c r="BB385" s="113">
        <v>0</v>
      </c>
      <c r="BC385" s="113">
        <v>0</v>
      </c>
      <c r="BD385" s="113">
        <v>0</v>
      </c>
      <c r="BE385" s="113">
        <v>0</v>
      </c>
      <c r="BF385" s="113">
        <v>0</v>
      </c>
      <c r="BG385" s="113">
        <v>0</v>
      </c>
      <c r="BH385" s="113">
        <v>0</v>
      </c>
      <c r="BI385" s="113">
        <v>0</v>
      </c>
      <c r="BJ385" s="113">
        <v>0</v>
      </c>
      <c r="BK385" s="113">
        <v>0</v>
      </c>
      <c r="BL385" s="113">
        <v>0</v>
      </c>
      <c r="BM385" s="113">
        <v>0</v>
      </c>
      <c r="BN385" s="113">
        <v>0</v>
      </c>
      <c r="BO385" s="113">
        <v>0</v>
      </c>
      <c r="BP385" s="113">
        <v>0</v>
      </c>
      <c r="BQ385" s="113">
        <v>0</v>
      </c>
      <c r="BR385" s="113">
        <v>0</v>
      </c>
      <c r="BS385" s="113">
        <v>0</v>
      </c>
      <c r="BT385" s="113">
        <v>0</v>
      </c>
      <c r="BU385" s="113">
        <v>0</v>
      </c>
      <c r="BV385" s="113">
        <v>0</v>
      </c>
      <c r="BW385" s="113">
        <v>0</v>
      </c>
      <c r="BX385" s="113">
        <v>0</v>
      </c>
      <c r="BY385" s="113">
        <v>0</v>
      </c>
      <c r="BZ385" s="113">
        <v>0</v>
      </c>
      <c r="CA385" s="113">
        <v>0</v>
      </c>
      <c r="CB385" s="113">
        <v>0</v>
      </c>
      <c r="CC385" s="113">
        <v>0</v>
      </c>
      <c r="CD385" s="113">
        <v>0</v>
      </c>
      <c r="CE385" s="113">
        <v>0</v>
      </c>
      <c r="CF385" s="113">
        <v>0</v>
      </c>
      <c r="CG385" s="113">
        <v>0</v>
      </c>
      <c r="CH385" s="113">
        <v>0</v>
      </c>
      <c r="CI385" s="113">
        <v>0</v>
      </c>
      <c r="CJ385" s="113">
        <v>0</v>
      </c>
      <c r="CK385" s="113">
        <v>0</v>
      </c>
      <c r="CL385" s="113">
        <v>0</v>
      </c>
      <c r="CM385" s="113">
        <v>0</v>
      </c>
      <c r="CN385" s="113">
        <v>0</v>
      </c>
      <c r="CO385" s="113">
        <v>0</v>
      </c>
      <c r="CP385" s="113">
        <v>0</v>
      </c>
      <c r="CQ385" s="113">
        <v>0</v>
      </c>
      <c r="CR385" s="113">
        <v>0</v>
      </c>
      <c r="CS385" s="113">
        <v>0</v>
      </c>
      <c r="CT385" s="113">
        <v>0</v>
      </c>
      <c r="CU385" s="113">
        <v>0</v>
      </c>
      <c r="CV385" s="113">
        <v>0</v>
      </c>
      <c r="CW385" s="113">
        <v>0</v>
      </c>
      <c r="CX385" s="113">
        <v>0</v>
      </c>
      <c r="CY385" s="113">
        <v>0</v>
      </c>
      <c r="CZ385" s="113">
        <v>0</v>
      </c>
      <c r="DA385" s="113">
        <v>0</v>
      </c>
      <c r="DB385" s="113">
        <v>0</v>
      </c>
      <c r="DC385" s="113">
        <v>0</v>
      </c>
      <c r="DD385" s="113">
        <v>0</v>
      </c>
      <c r="DE385" s="113">
        <v>0</v>
      </c>
      <c r="DF385" s="113">
        <v>0</v>
      </c>
      <c r="DG385" s="113">
        <v>0</v>
      </c>
      <c r="DH385" s="113">
        <v>0</v>
      </c>
      <c r="DI385" s="113">
        <v>0</v>
      </c>
      <c r="DJ385" s="113">
        <v>0</v>
      </c>
      <c r="DK385" s="113">
        <v>0</v>
      </c>
      <c r="DL385" s="113">
        <v>0</v>
      </c>
      <c r="DM385" s="113">
        <v>0</v>
      </c>
      <c r="DN385" s="113">
        <v>0</v>
      </c>
      <c r="DO385" s="113">
        <v>0</v>
      </c>
      <c r="DP385" s="113">
        <v>0</v>
      </c>
      <c r="DQ385" s="113">
        <v>0</v>
      </c>
      <c r="DR385" s="113">
        <v>0</v>
      </c>
      <c r="DS385" s="113">
        <v>0</v>
      </c>
      <c r="DT385" s="113">
        <v>0</v>
      </c>
      <c r="DU385" s="113">
        <v>0</v>
      </c>
      <c r="DV385" s="113">
        <v>0</v>
      </c>
      <c r="DW385" s="113">
        <v>0</v>
      </c>
      <c r="DX385" s="113">
        <v>0</v>
      </c>
      <c r="DY385" s="113">
        <v>0</v>
      </c>
      <c r="DZ385" s="113">
        <v>0</v>
      </c>
      <c r="EA385" s="113">
        <v>0</v>
      </c>
      <c r="EB385" s="113">
        <v>0</v>
      </c>
      <c r="EC385" s="113">
        <v>0</v>
      </c>
      <c r="ED385" s="113">
        <v>0</v>
      </c>
      <c r="EE385" s="113">
        <v>0</v>
      </c>
      <c r="EF385" s="113">
        <v>0</v>
      </c>
      <c r="EG385" s="113">
        <v>0</v>
      </c>
      <c r="EH385" s="113">
        <v>0</v>
      </c>
      <c r="EI385" s="113">
        <v>0</v>
      </c>
      <c r="EJ385" s="113">
        <v>0</v>
      </c>
      <c r="EK385" s="113">
        <v>0</v>
      </c>
      <c r="EL385" s="113">
        <v>0</v>
      </c>
      <c r="EM385" s="113">
        <v>0</v>
      </c>
      <c r="EN385" s="113">
        <v>0</v>
      </c>
      <c r="EO385" s="113">
        <v>0</v>
      </c>
      <c r="EP385" s="113">
        <v>0</v>
      </c>
      <c r="EQ385" s="113">
        <v>0</v>
      </c>
      <c r="ER385" s="113">
        <v>0</v>
      </c>
      <c r="ES385" s="113">
        <v>0</v>
      </c>
      <c r="ET385" s="113">
        <v>0</v>
      </c>
      <c r="EU385" s="113">
        <v>0</v>
      </c>
      <c r="EV385" s="113">
        <v>0</v>
      </c>
      <c r="EW385" s="113">
        <v>0</v>
      </c>
      <c r="EX385" s="113">
        <v>0</v>
      </c>
      <c r="EY385" s="113">
        <v>0</v>
      </c>
      <c r="EZ385" s="113">
        <v>0</v>
      </c>
      <c r="FA385" s="113">
        <v>0</v>
      </c>
      <c r="FB385" s="113">
        <v>0</v>
      </c>
      <c r="FC385" s="113">
        <v>0</v>
      </c>
      <c r="FD385" s="113">
        <v>0</v>
      </c>
      <c r="FE385" s="113">
        <v>0</v>
      </c>
      <c r="FF385" s="113">
        <v>0</v>
      </c>
      <c r="FG385" s="113">
        <v>0</v>
      </c>
      <c r="FH385" s="113">
        <v>0</v>
      </c>
      <c r="FI385" s="113">
        <v>0</v>
      </c>
      <c r="FJ385" s="113">
        <v>0</v>
      </c>
      <c r="FK385" s="113">
        <v>0</v>
      </c>
      <c r="FL385" s="113">
        <v>0</v>
      </c>
      <c r="FM385" s="113">
        <v>0</v>
      </c>
      <c r="FN385" s="113">
        <v>0</v>
      </c>
      <c r="FO385" s="113">
        <v>0</v>
      </c>
      <c r="FP385" s="113">
        <v>0</v>
      </c>
      <c r="FQ385" s="113">
        <v>0</v>
      </c>
      <c r="FR385" s="113">
        <v>0</v>
      </c>
      <c r="FS385" s="113">
        <v>0</v>
      </c>
      <c r="FT385" s="113">
        <v>0</v>
      </c>
      <c r="FU385" s="113">
        <v>0</v>
      </c>
      <c r="FV385" s="113">
        <v>0</v>
      </c>
      <c r="FW385" s="113">
        <v>0</v>
      </c>
      <c r="FX385" s="113">
        <v>0</v>
      </c>
      <c r="FY385" s="113">
        <v>0</v>
      </c>
      <c r="FZ385" s="113">
        <v>0</v>
      </c>
      <c r="GA385" s="113">
        <v>0</v>
      </c>
      <c r="GB385" s="113">
        <v>0</v>
      </c>
      <c r="GC385" s="113">
        <v>0</v>
      </c>
      <c r="GD385" s="113">
        <v>0</v>
      </c>
      <c r="GE385" s="113">
        <v>0</v>
      </c>
      <c r="GF385" s="113">
        <v>0</v>
      </c>
      <c r="GG385" s="113">
        <v>0</v>
      </c>
      <c r="GH385" s="113">
        <v>0</v>
      </c>
      <c r="GI385" s="113">
        <f>SUM(E385:GH385)</f>
        <v>5078</v>
      </c>
    </row>
    <row r="386" spans="1:191" ht="10.5">
      <c r="A386" s="7" t="s">
        <v>514</v>
      </c>
      <c r="B386" s="726" t="s">
        <v>515</v>
      </c>
      <c r="C386" s="726"/>
      <c r="D386" s="72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116"/>
      <c r="AE386" s="116"/>
      <c r="AF386" s="116"/>
      <c r="AG386" s="116"/>
      <c r="AH386" s="116"/>
      <c r="AI386" s="116"/>
      <c r="AJ386" s="116"/>
      <c r="AK386" s="116"/>
      <c r="AL386" s="116"/>
      <c r="AM386" s="116"/>
      <c r="AN386" s="116"/>
      <c r="AO386" s="116"/>
      <c r="AP386" s="116"/>
      <c r="AQ386" s="116"/>
      <c r="AR386" s="116"/>
      <c r="AS386" s="116"/>
      <c r="AT386" s="116"/>
      <c r="AU386" s="116"/>
      <c r="AV386" s="116"/>
      <c r="AW386" s="116"/>
      <c r="AX386" s="116"/>
      <c r="AY386" s="116"/>
      <c r="AZ386" s="116"/>
      <c r="BA386" s="116"/>
      <c r="BB386" s="116"/>
      <c r="BC386" s="116"/>
      <c r="BD386" s="116"/>
      <c r="BE386" s="116"/>
      <c r="BF386" s="116"/>
      <c r="BG386" s="116"/>
      <c r="BH386" s="116"/>
      <c r="BI386" s="116"/>
      <c r="BJ386" s="116"/>
      <c r="BK386" s="116"/>
      <c r="BL386" s="116"/>
      <c r="BM386" s="116"/>
      <c r="BN386" s="116"/>
      <c r="BO386" s="116"/>
      <c r="BP386" s="116"/>
      <c r="BQ386" s="116"/>
      <c r="BR386" s="116"/>
      <c r="BS386" s="116"/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/>
      <c r="EB386" s="116"/>
      <c r="EC386" s="116"/>
      <c r="ED386" s="116"/>
      <c r="EE386" s="116"/>
      <c r="EF386" s="116"/>
      <c r="EG386" s="116"/>
      <c r="EH386" s="116"/>
      <c r="EI386" s="116"/>
      <c r="EJ386" s="116"/>
      <c r="EK386" s="116"/>
      <c r="EL386" s="116"/>
      <c r="EM386" s="116"/>
      <c r="EN386" s="116"/>
      <c r="EO386" s="116"/>
      <c r="EP386" s="116"/>
      <c r="EQ386" s="116"/>
      <c r="ER386" s="116"/>
      <c r="ES386" s="116"/>
      <c r="ET386" s="116"/>
      <c r="EU386" s="116"/>
      <c r="EV386" s="116"/>
      <c r="EW386" s="116"/>
      <c r="EX386" s="116"/>
      <c r="EY386" s="116"/>
      <c r="EZ386" s="116"/>
      <c r="FA386" s="116"/>
      <c r="FB386" s="116"/>
      <c r="FC386" s="116"/>
      <c r="FD386" s="116"/>
      <c r="FE386" s="116"/>
      <c r="FF386" s="116"/>
      <c r="FG386" s="116"/>
      <c r="FH386" s="116"/>
      <c r="FI386" s="116"/>
      <c r="FJ386" s="116"/>
      <c r="FK386" s="116"/>
      <c r="FL386" s="116"/>
      <c r="FM386" s="116"/>
      <c r="FN386" s="116"/>
      <c r="FO386" s="116"/>
      <c r="FP386" s="116"/>
      <c r="FQ386" s="116"/>
      <c r="FR386" s="116"/>
      <c r="FS386" s="116"/>
      <c r="FT386" s="116"/>
      <c r="FU386" s="116"/>
      <c r="FV386" s="116"/>
      <c r="FW386" s="116"/>
      <c r="FX386" s="116"/>
      <c r="FY386" s="116"/>
      <c r="FZ386" s="116"/>
      <c r="GA386" s="116"/>
      <c r="GB386" s="116"/>
      <c r="GC386" s="116"/>
      <c r="GD386" s="116"/>
      <c r="GE386" s="116"/>
      <c r="GF386" s="116"/>
      <c r="GG386" s="116"/>
      <c r="GH386" s="116"/>
      <c r="GI386" s="116"/>
    </row>
    <row r="387" spans="1:191">
      <c r="A387" s="727" t="s">
        <v>0</v>
      </c>
      <c r="B387" s="727"/>
      <c r="C387" s="9" t="s">
        <v>225</v>
      </c>
      <c r="D387" t="s">
        <v>226</v>
      </c>
      <c r="E387" s="113">
        <v>0</v>
      </c>
      <c r="F387" s="113">
        <v>0</v>
      </c>
      <c r="G387" s="113">
        <v>0</v>
      </c>
      <c r="H387" s="113">
        <v>0</v>
      </c>
      <c r="I387" s="113">
        <v>0</v>
      </c>
      <c r="J387" s="113">
        <v>0</v>
      </c>
      <c r="K387" s="113">
        <v>0</v>
      </c>
      <c r="L387" s="113">
        <v>0</v>
      </c>
      <c r="M387" s="113">
        <v>0</v>
      </c>
      <c r="N387" s="113">
        <v>0</v>
      </c>
      <c r="O387" s="113">
        <v>0</v>
      </c>
      <c r="P387" s="113">
        <v>0</v>
      </c>
      <c r="Q387" s="113">
        <v>0</v>
      </c>
      <c r="R387" s="113">
        <v>0</v>
      </c>
      <c r="S387" s="113">
        <v>0</v>
      </c>
      <c r="T387" s="113">
        <v>0</v>
      </c>
      <c r="U387" s="113">
        <v>0</v>
      </c>
      <c r="V387" s="113">
        <v>0</v>
      </c>
      <c r="W387" s="113">
        <v>0</v>
      </c>
      <c r="X387" s="113">
        <v>0</v>
      </c>
      <c r="Y387" s="113">
        <v>0</v>
      </c>
      <c r="Z387" s="113">
        <v>0</v>
      </c>
      <c r="AA387" s="113">
        <v>0</v>
      </c>
      <c r="AB387" s="113">
        <v>0</v>
      </c>
      <c r="AC387" s="113">
        <v>0</v>
      </c>
      <c r="AD387" s="113">
        <v>0</v>
      </c>
      <c r="AE387" s="113">
        <v>0</v>
      </c>
      <c r="AF387" s="113">
        <v>0</v>
      </c>
      <c r="AG387" s="113">
        <v>0</v>
      </c>
      <c r="AH387" s="113">
        <v>0</v>
      </c>
      <c r="AI387" s="113">
        <v>0</v>
      </c>
      <c r="AJ387" s="113">
        <v>0</v>
      </c>
      <c r="AK387" s="113">
        <v>0</v>
      </c>
      <c r="AL387" s="113">
        <v>0</v>
      </c>
      <c r="AM387" s="113">
        <v>0</v>
      </c>
      <c r="AN387" s="113">
        <v>0</v>
      </c>
      <c r="AO387" s="113">
        <v>0</v>
      </c>
      <c r="AP387" s="113">
        <v>0</v>
      </c>
      <c r="AQ387" s="113">
        <v>0</v>
      </c>
      <c r="AR387" s="113">
        <v>0</v>
      </c>
      <c r="AS387" s="113">
        <v>0</v>
      </c>
      <c r="AT387" s="113">
        <v>0</v>
      </c>
      <c r="AU387" s="113">
        <v>0</v>
      </c>
      <c r="AV387" s="113">
        <v>0</v>
      </c>
      <c r="AW387" s="113">
        <v>0</v>
      </c>
      <c r="AX387" s="113">
        <v>0</v>
      </c>
      <c r="AY387" s="113">
        <v>0</v>
      </c>
      <c r="AZ387" s="113">
        <v>0</v>
      </c>
      <c r="BA387" s="113">
        <v>0</v>
      </c>
      <c r="BB387" s="113">
        <v>0</v>
      </c>
      <c r="BC387" s="113">
        <v>0</v>
      </c>
      <c r="BD387" s="113">
        <v>0</v>
      </c>
      <c r="BE387" s="113">
        <v>0</v>
      </c>
      <c r="BF387" s="113">
        <v>0</v>
      </c>
      <c r="BG387" s="113">
        <v>0</v>
      </c>
      <c r="BH387" s="113">
        <v>0</v>
      </c>
      <c r="BI387" s="113">
        <v>0</v>
      </c>
      <c r="BJ387" s="113">
        <v>0</v>
      </c>
      <c r="BK387" s="113">
        <v>0</v>
      </c>
      <c r="BL387" s="113">
        <v>0</v>
      </c>
      <c r="BM387" s="113">
        <v>0</v>
      </c>
      <c r="BN387" s="113">
        <v>0</v>
      </c>
      <c r="BO387" s="113">
        <v>0</v>
      </c>
      <c r="BP387" s="113">
        <v>0</v>
      </c>
      <c r="BQ387" s="113">
        <v>0</v>
      </c>
      <c r="BR387" s="113">
        <v>0</v>
      </c>
      <c r="BS387" s="113">
        <v>0</v>
      </c>
      <c r="BT387" s="113">
        <v>0</v>
      </c>
      <c r="BU387" s="113">
        <v>0</v>
      </c>
      <c r="BV387" s="113">
        <v>0</v>
      </c>
      <c r="BW387" s="113">
        <v>0</v>
      </c>
      <c r="BX387" s="113">
        <v>0</v>
      </c>
      <c r="BY387" s="113">
        <v>0</v>
      </c>
      <c r="BZ387" s="113">
        <v>0</v>
      </c>
      <c r="CA387" s="113">
        <v>0</v>
      </c>
      <c r="CB387" s="113">
        <v>0</v>
      </c>
      <c r="CC387" s="113">
        <v>0</v>
      </c>
      <c r="CD387" s="113">
        <v>0</v>
      </c>
      <c r="CE387" s="113">
        <v>0</v>
      </c>
      <c r="CF387" s="113">
        <v>0</v>
      </c>
      <c r="CG387" s="113">
        <v>0</v>
      </c>
      <c r="CH387" s="113">
        <v>0</v>
      </c>
      <c r="CI387" s="113">
        <v>0</v>
      </c>
      <c r="CJ387" s="113">
        <v>0</v>
      </c>
      <c r="CK387" s="113">
        <v>0</v>
      </c>
      <c r="CL387" s="113">
        <v>0</v>
      </c>
      <c r="CM387" s="113">
        <v>0</v>
      </c>
      <c r="CN387" s="113">
        <v>0</v>
      </c>
      <c r="CO387" s="113">
        <v>0</v>
      </c>
      <c r="CP387" s="113">
        <v>0</v>
      </c>
      <c r="CQ387" s="113">
        <v>0</v>
      </c>
      <c r="CR387" s="113">
        <v>0</v>
      </c>
      <c r="CS387" s="113">
        <v>0</v>
      </c>
      <c r="CT387" s="113">
        <v>0</v>
      </c>
      <c r="CU387" s="113">
        <v>0</v>
      </c>
      <c r="CV387" s="113">
        <v>0</v>
      </c>
      <c r="CW387" s="113">
        <v>0</v>
      </c>
      <c r="CX387" s="113">
        <v>0</v>
      </c>
      <c r="CY387" s="113">
        <v>0</v>
      </c>
      <c r="CZ387" s="113">
        <v>0</v>
      </c>
      <c r="DA387" s="113">
        <v>0</v>
      </c>
      <c r="DB387" s="113">
        <v>0</v>
      </c>
      <c r="DC387" s="113">
        <v>0</v>
      </c>
      <c r="DD387" s="113">
        <v>0</v>
      </c>
      <c r="DE387" s="113">
        <v>0</v>
      </c>
      <c r="DF387" s="113">
        <v>0</v>
      </c>
      <c r="DG387" s="113">
        <v>0</v>
      </c>
      <c r="DH387" s="113">
        <v>0</v>
      </c>
      <c r="DI387" s="113">
        <v>0</v>
      </c>
      <c r="DJ387" s="113">
        <v>0</v>
      </c>
      <c r="DK387" s="113">
        <v>0</v>
      </c>
      <c r="DL387" s="113">
        <v>0</v>
      </c>
      <c r="DM387" s="113">
        <v>0</v>
      </c>
      <c r="DN387" s="113">
        <v>0</v>
      </c>
      <c r="DO387" s="113">
        <v>0</v>
      </c>
      <c r="DP387" s="113">
        <v>0</v>
      </c>
      <c r="DQ387" s="113">
        <v>0</v>
      </c>
      <c r="DR387" s="113">
        <v>0</v>
      </c>
      <c r="DS387" s="113">
        <v>0</v>
      </c>
      <c r="DT387" s="113">
        <v>0</v>
      </c>
      <c r="DU387" s="113">
        <v>0</v>
      </c>
      <c r="DV387" s="113">
        <v>0</v>
      </c>
      <c r="DW387" s="113">
        <v>0</v>
      </c>
      <c r="DX387" s="113">
        <v>0</v>
      </c>
      <c r="DY387" s="113">
        <v>0</v>
      </c>
      <c r="DZ387" s="113">
        <v>0</v>
      </c>
      <c r="EA387" s="113">
        <v>0</v>
      </c>
      <c r="EB387" s="113">
        <v>0</v>
      </c>
      <c r="EC387" s="113">
        <v>0</v>
      </c>
      <c r="ED387" s="113">
        <v>0</v>
      </c>
      <c r="EE387" s="113">
        <v>0</v>
      </c>
      <c r="EF387" s="113">
        <v>0</v>
      </c>
      <c r="EG387" s="113">
        <v>0</v>
      </c>
      <c r="EH387" s="113">
        <v>0</v>
      </c>
      <c r="EI387" s="113">
        <v>0</v>
      </c>
      <c r="EJ387" s="113">
        <v>0</v>
      </c>
      <c r="EK387" s="113">
        <v>0</v>
      </c>
      <c r="EL387" s="113">
        <v>0</v>
      </c>
      <c r="EM387" s="113">
        <v>0</v>
      </c>
      <c r="EN387" s="113">
        <v>0</v>
      </c>
      <c r="EO387" s="113">
        <v>0</v>
      </c>
      <c r="EP387" s="113">
        <v>0</v>
      </c>
      <c r="EQ387" s="113">
        <v>0</v>
      </c>
      <c r="ER387" s="113">
        <v>0</v>
      </c>
      <c r="ES387" s="113">
        <v>0</v>
      </c>
      <c r="ET387" s="113">
        <v>0</v>
      </c>
      <c r="EU387" s="113">
        <v>0</v>
      </c>
      <c r="EV387" s="113">
        <v>0</v>
      </c>
      <c r="EW387" s="113">
        <v>0</v>
      </c>
      <c r="EX387" s="113">
        <v>0</v>
      </c>
      <c r="EY387" s="113">
        <v>0</v>
      </c>
      <c r="EZ387" s="113">
        <v>0</v>
      </c>
      <c r="FA387" s="113">
        <v>0</v>
      </c>
      <c r="FB387" s="113">
        <v>0</v>
      </c>
      <c r="FC387" s="113">
        <v>0</v>
      </c>
      <c r="FD387" s="113">
        <v>0</v>
      </c>
      <c r="FE387" s="113">
        <v>0</v>
      </c>
      <c r="FF387" s="113">
        <v>0</v>
      </c>
      <c r="FG387" s="113">
        <v>0</v>
      </c>
      <c r="FH387" s="113">
        <v>0</v>
      </c>
      <c r="FI387" s="113">
        <v>8000</v>
      </c>
      <c r="FJ387" s="113">
        <v>0</v>
      </c>
      <c r="FK387" s="113">
        <v>0</v>
      </c>
      <c r="FL387" s="113">
        <v>0</v>
      </c>
      <c r="FM387" s="113">
        <v>0</v>
      </c>
      <c r="FN387" s="113">
        <v>0</v>
      </c>
      <c r="FO387" s="113">
        <v>0</v>
      </c>
      <c r="FP387" s="113">
        <v>0</v>
      </c>
      <c r="FQ387" s="113">
        <v>0</v>
      </c>
      <c r="FR387" s="113">
        <v>0</v>
      </c>
      <c r="FS387" s="113">
        <v>0</v>
      </c>
      <c r="FT387" s="113">
        <v>0</v>
      </c>
      <c r="FU387" s="113">
        <v>0</v>
      </c>
      <c r="FV387" s="113">
        <v>0</v>
      </c>
      <c r="FW387" s="113">
        <v>0</v>
      </c>
      <c r="FX387" s="113">
        <v>0</v>
      </c>
      <c r="FY387" s="113">
        <v>0</v>
      </c>
      <c r="FZ387" s="113">
        <v>0</v>
      </c>
      <c r="GA387" s="113">
        <v>0</v>
      </c>
      <c r="GB387" s="113">
        <v>0</v>
      </c>
      <c r="GC387" s="113">
        <v>0</v>
      </c>
      <c r="GD387" s="113">
        <v>0</v>
      </c>
      <c r="GE387" s="113">
        <v>0</v>
      </c>
      <c r="GF387" s="113">
        <v>0</v>
      </c>
      <c r="GG387" s="113">
        <v>0</v>
      </c>
      <c r="GH387" s="113">
        <v>0</v>
      </c>
      <c r="GI387" s="113">
        <f>SUM(E387:GH387)</f>
        <v>8000</v>
      </c>
    </row>
    <row r="388" spans="1:191" ht="10.5">
      <c r="A388" s="7" t="s">
        <v>516</v>
      </c>
      <c r="B388" s="726" t="s">
        <v>517</v>
      </c>
      <c r="C388" s="726"/>
      <c r="D388" s="72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  <c r="AE388" s="116"/>
      <c r="AF388" s="116"/>
      <c r="AG388" s="116"/>
      <c r="AH388" s="116"/>
      <c r="AI388" s="116"/>
      <c r="AJ388" s="116"/>
      <c r="AK388" s="116"/>
      <c r="AL388" s="116"/>
      <c r="AM388" s="116"/>
      <c r="AN388" s="116"/>
      <c r="AO388" s="116"/>
      <c r="AP388" s="116"/>
      <c r="AQ388" s="116"/>
      <c r="AR388" s="116"/>
      <c r="AS388" s="116"/>
      <c r="AT388" s="116"/>
      <c r="AU388" s="116"/>
      <c r="AV388" s="116"/>
      <c r="AW388" s="116"/>
      <c r="AX388" s="116"/>
      <c r="AY388" s="116"/>
      <c r="AZ388" s="116"/>
      <c r="BA388" s="116"/>
      <c r="BB388" s="116"/>
      <c r="BC388" s="116"/>
      <c r="BD388" s="116"/>
      <c r="BE388" s="116"/>
      <c r="BF388" s="116"/>
      <c r="BG388" s="116"/>
      <c r="BH388" s="116"/>
      <c r="BI388" s="116"/>
      <c r="BJ388" s="116"/>
      <c r="BK388" s="116"/>
      <c r="BL388" s="116"/>
      <c r="BM388" s="116"/>
      <c r="BN388" s="116"/>
      <c r="BO388" s="116"/>
      <c r="BP388" s="116"/>
      <c r="BQ388" s="116"/>
      <c r="BR388" s="116"/>
      <c r="BS388" s="116"/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  <c r="EB388" s="116"/>
      <c r="EC388" s="116"/>
      <c r="ED388" s="116"/>
      <c r="EE388" s="116"/>
      <c r="EF388" s="116"/>
      <c r="EG388" s="116"/>
      <c r="EH388" s="116"/>
      <c r="EI388" s="116"/>
      <c r="EJ388" s="116"/>
      <c r="EK388" s="116"/>
      <c r="EL388" s="116"/>
      <c r="EM388" s="116"/>
      <c r="EN388" s="116"/>
      <c r="EO388" s="116"/>
      <c r="EP388" s="116"/>
      <c r="EQ388" s="116"/>
      <c r="ER388" s="116"/>
      <c r="ES388" s="116"/>
      <c r="ET388" s="116"/>
      <c r="EU388" s="116"/>
      <c r="EV388" s="116"/>
      <c r="EW388" s="116"/>
      <c r="EX388" s="116"/>
      <c r="EY388" s="116"/>
      <c r="EZ388" s="116"/>
      <c r="FA388" s="116"/>
      <c r="FB388" s="116"/>
      <c r="FC388" s="116"/>
      <c r="FD388" s="116"/>
      <c r="FE388" s="116"/>
      <c r="FF388" s="116"/>
      <c r="FG388" s="116"/>
      <c r="FH388" s="116"/>
      <c r="FI388" s="116"/>
      <c r="FJ388" s="116"/>
      <c r="FK388" s="116"/>
      <c r="FL388" s="116"/>
      <c r="FM388" s="116"/>
      <c r="FN388" s="116"/>
      <c r="FO388" s="116"/>
      <c r="FP388" s="116"/>
      <c r="FQ388" s="116"/>
      <c r="FR388" s="116"/>
      <c r="FS388" s="116"/>
      <c r="FT388" s="116"/>
      <c r="FU388" s="116"/>
      <c r="FV388" s="116"/>
      <c r="FW388" s="116"/>
      <c r="FX388" s="116"/>
      <c r="FY388" s="116"/>
      <c r="FZ388" s="116"/>
      <c r="GA388" s="116"/>
      <c r="GB388" s="116"/>
      <c r="GC388" s="116"/>
      <c r="GD388" s="116"/>
      <c r="GE388" s="116"/>
      <c r="GF388" s="116"/>
      <c r="GG388" s="116"/>
      <c r="GH388" s="116"/>
      <c r="GI388" s="116"/>
    </row>
    <row r="389" spans="1:191">
      <c r="A389" s="727" t="s">
        <v>0</v>
      </c>
      <c r="B389" s="727"/>
      <c r="C389" s="9" t="s">
        <v>223</v>
      </c>
      <c r="D389" t="s">
        <v>224</v>
      </c>
      <c r="E389" s="113">
        <v>0</v>
      </c>
      <c r="F389" s="113">
        <v>0</v>
      </c>
      <c r="G389" s="113">
        <v>0</v>
      </c>
      <c r="H389" s="113">
        <v>0</v>
      </c>
      <c r="I389" s="113">
        <v>0</v>
      </c>
      <c r="J389" s="113">
        <v>0</v>
      </c>
      <c r="K389" s="113">
        <v>0</v>
      </c>
      <c r="L389" s="113">
        <v>0</v>
      </c>
      <c r="M389" s="113">
        <v>0</v>
      </c>
      <c r="N389" s="113">
        <v>0</v>
      </c>
      <c r="O389" s="113">
        <v>0</v>
      </c>
      <c r="P389" s="113">
        <v>0</v>
      </c>
      <c r="Q389" s="113">
        <v>0</v>
      </c>
      <c r="R389" s="113">
        <v>0</v>
      </c>
      <c r="S389" s="113">
        <v>0</v>
      </c>
      <c r="T389" s="113">
        <v>0</v>
      </c>
      <c r="U389" s="113">
        <v>0</v>
      </c>
      <c r="V389" s="113">
        <v>0</v>
      </c>
      <c r="W389" s="113">
        <v>0</v>
      </c>
      <c r="X389" s="113">
        <v>0</v>
      </c>
      <c r="Y389" s="113">
        <v>0</v>
      </c>
      <c r="Z389" s="113">
        <v>0</v>
      </c>
      <c r="AA389" s="113">
        <v>0</v>
      </c>
      <c r="AB389" s="113">
        <v>0</v>
      </c>
      <c r="AC389" s="113">
        <v>0</v>
      </c>
      <c r="AD389" s="113">
        <v>0</v>
      </c>
      <c r="AE389" s="113">
        <v>0</v>
      </c>
      <c r="AF389" s="113">
        <v>0</v>
      </c>
      <c r="AG389" s="113">
        <v>0</v>
      </c>
      <c r="AH389" s="113">
        <v>0</v>
      </c>
      <c r="AI389" s="113">
        <v>0</v>
      </c>
      <c r="AJ389" s="113">
        <v>0</v>
      </c>
      <c r="AK389" s="113">
        <v>0</v>
      </c>
      <c r="AL389" s="113">
        <v>6000</v>
      </c>
      <c r="AM389" s="113">
        <v>0</v>
      </c>
      <c r="AN389" s="113">
        <v>0</v>
      </c>
      <c r="AO389" s="113">
        <v>0</v>
      </c>
      <c r="AP389" s="113">
        <v>0</v>
      </c>
      <c r="AQ389" s="113">
        <v>6000</v>
      </c>
      <c r="AR389" s="113">
        <v>0</v>
      </c>
      <c r="AS389" s="113">
        <v>0</v>
      </c>
      <c r="AT389" s="113">
        <v>0</v>
      </c>
      <c r="AU389" s="113">
        <v>0</v>
      </c>
      <c r="AV389" s="113">
        <v>0</v>
      </c>
      <c r="AW389" s="113">
        <v>0</v>
      </c>
      <c r="AX389" s="113">
        <v>0</v>
      </c>
      <c r="AY389" s="113">
        <v>0</v>
      </c>
      <c r="AZ389" s="113">
        <v>0</v>
      </c>
      <c r="BA389" s="113">
        <v>0</v>
      </c>
      <c r="BB389" s="113">
        <v>0</v>
      </c>
      <c r="BC389" s="113">
        <v>0</v>
      </c>
      <c r="BD389" s="113">
        <v>0</v>
      </c>
      <c r="BE389" s="113">
        <v>0</v>
      </c>
      <c r="BF389" s="113">
        <v>0</v>
      </c>
      <c r="BG389" s="113">
        <v>0</v>
      </c>
      <c r="BH389" s="113">
        <v>0</v>
      </c>
      <c r="BI389" s="113">
        <v>0</v>
      </c>
      <c r="BJ389" s="113">
        <v>0</v>
      </c>
      <c r="BK389" s="113">
        <v>0</v>
      </c>
      <c r="BL389" s="113">
        <v>0</v>
      </c>
      <c r="BM389" s="113">
        <v>0</v>
      </c>
      <c r="BN389" s="113">
        <v>0</v>
      </c>
      <c r="BO389" s="113">
        <v>0</v>
      </c>
      <c r="BP389" s="113">
        <v>0</v>
      </c>
      <c r="BQ389" s="113">
        <v>0</v>
      </c>
      <c r="BR389" s="113">
        <v>0</v>
      </c>
      <c r="BS389" s="113">
        <v>0</v>
      </c>
      <c r="BT389" s="113">
        <v>0</v>
      </c>
      <c r="BU389" s="113">
        <v>0</v>
      </c>
      <c r="BV389" s="113">
        <v>0</v>
      </c>
      <c r="BW389" s="113">
        <v>0</v>
      </c>
      <c r="BX389" s="113">
        <v>0</v>
      </c>
      <c r="BY389" s="113">
        <v>0</v>
      </c>
      <c r="BZ389" s="113">
        <v>0</v>
      </c>
      <c r="CA389" s="113">
        <v>0</v>
      </c>
      <c r="CB389" s="113">
        <v>0</v>
      </c>
      <c r="CC389" s="113">
        <v>0</v>
      </c>
      <c r="CD389" s="113">
        <v>0</v>
      </c>
      <c r="CE389" s="113">
        <v>0</v>
      </c>
      <c r="CF389" s="113">
        <v>0</v>
      </c>
      <c r="CG389" s="113">
        <v>0</v>
      </c>
      <c r="CH389" s="113">
        <v>0</v>
      </c>
      <c r="CI389" s="113">
        <v>0</v>
      </c>
      <c r="CJ389" s="113">
        <v>0</v>
      </c>
      <c r="CK389" s="113">
        <v>0</v>
      </c>
      <c r="CL389" s="113">
        <v>0</v>
      </c>
      <c r="CM389" s="113">
        <v>0</v>
      </c>
      <c r="CN389" s="113">
        <v>0</v>
      </c>
      <c r="CO389" s="113">
        <v>0</v>
      </c>
      <c r="CP389" s="113">
        <v>0</v>
      </c>
      <c r="CQ389" s="113">
        <v>0</v>
      </c>
      <c r="CR389" s="113">
        <v>0</v>
      </c>
      <c r="CS389" s="113">
        <v>0</v>
      </c>
      <c r="CT389" s="113">
        <v>0</v>
      </c>
      <c r="CU389" s="113">
        <v>0</v>
      </c>
      <c r="CV389" s="113">
        <v>0</v>
      </c>
      <c r="CW389" s="113">
        <v>0</v>
      </c>
      <c r="CX389" s="113">
        <v>0</v>
      </c>
      <c r="CY389" s="113">
        <v>0</v>
      </c>
      <c r="CZ389" s="113">
        <v>0</v>
      </c>
      <c r="DA389" s="113">
        <v>0</v>
      </c>
      <c r="DB389" s="113">
        <v>0</v>
      </c>
      <c r="DC389" s="113">
        <v>0</v>
      </c>
      <c r="DD389" s="113">
        <v>0</v>
      </c>
      <c r="DE389" s="113">
        <v>0</v>
      </c>
      <c r="DF389" s="113">
        <v>0</v>
      </c>
      <c r="DG389" s="113">
        <v>0</v>
      </c>
      <c r="DH389" s="113">
        <v>0</v>
      </c>
      <c r="DI389" s="113">
        <v>0</v>
      </c>
      <c r="DJ389" s="113">
        <v>0</v>
      </c>
      <c r="DK389" s="113">
        <v>0</v>
      </c>
      <c r="DL389" s="113">
        <v>0</v>
      </c>
      <c r="DM389" s="113">
        <v>0</v>
      </c>
      <c r="DN389" s="113">
        <v>0</v>
      </c>
      <c r="DO389" s="113">
        <v>0</v>
      </c>
      <c r="DP389" s="113">
        <v>0</v>
      </c>
      <c r="DQ389" s="113">
        <v>0</v>
      </c>
      <c r="DR389" s="113">
        <v>0</v>
      </c>
      <c r="DS389" s="113">
        <v>0</v>
      </c>
      <c r="DT389" s="113">
        <v>0</v>
      </c>
      <c r="DU389" s="113">
        <v>0</v>
      </c>
      <c r="DV389" s="113">
        <v>0</v>
      </c>
      <c r="DW389" s="113">
        <v>0</v>
      </c>
      <c r="DX389" s="113">
        <v>0</v>
      </c>
      <c r="DY389" s="113">
        <v>0</v>
      </c>
      <c r="DZ389" s="113">
        <v>0</v>
      </c>
      <c r="EA389" s="113">
        <v>0</v>
      </c>
      <c r="EB389" s="113">
        <v>0</v>
      </c>
      <c r="EC389" s="113">
        <v>0</v>
      </c>
      <c r="ED389" s="113">
        <v>0</v>
      </c>
      <c r="EE389" s="113">
        <v>0</v>
      </c>
      <c r="EF389" s="113">
        <v>0</v>
      </c>
      <c r="EG389" s="113">
        <v>0</v>
      </c>
      <c r="EH389" s="113">
        <v>0</v>
      </c>
      <c r="EI389" s="113">
        <v>0</v>
      </c>
      <c r="EJ389" s="113">
        <v>0</v>
      </c>
      <c r="EK389" s="113">
        <v>0</v>
      </c>
      <c r="EL389" s="113">
        <v>0</v>
      </c>
      <c r="EM389" s="113">
        <v>0</v>
      </c>
      <c r="EN389" s="113">
        <v>0</v>
      </c>
      <c r="EO389" s="113">
        <v>0</v>
      </c>
      <c r="EP389" s="113">
        <v>0</v>
      </c>
      <c r="EQ389" s="113">
        <v>0</v>
      </c>
      <c r="ER389" s="113">
        <v>0</v>
      </c>
      <c r="ES389" s="113">
        <v>0</v>
      </c>
      <c r="ET389" s="113">
        <v>0</v>
      </c>
      <c r="EU389" s="113">
        <v>0</v>
      </c>
      <c r="EV389" s="113">
        <v>0</v>
      </c>
      <c r="EW389" s="113">
        <v>0</v>
      </c>
      <c r="EX389" s="113">
        <v>0</v>
      </c>
      <c r="EY389" s="113">
        <v>0</v>
      </c>
      <c r="EZ389" s="113">
        <v>0</v>
      </c>
      <c r="FA389" s="113">
        <v>0</v>
      </c>
      <c r="FB389" s="113">
        <v>0</v>
      </c>
      <c r="FC389" s="113">
        <v>0</v>
      </c>
      <c r="FD389" s="113">
        <v>0</v>
      </c>
      <c r="FE389" s="113">
        <v>0</v>
      </c>
      <c r="FF389" s="113">
        <v>0</v>
      </c>
      <c r="FG389" s="113">
        <v>0</v>
      </c>
      <c r="FH389" s="113">
        <v>0</v>
      </c>
      <c r="FI389" s="113">
        <v>0</v>
      </c>
      <c r="FJ389" s="113">
        <v>15000</v>
      </c>
      <c r="FK389" s="113">
        <v>0</v>
      </c>
      <c r="FL389" s="113">
        <v>0</v>
      </c>
      <c r="FM389" s="113">
        <v>0</v>
      </c>
      <c r="FN389" s="113">
        <v>0</v>
      </c>
      <c r="FO389" s="113">
        <v>0</v>
      </c>
      <c r="FP389" s="113">
        <v>0</v>
      </c>
      <c r="FQ389" s="113">
        <v>0</v>
      </c>
      <c r="FR389" s="113">
        <v>0</v>
      </c>
      <c r="FS389" s="113">
        <v>0</v>
      </c>
      <c r="FT389" s="113">
        <v>0</v>
      </c>
      <c r="FU389" s="113">
        <v>0</v>
      </c>
      <c r="FV389" s="113">
        <v>0</v>
      </c>
      <c r="FW389" s="113">
        <v>0</v>
      </c>
      <c r="FX389" s="113">
        <v>0</v>
      </c>
      <c r="FY389" s="113">
        <v>0</v>
      </c>
      <c r="FZ389" s="113">
        <v>0</v>
      </c>
      <c r="GA389" s="113">
        <v>0</v>
      </c>
      <c r="GB389" s="113">
        <v>0</v>
      </c>
      <c r="GC389" s="113">
        <v>0</v>
      </c>
      <c r="GD389" s="113">
        <v>0</v>
      </c>
      <c r="GE389" s="113">
        <v>0</v>
      </c>
      <c r="GF389" s="113">
        <v>0</v>
      </c>
      <c r="GG389" s="113">
        <v>0</v>
      </c>
      <c r="GH389" s="113">
        <v>0</v>
      </c>
      <c r="GI389" s="113">
        <f>SUM(E389:GH389)</f>
        <v>27000</v>
      </c>
    </row>
    <row r="390" spans="1:191" ht="10.5">
      <c r="A390" s="7" t="s">
        <v>518</v>
      </c>
      <c r="B390" s="726" t="s">
        <v>519</v>
      </c>
      <c r="C390" s="726"/>
      <c r="D390" s="72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  <c r="AE390" s="116"/>
      <c r="AF390" s="116"/>
      <c r="AG390" s="116"/>
      <c r="AH390" s="116"/>
      <c r="AI390" s="116"/>
      <c r="AJ390" s="116"/>
      <c r="AK390" s="116"/>
      <c r="AL390" s="116"/>
      <c r="AM390" s="116"/>
      <c r="AN390" s="116"/>
      <c r="AO390" s="116"/>
      <c r="AP390" s="116"/>
      <c r="AQ390" s="116"/>
      <c r="AR390" s="116"/>
      <c r="AS390" s="116"/>
      <c r="AT390" s="116"/>
      <c r="AU390" s="116"/>
      <c r="AV390" s="116"/>
      <c r="AW390" s="116"/>
      <c r="AX390" s="116"/>
      <c r="AY390" s="116"/>
      <c r="AZ390" s="116"/>
      <c r="BA390" s="116"/>
      <c r="BB390" s="116"/>
      <c r="BC390" s="116"/>
      <c r="BD390" s="116"/>
      <c r="BE390" s="116"/>
      <c r="BF390" s="116"/>
      <c r="BG390" s="116"/>
      <c r="BH390" s="116"/>
      <c r="BI390" s="116"/>
      <c r="BJ390" s="116"/>
      <c r="BK390" s="116"/>
      <c r="BL390" s="116"/>
      <c r="BM390" s="116"/>
      <c r="BN390" s="116"/>
      <c r="BO390" s="116"/>
      <c r="BP390" s="116"/>
      <c r="BQ390" s="116"/>
      <c r="BR390" s="116"/>
      <c r="BS390" s="116"/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  <c r="EB390" s="116"/>
      <c r="EC390" s="116"/>
      <c r="ED390" s="116"/>
      <c r="EE390" s="116"/>
      <c r="EF390" s="116"/>
      <c r="EG390" s="116"/>
      <c r="EH390" s="116"/>
      <c r="EI390" s="116"/>
      <c r="EJ390" s="116"/>
      <c r="EK390" s="116"/>
      <c r="EL390" s="116"/>
      <c r="EM390" s="116"/>
      <c r="EN390" s="116"/>
      <c r="EO390" s="116"/>
      <c r="EP390" s="116"/>
      <c r="EQ390" s="116"/>
      <c r="ER390" s="116"/>
      <c r="ES390" s="116"/>
      <c r="ET390" s="116"/>
      <c r="EU390" s="116"/>
      <c r="EV390" s="116"/>
      <c r="EW390" s="116"/>
      <c r="EX390" s="116"/>
      <c r="EY390" s="116"/>
      <c r="EZ390" s="116"/>
      <c r="FA390" s="116"/>
      <c r="FB390" s="116"/>
      <c r="FC390" s="116"/>
      <c r="FD390" s="116"/>
      <c r="FE390" s="116"/>
      <c r="FF390" s="116"/>
      <c r="FG390" s="116"/>
      <c r="FH390" s="116"/>
      <c r="FI390" s="116"/>
      <c r="FJ390" s="116"/>
      <c r="FK390" s="116"/>
      <c r="FL390" s="116"/>
      <c r="FM390" s="116"/>
      <c r="FN390" s="116"/>
      <c r="FO390" s="116"/>
      <c r="FP390" s="116"/>
      <c r="FQ390" s="116"/>
      <c r="FR390" s="116"/>
      <c r="FS390" s="116"/>
      <c r="FT390" s="116"/>
      <c r="FU390" s="116"/>
      <c r="FV390" s="116"/>
      <c r="FW390" s="116"/>
      <c r="FX390" s="116"/>
      <c r="FY390" s="116"/>
      <c r="FZ390" s="116"/>
      <c r="GA390" s="116"/>
      <c r="GB390" s="116"/>
      <c r="GC390" s="116"/>
      <c r="GD390" s="116"/>
      <c r="GE390" s="116"/>
      <c r="GF390" s="116"/>
      <c r="GG390" s="116"/>
      <c r="GH390" s="116"/>
      <c r="GI390" s="116"/>
    </row>
    <row r="391" spans="1:191">
      <c r="A391" s="727" t="s">
        <v>0</v>
      </c>
      <c r="B391" s="727"/>
      <c r="C391" s="9" t="s">
        <v>223</v>
      </c>
      <c r="D391" t="s">
        <v>224</v>
      </c>
      <c r="E391" s="113">
        <v>0</v>
      </c>
      <c r="F391" s="113">
        <v>0</v>
      </c>
      <c r="G391" s="113">
        <v>0</v>
      </c>
      <c r="H391" s="113">
        <v>0</v>
      </c>
      <c r="I391" s="113">
        <v>0</v>
      </c>
      <c r="J391" s="113">
        <v>0</v>
      </c>
      <c r="K391" s="113">
        <v>0</v>
      </c>
      <c r="L391" s="113">
        <v>0</v>
      </c>
      <c r="M391" s="113">
        <v>0</v>
      </c>
      <c r="N391" s="113">
        <v>0</v>
      </c>
      <c r="O391" s="113">
        <v>0</v>
      </c>
      <c r="P391" s="113">
        <v>0</v>
      </c>
      <c r="Q391" s="113">
        <v>0</v>
      </c>
      <c r="R391" s="113">
        <v>0</v>
      </c>
      <c r="S391" s="113">
        <v>0</v>
      </c>
      <c r="T391" s="113">
        <v>0</v>
      </c>
      <c r="U391" s="113">
        <v>0</v>
      </c>
      <c r="V391" s="113">
        <v>0</v>
      </c>
      <c r="W391" s="113">
        <v>0</v>
      </c>
      <c r="X391" s="113">
        <v>0</v>
      </c>
      <c r="Y391" s="113">
        <v>0</v>
      </c>
      <c r="Z391" s="113">
        <v>0</v>
      </c>
      <c r="AA391" s="113">
        <v>0</v>
      </c>
      <c r="AB391" s="113">
        <v>0</v>
      </c>
      <c r="AC391" s="113">
        <v>0</v>
      </c>
      <c r="AD391" s="113">
        <v>0</v>
      </c>
      <c r="AE391" s="113">
        <v>0</v>
      </c>
      <c r="AF391" s="113">
        <v>0</v>
      </c>
      <c r="AG391" s="113">
        <v>0</v>
      </c>
      <c r="AH391" s="113">
        <v>0</v>
      </c>
      <c r="AI391" s="113">
        <v>0</v>
      </c>
      <c r="AJ391" s="113">
        <v>0</v>
      </c>
      <c r="AK391" s="113">
        <v>0</v>
      </c>
      <c r="AL391" s="113">
        <v>0</v>
      </c>
      <c r="AM391" s="113">
        <v>0</v>
      </c>
      <c r="AN391" s="113">
        <v>0</v>
      </c>
      <c r="AO391" s="113">
        <v>0</v>
      </c>
      <c r="AP391" s="113">
        <v>0</v>
      </c>
      <c r="AQ391" s="113">
        <v>0</v>
      </c>
      <c r="AR391" s="113">
        <v>0</v>
      </c>
      <c r="AS391" s="113">
        <v>0</v>
      </c>
      <c r="AT391" s="113">
        <v>0</v>
      </c>
      <c r="AU391" s="113">
        <v>0</v>
      </c>
      <c r="AV391" s="113">
        <v>0</v>
      </c>
      <c r="AW391" s="113">
        <v>0</v>
      </c>
      <c r="AX391" s="113">
        <v>0</v>
      </c>
      <c r="AY391" s="113">
        <v>0</v>
      </c>
      <c r="AZ391" s="113">
        <v>0</v>
      </c>
      <c r="BA391" s="113">
        <v>0</v>
      </c>
      <c r="BB391" s="113">
        <v>0</v>
      </c>
      <c r="BC391" s="113">
        <v>0</v>
      </c>
      <c r="BD391" s="113">
        <v>0</v>
      </c>
      <c r="BE391" s="113">
        <v>0</v>
      </c>
      <c r="BF391" s="113">
        <v>0</v>
      </c>
      <c r="BG391" s="113">
        <v>0</v>
      </c>
      <c r="BH391" s="113">
        <v>0</v>
      </c>
      <c r="BI391" s="113">
        <v>0</v>
      </c>
      <c r="BJ391" s="113">
        <v>0</v>
      </c>
      <c r="BK391" s="113">
        <v>0</v>
      </c>
      <c r="BL391" s="113">
        <v>0</v>
      </c>
      <c r="BM391" s="113">
        <v>0</v>
      </c>
      <c r="BN391" s="113">
        <v>0</v>
      </c>
      <c r="BO391" s="113">
        <v>0</v>
      </c>
      <c r="BP391" s="113">
        <v>0</v>
      </c>
      <c r="BQ391" s="113">
        <v>0</v>
      </c>
      <c r="BR391" s="113">
        <v>0</v>
      </c>
      <c r="BS391" s="113">
        <v>0</v>
      </c>
      <c r="BT391" s="113">
        <v>0</v>
      </c>
      <c r="BU391" s="113">
        <v>0</v>
      </c>
      <c r="BV391" s="113">
        <v>0</v>
      </c>
      <c r="BW391" s="113">
        <v>0</v>
      </c>
      <c r="BX391" s="113">
        <v>0</v>
      </c>
      <c r="BY391" s="113">
        <v>0</v>
      </c>
      <c r="BZ391" s="113">
        <v>0</v>
      </c>
      <c r="CA391" s="113">
        <v>0</v>
      </c>
      <c r="CB391" s="113">
        <v>0</v>
      </c>
      <c r="CC391" s="113">
        <v>0</v>
      </c>
      <c r="CD391" s="113">
        <v>0</v>
      </c>
      <c r="CE391" s="113">
        <v>0</v>
      </c>
      <c r="CF391" s="113">
        <v>0</v>
      </c>
      <c r="CG391" s="113">
        <v>0</v>
      </c>
      <c r="CH391" s="113">
        <v>0</v>
      </c>
      <c r="CI391" s="113">
        <v>0</v>
      </c>
      <c r="CJ391" s="113">
        <v>0</v>
      </c>
      <c r="CK391" s="113">
        <v>0</v>
      </c>
      <c r="CL391" s="113">
        <v>0</v>
      </c>
      <c r="CM391" s="113">
        <v>0</v>
      </c>
      <c r="CN391" s="113">
        <v>0</v>
      </c>
      <c r="CO391" s="113">
        <v>0</v>
      </c>
      <c r="CP391" s="113">
        <v>0</v>
      </c>
      <c r="CQ391" s="113">
        <v>0</v>
      </c>
      <c r="CR391" s="113">
        <v>0</v>
      </c>
      <c r="CS391" s="113">
        <v>0</v>
      </c>
      <c r="CT391" s="113">
        <v>0</v>
      </c>
      <c r="CU391" s="113">
        <v>0</v>
      </c>
      <c r="CV391" s="113">
        <v>0</v>
      </c>
      <c r="CW391" s="113">
        <v>0</v>
      </c>
      <c r="CX391" s="113">
        <v>0</v>
      </c>
      <c r="CY391" s="113">
        <v>0</v>
      </c>
      <c r="CZ391" s="113">
        <v>0</v>
      </c>
      <c r="DA391" s="113">
        <v>0</v>
      </c>
      <c r="DB391" s="113">
        <v>0</v>
      </c>
      <c r="DC391" s="113">
        <v>0</v>
      </c>
      <c r="DD391" s="113">
        <v>0</v>
      </c>
      <c r="DE391" s="113">
        <v>0</v>
      </c>
      <c r="DF391" s="113">
        <v>0</v>
      </c>
      <c r="DG391" s="113">
        <v>0</v>
      </c>
      <c r="DH391" s="113">
        <v>0</v>
      </c>
      <c r="DI391" s="113">
        <v>0</v>
      </c>
      <c r="DJ391" s="113">
        <v>0</v>
      </c>
      <c r="DK391" s="113">
        <v>0</v>
      </c>
      <c r="DL391" s="113">
        <v>0</v>
      </c>
      <c r="DM391" s="113">
        <v>0</v>
      </c>
      <c r="DN391" s="113">
        <v>0</v>
      </c>
      <c r="DO391" s="113">
        <v>0</v>
      </c>
      <c r="DP391" s="113">
        <v>0</v>
      </c>
      <c r="DQ391" s="113">
        <v>0</v>
      </c>
      <c r="DR391" s="113">
        <v>0</v>
      </c>
      <c r="DS391" s="113">
        <v>0</v>
      </c>
      <c r="DT391" s="113">
        <v>0</v>
      </c>
      <c r="DU391" s="113">
        <v>0</v>
      </c>
      <c r="DV391" s="113">
        <v>0</v>
      </c>
      <c r="DW391" s="113">
        <v>0</v>
      </c>
      <c r="DX391" s="113">
        <v>0</v>
      </c>
      <c r="DY391" s="113">
        <v>0</v>
      </c>
      <c r="DZ391" s="113">
        <v>0</v>
      </c>
      <c r="EA391" s="113">
        <v>0</v>
      </c>
      <c r="EB391" s="113">
        <v>0</v>
      </c>
      <c r="EC391" s="113">
        <v>0</v>
      </c>
      <c r="ED391" s="113">
        <v>0</v>
      </c>
      <c r="EE391" s="113">
        <v>0</v>
      </c>
      <c r="EF391" s="113">
        <v>0</v>
      </c>
      <c r="EG391" s="113">
        <v>0</v>
      </c>
      <c r="EH391" s="113">
        <v>0</v>
      </c>
      <c r="EI391" s="113">
        <v>97156.58</v>
      </c>
      <c r="EJ391" s="113">
        <v>0</v>
      </c>
      <c r="EK391" s="113">
        <v>0</v>
      </c>
      <c r="EL391" s="113">
        <v>0</v>
      </c>
      <c r="EM391" s="113">
        <v>0</v>
      </c>
      <c r="EN391" s="113">
        <v>0</v>
      </c>
      <c r="EO391" s="113">
        <v>0</v>
      </c>
      <c r="EP391" s="113">
        <v>0</v>
      </c>
      <c r="EQ391" s="113">
        <v>0</v>
      </c>
      <c r="ER391" s="113">
        <v>0</v>
      </c>
      <c r="ES391" s="113">
        <v>0</v>
      </c>
      <c r="ET391" s="113">
        <v>0</v>
      </c>
      <c r="EU391" s="113">
        <v>0</v>
      </c>
      <c r="EV391" s="113">
        <v>0</v>
      </c>
      <c r="EW391" s="113">
        <v>0</v>
      </c>
      <c r="EX391" s="113">
        <v>0</v>
      </c>
      <c r="EY391" s="113">
        <v>0</v>
      </c>
      <c r="EZ391" s="113">
        <v>0</v>
      </c>
      <c r="FA391" s="113">
        <v>0</v>
      </c>
      <c r="FB391" s="113">
        <v>0</v>
      </c>
      <c r="FC391" s="113">
        <v>0</v>
      </c>
      <c r="FD391" s="113">
        <v>0</v>
      </c>
      <c r="FE391" s="113">
        <v>0</v>
      </c>
      <c r="FF391" s="113">
        <v>0</v>
      </c>
      <c r="FG391" s="113">
        <v>0</v>
      </c>
      <c r="FH391" s="113">
        <v>0</v>
      </c>
      <c r="FI391" s="113">
        <v>0</v>
      </c>
      <c r="FJ391" s="113">
        <v>0</v>
      </c>
      <c r="FK391" s="113">
        <v>0</v>
      </c>
      <c r="FL391" s="113">
        <v>0</v>
      </c>
      <c r="FM391" s="113">
        <v>0</v>
      </c>
      <c r="FN391" s="113">
        <v>0</v>
      </c>
      <c r="FO391" s="113">
        <v>0</v>
      </c>
      <c r="FP391" s="113">
        <v>0</v>
      </c>
      <c r="FQ391" s="113">
        <v>0</v>
      </c>
      <c r="FR391" s="113">
        <v>0</v>
      </c>
      <c r="FS391" s="113">
        <v>0</v>
      </c>
      <c r="FT391" s="113">
        <v>0</v>
      </c>
      <c r="FU391" s="113">
        <v>0</v>
      </c>
      <c r="FV391" s="113">
        <v>0</v>
      </c>
      <c r="FW391" s="113">
        <v>0</v>
      </c>
      <c r="FX391" s="113">
        <v>0</v>
      </c>
      <c r="FY391" s="113">
        <v>0</v>
      </c>
      <c r="FZ391" s="113">
        <v>0</v>
      </c>
      <c r="GA391" s="113">
        <v>0</v>
      </c>
      <c r="GB391" s="113">
        <v>0</v>
      </c>
      <c r="GC391" s="113">
        <v>0</v>
      </c>
      <c r="GD391" s="113">
        <v>0</v>
      </c>
      <c r="GE391" s="113">
        <v>0</v>
      </c>
      <c r="GF391" s="113">
        <v>0</v>
      </c>
      <c r="GG391" s="113">
        <v>0</v>
      </c>
      <c r="GH391" s="113">
        <v>0</v>
      </c>
      <c r="GI391" s="113">
        <f>SUM(E391:GH391)</f>
        <v>97156.58</v>
      </c>
    </row>
    <row r="392" spans="1:191" ht="10.5">
      <c r="A392" s="7" t="s">
        <v>520</v>
      </c>
      <c r="B392" s="726" t="s">
        <v>521</v>
      </c>
      <c r="C392" s="726"/>
      <c r="D392" s="72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  <c r="AE392" s="116"/>
      <c r="AF392" s="116"/>
      <c r="AG392" s="116"/>
      <c r="AH392" s="116"/>
      <c r="AI392" s="116"/>
      <c r="AJ392" s="116"/>
      <c r="AK392" s="116"/>
      <c r="AL392" s="116"/>
      <c r="AM392" s="116"/>
      <c r="AN392" s="116"/>
      <c r="AO392" s="116"/>
      <c r="AP392" s="116"/>
      <c r="AQ392" s="116"/>
      <c r="AR392" s="116"/>
      <c r="AS392" s="116"/>
      <c r="AT392" s="116"/>
      <c r="AU392" s="116"/>
      <c r="AV392" s="116"/>
      <c r="AW392" s="116"/>
      <c r="AX392" s="116"/>
      <c r="AY392" s="116"/>
      <c r="AZ392" s="116"/>
      <c r="BA392" s="116"/>
      <c r="BB392" s="116"/>
      <c r="BC392" s="116"/>
      <c r="BD392" s="116"/>
      <c r="BE392" s="116"/>
      <c r="BF392" s="116"/>
      <c r="BG392" s="116"/>
      <c r="BH392" s="116"/>
      <c r="BI392" s="116"/>
      <c r="BJ392" s="116"/>
      <c r="BK392" s="116"/>
      <c r="BL392" s="116"/>
      <c r="BM392" s="116"/>
      <c r="BN392" s="116"/>
      <c r="BO392" s="116"/>
      <c r="BP392" s="116"/>
      <c r="BQ392" s="116"/>
      <c r="BR392" s="116"/>
      <c r="BS392" s="116"/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  <c r="EB392" s="116"/>
      <c r="EC392" s="116"/>
      <c r="ED392" s="116"/>
      <c r="EE392" s="116"/>
      <c r="EF392" s="116"/>
      <c r="EG392" s="116"/>
      <c r="EH392" s="116"/>
      <c r="EI392" s="116"/>
      <c r="EJ392" s="116"/>
      <c r="EK392" s="116"/>
      <c r="EL392" s="116"/>
      <c r="EM392" s="116"/>
      <c r="EN392" s="116"/>
      <c r="EO392" s="116"/>
      <c r="EP392" s="116"/>
      <c r="EQ392" s="116"/>
      <c r="ER392" s="116"/>
      <c r="ES392" s="116"/>
      <c r="ET392" s="116"/>
      <c r="EU392" s="116"/>
      <c r="EV392" s="116"/>
      <c r="EW392" s="116"/>
      <c r="EX392" s="116"/>
      <c r="EY392" s="116"/>
      <c r="EZ392" s="116"/>
      <c r="FA392" s="116"/>
      <c r="FB392" s="116"/>
      <c r="FC392" s="116"/>
      <c r="FD392" s="116"/>
      <c r="FE392" s="116"/>
      <c r="FF392" s="116"/>
      <c r="FG392" s="116"/>
      <c r="FH392" s="116"/>
      <c r="FI392" s="116"/>
      <c r="FJ392" s="116"/>
      <c r="FK392" s="116"/>
      <c r="FL392" s="116"/>
      <c r="FM392" s="116"/>
      <c r="FN392" s="116"/>
      <c r="FO392" s="116"/>
      <c r="FP392" s="116"/>
      <c r="FQ392" s="116"/>
      <c r="FR392" s="116"/>
      <c r="FS392" s="116"/>
      <c r="FT392" s="116"/>
      <c r="FU392" s="116"/>
      <c r="FV392" s="116"/>
      <c r="FW392" s="116"/>
      <c r="FX392" s="116"/>
      <c r="FY392" s="116"/>
      <c r="FZ392" s="116"/>
      <c r="GA392" s="116"/>
      <c r="GB392" s="116"/>
      <c r="GC392" s="116"/>
      <c r="GD392" s="116"/>
      <c r="GE392" s="116"/>
      <c r="GF392" s="116"/>
      <c r="GG392" s="116"/>
      <c r="GH392" s="116"/>
      <c r="GI392" s="116"/>
    </row>
    <row r="393" spans="1:191">
      <c r="A393" s="727" t="s">
        <v>0</v>
      </c>
      <c r="B393" s="727"/>
      <c r="C393" s="9" t="s">
        <v>207</v>
      </c>
      <c r="D393" t="s">
        <v>208</v>
      </c>
      <c r="E393" s="113">
        <v>0</v>
      </c>
      <c r="F393" s="113">
        <v>0</v>
      </c>
      <c r="G393" s="113">
        <v>0</v>
      </c>
      <c r="H393" s="113">
        <v>0</v>
      </c>
      <c r="I393" s="113">
        <v>0</v>
      </c>
      <c r="J393" s="113">
        <v>0</v>
      </c>
      <c r="K393" s="113">
        <v>0</v>
      </c>
      <c r="L393" s="113">
        <v>0</v>
      </c>
      <c r="M393" s="113">
        <v>0</v>
      </c>
      <c r="N393" s="113">
        <v>0</v>
      </c>
      <c r="O393" s="113">
        <v>0</v>
      </c>
      <c r="P393" s="113">
        <v>0</v>
      </c>
      <c r="Q393" s="113">
        <v>0</v>
      </c>
      <c r="R393" s="113">
        <v>0</v>
      </c>
      <c r="S393" s="113">
        <v>0</v>
      </c>
      <c r="T393" s="113">
        <v>0</v>
      </c>
      <c r="U393" s="113">
        <v>0</v>
      </c>
      <c r="V393" s="113">
        <v>0</v>
      </c>
      <c r="W393" s="113">
        <v>0</v>
      </c>
      <c r="X393" s="113">
        <v>0</v>
      </c>
      <c r="Y393" s="113">
        <v>0</v>
      </c>
      <c r="Z393" s="113">
        <v>0</v>
      </c>
      <c r="AA393" s="113">
        <v>0</v>
      </c>
      <c r="AB393" s="113">
        <v>0</v>
      </c>
      <c r="AC393" s="113">
        <v>0</v>
      </c>
      <c r="AD393" s="113">
        <v>0</v>
      </c>
      <c r="AE393" s="113">
        <v>0</v>
      </c>
      <c r="AF393" s="113">
        <v>0</v>
      </c>
      <c r="AG393" s="113">
        <v>0</v>
      </c>
      <c r="AH393" s="113">
        <v>0</v>
      </c>
      <c r="AI393" s="113">
        <v>0</v>
      </c>
      <c r="AJ393" s="113">
        <v>0</v>
      </c>
      <c r="AK393" s="113">
        <v>0</v>
      </c>
      <c r="AL393" s="113">
        <v>0</v>
      </c>
      <c r="AM393" s="113">
        <v>0</v>
      </c>
      <c r="AN393" s="113">
        <v>0</v>
      </c>
      <c r="AO393" s="113">
        <v>0</v>
      </c>
      <c r="AP393" s="113">
        <v>0</v>
      </c>
      <c r="AQ393" s="113">
        <v>0</v>
      </c>
      <c r="AR393" s="113">
        <v>0</v>
      </c>
      <c r="AS393" s="113">
        <v>0</v>
      </c>
      <c r="AT393" s="113">
        <v>0</v>
      </c>
      <c r="AU393" s="113">
        <v>0</v>
      </c>
      <c r="AV393" s="113">
        <v>0</v>
      </c>
      <c r="AW393" s="113">
        <v>0</v>
      </c>
      <c r="AX393" s="113">
        <v>0</v>
      </c>
      <c r="AY393" s="113">
        <v>0</v>
      </c>
      <c r="AZ393" s="113">
        <v>0</v>
      </c>
      <c r="BA393" s="113">
        <v>0</v>
      </c>
      <c r="BB393" s="113">
        <v>0</v>
      </c>
      <c r="BC393" s="113">
        <v>0</v>
      </c>
      <c r="BD393" s="113">
        <v>0</v>
      </c>
      <c r="BE393" s="113">
        <v>0</v>
      </c>
      <c r="BF393" s="113">
        <v>0</v>
      </c>
      <c r="BG393" s="113">
        <v>0</v>
      </c>
      <c r="BH393" s="113">
        <v>0</v>
      </c>
      <c r="BI393" s="113">
        <v>0</v>
      </c>
      <c r="BJ393" s="113">
        <v>0</v>
      </c>
      <c r="BK393" s="113">
        <v>0</v>
      </c>
      <c r="BL393" s="113">
        <v>0</v>
      </c>
      <c r="BM393" s="113">
        <v>0</v>
      </c>
      <c r="BN393" s="113">
        <v>0</v>
      </c>
      <c r="BO393" s="113">
        <v>0</v>
      </c>
      <c r="BP393" s="113">
        <v>0</v>
      </c>
      <c r="BQ393" s="113">
        <v>0</v>
      </c>
      <c r="BR393" s="113">
        <v>0</v>
      </c>
      <c r="BS393" s="113">
        <v>0</v>
      </c>
      <c r="BT393" s="113">
        <v>0</v>
      </c>
      <c r="BU393" s="113">
        <v>0</v>
      </c>
      <c r="BV393" s="113">
        <v>1042.8599999999999</v>
      </c>
      <c r="BW393" s="113">
        <v>0</v>
      </c>
      <c r="BX393" s="113">
        <v>0</v>
      </c>
      <c r="BY393" s="113">
        <v>0</v>
      </c>
      <c r="BZ393" s="113">
        <v>0</v>
      </c>
      <c r="CA393" s="113">
        <v>0</v>
      </c>
      <c r="CB393" s="113">
        <v>0</v>
      </c>
      <c r="CC393" s="113">
        <v>0</v>
      </c>
      <c r="CD393" s="113">
        <v>0</v>
      </c>
      <c r="CE393" s="113">
        <v>0</v>
      </c>
      <c r="CF393" s="113">
        <v>0</v>
      </c>
      <c r="CG393" s="113">
        <v>0</v>
      </c>
      <c r="CH393" s="113">
        <v>0</v>
      </c>
      <c r="CI393" s="113">
        <v>0</v>
      </c>
      <c r="CJ393" s="113">
        <v>0</v>
      </c>
      <c r="CK393" s="113">
        <v>0</v>
      </c>
      <c r="CL393" s="113">
        <v>0</v>
      </c>
      <c r="CM393" s="113">
        <v>0</v>
      </c>
      <c r="CN393" s="113">
        <v>0</v>
      </c>
      <c r="CO393" s="113">
        <v>0</v>
      </c>
      <c r="CP393" s="113">
        <v>0</v>
      </c>
      <c r="CQ393" s="113">
        <v>0</v>
      </c>
      <c r="CR393" s="113">
        <v>0</v>
      </c>
      <c r="CS393" s="113">
        <v>0</v>
      </c>
      <c r="CT393" s="113">
        <v>0</v>
      </c>
      <c r="CU393" s="113">
        <v>0</v>
      </c>
      <c r="CV393" s="113">
        <v>0</v>
      </c>
      <c r="CW393" s="113">
        <v>0</v>
      </c>
      <c r="CX393" s="113">
        <v>0</v>
      </c>
      <c r="CY393" s="113">
        <v>0</v>
      </c>
      <c r="CZ393" s="113">
        <v>0</v>
      </c>
      <c r="DA393" s="113">
        <v>0</v>
      </c>
      <c r="DB393" s="113">
        <v>0</v>
      </c>
      <c r="DC393" s="113">
        <v>0</v>
      </c>
      <c r="DD393" s="113">
        <v>0</v>
      </c>
      <c r="DE393" s="113">
        <v>0</v>
      </c>
      <c r="DF393" s="113">
        <v>0</v>
      </c>
      <c r="DG393" s="113">
        <v>0</v>
      </c>
      <c r="DH393" s="113">
        <v>0</v>
      </c>
      <c r="DI393" s="113">
        <v>0</v>
      </c>
      <c r="DJ393" s="113">
        <v>0</v>
      </c>
      <c r="DK393" s="113">
        <v>0</v>
      </c>
      <c r="DL393" s="113">
        <v>0</v>
      </c>
      <c r="DM393" s="113">
        <v>0</v>
      </c>
      <c r="DN393" s="113">
        <v>0</v>
      </c>
      <c r="DO393" s="113">
        <v>0</v>
      </c>
      <c r="DP393" s="113">
        <v>0</v>
      </c>
      <c r="DQ393" s="113">
        <v>0</v>
      </c>
      <c r="DR393" s="113">
        <v>0</v>
      </c>
      <c r="DS393" s="113">
        <v>0</v>
      </c>
      <c r="DT393" s="113">
        <v>0</v>
      </c>
      <c r="DU393" s="113">
        <v>0</v>
      </c>
      <c r="DV393" s="113">
        <v>0</v>
      </c>
      <c r="DW393" s="113">
        <v>0</v>
      </c>
      <c r="DX393" s="113">
        <v>0</v>
      </c>
      <c r="DY393" s="113">
        <v>0</v>
      </c>
      <c r="DZ393" s="113">
        <v>0</v>
      </c>
      <c r="EA393" s="113">
        <v>0</v>
      </c>
      <c r="EB393" s="113">
        <v>0</v>
      </c>
      <c r="EC393" s="113">
        <v>0</v>
      </c>
      <c r="ED393" s="113">
        <v>0</v>
      </c>
      <c r="EE393" s="113">
        <v>0</v>
      </c>
      <c r="EF393" s="113">
        <v>0</v>
      </c>
      <c r="EG393" s="113">
        <v>0</v>
      </c>
      <c r="EH393" s="113">
        <v>0</v>
      </c>
      <c r="EI393" s="113">
        <v>0</v>
      </c>
      <c r="EJ393" s="113">
        <v>0</v>
      </c>
      <c r="EK393" s="113">
        <v>0</v>
      </c>
      <c r="EL393" s="113">
        <v>0</v>
      </c>
      <c r="EM393" s="113">
        <v>0</v>
      </c>
      <c r="EN393" s="113">
        <v>0</v>
      </c>
      <c r="EO393" s="113">
        <v>0</v>
      </c>
      <c r="EP393" s="113">
        <v>0</v>
      </c>
      <c r="EQ393" s="113">
        <v>0</v>
      </c>
      <c r="ER393" s="113">
        <v>0</v>
      </c>
      <c r="ES393" s="113">
        <v>0</v>
      </c>
      <c r="ET393" s="113">
        <v>0</v>
      </c>
      <c r="EU393" s="113">
        <v>0</v>
      </c>
      <c r="EV393" s="113">
        <v>0</v>
      </c>
      <c r="EW393" s="113">
        <v>0</v>
      </c>
      <c r="EX393" s="113">
        <v>0</v>
      </c>
      <c r="EY393" s="113">
        <v>0</v>
      </c>
      <c r="EZ393" s="113">
        <v>0</v>
      </c>
      <c r="FA393" s="113">
        <v>0</v>
      </c>
      <c r="FB393" s="113">
        <v>0</v>
      </c>
      <c r="FC393" s="113">
        <v>0</v>
      </c>
      <c r="FD393" s="113">
        <v>0</v>
      </c>
      <c r="FE393" s="113">
        <v>0</v>
      </c>
      <c r="FF393" s="113">
        <v>0</v>
      </c>
      <c r="FG393" s="113">
        <v>0</v>
      </c>
      <c r="FH393" s="113">
        <v>0</v>
      </c>
      <c r="FI393" s="113">
        <v>0</v>
      </c>
      <c r="FJ393" s="113">
        <v>0</v>
      </c>
      <c r="FK393" s="113">
        <v>0</v>
      </c>
      <c r="FL393" s="113">
        <v>0</v>
      </c>
      <c r="FM393" s="113">
        <v>0</v>
      </c>
      <c r="FN393" s="113">
        <v>0</v>
      </c>
      <c r="FO393" s="113">
        <v>0</v>
      </c>
      <c r="FP393" s="113">
        <v>0</v>
      </c>
      <c r="FQ393" s="113">
        <v>0</v>
      </c>
      <c r="FR393" s="113">
        <v>0</v>
      </c>
      <c r="FS393" s="113">
        <v>0</v>
      </c>
      <c r="FT393" s="113">
        <v>0</v>
      </c>
      <c r="FU393" s="113">
        <v>0</v>
      </c>
      <c r="FV393" s="113">
        <v>0</v>
      </c>
      <c r="FW393" s="113">
        <v>0</v>
      </c>
      <c r="FX393" s="113">
        <v>0</v>
      </c>
      <c r="FY393" s="113">
        <v>0</v>
      </c>
      <c r="FZ393" s="113">
        <v>0</v>
      </c>
      <c r="GA393" s="113">
        <v>0</v>
      </c>
      <c r="GB393" s="113">
        <v>0</v>
      </c>
      <c r="GC393" s="113">
        <v>0</v>
      </c>
      <c r="GD393" s="113">
        <v>0</v>
      </c>
      <c r="GE393" s="113">
        <v>0</v>
      </c>
      <c r="GF393" s="113">
        <v>0</v>
      </c>
      <c r="GG393" s="113">
        <v>0</v>
      </c>
      <c r="GH393" s="113">
        <v>0</v>
      </c>
      <c r="GI393" s="113">
        <f>SUM(E393:GH393)</f>
        <v>1042.8599999999999</v>
      </c>
    </row>
    <row r="394" spans="1:191">
      <c r="A394" s="727" t="s">
        <v>0</v>
      </c>
      <c r="B394" s="727"/>
      <c r="C394" s="9" t="s">
        <v>223</v>
      </c>
      <c r="D394" t="s">
        <v>224</v>
      </c>
      <c r="E394" s="113">
        <v>0</v>
      </c>
      <c r="F394" s="113">
        <v>0</v>
      </c>
      <c r="G394" s="113">
        <v>0</v>
      </c>
      <c r="H394" s="113">
        <v>0</v>
      </c>
      <c r="I394" s="113">
        <v>0</v>
      </c>
      <c r="J394" s="113">
        <v>0</v>
      </c>
      <c r="K394" s="113">
        <v>0</v>
      </c>
      <c r="L394" s="113">
        <v>0</v>
      </c>
      <c r="M394" s="113">
        <v>12152</v>
      </c>
      <c r="N394" s="113">
        <v>0</v>
      </c>
      <c r="O394" s="113">
        <v>0</v>
      </c>
      <c r="P394" s="113">
        <v>10501.06</v>
      </c>
      <c r="Q394" s="113">
        <v>0</v>
      </c>
      <c r="R394" s="113">
        <v>0</v>
      </c>
      <c r="S394" s="113">
        <v>0</v>
      </c>
      <c r="T394" s="113">
        <v>0</v>
      </c>
      <c r="U394" s="113">
        <v>0</v>
      </c>
      <c r="V394" s="113">
        <v>0</v>
      </c>
      <c r="W394" s="113">
        <v>0</v>
      </c>
      <c r="X394" s="113">
        <v>0</v>
      </c>
      <c r="Y394" s="113">
        <v>0</v>
      </c>
      <c r="Z394" s="113">
        <v>0</v>
      </c>
      <c r="AA394" s="113">
        <v>0</v>
      </c>
      <c r="AB394" s="113">
        <v>0</v>
      </c>
      <c r="AC394" s="113">
        <v>0</v>
      </c>
      <c r="AD394" s="113">
        <v>0</v>
      </c>
      <c r="AE394" s="113">
        <v>0</v>
      </c>
      <c r="AF394" s="113">
        <v>0</v>
      </c>
      <c r="AG394" s="113">
        <v>0</v>
      </c>
      <c r="AH394" s="113">
        <v>0</v>
      </c>
      <c r="AI394" s="113">
        <v>0</v>
      </c>
      <c r="AJ394" s="113">
        <v>0</v>
      </c>
      <c r="AK394" s="113">
        <v>0</v>
      </c>
      <c r="AL394" s="113">
        <v>0</v>
      </c>
      <c r="AM394" s="113">
        <v>0</v>
      </c>
      <c r="AN394" s="113">
        <v>0</v>
      </c>
      <c r="AO394" s="113">
        <v>0</v>
      </c>
      <c r="AP394" s="113">
        <v>0</v>
      </c>
      <c r="AQ394" s="113">
        <v>0</v>
      </c>
      <c r="AR394" s="113">
        <v>0</v>
      </c>
      <c r="AS394" s="113">
        <v>0</v>
      </c>
      <c r="AT394" s="113">
        <v>0</v>
      </c>
      <c r="AU394" s="113">
        <v>0</v>
      </c>
      <c r="AV394" s="113">
        <v>0</v>
      </c>
      <c r="AW394" s="113">
        <v>0</v>
      </c>
      <c r="AX394" s="113">
        <v>0</v>
      </c>
      <c r="AY394" s="113">
        <v>0</v>
      </c>
      <c r="AZ394" s="113">
        <v>0</v>
      </c>
      <c r="BA394" s="113">
        <v>0</v>
      </c>
      <c r="BB394" s="113">
        <v>766922.95</v>
      </c>
      <c r="BC394" s="113">
        <v>0</v>
      </c>
      <c r="BD394" s="113">
        <v>0</v>
      </c>
      <c r="BE394" s="113">
        <v>0</v>
      </c>
      <c r="BF394" s="113">
        <v>0</v>
      </c>
      <c r="BG394" s="113">
        <v>0</v>
      </c>
      <c r="BH394" s="113">
        <v>0</v>
      </c>
      <c r="BI394" s="113">
        <v>0</v>
      </c>
      <c r="BJ394" s="113">
        <v>0</v>
      </c>
      <c r="BK394" s="113">
        <v>0</v>
      </c>
      <c r="BL394" s="113">
        <v>0</v>
      </c>
      <c r="BM394" s="113">
        <v>0</v>
      </c>
      <c r="BN394" s="113">
        <v>12764.02</v>
      </c>
      <c r="BO394" s="113">
        <v>0</v>
      </c>
      <c r="BP394" s="113">
        <v>0</v>
      </c>
      <c r="BQ394" s="113">
        <v>0</v>
      </c>
      <c r="BR394" s="113">
        <v>11104.7</v>
      </c>
      <c r="BS394" s="113">
        <v>0</v>
      </c>
      <c r="BT394" s="113">
        <v>0</v>
      </c>
      <c r="BU394" s="113">
        <v>0</v>
      </c>
      <c r="BV394" s="113">
        <v>1383203.37</v>
      </c>
      <c r="BW394" s="113">
        <v>10338.86</v>
      </c>
      <c r="BX394" s="113">
        <v>0</v>
      </c>
      <c r="BY394" s="113">
        <v>0</v>
      </c>
      <c r="BZ394" s="113">
        <v>0</v>
      </c>
      <c r="CA394" s="113">
        <v>0</v>
      </c>
      <c r="CB394" s="113">
        <v>0</v>
      </c>
      <c r="CC394" s="113">
        <v>0</v>
      </c>
      <c r="CD394" s="113">
        <v>0</v>
      </c>
      <c r="CE394" s="113">
        <v>0</v>
      </c>
      <c r="CF394" s="113">
        <v>0</v>
      </c>
      <c r="CG394" s="113">
        <v>0</v>
      </c>
      <c r="CH394" s="113">
        <v>0</v>
      </c>
      <c r="CI394" s="113">
        <v>0</v>
      </c>
      <c r="CJ394" s="113">
        <v>0</v>
      </c>
      <c r="CK394" s="113">
        <v>0</v>
      </c>
      <c r="CL394" s="113">
        <v>0</v>
      </c>
      <c r="CM394" s="113">
        <v>0</v>
      </c>
      <c r="CN394" s="113">
        <v>0</v>
      </c>
      <c r="CO394" s="113">
        <v>0</v>
      </c>
      <c r="CP394" s="113">
        <v>0</v>
      </c>
      <c r="CQ394" s="113">
        <v>0</v>
      </c>
      <c r="CR394" s="113">
        <v>0</v>
      </c>
      <c r="CS394" s="113">
        <v>0</v>
      </c>
      <c r="CT394" s="113">
        <v>20039.509999999998</v>
      </c>
      <c r="CU394" s="113">
        <v>0</v>
      </c>
      <c r="CV394" s="113">
        <v>0</v>
      </c>
      <c r="CW394" s="113">
        <v>0</v>
      </c>
      <c r="CX394" s="113">
        <v>0</v>
      </c>
      <c r="CY394" s="113">
        <v>0</v>
      </c>
      <c r="CZ394" s="113">
        <v>0</v>
      </c>
      <c r="DA394" s="113">
        <v>0</v>
      </c>
      <c r="DB394" s="113">
        <v>0</v>
      </c>
      <c r="DC394" s="113">
        <v>0</v>
      </c>
      <c r="DD394" s="113">
        <v>0</v>
      </c>
      <c r="DE394" s="113">
        <v>0</v>
      </c>
      <c r="DF394" s="113">
        <v>0</v>
      </c>
      <c r="DG394" s="113">
        <v>0</v>
      </c>
      <c r="DH394" s="113">
        <v>0</v>
      </c>
      <c r="DI394" s="113">
        <v>0</v>
      </c>
      <c r="DJ394" s="113">
        <v>0</v>
      </c>
      <c r="DK394" s="113">
        <v>0</v>
      </c>
      <c r="DL394" s="113">
        <v>0</v>
      </c>
      <c r="DM394" s="113">
        <v>0</v>
      </c>
      <c r="DN394" s="113">
        <v>0</v>
      </c>
      <c r="DO394" s="113">
        <v>0</v>
      </c>
      <c r="DP394" s="113">
        <v>0</v>
      </c>
      <c r="DQ394" s="113">
        <v>0</v>
      </c>
      <c r="DR394" s="113">
        <v>0</v>
      </c>
      <c r="DS394" s="113">
        <v>0</v>
      </c>
      <c r="DT394" s="113">
        <v>0</v>
      </c>
      <c r="DU394" s="113">
        <v>0</v>
      </c>
      <c r="DV394" s="113">
        <v>0</v>
      </c>
      <c r="DW394" s="113">
        <v>0</v>
      </c>
      <c r="DX394" s="113">
        <v>0</v>
      </c>
      <c r="DY394" s="113">
        <v>0</v>
      </c>
      <c r="DZ394" s="113">
        <v>0</v>
      </c>
      <c r="EA394" s="113">
        <v>0</v>
      </c>
      <c r="EB394" s="113">
        <v>0</v>
      </c>
      <c r="EC394" s="113">
        <v>0</v>
      </c>
      <c r="ED394" s="113">
        <v>0</v>
      </c>
      <c r="EE394" s="113">
        <v>0</v>
      </c>
      <c r="EF394" s="113">
        <v>0</v>
      </c>
      <c r="EG394" s="113">
        <v>0</v>
      </c>
      <c r="EH394" s="113">
        <v>0</v>
      </c>
      <c r="EI394" s="113">
        <v>0</v>
      </c>
      <c r="EJ394" s="113">
        <v>0</v>
      </c>
      <c r="EK394" s="113">
        <v>0</v>
      </c>
      <c r="EL394" s="113">
        <v>0</v>
      </c>
      <c r="EM394" s="113">
        <v>0</v>
      </c>
      <c r="EN394" s="113">
        <v>0</v>
      </c>
      <c r="EO394" s="113">
        <v>0</v>
      </c>
      <c r="EP394" s="113">
        <v>0</v>
      </c>
      <c r="EQ394" s="113">
        <v>0</v>
      </c>
      <c r="ER394" s="113">
        <v>0</v>
      </c>
      <c r="ES394" s="113">
        <v>0</v>
      </c>
      <c r="ET394" s="113">
        <v>0</v>
      </c>
      <c r="EU394" s="113">
        <v>0</v>
      </c>
      <c r="EV394" s="113">
        <v>0</v>
      </c>
      <c r="EW394" s="113">
        <v>0</v>
      </c>
      <c r="EX394" s="113">
        <v>0</v>
      </c>
      <c r="EY394" s="113">
        <v>0</v>
      </c>
      <c r="EZ394" s="113">
        <v>0</v>
      </c>
      <c r="FA394" s="113">
        <v>0</v>
      </c>
      <c r="FB394" s="113">
        <v>0</v>
      </c>
      <c r="FC394" s="113">
        <v>0</v>
      </c>
      <c r="FD394" s="113">
        <v>0</v>
      </c>
      <c r="FE394" s="113">
        <v>0</v>
      </c>
      <c r="FF394" s="113">
        <v>0</v>
      </c>
      <c r="FG394" s="113">
        <v>0</v>
      </c>
      <c r="FH394" s="113">
        <v>0</v>
      </c>
      <c r="FI394" s="113">
        <v>0</v>
      </c>
      <c r="FJ394" s="113">
        <v>0</v>
      </c>
      <c r="FK394" s="113">
        <v>0</v>
      </c>
      <c r="FL394" s="113">
        <v>0</v>
      </c>
      <c r="FM394" s="113">
        <v>0</v>
      </c>
      <c r="FN394" s="113">
        <v>0</v>
      </c>
      <c r="FO394" s="113">
        <v>0</v>
      </c>
      <c r="FP394" s="113">
        <v>0</v>
      </c>
      <c r="FQ394" s="113">
        <v>0</v>
      </c>
      <c r="FR394" s="113">
        <v>0</v>
      </c>
      <c r="FS394" s="113">
        <v>0</v>
      </c>
      <c r="FT394" s="113">
        <v>0</v>
      </c>
      <c r="FU394" s="113">
        <v>0</v>
      </c>
      <c r="FV394" s="113">
        <v>0</v>
      </c>
      <c r="FW394" s="113">
        <v>0</v>
      </c>
      <c r="FX394" s="113">
        <v>0</v>
      </c>
      <c r="FY394" s="113">
        <v>0</v>
      </c>
      <c r="FZ394" s="113">
        <v>0</v>
      </c>
      <c r="GA394" s="113">
        <v>0</v>
      </c>
      <c r="GB394" s="113">
        <v>0</v>
      </c>
      <c r="GC394" s="113">
        <v>0</v>
      </c>
      <c r="GD394" s="113">
        <v>0</v>
      </c>
      <c r="GE394" s="113">
        <v>0</v>
      </c>
      <c r="GF394" s="113">
        <v>0</v>
      </c>
      <c r="GG394" s="113">
        <v>0</v>
      </c>
      <c r="GH394" s="113">
        <v>0</v>
      </c>
      <c r="GI394" s="113">
        <f>SUM(E394:GH394)</f>
        <v>2227026.4699999997</v>
      </c>
    </row>
    <row r="395" spans="1:191" ht="10.5">
      <c r="A395" s="7" t="s">
        <v>522</v>
      </c>
      <c r="B395" s="726" t="s">
        <v>523</v>
      </c>
      <c r="C395" s="726"/>
      <c r="D395" s="72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116"/>
      <c r="AE395" s="116"/>
      <c r="AF395" s="116"/>
      <c r="AG395" s="116"/>
      <c r="AH395" s="116"/>
      <c r="AI395" s="116"/>
      <c r="AJ395" s="116"/>
      <c r="AK395" s="116"/>
      <c r="AL395" s="116"/>
      <c r="AM395" s="116"/>
      <c r="AN395" s="116"/>
      <c r="AO395" s="116"/>
      <c r="AP395" s="116"/>
      <c r="AQ395" s="116"/>
      <c r="AR395" s="116"/>
      <c r="AS395" s="116"/>
      <c r="AT395" s="116"/>
      <c r="AU395" s="116"/>
      <c r="AV395" s="116"/>
      <c r="AW395" s="116"/>
      <c r="AX395" s="116"/>
      <c r="AY395" s="116"/>
      <c r="AZ395" s="116"/>
      <c r="BA395" s="116"/>
      <c r="BB395" s="116"/>
      <c r="BC395" s="116"/>
      <c r="BD395" s="116"/>
      <c r="BE395" s="116"/>
      <c r="BF395" s="116"/>
      <c r="BG395" s="116"/>
      <c r="BH395" s="116"/>
      <c r="BI395" s="116"/>
      <c r="BJ395" s="116"/>
      <c r="BK395" s="116"/>
      <c r="BL395" s="116"/>
      <c r="BM395" s="116"/>
      <c r="BN395" s="116"/>
      <c r="BO395" s="116"/>
      <c r="BP395" s="116"/>
      <c r="BQ395" s="116"/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6"/>
      <c r="CB395" s="116"/>
      <c r="CC395" s="116"/>
      <c r="CD395" s="116"/>
      <c r="CE395" s="116"/>
      <c r="CF395" s="116"/>
      <c r="CG395" s="116"/>
      <c r="CH395" s="116"/>
      <c r="CI395" s="116"/>
      <c r="CJ395" s="116"/>
      <c r="CK395" s="116"/>
      <c r="CL395" s="116"/>
      <c r="CM395" s="116"/>
      <c r="CN395" s="116"/>
      <c r="CO395" s="116"/>
      <c r="CP395" s="116"/>
      <c r="CQ395" s="116"/>
      <c r="CR395" s="116"/>
      <c r="CS395" s="116"/>
      <c r="CT395" s="116"/>
      <c r="CU395" s="116"/>
      <c r="CV395" s="116"/>
      <c r="CW395" s="116"/>
      <c r="CX395" s="116"/>
      <c r="CY395" s="116"/>
      <c r="CZ395" s="116"/>
      <c r="DA395" s="116"/>
      <c r="DB395" s="116"/>
      <c r="DC395" s="116"/>
      <c r="DD395" s="116"/>
      <c r="DE395" s="116"/>
      <c r="DF395" s="116"/>
      <c r="DG395" s="116"/>
      <c r="DH395" s="116"/>
      <c r="DI395" s="116"/>
      <c r="DJ395" s="116"/>
      <c r="DK395" s="116"/>
      <c r="DL395" s="116"/>
      <c r="DM395" s="116"/>
      <c r="DN395" s="116"/>
      <c r="DO395" s="116"/>
      <c r="DP395" s="116"/>
      <c r="DQ395" s="116"/>
      <c r="DR395" s="116"/>
      <c r="DS395" s="116"/>
      <c r="DT395" s="116"/>
      <c r="DU395" s="116"/>
      <c r="DV395" s="116"/>
      <c r="DW395" s="116"/>
      <c r="DX395" s="116"/>
      <c r="DY395" s="116"/>
      <c r="DZ395" s="116"/>
      <c r="EA395" s="116"/>
      <c r="EB395" s="116"/>
      <c r="EC395" s="116"/>
      <c r="ED395" s="116"/>
      <c r="EE395" s="116"/>
      <c r="EF395" s="116"/>
      <c r="EG395" s="116"/>
      <c r="EH395" s="116"/>
      <c r="EI395" s="116"/>
      <c r="EJ395" s="116"/>
      <c r="EK395" s="116"/>
      <c r="EL395" s="116"/>
      <c r="EM395" s="116"/>
      <c r="EN395" s="116"/>
      <c r="EO395" s="116"/>
      <c r="EP395" s="116"/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6"/>
      <c r="FA395" s="116"/>
      <c r="FB395" s="116"/>
      <c r="FC395" s="116"/>
      <c r="FD395" s="116"/>
      <c r="FE395" s="116"/>
      <c r="FF395" s="116"/>
      <c r="FG395" s="116"/>
      <c r="FH395" s="116"/>
      <c r="FI395" s="116"/>
      <c r="FJ395" s="116"/>
      <c r="FK395" s="116"/>
      <c r="FL395" s="116"/>
      <c r="FM395" s="116"/>
      <c r="FN395" s="116"/>
      <c r="FO395" s="116"/>
      <c r="FP395" s="116"/>
      <c r="FQ395" s="116"/>
      <c r="FR395" s="116"/>
      <c r="FS395" s="116"/>
      <c r="FT395" s="116"/>
      <c r="FU395" s="116"/>
      <c r="FV395" s="116"/>
      <c r="FW395" s="116"/>
      <c r="FX395" s="116"/>
      <c r="FY395" s="116"/>
      <c r="FZ395" s="116"/>
      <c r="GA395" s="116"/>
      <c r="GB395" s="116"/>
      <c r="GC395" s="116"/>
      <c r="GD395" s="116"/>
      <c r="GE395" s="116"/>
      <c r="GF395" s="116"/>
      <c r="GG395" s="116"/>
      <c r="GH395" s="116"/>
      <c r="GI395" s="116"/>
    </row>
    <row r="396" spans="1:191">
      <c r="A396" s="727" t="s">
        <v>0</v>
      </c>
      <c r="B396" s="727"/>
      <c r="C396" s="9" t="s">
        <v>223</v>
      </c>
      <c r="D396" t="s">
        <v>224</v>
      </c>
      <c r="E396" s="113">
        <v>0</v>
      </c>
      <c r="F396" s="113">
        <v>0</v>
      </c>
      <c r="G396" s="113">
        <v>0</v>
      </c>
      <c r="H396" s="113">
        <v>0</v>
      </c>
      <c r="I396" s="113">
        <v>0</v>
      </c>
      <c r="J396" s="113">
        <v>0</v>
      </c>
      <c r="K396" s="113">
        <v>0</v>
      </c>
      <c r="L396" s="113">
        <v>0</v>
      </c>
      <c r="M396" s="113">
        <v>0</v>
      </c>
      <c r="N396" s="113">
        <v>0</v>
      </c>
      <c r="O396" s="113">
        <v>0</v>
      </c>
      <c r="P396" s="113">
        <v>0</v>
      </c>
      <c r="Q396" s="113">
        <v>0</v>
      </c>
      <c r="R396" s="113">
        <v>0</v>
      </c>
      <c r="S396" s="113">
        <v>0</v>
      </c>
      <c r="T396" s="113">
        <v>0</v>
      </c>
      <c r="U396" s="113">
        <v>0</v>
      </c>
      <c r="V396" s="113">
        <v>0</v>
      </c>
      <c r="W396" s="113">
        <v>0</v>
      </c>
      <c r="X396" s="113">
        <v>520000</v>
      </c>
      <c r="Y396" s="113">
        <v>0</v>
      </c>
      <c r="Z396" s="113">
        <v>0</v>
      </c>
      <c r="AA396" s="113">
        <v>0</v>
      </c>
      <c r="AB396" s="113">
        <v>0</v>
      </c>
      <c r="AC396" s="113">
        <v>0</v>
      </c>
      <c r="AD396" s="113">
        <v>0</v>
      </c>
      <c r="AE396" s="113">
        <v>0</v>
      </c>
      <c r="AF396" s="113">
        <v>0</v>
      </c>
      <c r="AG396" s="113">
        <v>0</v>
      </c>
      <c r="AH396" s="113">
        <v>0</v>
      </c>
      <c r="AI396" s="113">
        <v>0</v>
      </c>
      <c r="AJ396" s="113">
        <v>0</v>
      </c>
      <c r="AK396" s="113">
        <v>0</v>
      </c>
      <c r="AL396" s="113">
        <v>0</v>
      </c>
      <c r="AM396" s="113">
        <v>0</v>
      </c>
      <c r="AN396" s="113">
        <v>0</v>
      </c>
      <c r="AO396" s="113">
        <v>0</v>
      </c>
      <c r="AP396" s="113">
        <v>0</v>
      </c>
      <c r="AQ396" s="113">
        <v>0</v>
      </c>
      <c r="AR396" s="113">
        <v>0</v>
      </c>
      <c r="AS396" s="113">
        <v>0</v>
      </c>
      <c r="AT396" s="113">
        <v>0</v>
      </c>
      <c r="AU396" s="113">
        <v>0</v>
      </c>
      <c r="AV396" s="113">
        <v>0</v>
      </c>
      <c r="AW396" s="113">
        <v>30000</v>
      </c>
      <c r="AX396" s="113">
        <v>0</v>
      </c>
      <c r="AY396" s="113">
        <v>0</v>
      </c>
      <c r="AZ396" s="113">
        <v>0</v>
      </c>
      <c r="BA396" s="113">
        <v>0</v>
      </c>
      <c r="BB396" s="113">
        <v>0</v>
      </c>
      <c r="BC396" s="113">
        <v>0</v>
      </c>
      <c r="BD396" s="113">
        <v>0</v>
      </c>
      <c r="BE396" s="113">
        <v>0</v>
      </c>
      <c r="BF396" s="113">
        <v>0</v>
      </c>
      <c r="BG396" s="113">
        <v>0</v>
      </c>
      <c r="BH396" s="113">
        <v>0</v>
      </c>
      <c r="BI396" s="113">
        <v>0</v>
      </c>
      <c r="BJ396" s="113">
        <v>0</v>
      </c>
      <c r="BK396" s="113">
        <v>0</v>
      </c>
      <c r="BL396" s="113">
        <v>0</v>
      </c>
      <c r="BM396" s="113">
        <v>0</v>
      </c>
      <c r="BN396" s="113">
        <v>0</v>
      </c>
      <c r="BO396" s="113">
        <v>0</v>
      </c>
      <c r="BP396" s="113">
        <v>0</v>
      </c>
      <c r="BQ396" s="113">
        <v>0</v>
      </c>
      <c r="BR396" s="113">
        <v>0</v>
      </c>
      <c r="BS396" s="113">
        <v>0</v>
      </c>
      <c r="BT396" s="113">
        <v>0</v>
      </c>
      <c r="BU396" s="113">
        <v>0</v>
      </c>
      <c r="BV396" s="113">
        <v>0</v>
      </c>
      <c r="BW396" s="113">
        <v>0</v>
      </c>
      <c r="BX396" s="113">
        <v>0</v>
      </c>
      <c r="BY396" s="113">
        <v>0</v>
      </c>
      <c r="BZ396" s="113">
        <v>0</v>
      </c>
      <c r="CA396" s="113">
        <v>0</v>
      </c>
      <c r="CB396" s="113">
        <v>0</v>
      </c>
      <c r="CC396" s="113">
        <v>0</v>
      </c>
      <c r="CD396" s="113">
        <v>50000</v>
      </c>
      <c r="CE396" s="113">
        <v>0</v>
      </c>
      <c r="CF396" s="113">
        <v>0</v>
      </c>
      <c r="CG396" s="113">
        <v>0</v>
      </c>
      <c r="CH396" s="113">
        <v>0</v>
      </c>
      <c r="CI396" s="113">
        <v>0</v>
      </c>
      <c r="CJ396" s="113">
        <v>0</v>
      </c>
      <c r="CK396" s="113">
        <v>0</v>
      </c>
      <c r="CL396" s="113">
        <v>0</v>
      </c>
      <c r="CM396" s="113">
        <v>0</v>
      </c>
      <c r="CN396" s="113">
        <v>0</v>
      </c>
      <c r="CO396" s="113">
        <v>0</v>
      </c>
      <c r="CP396" s="113">
        <v>0</v>
      </c>
      <c r="CQ396" s="113">
        <v>0</v>
      </c>
      <c r="CR396" s="113">
        <v>0</v>
      </c>
      <c r="CS396" s="113">
        <v>0</v>
      </c>
      <c r="CT396" s="113">
        <v>0</v>
      </c>
      <c r="CU396" s="113">
        <v>0</v>
      </c>
      <c r="CV396" s="113">
        <v>0</v>
      </c>
      <c r="CW396" s="113">
        <v>0</v>
      </c>
      <c r="CX396" s="113">
        <v>0</v>
      </c>
      <c r="CY396" s="113">
        <v>0</v>
      </c>
      <c r="CZ396" s="113">
        <v>0</v>
      </c>
      <c r="DA396" s="113">
        <v>0</v>
      </c>
      <c r="DB396" s="113">
        <v>0</v>
      </c>
      <c r="DC396" s="113">
        <v>0</v>
      </c>
      <c r="DD396" s="113">
        <v>0</v>
      </c>
      <c r="DE396" s="113">
        <v>0</v>
      </c>
      <c r="DF396" s="113">
        <v>0</v>
      </c>
      <c r="DG396" s="113">
        <v>0</v>
      </c>
      <c r="DH396" s="113">
        <v>0</v>
      </c>
      <c r="DI396" s="113">
        <v>0</v>
      </c>
      <c r="DJ396" s="113">
        <v>0</v>
      </c>
      <c r="DK396" s="113">
        <v>0</v>
      </c>
      <c r="DL396" s="113">
        <v>0</v>
      </c>
      <c r="DM396" s="113">
        <v>0</v>
      </c>
      <c r="DN396" s="113">
        <v>0</v>
      </c>
      <c r="DO396" s="113">
        <v>0</v>
      </c>
      <c r="DP396" s="113">
        <v>0</v>
      </c>
      <c r="DQ396" s="113">
        <v>0</v>
      </c>
      <c r="DR396" s="113">
        <v>0</v>
      </c>
      <c r="DS396" s="113">
        <v>0</v>
      </c>
      <c r="DT396" s="113">
        <v>0</v>
      </c>
      <c r="DU396" s="113">
        <v>0</v>
      </c>
      <c r="DV396" s="113">
        <v>0</v>
      </c>
      <c r="DW396" s="113">
        <v>0</v>
      </c>
      <c r="DX396" s="113">
        <v>0</v>
      </c>
      <c r="DY396" s="113">
        <v>0</v>
      </c>
      <c r="DZ396" s="113">
        <v>0</v>
      </c>
      <c r="EA396" s="113">
        <v>0</v>
      </c>
      <c r="EB396" s="113">
        <v>0</v>
      </c>
      <c r="EC396" s="113">
        <v>0</v>
      </c>
      <c r="ED396" s="113">
        <v>0</v>
      </c>
      <c r="EE396" s="113">
        <v>0</v>
      </c>
      <c r="EF396" s="113">
        <v>0</v>
      </c>
      <c r="EG396" s="113">
        <v>0</v>
      </c>
      <c r="EH396" s="113">
        <v>0</v>
      </c>
      <c r="EI396" s="113">
        <v>0</v>
      </c>
      <c r="EJ396" s="113">
        <v>0</v>
      </c>
      <c r="EK396" s="113">
        <v>0</v>
      </c>
      <c r="EL396" s="113">
        <v>0</v>
      </c>
      <c r="EM396" s="113">
        <v>0</v>
      </c>
      <c r="EN396" s="113">
        <v>0</v>
      </c>
      <c r="EO396" s="113">
        <v>0</v>
      </c>
      <c r="EP396" s="113">
        <v>0</v>
      </c>
      <c r="EQ396" s="113">
        <v>0</v>
      </c>
      <c r="ER396" s="113">
        <v>0</v>
      </c>
      <c r="ES396" s="113">
        <v>0</v>
      </c>
      <c r="ET396" s="113">
        <v>0</v>
      </c>
      <c r="EU396" s="113">
        <v>0</v>
      </c>
      <c r="EV396" s="113">
        <v>0</v>
      </c>
      <c r="EW396" s="113">
        <v>0</v>
      </c>
      <c r="EX396" s="113">
        <v>0</v>
      </c>
      <c r="EY396" s="113">
        <v>0</v>
      </c>
      <c r="EZ396" s="113">
        <v>0</v>
      </c>
      <c r="FA396" s="113">
        <v>0</v>
      </c>
      <c r="FB396" s="113">
        <v>0</v>
      </c>
      <c r="FC396" s="113">
        <v>0</v>
      </c>
      <c r="FD396" s="113">
        <v>0</v>
      </c>
      <c r="FE396" s="113">
        <v>0</v>
      </c>
      <c r="FF396" s="113">
        <v>0</v>
      </c>
      <c r="FG396" s="113">
        <v>0</v>
      </c>
      <c r="FH396" s="113">
        <v>0</v>
      </c>
      <c r="FI396" s="113">
        <v>0</v>
      </c>
      <c r="FJ396" s="113">
        <v>0</v>
      </c>
      <c r="FK396" s="113">
        <v>0</v>
      </c>
      <c r="FL396" s="113">
        <v>0</v>
      </c>
      <c r="FM396" s="113">
        <v>0</v>
      </c>
      <c r="FN396" s="113">
        <v>0</v>
      </c>
      <c r="FO396" s="113">
        <v>0</v>
      </c>
      <c r="FP396" s="113">
        <v>0</v>
      </c>
      <c r="FQ396" s="113">
        <v>0</v>
      </c>
      <c r="FR396" s="113">
        <v>0</v>
      </c>
      <c r="FS396" s="113">
        <v>0</v>
      </c>
      <c r="FT396" s="113">
        <v>0</v>
      </c>
      <c r="FU396" s="113">
        <v>0</v>
      </c>
      <c r="FV396" s="113">
        <v>0</v>
      </c>
      <c r="FW396" s="113">
        <v>0</v>
      </c>
      <c r="FX396" s="113">
        <v>0</v>
      </c>
      <c r="FY396" s="113">
        <v>0</v>
      </c>
      <c r="FZ396" s="113">
        <v>0</v>
      </c>
      <c r="GA396" s="113">
        <v>0</v>
      </c>
      <c r="GB396" s="113">
        <v>0</v>
      </c>
      <c r="GC396" s="113">
        <v>0</v>
      </c>
      <c r="GD396" s="113">
        <v>0</v>
      </c>
      <c r="GE396" s="113">
        <v>0</v>
      </c>
      <c r="GF396" s="113">
        <v>0</v>
      </c>
      <c r="GG396" s="113">
        <v>0</v>
      </c>
      <c r="GH396" s="113">
        <v>0</v>
      </c>
      <c r="GI396" s="113">
        <f>SUM(E396:GH396)</f>
        <v>600000</v>
      </c>
    </row>
    <row r="397" spans="1:191" ht="10.5">
      <c r="A397" s="7" t="s">
        <v>524</v>
      </c>
      <c r="B397" s="726" t="s">
        <v>525</v>
      </c>
      <c r="C397" s="726"/>
      <c r="D397" s="72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116"/>
      <c r="AE397" s="116"/>
      <c r="AF397" s="116"/>
      <c r="AG397" s="116"/>
      <c r="AH397" s="116"/>
      <c r="AI397" s="116"/>
      <c r="AJ397" s="116"/>
      <c r="AK397" s="116"/>
      <c r="AL397" s="116"/>
      <c r="AM397" s="116"/>
      <c r="AN397" s="116"/>
      <c r="AO397" s="116"/>
      <c r="AP397" s="116"/>
      <c r="AQ397" s="116"/>
      <c r="AR397" s="116"/>
      <c r="AS397" s="116"/>
      <c r="AT397" s="116"/>
      <c r="AU397" s="116"/>
      <c r="AV397" s="116"/>
      <c r="AW397" s="116"/>
      <c r="AX397" s="116"/>
      <c r="AY397" s="116"/>
      <c r="AZ397" s="116"/>
      <c r="BA397" s="116"/>
      <c r="BB397" s="116"/>
      <c r="BC397" s="116"/>
      <c r="BD397" s="116"/>
      <c r="BE397" s="116"/>
      <c r="BF397" s="116"/>
      <c r="BG397" s="116"/>
      <c r="BH397" s="116"/>
      <c r="BI397" s="116"/>
      <c r="BJ397" s="116"/>
      <c r="BK397" s="116"/>
      <c r="BL397" s="116"/>
      <c r="BM397" s="116"/>
      <c r="BN397" s="116"/>
      <c r="BO397" s="116"/>
      <c r="BP397" s="116"/>
      <c r="BQ397" s="116"/>
      <c r="BR397" s="116"/>
      <c r="BS397" s="116"/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  <c r="EA397" s="116"/>
      <c r="EB397" s="116"/>
      <c r="EC397" s="116"/>
      <c r="ED397" s="116"/>
      <c r="EE397" s="116"/>
      <c r="EF397" s="116"/>
      <c r="EG397" s="116"/>
      <c r="EH397" s="116"/>
      <c r="EI397" s="116"/>
      <c r="EJ397" s="116"/>
      <c r="EK397" s="116"/>
      <c r="EL397" s="116"/>
      <c r="EM397" s="116"/>
      <c r="EN397" s="116"/>
      <c r="EO397" s="116"/>
      <c r="EP397" s="116"/>
      <c r="EQ397" s="116"/>
      <c r="ER397" s="116"/>
      <c r="ES397" s="116"/>
      <c r="ET397" s="116"/>
      <c r="EU397" s="116"/>
      <c r="EV397" s="116"/>
      <c r="EW397" s="116"/>
      <c r="EX397" s="116"/>
      <c r="EY397" s="116"/>
      <c r="EZ397" s="116"/>
      <c r="FA397" s="116"/>
      <c r="FB397" s="116"/>
      <c r="FC397" s="116"/>
      <c r="FD397" s="116"/>
      <c r="FE397" s="116"/>
      <c r="FF397" s="116"/>
      <c r="FG397" s="116"/>
      <c r="FH397" s="116"/>
      <c r="FI397" s="116"/>
      <c r="FJ397" s="116"/>
      <c r="FK397" s="116"/>
      <c r="FL397" s="116"/>
      <c r="FM397" s="116"/>
      <c r="FN397" s="116"/>
      <c r="FO397" s="116"/>
      <c r="FP397" s="116"/>
      <c r="FQ397" s="116"/>
      <c r="FR397" s="116"/>
      <c r="FS397" s="116"/>
      <c r="FT397" s="116"/>
      <c r="FU397" s="116"/>
      <c r="FV397" s="116"/>
      <c r="FW397" s="116"/>
      <c r="FX397" s="116"/>
      <c r="FY397" s="116"/>
      <c r="FZ397" s="116"/>
      <c r="GA397" s="116"/>
      <c r="GB397" s="116"/>
      <c r="GC397" s="116"/>
      <c r="GD397" s="116"/>
      <c r="GE397" s="116"/>
      <c r="GF397" s="116"/>
      <c r="GG397" s="116"/>
      <c r="GH397" s="116"/>
      <c r="GI397" s="116"/>
    </row>
    <row r="398" spans="1:191">
      <c r="A398" s="727" t="s">
        <v>0</v>
      </c>
      <c r="B398" s="727"/>
      <c r="C398" s="9" t="s">
        <v>223</v>
      </c>
      <c r="D398" t="s">
        <v>224</v>
      </c>
      <c r="E398" s="113">
        <v>0</v>
      </c>
      <c r="F398" s="113">
        <v>0</v>
      </c>
      <c r="G398" s="113">
        <v>0</v>
      </c>
      <c r="H398" s="113">
        <v>0</v>
      </c>
      <c r="I398" s="113">
        <v>0</v>
      </c>
      <c r="J398" s="113">
        <v>0</v>
      </c>
      <c r="K398" s="113">
        <v>0</v>
      </c>
      <c r="L398" s="113">
        <v>0</v>
      </c>
      <c r="M398" s="113">
        <v>0</v>
      </c>
      <c r="N398" s="113">
        <v>0</v>
      </c>
      <c r="O398" s="113">
        <v>0</v>
      </c>
      <c r="P398" s="113">
        <v>0</v>
      </c>
      <c r="Q398" s="113">
        <v>0</v>
      </c>
      <c r="R398" s="113">
        <v>0</v>
      </c>
      <c r="S398" s="113">
        <v>0</v>
      </c>
      <c r="T398" s="113">
        <v>0</v>
      </c>
      <c r="U398" s="113">
        <v>0</v>
      </c>
      <c r="V398" s="113">
        <v>0</v>
      </c>
      <c r="W398" s="113">
        <v>0</v>
      </c>
      <c r="X398" s="113">
        <v>0</v>
      </c>
      <c r="Y398" s="113">
        <v>0</v>
      </c>
      <c r="Z398" s="113">
        <v>0</v>
      </c>
      <c r="AA398" s="113">
        <v>0</v>
      </c>
      <c r="AB398" s="113">
        <v>0</v>
      </c>
      <c r="AC398" s="113">
        <v>0</v>
      </c>
      <c r="AD398" s="113">
        <v>0</v>
      </c>
      <c r="AE398" s="113">
        <v>0</v>
      </c>
      <c r="AF398" s="113">
        <v>0</v>
      </c>
      <c r="AG398" s="113">
        <v>0</v>
      </c>
      <c r="AH398" s="113">
        <v>0</v>
      </c>
      <c r="AI398" s="113">
        <v>0</v>
      </c>
      <c r="AJ398" s="113">
        <v>0</v>
      </c>
      <c r="AK398" s="113">
        <v>0</v>
      </c>
      <c r="AL398" s="113">
        <v>0</v>
      </c>
      <c r="AM398" s="113">
        <v>0</v>
      </c>
      <c r="AN398" s="113">
        <v>0</v>
      </c>
      <c r="AO398" s="113">
        <v>0</v>
      </c>
      <c r="AP398" s="113">
        <v>0</v>
      </c>
      <c r="AQ398" s="113">
        <v>0</v>
      </c>
      <c r="AR398" s="113">
        <v>0</v>
      </c>
      <c r="AS398" s="113">
        <v>0</v>
      </c>
      <c r="AT398" s="113">
        <v>0</v>
      </c>
      <c r="AU398" s="113">
        <v>0</v>
      </c>
      <c r="AV398" s="113">
        <v>1000</v>
      </c>
      <c r="AW398" s="113">
        <v>0</v>
      </c>
      <c r="AX398" s="113">
        <v>0</v>
      </c>
      <c r="AY398" s="113">
        <v>0</v>
      </c>
      <c r="AZ398" s="113">
        <v>0</v>
      </c>
      <c r="BA398" s="113">
        <v>0</v>
      </c>
      <c r="BB398" s="113">
        <v>0</v>
      </c>
      <c r="BC398" s="113">
        <v>0</v>
      </c>
      <c r="BD398" s="113">
        <v>4000</v>
      </c>
      <c r="BE398" s="113">
        <v>0</v>
      </c>
      <c r="BF398" s="113">
        <v>0</v>
      </c>
      <c r="BG398" s="113">
        <v>0</v>
      </c>
      <c r="BH398" s="113">
        <v>0</v>
      </c>
      <c r="BI398" s="113">
        <v>0</v>
      </c>
      <c r="BJ398" s="113">
        <v>0</v>
      </c>
      <c r="BK398" s="113">
        <v>0</v>
      </c>
      <c r="BL398" s="113">
        <v>0</v>
      </c>
      <c r="BM398" s="113">
        <v>0</v>
      </c>
      <c r="BN398" s="113">
        <v>0</v>
      </c>
      <c r="BO398" s="113">
        <v>0</v>
      </c>
      <c r="BP398" s="113">
        <v>0</v>
      </c>
      <c r="BQ398" s="113">
        <v>0</v>
      </c>
      <c r="BR398" s="113">
        <v>0</v>
      </c>
      <c r="BS398" s="113">
        <v>0</v>
      </c>
      <c r="BT398" s="113">
        <v>0</v>
      </c>
      <c r="BU398" s="113">
        <v>0</v>
      </c>
      <c r="BV398" s="113">
        <v>0</v>
      </c>
      <c r="BW398" s="113">
        <v>0</v>
      </c>
      <c r="BX398" s="113">
        <v>0</v>
      </c>
      <c r="BY398" s="113">
        <v>0</v>
      </c>
      <c r="BZ398" s="113">
        <v>0</v>
      </c>
      <c r="CA398" s="113">
        <v>0</v>
      </c>
      <c r="CB398" s="113">
        <v>0</v>
      </c>
      <c r="CC398" s="113">
        <v>0</v>
      </c>
      <c r="CD398" s="113">
        <v>0</v>
      </c>
      <c r="CE398" s="113">
        <v>0</v>
      </c>
      <c r="CF398" s="113">
        <v>0</v>
      </c>
      <c r="CG398" s="113">
        <v>0</v>
      </c>
      <c r="CH398" s="113">
        <v>0</v>
      </c>
      <c r="CI398" s="113">
        <v>0</v>
      </c>
      <c r="CJ398" s="113">
        <v>0</v>
      </c>
      <c r="CK398" s="113">
        <v>0</v>
      </c>
      <c r="CL398" s="113">
        <v>0</v>
      </c>
      <c r="CM398" s="113">
        <v>0</v>
      </c>
      <c r="CN398" s="113">
        <v>0</v>
      </c>
      <c r="CO398" s="113">
        <v>0</v>
      </c>
      <c r="CP398" s="113">
        <v>0</v>
      </c>
      <c r="CQ398" s="113">
        <v>0</v>
      </c>
      <c r="CR398" s="113">
        <v>0</v>
      </c>
      <c r="CS398" s="113">
        <v>1000</v>
      </c>
      <c r="CT398" s="113">
        <v>0</v>
      </c>
      <c r="CU398" s="113">
        <v>0</v>
      </c>
      <c r="CV398" s="113">
        <v>0</v>
      </c>
      <c r="CW398" s="113">
        <v>0</v>
      </c>
      <c r="CX398" s="113">
        <v>0</v>
      </c>
      <c r="CY398" s="113">
        <v>0</v>
      </c>
      <c r="CZ398" s="113">
        <v>0</v>
      </c>
      <c r="DA398" s="113">
        <v>0</v>
      </c>
      <c r="DB398" s="113">
        <v>0</v>
      </c>
      <c r="DC398" s="113">
        <v>0</v>
      </c>
      <c r="DD398" s="113">
        <v>0</v>
      </c>
      <c r="DE398" s="113">
        <v>0</v>
      </c>
      <c r="DF398" s="113">
        <v>0</v>
      </c>
      <c r="DG398" s="113">
        <v>0</v>
      </c>
      <c r="DH398" s="113">
        <v>0</v>
      </c>
      <c r="DI398" s="113">
        <v>0</v>
      </c>
      <c r="DJ398" s="113">
        <v>0</v>
      </c>
      <c r="DK398" s="113">
        <v>0</v>
      </c>
      <c r="DL398" s="113">
        <v>0</v>
      </c>
      <c r="DM398" s="113">
        <v>0</v>
      </c>
      <c r="DN398" s="113">
        <v>0</v>
      </c>
      <c r="DO398" s="113">
        <v>0</v>
      </c>
      <c r="DP398" s="113">
        <v>0</v>
      </c>
      <c r="DQ398" s="113">
        <v>0</v>
      </c>
      <c r="DR398" s="113">
        <v>0</v>
      </c>
      <c r="DS398" s="113">
        <v>0</v>
      </c>
      <c r="DT398" s="113">
        <v>0</v>
      </c>
      <c r="DU398" s="113">
        <v>0</v>
      </c>
      <c r="DV398" s="113">
        <v>0</v>
      </c>
      <c r="DW398" s="113">
        <v>0</v>
      </c>
      <c r="DX398" s="113">
        <v>0</v>
      </c>
      <c r="DY398" s="113">
        <v>0</v>
      </c>
      <c r="DZ398" s="113">
        <v>0</v>
      </c>
      <c r="EA398" s="113">
        <v>0</v>
      </c>
      <c r="EB398" s="113">
        <v>0</v>
      </c>
      <c r="EC398" s="113">
        <v>0</v>
      </c>
      <c r="ED398" s="113">
        <v>0</v>
      </c>
      <c r="EE398" s="113">
        <v>0</v>
      </c>
      <c r="EF398" s="113">
        <v>0</v>
      </c>
      <c r="EG398" s="113">
        <v>0</v>
      </c>
      <c r="EH398" s="113">
        <v>0</v>
      </c>
      <c r="EI398" s="113">
        <v>0</v>
      </c>
      <c r="EJ398" s="113">
        <v>0</v>
      </c>
      <c r="EK398" s="113">
        <v>0</v>
      </c>
      <c r="EL398" s="113">
        <v>0</v>
      </c>
      <c r="EM398" s="113">
        <v>0</v>
      </c>
      <c r="EN398" s="113">
        <v>0</v>
      </c>
      <c r="EO398" s="113">
        <v>0</v>
      </c>
      <c r="EP398" s="113">
        <v>0</v>
      </c>
      <c r="EQ398" s="113">
        <v>0</v>
      </c>
      <c r="ER398" s="113">
        <v>0</v>
      </c>
      <c r="ES398" s="113">
        <v>0</v>
      </c>
      <c r="ET398" s="113">
        <v>0</v>
      </c>
      <c r="EU398" s="113">
        <v>0</v>
      </c>
      <c r="EV398" s="113">
        <v>0</v>
      </c>
      <c r="EW398" s="113">
        <v>0</v>
      </c>
      <c r="EX398" s="113">
        <v>0</v>
      </c>
      <c r="EY398" s="113">
        <v>0</v>
      </c>
      <c r="EZ398" s="113">
        <v>0</v>
      </c>
      <c r="FA398" s="113">
        <v>0</v>
      </c>
      <c r="FB398" s="113">
        <v>0</v>
      </c>
      <c r="FC398" s="113">
        <v>0</v>
      </c>
      <c r="FD398" s="113">
        <v>0</v>
      </c>
      <c r="FE398" s="113">
        <v>1750</v>
      </c>
      <c r="FF398" s="113">
        <v>0</v>
      </c>
      <c r="FG398" s="113">
        <v>0</v>
      </c>
      <c r="FH398" s="113">
        <v>0</v>
      </c>
      <c r="FI398" s="113">
        <v>0</v>
      </c>
      <c r="FJ398" s="113">
        <v>500</v>
      </c>
      <c r="FK398" s="113">
        <v>0</v>
      </c>
      <c r="FL398" s="113">
        <v>2000</v>
      </c>
      <c r="FM398" s="113">
        <v>3500</v>
      </c>
      <c r="FN398" s="113">
        <v>0</v>
      </c>
      <c r="FO398" s="113">
        <v>0</v>
      </c>
      <c r="FP398" s="113">
        <v>0</v>
      </c>
      <c r="FQ398" s="113">
        <v>0</v>
      </c>
      <c r="FR398" s="113">
        <v>0</v>
      </c>
      <c r="FS398" s="113">
        <v>0</v>
      </c>
      <c r="FT398" s="113">
        <v>0</v>
      </c>
      <c r="FU398" s="113">
        <v>0</v>
      </c>
      <c r="FV398" s="113">
        <v>0</v>
      </c>
      <c r="FW398" s="113">
        <v>0</v>
      </c>
      <c r="FX398" s="113">
        <v>0</v>
      </c>
      <c r="FY398" s="113">
        <v>0</v>
      </c>
      <c r="FZ398" s="113">
        <v>0</v>
      </c>
      <c r="GA398" s="113">
        <v>0</v>
      </c>
      <c r="GB398" s="113">
        <v>0</v>
      </c>
      <c r="GC398" s="113">
        <v>0</v>
      </c>
      <c r="GD398" s="113">
        <v>0</v>
      </c>
      <c r="GE398" s="113">
        <v>0</v>
      </c>
      <c r="GF398" s="113">
        <v>0</v>
      </c>
      <c r="GG398" s="113">
        <v>0</v>
      </c>
      <c r="GH398" s="113">
        <v>0</v>
      </c>
      <c r="GI398" s="113">
        <f>SUM(E398:GH398)</f>
        <v>13750</v>
      </c>
    </row>
    <row r="399" spans="1:191">
      <c r="A399" s="727" t="s">
        <v>0</v>
      </c>
      <c r="B399" s="727"/>
      <c r="C399" s="9" t="s">
        <v>225</v>
      </c>
      <c r="D399" t="s">
        <v>226</v>
      </c>
      <c r="E399" s="113">
        <v>0</v>
      </c>
      <c r="F399" s="113">
        <v>0</v>
      </c>
      <c r="G399" s="113">
        <v>0</v>
      </c>
      <c r="H399" s="113">
        <v>0</v>
      </c>
      <c r="I399" s="113">
        <v>0</v>
      </c>
      <c r="J399" s="113">
        <v>0</v>
      </c>
      <c r="K399" s="113">
        <v>0</v>
      </c>
      <c r="L399" s="113">
        <v>0</v>
      </c>
      <c r="M399" s="113">
        <v>0</v>
      </c>
      <c r="N399" s="113">
        <v>0</v>
      </c>
      <c r="O399" s="113">
        <v>0</v>
      </c>
      <c r="P399" s="113">
        <v>0</v>
      </c>
      <c r="Q399" s="113">
        <v>0</v>
      </c>
      <c r="R399" s="113">
        <v>1000</v>
      </c>
      <c r="S399" s="113">
        <v>0</v>
      </c>
      <c r="T399" s="113">
        <v>0</v>
      </c>
      <c r="U399" s="113">
        <v>0</v>
      </c>
      <c r="V399" s="113">
        <v>0</v>
      </c>
      <c r="W399" s="113">
        <v>0</v>
      </c>
      <c r="X399" s="113">
        <v>0</v>
      </c>
      <c r="Y399" s="113">
        <v>0</v>
      </c>
      <c r="Z399" s="113">
        <v>0</v>
      </c>
      <c r="AA399" s="113">
        <v>750</v>
      </c>
      <c r="AB399" s="113">
        <v>0</v>
      </c>
      <c r="AC399" s="113">
        <v>0</v>
      </c>
      <c r="AD399" s="113">
        <v>0</v>
      </c>
      <c r="AE399" s="113">
        <v>0</v>
      </c>
      <c r="AF399" s="113">
        <v>0</v>
      </c>
      <c r="AG399" s="113">
        <v>0</v>
      </c>
      <c r="AH399" s="113">
        <v>0</v>
      </c>
      <c r="AI399" s="113">
        <v>0</v>
      </c>
      <c r="AJ399" s="113">
        <v>0</v>
      </c>
      <c r="AK399" s="113">
        <v>0</v>
      </c>
      <c r="AL399" s="113">
        <v>0</v>
      </c>
      <c r="AM399" s="113">
        <v>0</v>
      </c>
      <c r="AN399" s="113">
        <v>0</v>
      </c>
      <c r="AO399" s="113">
        <v>0</v>
      </c>
      <c r="AP399" s="113">
        <v>0</v>
      </c>
      <c r="AQ399" s="113">
        <v>0</v>
      </c>
      <c r="AR399" s="113">
        <v>0</v>
      </c>
      <c r="AS399" s="113">
        <v>0</v>
      </c>
      <c r="AT399" s="113">
        <v>0</v>
      </c>
      <c r="AU399" s="113">
        <v>0</v>
      </c>
      <c r="AV399" s="113">
        <v>0</v>
      </c>
      <c r="AW399" s="113">
        <v>0</v>
      </c>
      <c r="AX399" s="113">
        <v>0</v>
      </c>
      <c r="AY399" s="113">
        <v>0</v>
      </c>
      <c r="AZ399" s="113">
        <v>0</v>
      </c>
      <c r="BA399" s="113">
        <v>0</v>
      </c>
      <c r="BB399" s="113">
        <v>0</v>
      </c>
      <c r="BC399" s="113">
        <v>0</v>
      </c>
      <c r="BD399" s="113">
        <v>0</v>
      </c>
      <c r="BE399" s="113">
        <v>0</v>
      </c>
      <c r="BF399" s="113">
        <v>0</v>
      </c>
      <c r="BG399" s="113">
        <v>0</v>
      </c>
      <c r="BH399" s="113">
        <v>0</v>
      </c>
      <c r="BI399" s="113">
        <v>0</v>
      </c>
      <c r="BJ399" s="113">
        <v>0</v>
      </c>
      <c r="BK399" s="113">
        <v>0</v>
      </c>
      <c r="BL399" s="113">
        <v>0</v>
      </c>
      <c r="BM399" s="113">
        <v>0</v>
      </c>
      <c r="BN399" s="113">
        <v>0</v>
      </c>
      <c r="BO399" s="113">
        <v>0</v>
      </c>
      <c r="BP399" s="113">
        <v>0</v>
      </c>
      <c r="BQ399" s="113">
        <v>0</v>
      </c>
      <c r="BR399" s="113">
        <v>0</v>
      </c>
      <c r="BS399" s="113">
        <v>0</v>
      </c>
      <c r="BT399" s="113">
        <v>0</v>
      </c>
      <c r="BU399" s="113">
        <v>0</v>
      </c>
      <c r="BV399" s="113">
        <v>0</v>
      </c>
      <c r="BW399" s="113">
        <v>0</v>
      </c>
      <c r="BX399" s="113">
        <v>0</v>
      </c>
      <c r="BY399" s="113">
        <v>0</v>
      </c>
      <c r="BZ399" s="113">
        <v>0</v>
      </c>
      <c r="CA399" s="113">
        <v>0</v>
      </c>
      <c r="CB399" s="113">
        <v>0</v>
      </c>
      <c r="CC399" s="113">
        <v>0</v>
      </c>
      <c r="CD399" s="113">
        <v>0</v>
      </c>
      <c r="CE399" s="113">
        <v>0</v>
      </c>
      <c r="CF399" s="113">
        <v>0</v>
      </c>
      <c r="CG399" s="113">
        <v>0</v>
      </c>
      <c r="CH399" s="113">
        <v>0</v>
      </c>
      <c r="CI399" s="113">
        <v>0</v>
      </c>
      <c r="CJ399" s="113">
        <v>0</v>
      </c>
      <c r="CK399" s="113">
        <v>0</v>
      </c>
      <c r="CL399" s="113">
        <v>0</v>
      </c>
      <c r="CM399" s="113">
        <v>0</v>
      </c>
      <c r="CN399" s="113">
        <v>0</v>
      </c>
      <c r="CO399" s="113">
        <v>0</v>
      </c>
      <c r="CP399" s="113">
        <v>0</v>
      </c>
      <c r="CQ399" s="113">
        <v>0</v>
      </c>
      <c r="CR399" s="113">
        <v>0</v>
      </c>
      <c r="CS399" s="113">
        <v>0</v>
      </c>
      <c r="CT399" s="113">
        <v>0</v>
      </c>
      <c r="CU399" s="113">
        <v>0</v>
      </c>
      <c r="CV399" s="113">
        <v>0</v>
      </c>
      <c r="CW399" s="113">
        <v>0</v>
      </c>
      <c r="CX399" s="113">
        <v>0</v>
      </c>
      <c r="CY399" s="113">
        <v>0</v>
      </c>
      <c r="CZ399" s="113">
        <v>0</v>
      </c>
      <c r="DA399" s="113">
        <v>0</v>
      </c>
      <c r="DB399" s="113">
        <v>0</v>
      </c>
      <c r="DC399" s="113">
        <v>0</v>
      </c>
      <c r="DD399" s="113">
        <v>0</v>
      </c>
      <c r="DE399" s="113">
        <v>0</v>
      </c>
      <c r="DF399" s="113">
        <v>0</v>
      </c>
      <c r="DG399" s="113">
        <v>0</v>
      </c>
      <c r="DH399" s="113">
        <v>0</v>
      </c>
      <c r="DI399" s="113">
        <v>0</v>
      </c>
      <c r="DJ399" s="113">
        <v>0</v>
      </c>
      <c r="DK399" s="113">
        <v>0</v>
      </c>
      <c r="DL399" s="113">
        <v>0</v>
      </c>
      <c r="DM399" s="113">
        <v>0</v>
      </c>
      <c r="DN399" s="113">
        <v>0</v>
      </c>
      <c r="DO399" s="113">
        <v>0</v>
      </c>
      <c r="DP399" s="113">
        <v>0</v>
      </c>
      <c r="DQ399" s="113">
        <v>0</v>
      </c>
      <c r="DR399" s="113">
        <v>0</v>
      </c>
      <c r="DS399" s="113">
        <v>0</v>
      </c>
      <c r="DT399" s="113">
        <v>0</v>
      </c>
      <c r="DU399" s="113">
        <v>0</v>
      </c>
      <c r="DV399" s="113">
        <v>0</v>
      </c>
      <c r="DW399" s="113">
        <v>0</v>
      </c>
      <c r="DX399" s="113">
        <v>0</v>
      </c>
      <c r="DY399" s="113">
        <v>0</v>
      </c>
      <c r="DZ399" s="113">
        <v>0</v>
      </c>
      <c r="EA399" s="113">
        <v>0</v>
      </c>
      <c r="EB399" s="113">
        <v>0</v>
      </c>
      <c r="EC399" s="113">
        <v>0</v>
      </c>
      <c r="ED399" s="113">
        <v>0</v>
      </c>
      <c r="EE399" s="113">
        <v>0</v>
      </c>
      <c r="EF399" s="113">
        <v>0</v>
      </c>
      <c r="EG399" s="113">
        <v>0</v>
      </c>
      <c r="EH399" s="113">
        <v>0</v>
      </c>
      <c r="EI399" s="113">
        <v>0</v>
      </c>
      <c r="EJ399" s="113">
        <v>0</v>
      </c>
      <c r="EK399" s="113">
        <v>0</v>
      </c>
      <c r="EL399" s="113">
        <v>0</v>
      </c>
      <c r="EM399" s="113">
        <v>0</v>
      </c>
      <c r="EN399" s="113">
        <v>0</v>
      </c>
      <c r="EO399" s="113">
        <v>0</v>
      </c>
      <c r="EP399" s="113">
        <v>0</v>
      </c>
      <c r="EQ399" s="113">
        <v>0</v>
      </c>
      <c r="ER399" s="113">
        <v>0</v>
      </c>
      <c r="ES399" s="113">
        <v>0</v>
      </c>
      <c r="ET399" s="113">
        <v>0</v>
      </c>
      <c r="EU399" s="113">
        <v>0</v>
      </c>
      <c r="EV399" s="113">
        <v>0</v>
      </c>
      <c r="EW399" s="113">
        <v>0</v>
      </c>
      <c r="EX399" s="113">
        <v>0</v>
      </c>
      <c r="EY399" s="113">
        <v>0</v>
      </c>
      <c r="EZ399" s="113">
        <v>7500</v>
      </c>
      <c r="FA399" s="113">
        <v>0</v>
      </c>
      <c r="FB399" s="113">
        <v>0</v>
      </c>
      <c r="FC399" s="113">
        <v>0</v>
      </c>
      <c r="FD399" s="113">
        <v>0</v>
      </c>
      <c r="FE399" s="113">
        <v>0</v>
      </c>
      <c r="FF399" s="113">
        <v>0</v>
      </c>
      <c r="FG399" s="113">
        <v>0</v>
      </c>
      <c r="FH399" s="113">
        <v>0</v>
      </c>
      <c r="FI399" s="113">
        <v>0</v>
      </c>
      <c r="FJ399" s="113">
        <v>0</v>
      </c>
      <c r="FK399" s="113">
        <v>0</v>
      </c>
      <c r="FL399" s="113">
        <v>0</v>
      </c>
      <c r="FM399" s="113">
        <v>0</v>
      </c>
      <c r="FN399" s="113">
        <v>0</v>
      </c>
      <c r="FO399" s="113">
        <v>0</v>
      </c>
      <c r="FP399" s="113">
        <v>0</v>
      </c>
      <c r="FQ399" s="113">
        <v>0</v>
      </c>
      <c r="FR399" s="113">
        <v>0</v>
      </c>
      <c r="FS399" s="113">
        <v>0</v>
      </c>
      <c r="FT399" s="113">
        <v>0</v>
      </c>
      <c r="FU399" s="113">
        <v>0</v>
      </c>
      <c r="FV399" s="113">
        <v>0</v>
      </c>
      <c r="FW399" s="113">
        <v>0</v>
      </c>
      <c r="FX399" s="113">
        <v>0</v>
      </c>
      <c r="FY399" s="113">
        <v>0</v>
      </c>
      <c r="FZ399" s="113">
        <v>0</v>
      </c>
      <c r="GA399" s="113">
        <v>0</v>
      </c>
      <c r="GB399" s="113">
        <v>0</v>
      </c>
      <c r="GC399" s="113">
        <v>0</v>
      </c>
      <c r="GD399" s="113">
        <v>0</v>
      </c>
      <c r="GE399" s="113">
        <v>0</v>
      </c>
      <c r="GF399" s="113">
        <v>0</v>
      </c>
      <c r="GG399" s="113">
        <v>0</v>
      </c>
      <c r="GH399" s="113">
        <v>0</v>
      </c>
      <c r="GI399" s="113">
        <f>SUM(E399:GH399)</f>
        <v>9250</v>
      </c>
    </row>
    <row r="400" spans="1:191" ht="10.5">
      <c r="A400" s="7" t="s">
        <v>526</v>
      </c>
      <c r="B400" s="726" t="s">
        <v>527</v>
      </c>
      <c r="C400" s="726"/>
      <c r="D400" s="72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116"/>
      <c r="AE400" s="116"/>
      <c r="AF400" s="116"/>
      <c r="AG400" s="116"/>
      <c r="AH400" s="116"/>
      <c r="AI400" s="116"/>
      <c r="AJ400" s="116"/>
      <c r="AK400" s="116"/>
      <c r="AL400" s="116"/>
      <c r="AM400" s="116"/>
      <c r="AN400" s="116"/>
      <c r="AO400" s="116"/>
      <c r="AP400" s="116"/>
      <c r="AQ400" s="116"/>
      <c r="AR400" s="116"/>
      <c r="AS400" s="116"/>
      <c r="AT400" s="116"/>
      <c r="AU400" s="116"/>
      <c r="AV400" s="116"/>
      <c r="AW400" s="116"/>
      <c r="AX400" s="116"/>
      <c r="AY400" s="116"/>
      <c r="AZ400" s="116"/>
      <c r="BA400" s="116"/>
      <c r="BB400" s="116"/>
      <c r="BC400" s="116"/>
      <c r="BD400" s="116"/>
      <c r="BE400" s="116"/>
      <c r="BF400" s="116"/>
      <c r="BG400" s="116"/>
      <c r="BH400" s="116"/>
      <c r="BI400" s="116"/>
      <c r="BJ400" s="116"/>
      <c r="BK400" s="116"/>
      <c r="BL400" s="116"/>
      <c r="BM400" s="116"/>
      <c r="BN400" s="116"/>
      <c r="BO400" s="116"/>
      <c r="BP400" s="116"/>
      <c r="BQ400" s="116"/>
      <c r="BR400" s="116"/>
      <c r="BS400" s="116"/>
      <c r="BT400" s="116"/>
      <c r="BU400" s="116"/>
      <c r="BV400" s="116"/>
      <c r="BW400" s="116"/>
      <c r="BX400" s="116"/>
      <c r="BY400" s="116"/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/>
      <c r="CS400" s="116"/>
      <c r="CT400" s="116"/>
      <c r="CU400" s="116"/>
      <c r="CV400" s="116"/>
      <c r="CW400" s="116"/>
      <c r="CX400" s="116"/>
      <c r="CY400" s="116"/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  <c r="EB400" s="116"/>
      <c r="EC400" s="116"/>
      <c r="ED400" s="116"/>
      <c r="EE400" s="116"/>
      <c r="EF400" s="116"/>
      <c r="EG400" s="116"/>
      <c r="EH400" s="116"/>
      <c r="EI400" s="116"/>
      <c r="EJ400" s="116"/>
      <c r="EK400" s="116"/>
      <c r="EL400" s="116"/>
      <c r="EM400" s="116"/>
      <c r="EN400" s="116"/>
      <c r="EO400" s="116"/>
      <c r="EP400" s="116"/>
      <c r="EQ400" s="116"/>
      <c r="ER400" s="116"/>
      <c r="ES400" s="116"/>
      <c r="ET400" s="116"/>
      <c r="EU400" s="116"/>
      <c r="EV400" s="116"/>
      <c r="EW400" s="116"/>
      <c r="EX400" s="116"/>
      <c r="EY400" s="116"/>
      <c r="EZ400" s="116"/>
      <c r="FA400" s="116"/>
      <c r="FB400" s="116"/>
      <c r="FC400" s="116"/>
      <c r="FD400" s="116"/>
      <c r="FE400" s="116"/>
      <c r="FF400" s="116"/>
      <c r="FG400" s="116"/>
      <c r="FH400" s="116"/>
      <c r="FI400" s="116"/>
      <c r="FJ400" s="116"/>
      <c r="FK400" s="116"/>
      <c r="FL400" s="116"/>
      <c r="FM400" s="116"/>
      <c r="FN400" s="116"/>
      <c r="FO400" s="116"/>
      <c r="FP400" s="116"/>
      <c r="FQ400" s="116"/>
      <c r="FR400" s="116"/>
      <c r="FS400" s="116"/>
      <c r="FT400" s="116"/>
      <c r="FU400" s="116"/>
      <c r="FV400" s="116"/>
      <c r="FW400" s="116"/>
      <c r="FX400" s="116"/>
      <c r="FY400" s="116"/>
      <c r="FZ400" s="116"/>
      <c r="GA400" s="116"/>
      <c r="GB400" s="116"/>
      <c r="GC400" s="116"/>
      <c r="GD400" s="116"/>
      <c r="GE400" s="116"/>
      <c r="GF400" s="116"/>
      <c r="GG400" s="116"/>
      <c r="GH400" s="116"/>
      <c r="GI400" s="116"/>
    </row>
    <row r="401" spans="1:191">
      <c r="A401" s="727" t="s">
        <v>0</v>
      </c>
      <c r="B401" s="727"/>
      <c r="C401" s="9" t="s">
        <v>223</v>
      </c>
      <c r="D401" t="s">
        <v>224</v>
      </c>
      <c r="E401" s="113">
        <v>0</v>
      </c>
      <c r="F401" s="113">
        <v>0</v>
      </c>
      <c r="G401" s="113">
        <v>0</v>
      </c>
      <c r="H401" s="113">
        <v>0</v>
      </c>
      <c r="I401" s="113">
        <v>61911.11</v>
      </c>
      <c r="J401" s="113">
        <v>0</v>
      </c>
      <c r="K401" s="113">
        <v>0</v>
      </c>
      <c r="L401" s="113">
        <v>0</v>
      </c>
      <c r="M401" s="113">
        <v>0</v>
      </c>
      <c r="N401" s="113">
        <v>0</v>
      </c>
      <c r="O401" s="113">
        <v>0</v>
      </c>
      <c r="P401" s="113">
        <v>0</v>
      </c>
      <c r="Q401" s="113">
        <v>0</v>
      </c>
      <c r="R401" s="113">
        <v>0</v>
      </c>
      <c r="S401" s="113">
        <v>0</v>
      </c>
      <c r="T401" s="113">
        <v>0</v>
      </c>
      <c r="U401" s="113">
        <v>0</v>
      </c>
      <c r="V401" s="113">
        <v>0</v>
      </c>
      <c r="W401" s="113">
        <v>0</v>
      </c>
      <c r="X401" s="113">
        <v>0</v>
      </c>
      <c r="Y401" s="113">
        <v>0</v>
      </c>
      <c r="Z401" s="113">
        <v>0</v>
      </c>
      <c r="AA401" s="113">
        <v>0</v>
      </c>
      <c r="AB401" s="113">
        <v>0</v>
      </c>
      <c r="AC401" s="113">
        <v>0</v>
      </c>
      <c r="AD401" s="113">
        <v>0</v>
      </c>
      <c r="AE401" s="113">
        <v>0</v>
      </c>
      <c r="AF401" s="113">
        <v>0</v>
      </c>
      <c r="AG401" s="113">
        <v>0</v>
      </c>
      <c r="AH401" s="113">
        <v>0</v>
      </c>
      <c r="AI401" s="113">
        <v>0</v>
      </c>
      <c r="AJ401" s="113">
        <v>0</v>
      </c>
      <c r="AK401" s="113">
        <v>0</v>
      </c>
      <c r="AL401" s="113">
        <v>0</v>
      </c>
      <c r="AM401" s="113">
        <v>0</v>
      </c>
      <c r="AN401" s="113">
        <v>0</v>
      </c>
      <c r="AO401" s="113">
        <v>0</v>
      </c>
      <c r="AP401" s="113">
        <v>0</v>
      </c>
      <c r="AQ401" s="113">
        <v>0</v>
      </c>
      <c r="AR401" s="113">
        <v>0</v>
      </c>
      <c r="AS401" s="113">
        <v>0</v>
      </c>
      <c r="AT401" s="113">
        <v>0</v>
      </c>
      <c r="AU401" s="113">
        <v>0</v>
      </c>
      <c r="AV401" s="113">
        <v>0</v>
      </c>
      <c r="AW401" s="113">
        <v>0</v>
      </c>
      <c r="AX401" s="113">
        <v>0</v>
      </c>
      <c r="AY401" s="113">
        <v>0</v>
      </c>
      <c r="AZ401" s="113">
        <v>0</v>
      </c>
      <c r="BA401" s="113">
        <v>0</v>
      </c>
      <c r="BB401" s="113">
        <v>0</v>
      </c>
      <c r="BC401" s="113">
        <v>0</v>
      </c>
      <c r="BD401" s="113">
        <v>0</v>
      </c>
      <c r="BE401" s="113">
        <v>0</v>
      </c>
      <c r="BF401" s="113">
        <v>0</v>
      </c>
      <c r="BG401" s="113">
        <v>0</v>
      </c>
      <c r="BH401" s="113">
        <v>0</v>
      </c>
      <c r="BI401" s="113">
        <v>0</v>
      </c>
      <c r="BJ401" s="113">
        <v>0</v>
      </c>
      <c r="BK401" s="113">
        <v>0</v>
      </c>
      <c r="BL401" s="113">
        <v>0</v>
      </c>
      <c r="BM401" s="113">
        <v>0</v>
      </c>
      <c r="BN401" s="113">
        <v>0</v>
      </c>
      <c r="BO401" s="113">
        <v>0</v>
      </c>
      <c r="BP401" s="113">
        <v>0</v>
      </c>
      <c r="BQ401" s="113">
        <v>0</v>
      </c>
      <c r="BR401" s="113">
        <v>0</v>
      </c>
      <c r="BS401" s="113">
        <v>0</v>
      </c>
      <c r="BT401" s="113">
        <v>0</v>
      </c>
      <c r="BU401" s="113">
        <v>0</v>
      </c>
      <c r="BV401" s="113">
        <v>0</v>
      </c>
      <c r="BW401" s="113">
        <v>0</v>
      </c>
      <c r="BX401" s="113">
        <v>0</v>
      </c>
      <c r="BY401" s="113">
        <v>0</v>
      </c>
      <c r="BZ401" s="113">
        <v>0</v>
      </c>
      <c r="CA401" s="113">
        <v>0</v>
      </c>
      <c r="CB401" s="113">
        <v>0</v>
      </c>
      <c r="CC401" s="113">
        <v>0</v>
      </c>
      <c r="CD401" s="113">
        <v>0</v>
      </c>
      <c r="CE401" s="113">
        <v>0</v>
      </c>
      <c r="CF401" s="113">
        <v>0</v>
      </c>
      <c r="CG401" s="113">
        <v>0</v>
      </c>
      <c r="CH401" s="113">
        <v>0</v>
      </c>
      <c r="CI401" s="113">
        <v>0</v>
      </c>
      <c r="CJ401" s="113">
        <v>0</v>
      </c>
      <c r="CK401" s="113">
        <v>0</v>
      </c>
      <c r="CL401" s="113">
        <v>0</v>
      </c>
      <c r="CM401" s="113">
        <v>0</v>
      </c>
      <c r="CN401" s="113">
        <v>0</v>
      </c>
      <c r="CO401" s="113">
        <v>0</v>
      </c>
      <c r="CP401" s="113">
        <v>0</v>
      </c>
      <c r="CQ401" s="113">
        <v>0</v>
      </c>
      <c r="CR401" s="113">
        <v>0</v>
      </c>
      <c r="CS401" s="113">
        <v>0</v>
      </c>
      <c r="CT401" s="113">
        <v>0</v>
      </c>
      <c r="CU401" s="113">
        <v>0</v>
      </c>
      <c r="CV401" s="113">
        <v>0</v>
      </c>
      <c r="CW401" s="113">
        <v>0</v>
      </c>
      <c r="CX401" s="113">
        <v>0</v>
      </c>
      <c r="CY401" s="113">
        <v>0</v>
      </c>
      <c r="CZ401" s="113">
        <v>0</v>
      </c>
      <c r="DA401" s="113">
        <v>0</v>
      </c>
      <c r="DB401" s="113">
        <v>0</v>
      </c>
      <c r="DC401" s="113">
        <v>0</v>
      </c>
      <c r="DD401" s="113">
        <v>0</v>
      </c>
      <c r="DE401" s="113">
        <v>0</v>
      </c>
      <c r="DF401" s="113">
        <v>0</v>
      </c>
      <c r="DG401" s="113">
        <v>0</v>
      </c>
      <c r="DH401" s="113">
        <v>0</v>
      </c>
      <c r="DI401" s="113">
        <v>0</v>
      </c>
      <c r="DJ401" s="113">
        <v>0</v>
      </c>
      <c r="DK401" s="113">
        <v>0</v>
      </c>
      <c r="DL401" s="113">
        <v>0</v>
      </c>
      <c r="DM401" s="113">
        <v>0</v>
      </c>
      <c r="DN401" s="113">
        <v>0</v>
      </c>
      <c r="DO401" s="113">
        <v>0</v>
      </c>
      <c r="DP401" s="113">
        <v>0</v>
      </c>
      <c r="DQ401" s="113">
        <v>0</v>
      </c>
      <c r="DR401" s="113">
        <v>0</v>
      </c>
      <c r="DS401" s="113">
        <v>0</v>
      </c>
      <c r="DT401" s="113">
        <v>0</v>
      </c>
      <c r="DU401" s="113">
        <v>0</v>
      </c>
      <c r="DV401" s="113">
        <v>0</v>
      </c>
      <c r="DW401" s="113">
        <v>0</v>
      </c>
      <c r="DX401" s="113">
        <v>0</v>
      </c>
      <c r="DY401" s="113">
        <v>0</v>
      </c>
      <c r="DZ401" s="113">
        <v>0</v>
      </c>
      <c r="EA401" s="113">
        <v>0</v>
      </c>
      <c r="EB401" s="113">
        <v>0</v>
      </c>
      <c r="EC401" s="113">
        <v>0</v>
      </c>
      <c r="ED401" s="113">
        <v>0</v>
      </c>
      <c r="EE401" s="113">
        <v>0</v>
      </c>
      <c r="EF401" s="113">
        <v>0</v>
      </c>
      <c r="EG401" s="113">
        <v>0</v>
      </c>
      <c r="EH401" s="113">
        <v>0</v>
      </c>
      <c r="EI401" s="113">
        <v>0</v>
      </c>
      <c r="EJ401" s="113">
        <v>0</v>
      </c>
      <c r="EK401" s="113">
        <v>0</v>
      </c>
      <c r="EL401" s="113">
        <v>0</v>
      </c>
      <c r="EM401" s="113">
        <v>0</v>
      </c>
      <c r="EN401" s="113">
        <v>0</v>
      </c>
      <c r="EO401" s="113">
        <v>0</v>
      </c>
      <c r="EP401" s="113">
        <v>0</v>
      </c>
      <c r="EQ401" s="113">
        <v>0</v>
      </c>
      <c r="ER401" s="113">
        <v>0</v>
      </c>
      <c r="ES401" s="113">
        <v>0</v>
      </c>
      <c r="ET401" s="113">
        <v>0</v>
      </c>
      <c r="EU401" s="113">
        <v>0</v>
      </c>
      <c r="EV401" s="113">
        <v>0</v>
      </c>
      <c r="EW401" s="113">
        <v>0</v>
      </c>
      <c r="EX401" s="113">
        <v>0</v>
      </c>
      <c r="EY401" s="113">
        <v>0</v>
      </c>
      <c r="EZ401" s="113">
        <v>0</v>
      </c>
      <c r="FA401" s="113">
        <v>0</v>
      </c>
      <c r="FB401" s="113">
        <v>0</v>
      </c>
      <c r="FC401" s="113">
        <v>0</v>
      </c>
      <c r="FD401" s="113">
        <v>0</v>
      </c>
      <c r="FE401" s="113">
        <v>0</v>
      </c>
      <c r="FF401" s="113">
        <v>0</v>
      </c>
      <c r="FG401" s="113">
        <v>0</v>
      </c>
      <c r="FH401" s="113">
        <v>0</v>
      </c>
      <c r="FI401" s="113">
        <v>0</v>
      </c>
      <c r="FJ401" s="113">
        <v>0</v>
      </c>
      <c r="FK401" s="113">
        <v>0</v>
      </c>
      <c r="FL401" s="113">
        <v>0</v>
      </c>
      <c r="FM401" s="113">
        <v>0</v>
      </c>
      <c r="FN401" s="113">
        <v>0</v>
      </c>
      <c r="FO401" s="113">
        <v>0</v>
      </c>
      <c r="FP401" s="113">
        <v>0</v>
      </c>
      <c r="FQ401" s="113">
        <v>0</v>
      </c>
      <c r="FR401" s="113">
        <v>0</v>
      </c>
      <c r="FS401" s="113">
        <v>0</v>
      </c>
      <c r="FT401" s="113">
        <v>0</v>
      </c>
      <c r="FU401" s="113">
        <v>0</v>
      </c>
      <c r="FV401" s="113">
        <v>0</v>
      </c>
      <c r="FW401" s="113">
        <v>0</v>
      </c>
      <c r="FX401" s="113">
        <v>0</v>
      </c>
      <c r="FY401" s="113">
        <v>0</v>
      </c>
      <c r="FZ401" s="113">
        <v>0</v>
      </c>
      <c r="GA401" s="113">
        <v>0</v>
      </c>
      <c r="GB401" s="113">
        <v>0</v>
      </c>
      <c r="GC401" s="113">
        <v>0</v>
      </c>
      <c r="GD401" s="113">
        <v>0</v>
      </c>
      <c r="GE401" s="113">
        <v>0</v>
      </c>
      <c r="GF401" s="113">
        <v>0</v>
      </c>
      <c r="GG401" s="113">
        <v>0</v>
      </c>
      <c r="GH401" s="113">
        <v>0</v>
      </c>
      <c r="GI401" s="113">
        <f>SUM(E401:GH401)</f>
        <v>61911.11</v>
      </c>
    </row>
    <row r="402" spans="1:191" ht="10.5">
      <c r="A402" s="7" t="s">
        <v>528</v>
      </c>
      <c r="B402" s="726" t="s">
        <v>529</v>
      </c>
      <c r="C402" s="726"/>
      <c r="D402" s="72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116"/>
      <c r="AE402" s="116"/>
      <c r="AF402" s="116"/>
      <c r="AG402" s="116"/>
      <c r="AH402" s="116"/>
      <c r="AI402" s="116"/>
      <c r="AJ402" s="116"/>
      <c r="AK402" s="116"/>
      <c r="AL402" s="116"/>
      <c r="AM402" s="116"/>
      <c r="AN402" s="116"/>
      <c r="AO402" s="116"/>
      <c r="AP402" s="116"/>
      <c r="AQ402" s="116"/>
      <c r="AR402" s="116"/>
      <c r="AS402" s="116"/>
      <c r="AT402" s="116"/>
      <c r="AU402" s="116"/>
      <c r="AV402" s="116"/>
      <c r="AW402" s="116"/>
      <c r="AX402" s="116"/>
      <c r="AY402" s="116"/>
      <c r="AZ402" s="116"/>
      <c r="BA402" s="116"/>
      <c r="BB402" s="116"/>
      <c r="BC402" s="116"/>
      <c r="BD402" s="116"/>
      <c r="BE402" s="116"/>
      <c r="BF402" s="116"/>
      <c r="BG402" s="116"/>
      <c r="BH402" s="116"/>
      <c r="BI402" s="116"/>
      <c r="BJ402" s="116"/>
      <c r="BK402" s="116"/>
      <c r="BL402" s="116"/>
      <c r="BM402" s="116"/>
      <c r="BN402" s="116"/>
      <c r="BO402" s="116"/>
      <c r="BP402" s="116"/>
      <c r="BQ402" s="116"/>
      <c r="BR402" s="116"/>
      <c r="BS402" s="116"/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  <c r="EB402" s="116"/>
      <c r="EC402" s="116"/>
      <c r="ED402" s="116"/>
      <c r="EE402" s="116"/>
      <c r="EF402" s="116"/>
      <c r="EG402" s="116"/>
      <c r="EH402" s="116"/>
      <c r="EI402" s="116"/>
      <c r="EJ402" s="116"/>
      <c r="EK402" s="116"/>
      <c r="EL402" s="116"/>
      <c r="EM402" s="116"/>
      <c r="EN402" s="116"/>
      <c r="EO402" s="116"/>
      <c r="EP402" s="116"/>
      <c r="EQ402" s="116"/>
      <c r="ER402" s="116"/>
      <c r="ES402" s="116"/>
      <c r="ET402" s="116"/>
      <c r="EU402" s="116"/>
      <c r="EV402" s="116"/>
      <c r="EW402" s="116"/>
      <c r="EX402" s="116"/>
      <c r="EY402" s="116"/>
      <c r="EZ402" s="116"/>
      <c r="FA402" s="116"/>
      <c r="FB402" s="116"/>
      <c r="FC402" s="116"/>
      <c r="FD402" s="116"/>
      <c r="FE402" s="116"/>
      <c r="FF402" s="116"/>
      <c r="FG402" s="116"/>
      <c r="FH402" s="116"/>
      <c r="FI402" s="116"/>
      <c r="FJ402" s="116"/>
      <c r="FK402" s="116"/>
      <c r="FL402" s="116"/>
      <c r="FM402" s="116"/>
      <c r="FN402" s="116"/>
      <c r="FO402" s="116"/>
      <c r="FP402" s="116"/>
      <c r="FQ402" s="116"/>
      <c r="FR402" s="116"/>
      <c r="FS402" s="116"/>
      <c r="FT402" s="116"/>
      <c r="FU402" s="116"/>
      <c r="FV402" s="116"/>
      <c r="FW402" s="116"/>
      <c r="FX402" s="116"/>
      <c r="FY402" s="116"/>
      <c r="FZ402" s="116"/>
      <c r="GA402" s="116"/>
      <c r="GB402" s="116"/>
      <c r="GC402" s="116"/>
      <c r="GD402" s="116"/>
      <c r="GE402" s="116"/>
      <c r="GF402" s="116"/>
      <c r="GG402" s="116"/>
      <c r="GH402" s="116"/>
      <c r="GI402" s="116"/>
    </row>
    <row r="403" spans="1:191">
      <c r="A403" s="727" t="s">
        <v>0</v>
      </c>
      <c r="B403" s="727"/>
      <c r="C403" s="9" t="s">
        <v>223</v>
      </c>
      <c r="D403" t="s">
        <v>224</v>
      </c>
      <c r="E403" s="113">
        <v>0</v>
      </c>
      <c r="F403" s="113">
        <v>0</v>
      </c>
      <c r="G403" s="113">
        <v>0</v>
      </c>
      <c r="H403" s="113">
        <v>0</v>
      </c>
      <c r="I403" s="113">
        <v>0</v>
      </c>
      <c r="J403" s="113">
        <v>0</v>
      </c>
      <c r="K403" s="113">
        <v>0</v>
      </c>
      <c r="L403" s="113">
        <v>0</v>
      </c>
      <c r="M403" s="113">
        <v>0</v>
      </c>
      <c r="N403" s="113">
        <v>0</v>
      </c>
      <c r="O403" s="113">
        <v>0</v>
      </c>
      <c r="P403" s="113">
        <v>0</v>
      </c>
      <c r="Q403" s="113">
        <v>0</v>
      </c>
      <c r="R403" s="113">
        <v>0</v>
      </c>
      <c r="S403" s="113">
        <v>0</v>
      </c>
      <c r="T403" s="113">
        <v>0</v>
      </c>
      <c r="U403" s="113">
        <v>0</v>
      </c>
      <c r="V403" s="113">
        <v>0</v>
      </c>
      <c r="W403" s="113">
        <v>0</v>
      </c>
      <c r="X403" s="113">
        <v>0</v>
      </c>
      <c r="Y403" s="113">
        <v>0</v>
      </c>
      <c r="Z403" s="113">
        <v>0</v>
      </c>
      <c r="AA403" s="113">
        <v>0</v>
      </c>
      <c r="AB403" s="113">
        <v>0</v>
      </c>
      <c r="AC403" s="113">
        <v>0</v>
      </c>
      <c r="AD403" s="113">
        <v>0</v>
      </c>
      <c r="AE403" s="113">
        <v>0</v>
      </c>
      <c r="AF403" s="113">
        <v>0</v>
      </c>
      <c r="AG403" s="113">
        <v>0</v>
      </c>
      <c r="AH403" s="113">
        <v>0</v>
      </c>
      <c r="AI403" s="113">
        <v>0</v>
      </c>
      <c r="AJ403" s="113">
        <v>0</v>
      </c>
      <c r="AK403" s="113">
        <v>0</v>
      </c>
      <c r="AL403" s="113">
        <v>0</v>
      </c>
      <c r="AM403" s="113">
        <v>0</v>
      </c>
      <c r="AN403" s="113">
        <v>0</v>
      </c>
      <c r="AO403" s="113">
        <v>0</v>
      </c>
      <c r="AP403" s="113">
        <v>0</v>
      </c>
      <c r="AQ403" s="113">
        <v>0</v>
      </c>
      <c r="AR403" s="113">
        <v>0</v>
      </c>
      <c r="AS403" s="113">
        <v>0</v>
      </c>
      <c r="AT403" s="113">
        <v>0</v>
      </c>
      <c r="AU403" s="113">
        <v>0</v>
      </c>
      <c r="AV403" s="113">
        <v>0</v>
      </c>
      <c r="AW403" s="113">
        <v>0</v>
      </c>
      <c r="AX403" s="113">
        <v>0</v>
      </c>
      <c r="AY403" s="113">
        <v>0</v>
      </c>
      <c r="AZ403" s="113">
        <v>0</v>
      </c>
      <c r="BA403" s="113">
        <v>0</v>
      </c>
      <c r="BB403" s="113">
        <v>0</v>
      </c>
      <c r="BC403" s="113">
        <v>0</v>
      </c>
      <c r="BD403" s="113">
        <v>0</v>
      </c>
      <c r="BE403" s="113">
        <v>0</v>
      </c>
      <c r="BF403" s="113">
        <v>0</v>
      </c>
      <c r="BG403" s="113">
        <v>0</v>
      </c>
      <c r="BH403" s="113">
        <v>0</v>
      </c>
      <c r="BI403" s="113">
        <v>0</v>
      </c>
      <c r="BJ403" s="113">
        <v>0</v>
      </c>
      <c r="BK403" s="113">
        <v>0</v>
      </c>
      <c r="BL403" s="113">
        <v>0</v>
      </c>
      <c r="BM403" s="113">
        <v>0</v>
      </c>
      <c r="BN403" s="113">
        <v>0</v>
      </c>
      <c r="BO403" s="113">
        <v>0</v>
      </c>
      <c r="BP403" s="113">
        <v>0</v>
      </c>
      <c r="BQ403" s="113">
        <v>0</v>
      </c>
      <c r="BR403" s="113">
        <v>0</v>
      </c>
      <c r="BS403" s="113">
        <v>0</v>
      </c>
      <c r="BT403" s="113">
        <v>0</v>
      </c>
      <c r="BU403" s="113">
        <v>0</v>
      </c>
      <c r="BV403" s="113">
        <v>0</v>
      </c>
      <c r="BW403" s="113">
        <v>0</v>
      </c>
      <c r="BX403" s="113">
        <v>0</v>
      </c>
      <c r="BY403" s="113">
        <v>0</v>
      </c>
      <c r="BZ403" s="113">
        <v>0</v>
      </c>
      <c r="CA403" s="113">
        <v>0</v>
      </c>
      <c r="CB403" s="113">
        <v>0</v>
      </c>
      <c r="CC403" s="113">
        <v>0</v>
      </c>
      <c r="CD403" s="113">
        <v>0</v>
      </c>
      <c r="CE403" s="113">
        <v>0</v>
      </c>
      <c r="CF403" s="113">
        <v>0</v>
      </c>
      <c r="CG403" s="113">
        <v>0</v>
      </c>
      <c r="CH403" s="113">
        <v>0</v>
      </c>
      <c r="CI403" s="113">
        <v>700</v>
      </c>
      <c r="CJ403" s="113">
        <v>0</v>
      </c>
      <c r="CK403" s="113">
        <v>0</v>
      </c>
      <c r="CL403" s="113">
        <v>0</v>
      </c>
      <c r="CM403" s="113">
        <v>0</v>
      </c>
      <c r="CN403" s="113">
        <v>0</v>
      </c>
      <c r="CO403" s="113">
        <v>0</v>
      </c>
      <c r="CP403" s="113">
        <v>0</v>
      </c>
      <c r="CQ403" s="113">
        <v>0</v>
      </c>
      <c r="CR403" s="113">
        <v>0</v>
      </c>
      <c r="CS403" s="113">
        <v>0</v>
      </c>
      <c r="CT403" s="113">
        <v>0</v>
      </c>
      <c r="CU403" s="113">
        <v>0</v>
      </c>
      <c r="CV403" s="113">
        <v>0</v>
      </c>
      <c r="CW403" s="113">
        <v>0</v>
      </c>
      <c r="CX403" s="113">
        <v>0</v>
      </c>
      <c r="CY403" s="113">
        <v>0</v>
      </c>
      <c r="CZ403" s="113">
        <v>0</v>
      </c>
      <c r="DA403" s="113">
        <v>0</v>
      </c>
      <c r="DB403" s="113">
        <v>0</v>
      </c>
      <c r="DC403" s="113">
        <v>0</v>
      </c>
      <c r="DD403" s="113">
        <v>0</v>
      </c>
      <c r="DE403" s="113">
        <v>0</v>
      </c>
      <c r="DF403" s="113">
        <v>0</v>
      </c>
      <c r="DG403" s="113">
        <v>0</v>
      </c>
      <c r="DH403" s="113">
        <v>0</v>
      </c>
      <c r="DI403" s="113">
        <v>0</v>
      </c>
      <c r="DJ403" s="113">
        <v>0</v>
      </c>
      <c r="DK403" s="113">
        <v>0</v>
      </c>
      <c r="DL403" s="113">
        <v>0</v>
      </c>
      <c r="DM403" s="113">
        <v>0</v>
      </c>
      <c r="DN403" s="113">
        <v>0</v>
      </c>
      <c r="DO403" s="113">
        <v>0</v>
      </c>
      <c r="DP403" s="113">
        <v>0</v>
      </c>
      <c r="DQ403" s="113">
        <v>0</v>
      </c>
      <c r="DR403" s="113">
        <v>0</v>
      </c>
      <c r="DS403" s="113">
        <v>0</v>
      </c>
      <c r="DT403" s="113">
        <v>0</v>
      </c>
      <c r="DU403" s="113">
        <v>0</v>
      </c>
      <c r="DV403" s="113">
        <v>0</v>
      </c>
      <c r="DW403" s="113">
        <v>0</v>
      </c>
      <c r="DX403" s="113">
        <v>0</v>
      </c>
      <c r="DY403" s="113">
        <v>0</v>
      </c>
      <c r="DZ403" s="113">
        <v>0</v>
      </c>
      <c r="EA403" s="113">
        <v>0</v>
      </c>
      <c r="EB403" s="113">
        <v>0</v>
      </c>
      <c r="EC403" s="113">
        <v>0</v>
      </c>
      <c r="ED403" s="113">
        <v>0</v>
      </c>
      <c r="EE403" s="113">
        <v>0</v>
      </c>
      <c r="EF403" s="113">
        <v>0</v>
      </c>
      <c r="EG403" s="113">
        <v>0</v>
      </c>
      <c r="EH403" s="113">
        <v>0</v>
      </c>
      <c r="EI403" s="113">
        <v>0</v>
      </c>
      <c r="EJ403" s="113">
        <v>0</v>
      </c>
      <c r="EK403" s="113">
        <v>0</v>
      </c>
      <c r="EL403" s="113">
        <v>0</v>
      </c>
      <c r="EM403" s="113">
        <v>0</v>
      </c>
      <c r="EN403" s="113">
        <v>0</v>
      </c>
      <c r="EO403" s="113">
        <v>0</v>
      </c>
      <c r="EP403" s="113">
        <v>0</v>
      </c>
      <c r="EQ403" s="113">
        <v>0</v>
      </c>
      <c r="ER403" s="113">
        <v>0</v>
      </c>
      <c r="ES403" s="113">
        <v>0</v>
      </c>
      <c r="ET403" s="113">
        <v>0</v>
      </c>
      <c r="EU403" s="113">
        <v>0</v>
      </c>
      <c r="EV403" s="113">
        <v>0</v>
      </c>
      <c r="EW403" s="113">
        <v>0</v>
      </c>
      <c r="EX403" s="113">
        <v>0</v>
      </c>
      <c r="EY403" s="113">
        <v>0</v>
      </c>
      <c r="EZ403" s="113">
        <v>0</v>
      </c>
      <c r="FA403" s="113">
        <v>0</v>
      </c>
      <c r="FB403" s="113">
        <v>0</v>
      </c>
      <c r="FC403" s="113">
        <v>0</v>
      </c>
      <c r="FD403" s="113">
        <v>0</v>
      </c>
      <c r="FE403" s="113">
        <v>0</v>
      </c>
      <c r="FF403" s="113">
        <v>0</v>
      </c>
      <c r="FG403" s="113">
        <v>0</v>
      </c>
      <c r="FH403" s="113">
        <v>0</v>
      </c>
      <c r="FI403" s="113">
        <v>0</v>
      </c>
      <c r="FJ403" s="113">
        <v>0</v>
      </c>
      <c r="FK403" s="113">
        <v>0</v>
      </c>
      <c r="FL403" s="113">
        <v>0</v>
      </c>
      <c r="FM403" s="113">
        <v>0</v>
      </c>
      <c r="FN403" s="113">
        <v>0</v>
      </c>
      <c r="FO403" s="113">
        <v>0</v>
      </c>
      <c r="FP403" s="113">
        <v>0</v>
      </c>
      <c r="FQ403" s="113">
        <v>700</v>
      </c>
      <c r="FR403" s="113">
        <v>0</v>
      </c>
      <c r="FS403" s="113">
        <v>0</v>
      </c>
      <c r="FT403" s="113">
        <v>0</v>
      </c>
      <c r="FU403" s="113">
        <v>0</v>
      </c>
      <c r="FV403" s="113">
        <v>0</v>
      </c>
      <c r="FW403" s="113">
        <v>0</v>
      </c>
      <c r="FX403" s="113">
        <v>0</v>
      </c>
      <c r="FY403" s="113">
        <v>0</v>
      </c>
      <c r="FZ403" s="113">
        <v>0</v>
      </c>
      <c r="GA403" s="113">
        <v>0</v>
      </c>
      <c r="GB403" s="113">
        <v>0</v>
      </c>
      <c r="GC403" s="113">
        <v>0</v>
      </c>
      <c r="GD403" s="113">
        <v>0</v>
      </c>
      <c r="GE403" s="113">
        <v>0</v>
      </c>
      <c r="GF403" s="113">
        <v>0</v>
      </c>
      <c r="GG403" s="113">
        <v>0</v>
      </c>
      <c r="GH403" s="113">
        <v>0</v>
      </c>
      <c r="GI403" s="113">
        <f>SUM(E403:GH403)</f>
        <v>1400</v>
      </c>
    </row>
    <row r="404" spans="1:191" ht="10.5">
      <c r="A404" s="7" t="s">
        <v>530</v>
      </c>
      <c r="B404" s="726" t="s">
        <v>531</v>
      </c>
      <c r="C404" s="726"/>
      <c r="D404" s="72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116"/>
      <c r="AE404" s="116"/>
      <c r="AF404" s="116"/>
      <c r="AG404" s="116"/>
      <c r="AH404" s="116"/>
      <c r="AI404" s="116"/>
      <c r="AJ404" s="116"/>
      <c r="AK404" s="116"/>
      <c r="AL404" s="116"/>
      <c r="AM404" s="116"/>
      <c r="AN404" s="116"/>
      <c r="AO404" s="116"/>
      <c r="AP404" s="116"/>
      <c r="AQ404" s="116"/>
      <c r="AR404" s="116"/>
      <c r="AS404" s="116"/>
      <c r="AT404" s="116"/>
      <c r="AU404" s="116"/>
      <c r="AV404" s="116"/>
      <c r="AW404" s="116"/>
      <c r="AX404" s="116"/>
      <c r="AY404" s="116"/>
      <c r="AZ404" s="116"/>
      <c r="BA404" s="116"/>
      <c r="BB404" s="116"/>
      <c r="BC404" s="116"/>
      <c r="BD404" s="116"/>
      <c r="BE404" s="116"/>
      <c r="BF404" s="116"/>
      <c r="BG404" s="116"/>
      <c r="BH404" s="116"/>
      <c r="BI404" s="116"/>
      <c r="BJ404" s="116"/>
      <c r="BK404" s="116"/>
      <c r="BL404" s="116"/>
      <c r="BM404" s="116"/>
      <c r="BN404" s="116"/>
      <c r="BO404" s="116"/>
      <c r="BP404" s="116"/>
      <c r="BQ404" s="116"/>
      <c r="BR404" s="116"/>
      <c r="BS404" s="116"/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/>
      <c r="EB404" s="116"/>
      <c r="EC404" s="116"/>
      <c r="ED404" s="116"/>
      <c r="EE404" s="116"/>
      <c r="EF404" s="116"/>
      <c r="EG404" s="116"/>
      <c r="EH404" s="116"/>
      <c r="EI404" s="116"/>
      <c r="EJ404" s="116"/>
      <c r="EK404" s="116"/>
      <c r="EL404" s="116"/>
      <c r="EM404" s="116"/>
      <c r="EN404" s="116"/>
      <c r="EO404" s="116"/>
      <c r="EP404" s="116"/>
      <c r="EQ404" s="116"/>
      <c r="ER404" s="116"/>
      <c r="ES404" s="116"/>
      <c r="ET404" s="116"/>
      <c r="EU404" s="116"/>
      <c r="EV404" s="116"/>
      <c r="EW404" s="116"/>
      <c r="EX404" s="116"/>
      <c r="EY404" s="116"/>
      <c r="EZ404" s="116"/>
      <c r="FA404" s="116"/>
      <c r="FB404" s="116"/>
      <c r="FC404" s="116"/>
      <c r="FD404" s="116"/>
      <c r="FE404" s="116"/>
      <c r="FF404" s="116"/>
      <c r="FG404" s="116"/>
      <c r="FH404" s="116"/>
      <c r="FI404" s="116"/>
      <c r="FJ404" s="116"/>
      <c r="FK404" s="116"/>
      <c r="FL404" s="116"/>
      <c r="FM404" s="116"/>
      <c r="FN404" s="116"/>
      <c r="FO404" s="116"/>
      <c r="FP404" s="116"/>
      <c r="FQ404" s="116"/>
      <c r="FR404" s="116"/>
      <c r="FS404" s="116"/>
      <c r="FT404" s="116"/>
      <c r="FU404" s="116"/>
      <c r="FV404" s="116"/>
      <c r="FW404" s="116"/>
      <c r="FX404" s="116"/>
      <c r="FY404" s="116"/>
      <c r="FZ404" s="116"/>
      <c r="GA404" s="116"/>
      <c r="GB404" s="116"/>
      <c r="GC404" s="116"/>
      <c r="GD404" s="116"/>
      <c r="GE404" s="116"/>
      <c r="GF404" s="116"/>
      <c r="GG404" s="116"/>
      <c r="GH404" s="116"/>
      <c r="GI404" s="116"/>
    </row>
    <row r="405" spans="1:191">
      <c r="A405" s="727" t="s">
        <v>0</v>
      </c>
      <c r="B405" s="727"/>
      <c r="C405" s="9" t="s">
        <v>225</v>
      </c>
      <c r="D405" t="s">
        <v>226</v>
      </c>
      <c r="E405" s="113">
        <v>0</v>
      </c>
      <c r="F405" s="113">
        <v>0</v>
      </c>
      <c r="G405" s="113">
        <v>0</v>
      </c>
      <c r="H405" s="113">
        <v>0</v>
      </c>
      <c r="I405" s="113">
        <v>0</v>
      </c>
      <c r="J405" s="113">
        <v>0</v>
      </c>
      <c r="K405" s="113">
        <v>37290.120000000003</v>
      </c>
      <c r="L405" s="113">
        <v>0</v>
      </c>
      <c r="M405" s="113">
        <v>0</v>
      </c>
      <c r="N405" s="113">
        <v>0</v>
      </c>
      <c r="O405" s="113">
        <v>0</v>
      </c>
      <c r="P405" s="113">
        <v>0</v>
      </c>
      <c r="Q405" s="113">
        <v>0</v>
      </c>
      <c r="R405" s="113">
        <v>0</v>
      </c>
      <c r="S405" s="113">
        <v>0</v>
      </c>
      <c r="T405" s="113">
        <v>0</v>
      </c>
      <c r="U405" s="113">
        <v>0</v>
      </c>
      <c r="V405" s="113">
        <v>0</v>
      </c>
      <c r="W405" s="113">
        <v>0</v>
      </c>
      <c r="X405" s="113">
        <v>0</v>
      </c>
      <c r="Y405" s="113">
        <v>0</v>
      </c>
      <c r="Z405" s="113">
        <v>0</v>
      </c>
      <c r="AA405" s="113">
        <v>0</v>
      </c>
      <c r="AB405" s="113">
        <v>0</v>
      </c>
      <c r="AC405" s="113">
        <v>0</v>
      </c>
      <c r="AD405" s="113">
        <v>0</v>
      </c>
      <c r="AE405" s="113">
        <v>0</v>
      </c>
      <c r="AF405" s="113">
        <v>0</v>
      </c>
      <c r="AG405" s="113">
        <v>0</v>
      </c>
      <c r="AH405" s="113">
        <v>0</v>
      </c>
      <c r="AI405" s="113">
        <v>0</v>
      </c>
      <c r="AJ405" s="113">
        <v>0</v>
      </c>
      <c r="AK405" s="113">
        <v>0</v>
      </c>
      <c r="AL405" s="113">
        <v>0</v>
      </c>
      <c r="AM405" s="113">
        <v>0</v>
      </c>
      <c r="AN405" s="113">
        <v>0</v>
      </c>
      <c r="AO405" s="113">
        <v>0</v>
      </c>
      <c r="AP405" s="113">
        <v>0</v>
      </c>
      <c r="AQ405" s="113">
        <v>0</v>
      </c>
      <c r="AR405" s="113">
        <v>0</v>
      </c>
      <c r="AS405" s="113">
        <v>0</v>
      </c>
      <c r="AT405" s="113">
        <v>0</v>
      </c>
      <c r="AU405" s="113">
        <v>0</v>
      </c>
      <c r="AV405" s="113">
        <v>0</v>
      </c>
      <c r="AW405" s="113">
        <v>0</v>
      </c>
      <c r="AX405" s="113">
        <v>0</v>
      </c>
      <c r="AY405" s="113">
        <v>0</v>
      </c>
      <c r="AZ405" s="113">
        <v>0</v>
      </c>
      <c r="BA405" s="113">
        <v>0</v>
      </c>
      <c r="BB405" s="113">
        <v>0</v>
      </c>
      <c r="BC405" s="113">
        <v>0</v>
      </c>
      <c r="BD405" s="113">
        <v>0</v>
      </c>
      <c r="BE405" s="113">
        <v>0</v>
      </c>
      <c r="BF405" s="113">
        <v>0</v>
      </c>
      <c r="BG405" s="113">
        <v>0</v>
      </c>
      <c r="BH405" s="113">
        <v>0</v>
      </c>
      <c r="BI405" s="113">
        <v>0</v>
      </c>
      <c r="BJ405" s="113">
        <v>0</v>
      </c>
      <c r="BK405" s="113">
        <v>0</v>
      </c>
      <c r="BL405" s="113">
        <v>0</v>
      </c>
      <c r="BM405" s="113">
        <v>0</v>
      </c>
      <c r="BN405" s="113">
        <v>0</v>
      </c>
      <c r="BO405" s="113">
        <v>0</v>
      </c>
      <c r="BP405" s="113">
        <v>0</v>
      </c>
      <c r="BQ405" s="113">
        <v>0</v>
      </c>
      <c r="BR405" s="113">
        <v>0</v>
      </c>
      <c r="BS405" s="113">
        <v>0</v>
      </c>
      <c r="BT405" s="113">
        <v>0</v>
      </c>
      <c r="BU405" s="113">
        <v>0</v>
      </c>
      <c r="BV405" s="113">
        <v>0</v>
      </c>
      <c r="BW405" s="113">
        <v>0</v>
      </c>
      <c r="BX405" s="113">
        <v>0</v>
      </c>
      <c r="BY405" s="113">
        <v>0</v>
      </c>
      <c r="BZ405" s="113">
        <v>0</v>
      </c>
      <c r="CA405" s="113">
        <v>0</v>
      </c>
      <c r="CB405" s="113">
        <v>0</v>
      </c>
      <c r="CC405" s="113">
        <v>0</v>
      </c>
      <c r="CD405" s="113">
        <v>0</v>
      </c>
      <c r="CE405" s="113">
        <v>0</v>
      </c>
      <c r="CF405" s="113">
        <v>0</v>
      </c>
      <c r="CG405" s="113">
        <v>0</v>
      </c>
      <c r="CH405" s="113">
        <v>0</v>
      </c>
      <c r="CI405" s="113">
        <v>0</v>
      </c>
      <c r="CJ405" s="113">
        <v>0</v>
      </c>
      <c r="CK405" s="113">
        <v>0</v>
      </c>
      <c r="CL405" s="113">
        <v>0</v>
      </c>
      <c r="CM405" s="113">
        <v>0</v>
      </c>
      <c r="CN405" s="113">
        <v>0</v>
      </c>
      <c r="CO405" s="113">
        <v>0</v>
      </c>
      <c r="CP405" s="113">
        <v>0</v>
      </c>
      <c r="CQ405" s="113">
        <v>0</v>
      </c>
      <c r="CR405" s="113">
        <v>0</v>
      </c>
      <c r="CS405" s="113">
        <v>0</v>
      </c>
      <c r="CT405" s="113">
        <v>0</v>
      </c>
      <c r="CU405" s="113">
        <v>0</v>
      </c>
      <c r="CV405" s="113">
        <v>0</v>
      </c>
      <c r="CW405" s="113">
        <v>0</v>
      </c>
      <c r="CX405" s="113">
        <v>0</v>
      </c>
      <c r="CY405" s="113">
        <v>0</v>
      </c>
      <c r="CZ405" s="113">
        <v>0</v>
      </c>
      <c r="DA405" s="113">
        <v>0</v>
      </c>
      <c r="DB405" s="113">
        <v>0</v>
      </c>
      <c r="DC405" s="113">
        <v>0</v>
      </c>
      <c r="DD405" s="113">
        <v>0</v>
      </c>
      <c r="DE405" s="113">
        <v>0</v>
      </c>
      <c r="DF405" s="113">
        <v>0</v>
      </c>
      <c r="DG405" s="113">
        <v>0</v>
      </c>
      <c r="DH405" s="113">
        <v>0</v>
      </c>
      <c r="DI405" s="113">
        <v>0</v>
      </c>
      <c r="DJ405" s="113">
        <v>0</v>
      </c>
      <c r="DK405" s="113">
        <v>0</v>
      </c>
      <c r="DL405" s="113">
        <v>0</v>
      </c>
      <c r="DM405" s="113">
        <v>0</v>
      </c>
      <c r="DN405" s="113">
        <v>0</v>
      </c>
      <c r="DO405" s="113">
        <v>0</v>
      </c>
      <c r="DP405" s="113">
        <v>0</v>
      </c>
      <c r="DQ405" s="113">
        <v>0</v>
      </c>
      <c r="DR405" s="113">
        <v>0</v>
      </c>
      <c r="DS405" s="113">
        <v>0</v>
      </c>
      <c r="DT405" s="113">
        <v>0</v>
      </c>
      <c r="DU405" s="113">
        <v>0</v>
      </c>
      <c r="DV405" s="113">
        <v>0</v>
      </c>
      <c r="DW405" s="113">
        <v>0</v>
      </c>
      <c r="DX405" s="113">
        <v>0</v>
      </c>
      <c r="DY405" s="113">
        <v>0</v>
      </c>
      <c r="DZ405" s="113">
        <v>0</v>
      </c>
      <c r="EA405" s="113">
        <v>0</v>
      </c>
      <c r="EB405" s="113">
        <v>0</v>
      </c>
      <c r="EC405" s="113">
        <v>0</v>
      </c>
      <c r="ED405" s="113">
        <v>0</v>
      </c>
      <c r="EE405" s="113">
        <v>0</v>
      </c>
      <c r="EF405" s="113">
        <v>0</v>
      </c>
      <c r="EG405" s="113">
        <v>0</v>
      </c>
      <c r="EH405" s="113">
        <v>0</v>
      </c>
      <c r="EI405" s="113">
        <v>0</v>
      </c>
      <c r="EJ405" s="113">
        <v>0</v>
      </c>
      <c r="EK405" s="113">
        <v>0</v>
      </c>
      <c r="EL405" s="113">
        <v>0</v>
      </c>
      <c r="EM405" s="113">
        <v>0</v>
      </c>
      <c r="EN405" s="113">
        <v>0</v>
      </c>
      <c r="EO405" s="113">
        <v>0</v>
      </c>
      <c r="EP405" s="113">
        <v>0</v>
      </c>
      <c r="EQ405" s="113">
        <v>0</v>
      </c>
      <c r="ER405" s="113">
        <v>0</v>
      </c>
      <c r="ES405" s="113">
        <v>0</v>
      </c>
      <c r="ET405" s="113">
        <v>0</v>
      </c>
      <c r="EU405" s="113">
        <v>0</v>
      </c>
      <c r="EV405" s="113">
        <v>0</v>
      </c>
      <c r="EW405" s="113">
        <v>0</v>
      </c>
      <c r="EX405" s="113">
        <v>0</v>
      </c>
      <c r="EY405" s="113">
        <v>0</v>
      </c>
      <c r="EZ405" s="113">
        <v>0</v>
      </c>
      <c r="FA405" s="113">
        <v>0</v>
      </c>
      <c r="FB405" s="113">
        <v>0</v>
      </c>
      <c r="FC405" s="113">
        <v>0</v>
      </c>
      <c r="FD405" s="113">
        <v>0</v>
      </c>
      <c r="FE405" s="113">
        <v>0</v>
      </c>
      <c r="FF405" s="113">
        <v>0</v>
      </c>
      <c r="FG405" s="113">
        <v>0</v>
      </c>
      <c r="FH405" s="113">
        <v>0</v>
      </c>
      <c r="FI405" s="113">
        <v>0</v>
      </c>
      <c r="FJ405" s="113">
        <v>0</v>
      </c>
      <c r="FK405" s="113">
        <v>0</v>
      </c>
      <c r="FL405" s="113">
        <v>0</v>
      </c>
      <c r="FM405" s="113">
        <v>0</v>
      </c>
      <c r="FN405" s="113">
        <v>0</v>
      </c>
      <c r="FO405" s="113">
        <v>0</v>
      </c>
      <c r="FP405" s="113">
        <v>0</v>
      </c>
      <c r="FQ405" s="113">
        <v>0</v>
      </c>
      <c r="FR405" s="113">
        <v>0</v>
      </c>
      <c r="FS405" s="113">
        <v>0</v>
      </c>
      <c r="FT405" s="113">
        <v>0</v>
      </c>
      <c r="FU405" s="113">
        <v>0</v>
      </c>
      <c r="FV405" s="113">
        <v>0</v>
      </c>
      <c r="FW405" s="113">
        <v>0</v>
      </c>
      <c r="FX405" s="113">
        <v>0</v>
      </c>
      <c r="FY405" s="113">
        <v>0</v>
      </c>
      <c r="FZ405" s="113">
        <v>0</v>
      </c>
      <c r="GA405" s="113">
        <v>0</v>
      </c>
      <c r="GB405" s="113">
        <v>0</v>
      </c>
      <c r="GC405" s="113">
        <v>0</v>
      </c>
      <c r="GD405" s="113">
        <v>0</v>
      </c>
      <c r="GE405" s="113">
        <v>0</v>
      </c>
      <c r="GF405" s="113">
        <v>0</v>
      </c>
      <c r="GG405" s="113">
        <v>0</v>
      </c>
      <c r="GH405" s="113">
        <v>0</v>
      </c>
      <c r="GI405" s="113">
        <f>SUM(E405:GH405)</f>
        <v>37290.120000000003</v>
      </c>
    </row>
    <row r="406" spans="1:191" ht="10.5">
      <c r="A406" s="7" t="s">
        <v>532</v>
      </c>
      <c r="B406" s="726" t="s">
        <v>533</v>
      </c>
      <c r="C406" s="726"/>
      <c r="D406" s="72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116"/>
      <c r="AE406" s="116"/>
      <c r="AF406" s="116"/>
      <c r="AG406" s="116"/>
      <c r="AH406" s="116"/>
      <c r="AI406" s="116"/>
      <c r="AJ406" s="116"/>
      <c r="AK406" s="116"/>
      <c r="AL406" s="116"/>
      <c r="AM406" s="116"/>
      <c r="AN406" s="116"/>
      <c r="AO406" s="116"/>
      <c r="AP406" s="116"/>
      <c r="AQ406" s="116"/>
      <c r="AR406" s="116"/>
      <c r="AS406" s="116"/>
      <c r="AT406" s="116"/>
      <c r="AU406" s="116"/>
      <c r="AV406" s="116"/>
      <c r="AW406" s="116"/>
      <c r="AX406" s="116"/>
      <c r="AY406" s="116"/>
      <c r="AZ406" s="116"/>
      <c r="BA406" s="116"/>
      <c r="BB406" s="116"/>
      <c r="BC406" s="116"/>
      <c r="BD406" s="116"/>
      <c r="BE406" s="116"/>
      <c r="BF406" s="116"/>
      <c r="BG406" s="116"/>
      <c r="BH406" s="116"/>
      <c r="BI406" s="116"/>
      <c r="BJ406" s="116"/>
      <c r="BK406" s="116"/>
      <c r="BL406" s="116"/>
      <c r="BM406" s="116"/>
      <c r="BN406" s="116"/>
      <c r="BO406" s="116"/>
      <c r="BP406" s="116"/>
      <c r="BQ406" s="116"/>
      <c r="BR406" s="116"/>
      <c r="BS406" s="116"/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/>
      <c r="EB406" s="116"/>
      <c r="EC406" s="116"/>
      <c r="ED406" s="116"/>
      <c r="EE406" s="116"/>
      <c r="EF406" s="116"/>
      <c r="EG406" s="116"/>
      <c r="EH406" s="116"/>
      <c r="EI406" s="116"/>
      <c r="EJ406" s="116"/>
      <c r="EK406" s="116"/>
      <c r="EL406" s="116"/>
      <c r="EM406" s="116"/>
      <c r="EN406" s="116"/>
      <c r="EO406" s="116"/>
      <c r="EP406" s="116"/>
      <c r="EQ406" s="116"/>
      <c r="ER406" s="116"/>
      <c r="ES406" s="116"/>
      <c r="ET406" s="116"/>
      <c r="EU406" s="116"/>
      <c r="EV406" s="116"/>
      <c r="EW406" s="116"/>
      <c r="EX406" s="116"/>
      <c r="EY406" s="116"/>
      <c r="EZ406" s="116"/>
      <c r="FA406" s="116"/>
      <c r="FB406" s="116"/>
      <c r="FC406" s="116"/>
      <c r="FD406" s="116"/>
      <c r="FE406" s="116"/>
      <c r="FF406" s="116"/>
      <c r="FG406" s="116"/>
      <c r="FH406" s="116"/>
      <c r="FI406" s="116"/>
      <c r="FJ406" s="116"/>
      <c r="FK406" s="116"/>
      <c r="FL406" s="116"/>
      <c r="FM406" s="116"/>
      <c r="FN406" s="116"/>
      <c r="FO406" s="116"/>
      <c r="FP406" s="116"/>
      <c r="FQ406" s="116"/>
      <c r="FR406" s="116"/>
      <c r="FS406" s="116"/>
      <c r="FT406" s="116"/>
      <c r="FU406" s="116"/>
      <c r="FV406" s="116"/>
      <c r="FW406" s="116"/>
      <c r="FX406" s="116"/>
      <c r="FY406" s="116"/>
      <c r="FZ406" s="116"/>
      <c r="GA406" s="116"/>
      <c r="GB406" s="116"/>
      <c r="GC406" s="116"/>
      <c r="GD406" s="116"/>
      <c r="GE406" s="116"/>
      <c r="GF406" s="116"/>
      <c r="GG406" s="116"/>
      <c r="GH406" s="116"/>
      <c r="GI406" s="116"/>
    </row>
    <row r="407" spans="1:191">
      <c r="A407" s="727" t="s">
        <v>0</v>
      </c>
      <c r="B407" s="727"/>
      <c r="C407" s="9" t="s">
        <v>223</v>
      </c>
      <c r="D407" t="s">
        <v>224</v>
      </c>
      <c r="E407" s="113">
        <v>0</v>
      </c>
      <c r="F407" s="113">
        <v>0</v>
      </c>
      <c r="G407" s="113">
        <v>0</v>
      </c>
      <c r="H407" s="113">
        <v>0</v>
      </c>
      <c r="I407" s="113">
        <v>0</v>
      </c>
      <c r="J407" s="113">
        <v>0</v>
      </c>
      <c r="K407" s="113">
        <v>0</v>
      </c>
      <c r="L407" s="113">
        <v>0</v>
      </c>
      <c r="M407" s="113">
        <v>0</v>
      </c>
      <c r="N407" s="113">
        <v>0</v>
      </c>
      <c r="O407" s="113">
        <v>0</v>
      </c>
      <c r="P407" s="113">
        <v>0</v>
      </c>
      <c r="Q407" s="113">
        <v>0</v>
      </c>
      <c r="R407" s="113">
        <v>0</v>
      </c>
      <c r="S407" s="113">
        <v>0</v>
      </c>
      <c r="T407" s="113">
        <v>0</v>
      </c>
      <c r="U407" s="113">
        <v>0</v>
      </c>
      <c r="V407" s="113">
        <v>0</v>
      </c>
      <c r="W407" s="113">
        <v>0</v>
      </c>
      <c r="X407" s="113">
        <v>0</v>
      </c>
      <c r="Y407" s="113">
        <v>0</v>
      </c>
      <c r="Z407" s="113">
        <v>0</v>
      </c>
      <c r="AA407" s="113">
        <v>0</v>
      </c>
      <c r="AB407" s="113">
        <v>0</v>
      </c>
      <c r="AC407" s="113">
        <v>0</v>
      </c>
      <c r="AD407" s="113">
        <v>0</v>
      </c>
      <c r="AE407" s="113">
        <v>0</v>
      </c>
      <c r="AF407" s="113">
        <v>0</v>
      </c>
      <c r="AG407" s="113">
        <v>0</v>
      </c>
      <c r="AH407" s="113">
        <v>0</v>
      </c>
      <c r="AI407" s="113">
        <v>0</v>
      </c>
      <c r="AJ407" s="113">
        <v>0</v>
      </c>
      <c r="AK407" s="113">
        <v>0</v>
      </c>
      <c r="AL407" s="113">
        <v>0</v>
      </c>
      <c r="AM407" s="113">
        <v>0</v>
      </c>
      <c r="AN407" s="113">
        <v>0</v>
      </c>
      <c r="AO407" s="113">
        <v>0</v>
      </c>
      <c r="AP407" s="113">
        <v>0</v>
      </c>
      <c r="AQ407" s="113">
        <v>0</v>
      </c>
      <c r="AR407" s="113">
        <v>0</v>
      </c>
      <c r="AS407" s="113">
        <v>0</v>
      </c>
      <c r="AT407" s="113">
        <v>0</v>
      </c>
      <c r="AU407" s="113">
        <v>0</v>
      </c>
      <c r="AV407" s="113">
        <v>0</v>
      </c>
      <c r="AW407" s="113">
        <v>0</v>
      </c>
      <c r="AX407" s="113">
        <v>0</v>
      </c>
      <c r="AY407" s="113">
        <v>0</v>
      </c>
      <c r="AZ407" s="113">
        <v>0</v>
      </c>
      <c r="BA407" s="113">
        <v>0</v>
      </c>
      <c r="BB407" s="113">
        <v>0</v>
      </c>
      <c r="BC407" s="113">
        <v>0</v>
      </c>
      <c r="BD407" s="113">
        <v>0</v>
      </c>
      <c r="BE407" s="113">
        <v>0</v>
      </c>
      <c r="BF407" s="113">
        <v>0</v>
      </c>
      <c r="BG407" s="113">
        <v>0</v>
      </c>
      <c r="BH407" s="113">
        <v>0</v>
      </c>
      <c r="BI407" s="113">
        <v>0</v>
      </c>
      <c r="BJ407" s="113">
        <v>0</v>
      </c>
      <c r="BK407" s="113">
        <v>0</v>
      </c>
      <c r="BL407" s="113">
        <v>0</v>
      </c>
      <c r="BM407" s="113">
        <v>0</v>
      </c>
      <c r="BN407" s="113">
        <v>0</v>
      </c>
      <c r="BO407" s="113">
        <v>0</v>
      </c>
      <c r="BP407" s="113">
        <v>0</v>
      </c>
      <c r="BQ407" s="113">
        <v>0</v>
      </c>
      <c r="BR407" s="113">
        <v>0</v>
      </c>
      <c r="BS407" s="113">
        <v>0</v>
      </c>
      <c r="BT407" s="113">
        <v>0</v>
      </c>
      <c r="BU407" s="113">
        <v>0</v>
      </c>
      <c r="BV407" s="113">
        <v>0</v>
      </c>
      <c r="BW407" s="113">
        <v>0</v>
      </c>
      <c r="BX407" s="113">
        <v>0</v>
      </c>
      <c r="BY407" s="113">
        <v>0</v>
      </c>
      <c r="BZ407" s="113">
        <v>0</v>
      </c>
      <c r="CA407" s="113">
        <v>0</v>
      </c>
      <c r="CB407" s="113">
        <v>0</v>
      </c>
      <c r="CC407" s="113">
        <v>0</v>
      </c>
      <c r="CD407" s="113">
        <v>0</v>
      </c>
      <c r="CE407" s="113">
        <v>0</v>
      </c>
      <c r="CF407" s="113">
        <v>0</v>
      </c>
      <c r="CG407" s="113">
        <v>0</v>
      </c>
      <c r="CH407" s="113">
        <v>0</v>
      </c>
      <c r="CI407" s="113">
        <v>0</v>
      </c>
      <c r="CJ407" s="113">
        <v>0</v>
      </c>
      <c r="CK407" s="113">
        <v>0</v>
      </c>
      <c r="CL407" s="113">
        <v>0</v>
      </c>
      <c r="CM407" s="113">
        <v>0</v>
      </c>
      <c r="CN407" s="113">
        <v>0</v>
      </c>
      <c r="CO407" s="113">
        <v>0</v>
      </c>
      <c r="CP407" s="113">
        <v>0</v>
      </c>
      <c r="CQ407" s="113">
        <v>0</v>
      </c>
      <c r="CR407" s="113">
        <v>0</v>
      </c>
      <c r="CS407" s="113">
        <v>0</v>
      </c>
      <c r="CT407" s="113">
        <v>0</v>
      </c>
      <c r="CU407" s="113">
        <v>0</v>
      </c>
      <c r="CV407" s="113">
        <v>0</v>
      </c>
      <c r="CW407" s="113">
        <v>0</v>
      </c>
      <c r="CX407" s="113">
        <v>0</v>
      </c>
      <c r="CY407" s="113">
        <v>0</v>
      </c>
      <c r="CZ407" s="113">
        <v>0</v>
      </c>
      <c r="DA407" s="113">
        <v>0</v>
      </c>
      <c r="DB407" s="113">
        <v>0</v>
      </c>
      <c r="DC407" s="113">
        <v>20328</v>
      </c>
      <c r="DD407" s="113">
        <v>0</v>
      </c>
      <c r="DE407" s="113">
        <v>0</v>
      </c>
      <c r="DF407" s="113">
        <v>0</v>
      </c>
      <c r="DG407" s="113">
        <v>0</v>
      </c>
      <c r="DH407" s="113">
        <v>0</v>
      </c>
      <c r="DI407" s="113">
        <v>0</v>
      </c>
      <c r="DJ407" s="113">
        <v>0</v>
      </c>
      <c r="DK407" s="113">
        <v>0</v>
      </c>
      <c r="DL407" s="113">
        <v>0</v>
      </c>
      <c r="DM407" s="113">
        <v>0</v>
      </c>
      <c r="DN407" s="113">
        <v>0</v>
      </c>
      <c r="DO407" s="113">
        <v>0</v>
      </c>
      <c r="DP407" s="113">
        <v>0</v>
      </c>
      <c r="DQ407" s="113">
        <v>0</v>
      </c>
      <c r="DR407" s="113">
        <v>0</v>
      </c>
      <c r="DS407" s="113">
        <v>0</v>
      </c>
      <c r="DT407" s="113">
        <v>0</v>
      </c>
      <c r="DU407" s="113">
        <v>0</v>
      </c>
      <c r="DV407" s="113">
        <v>0</v>
      </c>
      <c r="DW407" s="113">
        <v>0</v>
      </c>
      <c r="DX407" s="113">
        <v>0</v>
      </c>
      <c r="DY407" s="113">
        <v>0</v>
      </c>
      <c r="DZ407" s="113">
        <v>0</v>
      </c>
      <c r="EA407" s="113">
        <v>0</v>
      </c>
      <c r="EB407" s="113">
        <v>0</v>
      </c>
      <c r="EC407" s="113">
        <v>0</v>
      </c>
      <c r="ED407" s="113">
        <v>0</v>
      </c>
      <c r="EE407" s="113">
        <v>0</v>
      </c>
      <c r="EF407" s="113">
        <v>0</v>
      </c>
      <c r="EG407" s="113">
        <v>0</v>
      </c>
      <c r="EH407" s="113">
        <v>0</v>
      </c>
      <c r="EI407" s="113">
        <v>0</v>
      </c>
      <c r="EJ407" s="113">
        <v>0</v>
      </c>
      <c r="EK407" s="113">
        <v>0</v>
      </c>
      <c r="EL407" s="113">
        <v>0</v>
      </c>
      <c r="EM407" s="113">
        <v>0</v>
      </c>
      <c r="EN407" s="113">
        <v>0</v>
      </c>
      <c r="EO407" s="113">
        <v>0</v>
      </c>
      <c r="EP407" s="113">
        <v>0</v>
      </c>
      <c r="EQ407" s="113">
        <v>0</v>
      </c>
      <c r="ER407" s="113">
        <v>0</v>
      </c>
      <c r="ES407" s="113">
        <v>0</v>
      </c>
      <c r="ET407" s="113">
        <v>0</v>
      </c>
      <c r="EU407" s="113">
        <v>0</v>
      </c>
      <c r="EV407" s="113">
        <v>0</v>
      </c>
      <c r="EW407" s="113">
        <v>0</v>
      </c>
      <c r="EX407" s="113">
        <v>0</v>
      </c>
      <c r="EY407" s="113">
        <v>0</v>
      </c>
      <c r="EZ407" s="113">
        <v>0</v>
      </c>
      <c r="FA407" s="113">
        <v>0</v>
      </c>
      <c r="FB407" s="113">
        <v>0</v>
      </c>
      <c r="FC407" s="113">
        <v>0</v>
      </c>
      <c r="FD407" s="113">
        <v>0</v>
      </c>
      <c r="FE407" s="113">
        <v>0</v>
      </c>
      <c r="FF407" s="113">
        <v>0</v>
      </c>
      <c r="FG407" s="113">
        <v>0</v>
      </c>
      <c r="FH407" s="113">
        <v>0</v>
      </c>
      <c r="FI407" s="113">
        <v>0</v>
      </c>
      <c r="FJ407" s="113">
        <v>0</v>
      </c>
      <c r="FK407" s="113">
        <v>0</v>
      </c>
      <c r="FL407" s="113">
        <v>0</v>
      </c>
      <c r="FM407" s="113">
        <v>0</v>
      </c>
      <c r="FN407" s="113">
        <v>0</v>
      </c>
      <c r="FO407" s="113">
        <v>0</v>
      </c>
      <c r="FP407" s="113">
        <v>0</v>
      </c>
      <c r="FQ407" s="113">
        <v>0</v>
      </c>
      <c r="FR407" s="113">
        <v>0</v>
      </c>
      <c r="FS407" s="113">
        <v>0</v>
      </c>
      <c r="FT407" s="113">
        <v>0</v>
      </c>
      <c r="FU407" s="113">
        <v>0</v>
      </c>
      <c r="FV407" s="113">
        <v>0</v>
      </c>
      <c r="FW407" s="113">
        <v>0</v>
      </c>
      <c r="FX407" s="113">
        <v>0</v>
      </c>
      <c r="FY407" s="113">
        <v>0</v>
      </c>
      <c r="FZ407" s="113">
        <v>0</v>
      </c>
      <c r="GA407" s="113">
        <v>0</v>
      </c>
      <c r="GB407" s="113">
        <v>0</v>
      </c>
      <c r="GC407" s="113">
        <v>0</v>
      </c>
      <c r="GD407" s="113">
        <v>0</v>
      </c>
      <c r="GE407" s="113">
        <v>0</v>
      </c>
      <c r="GF407" s="113">
        <v>0</v>
      </c>
      <c r="GG407" s="113">
        <v>0</v>
      </c>
      <c r="GH407" s="113">
        <v>0</v>
      </c>
      <c r="GI407" s="113">
        <f>SUM(E407:GH407)</f>
        <v>20328</v>
      </c>
    </row>
    <row r="408" spans="1:191" ht="11" thickBot="1">
      <c r="A408" s="10" t="s">
        <v>454</v>
      </c>
      <c r="B408" s="725" t="s">
        <v>534</v>
      </c>
      <c r="C408" s="725"/>
      <c r="D408" s="725"/>
      <c r="E408" s="115">
        <f t="shared" ref="E408:AJ408" si="173">SUBTOTAL(9,E319:E407)</f>
        <v>0</v>
      </c>
      <c r="F408" s="115">
        <f t="shared" si="173"/>
        <v>0</v>
      </c>
      <c r="G408" s="115">
        <f t="shared" si="173"/>
        <v>0</v>
      </c>
      <c r="H408" s="115">
        <f t="shared" si="173"/>
        <v>0</v>
      </c>
      <c r="I408" s="115">
        <f t="shared" si="173"/>
        <v>536456.62</v>
      </c>
      <c r="J408" s="115">
        <f t="shared" si="173"/>
        <v>0</v>
      </c>
      <c r="K408" s="115">
        <f t="shared" si="173"/>
        <v>37290.120000000003</v>
      </c>
      <c r="L408" s="115">
        <f t="shared" si="173"/>
        <v>2400</v>
      </c>
      <c r="M408" s="115">
        <f t="shared" si="173"/>
        <v>12152</v>
      </c>
      <c r="N408" s="115">
        <f t="shared" si="173"/>
        <v>78841.78</v>
      </c>
      <c r="O408" s="115">
        <f t="shared" si="173"/>
        <v>0</v>
      </c>
      <c r="P408" s="115">
        <f t="shared" si="173"/>
        <v>10501.06</v>
      </c>
      <c r="Q408" s="115">
        <f t="shared" si="173"/>
        <v>0</v>
      </c>
      <c r="R408" s="115">
        <f t="shared" si="173"/>
        <v>1000</v>
      </c>
      <c r="S408" s="115">
        <f t="shared" si="173"/>
        <v>0</v>
      </c>
      <c r="T408" s="115">
        <f t="shared" si="173"/>
        <v>0</v>
      </c>
      <c r="U408" s="115">
        <f t="shared" si="173"/>
        <v>2500</v>
      </c>
      <c r="V408" s="115">
        <f t="shared" si="173"/>
        <v>1592.12</v>
      </c>
      <c r="W408" s="115">
        <f t="shared" si="173"/>
        <v>0</v>
      </c>
      <c r="X408" s="115">
        <f t="shared" si="173"/>
        <v>525000</v>
      </c>
      <c r="Y408" s="115">
        <f t="shared" si="173"/>
        <v>0</v>
      </c>
      <c r="Z408" s="115">
        <f t="shared" si="173"/>
        <v>99000</v>
      </c>
      <c r="AA408" s="115">
        <f t="shared" si="173"/>
        <v>750</v>
      </c>
      <c r="AB408" s="115">
        <f t="shared" si="173"/>
        <v>2500</v>
      </c>
      <c r="AC408" s="115">
        <f t="shared" si="173"/>
        <v>7700</v>
      </c>
      <c r="AD408" s="115">
        <f t="shared" si="173"/>
        <v>5078</v>
      </c>
      <c r="AE408" s="115">
        <f t="shared" si="173"/>
        <v>0</v>
      </c>
      <c r="AF408" s="115">
        <f t="shared" si="173"/>
        <v>162207.94</v>
      </c>
      <c r="AG408" s="115">
        <f t="shared" si="173"/>
        <v>0</v>
      </c>
      <c r="AH408" s="115">
        <f t="shared" si="173"/>
        <v>0</v>
      </c>
      <c r="AI408" s="115">
        <f t="shared" si="173"/>
        <v>0</v>
      </c>
      <c r="AJ408" s="115">
        <f t="shared" si="173"/>
        <v>0</v>
      </c>
      <c r="AK408" s="115">
        <f t="shared" ref="AK408:BP408" si="174">SUBTOTAL(9,AK319:AK407)</f>
        <v>0</v>
      </c>
      <c r="AL408" s="115">
        <f t="shared" si="174"/>
        <v>6000</v>
      </c>
      <c r="AM408" s="115">
        <f t="shared" si="174"/>
        <v>0</v>
      </c>
      <c r="AN408" s="115">
        <f t="shared" si="174"/>
        <v>0</v>
      </c>
      <c r="AO408" s="115">
        <f t="shared" si="174"/>
        <v>0</v>
      </c>
      <c r="AP408" s="115">
        <f t="shared" si="174"/>
        <v>0</v>
      </c>
      <c r="AQ408" s="115">
        <f t="shared" si="174"/>
        <v>118050</v>
      </c>
      <c r="AR408" s="115">
        <f t="shared" si="174"/>
        <v>0</v>
      </c>
      <c r="AS408" s="115">
        <f t="shared" si="174"/>
        <v>0</v>
      </c>
      <c r="AT408" s="115">
        <f t="shared" si="174"/>
        <v>2500</v>
      </c>
      <c r="AU408" s="115">
        <f t="shared" si="174"/>
        <v>0</v>
      </c>
      <c r="AV408" s="115">
        <f t="shared" si="174"/>
        <v>1000</v>
      </c>
      <c r="AW408" s="115">
        <f t="shared" si="174"/>
        <v>30000</v>
      </c>
      <c r="AX408" s="115">
        <f t="shared" si="174"/>
        <v>0</v>
      </c>
      <c r="AY408" s="115">
        <f t="shared" si="174"/>
        <v>0</v>
      </c>
      <c r="AZ408" s="115">
        <f t="shared" si="174"/>
        <v>0</v>
      </c>
      <c r="BA408" s="115">
        <f t="shared" si="174"/>
        <v>0</v>
      </c>
      <c r="BB408" s="115">
        <f t="shared" si="174"/>
        <v>766922.95</v>
      </c>
      <c r="BC408" s="115">
        <f t="shared" si="174"/>
        <v>0</v>
      </c>
      <c r="BD408" s="115">
        <f t="shared" si="174"/>
        <v>4000</v>
      </c>
      <c r="BE408" s="115">
        <f t="shared" si="174"/>
        <v>0</v>
      </c>
      <c r="BF408" s="115">
        <f t="shared" si="174"/>
        <v>0</v>
      </c>
      <c r="BG408" s="115">
        <f t="shared" si="174"/>
        <v>2400</v>
      </c>
      <c r="BH408" s="115">
        <f t="shared" si="174"/>
        <v>0</v>
      </c>
      <c r="BI408" s="115">
        <f t="shared" si="174"/>
        <v>0</v>
      </c>
      <c r="BJ408" s="115">
        <f t="shared" si="174"/>
        <v>0</v>
      </c>
      <c r="BK408" s="115">
        <f t="shared" si="174"/>
        <v>10000</v>
      </c>
      <c r="BL408" s="115">
        <f t="shared" si="174"/>
        <v>0</v>
      </c>
      <c r="BM408" s="115">
        <f t="shared" si="174"/>
        <v>0</v>
      </c>
      <c r="BN408" s="115">
        <f t="shared" si="174"/>
        <v>12764.02</v>
      </c>
      <c r="BO408" s="115">
        <f t="shared" si="174"/>
        <v>24089.78</v>
      </c>
      <c r="BP408" s="115">
        <f t="shared" si="174"/>
        <v>0</v>
      </c>
      <c r="BQ408" s="115">
        <f t="shared" ref="BQ408:CV408" si="175">SUBTOTAL(9,BQ319:BQ407)</f>
        <v>0</v>
      </c>
      <c r="BR408" s="115">
        <f t="shared" si="175"/>
        <v>11104.7</v>
      </c>
      <c r="BS408" s="115">
        <f t="shared" si="175"/>
        <v>13448.63</v>
      </c>
      <c r="BT408" s="115">
        <f t="shared" si="175"/>
        <v>0</v>
      </c>
      <c r="BU408" s="115">
        <f t="shared" si="175"/>
        <v>0</v>
      </c>
      <c r="BV408" s="115">
        <f t="shared" si="175"/>
        <v>1541377.23</v>
      </c>
      <c r="BW408" s="115">
        <f t="shared" si="175"/>
        <v>10338.86</v>
      </c>
      <c r="BX408" s="115">
        <f t="shared" si="175"/>
        <v>0</v>
      </c>
      <c r="BY408" s="115">
        <f t="shared" si="175"/>
        <v>47517.84</v>
      </c>
      <c r="BZ408" s="115">
        <f t="shared" si="175"/>
        <v>0</v>
      </c>
      <c r="CA408" s="115">
        <f t="shared" si="175"/>
        <v>44327.08</v>
      </c>
      <c r="CB408" s="115">
        <f t="shared" si="175"/>
        <v>0</v>
      </c>
      <c r="CC408" s="115">
        <f t="shared" si="175"/>
        <v>0</v>
      </c>
      <c r="CD408" s="115">
        <f t="shared" si="175"/>
        <v>50000</v>
      </c>
      <c r="CE408" s="115">
        <f t="shared" si="175"/>
        <v>0</v>
      </c>
      <c r="CF408" s="115">
        <f t="shared" si="175"/>
        <v>0</v>
      </c>
      <c r="CG408" s="115">
        <f t="shared" si="175"/>
        <v>0</v>
      </c>
      <c r="CH408" s="115">
        <f t="shared" si="175"/>
        <v>0</v>
      </c>
      <c r="CI408" s="115">
        <f t="shared" si="175"/>
        <v>1582.8</v>
      </c>
      <c r="CJ408" s="115">
        <f t="shared" si="175"/>
        <v>1200</v>
      </c>
      <c r="CK408" s="115">
        <f t="shared" si="175"/>
        <v>0</v>
      </c>
      <c r="CL408" s="115">
        <f t="shared" si="175"/>
        <v>1737.32</v>
      </c>
      <c r="CM408" s="115">
        <f t="shared" si="175"/>
        <v>0</v>
      </c>
      <c r="CN408" s="115">
        <f t="shared" si="175"/>
        <v>0</v>
      </c>
      <c r="CO408" s="115">
        <f t="shared" si="175"/>
        <v>0</v>
      </c>
      <c r="CP408" s="115">
        <f t="shared" si="175"/>
        <v>0</v>
      </c>
      <c r="CQ408" s="115">
        <f t="shared" si="175"/>
        <v>0</v>
      </c>
      <c r="CR408" s="115">
        <f t="shared" si="175"/>
        <v>0</v>
      </c>
      <c r="CS408" s="115">
        <f t="shared" si="175"/>
        <v>1000</v>
      </c>
      <c r="CT408" s="115">
        <f t="shared" si="175"/>
        <v>20039.509999999998</v>
      </c>
      <c r="CU408" s="115">
        <f t="shared" si="175"/>
        <v>0</v>
      </c>
      <c r="CV408" s="115">
        <f t="shared" si="175"/>
        <v>0</v>
      </c>
      <c r="CW408" s="115">
        <f t="shared" ref="CW408:EB408" si="176">SUBTOTAL(9,CW319:CW407)</f>
        <v>0</v>
      </c>
      <c r="CX408" s="115">
        <f t="shared" si="176"/>
        <v>0</v>
      </c>
      <c r="CY408" s="115">
        <f t="shared" si="176"/>
        <v>0</v>
      </c>
      <c r="CZ408" s="115">
        <f t="shared" si="176"/>
        <v>0</v>
      </c>
      <c r="DA408" s="115">
        <f t="shared" si="176"/>
        <v>0</v>
      </c>
      <c r="DB408" s="115">
        <f t="shared" si="176"/>
        <v>0</v>
      </c>
      <c r="DC408" s="115">
        <f t="shared" si="176"/>
        <v>20328</v>
      </c>
      <c r="DD408" s="115">
        <f t="shared" si="176"/>
        <v>0</v>
      </c>
      <c r="DE408" s="115">
        <f t="shared" si="176"/>
        <v>0</v>
      </c>
      <c r="DF408" s="115">
        <f t="shared" si="176"/>
        <v>0</v>
      </c>
      <c r="DG408" s="115">
        <f t="shared" si="176"/>
        <v>17080.34</v>
      </c>
      <c r="DH408" s="115">
        <f t="shared" si="176"/>
        <v>4.32</v>
      </c>
      <c r="DI408" s="115">
        <f t="shared" si="176"/>
        <v>0</v>
      </c>
      <c r="DJ408" s="115">
        <f t="shared" si="176"/>
        <v>0</v>
      </c>
      <c r="DK408" s="115">
        <f t="shared" si="176"/>
        <v>40607.17</v>
      </c>
      <c r="DL408" s="115">
        <f t="shared" si="176"/>
        <v>0</v>
      </c>
      <c r="DM408" s="115">
        <f t="shared" si="176"/>
        <v>12500</v>
      </c>
      <c r="DN408" s="115">
        <f t="shared" si="176"/>
        <v>0</v>
      </c>
      <c r="DO408" s="115">
        <f t="shared" si="176"/>
        <v>0</v>
      </c>
      <c r="DP408" s="115">
        <f t="shared" si="176"/>
        <v>0</v>
      </c>
      <c r="DQ408" s="115">
        <f t="shared" si="176"/>
        <v>0</v>
      </c>
      <c r="DR408" s="115">
        <f t="shared" si="176"/>
        <v>0</v>
      </c>
      <c r="DS408" s="115">
        <f t="shared" si="176"/>
        <v>16259.95</v>
      </c>
      <c r="DT408" s="115">
        <f t="shared" si="176"/>
        <v>0</v>
      </c>
      <c r="DU408" s="115">
        <f t="shared" si="176"/>
        <v>0</v>
      </c>
      <c r="DV408" s="115">
        <f t="shared" si="176"/>
        <v>0</v>
      </c>
      <c r="DW408" s="115">
        <f t="shared" si="176"/>
        <v>0</v>
      </c>
      <c r="DX408" s="115">
        <f t="shared" si="176"/>
        <v>0</v>
      </c>
      <c r="DY408" s="115">
        <f t="shared" si="176"/>
        <v>953</v>
      </c>
      <c r="DZ408" s="115">
        <f t="shared" si="176"/>
        <v>0</v>
      </c>
      <c r="EA408" s="115">
        <f t="shared" si="176"/>
        <v>0</v>
      </c>
      <c r="EB408" s="115">
        <f t="shared" si="176"/>
        <v>0</v>
      </c>
      <c r="EC408" s="115">
        <f t="shared" ref="EC408:FH408" si="177">SUBTOTAL(9,EC319:EC407)</f>
        <v>0</v>
      </c>
      <c r="ED408" s="115">
        <f t="shared" si="177"/>
        <v>0</v>
      </c>
      <c r="EE408" s="115">
        <f t="shared" si="177"/>
        <v>0</v>
      </c>
      <c r="EF408" s="115">
        <f t="shared" si="177"/>
        <v>0</v>
      </c>
      <c r="EG408" s="115">
        <f t="shared" si="177"/>
        <v>0</v>
      </c>
      <c r="EH408" s="115">
        <f t="shared" si="177"/>
        <v>0</v>
      </c>
      <c r="EI408" s="115">
        <f t="shared" si="177"/>
        <v>97156.58</v>
      </c>
      <c r="EJ408" s="115">
        <f t="shared" si="177"/>
        <v>0</v>
      </c>
      <c r="EK408" s="115">
        <f t="shared" si="177"/>
        <v>0</v>
      </c>
      <c r="EL408" s="115">
        <f t="shared" si="177"/>
        <v>0</v>
      </c>
      <c r="EM408" s="115">
        <f t="shared" si="177"/>
        <v>0</v>
      </c>
      <c r="EN408" s="115">
        <f t="shared" si="177"/>
        <v>0</v>
      </c>
      <c r="EO408" s="115">
        <f t="shared" si="177"/>
        <v>0</v>
      </c>
      <c r="EP408" s="115">
        <f t="shared" si="177"/>
        <v>0</v>
      </c>
      <c r="EQ408" s="115">
        <f t="shared" si="177"/>
        <v>0</v>
      </c>
      <c r="ER408" s="115">
        <f t="shared" si="177"/>
        <v>0</v>
      </c>
      <c r="ES408" s="115">
        <f t="shared" si="177"/>
        <v>0</v>
      </c>
      <c r="ET408" s="115">
        <f t="shared" si="177"/>
        <v>0</v>
      </c>
      <c r="EU408" s="115">
        <f t="shared" si="177"/>
        <v>0</v>
      </c>
      <c r="EV408" s="115">
        <f t="shared" si="177"/>
        <v>0</v>
      </c>
      <c r="EW408" s="115">
        <f t="shared" si="177"/>
        <v>0</v>
      </c>
      <c r="EX408" s="115">
        <f t="shared" si="177"/>
        <v>3000</v>
      </c>
      <c r="EY408" s="115">
        <f t="shared" si="177"/>
        <v>10877.029999999999</v>
      </c>
      <c r="EZ408" s="115">
        <f t="shared" si="177"/>
        <v>7500</v>
      </c>
      <c r="FA408" s="115">
        <f t="shared" si="177"/>
        <v>0</v>
      </c>
      <c r="FB408" s="115">
        <f t="shared" si="177"/>
        <v>0</v>
      </c>
      <c r="FC408" s="115">
        <f t="shared" si="177"/>
        <v>0</v>
      </c>
      <c r="FD408" s="115">
        <f t="shared" si="177"/>
        <v>10410.36</v>
      </c>
      <c r="FE408" s="115">
        <f t="shared" si="177"/>
        <v>1750</v>
      </c>
      <c r="FF408" s="115">
        <f t="shared" si="177"/>
        <v>0</v>
      </c>
      <c r="FG408" s="115">
        <f t="shared" si="177"/>
        <v>0</v>
      </c>
      <c r="FH408" s="115">
        <f t="shared" si="177"/>
        <v>0</v>
      </c>
      <c r="FI408" s="115">
        <f t="shared" ref="FI408:GI408" si="178">SUBTOTAL(9,FI319:FI407)</f>
        <v>8000</v>
      </c>
      <c r="FJ408" s="115">
        <f t="shared" si="178"/>
        <v>95490.29</v>
      </c>
      <c r="FK408" s="115">
        <f t="shared" si="178"/>
        <v>0</v>
      </c>
      <c r="FL408" s="115">
        <f t="shared" si="178"/>
        <v>2000</v>
      </c>
      <c r="FM408" s="115">
        <f t="shared" si="178"/>
        <v>3500</v>
      </c>
      <c r="FN408" s="115">
        <f t="shared" si="178"/>
        <v>0</v>
      </c>
      <c r="FO408" s="115">
        <f t="shared" si="178"/>
        <v>129700</v>
      </c>
      <c r="FP408" s="115">
        <f t="shared" si="178"/>
        <v>0</v>
      </c>
      <c r="FQ408" s="115">
        <f t="shared" si="178"/>
        <v>1885</v>
      </c>
      <c r="FR408" s="115">
        <f t="shared" si="178"/>
        <v>0</v>
      </c>
      <c r="FS408" s="115">
        <f t="shared" si="178"/>
        <v>0</v>
      </c>
      <c r="FT408" s="115">
        <f t="shared" si="178"/>
        <v>0</v>
      </c>
      <c r="FU408" s="115">
        <f t="shared" si="178"/>
        <v>0</v>
      </c>
      <c r="FV408" s="115">
        <f t="shared" si="178"/>
        <v>0</v>
      </c>
      <c r="FW408" s="115">
        <f t="shared" si="178"/>
        <v>0</v>
      </c>
      <c r="FX408" s="115">
        <f t="shared" si="178"/>
        <v>0</v>
      </c>
      <c r="FY408" s="115">
        <f t="shared" si="178"/>
        <v>0</v>
      </c>
      <c r="FZ408" s="115">
        <f t="shared" si="178"/>
        <v>0</v>
      </c>
      <c r="GA408" s="115">
        <f t="shared" si="178"/>
        <v>0</v>
      </c>
      <c r="GB408" s="115">
        <f t="shared" si="178"/>
        <v>23.27</v>
      </c>
      <c r="GC408" s="115">
        <f t="shared" si="178"/>
        <v>0</v>
      </c>
      <c r="GD408" s="115">
        <f t="shared" si="178"/>
        <v>0</v>
      </c>
      <c r="GE408" s="115">
        <f t="shared" si="178"/>
        <v>0</v>
      </c>
      <c r="GF408" s="115">
        <f t="shared" si="178"/>
        <v>0</v>
      </c>
      <c r="GG408" s="115">
        <f t="shared" si="178"/>
        <v>0</v>
      </c>
      <c r="GH408" s="115">
        <f t="shared" si="178"/>
        <v>0</v>
      </c>
      <c r="GI408" s="115">
        <f t="shared" si="178"/>
        <v>4685395.6700000009</v>
      </c>
    </row>
    <row r="409" spans="1:191" ht="10.5" thickTop="1"/>
    <row r="410" spans="1:191" ht="10.5">
      <c r="A410" s="7" t="s">
        <v>535</v>
      </c>
      <c r="B410" s="726" t="s">
        <v>536</v>
      </c>
      <c r="C410" s="726"/>
      <c r="D410" s="72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116"/>
      <c r="AE410" s="116"/>
      <c r="AF410" s="116"/>
      <c r="AG410" s="116"/>
      <c r="AH410" s="116"/>
      <c r="AI410" s="116"/>
      <c r="AJ410" s="116"/>
      <c r="AK410" s="116"/>
      <c r="AL410" s="116"/>
      <c r="AM410" s="116"/>
      <c r="AN410" s="116"/>
      <c r="AO410" s="116"/>
      <c r="AP410" s="116"/>
      <c r="AQ410" s="116"/>
      <c r="AR410" s="116"/>
      <c r="AS410" s="116"/>
      <c r="AT410" s="116"/>
      <c r="AU410" s="116"/>
      <c r="AV410" s="116"/>
      <c r="AW410" s="116"/>
      <c r="AX410" s="116"/>
      <c r="AY410" s="116"/>
      <c r="AZ410" s="116"/>
      <c r="BA410" s="116"/>
      <c r="BB410" s="116"/>
      <c r="BC410" s="116"/>
      <c r="BD410" s="116"/>
      <c r="BE410" s="116"/>
      <c r="BF410" s="116"/>
      <c r="BG410" s="116"/>
      <c r="BH410" s="116"/>
      <c r="BI410" s="116"/>
      <c r="BJ410" s="116"/>
      <c r="BK410" s="116"/>
      <c r="BL410" s="116"/>
      <c r="BM410" s="116"/>
      <c r="BN410" s="116"/>
      <c r="BO410" s="116"/>
      <c r="BP410" s="116"/>
      <c r="BQ410" s="116"/>
      <c r="BR410" s="116"/>
      <c r="BS410" s="116"/>
      <c r="BT410" s="116"/>
      <c r="BU410" s="116"/>
      <c r="BV410" s="116"/>
      <c r="BW410" s="116"/>
      <c r="BX410" s="116"/>
      <c r="BY410" s="116"/>
      <c r="BZ410" s="116"/>
      <c r="CA410" s="116"/>
      <c r="CB410" s="116"/>
      <c r="CC410" s="116"/>
      <c r="CD410" s="116"/>
      <c r="CE410" s="116"/>
      <c r="CF410" s="116"/>
      <c r="CG410" s="116"/>
      <c r="CH410" s="116"/>
      <c r="CI410" s="116"/>
      <c r="CJ410" s="116"/>
      <c r="CK410" s="116"/>
      <c r="CL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6"/>
      <c r="CX410" s="116"/>
      <c r="CY410" s="116"/>
      <c r="CZ410" s="116"/>
      <c r="DA410" s="116"/>
      <c r="DB410" s="116"/>
      <c r="DC410" s="116"/>
      <c r="DD410" s="116"/>
      <c r="DE410" s="116"/>
      <c r="DF410" s="116"/>
      <c r="DG410" s="116"/>
      <c r="DH410" s="116"/>
      <c r="DI410" s="116"/>
      <c r="DJ410" s="116"/>
      <c r="DK410" s="116"/>
      <c r="DL410" s="116"/>
      <c r="DM410" s="116"/>
      <c r="DN410" s="116"/>
      <c r="DO410" s="116"/>
      <c r="DP410" s="116"/>
      <c r="DQ410" s="116"/>
      <c r="DR410" s="116"/>
      <c r="DS410" s="116"/>
      <c r="DT410" s="116"/>
      <c r="DU410" s="116"/>
      <c r="DV410" s="116"/>
      <c r="DW410" s="116"/>
      <c r="DX410" s="116"/>
      <c r="DY410" s="116"/>
      <c r="DZ410" s="116"/>
      <c r="EA410" s="116"/>
      <c r="EB410" s="116"/>
      <c r="EC410" s="116"/>
      <c r="ED410" s="116"/>
      <c r="EE410" s="116"/>
      <c r="EF410" s="116"/>
      <c r="EG410" s="116"/>
      <c r="EH410" s="116"/>
      <c r="EI410" s="116"/>
      <c r="EJ410" s="116"/>
      <c r="EK410" s="116"/>
      <c r="EL410" s="116"/>
      <c r="EM410" s="116"/>
      <c r="EN410" s="116"/>
      <c r="EO410" s="116"/>
      <c r="EP410" s="116"/>
      <c r="EQ410" s="116"/>
      <c r="ER410" s="116"/>
      <c r="ES410" s="116"/>
      <c r="ET410" s="116"/>
      <c r="EU410" s="116"/>
      <c r="EV410" s="116"/>
      <c r="EW410" s="116"/>
      <c r="EX410" s="116"/>
      <c r="EY410" s="116"/>
      <c r="EZ410" s="116"/>
      <c r="FA410" s="116"/>
      <c r="FB410" s="116"/>
      <c r="FC410" s="116"/>
      <c r="FD410" s="116"/>
      <c r="FE410" s="116"/>
      <c r="FF410" s="116"/>
      <c r="FG410" s="116"/>
      <c r="FH410" s="116"/>
      <c r="FI410" s="116"/>
      <c r="FJ410" s="116"/>
      <c r="FK410" s="116"/>
      <c r="FL410" s="116"/>
      <c r="FM410" s="116"/>
      <c r="FN410" s="116"/>
      <c r="FO410" s="116"/>
      <c r="FP410" s="116"/>
      <c r="FQ410" s="116"/>
      <c r="FR410" s="116"/>
      <c r="FS410" s="116"/>
      <c r="FT410" s="116"/>
      <c r="FU410" s="116"/>
      <c r="FV410" s="116"/>
      <c r="FW410" s="116"/>
      <c r="FX410" s="116"/>
      <c r="FY410" s="116"/>
      <c r="FZ410" s="116"/>
      <c r="GA410" s="116"/>
      <c r="GB410" s="116"/>
      <c r="GC410" s="116"/>
      <c r="GD410" s="116"/>
      <c r="GE410" s="116"/>
      <c r="GF410" s="116"/>
      <c r="GG410" s="116"/>
      <c r="GH410" s="116"/>
      <c r="GI410" s="116"/>
    </row>
    <row r="411" spans="1:191" ht="10.5">
      <c r="A411" s="7" t="s">
        <v>537</v>
      </c>
      <c r="B411" s="726" t="s">
        <v>538</v>
      </c>
      <c r="C411" s="726"/>
      <c r="D411" s="72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116"/>
      <c r="AE411" s="116"/>
      <c r="AF411" s="116"/>
      <c r="AG411" s="116"/>
      <c r="AH411" s="116"/>
      <c r="AI411" s="116"/>
      <c r="AJ411" s="116"/>
      <c r="AK411" s="116"/>
      <c r="AL411" s="116"/>
      <c r="AM411" s="116"/>
      <c r="AN411" s="116"/>
      <c r="AO411" s="116"/>
      <c r="AP411" s="116"/>
      <c r="AQ411" s="116"/>
      <c r="AR411" s="116"/>
      <c r="AS411" s="116"/>
      <c r="AT411" s="116"/>
      <c r="AU411" s="116"/>
      <c r="AV411" s="116"/>
      <c r="AW411" s="116"/>
      <c r="AX411" s="116"/>
      <c r="AY411" s="116"/>
      <c r="AZ411" s="116"/>
      <c r="BA411" s="116"/>
      <c r="BB411" s="116"/>
      <c r="BC411" s="116"/>
      <c r="BD411" s="116"/>
      <c r="BE411" s="116"/>
      <c r="BF411" s="116"/>
      <c r="BG411" s="116"/>
      <c r="BH411" s="116"/>
      <c r="BI411" s="116"/>
      <c r="BJ411" s="116"/>
      <c r="BK411" s="116"/>
      <c r="BL411" s="116"/>
      <c r="BM411" s="116"/>
      <c r="BN411" s="116"/>
      <c r="BO411" s="116"/>
      <c r="BP411" s="116"/>
      <c r="BQ411" s="116"/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6"/>
      <c r="CB411" s="116"/>
      <c r="CC411" s="116"/>
      <c r="CD411" s="116"/>
      <c r="CE411" s="116"/>
      <c r="CF411" s="116"/>
      <c r="CG411" s="116"/>
      <c r="CH411" s="116"/>
      <c r="CI411" s="116"/>
      <c r="CJ411" s="116"/>
      <c r="CK411" s="116"/>
      <c r="CL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6"/>
      <c r="CX411" s="116"/>
      <c r="CY411" s="116"/>
      <c r="CZ411" s="116"/>
      <c r="DA411" s="116"/>
      <c r="DB411" s="116"/>
      <c r="DC411" s="116"/>
      <c r="DD411" s="116"/>
      <c r="DE411" s="116"/>
      <c r="DF411" s="116"/>
      <c r="DG411" s="116"/>
      <c r="DH411" s="116"/>
      <c r="DI411" s="116"/>
      <c r="DJ411" s="116"/>
      <c r="DK411" s="116"/>
      <c r="DL411" s="116"/>
      <c r="DM411" s="116"/>
      <c r="DN411" s="116"/>
      <c r="DO411" s="116"/>
      <c r="DP411" s="116"/>
      <c r="DQ411" s="116"/>
      <c r="DR411" s="116"/>
      <c r="DS411" s="116"/>
      <c r="DT411" s="116"/>
      <c r="DU411" s="116"/>
      <c r="DV411" s="116"/>
      <c r="DW411" s="116"/>
      <c r="DX411" s="116"/>
      <c r="DY411" s="116"/>
      <c r="DZ411" s="116"/>
      <c r="EA411" s="116"/>
      <c r="EB411" s="116"/>
      <c r="EC411" s="116"/>
      <c r="ED411" s="116"/>
      <c r="EE411" s="116"/>
      <c r="EF411" s="116"/>
      <c r="EG411" s="116"/>
      <c r="EH411" s="116"/>
      <c r="EI411" s="116"/>
      <c r="EJ411" s="116"/>
      <c r="EK411" s="116"/>
      <c r="EL411" s="116"/>
      <c r="EM411" s="116"/>
      <c r="EN411" s="116"/>
      <c r="EO411" s="116"/>
      <c r="EP411" s="116"/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6"/>
      <c r="FA411" s="116"/>
      <c r="FB411" s="116"/>
      <c r="FC411" s="116"/>
      <c r="FD411" s="116"/>
      <c r="FE411" s="116"/>
      <c r="FF411" s="116"/>
      <c r="FG411" s="116"/>
      <c r="FH411" s="116"/>
      <c r="FI411" s="116"/>
      <c r="FJ411" s="116"/>
      <c r="FK411" s="116"/>
      <c r="FL411" s="116"/>
      <c r="FM411" s="116"/>
      <c r="FN411" s="116"/>
      <c r="FO411" s="116"/>
      <c r="FP411" s="116"/>
      <c r="FQ411" s="116"/>
      <c r="FR411" s="116"/>
      <c r="FS411" s="116"/>
      <c r="FT411" s="116"/>
      <c r="FU411" s="116"/>
      <c r="FV411" s="116"/>
      <c r="FW411" s="116"/>
      <c r="FX411" s="116"/>
      <c r="FY411" s="116"/>
      <c r="FZ411" s="116"/>
      <c r="GA411" s="116"/>
      <c r="GB411" s="116"/>
      <c r="GC411" s="116"/>
      <c r="GD411" s="116"/>
      <c r="GE411" s="116"/>
      <c r="GF411" s="116"/>
      <c r="GG411" s="116"/>
      <c r="GH411" s="116"/>
      <c r="GI411" s="116"/>
    </row>
    <row r="412" spans="1:191">
      <c r="A412" s="727" t="s">
        <v>0</v>
      </c>
      <c r="B412" s="727"/>
      <c r="C412" s="9" t="s">
        <v>233</v>
      </c>
      <c r="D412" t="s">
        <v>234</v>
      </c>
      <c r="E412" s="113">
        <v>0</v>
      </c>
      <c r="F412" s="113">
        <v>0</v>
      </c>
      <c r="G412" s="113">
        <v>0</v>
      </c>
      <c r="H412" s="113">
        <v>0</v>
      </c>
      <c r="I412" s="113">
        <v>0</v>
      </c>
      <c r="J412" s="113">
        <v>0</v>
      </c>
      <c r="K412" s="113">
        <v>0</v>
      </c>
      <c r="L412" s="113">
        <v>0</v>
      </c>
      <c r="M412" s="113">
        <v>0</v>
      </c>
      <c r="N412" s="113">
        <v>0</v>
      </c>
      <c r="O412" s="113">
        <v>175</v>
      </c>
      <c r="P412" s="113">
        <v>0</v>
      </c>
      <c r="Q412" s="113">
        <v>252.15</v>
      </c>
      <c r="R412" s="113">
        <v>0</v>
      </c>
      <c r="S412" s="113">
        <v>0</v>
      </c>
      <c r="T412" s="113">
        <v>0</v>
      </c>
      <c r="U412" s="113">
        <v>0</v>
      </c>
      <c r="V412" s="113">
        <v>0</v>
      </c>
      <c r="W412" s="113">
        <v>0</v>
      </c>
      <c r="X412" s="113">
        <v>0</v>
      </c>
      <c r="Y412" s="113">
        <v>0</v>
      </c>
      <c r="Z412" s="113">
        <v>0</v>
      </c>
      <c r="AA412" s="113">
        <v>0</v>
      </c>
      <c r="AB412" s="113">
        <v>0</v>
      </c>
      <c r="AC412" s="113">
        <v>0</v>
      </c>
      <c r="AD412" s="113">
        <v>0</v>
      </c>
      <c r="AE412" s="113">
        <v>0</v>
      </c>
      <c r="AF412" s="113">
        <v>0</v>
      </c>
      <c r="AG412" s="113">
        <v>0</v>
      </c>
      <c r="AH412" s="113">
        <v>0</v>
      </c>
      <c r="AI412" s="113">
        <v>0</v>
      </c>
      <c r="AJ412" s="113">
        <v>0</v>
      </c>
      <c r="AK412" s="113">
        <v>0</v>
      </c>
      <c r="AL412" s="113">
        <v>0</v>
      </c>
      <c r="AM412" s="113">
        <v>0</v>
      </c>
      <c r="AN412" s="113">
        <v>0</v>
      </c>
      <c r="AO412" s="113">
        <v>0</v>
      </c>
      <c r="AP412" s="113">
        <v>0</v>
      </c>
      <c r="AQ412" s="113">
        <v>0</v>
      </c>
      <c r="AR412" s="113">
        <v>0</v>
      </c>
      <c r="AS412" s="113">
        <v>0</v>
      </c>
      <c r="AT412" s="113">
        <v>0</v>
      </c>
      <c r="AU412" s="113">
        <v>0</v>
      </c>
      <c r="AV412" s="113">
        <v>0</v>
      </c>
      <c r="AW412" s="113">
        <v>0</v>
      </c>
      <c r="AX412" s="113">
        <v>0</v>
      </c>
      <c r="AY412" s="113">
        <v>0</v>
      </c>
      <c r="AZ412" s="113">
        <v>0</v>
      </c>
      <c r="BA412" s="113">
        <v>0</v>
      </c>
      <c r="BB412" s="113">
        <v>0</v>
      </c>
      <c r="BC412" s="113">
        <v>0</v>
      </c>
      <c r="BD412" s="113">
        <v>0</v>
      </c>
      <c r="BE412" s="113">
        <v>0</v>
      </c>
      <c r="BF412" s="113">
        <v>0</v>
      </c>
      <c r="BG412" s="113">
        <v>0</v>
      </c>
      <c r="BH412" s="113">
        <v>0</v>
      </c>
      <c r="BI412" s="113">
        <v>0</v>
      </c>
      <c r="BJ412" s="113">
        <v>0</v>
      </c>
      <c r="BK412" s="113">
        <v>0</v>
      </c>
      <c r="BL412" s="113">
        <v>0</v>
      </c>
      <c r="BM412" s="113">
        <v>0</v>
      </c>
      <c r="BN412" s="113">
        <v>0</v>
      </c>
      <c r="BO412" s="113">
        <v>0</v>
      </c>
      <c r="BP412" s="113">
        <v>0</v>
      </c>
      <c r="BQ412" s="113">
        <v>0</v>
      </c>
      <c r="BR412" s="113">
        <v>0</v>
      </c>
      <c r="BS412" s="113">
        <v>0</v>
      </c>
      <c r="BT412" s="113">
        <v>0</v>
      </c>
      <c r="BU412" s="113">
        <v>0</v>
      </c>
      <c r="BV412" s="113">
        <v>0</v>
      </c>
      <c r="BW412" s="113">
        <v>0</v>
      </c>
      <c r="BX412" s="113">
        <v>0</v>
      </c>
      <c r="BY412" s="113">
        <v>0</v>
      </c>
      <c r="BZ412" s="113">
        <v>834.78</v>
      </c>
      <c r="CA412" s="113">
        <v>2659</v>
      </c>
      <c r="CB412" s="113">
        <v>0</v>
      </c>
      <c r="CC412" s="113">
        <v>0</v>
      </c>
      <c r="CD412" s="113">
        <v>0</v>
      </c>
      <c r="CE412" s="113">
        <v>0</v>
      </c>
      <c r="CF412" s="113">
        <v>0</v>
      </c>
      <c r="CG412" s="113">
        <v>0</v>
      </c>
      <c r="CH412" s="113">
        <v>0</v>
      </c>
      <c r="CI412" s="113">
        <v>0</v>
      </c>
      <c r="CJ412" s="113">
        <v>0</v>
      </c>
      <c r="CK412" s="113">
        <v>0</v>
      </c>
      <c r="CL412" s="113">
        <v>303</v>
      </c>
      <c r="CM412" s="113">
        <v>0</v>
      </c>
      <c r="CN412" s="113">
        <v>0</v>
      </c>
      <c r="CO412" s="113">
        <v>0</v>
      </c>
      <c r="CP412" s="113">
        <v>0</v>
      </c>
      <c r="CQ412" s="113">
        <v>0</v>
      </c>
      <c r="CR412" s="113">
        <v>0</v>
      </c>
      <c r="CS412" s="113">
        <v>0</v>
      </c>
      <c r="CT412" s="113">
        <v>0</v>
      </c>
      <c r="CU412" s="113">
        <v>0</v>
      </c>
      <c r="CV412" s="113">
        <v>0</v>
      </c>
      <c r="CW412" s="113">
        <v>0</v>
      </c>
      <c r="CX412" s="113">
        <v>0</v>
      </c>
      <c r="CY412" s="113">
        <v>0</v>
      </c>
      <c r="CZ412" s="113">
        <v>0</v>
      </c>
      <c r="DA412" s="113">
        <v>0</v>
      </c>
      <c r="DB412" s="113">
        <v>0</v>
      </c>
      <c r="DC412" s="113">
        <v>0</v>
      </c>
      <c r="DD412" s="113">
        <v>0</v>
      </c>
      <c r="DE412" s="113">
        <v>0</v>
      </c>
      <c r="DF412" s="113">
        <v>0</v>
      </c>
      <c r="DG412" s="113">
        <v>0</v>
      </c>
      <c r="DH412" s="113">
        <v>0</v>
      </c>
      <c r="DI412" s="113">
        <v>0</v>
      </c>
      <c r="DJ412" s="113">
        <v>0</v>
      </c>
      <c r="DK412" s="113">
        <v>0</v>
      </c>
      <c r="DL412" s="113">
        <v>0</v>
      </c>
      <c r="DM412" s="113">
        <v>0</v>
      </c>
      <c r="DN412" s="113">
        <v>0</v>
      </c>
      <c r="DO412" s="113">
        <v>0</v>
      </c>
      <c r="DP412" s="113">
        <v>0</v>
      </c>
      <c r="DQ412" s="113">
        <v>0</v>
      </c>
      <c r="DR412" s="113">
        <v>568.58000000000004</v>
      </c>
      <c r="DS412" s="113">
        <v>0</v>
      </c>
      <c r="DT412" s="113">
        <v>0</v>
      </c>
      <c r="DU412" s="113">
        <v>0</v>
      </c>
      <c r="DV412" s="113">
        <v>0</v>
      </c>
      <c r="DW412" s="113">
        <v>0</v>
      </c>
      <c r="DX412" s="113">
        <v>0</v>
      </c>
      <c r="DY412" s="113">
        <v>0</v>
      </c>
      <c r="DZ412" s="113">
        <v>0</v>
      </c>
      <c r="EA412" s="113">
        <v>0</v>
      </c>
      <c r="EB412" s="113">
        <v>0</v>
      </c>
      <c r="EC412" s="113">
        <v>0</v>
      </c>
      <c r="ED412" s="113">
        <v>0</v>
      </c>
      <c r="EE412" s="113">
        <v>0</v>
      </c>
      <c r="EF412" s="113">
        <v>0</v>
      </c>
      <c r="EG412" s="113">
        <v>0</v>
      </c>
      <c r="EH412" s="113">
        <v>0</v>
      </c>
      <c r="EI412" s="113">
        <v>0</v>
      </c>
      <c r="EJ412" s="113">
        <v>0</v>
      </c>
      <c r="EK412" s="113">
        <v>0</v>
      </c>
      <c r="EL412" s="113">
        <v>0</v>
      </c>
      <c r="EM412" s="113">
        <v>0</v>
      </c>
      <c r="EN412" s="113">
        <v>0</v>
      </c>
      <c r="EO412" s="113">
        <v>0</v>
      </c>
      <c r="EP412" s="113">
        <v>0</v>
      </c>
      <c r="EQ412" s="113">
        <v>0</v>
      </c>
      <c r="ER412" s="113">
        <v>0</v>
      </c>
      <c r="ES412" s="113">
        <v>0</v>
      </c>
      <c r="ET412" s="113">
        <v>0</v>
      </c>
      <c r="EU412" s="113">
        <v>0</v>
      </c>
      <c r="EV412" s="113">
        <v>0</v>
      </c>
      <c r="EW412" s="113">
        <v>0</v>
      </c>
      <c r="EX412" s="113">
        <v>0</v>
      </c>
      <c r="EY412" s="113">
        <v>0</v>
      </c>
      <c r="EZ412" s="113">
        <v>0</v>
      </c>
      <c r="FA412" s="113">
        <v>0</v>
      </c>
      <c r="FB412" s="113">
        <v>0</v>
      </c>
      <c r="FC412" s="113">
        <v>0</v>
      </c>
      <c r="FD412" s="113">
        <v>0</v>
      </c>
      <c r="FE412" s="113">
        <v>0</v>
      </c>
      <c r="FF412" s="113">
        <v>0</v>
      </c>
      <c r="FG412" s="113">
        <v>0</v>
      </c>
      <c r="FH412" s="113">
        <v>0</v>
      </c>
      <c r="FI412" s="113">
        <v>0</v>
      </c>
      <c r="FJ412" s="113">
        <v>0</v>
      </c>
      <c r="FK412" s="113">
        <v>0</v>
      </c>
      <c r="FL412" s="113">
        <v>0</v>
      </c>
      <c r="FM412" s="113">
        <v>0</v>
      </c>
      <c r="FN412" s="113">
        <v>0</v>
      </c>
      <c r="FO412" s="113">
        <v>0</v>
      </c>
      <c r="FP412" s="113">
        <v>0</v>
      </c>
      <c r="FQ412" s="113">
        <v>0</v>
      </c>
      <c r="FR412" s="113">
        <v>0</v>
      </c>
      <c r="FS412" s="113">
        <v>0</v>
      </c>
      <c r="FT412" s="113">
        <v>0</v>
      </c>
      <c r="FU412" s="113">
        <v>0</v>
      </c>
      <c r="FV412" s="113">
        <v>0</v>
      </c>
      <c r="FW412" s="113">
        <v>0</v>
      </c>
      <c r="FX412" s="113">
        <v>0</v>
      </c>
      <c r="FY412" s="113">
        <v>0</v>
      </c>
      <c r="FZ412" s="113">
        <v>0</v>
      </c>
      <c r="GA412" s="113">
        <v>0</v>
      </c>
      <c r="GB412" s="113">
        <v>0</v>
      </c>
      <c r="GC412" s="113">
        <v>0</v>
      </c>
      <c r="GD412" s="113">
        <v>0</v>
      </c>
      <c r="GE412" s="113">
        <v>0</v>
      </c>
      <c r="GF412" s="113">
        <v>0</v>
      </c>
      <c r="GG412" s="113">
        <v>0</v>
      </c>
      <c r="GH412" s="113">
        <v>0</v>
      </c>
      <c r="GI412" s="113">
        <f>SUM(E412:GH412)</f>
        <v>4792.51</v>
      </c>
    </row>
    <row r="413" spans="1:191">
      <c r="A413" s="727" t="s">
        <v>0</v>
      </c>
      <c r="B413" s="727"/>
      <c r="C413" s="9" t="s">
        <v>244</v>
      </c>
      <c r="D413" t="s">
        <v>245</v>
      </c>
      <c r="E413" s="113">
        <v>0</v>
      </c>
      <c r="F413" s="113">
        <v>0</v>
      </c>
      <c r="G413" s="113">
        <v>8875.19</v>
      </c>
      <c r="H413" s="113">
        <v>9242</v>
      </c>
      <c r="I413" s="113">
        <v>132186</v>
      </c>
      <c r="J413" s="113">
        <v>1077.45</v>
      </c>
      <c r="K413" s="113">
        <v>0</v>
      </c>
      <c r="L413" s="113">
        <v>2284</v>
      </c>
      <c r="M413" s="113">
        <v>0</v>
      </c>
      <c r="N413" s="113">
        <v>3529</v>
      </c>
      <c r="O413" s="113">
        <v>847</v>
      </c>
      <c r="P413" s="113">
        <v>0</v>
      </c>
      <c r="Q413" s="113">
        <v>4950.8500000000004</v>
      </c>
      <c r="R413" s="113">
        <v>1816</v>
      </c>
      <c r="S413" s="113">
        <v>7037.08</v>
      </c>
      <c r="T413" s="113">
        <v>8794.49</v>
      </c>
      <c r="U413" s="113">
        <v>1776</v>
      </c>
      <c r="V413" s="113">
        <v>5451.75</v>
      </c>
      <c r="W413" s="113">
        <v>1518.54</v>
      </c>
      <c r="X413" s="113">
        <v>28030.37</v>
      </c>
      <c r="Y413" s="113">
        <v>443</v>
      </c>
      <c r="Z413" s="113">
        <v>13457.8</v>
      </c>
      <c r="AA413" s="113">
        <v>1028</v>
      </c>
      <c r="AB413" s="113">
        <v>5706.08</v>
      </c>
      <c r="AC413" s="113">
        <v>728</v>
      </c>
      <c r="AD413" s="113">
        <v>336</v>
      </c>
      <c r="AE413" s="113">
        <v>0</v>
      </c>
      <c r="AF413" s="113">
        <v>22532</v>
      </c>
      <c r="AG413" s="113">
        <v>4392</v>
      </c>
      <c r="AH413" s="113">
        <v>0</v>
      </c>
      <c r="AI413" s="113">
        <v>601.85</v>
      </c>
      <c r="AJ413" s="113">
        <v>0</v>
      </c>
      <c r="AK413" s="113">
        <v>0</v>
      </c>
      <c r="AL413" s="113">
        <v>0</v>
      </c>
      <c r="AM413" s="113">
        <v>12388.22</v>
      </c>
      <c r="AN413" s="113">
        <v>619</v>
      </c>
      <c r="AO413" s="113">
        <v>5106</v>
      </c>
      <c r="AP413" s="113">
        <v>3046</v>
      </c>
      <c r="AQ413" s="113">
        <v>0</v>
      </c>
      <c r="AR413" s="113">
        <v>625.5</v>
      </c>
      <c r="AS413" s="113">
        <v>0</v>
      </c>
      <c r="AT413" s="113">
        <v>0</v>
      </c>
      <c r="AU413" s="113">
        <v>0</v>
      </c>
      <c r="AV413" s="113">
        <v>466.01</v>
      </c>
      <c r="AW413" s="113">
        <v>3478</v>
      </c>
      <c r="AX413" s="113">
        <v>469.24</v>
      </c>
      <c r="AY413" s="113">
        <v>37347.69</v>
      </c>
      <c r="AZ413" s="113">
        <v>237.92</v>
      </c>
      <c r="BA413" s="113">
        <v>0</v>
      </c>
      <c r="BB413" s="113">
        <v>33102</v>
      </c>
      <c r="BC413" s="113">
        <v>48561</v>
      </c>
      <c r="BD413" s="113">
        <v>1376</v>
      </c>
      <c r="BE413" s="113">
        <v>713</v>
      </c>
      <c r="BF413" s="113">
        <v>14227</v>
      </c>
      <c r="BG413" s="113">
        <v>1830.33</v>
      </c>
      <c r="BH413" s="113">
        <v>0</v>
      </c>
      <c r="BI413" s="113">
        <v>0</v>
      </c>
      <c r="BJ413" s="113">
        <v>36090</v>
      </c>
      <c r="BK413" s="113">
        <v>0</v>
      </c>
      <c r="BL413" s="113">
        <v>0</v>
      </c>
      <c r="BM413" s="113">
        <v>0</v>
      </c>
      <c r="BN413" s="113">
        <v>0</v>
      </c>
      <c r="BO413" s="113">
        <v>1497</v>
      </c>
      <c r="BP413" s="113">
        <v>0</v>
      </c>
      <c r="BQ413" s="113">
        <v>0</v>
      </c>
      <c r="BR413" s="113">
        <v>0</v>
      </c>
      <c r="BS413" s="113">
        <v>0</v>
      </c>
      <c r="BT413" s="113">
        <v>0</v>
      </c>
      <c r="BU413" s="113">
        <v>340</v>
      </c>
      <c r="BV413" s="113">
        <v>76954</v>
      </c>
      <c r="BW413" s="113">
        <v>0</v>
      </c>
      <c r="BX413" s="113">
        <v>3658</v>
      </c>
      <c r="BY413" s="113">
        <v>1461</v>
      </c>
      <c r="BZ413" s="113">
        <v>2519</v>
      </c>
      <c r="CA413" s="113">
        <v>3963</v>
      </c>
      <c r="CB413" s="113">
        <v>20430.060000000001</v>
      </c>
      <c r="CC413" s="113">
        <v>1678</v>
      </c>
      <c r="CD413" s="113">
        <v>5729.36</v>
      </c>
      <c r="CE413" s="113">
        <v>1256</v>
      </c>
      <c r="CF413" s="113">
        <v>13969</v>
      </c>
      <c r="CG413" s="113">
        <v>145</v>
      </c>
      <c r="CH413" s="113">
        <v>0</v>
      </c>
      <c r="CI413" s="113">
        <v>3726</v>
      </c>
      <c r="CJ413" s="113">
        <v>897</v>
      </c>
      <c r="CK413" s="113">
        <v>2051</v>
      </c>
      <c r="CL413" s="113">
        <v>2462</v>
      </c>
      <c r="CM413" s="113">
        <v>1013</v>
      </c>
      <c r="CN413" s="113">
        <v>0</v>
      </c>
      <c r="CO413" s="113">
        <v>2271.71</v>
      </c>
      <c r="CP413" s="113">
        <v>6189.4</v>
      </c>
      <c r="CQ413" s="113">
        <v>0</v>
      </c>
      <c r="CR413" s="113">
        <v>332</v>
      </c>
      <c r="CS413" s="113">
        <v>0</v>
      </c>
      <c r="CT413" s="113">
        <v>0</v>
      </c>
      <c r="CU413" s="113">
        <v>0</v>
      </c>
      <c r="CV413" s="113">
        <v>439.9</v>
      </c>
      <c r="CW413" s="113">
        <v>0</v>
      </c>
      <c r="CX413" s="113">
        <v>4040</v>
      </c>
      <c r="CY413" s="113">
        <v>0</v>
      </c>
      <c r="CZ413" s="113">
        <v>5367</v>
      </c>
      <c r="DA413" s="113">
        <v>11257</v>
      </c>
      <c r="DB413" s="113">
        <v>31.31</v>
      </c>
      <c r="DC413" s="113">
        <v>2418.31</v>
      </c>
      <c r="DD413" s="113">
        <v>1162.71</v>
      </c>
      <c r="DE413" s="113">
        <v>0</v>
      </c>
      <c r="DF413" s="113">
        <v>281</v>
      </c>
      <c r="DG413" s="113">
        <v>23427.17</v>
      </c>
      <c r="DH413" s="113">
        <v>43258.91</v>
      </c>
      <c r="DI413" s="113">
        <v>0</v>
      </c>
      <c r="DJ413" s="113">
        <v>7960</v>
      </c>
      <c r="DK413" s="113">
        <v>0</v>
      </c>
      <c r="DL413" s="113">
        <v>0</v>
      </c>
      <c r="DM413" s="113">
        <v>15799</v>
      </c>
      <c r="DN413" s="113">
        <v>2723</v>
      </c>
      <c r="DO413" s="113">
        <v>6249</v>
      </c>
      <c r="DP413" s="113">
        <v>8675.82</v>
      </c>
      <c r="DQ413" s="113">
        <v>0</v>
      </c>
      <c r="DR413" s="113">
        <v>1225.6600000000001</v>
      </c>
      <c r="DS413" s="113">
        <v>0</v>
      </c>
      <c r="DT413" s="113">
        <v>0</v>
      </c>
      <c r="DU413" s="113">
        <v>5103</v>
      </c>
      <c r="DV413" s="113">
        <v>1158</v>
      </c>
      <c r="DW413" s="113">
        <v>0</v>
      </c>
      <c r="DX413" s="113">
        <v>4821</v>
      </c>
      <c r="DY413" s="113">
        <v>6370.94</v>
      </c>
      <c r="DZ413" s="113">
        <v>3943.76</v>
      </c>
      <c r="EA413" s="113">
        <v>0</v>
      </c>
      <c r="EB413" s="113">
        <v>0</v>
      </c>
      <c r="EC413" s="113">
        <v>2296</v>
      </c>
      <c r="ED413" s="113">
        <v>304</v>
      </c>
      <c r="EE413" s="113">
        <v>3326</v>
      </c>
      <c r="EF413" s="113">
        <v>3208</v>
      </c>
      <c r="EG413" s="113">
        <v>2265</v>
      </c>
      <c r="EH413" s="113">
        <v>0</v>
      </c>
      <c r="EI413" s="113">
        <v>0</v>
      </c>
      <c r="EJ413" s="113">
        <v>3005.77</v>
      </c>
      <c r="EK413" s="113">
        <v>1165</v>
      </c>
      <c r="EL413" s="113">
        <v>0</v>
      </c>
      <c r="EM413" s="113">
        <v>0</v>
      </c>
      <c r="EN413" s="113">
        <v>0</v>
      </c>
      <c r="EO413" s="113">
        <v>589.5</v>
      </c>
      <c r="EP413" s="113">
        <v>4287</v>
      </c>
      <c r="EQ413" s="113">
        <v>2644.77</v>
      </c>
      <c r="ER413" s="113">
        <v>0</v>
      </c>
      <c r="ES413" s="113">
        <v>0</v>
      </c>
      <c r="ET413" s="113">
        <v>0</v>
      </c>
      <c r="EU413" s="113">
        <v>0</v>
      </c>
      <c r="EV413" s="113">
        <v>0</v>
      </c>
      <c r="EW413" s="113">
        <v>0</v>
      </c>
      <c r="EX413" s="113">
        <v>0</v>
      </c>
      <c r="EY413" s="113">
        <v>0</v>
      </c>
      <c r="EZ413" s="113">
        <v>0</v>
      </c>
      <c r="FA413" s="113">
        <v>0</v>
      </c>
      <c r="FB413" s="113">
        <v>0</v>
      </c>
      <c r="FC413" s="113">
        <v>0</v>
      </c>
      <c r="FD413" s="113">
        <v>0</v>
      </c>
      <c r="FE413" s="113">
        <v>0</v>
      </c>
      <c r="FF413" s="113">
        <v>0</v>
      </c>
      <c r="FG413" s="113">
        <v>1656.45</v>
      </c>
      <c r="FH413" s="113">
        <v>0</v>
      </c>
      <c r="FI413" s="113">
        <v>0</v>
      </c>
      <c r="FJ413" s="113">
        <v>0</v>
      </c>
      <c r="FK413" s="113">
        <v>0</v>
      </c>
      <c r="FL413" s="113">
        <v>0</v>
      </c>
      <c r="FM413" s="113">
        <v>0</v>
      </c>
      <c r="FN413" s="113">
        <v>0</v>
      </c>
      <c r="FO413" s="113">
        <v>0</v>
      </c>
      <c r="FP413" s="113">
        <v>0</v>
      </c>
      <c r="FQ413" s="113">
        <v>0</v>
      </c>
      <c r="FR413" s="113">
        <v>0</v>
      </c>
      <c r="FS413" s="113">
        <v>0</v>
      </c>
      <c r="FT413" s="113">
        <v>0</v>
      </c>
      <c r="FU413" s="113">
        <v>0</v>
      </c>
      <c r="FV413" s="113">
        <v>0</v>
      </c>
      <c r="FW413" s="113">
        <v>0</v>
      </c>
      <c r="FX413" s="113">
        <v>0</v>
      </c>
      <c r="FY413" s="113">
        <v>0</v>
      </c>
      <c r="FZ413" s="113">
        <v>0</v>
      </c>
      <c r="GA413" s="113">
        <v>0</v>
      </c>
      <c r="GB413" s="113">
        <v>0</v>
      </c>
      <c r="GC413" s="113">
        <v>0</v>
      </c>
      <c r="GD413" s="113">
        <v>0</v>
      </c>
      <c r="GE413" s="113">
        <v>0</v>
      </c>
      <c r="GF413" s="113">
        <v>0</v>
      </c>
      <c r="GG413" s="113">
        <v>0</v>
      </c>
      <c r="GH413" s="113">
        <v>0</v>
      </c>
      <c r="GI413" s="113">
        <f>SUM(E413:GH413)</f>
        <v>799324.87</v>
      </c>
    </row>
    <row r="414" spans="1:191" ht="10.5">
      <c r="A414" s="7" t="s">
        <v>539</v>
      </c>
      <c r="B414" s="726" t="s">
        <v>540</v>
      </c>
      <c r="C414" s="726"/>
      <c r="D414" s="72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116"/>
      <c r="AE414" s="116"/>
      <c r="AF414" s="116"/>
      <c r="AG414" s="116"/>
      <c r="AH414" s="116"/>
      <c r="AI414" s="116"/>
      <c r="AJ414" s="116"/>
      <c r="AK414" s="116"/>
      <c r="AL414" s="116"/>
      <c r="AM414" s="116"/>
      <c r="AN414" s="116"/>
      <c r="AO414" s="116"/>
      <c r="AP414" s="116"/>
      <c r="AQ414" s="116"/>
      <c r="AR414" s="116"/>
      <c r="AS414" s="116"/>
      <c r="AT414" s="116"/>
      <c r="AU414" s="116"/>
      <c r="AV414" s="116"/>
      <c r="AW414" s="116"/>
      <c r="AX414" s="116"/>
      <c r="AY414" s="116"/>
      <c r="AZ414" s="116"/>
      <c r="BA414" s="116"/>
      <c r="BB414" s="116"/>
      <c r="BC414" s="116"/>
      <c r="BD414" s="116"/>
      <c r="BE414" s="116"/>
      <c r="BF414" s="116"/>
      <c r="BG414" s="116"/>
      <c r="BH414" s="116"/>
      <c r="BI414" s="116"/>
      <c r="BJ414" s="116"/>
      <c r="BK414" s="116"/>
      <c r="BL414" s="116"/>
      <c r="BM414" s="116"/>
      <c r="BN414" s="116"/>
      <c r="BO414" s="116"/>
      <c r="BP414" s="116"/>
      <c r="BQ414" s="116"/>
      <c r="BR414" s="116"/>
      <c r="BS414" s="116"/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  <c r="EA414" s="116"/>
      <c r="EB414" s="116"/>
      <c r="EC414" s="116"/>
      <c r="ED414" s="116"/>
      <c r="EE414" s="116"/>
      <c r="EF414" s="116"/>
      <c r="EG414" s="116"/>
      <c r="EH414" s="116"/>
      <c r="EI414" s="116"/>
      <c r="EJ414" s="116"/>
      <c r="EK414" s="116"/>
      <c r="EL414" s="116"/>
      <c r="EM414" s="116"/>
      <c r="EN414" s="116"/>
      <c r="EO414" s="116"/>
      <c r="EP414" s="116"/>
      <c r="EQ414" s="116"/>
      <c r="ER414" s="116"/>
      <c r="ES414" s="116"/>
      <c r="ET414" s="116"/>
      <c r="EU414" s="116"/>
      <c r="EV414" s="116"/>
      <c r="EW414" s="116"/>
      <c r="EX414" s="116"/>
      <c r="EY414" s="116"/>
      <c r="EZ414" s="116"/>
      <c r="FA414" s="116"/>
      <c r="FB414" s="116"/>
      <c r="FC414" s="116"/>
      <c r="FD414" s="116"/>
      <c r="FE414" s="116"/>
      <c r="FF414" s="116"/>
      <c r="FG414" s="116"/>
      <c r="FH414" s="116"/>
      <c r="FI414" s="116"/>
      <c r="FJ414" s="116"/>
      <c r="FK414" s="116"/>
      <c r="FL414" s="116"/>
      <c r="FM414" s="116"/>
      <c r="FN414" s="116"/>
      <c r="FO414" s="116"/>
      <c r="FP414" s="116"/>
      <c r="FQ414" s="116"/>
      <c r="FR414" s="116"/>
      <c r="FS414" s="116"/>
      <c r="FT414" s="116"/>
      <c r="FU414" s="116"/>
      <c r="FV414" s="116"/>
      <c r="FW414" s="116"/>
      <c r="FX414" s="116"/>
      <c r="FY414" s="116"/>
      <c r="FZ414" s="116"/>
      <c r="GA414" s="116"/>
      <c r="GB414" s="116"/>
      <c r="GC414" s="116"/>
      <c r="GD414" s="116"/>
      <c r="GE414" s="116"/>
      <c r="GF414" s="116"/>
      <c r="GG414" s="116"/>
      <c r="GH414" s="116"/>
      <c r="GI414" s="116"/>
    </row>
    <row r="415" spans="1:191">
      <c r="A415" s="727" t="s">
        <v>0</v>
      </c>
      <c r="B415" s="727"/>
      <c r="C415" s="9" t="s">
        <v>233</v>
      </c>
      <c r="D415" t="s">
        <v>234</v>
      </c>
      <c r="E415" s="113">
        <v>0</v>
      </c>
      <c r="F415" s="113">
        <v>0</v>
      </c>
      <c r="G415" s="113">
        <v>0</v>
      </c>
      <c r="H415" s="113">
        <v>0</v>
      </c>
      <c r="I415" s="113">
        <v>0</v>
      </c>
      <c r="J415" s="113">
        <v>0</v>
      </c>
      <c r="K415" s="113">
        <v>0</v>
      </c>
      <c r="L415" s="113">
        <v>0</v>
      </c>
      <c r="M415" s="113">
        <v>0</v>
      </c>
      <c r="N415" s="113">
        <v>0</v>
      </c>
      <c r="O415" s="113">
        <v>1491.74</v>
      </c>
      <c r="P415" s="113">
        <v>0</v>
      </c>
      <c r="Q415" s="113">
        <v>0</v>
      </c>
      <c r="R415" s="113">
        <v>0</v>
      </c>
      <c r="S415" s="113">
        <v>0</v>
      </c>
      <c r="T415" s="113">
        <v>0</v>
      </c>
      <c r="U415" s="113">
        <v>0</v>
      </c>
      <c r="V415" s="113">
        <v>0</v>
      </c>
      <c r="W415" s="113">
        <v>0</v>
      </c>
      <c r="X415" s="113">
        <v>0</v>
      </c>
      <c r="Y415" s="113">
        <v>0</v>
      </c>
      <c r="Z415" s="113">
        <v>0</v>
      </c>
      <c r="AA415" s="113">
        <v>0</v>
      </c>
      <c r="AB415" s="113">
        <v>0</v>
      </c>
      <c r="AC415" s="113">
        <v>0</v>
      </c>
      <c r="AD415" s="113">
        <v>0</v>
      </c>
      <c r="AE415" s="113">
        <v>0</v>
      </c>
      <c r="AF415" s="113">
        <v>0</v>
      </c>
      <c r="AG415" s="113">
        <v>0</v>
      </c>
      <c r="AH415" s="113">
        <v>0</v>
      </c>
      <c r="AI415" s="113">
        <v>0</v>
      </c>
      <c r="AJ415" s="113">
        <v>0</v>
      </c>
      <c r="AK415" s="113">
        <v>0</v>
      </c>
      <c r="AL415" s="113">
        <v>0</v>
      </c>
      <c r="AM415" s="113">
        <v>0</v>
      </c>
      <c r="AN415" s="113">
        <v>0</v>
      </c>
      <c r="AO415" s="113">
        <v>1795.62</v>
      </c>
      <c r="AP415" s="113">
        <v>0</v>
      </c>
      <c r="AQ415" s="113">
        <v>0</v>
      </c>
      <c r="AR415" s="113">
        <v>0</v>
      </c>
      <c r="AS415" s="113">
        <v>5293</v>
      </c>
      <c r="AT415" s="113">
        <v>0</v>
      </c>
      <c r="AU415" s="113">
        <v>0</v>
      </c>
      <c r="AV415" s="113">
        <v>409.4</v>
      </c>
      <c r="AW415" s="113">
        <v>0</v>
      </c>
      <c r="AX415" s="113">
        <v>0</v>
      </c>
      <c r="AY415" s="113">
        <v>0</v>
      </c>
      <c r="AZ415" s="113">
        <v>0</v>
      </c>
      <c r="BA415" s="113">
        <v>0</v>
      </c>
      <c r="BB415" s="113">
        <v>0</v>
      </c>
      <c r="BC415" s="113">
        <v>0</v>
      </c>
      <c r="BD415" s="113">
        <v>0</v>
      </c>
      <c r="BE415" s="113">
        <v>0</v>
      </c>
      <c r="BF415" s="113">
        <v>0</v>
      </c>
      <c r="BG415" s="113">
        <v>0</v>
      </c>
      <c r="BH415" s="113">
        <v>0</v>
      </c>
      <c r="BI415" s="113">
        <v>0</v>
      </c>
      <c r="BJ415" s="113">
        <v>0</v>
      </c>
      <c r="BK415" s="113">
        <v>0</v>
      </c>
      <c r="BL415" s="113">
        <v>0</v>
      </c>
      <c r="BM415" s="113">
        <v>0</v>
      </c>
      <c r="BN415" s="113">
        <v>0</v>
      </c>
      <c r="BO415" s="113">
        <v>0</v>
      </c>
      <c r="BP415" s="113">
        <v>0</v>
      </c>
      <c r="BQ415" s="113">
        <v>0</v>
      </c>
      <c r="BR415" s="113">
        <v>0</v>
      </c>
      <c r="BS415" s="113">
        <v>0</v>
      </c>
      <c r="BT415" s="113">
        <v>0</v>
      </c>
      <c r="BU415" s="113">
        <v>0</v>
      </c>
      <c r="BV415" s="113">
        <v>0</v>
      </c>
      <c r="BW415" s="113">
        <v>0</v>
      </c>
      <c r="BX415" s="113">
        <v>0</v>
      </c>
      <c r="BY415" s="113">
        <v>0</v>
      </c>
      <c r="BZ415" s="113">
        <v>0</v>
      </c>
      <c r="CA415" s="113">
        <v>2667.01</v>
      </c>
      <c r="CB415" s="113">
        <v>0</v>
      </c>
      <c r="CC415" s="113">
        <v>0</v>
      </c>
      <c r="CD415" s="113">
        <v>0</v>
      </c>
      <c r="CE415" s="113">
        <v>0</v>
      </c>
      <c r="CF415" s="113">
        <v>0</v>
      </c>
      <c r="CG415" s="113">
        <v>0</v>
      </c>
      <c r="CH415" s="113">
        <v>0</v>
      </c>
      <c r="CI415" s="113">
        <v>0</v>
      </c>
      <c r="CJ415" s="113">
        <v>0</v>
      </c>
      <c r="CK415" s="113">
        <v>0</v>
      </c>
      <c r="CL415" s="113">
        <v>0</v>
      </c>
      <c r="CM415" s="113">
        <v>0</v>
      </c>
      <c r="CN415" s="113">
        <v>0</v>
      </c>
      <c r="CO415" s="113">
        <v>0</v>
      </c>
      <c r="CP415" s="113">
        <v>0</v>
      </c>
      <c r="CQ415" s="113">
        <v>0</v>
      </c>
      <c r="CR415" s="113">
        <v>0</v>
      </c>
      <c r="CS415" s="113">
        <v>0</v>
      </c>
      <c r="CT415" s="113">
        <v>0</v>
      </c>
      <c r="CU415" s="113">
        <v>0</v>
      </c>
      <c r="CV415" s="113">
        <v>0</v>
      </c>
      <c r="CW415" s="113">
        <v>0</v>
      </c>
      <c r="CX415" s="113">
        <v>0</v>
      </c>
      <c r="CY415" s="113">
        <v>0</v>
      </c>
      <c r="CZ415" s="113">
        <v>0</v>
      </c>
      <c r="DA415" s="113">
        <v>0</v>
      </c>
      <c r="DB415" s="113">
        <v>0</v>
      </c>
      <c r="DC415" s="113">
        <v>0</v>
      </c>
      <c r="DD415" s="113">
        <v>0</v>
      </c>
      <c r="DE415" s="113">
        <v>0</v>
      </c>
      <c r="DF415" s="113">
        <v>0</v>
      </c>
      <c r="DG415" s="113">
        <v>3900.22</v>
      </c>
      <c r="DH415" s="113">
        <v>0</v>
      </c>
      <c r="DI415" s="113">
        <v>0</v>
      </c>
      <c r="DJ415" s="113">
        <v>0</v>
      </c>
      <c r="DK415" s="113">
        <v>0</v>
      </c>
      <c r="DL415" s="113">
        <v>0</v>
      </c>
      <c r="DM415" s="113">
        <v>0</v>
      </c>
      <c r="DN415" s="113">
        <v>0</v>
      </c>
      <c r="DO415" s="113">
        <v>0</v>
      </c>
      <c r="DP415" s="113">
        <v>0</v>
      </c>
      <c r="DQ415" s="113">
        <v>0</v>
      </c>
      <c r="DR415" s="113">
        <v>0</v>
      </c>
      <c r="DS415" s="113">
        <v>0</v>
      </c>
      <c r="DT415" s="113">
        <v>0</v>
      </c>
      <c r="DU415" s="113">
        <v>0</v>
      </c>
      <c r="DV415" s="113">
        <v>0</v>
      </c>
      <c r="DW415" s="113">
        <v>0</v>
      </c>
      <c r="DX415" s="113">
        <v>0</v>
      </c>
      <c r="DY415" s="113">
        <v>0</v>
      </c>
      <c r="DZ415" s="113">
        <v>0</v>
      </c>
      <c r="EA415" s="113">
        <v>0</v>
      </c>
      <c r="EB415" s="113">
        <v>0</v>
      </c>
      <c r="EC415" s="113">
        <v>0</v>
      </c>
      <c r="ED415" s="113">
        <v>0</v>
      </c>
      <c r="EE415" s="113">
        <v>0</v>
      </c>
      <c r="EF415" s="113">
        <v>0</v>
      </c>
      <c r="EG415" s="113">
        <v>3642</v>
      </c>
      <c r="EH415" s="113">
        <v>0</v>
      </c>
      <c r="EI415" s="113">
        <v>3005.64</v>
      </c>
      <c r="EJ415" s="113">
        <v>0</v>
      </c>
      <c r="EK415" s="113">
        <v>0</v>
      </c>
      <c r="EL415" s="113">
        <v>0</v>
      </c>
      <c r="EM415" s="113">
        <v>0</v>
      </c>
      <c r="EN415" s="113">
        <v>0</v>
      </c>
      <c r="EO415" s="113">
        <v>0</v>
      </c>
      <c r="EP415" s="113">
        <v>0</v>
      </c>
      <c r="EQ415" s="113">
        <v>0</v>
      </c>
      <c r="ER415" s="113">
        <v>0</v>
      </c>
      <c r="ES415" s="113">
        <v>1399.66</v>
      </c>
      <c r="ET415" s="113">
        <v>0</v>
      </c>
      <c r="EU415" s="113">
        <v>0</v>
      </c>
      <c r="EV415" s="113">
        <v>0</v>
      </c>
      <c r="EW415" s="113">
        <v>0</v>
      </c>
      <c r="EX415" s="113">
        <v>2197.98</v>
      </c>
      <c r="EY415" s="113">
        <v>0</v>
      </c>
      <c r="EZ415" s="113">
        <v>0</v>
      </c>
      <c r="FA415" s="113">
        <v>0</v>
      </c>
      <c r="FB415" s="113">
        <v>0</v>
      </c>
      <c r="FC415" s="113">
        <v>0</v>
      </c>
      <c r="FD415" s="113">
        <v>0</v>
      </c>
      <c r="FE415" s="113">
        <v>0</v>
      </c>
      <c r="FF415" s="113">
        <v>0</v>
      </c>
      <c r="FG415" s="113">
        <v>0</v>
      </c>
      <c r="FH415" s="113">
        <v>0</v>
      </c>
      <c r="FI415" s="113">
        <v>0</v>
      </c>
      <c r="FJ415" s="113">
        <v>0</v>
      </c>
      <c r="FK415" s="113">
        <v>0</v>
      </c>
      <c r="FL415" s="113">
        <v>0</v>
      </c>
      <c r="FM415" s="113">
        <v>3992</v>
      </c>
      <c r="FN415" s="113">
        <v>0</v>
      </c>
      <c r="FO415" s="113">
        <v>0</v>
      </c>
      <c r="FP415" s="113">
        <v>0</v>
      </c>
      <c r="FQ415" s="113">
        <v>0</v>
      </c>
      <c r="FR415" s="113">
        <v>3132</v>
      </c>
      <c r="FS415" s="113">
        <v>0</v>
      </c>
      <c r="FT415" s="113">
        <v>0</v>
      </c>
      <c r="FU415" s="113">
        <v>0</v>
      </c>
      <c r="FV415" s="113">
        <v>0</v>
      </c>
      <c r="FW415" s="113">
        <v>0</v>
      </c>
      <c r="FX415" s="113">
        <v>0</v>
      </c>
      <c r="FY415" s="113">
        <v>0</v>
      </c>
      <c r="FZ415" s="113">
        <v>0</v>
      </c>
      <c r="GA415" s="113">
        <v>0</v>
      </c>
      <c r="GB415" s="113">
        <v>0</v>
      </c>
      <c r="GC415" s="113">
        <v>0</v>
      </c>
      <c r="GD415" s="113">
        <v>0</v>
      </c>
      <c r="GE415" s="113">
        <v>0</v>
      </c>
      <c r="GF415" s="113">
        <v>0</v>
      </c>
      <c r="GG415" s="113">
        <v>0</v>
      </c>
      <c r="GH415" s="113">
        <v>0</v>
      </c>
      <c r="GI415" s="113">
        <f>SUM(E415:GH415)</f>
        <v>32926.269999999997</v>
      </c>
    </row>
    <row r="416" spans="1:191">
      <c r="A416" s="727" t="s">
        <v>0</v>
      </c>
      <c r="B416" s="727"/>
      <c r="C416" s="9" t="s">
        <v>244</v>
      </c>
      <c r="D416" t="s">
        <v>245</v>
      </c>
      <c r="E416" s="113">
        <v>0</v>
      </c>
      <c r="F416" s="113">
        <v>0</v>
      </c>
      <c r="G416" s="113">
        <v>0</v>
      </c>
      <c r="H416" s="113">
        <v>17100.419999999998</v>
      </c>
      <c r="I416" s="113">
        <v>367417.55</v>
      </c>
      <c r="J416" s="113">
        <v>0</v>
      </c>
      <c r="K416" s="113">
        <v>1636.37</v>
      </c>
      <c r="L416" s="113">
        <v>0</v>
      </c>
      <c r="M416" s="113">
        <v>0</v>
      </c>
      <c r="N416" s="113">
        <v>0</v>
      </c>
      <c r="O416" s="113">
        <v>7762.62</v>
      </c>
      <c r="P416" s="113">
        <v>0</v>
      </c>
      <c r="Q416" s="113">
        <v>10530.44</v>
      </c>
      <c r="R416" s="113">
        <v>0</v>
      </c>
      <c r="S416" s="113">
        <v>0</v>
      </c>
      <c r="T416" s="113">
        <v>0</v>
      </c>
      <c r="U416" s="113">
        <v>0</v>
      </c>
      <c r="V416" s="113">
        <v>23800.93</v>
      </c>
      <c r="W416" s="113">
        <v>1450.06</v>
      </c>
      <c r="X416" s="113">
        <v>37439.64</v>
      </c>
      <c r="Y416" s="113">
        <v>2982.89</v>
      </c>
      <c r="Z416" s="113">
        <v>31539.53</v>
      </c>
      <c r="AA416" s="113">
        <v>0</v>
      </c>
      <c r="AB416" s="113">
        <v>0</v>
      </c>
      <c r="AC416" s="113">
        <v>4125.7</v>
      </c>
      <c r="AD416" s="113">
        <v>0</v>
      </c>
      <c r="AE416" s="113">
        <v>0</v>
      </c>
      <c r="AF416" s="113">
        <v>4151.22</v>
      </c>
      <c r="AG416" s="113">
        <v>10309.43</v>
      </c>
      <c r="AH416" s="113">
        <v>3388</v>
      </c>
      <c r="AI416" s="113">
        <v>1458.53</v>
      </c>
      <c r="AJ416" s="113">
        <v>0</v>
      </c>
      <c r="AK416" s="113">
        <v>1714.5</v>
      </c>
      <c r="AL416" s="113">
        <v>0</v>
      </c>
      <c r="AM416" s="113">
        <v>0</v>
      </c>
      <c r="AN416" s="113">
        <v>0</v>
      </c>
      <c r="AO416" s="113">
        <v>0</v>
      </c>
      <c r="AP416" s="113">
        <v>0</v>
      </c>
      <c r="AQ416" s="113">
        <v>3036.95</v>
      </c>
      <c r="AR416" s="113">
        <v>2358.25</v>
      </c>
      <c r="AS416" s="113">
        <v>0</v>
      </c>
      <c r="AT416" s="113">
        <v>20212.310000000001</v>
      </c>
      <c r="AU416" s="113">
        <v>16226.32</v>
      </c>
      <c r="AV416" s="113">
        <v>0</v>
      </c>
      <c r="AW416" s="113">
        <v>5460.56</v>
      </c>
      <c r="AX416" s="113">
        <v>0</v>
      </c>
      <c r="AY416" s="113">
        <v>12238.91</v>
      </c>
      <c r="AZ416" s="113">
        <v>0</v>
      </c>
      <c r="BA416" s="113">
        <v>0</v>
      </c>
      <c r="BB416" s="113">
        <v>0</v>
      </c>
      <c r="BC416" s="113">
        <v>0</v>
      </c>
      <c r="BD416" s="113">
        <v>0</v>
      </c>
      <c r="BE416" s="113">
        <v>7685.88</v>
      </c>
      <c r="BF416" s="113">
        <v>28150</v>
      </c>
      <c r="BG416" s="113">
        <v>0</v>
      </c>
      <c r="BH416" s="113">
        <v>0</v>
      </c>
      <c r="BI416" s="113">
        <v>3235</v>
      </c>
      <c r="BJ416" s="113">
        <v>6355.39</v>
      </c>
      <c r="BK416" s="113">
        <v>0</v>
      </c>
      <c r="BL416" s="113">
        <v>0</v>
      </c>
      <c r="BM416" s="113">
        <v>0</v>
      </c>
      <c r="BN416" s="113">
        <v>0</v>
      </c>
      <c r="BO416" s="113">
        <v>7752</v>
      </c>
      <c r="BP416" s="113">
        <v>0</v>
      </c>
      <c r="BQ416" s="113">
        <v>1104.45</v>
      </c>
      <c r="BR416" s="113">
        <v>0</v>
      </c>
      <c r="BS416" s="113">
        <v>0</v>
      </c>
      <c r="BT416" s="113">
        <v>0</v>
      </c>
      <c r="BU416" s="113">
        <v>9310.3700000000008</v>
      </c>
      <c r="BV416" s="113">
        <v>72864.679999999993</v>
      </c>
      <c r="BW416" s="113">
        <v>0</v>
      </c>
      <c r="BX416" s="113">
        <v>0</v>
      </c>
      <c r="BY416" s="113">
        <v>7260</v>
      </c>
      <c r="BZ416" s="113">
        <v>0</v>
      </c>
      <c r="CA416" s="113">
        <v>5964</v>
      </c>
      <c r="CB416" s="113">
        <v>22171.66</v>
      </c>
      <c r="CC416" s="113">
        <v>0</v>
      </c>
      <c r="CD416" s="113">
        <v>35951.57</v>
      </c>
      <c r="CE416" s="113">
        <v>2172.98</v>
      </c>
      <c r="CF416" s="113">
        <v>0</v>
      </c>
      <c r="CG416" s="113">
        <v>6885.29</v>
      </c>
      <c r="CH416" s="113">
        <v>0</v>
      </c>
      <c r="CI416" s="113">
        <v>2956</v>
      </c>
      <c r="CJ416" s="113">
        <v>6829</v>
      </c>
      <c r="CK416" s="113">
        <v>0</v>
      </c>
      <c r="CL416" s="113">
        <v>0</v>
      </c>
      <c r="CM416" s="113">
        <v>461.4</v>
      </c>
      <c r="CN416" s="113">
        <v>0</v>
      </c>
      <c r="CO416" s="113">
        <v>0</v>
      </c>
      <c r="CP416" s="113">
        <v>0</v>
      </c>
      <c r="CQ416" s="113">
        <v>0</v>
      </c>
      <c r="CR416" s="113">
        <v>9707</v>
      </c>
      <c r="CS416" s="113">
        <v>0</v>
      </c>
      <c r="CT416" s="113">
        <v>0</v>
      </c>
      <c r="CU416" s="113">
        <v>0</v>
      </c>
      <c r="CV416" s="113">
        <v>0</v>
      </c>
      <c r="CW416" s="113">
        <v>0</v>
      </c>
      <c r="CX416" s="113">
        <v>0</v>
      </c>
      <c r="CY416" s="113">
        <v>0</v>
      </c>
      <c r="CZ416" s="113">
        <v>2289.64</v>
      </c>
      <c r="DA416" s="113">
        <v>9694.24</v>
      </c>
      <c r="DB416" s="113">
        <v>4872.92</v>
      </c>
      <c r="DC416" s="113">
        <v>0</v>
      </c>
      <c r="DD416" s="113">
        <v>0</v>
      </c>
      <c r="DE416" s="113">
        <v>0</v>
      </c>
      <c r="DF416" s="113">
        <v>0</v>
      </c>
      <c r="DG416" s="113">
        <v>81726.44</v>
      </c>
      <c r="DH416" s="113">
        <v>0</v>
      </c>
      <c r="DI416" s="113">
        <v>0</v>
      </c>
      <c r="DJ416" s="113">
        <v>0</v>
      </c>
      <c r="DK416" s="113">
        <v>0</v>
      </c>
      <c r="DL416" s="113">
        <v>0</v>
      </c>
      <c r="DM416" s="113">
        <v>28453.89</v>
      </c>
      <c r="DN416" s="113">
        <v>0</v>
      </c>
      <c r="DO416" s="113">
        <v>4019</v>
      </c>
      <c r="DP416" s="113">
        <v>21061.46</v>
      </c>
      <c r="DQ416" s="113">
        <v>0</v>
      </c>
      <c r="DR416" s="113">
        <v>0</v>
      </c>
      <c r="DS416" s="113">
        <v>0</v>
      </c>
      <c r="DT416" s="113">
        <v>0</v>
      </c>
      <c r="DU416" s="113">
        <v>0</v>
      </c>
      <c r="DV416" s="113">
        <v>0</v>
      </c>
      <c r="DW416" s="113">
        <v>0</v>
      </c>
      <c r="DX416" s="113">
        <v>0</v>
      </c>
      <c r="DY416" s="113">
        <v>922.32</v>
      </c>
      <c r="DZ416" s="113">
        <v>0</v>
      </c>
      <c r="EA416" s="113">
        <v>0</v>
      </c>
      <c r="EB416" s="113">
        <v>0</v>
      </c>
      <c r="EC416" s="113">
        <v>0</v>
      </c>
      <c r="ED416" s="113">
        <v>0</v>
      </c>
      <c r="EE416" s="113">
        <v>100.62</v>
      </c>
      <c r="EF416" s="113">
        <v>0</v>
      </c>
      <c r="EG416" s="113">
        <v>0</v>
      </c>
      <c r="EH416" s="113">
        <v>0</v>
      </c>
      <c r="EI416" s="113">
        <v>0</v>
      </c>
      <c r="EJ416" s="113">
        <v>527.28</v>
      </c>
      <c r="EK416" s="113">
        <v>0</v>
      </c>
      <c r="EL416" s="113">
        <v>3763.81</v>
      </c>
      <c r="EM416" s="113">
        <v>0</v>
      </c>
      <c r="EN416" s="113">
        <v>0</v>
      </c>
      <c r="EO416" s="113">
        <v>821.63</v>
      </c>
      <c r="EP416" s="113">
        <v>6319.13</v>
      </c>
      <c r="EQ416" s="113">
        <v>0</v>
      </c>
      <c r="ER416" s="113">
        <v>0</v>
      </c>
      <c r="ES416" s="113">
        <v>0</v>
      </c>
      <c r="ET416" s="113">
        <v>0</v>
      </c>
      <c r="EU416" s="113">
        <v>0</v>
      </c>
      <c r="EV416" s="113">
        <v>0</v>
      </c>
      <c r="EW416" s="113">
        <v>3581.71</v>
      </c>
      <c r="EX416" s="113">
        <v>0</v>
      </c>
      <c r="EY416" s="113">
        <v>3685</v>
      </c>
      <c r="EZ416" s="113">
        <v>0</v>
      </c>
      <c r="FA416" s="113">
        <v>0</v>
      </c>
      <c r="FB416" s="113">
        <v>3162</v>
      </c>
      <c r="FC416" s="113">
        <v>0</v>
      </c>
      <c r="FD416" s="113">
        <v>3589.51</v>
      </c>
      <c r="FE416" s="113">
        <v>0</v>
      </c>
      <c r="FF416" s="113">
        <v>0</v>
      </c>
      <c r="FG416" s="113">
        <v>3464.59</v>
      </c>
      <c r="FH416" s="113">
        <v>2848</v>
      </c>
      <c r="FI416" s="113">
        <v>0</v>
      </c>
      <c r="FJ416" s="113">
        <v>0</v>
      </c>
      <c r="FK416" s="113">
        <v>0</v>
      </c>
      <c r="FL416" s="113">
        <v>0</v>
      </c>
      <c r="FM416" s="113">
        <v>0</v>
      </c>
      <c r="FN416" s="113">
        <v>0</v>
      </c>
      <c r="FO416" s="113">
        <v>0</v>
      </c>
      <c r="FP416" s="113">
        <v>0</v>
      </c>
      <c r="FQ416" s="113">
        <v>0</v>
      </c>
      <c r="FR416" s="113">
        <v>0</v>
      </c>
      <c r="FS416" s="113">
        <v>0</v>
      </c>
      <c r="FT416" s="113">
        <v>0</v>
      </c>
      <c r="FU416" s="113">
        <v>0</v>
      </c>
      <c r="FV416" s="113">
        <v>3199.8</v>
      </c>
      <c r="FW416" s="113">
        <v>0</v>
      </c>
      <c r="FX416" s="113">
        <v>0</v>
      </c>
      <c r="FY416" s="113">
        <v>0</v>
      </c>
      <c r="FZ416" s="113">
        <v>2323.2600000000002</v>
      </c>
      <c r="GA416" s="113">
        <v>0</v>
      </c>
      <c r="GB416" s="113">
        <v>0</v>
      </c>
      <c r="GC416" s="113">
        <v>0</v>
      </c>
      <c r="GD416" s="113">
        <v>0</v>
      </c>
      <c r="GE416" s="113">
        <v>0</v>
      </c>
      <c r="GF416" s="113">
        <v>0</v>
      </c>
      <c r="GG416" s="113">
        <v>0</v>
      </c>
      <c r="GH416" s="113">
        <v>0</v>
      </c>
      <c r="GI416" s="113">
        <f>SUM(E416:GH416)</f>
        <v>1013584.05</v>
      </c>
    </row>
    <row r="417" spans="1:191">
      <c r="A417" s="727" t="s">
        <v>0</v>
      </c>
      <c r="B417" s="727"/>
      <c r="C417" s="9" t="s">
        <v>541</v>
      </c>
      <c r="D417" t="s">
        <v>542</v>
      </c>
      <c r="E417" s="113">
        <v>0</v>
      </c>
      <c r="F417" s="113">
        <v>0</v>
      </c>
      <c r="G417" s="113">
        <v>0</v>
      </c>
      <c r="H417" s="113">
        <v>943.66</v>
      </c>
      <c r="I417" s="113">
        <v>4454.3100000000004</v>
      </c>
      <c r="J417" s="113">
        <v>0</v>
      </c>
      <c r="K417" s="113">
        <v>0</v>
      </c>
      <c r="L417" s="113">
        <v>0</v>
      </c>
      <c r="M417" s="113">
        <v>0</v>
      </c>
      <c r="N417" s="113">
        <v>0</v>
      </c>
      <c r="O417" s="113">
        <v>0</v>
      </c>
      <c r="P417" s="113">
        <v>0</v>
      </c>
      <c r="Q417" s="113">
        <v>0</v>
      </c>
      <c r="R417" s="113">
        <v>0</v>
      </c>
      <c r="S417" s="113">
        <v>0</v>
      </c>
      <c r="T417" s="113">
        <v>0</v>
      </c>
      <c r="U417" s="113">
        <v>0</v>
      </c>
      <c r="V417" s="113">
        <v>0</v>
      </c>
      <c r="W417" s="113">
        <v>0</v>
      </c>
      <c r="X417" s="113">
        <v>0</v>
      </c>
      <c r="Y417" s="113">
        <v>0</v>
      </c>
      <c r="Z417" s="113">
        <v>0</v>
      </c>
      <c r="AA417" s="113">
        <v>0</v>
      </c>
      <c r="AB417" s="113">
        <v>0</v>
      </c>
      <c r="AC417" s="113">
        <v>0</v>
      </c>
      <c r="AD417" s="113">
        <v>0</v>
      </c>
      <c r="AE417" s="113">
        <v>0</v>
      </c>
      <c r="AF417" s="113">
        <v>0</v>
      </c>
      <c r="AG417" s="113">
        <v>0</v>
      </c>
      <c r="AH417" s="113">
        <v>0</v>
      </c>
      <c r="AI417" s="113">
        <v>0</v>
      </c>
      <c r="AJ417" s="113">
        <v>0</v>
      </c>
      <c r="AK417" s="113">
        <v>0</v>
      </c>
      <c r="AL417" s="113">
        <v>0</v>
      </c>
      <c r="AM417" s="113">
        <v>0</v>
      </c>
      <c r="AN417" s="113">
        <v>0</v>
      </c>
      <c r="AO417" s="113">
        <v>0</v>
      </c>
      <c r="AP417" s="113">
        <v>1192.42</v>
      </c>
      <c r="AQ417" s="113">
        <v>0</v>
      </c>
      <c r="AR417" s="113">
        <v>0</v>
      </c>
      <c r="AS417" s="113">
        <v>0</v>
      </c>
      <c r="AT417" s="113">
        <v>0</v>
      </c>
      <c r="AU417" s="113">
        <v>0</v>
      </c>
      <c r="AV417" s="113">
        <v>0</v>
      </c>
      <c r="AW417" s="113">
        <v>107.55</v>
      </c>
      <c r="AX417" s="113">
        <v>0</v>
      </c>
      <c r="AY417" s="113">
        <v>0</v>
      </c>
      <c r="AZ417" s="113">
        <v>0</v>
      </c>
      <c r="BA417" s="113">
        <v>0</v>
      </c>
      <c r="BB417" s="113">
        <v>7523.96</v>
      </c>
      <c r="BC417" s="113">
        <v>119826.36</v>
      </c>
      <c r="BD417" s="113">
        <v>0</v>
      </c>
      <c r="BE417" s="113">
        <v>0</v>
      </c>
      <c r="BF417" s="113">
        <v>0</v>
      </c>
      <c r="BG417" s="113">
        <v>0</v>
      </c>
      <c r="BH417" s="113">
        <v>0</v>
      </c>
      <c r="BI417" s="113">
        <v>0</v>
      </c>
      <c r="BJ417" s="113">
        <v>0</v>
      </c>
      <c r="BK417" s="113">
        <v>0</v>
      </c>
      <c r="BL417" s="113">
        <v>0</v>
      </c>
      <c r="BM417" s="113">
        <v>0</v>
      </c>
      <c r="BN417" s="113">
        <v>989</v>
      </c>
      <c r="BO417" s="113">
        <v>0</v>
      </c>
      <c r="BP417" s="113">
        <v>0</v>
      </c>
      <c r="BQ417" s="113">
        <v>0</v>
      </c>
      <c r="BR417" s="113">
        <v>0</v>
      </c>
      <c r="BS417" s="113">
        <v>0</v>
      </c>
      <c r="BT417" s="113">
        <v>0</v>
      </c>
      <c r="BU417" s="113">
        <v>0</v>
      </c>
      <c r="BV417" s="113">
        <v>0</v>
      </c>
      <c r="BW417" s="113">
        <v>0</v>
      </c>
      <c r="BX417" s="113">
        <v>0</v>
      </c>
      <c r="BY417" s="113">
        <v>0</v>
      </c>
      <c r="BZ417" s="113">
        <v>0</v>
      </c>
      <c r="CA417" s="113">
        <v>0</v>
      </c>
      <c r="CB417" s="113">
        <v>0</v>
      </c>
      <c r="CC417" s="113">
        <v>0</v>
      </c>
      <c r="CD417" s="113">
        <v>0</v>
      </c>
      <c r="CE417" s="113">
        <v>0</v>
      </c>
      <c r="CF417" s="113">
        <v>0</v>
      </c>
      <c r="CG417" s="113">
        <v>0</v>
      </c>
      <c r="CH417" s="113">
        <v>0</v>
      </c>
      <c r="CI417" s="113">
        <v>0</v>
      </c>
      <c r="CJ417" s="113">
        <v>0</v>
      </c>
      <c r="CK417" s="113">
        <v>0</v>
      </c>
      <c r="CL417" s="113">
        <v>0</v>
      </c>
      <c r="CM417" s="113">
        <v>0</v>
      </c>
      <c r="CN417" s="113">
        <v>0</v>
      </c>
      <c r="CO417" s="113">
        <v>6699.9</v>
      </c>
      <c r="CP417" s="113">
        <v>0</v>
      </c>
      <c r="CQ417" s="113">
        <v>0</v>
      </c>
      <c r="CR417" s="113">
        <v>0</v>
      </c>
      <c r="CS417" s="113">
        <v>0</v>
      </c>
      <c r="CT417" s="113">
        <v>0</v>
      </c>
      <c r="CU417" s="113">
        <v>5135</v>
      </c>
      <c r="CV417" s="113">
        <v>0</v>
      </c>
      <c r="CW417" s="113">
        <v>1049</v>
      </c>
      <c r="CX417" s="113">
        <v>0</v>
      </c>
      <c r="CY417" s="113">
        <v>0</v>
      </c>
      <c r="CZ417" s="113">
        <v>0</v>
      </c>
      <c r="DA417" s="113">
        <v>5626.82</v>
      </c>
      <c r="DB417" s="113">
        <v>0</v>
      </c>
      <c r="DC417" s="113">
        <v>0</v>
      </c>
      <c r="DD417" s="113">
        <v>6305.47</v>
      </c>
      <c r="DE417" s="113">
        <v>0</v>
      </c>
      <c r="DF417" s="113">
        <v>0</v>
      </c>
      <c r="DG417" s="113">
        <v>0</v>
      </c>
      <c r="DH417" s="113">
        <v>150.26</v>
      </c>
      <c r="DI417" s="113">
        <v>0</v>
      </c>
      <c r="DJ417" s="113">
        <v>0</v>
      </c>
      <c r="DK417" s="113">
        <v>0</v>
      </c>
      <c r="DL417" s="113">
        <v>0</v>
      </c>
      <c r="DM417" s="113">
        <v>0</v>
      </c>
      <c r="DN417" s="113">
        <v>16681.23</v>
      </c>
      <c r="DO417" s="113">
        <v>0</v>
      </c>
      <c r="DP417" s="113">
        <v>0</v>
      </c>
      <c r="DQ417" s="113">
        <v>0</v>
      </c>
      <c r="DR417" s="113">
        <v>12346.72</v>
      </c>
      <c r="DS417" s="113">
        <v>0</v>
      </c>
      <c r="DT417" s="113">
        <v>0</v>
      </c>
      <c r="DU417" s="113">
        <v>0</v>
      </c>
      <c r="DV417" s="113">
        <v>0</v>
      </c>
      <c r="DW417" s="113">
        <v>0</v>
      </c>
      <c r="DX417" s="113">
        <v>0</v>
      </c>
      <c r="DY417" s="113">
        <v>0</v>
      </c>
      <c r="DZ417" s="113">
        <v>0</v>
      </c>
      <c r="EA417" s="113">
        <v>0</v>
      </c>
      <c r="EB417" s="113">
        <v>0</v>
      </c>
      <c r="EC417" s="113">
        <v>0</v>
      </c>
      <c r="ED417" s="113">
        <v>0</v>
      </c>
      <c r="EE417" s="113">
        <v>0</v>
      </c>
      <c r="EF417" s="113">
        <v>0</v>
      </c>
      <c r="EG417" s="113">
        <v>0</v>
      </c>
      <c r="EH417" s="113">
        <v>3725</v>
      </c>
      <c r="EI417" s="113">
        <v>0</v>
      </c>
      <c r="EJ417" s="113">
        <v>0</v>
      </c>
      <c r="EK417" s="113">
        <v>0</v>
      </c>
      <c r="EL417" s="113">
        <v>0</v>
      </c>
      <c r="EM417" s="113">
        <v>0</v>
      </c>
      <c r="EN417" s="113">
        <v>0</v>
      </c>
      <c r="EO417" s="113">
        <v>0</v>
      </c>
      <c r="EP417" s="113">
        <v>0</v>
      </c>
      <c r="EQ417" s="113">
        <v>0</v>
      </c>
      <c r="ER417" s="113">
        <v>0</v>
      </c>
      <c r="ES417" s="113">
        <v>0</v>
      </c>
      <c r="ET417" s="113">
        <v>3730.81</v>
      </c>
      <c r="EU417" s="113">
        <v>11.98</v>
      </c>
      <c r="EV417" s="113">
        <v>0</v>
      </c>
      <c r="EW417" s="113">
        <v>0</v>
      </c>
      <c r="EX417" s="113">
        <v>273.33</v>
      </c>
      <c r="EY417" s="113">
        <v>0</v>
      </c>
      <c r="EZ417" s="113">
        <v>3844</v>
      </c>
      <c r="FA417" s="113">
        <v>0</v>
      </c>
      <c r="FB417" s="113">
        <v>0</v>
      </c>
      <c r="FC417" s="113">
        <v>4068</v>
      </c>
      <c r="FD417" s="113">
        <v>0</v>
      </c>
      <c r="FE417" s="113">
        <v>3984</v>
      </c>
      <c r="FF417" s="113">
        <v>0</v>
      </c>
      <c r="FG417" s="113">
        <v>0</v>
      </c>
      <c r="FH417" s="113">
        <v>0</v>
      </c>
      <c r="FI417" s="113">
        <v>0</v>
      </c>
      <c r="FJ417" s="113">
        <v>0</v>
      </c>
      <c r="FK417" s="113">
        <v>0</v>
      </c>
      <c r="FL417" s="113">
        <v>3323</v>
      </c>
      <c r="FM417" s="113">
        <v>0</v>
      </c>
      <c r="FN417" s="113">
        <v>0</v>
      </c>
      <c r="FO417" s="113">
        <v>0</v>
      </c>
      <c r="FP417" s="113">
        <v>0</v>
      </c>
      <c r="FQ417" s="113">
        <v>0</v>
      </c>
      <c r="FR417" s="113">
        <v>0</v>
      </c>
      <c r="FS417" s="113">
        <v>740.7</v>
      </c>
      <c r="FT417" s="113">
        <v>0</v>
      </c>
      <c r="FU417" s="113">
        <v>0</v>
      </c>
      <c r="FV417" s="113">
        <v>0</v>
      </c>
      <c r="FW417" s="113">
        <v>0</v>
      </c>
      <c r="FX417" s="113">
        <v>0</v>
      </c>
      <c r="FY417" s="113">
        <v>0</v>
      </c>
      <c r="FZ417" s="113">
        <v>0</v>
      </c>
      <c r="GA417" s="113">
        <v>3245</v>
      </c>
      <c r="GB417" s="113">
        <v>0</v>
      </c>
      <c r="GC417" s="113">
        <v>0</v>
      </c>
      <c r="GD417" s="113">
        <v>3456</v>
      </c>
      <c r="GE417" s="113">
        <v>1353.03</v>
      </c>
      <c r="GF417" s="113">
        <v>0</v>
      </c>
      <c r="GG417" s="113">
        <v>0</v>
      </c>
      <c r="GH417" s="113">
        <v>0</v>
      </c>
      <c r="GI417" s="113">
        <f>SUM(E417:GH417)</f>
        <v>220786.51000000004</v>
      </c>
    </row>
    <row r="418" spans="1:191" ht="10.5">
      <c r="A418" s="7" t="s">
        <v>543</v>
      </c>
      <c r="B418" s="726" t="s">
        <v>544</v>
      </c>
      <c r="C418" s="726"/>
      <c r="D418" s="72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116"/>
      <c r="AE418" s="116"/>
      <c r="AF418" s="116"/>
      <c r="AG418" s="116"/>
      <c r="AH418" s="116"/>
      <c r="AI418" s="116"/>
      <c r="AJ418" s="116"/>
      <c r="AK418" s="116"/>
      <c r="AL418" s="116"/>
      <c r="AM418" s="116"/>
      <c r="AN418" s="116"/>
      <c r="AO418" s="116"/>
      <c r="AP418" s="116"/>
      <c r="AQ418" s="116"/>
      <c r="AR418" s="116"/>
      <c r="AS418" s="116"/>
      <c r="AT418" s="116"/>
      <c r="AU418" s="116"/>
      <c r="AV418" s="116"/>
      <c r="AW418" s="116"/>
      <c r="AX418" s="116"/>
      <c r="AY418" s="116"/>
      <c r="AZ418" s="116"/>
      <c r="BA418" s="116"/>
      <c r="BB418" s="116"/>
      <c r="BC418" s="116"/>
      <c r="BD418" s="116"/>
      <c r="BE418" s="116"/>
      <c r="BF418" s="116"/>
      <c r="BG418" s="116"/>
      <c r="BH418" s="116"/>
      <c r="BI418" s="116"/>
      <c r="BJ418" s="116"/>
      <c r="BK418" s="116"/>
      <c r="BL418" s="116"/>
      <c r="BM418" s="116"/>
      <c r="BN418" s="116"/>
      <c r="BO418" s="116"/>
      <c r="BP418" s="116"/>
      <c r="BQ418" s="116"/>
      <c r="BR418" s="116"/>
      <c r="BS418" s="116"/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  <c r="EA418" s="116"/>
      <c r="EB418" s="116"/>
      <c r="EC418" s="116"/>
      <c r="ED418" s="116"/>
      <c r="EE418" s="116"/>
      <c r="EF418" s="116"/>
      <c r="EG418" s="116"/>
      <c r="EH418" s="116"/>
      <c r="EI418" s="116"/>
      <c r="EJ418" s="116"/>
      <c r="EK418" s="116"/>
      <c r="EL418" s="116"/>
      <c r="EM418" s="116"/>
      <c r="EN418" s="116"/>
      <c r="EO418" s="116"/>
      <c r="EP418" s="116"/>
      <c r="EQ418" s="116"/>
      <c r="ER418" s="116"/>
      <c r="ES418" s="116"/>
      <c r="ET418" s="116"/>
      <c r="EU418" s="116"/>
      <c r="EV418" s="116"/>
      <c r="EW418" s="116"/>
      <c r="EX418" s="116"/>
      <c r="EY418" s="116"/>
      <c r="EZ418" s="116"/>
      <c r="FA418" s="116"/>
      <c r="FB418" s="116"/>
      <c r="FC418" s="116"/>
      <c r="FD418" s="116"/>
      <c r="FE418" s="116"/>
      <c r="FF418" s="116"/>
      <c r="FG418" s="116"/>
      <c r="FH418" s="116"/>
      <c r="FI418" s="116"/>
      <c r="FJ418" s="116"/>
      <c r="FK418" s="116"/>
      <c r="FL418" s="116"/>
      <c r="FM418" s="116"/>
      <c r="FN418" s="116"/>
      <c r="FO418" s="116"/>
      <c r="FP418" s="116"/>
      <c r="FQ418" s="116"/>
      <c r="FR418" s="116"/>
      <c r="FS418" s="116"/>
      <c r="FT418" s="116"/>
      <c r="FU418" s="116"/>
      <c r="FV418" s="116"/>
      <c r="FW418" s="116"/>
      <c r="FX418" s="116"/>
      <c r="FY418" s="116"/>
      <c r="FZ418" s="116"/>
      <c r="GA418" s="116"/>
      <c r="GB418" s="116"/>
      <c r="GC418" s="116"/>
      <c r="GD418" s="116"/>
      <c r="GE418" s="116"/>
      <c r="GF418" s="116"/>
      <c r="GG418" s="116"/>
      <c r="GH418" s="116"/>
      <c r="GI418" s="116"/>
    </row>
    <row r="419" spans="1:191">
      <c r="A419" s="727" t="s">
        <v>0</v>
      </c>
      <c r="B419" s="727"/>
      <c r="C419" s="9" t="s">
        <v>244</v>
      </c>
      <c r="D419" t="s">
        <v>245</v>
      </c>
      <c r="E419" s="113">
        <v>0</v>
      </c>
      <c r="F419" s="113">
        <v>0</v>
      </c>
      <c r="G419" s="113">
        <v>0</v>
      </c>
      <c r="H419" s="113">
        <v>0</v>
      </c>
      <c r="I419" s="113">
        <v>0</v>
      </c>
      <c r="J419" s="113">
        <v>0</v>
      </c>
      <c r="K419" s="113">
        <v>0</v>
      </c>
      <c r="L419" s="113">
        <v>0</v>
      </c>
      <c r="M419" s="113">
        <v>0</v>
      </c>
      <c r="N419" s="113">
        <v>0</v>
      </c>
      <c r="O419" s="113">
        <v>0</v>
      </c>
      <c r="P419" s="113">
        <v>0</v>
      </c>
      <c r="Q419" s="113">
        <v>0</v>
      </c>
      <c r="R419" s="113">
        <v>0</v>
      </c>
      <c r="S419" s="113">
        <v>0</v>
      </c>
      <c r="T419" s="113">
        <v>0</v>
      </c>
      <c r="U419" s="113">
        <v>0</v>
      </c>
      <c r="V419" s="113">
        <v>0</v>
      </c>
      <c r="W419" s="113">
        <v>0</v>
      </c>
      <c r="X419" s="113">
        <v>0</v>
      </c>
      <c r="Y419" s="113">
        <v>0</v>
      </c>
      <c r="Z419" s="113">
        <v>66144.149999999994</v>
      </c>
      <c r="AA419" s="113">
        <v>0</v>
      </c>
      <c r="AB419" s="113">
        <v>0</v>
      </c>
      <c r="AC419" s="113">
        <v>0</v>
      </c>
      <c r="AD419" s="113">
        <v>0</v>
      </c>
      <c r="AE419" s="113">
        <v>0</v>
      </c>
      <c r="AF419" s="113">
        <v>0</v>
      </c>
      <c r="AG419" s="113">
        <v>0</v>
      </c>
      <c r="AH419" s="113">
        <v>0</v>
      </c>
      <c r="AI419" s="113">
        <v>0</v>
      </c>
      <c r="AJ419" s="113">
        <v>0</v>
      </c>
      <c r="AK419" s="113">
        <v>0</v>
      </c>
      <c r="AL419" s="113">
        <v>0</v>
      </c>
      <c r="AM419" s="113">
        <v>0</v>
      </c>
      <c r="AN419" s="113">
        <v>0</v>
      </c>
      <c r="AO419" s="113">
        <v>0</v>
      </c>
      <c r="AP419" s="113">
        <v>0</v>
      </c>
      <c r="AQ419" s="113">
        <v>0</v>
      </c>
      <c r="AR419" s="113">
        <v>0</v>
      </c>
      <c r="AS419" s="113">
        <v>0</v>
      </c>
      <c r="AT419" s="113">
        <v>0</v>
      </c>
      <c r="AU419" s="113">
        <v>0</v>
      </c>
      <c r="AV419" s="113">
        <v>0</v>
      </c>
      <c r="AW419" s="113">
        <v>0</v>
      </c>
      <c r="AX419" s="113">
        <v>0</v>
      </c>
      <c r="AY419" s="113">
        <v>0</v>
      </c>
      <c r="AZ419" s="113">
        <v>0</v>
      </c>
      <c r="BA419" s="113">
        <v>0</v>
      </c>
      <c r="BB419" s="113">
        <v>0</v>
      </c>
      <c r="BC419" s="113">
        <v>0</v>
      </c>
      <c r="BD419" s="113">
        <v>0</v>
      </c>
      <c r="BE419" s="113">
        <v>0</v>
      </c>
      <c r="BF419" s="113">
        <v>0</v>
      </c>
      <c r="BG419" s="113">
        <v>0</v>
      </c>
      <c r="BH419" s="113">
        <v>0</v>
      </c>
      <c r="BI419" s="113">
        <v>0</v>
      </c>
      <c r="BJ419" s="113">
        <v>0</v>
      </c>
      <c r="BK419" s="113">
        <v>0</v>
      </c>
      <c r="BL419" s="113">
        <v>0</v>
      </c>
      <c r="BM419" s="113">
        <v>0</v>
      </c>
      <c r="BN419" s="113">
        <v>0</v>
      </c>
      <c r="BO419" s="113">
        <v>0</v>
      </c>
      <c r="BP419" s="113">
        <v>0</v>
      </c>
      <c r="BQ419" s="113">
        <v>0</v>
      </c>
      <c r="BR419" s="113">
        <v>0</v>
      </c>
      <c r="BS419" s="113">
        <v>0</v>
      </c>
      <c r="BT419" s="113">
        <v>0</v>
      </c>
      <c r="BU419" s="113">
        <v>0</v>
      </c>
      <c r="BV419" s="113">
        <v>0</v>
      </c>
      <c r="BW419" s="113">
        <v>0</v>
      </c>
      <c r="BX419" s="113">
        <v>0</v>
      </c>
      <c r="BY419" s="113">
        <v>0</v>
      </c>
      <c r="BZ419" s="113">
        <v>0</v>
      </c>
      <c r="CA419" s="113">
        <v>0</v>
      </c>
      <c r="CB419" s="113">
        <v>0</v>
      </c>
      <c r="CC419" s="113">
        <v>0</v>
      </c>
      <c r="CD419" s="113">
        <v>0</v>
      </c>
      <c r="CE419" s="113">
        <v>0</v>
      </c>
      <c r="CF419" s="113">
        <v>0</v>
      </c>
      <c r="CG419" s="113">
        <v>0</v>
      </c>
      <c r="CH419" s="113">
        <v>0</v>
      </c>
      <c r="CI419" s="113">
        <v>0</v>
      </c>
      <c r="CJ419" s="113">
        <v>0</v>
      </c>
      <c r="CK419" s="113">
        <v>0</v>
      </c>
      <c r="CL419" s="113">
        <v>0</v>
      </c>
      <c r="CM419" s="113">
        <v>0</v>
      </c>
      <c r="CN419" s="113">
        <v>0</v>
      </c>
      <c r="CO419" s="113">
        <v>0</v>
      </c>
      <c r="CP419" s="113">
        <v>0</v>
      </c>
      <c r="CQ419" s="113">
        <v>0</v>
      </c>
      <c r="CR419" s="113">
        <v>0</v>
      </c>
      <c r="CS419" s="113">
        <v>0</v>
      </c>
      <c r="CT419" s="113">
        <v>0</v>
      </c>
      <c r="CU419" s="113">
        <v>0</v>
      </c>
      <c r="CV419" s="113">
        <v>0</v>
      </c>
      <c r="CW419" s="113">
        <v>0</v>
      </c>
      <c r="CX419" s="113">
        <v>0</v>
      </c>
      <c r="CY419" s="113">
        <v>0</v>
      </c>
      <c r="CZ419" s="113">
        <v>0</v>
      </c>
      <c r="DA419" s="113">
        <v>0</v>
      </c>
      <c r="DB419" s="113">
        <v>0</v>
      </c>
      <c r="DC419" s="113">
        <v>80167</v>
      </c>
      <c r="DD419" s="113">
        <v>0</v>
      </c>
      <c r="DE419" s="113">
        <v>0</v>
      </c>
      <c r="DF419" s="113">
        <v>0</v>
      </c>
      <c r="DG419" s="113">
        <v>0</v>
      </c>
      <c r="DH419" s="113">
        <v>0</v>
      </c>
      <c r="DI419" s="113">
        <v>0</v>
      </c>
      <c r="DJ419" s="113">
        <v>0</v>
      </c>
      <c r="DK419" s="113">
        <v>0</v>
      </c>
      <c r="DL419" s="113">
        <v>0</v>
      </c>
      <c r="DM419" s="113">
        <v>0</v>
      </c>
      <c r="DN419" s="113">
        <v>0</v>
      </c>
      <c r="DO419" s="113">
        <v>0</v>
      </c>
      <c r="DP419" s="113">
        <v>0</v>
      </c>
      <c r="DQ419" s="113">
        <v>0</v>
      </c>
      <c r="DR419" s="113">
        <v>0</v>
      </c>
      <c r="DS419" s="113">
        <v>0</v>
      </c>
      <c r="DT419" s="113">
        <v>0</v>
      </c>
      <c r="DU419" s="113">
        <v>0</v>
      </c>
      <c r="DV419" s="113">
        <v>0</v>
      </c>
      <c r="DW419" s="113">
        <v>0</v>
      </c>
      <c r="DX419" s="113">
        <v>0</v>
      </c>
      <c r="DY419" s="113">
        <v>0</v>
      </c>
      <c r="DZ419" s="113">
        <v>0</v>
      </c>
      <c r="EA419" s="113">
        <v>0</v>
      </c>
      <c r="EB419" s="113">
        <v>0</v>
      </c>
      <c r="EC419" s="113">
        <v>0</v>
      </c>
      <c r="ED419" s="113">
        <v>0</v>
      </c>
      <c r="EE419" s="113">
        <v>0</v>
      </c>
      <c r="EF419" s="113">
        <v>0</v>
      </c>
      <c r="EG419" s="113">
        <v>0</v>
      </c>
      <c r="EH419" s="113">
        <v>0</v>
      </c>
      <c r="EI419" s="113">
        <v>0</v>
      </c>
      <c r="EJ419" s="113">
        <v>0</v>
      </c>
      <c r="EK419" s="113">
        <v>0</v>
      </c>
      <c r="EL419" s="113">
        <v>0</v>
      </c>
      <c r="EM419" s="113">
        <v>0</v>
      </c>
      <c r="EN419" s="113">
        <v>0</v>
      </c>
      <c r="EO419" s="113">
        <v>0</v>
      </c>
      <c r="EP419" s="113">
        <v>0</v>
      </c>
      <c r="EQ419" s="113">
        <v>0</v>
      </c>
      <c r="ER419" s="113">
        <v>0</v>
      </c>
      <c r="ES419" s="113">
        <v>0</v>
      </c>
      <c r="ET419" s="113">
        <v>0</v>
      </c>
      <c r="EU419" s="113">
        <v>0</v>
      </c>
      <c r="EV419" s="113">
        <v>0</v>
      </c>
      <c r="EW419" s="113">
        <v>0</v>
      </c>
      <c r="EX419" s="113">
        <v>0</v>
      </c>
      <c r="EY419" s="113">
        <v>0</v>
      </c>
      <c r="EZ419" s="113">
        <v>0</v>
      </c>
      <c r="FA419" s="113">
        <v>0</v>
      </c>
      <c r="FB419" s="113">
        <v>0</v>
      </c>
      <c r="FC419" s="113">
        <v>0</v>
      </c>
      <c r="FD419" s="113">
        <v>0</v>
      </c>
      <c r="FE419" s="113">
        <v>0</v>
      </c>
      <c r="FF419" s="113">
        <v>0</v>
      </c>
      <c r="FG419" s="113">
        <v>0</v>
      </c>
      <c r="FH419" s="113">
        <v>0</v>
      </c>
      <c r="FI419" s="113">
        <v>0</v>
      </c>
      <c r="FJ419" s="113">
        <v>0</v>
      </c>
      <c r="FK419" s="113">
        <v>0</v>
      </c>
      <c r="FL419" s="113">
        <v>0</v>
      </c>
      <c r="FM419" s="113">
        <v>0</v>
      </c>
      <c r="FN419" s="113">
        <v>0</v>
      </c>
      <c r="FO419" s="113">
        <v>0</v>
      </c>
      <c r="FP419" s="113">
        <v>0</v>
      </c>
      <c r="FQ419" s="113">
        <v>0</v>
      </c>
      <c r="FR419" s="113">
        <v>0</v>
      </c>
      <c r="FS419" s="113">
        <v>0</v>
      </c>
      <c r="FT419" s="113">
        <v>0</v>
      </c>
      <c r="FU419" s="113">
        <v>0</v>
      </c>
      <c r="FV419" s="113">
        <v>0</v>
      </c>
      <c r="FW419" s="113">
        <v>0</v>
      </c>
      <c r="FX419" s="113">
        <v>0</v>
      </c>
      <c r="FY419" s="113">
        <v>0</v>
      </c>
      <c r="FZ419" s="113">
        <v>0</v>
      </c>
      <c r="GA419" s="113">
        <v>0</v>
      </c>
      <c r="GB419" s="113">
        <v>0</v>
      </c>
      <c r="GC419" s="113">
        <v>0</v>
      </c>
      <c r="GD419" s="113">
        <v>0</v>
      </c>
      <c r="GE419" s="113">
        <v>0</v>
      </c>
      <c r="GF419" s="113">
        <v>0</v>
      </c>
      <c r="GG419" s="113">
        <v>0</v>
      </c>
      <c r="GH419" s="113">
        <v>0</v>
      </c>
      <c r="GI419" s="113">
        <f>SUM(E419:GH419)</f>
        <v>146311.15</v>
      </c>
    </row>
    <row r="420" spans="1:191" ht="10.5">
      <c r="A420" s="7" t="s">
        <v>545</v>
      </c>
      <c r="B420" s="726" t="s">
        <v>546</v>
      </c>
      <c r="C420" s="726"/>
      <c r="D420" s="72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116"/>
      <c r="AE420" s="116"/>
      <c r="AF420" s="116"/>
      <c r="AG420" s="116"/>
      <c r="AH420" s="116"/>
      <c r="AI420" s="116"/>
      <c r="AJ420" s="116"/>
      <c r="AK420" s="116"/>
      <c r="AL420" s="116"/>
      <c r="AM420" s="116"/>
      <c r="AN420" s="116"/>
      <c r="AO420" s="116"/>
      <c r="AP420" s="116"/>
      <c r="AQ420" s="116"/>
      <c r="AR420" s="116"/>
      <c r="AS420" s="116"/>
      <c r="AT420" s="116"/>
      <c r="AU420" s="116"/>
      <c r="AV420" s="116"/>
      <c r="AW420" s="116"/>
      <c r="AX420" s="116"/>
      <c r="AY420" s="116"/>
      <c r="AZ420" s="116"/>
      <c r="BA420" s="116"/>
      <c r="BB420" s="116"/>
      <c r="BC420" s="116"/>
      <c r="BD420" s="116"/>
      <c r="BE420" s="116"/>
      <c r="BF420" s="116"/>
      <c r="BG420" s="116"/>
      <c r="BH420" s="116"/>
      <c r="BI420" s="116"/>
      <c r="BJ420" s="116"/>
      <c r="BK420" s="116"/>
      <c r="BL420" s="116"/>
      <c r="BM420" s="116"/>
      <c r="BN420" s="116"/>
      <c r="BO420" s="116"/>
      <c r="BP420" s="116"/>
      <c r="BQ420" s="116"/>
      <c r="BR420" s="116"/>
      <c r="BS420" s="116"/>
      <c r="BT420" s="116"/>
      <c r="BU420" s="116"/>
      <c r="BV420" s="116"/>
      <c r="BW420" s="116"/>
      <c r="BX420" s="116"/>
      <c r="BY420" s="116"/>
      <c r="BZ420" s="116"/>
      <c r="CA420" s="116"/>
      <c r="CB420" s="116"/>
      <c r="CC420" s="116"/>
      <c r="CD420" s="116"/>
      <c r="CE420" s="116"/>
      <c r="CF420" s="116"/>
      <c r="CG420" s="116"/>
      <c r="CH420" s="116"/>
      <c r="CI420" s="116"/>
      <c r="CJ420" s="116"/>
      <c r="CK420" s="116"/>
      <c r="CL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6"/>
      <c r="CX420" s="116"/>
      <c r="CY420" s="116"/>
      <c r="CZ420" s="116"/>
      <c r="DA420" s="116"/>
      <c r="DB420" s="116"/>
      <c r="DC420" s="116"/>
      <c r="DD420" s="116"/>
      <c r="DE420" s="116"/>
      <c r="DF420" s="116"/>
      <c r="DG420" s="116"/>
      <c r="DH420" s="116"/>
      <c r="DI420" s="116"/>
      <c r="DJ420" s="116"/>
      <c r="DK420" s="116"/>
      <c r="DL420" s="116"/>
      <c r="DM420" s="116"/>
      <c r="DN420" s="116"/>
      <c r="DO420" s="116"/>
      <c r="DP420" s="116"/>
      <c r="DQ420" s="116"/>
      <c r="DR420" s="116"/>
      <c r="DS420" s="116"/>
      <c r="DT420" s="116"/>
      <c r="DU420" s="116"/>
      <c r="DV420" s="116"/>
      <c r="DW420" s="116"/>
      <c r="DX420" s="116"/>
      <c r="DY420" s="116"/>
      <c r="DZ420" s="116"/>
      <c r="EA420" s="116"/>
      <c r="EB420" s="116"/>
      <c r="EC420" s="116"/>
      <c r="ED420" s="116"/>
      <c r="EE420" s="116"/>
      <c r="EF420" s="116"/>
      <c r="EG420" s="116"/>
      <c r="EH420" s="116"/>
      <c r="EI420" s="116"/>
      <c r="EJ420" s="116"/>
      <c r="EK420" s="116"/>
      <c r="EL420" s="116"/>
      <c r="EM420" s="116"/>
      <c r="EN420" s="116"/>
      <c r="EO420" s="116"/>
      <c r="EP420" s="116"/>
      <c r="EQ420" s="116"/>
      <c r="ER420" s="116"/>
      <c r="ES420" s="116"/>
      <c r="ET420" s="116"/>
      <c r="EU420" s="116"/>
      <c r="EV420" s="116"/>
      <c r="EW420" s="116"/>
      <c r="EX420" s="116"/>
      <c r="EY420" s="116"/>
      <c r="EZ420" s="116"/>
      <c r="FA420" s="116"/>
      <c r="FB420" s="116"/>
      <c r="FC420" s="116"/>
      <c r="FD420" s="116"/>
      <c r="FE420" s="116"/>
      <c r="FF420" s="116"/>
      <c r="FG420" s="116"/>
      <c r="FH420" s="116"/>
      <c r="FI420" s="116"/>
      <c r="FJ420" s="116"/>
      <c r="FK420" s="116"/>
      <c r="FL420" s="116"/>
      <c r="FM420" s="116"/>
      <c r="FN420" s="116"/>
      <c r="FO420" s="116"/>
      <c r="FP420" s="116"/>
      <c r="FQ420" s="116"/>
      <c r="FR420" s="116"/>
      <c r="FS420" s="116"/>
      <c r="FT420" s="116"/>
      <c r="FU420" s="116"/>
      <c r="FV420" s="116"/>
      <c r="FW420" s="116"/>
      <c r="FX420" s="116"/>
      <c r="FY420" s="116"/>
      <c r="FZ420" s="116"/>
      <c r="GA420" s="116"/>
      <c r="GB420" s="116"/>
      <c r="GC420" s="116"/>
      <c r="GD420" s="116"/>
      <c r="GE420" s="116"/>
      <c r="GF420" s="116"/>
      <c r="GG420" s="116"/>
      <c r="GH420" s="116"/>
      <c r="GI420" s="116"/>
    </row>
    <row r="421" spans="1:191">
      <c r="A421" s="727" t="s">
        <v>0</v>
      </c>
      <c r="B421" s="727"/>
      <c r="C421" s="9" t="s">
        <v>244</v>
      </c>
      <c r="D421" t="s">
        <v>245</v>
      </c>
      <c r="E421" s="113">
        <v>0</v>
      </c>
      <c r="F421" s="113">
        <v>0</v>
      </c>
      <c r="G421" s="113">
        <v>0</v>
      </c>
      <c r="H421" s="113">
        <v>0</v>
      </c>
      <c r="I421" s="113">
        <v>0</v>
      </c>
      <c r="J421" s="113">
        <v>0</v>
      </c>
      <c r="K421" s="113">
        <v>0</v>
      </c>
      <c r="L421" s="113">
        <v>0</v>
      </c>
      <c r="M421" s="113">
        <v>0</v>
      </c>
      <c r="N421" s="113">
        <v>0</v>
      </c>
      <c r="O421" s="113">
        <v>0</v>
      </c>
      <c r="P421" s="113">
        <v>0</v>
      </c>
      <c r="Q421" s="113">
        <v>0</v>
      </c>
      <c r="R421" s="113">
        <v>0</v>
      </c>
      <c r="S421" s="113">
        <v>3240</v>
      </c>
      <c r="T421" s="113">
        <v>0</v>
      </c>
      <c r="U421" s="113">
        <v>0</v>
      </c>
      <c r="V421" s="113">
        <v>0</v>
      </c>
      <c r="W421" s="113">
        <v>0</v>
      </c>
      <c r="X421" s="113">
        <v>0</v>
      </c>
      <c r="Y421" s="113">
        <v>0</v>
      </c>
      <c r="Z421" s="113">
        <v>0</v>
      </c>
      <c r="AA421" s="113">
        <v>0</v>
      </c>
      <c r="AB421" s="113">
        <v>0</v>
      </c>
      <c r="AC421" s="113">
        <v>0</v>
      </c>
      <c r="AD421" s="113">
        <v>0</v>
      </c>
      <c r="AE421" s="113">
        <v>0</v>
      </c>
      <c r="AF421" s="113">
        <v>0</v>
      </c>
      <c r="AG421" s="113">
        <v>0</v>
      </c>
      <c r="AH421" s="113">
        <v>0</v>
      </c>
      <c r="AI421" s="113">
        <v>0</v>
      </c>
      <c r="AJ421" s="113">
        <v>0</v>
      </c>
      <c r="AK421" s="113">
        <v>0</v>
      </c>
      <c r="AL421" s="113">
        <v>0</v>
      </c>
      <c r="AM421" s="113">
        <v>0</v>
      </c>
      <c r="AN421" s="113">
        <v>0</v>
      </c>
      <c r="AO421" s="113">
        <v>0</v>
      </c>
      <c r="AP421" s="113">
        <v>0</v>
      </c>
      <c r="AQ421" s="113">
        <v>0</v>
      </c>
      <c r="AR421" s="113">
        <v>0</v>
      </c>
      <c r="AS421" s="113">
        <v>0</v>
      </c>
      <c r="AT421" s="113">
        <v>0</v>
      </c>
      <c r="AU421" s="113">
        <v>0</v>
      </c>
      <c r="AV421" s="113">
        <v>0</v>
      </c>
      <c r="AW421" s="113">
        <v>0</v>
      </c>
      <c r="AX421" s="113">
        <v>0</v>
      </c>
      <c r="AY421" s="113">
        <v>0</v>
      </c>
      <c r="AZ421" s="113">
        <v>0</v>
      </c>
      <c r="BA421" s="113">
        <v>0</v>
      </c>
      <c r="BB421" s="113">
        <v>0</v>
      </c>
      <c r="BC421" s="113">
        <v>0</v>
      </c>
      <c r="BD421" s="113">
        <v>0</v>
      </c>
      <c r="BE421" s="113">
        <v>0</v>
      </c>
      <c r="BF421" s="113">
        <v>0</v>
      </c>
      <c r="BG421" s="113">
        <v>0</v>
      </c>
      <c r="BH421" s="113">
        <v>0</v>
      </c>
      <c r="BI421" s="113">
        <v>0</v>
      </c>
      <c r="BJ421" s="113">
        <v>0</v>
      </c>
      <c r="BK421" s="113">
        <v>0</v>
      </c>
      <c r="BL421" s="113">
        <v>0</v>
      </c>
      <c r="BM421" s="113">
        <v>0</v>
      </c>
      <c r="BN421" s="113">
        <v>0</v>
      </c>
      <c r="BO421" s="113">
        <v>0</v>
      </c>
      <c r="BP421" s="113">
        <v>0</v>
      </c>
      <c r="BQ421" s="113">
        <v>0</v>
      </c>
      <c r="BR421" s="113">
        <v>0</v>
      </c>
      <c r="BS421" s="113">
        <v>0</v>
      </c>
      <c r="BT421" s="113">
        <v>0</v>
      </c>
      <c r="BU421" s="113">
        <v>0</v>
      </c>
      <c r="BV421" s="113">
        <v>0</v>
      </c>
      <c r="BW421" s="113">
        <v>0</v>
      </c>
      <c r="BX421" s="113">
        <v>0</v>
      </c>
      <c r="BY421" s="113">
        <v>0</v>
      </c>
      <c r="BZ421" s="113">
        <v>0</v>
      </c>
      <c r="CA421" s="113">
        <v>0</v>
      </c>
      <c r="CB421" s="113">
        <v>0</v>
      </c>
      <c r="CC421" s="113">
        <v>0</v>
      </c>
      <c r="CD421" s="113">
        <v>0</v>
      </c>
      <c r="CE421" s="113">
        <v>0</v>
      </c>
      <c r="CF421" s="113">
        <v>0</v>
      </c>
      <c r="CG421" s="113">
        <v>0</v>
      </c>
      <c r="CH421" s="113">
        <v>0</v>
      </c>
      <c r="CI421" s="113">
        <v>0</v>
      </c>
      <c r="CJ421" s="113">
        <v>0</v>
      </c>
      <c r="CK421" s="113">
        <v>0</v>
      </c>
      <c r="CL421" s="113">
        <v>0</v>
      </c>
      <c r="CM421" s="113">
        <v>0</v>
      </c>
      <c r="CN421" s="113">
        <v>0</v>
      </c>
      <c r="CO421" s="113">
        <v>0</v>
      </c>
      <c r="CP421" s="113">
        <v>0</v>
      </c>
      <c r="CQ421" s="113">
        <v>0</v>
      </c>
      <c r="CR421" s="113">
        <v>0</v>
      </c>
      <c r="CS421" s="113">
        <v>0</v>
      </c>
      <c r="CT421" s="113">
        <v>0</v>
      </c>
      <c r="CU421" s="113">
        <v>0</v>
      </c>
      <c r="CV421" s="113">
        <v>0</v>
      </c>
      <c r="CW421" s="113">
        <v>0</v>
      </c>
      <c r="CX421" s="113">
        <v>0</v>
      </c>
      <c r="CY421" s="113">
        <v>0</v>
      </c>
      <c r="CZ421" s="113">
        <v>0</v>
      </c>
      <c r="DA421" s="113">
        <v>0</v>
      </c>
      <c r="DB421" s="113">
        <v>0</v>
      </c>
      <c r="DC421" s="113">
        <v>0</v>
      </c>
      <c r="DD421" s="113">
        <v>0</v>
      </c>
      <c r="DE421" s="113">
        <v>0</v>
      </c>
      <c r="DF421" s="113">
        <v>0</v>
      </c>
      <c r="DG421" s="113">
        <v>0</v>
      </c>
      <c r="DH421" s="113">
        <v>0</v>
      </c>
      <c r="DI421" s="113">
        <v>0</v>
      </c>
      <c r="DJ421" s="113">
        <v>0</v>
      </c>
      <c r="DK421" s="113">
        <v>0</v>
      </c>
      <c r="DL421" s="113">
        <v>0</v>
      </c>
      <c r="DM421" s="113">
        <v>0</v>
      </c>
      <c r="DN421" s="113">
        <v>0</v>
      </c>
      <c r="DO421" s="113">
        <v>0</v>
      </c>
      <c r="DP421" s="113">
        <v>0</v>
      </c>
      <c r="DQ421" s="113">
        <v>0</v>
      </c>
      <c r="DR421" s="113">
        <v>0</v>
      </c>
      <c r="DS421" s="113">
        <v>0</v>
      </c>
      <c r="DT421" s="113">
        <v>0</v>
      </c>
      <c r="DU421" s="113">
        <v>0</v>
      </c>
      <c r="DV421" s="113">
        <v>0</v>
      </c>
      <c r="DW421" s="113">
        <v>0</v>
      </c>
      <c r="DX421" s="113">
        <v>0</v>
      </c>
      <c r="DY421" s="113">
        <v>0</v>
      </c>
      <c r="DZ421" s="113">
        <v>0</v>
      </c>
      <c r="EA421" s="113">
        <v>0</v>
      </c>
      <c r="EB421" s="113">
        <v>0</v>
      </c>
      <c r="EC421" s="113">
        <v>0</v>
      </c>
      <c r="ED421" s="113">
        <v>0</v>
      </c>
      <c r="EE421" s="113">
        <v>0</v>
      </c>
      <c r="EF421" s="113">
        <v>0</v>
      </c>
      <c r="EG421" s="113">
        <v>0</v>
      </c>
      <c r="EH421" s="113">
        <v>0</v>
      </c>
      <c r="EI421" s="113">
        <v>0</v>
      </c>
      <c r="EJ421" s="113">
        <v>0</v>
      </c>
      <c r="EK421" s="113">
        <v>0</v>
      </c>
      <c r="EL421" s="113">
        <v>0</v>
      </c>
      <c r="EM421" s="113">
        <v>0</v>
      </c>
      <c r="EN421" s="113">
        <v>0</v>
      </c>
      <c r="EO421" s="113">
        <v>0</v>
      </c>
      <c r="EP421" s="113">
        <v>0</v>
      </c>
      <c r="EQ421" s="113">
        <v>0</v>
      </c>
      <c r="ER421" s="113">
        <v>0</v>
      </c>
      <c r="ES421" s="113">
        <v>0</v>
      </c>
      <c r="ET421" s="113">
        <v>0</v>
      </c>
      <c r="EU421" s="113">
        <v>0</v>
      </c>
      <c r="EV421" s="113">
        <v>0</v>
      </c>
      <c r="EW421" s="113">
        <v>0</v>
      </c>
      <c r="EX421" s="113">
        <v>0</v>
      </c>
      <c r="EY421" s="113">
        <v>0</v>
      </c>
      <c r="EZ421" s="113">
        <v>0</v>
      </c>
      <c r="FA421" s="113">
        <v>0</v>
      </c>
      <c r="FB421" s="113">
        <v>0</v>
      </c>
      <c r="FC421" s="113">
        <v>0</v>
      </c>
      <c r="FD421" s="113">
        <v>0</v>
      </c>
      <c r="FE421" s="113">
        <v>0</v>
      </c>
      <c r="FF421" s="113">
        <v>0</v>
      </c>
      <c r="FG421" s="113">
        <v>0</v>
      </c>
      <c r="FH421" s="113">
        <v>0</v>
      </c>
      <c r="FI421" s="113">
        <v>0</v>
      </c>
      <c r="FJ421" s="113">
        <v>0</v>
      </c>
      <c r="FK421" s="113">
        <v>0</v>
      </c>
      <c r="FL421" s="113">
        <v>0</v>
      </c>
      <c r="FM421" s="113">
        <v>0</v>
      </c>
      <c r="FN421" s="113">
        <v>0</v>
      </c>
      <c r="FO421" s="113">
        <v>0</v>
      </c>
      <c r="FP421" s="113">
        <v>0</v>
      </c>
      <c r="FQ421" s="113">
        <v>0</v>
      </c>
      <c r="FR421" s="113">
        <v>0</v>
      </c>
      <c r="FS421" s="113">
        <v>0</v>
      </c>
      <c r="FT421" s="113">
        <v>0</v>
      </c>
      <c r="FU421" s="113">
        <v>0</v>
      </c>
      <c r="FV421" s="113">
        <v>0</v>
      </c>
      <c r="FW421" s="113">
        <v>0</v>
      </c>
      <c r="FX421" s="113">
        <v>0</v>
      </c>
      <c r="FY421" s="113">
        <v>0</v>
      </c>
      <c r="FZ421" s="113">
        <v>0</v>
      </c>
      <c r="GA421" s="113">
        <v>0</v>
      </c>
      <c r="GB421" s="113">
        <v>0</v>
      </c>
      <c r="GC421" s="113">
        <v>0</v>
      </c>
      <c r="GD421" s="113">
        <v>0</v>
      </c>
      <c r="GE421" s="113">
        <v>0</v>
      </c>
      <c r="GF421" s="113">
        <v>0</v>
      </c>
      <c r="GG421" s="113">
        <v>0</v>
      </c>
      <c r="GH421" s="113">
        <v>0</v>
      </c>
      <c r="GI421" s="113">
        <f>SUM(E421:GH421)</f>
        <v>3240</v>
      </c>
    </row>
    <row r="422" spans="1:191" ht="10.5">
      <c r="A422" s="7" t="s">
        <v>547</v>
      </c>
      <c r="B422" s="726" t="s">
        <v>548</v>
      </c>
      <c r="C422" s="726"/>
      <c r="D422" s="72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116"/>
      <c r="AE422" s="116"/>
      <c r="AF422" s="116"/>
      <c r="AG422" s="116"/>
      <c r="AH422" s="116"/>
      <c r="AI422" s="116"/>
      <c r="AJ422" s="116"/>
      <c r="AK422" s="116"/>
      <c r="AL422" s="116"/>
      <c r="AM422" s="116"/>
      <c r="AN422" s="116"/>
      <c r="AO422" s="116"/>
      <c r="AP422" s="116"/>
      <c r="AQ422" s="116"/>
      <c r="AR422" s="116"/>
      <c r="AS422" s="116"/>
      <c r="AT422" s="116"/>
      <c r="AU422" s="116"/>
      <c r="AV422" s="116"/>
      <c r="AW422" s="116"/>
      <c r="AX422" s="116"/>
      <c r="AY422" s="116"/>
      <c r="AZ422" s="116"/>
      <c r="BA422" s="116"/>
      <c r="BB422" s="116"/>
      <c r="BC422" s="116"/>
      <c r="BD422" s="116"/>
      <c r="BE422" s="116"/>
      <c r="BF422" s="116"/>
      <c r="BG422" s="116"/>
      <c r="BH422" s="116"/>
      <c r="BI422" s="116"/>
      <c r="BJ422" s="116"/>
      <c r="BK422" s="116"/>
      <c r="BL422" s="116"/>
      <c r="BM422" s="116"/>
      <c r="BN422" s="116"/>
      <c r="BO422" s="116"/>
      <c r="BP422" s="116"/>
      <c r="BQ422" s="116"/>
      <c r="BR422" s="116"/>
      <c r="BS422" s="116"/>
      <c r="BT422" s="116"/>
      <c r="BU422" s="116"/>
      <c r="BV422" s="116"/>
      <c r="BW422" s="116"/>
      <c r="BX422" s="116"/>
      <c r="BY422" s="116"/>
      <c r="BZ422" s="116"/>
      <c r="CA422" s="116"/>
      <c r="CB422" s="116"/>
      <c r="CC422" s="116"/>
      <c r="CD422" s="116"/>
      <c r="CE422" s="116"/>
      <c r="CF422" s="116"/>
      <c r="CG422" s="116"/>
      <c r="CH422" s="116"/>
      <c r="CI422" s="116"/>
      <c r="CJ422" s="116"/>
      <c r="CK422" s="116"/>
      <c r="CL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6"/>
      <c r="CX422" s="116"/>
      <c r="CY422" s="116"/>
      <c r="CZ422" s="116"/>
      <c r="DA422" s="116"/>
      <c r="DB422" s="116"/>
      <c r="DC422" s="116"/>
      <c r="DD422" s="116"/>
      <c r="DE422" s="116"/>
      <c r="DF422" s="116"/>
      <c r="DG422" s="116"/>
      <c r="DH422" s="116"/>
      <c r="DI422" s="116"/>
      <c r="DJ422" s="116"/>
      <c r="DK422" s="116"/>
      <c r="DL422" s="116"/>
      <c r="DM422" s="116"/>
      <c r="DN422" s="116"/>
      <c r="DO422" s="116"/>
      <c r="DP422" s="116"/>
      <c r="DQ422" s="116"/>
      <c r="DR422" s="116"/>
      <c r="DS422" s="116"/>
      <c r="DT422" s="116"/>
      <c r="DU422" s="116"/>
      <c r="DV422" s="116"/>
      <c r="DW422" s="116"/>
      <c r="DX422" s="116"/>
      <c r="DY422" s="116"/>
      <c r="DZ422" s="116"/>
      <c r="EA422" s="116"/>
      <c r="EB422" s="116"/>
      <c r="EC422" s="116"/>
      <c r="ED422" s="116"/>
      <c r="EE422" s="116"/>
      <c r="EF422" s="116"/>
      <c r="EG422" s="116"/>
      <c r="EH422" s="116"/>
      <c r="EI422" s="116"/>
      <c r="EJ422" s="116"/>
      <c r="EK422" s="116"/>
      <c r="EL422" s="116"/>
      <c r="EM422" s="116"/>
      <c r="EN422" s="116"/>
      <c r="EO422" s="116"/>
      <c r="EP422" s="116"/>
      <c r="EQ422" s="116"/>
      <c r="ER422" s="116"/>
      <c r="ES422" s="116"/>
      <c r="ET422" s="116"/>
      <c r="EU422" s="116"/>
      <c r="EV422" s="116"/>
      <c r="EW422" s="116"/>
      <c r="EX422" s="116"/>
      <c r="EY422" s="116"/>
      <c r="EZ422" s="116"/>
      <c r="FA422" s="116"/>
      <c r="FB422" s="116"/>
      <c r="FC422" s="116"/>
      <c r="FD422" s="116"/>
      <c r="FE422" s="116"/>
      <c r="FF422" s="116"/>
      <c r="FG422" s="116"/>
      <c r="FH422" s="116"/>
      <c r="FI422" s="116"/>
      <c r="FJ422" s="116"/>
      <c r="FK422" s="116"/>
      <c r="FL422" s="116"/>
      <c r="FM422" s="116"/>
      <c r="FN422" s="116"/>
      <c r="FO422" s="116"/>
      <c r="FP422" s="116"/>
      <c r="FQ422" s="116"/>
      <c r="FR422" s="116"/>
      <c r="FS422" s="116"/>
      <c r="FT422" s="116"/>
      <c r="FU422" s="116"/>
      <c r="FV422" s="116"/>
      <c r="FW422" s="116"/>
      <c r="FX422" s="116"/>
      <c r="FY422" s="116"/>
      <c r="FZ422" s="116"/>
      <c r="GA422" s="116"/>
      <c r="GB422" s="116"/>
      <c r="GC422" s="116"/>
      <c r="GD422" s="116"/>
      <c r="GE422" s="116"/>
      <c r="GF422" s="116"/>
      <c r="GG422" s="116"/>
      <c r="GH422" s="116"/>
      <c r="GI422" s="116"/>
    </row>
    <row r="423" spans="1:191">
      <c r="A423" s="727" t="s">
        <v>0</v>
      </c>
      <c r="B423" s="727"/>
      <c r="C423" s="9" t="s">
        <v>233</v>
      </c>
      <c r="D423" t="s">
        <v>234</v>
      </c>
      <c r="E423" s="113">
        <v>0</v>
      </c>
      <c r="F423" s="113">
        <v>0</v>
      </c>
      <c r="G423" s="113">
        <v>0</v>
      </c>
      <c r="H423" s="113">
        <v>0</v>
      </c>
      <c r="I423" s="113">
        <v>0</v>
      </c>
      <c r="J423" s="113">
        <v>0</v>
      </c>
      <c r="K423" s="113">
        <v>0</v>
      </c>
      <c r="L423" s="113">
        <v>0</v>
      </c>
      <c r="M423" s="113">
        <v>0</v>
      </c>
      <c r="N423" s="113">
        <v>0</v>
      </c>
      <c r="O423" s="113">
        <v>72675.740000000005</v>
      </c>
      <c r="P423" s="113">
        <v>0</v>
      </c>
      <c r="Q423" s="113">
        <v>48.72</v>
      </c>
      <c r="R423" s="113">
        <v>0</v>
      </c>
      <c r="S423" s="113">
        <v>0</v>
      </c>
      <c r="T423" s="113">
        <v>0</v>
      </c>
      <c r="U423" s="113">
        <v>0</v>
      </c>
      <c r="V423" s="113">
        <v>0</v>
      </c>
      <c r="W423" s="113">
        <v>0</v>
      </c>
      <c r="X423" s="113">
        <v>0</v>
      </c>
      <c r="Y423" s="113">
        <v>0</v>
      </c>
      <c r="Z423" s="113">
        <v>0</v>
      </c>
      <c r="AA423" s="113">
        <v>0</v>
      </c>
      <c r="AB423" s="113">
        <v>0</v>
      </c>
      <c r="AC423" s="113">
        <v>0</v>
      </c>
      <c r="AD423" s="113">
        <v>0</v>
      </c>
      <c r="AE423" s="113">
        <v>0</v>
      </c>
      <c r="AF423" s="113">
        <v>0</v>
      </c>
      <c r="AG423" s="113">
        <v>0</v>
      </c>
      <c r="AH423" s="113">
        <v>0</v>
      </c>
      <c r="AI423" s="113">
        <v>0</v>
      </c>
      <c r="AJ423" s="113">
        <v>0</v>
      </c>
      <c r="AK423" s="113">
        <v>0</v>
      </c>
      <c r="AL423" s="113">
        <v>0</v>
      </c>
      <c r="AM423" s="113">
        <v>0</v>
      </c>
      <c r="AN423" s="113">
        <v>0</v>
      </c>
      <c r="AO423" s="113">
        <v>0</v>
      </c>
      <c r="AP423" s="113">
        <v>0</v>
      </c>
      <c r="AQ423" s="113">
        <v>0</v>
      </c>
      <c r="AR423" s="113">
        <v>0</v>
      </c>
      <c r="AS423" s="113">
        <v>0</v>
      </c>
      <c r="AT423" s="113">
        <v>0</v>
      </c>
      <c r="AU423" s="113">
        <v>0</v>
      </c>
      <c r="AV423" s="113">
        <v>57321.62</v>
      </c>
      <c r="AW423" s="113">
        <v>0</v>
      </c>
      <c r="AX423" s="113">
        <v>0</v>
      </c>
      <c r="AY423" s="113">
        <v>0</v>
      </c>
      <c r="AZ423" s="113">
        <v>0</v>
      </c>
      <c r="BA423" s="113">
        <v>0</v>
      </c>
      <c r="BB423" s="113">
        <v>0</v>
      </c>
      <c r="BC423" s="113">
        <v>0</v>
      </c>
      <c r="BD423" s="113">
        <v>0</v>
      </c>
      <c r="BE423" s="113">
        <v>0</v>
      </c>
      <c r="BF423" s="113">
        <v>0</v>
      </c>
      <c r="BG423" s="113">
        <v>0</v>
      </c>
      <c r="BH423" s="113">
        <v>0</v>
      </c>
      <c r="BI423" s="113">
        <v>0</v>
      </c>
      <c r="BJ423" s="113">
        <v>0</v>
      </c>
      <c r="BK423" s="113">
        <v>0</v>
      </c>
      <c r="BL423" s="113">
        <v>0</v>
      </c>
      <c r="BM423" s="113">
        <v>0</v>
      </c>
      <c r="BN423" s="113">
        <v>0</v>
      </c>
      <c r="BO423" s="113">
        <v>0</v>
      </c>
      <c r="BP423" s="113">
        <v>0</v>
      </c>
      <c r="BQ423" s="113">
        <v>0</v>
      </c>
      <c r="BR423" s="113">
        <v>0</v>
      </c>
      <c r="BS423" s="113">
        <v>0</v>
      </c>
      <c r="BT423" s="113">
        <v>0</v>
      </c>
      <c r="BU423" s="113">
        <v>0</v>
      </c>
      <c r="BV423" s="113">
        <v>0</v>
      </c>
      <c r="BW423" s="113">
        <v>0</v>
      </c>
      <c r="BX423" s="113">
        <v>0</v>
      </c>
      <c r="BY423" s="113">
        <v>0</v>
      </c>
      <c r="BZ423" s="113">
        <v>0</v>
      </c>
      <c r="CA423" s="113">
        <v>83993.97</v>
      </c>
      <c r="CB423" s="113">
        <v>0</v>
      </c>
      <c r="CC423" s="113">
        <v>0</v>
      </c>
      <c r="CD423" s="113">
        <v>0</v>
      </c>
      <c r="CE423" s="113">
        <v>0</v>
      </c>
      <c r="CF423" s="113">
        <v>0</v>
      </c>
      <c r="CG423" s="113">
        <v>0</v>
      </c>
      <c r="CH423" s="113">
        <v>0</v>
      </c>
      <c r="CI423" s="113">
        <v>0</v>
      </c>
      <c r="CJ423" s="113">
        <v>0</v>
      </c>
      <c r="CK423" s="113">
        <v>0</v>
      </c>
      <c r="CL423" s="113">
        <v>24340.65</v>
      </c>
      <c r="CM423" s="113">
        <v>0</v>
      </c>
      <c r="CN423" s="113">
        <v>0</v>
      </c>
      <c r="CO423" s="113">
        <v>0</v>
      </c>
      <c r="CP423" s="113">
        <v>0</v>
      </c>
      <c r="CQ423" s="113">
        <v>0</v>
      </c>
      <c r="CR423" s="113">
        <v>0</v>
      </c>
      <c r="CS423" s="113">
        <v>0</v>
      </c>
      <c r="CT423" s="113">
        <v>0</v>
      </c>
      <c r="CU423" s="113">
        <v>0</v>
      </c>
      <c r="CV423" s="113">
        <v>0</v>
      </c>
      <c r="CW423" s="113">
        <v>0</v>
      </c>
      <c r="CX423" s="113">
        <v>0</v>
      </c>
      <c r="CY423" s="113">
        <v>0</v>
      </c>
      <c r="CZ423" s="113">
        <v>0</v>
      </c>
      <c r="DA423" s="113">
        <v>0</v>
      </c>
      <c r="DB423" s="113">
        <v>0</v>
      </c>
      <c r="DC423" s="113">
        <v>0</v>
      </c>
      <c r="DD423" s="113">
        <v>0</v>
      </c>
      <c r="DE423" s="113">
        <v>0</v>
      </c>
      <c r="DF423" s="113">
        <v>0</v>
      </c>
      <c r="DG423" s="113">
        <v>29799.43</v>
      </c>
      <c r="DH423" s="113">
        <v>0</v>
      </c>
      <c r="DI423" s="113">
        <v>9314.6200000000008</v>
      </c>
      <c r="DJ423" s="113">
        <v>0</v>
      </c>
      <c r="DK423" s="113">
        <v>0</v>
      </c>
      <c r="DL423" s="113">
        <v>0</v>
      </c>
      <c r="DM423" s="113">
        <v>0</v>
      </c>
      <c r="DN423" s="113">
        <v>0</v>
      </c>
      <c r="DO423" s="113">
        <v>0</v>
      </c>
      <c r="DP423" s="113">
        <v>0</v>
      </c>
      <c r="DQ423" s="113">
        <v>0</v>
      </c>
      <c r="DR423" s="113">
        <v>0</v>
      </c>
      <c r="DS423" s="113">
        <v>0</v>
      </c>
      <c r="DT423" s="113">
        <v>0</v>
      </c>
      <c r="DU423" s="113">
        <v>0</v>
      </c>
      <c r="DV423" s="113">
        <v>0</v>
      </c>
      <c r="DW423" s="113">
        <v>0</v>
      </c>
      <c r="DX423" s="113">
        <v>0</v>
      </c>
      <c r="DY423" s="113">
        <v>0</v>
      </c>
      <c r="DZ423" s="113">
        <v>0</v>
      </c>
      <c r="EA423" s="113">
        <v>0</v>
      </c>
      <c r="EB423" s="113">
        <v>0</v>
      </c>
      <c r="EC423" s="113">
        <v>0</v>
      </c>
      <c r="ED423" s="113">
        <v>0</v>
      </c>
      <c r="EE423" s="113">
        <v>0</v>
      </c>
      <c r="EF423" s="113">
        <v>0</v>
      </c>
      <c r="EG423" s="113">
        <v>0</v>
      </c>
      <c r="EH423" s="113">
        <v>0</v>
      </c>
      <c r="EI423" s="113">
        <v>0</v>
      </c>
      <c r="EJ423" s="113">
        <v>0</v>
      </c>
      <c r="EK423" s="113">
        <v>0</v>
      </c>
      <c r="EL423" s="113">
        <v>0</v>
      </c>
      <c r="EM423" s="113">
        <v>0</v>
      </c>
      <c r="EN423" s="113">
        <v>0</v>
      </c>
      <c r="EO423" s="113">
        <v>0</v>
      </c>
      <c r="EP423" s="113">
        <v>0</v>
      </c>
      <c r="EQ423" s="113">
        <v>0</v>
      </c>
      <c r="ER423" s="113">
        <v>0</v>
      </c>
      <c r="ES423" s="113">
        <v>0</v>
      </c>
      <c r="ET423" s="113">
        <v>0</v>
      </c>
      <c r="EU423" s="113">
        <v>0</v>
      </c>
      <c r="EV423" s="113">
        <v>50887.31</v>
      </c>
      <c r="EW423" s="113">
        <v>46.64</v>
      </c>
      <c r="EX423" s="113">
        <v>21676.34</v>
      </c>
      <c r="EY423" s="113">
        <v>0</v>
      </c>
      <c r="EZ423" s="113">
        <v>0</v>
      </c>
      <c r="FA423" s="113">
        <v>0</v>
      </c>
      <c r="FB423" s="113">
        <v>0</v>
      </c>
      <c r="FC423" s="113">
        <v>0</v>
      </c>
      <c r="FD423" s="113">
        <v>0</v>
      </c>
      <c r="FE423" s="113">
        <v>0</v>
      </c>
      <c r="FF423" s="113">
        <v>0</v>
      </c>
      <c r="FG423" s="113">
        <v>0</v>
      </c>
      <c r="FH423" s="113">
        <v>0</v>
      </c>
      <c r="FI423" s="113">
        <v>0</v>
      </c>
      <c r="FJ423" s="113">
        <v>19962.36</v>
      </c>
      <c r="FK423" s="113">
        <v>0</v>
      </c>
      <c r="FL423" s="113">
        <v>0</v>
      </c>
      <c r="FM423" s="113">
        <v>0</v>
      </c>
      <c r="FN423" s="113">
        <v>0</v>
      </c>
      <c r="FO423" s="113">
        <v>0</v>
      </c>
      <c r="FP423" s="113">
        <v>0</v>
      </c>
      <c r="FQ423" s="113">
        <v>0</v>
      </c>
      <c r="FR423" s="113">
        <v>0</v>
      </c>
      <c r="FS423" s="113">
        <v>0</v>
      </c>
      <c r="FT423" s="113">
        <v>0</v>
      </c>
      <c r="FU423" s="113">
        <v>0</v>
      </c>
      <c r="FV423" s="113">
        <v>0</v>
      </c>
      <c r="FW423" s="113">
        <v>0</v>
      </c>
      <c r="FX423" s="113">
        <v>0</v>
      </c>
      <c r="FY423" s="113">
        <v>0</v>
      </c>
      <c r="FZ423" s="113">
        <v>0</v>
      </c>
      <c r="GA423" s="113">
        <v>0</v>
      </c>
      <c r="GB423" s="113">
        <v>0</v>
      </c>
      <c r="GC423" s="113">
        <v>0</v>
      </c>
      <c r="GD423" s="113">
        <v>0</v>
      </c>
      <c r="GE423" s="113">
        <v>20052.54</v>
      </c>
      <c r="GF423" s="113">
        <v>24748.93</v>
      </c>
      <c r="GG423" s="113">
        <v>0</v>
      </c>
      <c r="GH423" s="113">
        <v>0</v>
      </c>
      <c r="GI423" s="113">
        <f>SUM(E423:GH423)</f>
        <v>414868.87</v>
      </c>
    </row>
    <row r="424" spans="1:191">
      <c r="A424" s="727" t="s">
        <v>0</v>
      </c>
      <c r="B424" s="727"/>
      <c r="C424" s="9" t="s">
        <v>244</v>
      </c>
      <c r="D424" t="s">
        <v>245</v>
      </c>
      <c r="E424" s="113">
        <v>0</v>
      </c>
      <c r="F424" s="113">
        <v>0</v>
      </c>
      <c r="G424" s="113">
        <v>0</v>
      </c>
      <c r="H424" s="113">
        <v>308669.95</v>
      </c>
      <c r="I424" s="113">
        <v>138375.15</v>
      </c>
      <c r="J424" s="113">
        <v>0</v>
      </c>
      <c r="K424" s="113">
        <v>13282.11</v>
      </c>
      <c r="L424" s="113">
        <v>0</v>
      </c>
      <c r="M424" s="113">
        <v>0</v>
      </c>
      <c r="N424" s="113">
        <v>0</v>
      </c>
      <c r="O424" s="113">
        <v>63138.31</v>
      </c>
      <c r="P424" s="113">
        <v>0</v>
      </c>
      <c r="Q424" s="113">
        <v>98079.81</v>
      </c>
      <c r="R424" s="113">
        <v>0</v>
      </c>
      <c r="S424" s="113">
        <v>75112.75</v>
      </c>
      <c r="T424" s="113">
        <v>0</v>
      </c>
      <c r="U424" s="113">
        <v>126906.54</v>
      </c>
      <c r="V424" s="113">
        <v>0</v>
      </c>
      <c r="W424" s="113">
        <v>116671.06</v>
      </c>
      <c r="X424" s="113">
        <v>222902.97</v>
      </c>
      <c r="Y424" s="113">
        <v>42394.14</v>
      </c>
      <c r="Z424" s="113">
        <v>37593.980000000003</v>
      </c>
      <c r="AA424" s="113">
        <v>0</v>
      </c>
      <c r="AB424" s="113">
        <v>0</v>
      </c>
      <c r="AC424" s="113">
        <v>0</v>
      </c>
      <c r="AD424" s="113">
        <v>0</v>
      </c>
      <c r="AE424" s="113">
        <v>55070.47</v>
      </c>
      <c r="AF424" s="113">
        <v>0</v>
      </c>
      <c r="AG424" s="113">
        <v>519662.03</v>
      </c>
      <c r="AH424" s="113">
        <v>171144.33</v>
      </c>
      <c r="AI424" s="113">
        <v>38555.300000000003</v>
      </c>
      <c r="AJ424" s="113">
        <v>0</v>
      </c>
      <c r="AK424" s="113">
        <v>0</v>
      </c>
      <c r="AL424" s="113">
        <v>0</v>
      </c>
      <c r="AM424" s="113">
        <v>3490.91</v>
      </c>
      <c r="AN424" s="113">
        <v>79528.25</v>
      </c>
      <c r="AO424" s="113">
        <v>11568.16</v>
      </c>
      <c r="AP424" s="113">
        <v>50150.91</v>
      </c>
      <c r="AQ424" s="113">
        <v>10478.52</v>
      </c>
      <c r="AR424" s="113">
        <v>0</v>
      </c>
      <c r="AS424" s="113">
        <v>46791.05</v>
      </c>
      <c r="AT424" s="113">
        <v>14251.09</v>
      </c>
      <c r="AU424" s="113">
        <v>113222.84</v>
      </c>
      <c r="AV424" s="113">
        <v>58014.54</v>
      </c>
      <c r="AW424" s="113">
        <v>51483.44</v>
      </c>
      <c r="AX424" s="113">
        <v>0</v>
      </c>
      <c r="AY424" s="113">
        <v>155777.20000000001</v>
      </c>
      <c r="AZ424" s="113">
        <v>89441.09</v>
      </c>
      <c r="BA424" s="113">
        <v>38088.1</v>
      </c>
      <c r="BB424" s="113">
        <v>189673.78</v>
      </c>
      <c r="BC424" s="113">
        <v>0</v>
      </c>
      <c r="BD424" s="113">
        <v>0</v>
      </c>
      <c r="BE424" s="113">
        <v>51835.5</v>
      </c>
      <c r="BF424" s="113">
        <v>0</v>
      </c>
      <c r="BG424" s="113">
        <v>61207.040000000001</v>
      </c>
      <c r="BH424" s="113">
        <v>0</v>
      </c>
      <c r="BI424" s="113">
        <v>0</v>
      </c>
      <c r="BJ424" s="113">
        <v>222104.44</v>
      </c>
      <c r="BK424" s="113">
        <v>62326.69</v>
      </c>
      <c r="BL424" s="113">
        <v>0</v>
      </c>
      <c r="BM424" s="113">
        <v>69666.7</v>
      </c>
      <c r="BN424" s="113">
        <v>0</v>
      </c>
      <c r="BO424" s="113">
        <v>0</v>
      </c>
      <c r="BP424" s="113">
        <v>0</v>
      </c>
      <c r="BQ424" s="113">
        <v>67890.67</v>
      </c>
      <c r="BR424" s="113">
        <v>0</v>
      </c>
      <c r="BS424" s="113">
        <v>0</v>
      </c>
      <c r="BT424" s="113">
        <v>43964.43</v>
      </c>
      <c r="BU424" s="113">
        <v>0</v>
      </c>
      <c r="BV424" s="113">
        <v>0</v>
      </c>
      <c r="BW424" s="113">
        <v>0</v>
      </c>
      <c r="BX424" s="113">
        <v>0</v>
      </c>
      <c r="BY424" s="113">
        <v>62429.59</v>
      </c>
      <c r="BZ424" s="113">
        <v>0</v>
      </c>
      <c r="CA424" s="113">
        <v>138821.09</v>
      </c>
      <c r="CB424" s="113">
        <v>147185.35</v>
      </c>
      <c r="CC424" s="113">
        <v>0</v>
      </c>
      <c r="CD424" s="113">
        <v>208947</v>
      </c>
      <c r="CE424" s="113">
        <v>10908.23</v>
      </c>
      <c r="CF424" s="113">
        <v>0</v>
      </c>
      <c r="CG424" s="113">
        <v>98198.43</v>
      </c>
      <c r="CH424" s="113">
        <v>0</v>
      </c>
      <c r="CI424" s="113">
        <v>0</v>
      </c>
      <c r="CJ424" s="113">
        <v>0</v>
      </c>
      <c r="CK424" s="113">
        <v>92393.82</v>
      </c>
      <c r="CL424" s="113">
        <v>190199.84</v>
      </c>
      <c r="CM424" s="113">
        <v>0</v>
      </c>
      <c r="CN424" s="113">
        <v>0</v>
      </c>
      <c r="CO424" s="113">
        <v>0</v>
      </c>
      <c r="CP424" s="113">
        <v>200445.28</v>
      </c>
      <c r="CQ424" s="113">
        <v>91959.16</v>
      </c>
      <c r="CR424" s="113">
        <v>62837.69</v>
      </c>
      <c r="CS424" s="113">
        <v>0</v>
      </c>
      <c r="CT424" s="113">
        <v>0</v>
      </c>
      <c r="CU424" s="113">
        <v>0</v>
      </c>
      <c r="CV424" s="113">
        <v>0</v>
      </c>
      <c r="CW424" s="113">
        <v>0</v>
      </c>
      <c r="CX424" s="113">
        <v>32303.54</v>
      </c>
      <c r="CY424" s="113">
        <v>46185.07</v>
      </c>
      <c r="CZ424" s="113">
        <v>0</v>
      </c>
      <c r="DA424" s="113">
        <v>242541.82</v>
      </c>
      <c r="DB424" s="113">
        <v>117388.98</v>
      </c>
      <c r="DC424" s="113">
        <v>11206.98</v>
      </c>
      <c r="DD424" s="113">
        <v>252052.5</v>
      </c>
      <c r="DE424" s="113">
        <v>661.36</v>
      </c>
      <c r="DF424" s="113">
        <v>11786.3</v>
      </c>
      <c r="DG424" s="113">
        <v>224334.06</v>
      </c>
      <c r="DH424" s="113">
        <v>0</v>
      </c>
      <c r="DI424" s="113">
        <v>59276.05</v>
      </c>
      <c r="DJ424" s="113">
        <v>0</v>
      </c>
      <c r="DK424" s="113">
        <v>49252.56</v>
      </c>
      <c r="DL424" s="113">
        <v>0</v>
      </c>
      <c r="DM424" s="113">
        <v>0</v>
      </c>
      <c r="DN424" s="113">
        <v>65807.33</v>
      </c>
      <c r="DO424" s="113">
        <v>0</v>
      </c>
      <c r="DP424" s="113">
        <v>153659.26</v>
      </c>
      <c r="DQ424" s="113">
        <v>0</v>
      </c>
      <c r="DR424" s="113">
        <v>49319.79</v>
      </c>
      <c r="DS424" s="113">
        <v>0</v>
      </c>
      <c r="DT424" s="113">
        <v>0</v>
      </c>
      <c r="DU424" s="113">
        <v>0</v>
      </c>
      <c r="DV424" s="113">
        <v>45910</v>
      </c>
      <c r="DW424" s="113">
        <v>0</v>
      </c>
      <c r="DX424" s="113">
        <v>0</v>
      </c>
      <c r="DY424" s="113">
        <v>0</v>
      </c>
      <c r="DZ424" s="113">
        <v>0</v>
      </c>
      <c r="EA424" s="113">
        <v>0</v>
      </c>
      <c r="EB424" s="113">
        <v>0</v>
      </c>
      <c r="EC424" s="113">
        <v>0</v>
      </c>
      <c r="ED424" s="113">
        <v>0</v>
      </c>
      <c r="EE424" s="113">
        <v>31181.119999999999</v>
      </c>
      <c r="EF424" s="113">
        <v>0</v>
      </c>
      <c r="EG424" s="113">
        <v>0</v>
      </c>
      <c r="EH424" s="113">
        <v>0</v>
      </c>
      <c r="EI424" s="113">
        <v>0</v>
      </c>
      <c r="EJ424" s="113">
        <v>0</v>
      </c>
      <c r="EK424" s="113">
        <v>0</v>
      </c>
      <c r="EL424" s="113">
        <v>0</v>
      </c>
      <c r="EM424" s="113">
        <v>0</v>
      </c>
      <c r="EN424" s="113">
        <v>48091.01</v>
      </c>
      <c r="EO424" s="113">
        <v>0</v>
      </c>
      <c r="EP424" s="113">
        <v>0</v>
      </c>
      <c r="EQ424" s="113">
        <v>0</v>
      </c>
      <c r="ER424" s="113">
        <v>0</v>
      </c>
      <c r="ES424" s="113">
        <v>0</v>
      </c>
      <c r="ET424" s="113">
        <v>0</v>
      </c>
      <c r="EU424" s="113">
        <v>0</v>
      </c>
      <c r="EV424" s="113">
        <v>0</v>
      </c>
      <c r="EW424" s="113">
        <v>73396.240000000005</v>
      </c>
      <c r="EX424" s="113">
        <v>51166.67</v>
      </c>
      <c r="EY424" s="113">
        <v>9156.92</v>
      </c>
      <c r="EZ424" s="113">
        <v>0</v>
      </c>
      <c r="FA424" s="113">
        <v>0</v>
      </c>
      <c r="FB424" s="113">
        <v>0</v>
      </c>
      <c r="FC424" s="113">
        <v>0</v>
      </c>
      <c r="FD424" s="113">
        <v>145979.35</v>
      </c>
      <c r="FE424" s="113">
        <v>0</v>
      </c>
      <c r="FF424" s="113">
        <v>0</v>
      </c>
      <c r="FG424" s="113">
        <v>0</v>
      </c>
      <c r="FH424" s="113">
        <v>0</v>
      </c>
      <c r="FI424" s="113">
        <v>0</v>
      </c>
      <c r="FJ424" s="113">
        <v>0</v>
      </c>
      <c r="FK424" s="113">
        <v>0</v>
      </c>
      <c r="FL424" s="113">
        <v>0</v>
      </c>
      <c r="FM424" s="113">
        <v>0</v>
      </c>
      <c r="FN424" s="113">
        <v>0</v>
      </c>
      <c r="FO424" s="113">
        <v>0</v>
      </c>
      <c r="FP424" s="113">
        <v>0</v>
      </c>
      <c r="FQ424" s="113">
        <v>0</v>
      </c>
      <c r="FR424" s="113">
        <v>0</v>
      </c>
      <c r="FS424" s="113">
        <v>49329.79</v>
      </c>
      <c r="FT424" s="113">
        <v>102725.21</v>
      </c>
      <c r="FU424" s="113">
        <v>0</v>
      </c>
      <c r="FV424" s="113">
        <v>0</v>
      </c>
      <c r="FW424" s="113">
        <v>0</v>
      </c>
      <c r="FX424" s="113">
        <v>0</v>
      </c>
      <c r="FY424" s="113">
        <v>0</v>
      </c>
      <c r="FZ424" s="113">
        <v>25212.13</v>
      </c>
      <c r="GA424" s="113">
        <v>0</v>
      </c>
      <c r="GB424" s="113">
        <v>0</v>
      </c>
      <c r="GC424" s="113">
        <v>0</v>
      </c>
      <c r="GD424" s="113">
        <v>37273.339999999997</v>
      </c>
      <c r="GE424" s="113">
        <v>74032.75</v>
      </c>
      <c r="GF424" s="113">
        <v>93123.4</v>
      </c>
      <c r="GG424" s="113">
        <v>0</v>
      </c>
      <c r="GH424" s="113">
        <v>0</v>
      </c>
      <c r="GI424" s="113">
        <f>SUM(E424:GH424)</f>
        <v>6925193.2600000007</v>
      </c>
    </row>
    <row r="425" spans="1:191" ht="10.5">
      <c r="A425" s="7" t="s">
        <v>549</v>
      </c>
      <c r="B425" s="726" t="s">
        <v>550</v>
      </c>
      <c r="C425" s="726"/>
      <c r="D425" s="72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116"/>
      <c r="AE425" s="116"/>
      <c r="AF425" s="116"/>
      <c r="AG425" s="116"/>
      <c r="AH425" s="116"/>
      <c r="AI425" s="116"/>
      <c r="AJ425" s="116"/>
      <c r="AK425" s="116"/>
      <c r="AL425" s="116"/>
      <c r="AM425" s="116"/>
      <c r="AN425" s="116"/>
      <c r="AO425" s="116"/>
      <c r="AP425" s="116"/>
      <c r="AQ425" s="116"/>
      <c r="AR425" s="116"/>
      <c r="AS425" s="116"/>
      <c r="AT425" s="116"/>
      <c r="AU425" s="116"/>
      <c r="AV425" s="116"/>
      <c r="AW425" s="116"/>
      <c r="AX425" s="116"/>
      <c r="AY425" s="116"/>
      <c r="AZ425" s="116"/>
      <c r="BA425" s="116"/>
      <c r="BB425" s="116"/>
      <c r="BC425" s="116"/>
      <c r="BD425" s="116"/>
      <c r="BE425" s="116"/>
      <c r="BF425" s="116"/>
      <c r="BG425" s="116"/>
      <c r="BH425" s="116"/>
      <c r="BI425" s="116"/>
      <c r="BJ425" s="116"/>
      <c r="BK425" s="116"/>
      <c r="BL425" s="116"/>
      <c r="BM425" s="116"/>
      <c r="BN425" s="116"/>
      <c r="BO425" s="116"/>
      <c r="BP425" s="116"/>
      <c r="BQ425" s="116"/>
      <c r="BR425" s="116"/>
      <c r="BS425" s="116"/>
      <c r="BT425" s="116"/>
      <c r="BU425" s="116"/>
      <c r="BV425" s="116"/>
      <c r="BW425" s="116"/>
      <c r="BX425" s="116"/>
      <c r="BY425" s="116"/>
      <c r="BZ425" s="116"/>
      <c r="CA425" s="116"/>
      <c r="CB425" s="116"/>
      <c r="CC425" s="116"/>
      <c r="CD425" s="116"/>
      <c r="CE425" s="116"/>
      <c r="CF425" s="116"/>
      <c r="CG425" s="116"/>
      <c r="CH425" s="116"/>
      <c r="CI425" s="116"/>
      <c r="CJ425" s="116"/>
      <c r="CK425" s="116"/>
      <c r="CL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6"/>
      <c r="CX425" s="116"/>
      <c r="CY425" s="116"/>
      <c r="CZ425" s="116"/>
      <c r="DA425" s="116"/>
      <c r="DB425" s="116"/>
      <c r="DC425" s="116"/>
      <c r="DD425" s="116"/>
      <c r="DE425" s="116"/>
      <c r="DF425" s="116"/>
      <c r="DG425" s="116"/>
      <c r="DH425" s="116"/>
      <c r="DI425" s="116"/>
      <c r="DJ425" s="116"/>
      <c r="DK425" s="116"/>
      <c r="DL425" s="116"/>
      <c r="DM425" s="116"/>
      <c r="DN425" s="116"/>
      <c r="DO425" s="116"/>
      <c r="DP425" s="116"/>
      <c r="DQ425" s="116"/>
      <c r="DR425" s="116"/>
      <c r="DS425" s="116"/>
      <c r="DT425" s="116"/>
      <c r="DU425" s="116"/>
      <c r="DV425" s="116"/>
      <c r="DW425" s="116"/>
      <c r="DX425" s="116"/>
      <c r="DY425" s="116"/>
      <c r="DZ425" s="116"/>
      <c r="EA425" s="116"/>
      <c r="EB425" s="116"/>
      <c r="EC425" s="116"/>
      <c r="ED425" s="116"/>
      <c r="EE425" s="116"/>
      <c r="EF425" s="116"/>
      <c r="EG425" s="116"/>
      <c r="EH425" s="116"/>
      <c r="EI425" s="116"/>
      <c r="EJ425" s="116"/>
      <c r="EK425" s="116"/>
      <c r="EL425" s="116"/>
      <c r="EM425" s="116"/>
      <c r="EN425" s="116"/>
      <c r="EO425" s="116"/>
      <c r="EP425" s="116"/>
      <c r="EQ425" s="116"/>
      <c r="ER425" s="116"/>
      <c r="ES425" s="116"/>
      <c r="ET425" s="116"/>
      <c r="EU425" s="116"/>
      <c r="EV425" s="116"/>
      <c r="EW425" s="116"/>
      <c r="EX425" s="116"/>
      <c r="EY425" s="116"/>
      <c r="EZ425" s="116"/>
      <c r="FA425" s="116"/>
      <c r="FB425" s="116"/>
      <c r="FC425" s="116"/>
      <c r="FD425" s="116"/>
      <c r="FE425" s="116"/>
      <c r="FF425" s="116"/>
      <c r="FG425" s="116"/>
      <c r="FH425" s="116"/>
      <c r="FI425" s="116"/>
      <c r="FJ425" s="116"/>
      <c r="FK425" s="116"/>
      <c r="FL425" s="116"/>
      <c r="FM425" s="116"/>
      <c r="FN425" s="116"/>
      <c r="FO425" s="116"/>
      <c r="FP425" s="116"/>
      <c r="FQ425" s="116"/>
      <c r="FR425" s="116"/>
      <c r="FS425" s="116"/>
      <c r="FT425" s="116"/>
      <c r="FU425" s="116"/>
      <c r="FV425" s="116"/>
      <c r="FW425" s="116"/>
      <c r="FX425" s="116"/>
      <c r="FY425" s="116"/>
      <c r="FZ425" s="116"/>
      <c r="GA425" s="116"/>
      <c r="GB425" s="116"/>
      <c r="GC425" s="116"/>
      <c r="GD425" s="116"/>
      <c r="GE425" s="116"/>
      <c r="GF425" s="116"/>
      <c r="GG425" s="116"/>
      <c r="GH425" s="116"/>
      <c r="GI425" s="116"/>
    </row>
    <row r="426" spans="1:191">
      <c r="A426" s="727" t="s">
        <v>0</v>
      </c>
      <c r="B426" s="727"/>
      <c r="C426" s="9" t="s">
        <v>244</v>
      </c>
      <c r="D426" t="s">
        <v>245</v>
      </c>
      <c r="E426" s="113">
        <v>0</v>
      </c>
      <c r="F426" s="113">
        <v>0</v>
      </c>
      <c r="G426" s="113">
        <v>0</v>
      </c>
      <c r="H426" s="113">
        <v>0</v>
      </c>
      <c r="I426" s="113">
        <v>0</v>
      </c>
      <c r="J426" s="113">
        <v>0</v>
      </c>
      <c r="K426" s="113">
        <v>0</v>
      </c>
      <c r="L426" s="113">
        <v>0</v>
      </c>
      <c r="M426" s="113">
        <v>0</v>
      </c>
      <c r="N426" s="113">
        <v>0</v>
      </c>
      <c r="O426" s="113">
        <v>0</v>
      </c>
      <c r="P426" s="113">
        <v>0</v>
      </c>
      <c r="Q426" s="113">
        <v>0</v>
      </c>
      <c r="R426" s="113">
        <v>0</v>
      </c>
      <c r="S426" s="113">
        <v>0</v>
      </c>
      <c r="T426" s="113">
        <v>0</v>
      </c>
      <c r="U426" s="113">
        <v>0</v>
      </c>
      <c r="V426" s="113">
        <v>0</v>
      </c>
      <c r="W426" s="113">
        <v>0</v>
      </c>
      <c r="X426" s="113">
        <v>0</v>
      </c>
      <c r="Y426" s="113">
        <v>0</v>
      </c>
      <c r="Z426" s="113">
        <v>0</v>
      </c>
      <c r="AA426" s="113">
        <v>0</v>
      </c>
      <c r="AB426" s="113">
        <v>0</v>
      </c>
      <c r="AC426" s="113">
        <v>0</v>
      </c>
      <c r="AD426" s="113">
        <v>0</v>
      </c>
      <c r="AE426" s="113">
        <v>0</v>
      </c>
      <c r="AF426" s="113">
        <v>0</v>
      </c>
      <c r="AG426" s="113">
        <v>0</v>
      </c>
      <c r="AH426" s="113">
        <v>0</v>
      </c>
      <c r="AI426" s="113">
        <v>0</v>
      </c>
      <c r="AJ426" s="113">
        <v>0</v>
      </c>
      <c r="AK426" s="113">
        <v>0</v>
      </c>
      <c r="AL426" s="113">
        <v>0</v>
      </c>
      <c r="AM426" s="113">
        <v>0</v>
      </c>
      <c r="AN426" s="113">
        <v>0</v>
      </c>
      <c r="AO426" s="113">
        <v>0</v>
      </c>
      <c r="AP426" s="113">
        <v>0</v>
      </c>
      <c r="AQ426" s="113">
        <v>0</v>
      </c>
      <c r="AR426" s="113">
        <v>0</v>
      </c>
      <c r="AS426" s="113">
        <v>0</v>
      </c>
      <c r="AT426" s="113">
        <v>4945.7700000000004</v>
      </c>
      <c r="AU426" s="113">
        <v>0</v>
      </c>
      <c r="AV426" s="113">
        <v>0</v>
      </c>
      <c r="AW426" s="113">
        <v>0</v>
      </c>
      <c r="AX426" s="113">
        <v>0</v>
      </c>
      <c r="AY426" s="113">
        <v>0</v>
      </c>
      <c r="AZ426" s="113">
        <v>0</v>
      </c>
      <c r="BA426" s="113">
        <v>0</v>
      </c>
      <c r="BB426" s="113">
        <v>0</v>
      </c>
      <c r="BC426" s="113">
        <v>0</v>
      </c>
      <c r="BD426" s="113">
        <v>0</v>
      </c>
      <c r="BE426" s="113">
        <v>0</v>
      </c>
      <c r="BF426" s="113">
        <v>0</v>
      </c>
      <c r="BG426" s="113">
        <v>0</v>
      </c>
      <c r="BH426" s="113">
        <v>0</v>
      </c>
      <c r="BI426" s="113">
        <v>0</v>
      </c>
      <c r="BJ426" s="113">
        <v>0</v>
      </c>
      <c r="BK426" s="113">
        <v>0</v>
      </c>
      <c r="BL426" s="113">
        <v>0</v>
      </c>
      <c r="BM426" s="113">
        <v>0</v>
      </c>
      <c r="BN426" s="113">
        <v>0</v>
      </c>
      <c r="BO426" s="113">
        <v>0</v>
      </c>
      <c r="BP426" s="113">
        <v>0</v>
      </c>
      <c r="BQ426" s="113">
        <v>0</v>
      </c>
      <c r="BR426" s="113">
        <v>0</v>
      </c>
      <c r="BS426" s="113">
        <v>0</v>
      </c>
      <c r="BT426" s="113">
        <v>0</v>
      </c>
      <c r="BU426" s="113">
        <v>0</v>
      </c>
      <c r="BV426" s="113">
        <v>0</v>
      </c>
      <c r="BW426" s="113">
        <v>0</v>
      </c>
      <c r="BX426" s="113">
        <v>0</v>
      </c>
      <c r="BY426" s="113">
        <v>0</v>
      </c>
      <c r="BZ426" s="113">
        <v>0</v>
      </c>
      <c r="CA426" s="113">
        <v>0</v>
      </c>
      <c r="CB426" s="113">
        <v>0</v>
      </c>
      <c r="CC426" s="113">
        <v>0</v>
      </c>
      <c r="CD426" s="113">
        <v>0</v>
      </c>
      <c r="CE426" s="113">
        <v>0</v>
      </c>
      <c r="CF426" s="113">
        <v>0</v>
      </c>
      <c r="CG426" s="113">
        <v>0</v>
      </c>
      <c r="CH426" s="113">
        <v>0</v>
      </c>
      <c r="CI426" s="113">
        <v>0</v>
      </c>
      <c r="CJ426" s="113">
        <v>0</v>
      </c>
      <c r="CK426" s="113">
        <v>0</v>
      </c>
      <c r="CL426" s="113">
        <v>0</v>
      </c>
      <c r="CM426" s="113">
        <v>0</v>
      </c>
      <c r="CN426" s="113">
        <v>0</v>
      </c>
      <c r="CO426" s="113">
        <v>0</v>
      </c>
      <c r="CP426" s="113">
        <v>0</v>
      </c>
      <c r="CQ426" s="113">
        <v>0</v>
      </c>
      <c r="CR426" s="113">
        <v>0</v>
      </c>
      <c r="CS426" s="113">
        <v>0</v>
      </c>
      <c r="CT426" s="113">
        <v>0</v>
      </c>
      <c r="CU426" s="113">
        <v>0</v>
      </c>
      <c r="CV426" s="113">
        <v>0</v>
      </c>
      <c r="CW426" s="113">
        <v>0</v>
      </c>
      <c r="CX426" s="113">
        <v>0</v>
      </c>
      <c r="CY426" s="113">
        <v>0</v>
      </c>
      <c r="CZ426" s="113">
        <v>0</v>
      </c>
      <c r="DA426" s="113">
        <v>0</v>
      </c>
      <c r="DB426" s="113">
        <v>0</v>
      </c>
      <c r="DC426" s="113">
        <v>0</v>
      </c>
      <c r="DD426" s="113">
        <v>0</v>
      </c>
      <c r="DE426" s="113">
        <v>0</v>
      </c>
      <c r="DF426" s="113">
        <v>0</v>
      </c>
      <c r="DG426" s="113">
        <v>0</v>
      </c>
      <c r="DH426" s="113">
        <v>0</v>
      </c>
      <c r="DI426" s="113">
        <v>0</v>
      </c>
      <c r="DJ426" s="113">
        <v>0</v>
      </c>
      <c r="DK426" s="113">
        <v>0</v>
      </c>
      <c r="DL426" s="113">
        <v>0</v>
      </c>
      <c r="DM426" s="113">
        <v>0</v>
      </c>
      <c r="DN426" s="113">
        <v>0</v>
      </c>
      <c r="DO426" s="113">
        <v>0</v>
      </c>
      <c r="DP426" s="113">
        <v>0</v>
      </c>
      <c r="DQ426" s="113">
        <v>0</v>
      </c>
      <c r="DR426" s="113">
        <v>0</v>
      </c>
      <c r="DS426" s="113">
        <v>0</v>
      </c>
      <c r="DT426" s="113">
        <v>0</v>
      </c>
      <c r="DU426" s="113">
        <v>0</v>
      </c>
      <c r="DV426" s="113">
        <v>0</v>
      </c>
      <c r="DW426" s="113">
        <v>0</v>
      </c>
      <c r="DX426" s="113">
        <v>0</v>
      </c>
      <c r="DY426" s="113">
        <v>0</v>
      </c>
      <c r="DZ426" s="113">
        <v>0</v>
      </c>
      <c r="EA426" s="113">
        <v>0</v>
      </c>
      <c r="EB426" s="113">
        <v>0</v>
      </c>
      <c r="EC426" s="113">
        <v>0</v>
      </c>
      <c r="ED426" s="113">
        <v>0</v>
      </c>
      <c r="EE426" s="113">
        <v>0</v>
      </c>
      <c r="EF426" s="113">
        <v>0</v>
      </c>
      <c r="EG426" s="113">
        <v>0</v>
      </c>
      <c r="EH426" s="113">
        <v>0</v>
      </c>
      <c r="EI426" s="113">
        <v>0</v>
      </c>
      <c r="EJ426" s="113">
        <v>0</v>
      </c>
      <c r="EK426" s="113">
        <v>0</v>
      </c>
      <c r="EL426" s="113">
        <v>0</v>
      </c>
      <c r="EM426" s="113">
        <v>0</v>
      </c>
      <c r="EN426" s="113">
        <v>0</v>
      </c>
      <c r="EO426" s="113">
        <v>0</v>
      </c>
      <c r="EP426" s="113">
        <v>0</v>
      </c>
      <c r="EQ426" s="113">
        <v>0</v>
      </c>
      <c r="ER426" s="113">
        <v>0</v>
      </c>
      <c r="ES426" s="113">
        <v>0</v>
      </c>
      <c r="ET426" s="113">
        <v>0</v>
      </c>
      <c r="EU426" s="113">
        <v>0</v>
      </c>
      <c r="EV426" s="113">
        <v>0</v>
      </c>
      <c r="EW426" s="113">
        <v>0</v>
      </c>
      <c r="EX426" s="113">
        <v>0</v>
      </c>
      <c r="EY426" s="113">
        <v>0</v>
      </c>
      <c r="EZ426" s="113">
        <v>0</v>
      </c>
      <c r="FA426" s="113">
        <v>0</v>
      </c>
      <c r="FB426" s="113">
        <v>0</v>
      </c>
      <c r="FC426" s="113">
        <v>0</v>
      </c>
      <c r="FD426" s="113">
        <v>0</v>
      </c>
      <c r="FE426" s="113">
        <v>0</v>
      </c>
      <c r="FF426" s="113">
        <v>0</v>
      </c>
      <c r="FG426" s="113">
        <v>0</v>
      </c>
      <c r="FH426" s="113">
        <v>0</v>
      </c>
      <c r="FI426" s="113">
        <v>0</v>
      </c>
      <c r="FJ426" s="113">
        <v>0</v>
      </c>
      <c r="FK426" s="113">
        <v>0</v>
      </c>
      <c r="FL426" s="113">
        <v>0</v>
      </c>
      <c r="FM426" s="113">
        <v>0</v>
      </c>
      <c r="FN426" s="113">
        <v>0</v>
      </c>
      <c r="FO426" s="113">
        <v>0</v>
      </c>
      <c r="FP426" s="113">
        <v>0</v>
      </c>
      <c r="FQ426" s="113">
        <v>0</v>
      </c>
      <c r="FR426" s="113">
        <v>0</v>
      </c>
      <c r="FS426" s="113">
        <v>0</v>
      </c>
      <c r="FT426" s="113">
        <v>0</v>
      </c>
      <c r="FU426" s="113">
        <v>0</v>
      </c>
      <c r="FV426" s="113">
        <v>0</v>
      </c>
      <c r="FW426" s="113">
        <v>0</v>
      </c>
      <c r="FX426" s="113">
        <v>0</v>
      </c>
      <c r="FY426" s="113">
        <v>0</v>
      </c>
      <c r="FZ426" s="113">
        <v>0</v>
      </c>
      <c r="GA426" s="113">
        <v>0</v>
      </c>
      <c r="GB426" s="113">
        <v>0</v>
      </c>
      <c r="GC426" s="113">
        <v>0</v>
      </c>
      <c r="GD426" s="113">
        <v>0</v>
      </c>
      <c r="GE426" s="113">
        <v>0</v>
      </c>
      <c r="GF426" s="113">
        <v>0</v>
      </c>
      <c r="GG426" s="113">
        <v>0</v>
      </c>
      <c r="GH426" s="113">
        <v>0</v>
      </c>
      <c r="GI426" s="113">
        <f>SUM(E426:GH426)</f>
        <v>4945.7700000000004</v>
      </c>
    </row>
    <row r="427" spans="1:191" ht="10.5">
      <c r="A427" s="7" t="s">
        <v>551</v>
      </c>
      <c r="B427" s="726" t="s">
        <v>552</v>
      </c>
      <c r="C427" s="726"/>
      <c r="D427" s="72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116"/>
      <c r="AE427" s="116"/>
      <c r="AF427" s="116"/>
      <c r="AG427" s="116"/>
      <c r="AH427" s="116"/>
      <c r="AI427" s="116"/>
      <c r="AJ427" s="116"/>
      <c r="AK427" s="116"/>
      <c r="AL427" s="116"/>
      <c r="AM427" s="116"/>
      <c r="AN427" s="116"/>
      <c r="AO427" s="116"/>
      <c r="AP427" s="116"/>
      <c r="AQ427" s="116"/>
      <c r="AR427" s="116"/>
      <c r="AS427" s="116"/>
      <c r="AT427" s="116"/>
      <c r="AU427" s="116"/>
      <c r="AV427" s="116"/>
      <c r="AW427" s="116"/>
      <c r="AX427" s="116"/>
      <c r="AY427" s="116"/>
      <c r="AZ427" s="116"/>
      <c r="BA427" s="116"/>
      <c r="BB427" s="116"/>
      <c r="BC427" s="116"/>
      <c r="BD427" s="116"/>
      <c r="BE427" s="116"/>
      <c r="BF427" s="116"/>
      <c r="BG427" s="116"/>
      <c r="BH427" s="116"/>
      <c r="BI427" s="116"/>
      <c r="BJ427" s="116"/>
      <c r="BK427" s="116"/>
      <c r="BL427" s="116"/>
      <c r="BM427" s="116"/>
      <c r="BN427" s="116"/>
      <c r="BO427" s="116"/>
      <c r="BP427" s="116"/>
      <c r="BQ427" s="116"/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6"/>
      <c r="CB427" s="116"/>
      <c r="CC427" s="116"/>
      <c r="CD427" s="116"/>
      <c r="CE427" s="116"/>
      <c r="CF427" s="116"/>
      <c r="CG427" s="116"/>
      <c r="CH427" s="116"/>
      <c r="CI427" s="116"/>
      <c r="CJ427" s="116"/>
      <c r="CK427" s="116"/>
      <c r="CL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6"/>
      <c r="CX427" s="116"/>
      <c r="CY427" s="116"/>
      <c r="CZ427" s="116"/>
      <c r="DA427" s="116"/>
      <c r="DB427" s="116"/>
      <c r="DC427" s="116"/>
      <c r="DD427" s="116"/>
      <c r="DE427" s="116"/>
      <c r="DF427" s="116"/>
      <c r="DG427" s="116"/>
      <c r="DH427" s="116"/>
      <c r="DI427" s="116"/>
      <c r="DJ427" s="116"/>
      <c r="DK427" s="116"/>
      <c r="DL427" s="116"/>
      <c r="DM427" s="116"/>
      <c r="DN427" s="116"/>
      <c r="DO427" s="116"/>
      <c r="DP427" s="116"/>
      <c r="DQ427" s="116"/>
      <c r="DR427" s="116"/>
      <c r="DS427" s="116"/>
      <c r="DT427" s="116"/>
      <c r="DU427" s="116"/>
      <c r="DV427" s="116"/>
      <c r="DW427" s="116"/>
      <c r="DX427" s="116"/>
      <c r="DY427" s="116"/>
      <c r="DZ427" s="116"/>
      <c r="EA427" s="116"/>
      <c r="EB427" s="116"/>
      <c r="EC427" s="116"/>
      <c r="ED427" s="116"/>
      <c r="EE427" s="116"/>
      <c r="EF427" s="116"/>
      <c r="EG427" s="116"/>
      <c r="EH427" s="116"/>
      <c r="EI427" s="116"/>
      <c r="EJ427" s="116"/>
      <c r="EK427" s="116"/>
      <c r="EL427" s="116"/>
      <c r="EM427" s="116"/>
      <c r="EN427" s="116"/>
      <c r="EO427" s="116"/>
      <c r="EP427" s="116"/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6"/>
      <c r="FA427" s="116"/>
      <c r="FB427" s="116"/>
      <c r="FC427" s="116"/>
      <c r="FD427" s="116"/>
      <c r="FE427" s="116"/>
      <c r="FF427" s="116"/>
      <c r="FG427" s="116"/>
      <c r="FH427" s="116"/>
      <c r="FI427" s="116"/>
      <c r="FJ427" s="116"/>
      <c r="FK427" s="116"/>
      <c r="FL427" s="116"/>
      <c r="FM427" s="116"/>
      <c r="FN427" s="116"/>
      <c r="FO427" s="116"/>
      <c r="FP427" s="116"/>
      <c r="FQ427" s="116"/>
      <c r="FR427" s="116"/>
      <c r="FS427" s="116"/>
      <c r="FT427" s="116"/>
      <c r="FU427" s="116"/>
      <c r="FV427" s="116"/>
      <c r="FW427" s="116"/>
      <c r="FX427" s="116"/>
      <c r="FY427" s="116"/>
      <c r="FZ427" s="116"/>
      <c r="GA427" s="116"/>
      <c r="GB427" s="116"/>
      <c r="GC427" s="116"/>
      <c r="GD427" s="116"/>
      <c r="GE427" s="116"/>
      <c r="GF427" s="116"/>
      <c r="GG427" s="116"/>
      <c r="GH427" s="116"/>
      <c r="GI427" s="116"/>
    </row>
    <row r="428" spans="1:191">
      <c r="A428" s="727" t="s">
        <v>0</v>
      </c>
      <c r="B428" s="727"/>
      <c r="C428" s="9" t="s">
        <v>244</v>
      </c>
      <c r="D428" t="s">
        <v>245</v>
      </c>
      <c r="E428" s="113">
        <v>0</v>
      </c>
      <c r="F428" s="113">
        <v>0</v>
      </c>
      <c r="G428" s="113">
        <v>0</v>
      </c>
      <c r="H428" s="113">
        <v>0</v>
      </c>
      <c r="I428" s="113">
        <v>0</v>
      </c>
      <c r="J428" s="113">
        <v>0</v>
      </c>
      <c r="K428" s="113">
        <v>0</v>
      </c>
      <c r="L428" s="113">
        <v>0</v>
      </c>
      <c r="M428" s="113">
        <v>0</v>
      </c>
      <c r="N428" s="113">
        <v>0</v>
      </c>
      <c r="O428" s="113">
        <v>0</v>
      </c>
      <c r="P428" s="113">
        <v>0</v>
      </c>
      <c r="Q428" s="113">
        <v>0</v>
      </c>
      <c r="R428" s="113">
        <v>0</v>
      </c>
      <c r="S428" s="113">
        <v>0</v>
      </c>
      <c r="T428" s="113">
        <v>0</v>
      </c>
      <c r="U428" s="113">
        <v>0</v>
      </c>
      <c r="V428" s="113">
        <v>0</v>
      </c>
      <c r="W428" s="113">
        <v>0</v>
      </c>
      <c r="X428" s="113">
        <v>0</v>
      </c>
      <c r="Y428" s="113">
        <v>0</v>
      </c>
      <c r="Z428" s="113">
        <v>0</v>
      </c>
      <c r="AA428" s="113">
        <v>0</v>
      </c>
      <c r="AB428" s="113">
        <v>0</v>
      </c>
      <c r="AC428" s="113">
        <v>0</v>
      </c>
      <c r="AD428" s="113">
        <v>0</v>
      </c>
      <c r="AE428" s="113">
        <v>0</v>
      </c>
      <c r="AF428" s="113">
        <v>0</v>
      </c>
      <c r="AG428" s="113">
        <v>0</v>
      </c>
      <c r="AH428" s="113">
        <v>0</v>
      </c>
      <c r="AI428" s="113">
        <v>0</v>
      </c>
      <c r="AJ428" s="113">
        <v>0</v>
      </c>
      <c r="AK428" s="113">
        <v>0</v>
      </c>
      <c r="AL428" s="113">
        <v>0</v>
      </c>
      <c r="AM428" s="113">
        <v>0</v>
      </c>
      <c r="AN428" s="113">
        <v>0</v>
      </c>
      <c r="AO428" s="113">
        <v>0</v>
      </c>
      <c r="AP428" s="113">
        <v>0</v>
      </c>
      <c r="AQ428" s="113">
        <v>0</v>
      </c>
      <c r="AR428" s="113">
        <v>0</v>
      </c>
      <c r="AS428" s="113">
        <v>0</v>
      </c>
      <c r="AT428" s="113">
        <v>0</v>
      </c>
      <c r="AU428" s="113">
        <v>0</v>
      </c>
      <c r="AV428" s="113">
        <v>0</v>
      </c>
      <c r="AW428" s="113">
        <v>0</v>
      </c>
      <c r="AX428" s="113">
        <v>0</v>
      </c>
      <c r="AY428" s="113">
        <v>0</v>
      </c>
      <c r="AZ428" s="113">
        <v>0</v>
      </c>
      <c r="BA428" s="113">
        <v>3105.28</v>
      </c>
      <c r="BB428" s="113">
        <v>0</v>
      </c>
      <c r="BC428" s="113">
        <v>0</v>
      </c>
      <c r="BD428" s="113">
        <v>0</v>
      </c>
      <c r="BE428" s="113">
        <v>0</v>
      </c>
      <c r="BF428" s="113">
        <v>0</v>
      </c>
      <c r="BG428" s="113">
        <v>0</v>
      </c>
      <c r="BH428" s="113">
        <v>0</v>
      </c>
      <c r="BI428" s="113">
        <v>0</v>
      </c>
      <c r="BJ428" s="113">
        <v>0</v>
      </c>
      <c r="BK428" s="113">
        <v>0</v>
      </c>
      <c r="BL428" s="113">
        <v>0</v>
      </c>
      <c r="BM428" s="113">
        <v>0</v>
      </c>
      <c r="BN428" s="113">
        <v>0</v>
      </c>
      <c r="BO428" s="113">
        <v>0</v>
      </c>
      <c r="BP428" s="113">
        <v>0</v>
      </c>
      <c r="BQ428" s="113">
        <v>0</v>
      </c>
      <c r="BR428" s="113">
        <v>0</v>
      </c>
      <c r="BS428" s="113">
        <v>0</v>
      </c>
      <c r="BT428" s="113">
        <v>0</v>
      </c>
      <c r="BU428" s="113">
        <v>0</v>
      </c>
      <c r="BV428" s="113">
        <v>0</v>
      </c>
      <c r="BW428" s="113">
        <v>0</v>
      </c>
      <c r="BX428" s="113">
        <v>0</v>
      </c>
      <c r="BY428" s="113">
        <v>0</v>
      </c>
      <c r="BZ428" s="113">
        <v>0</v>
      </c>
      <c r="CA428" s="113">
        <v>0</v>
      </c>
      <c r="CB428" s="113">
        <v>0</v>
      </c>
      <c r="CC428" s="113">
        <v>0</v>
      </c>
      <c r="CD428" s="113">
        <v>0</v>
      </c>
      <c r="CE428" s="113">
        <v>0</v>
      </c>
      <c r="CF428" s="113">
        <v>0</v>
      </c>
      <c r="CG428" s="113">
        <v>0</v>
      </c>
      <c r="CH428" s="113">
        <v>0</v>
      </c>
      <c r="CI428" s="113">
        <v>0</v>
      </c>
      <c r="CJ428" s="113">
        <v>0</v>
      </c>
      <c r="CK428" s="113">
        <v>0</v>
      </c>
      <c r="CL428" s="113">
        <v>0</v>
      </c>
      <c r="CM428" s="113">
        <v>0</v>
      </c>
      <c r="CN428" s="113">
        <v>0</v>
      </c>
      <c r="CO428" s="113">
        <v>0</v>
      </c>
      <c r="CP428" s="113">
        <v>0</v>
      </c>
      <c r="CQ428" s="113">
        <v>0</v>
      </c>
      <c r="CR428" s="113">
        <v>0</v>
      </c>
      <c r="CS428" s="113">
        <v>0</v>
      </c>
      <c r="CT428" s="113">
        <v>0</v>
      </c>
      <c r="CU428" s="113">
        <v>0</v>
      </c>
      <c r="CV428" s="113">
        <v>0</v>
      </c>
      <c r="CW428" s="113">
        <v>0</v>
      </c>
      <c r="CX428" s="113">
        <v>0</v>
      </c>
      <c r="CY428" s="113">
        <v>0</v>
      </c>
      <c r="CZ428" s="113">
        <v>0</v>
      </c>
      <c r="DA428" s="113">
        <v>0</v>
      </c>
      <c r="DB428" s="113">
        <v>0</v>
      </c>
      <c r="DC428" s="113">
        <v>0</v>
      </c>
      <c r="DD428" s="113">
        <v>0</v>
      </c>
      <c r="DE428" s="113">
        <v>0</v>
      </c>
      <c r="DF428" s="113">
        <v>0</v>
      </c>
      <c r="DG428" s="113">
        <v>0</v>
      </c>
      <c r="DH428" s="113">
        <v>0</v>
      </c>
      <c r="DI428" s="113">
        <v>0</v>
      </c>
      <c r="DJ428" s="113">
        <v>0</v>
      </c>
      <c r="DK428" s="113">
        <v>0</v>
      </c>
      <c r="DL428" s="113">
        <v>0</v>
      </c>
      <c r="DM428" s="113">
        <v>0</v>
      </c>
      <c r="DN428" s="113">
        <v>0</v>
      </c>
      <c r="DO428" s="113">
        <v>0</v>
      </c>
      <c r="DP428" s="113">
        <v>0</v>
      </c>
      <c r="DQ428" s="113">
        <v>0</v>
      </c>
      <c r="DR428" s="113">
        <v>0</v>
      </c>
      <c r="DS428" s="113">
        <v>0</v>
      </c>
      <c r="DT428" s="113">
        <v>0</v>
      </c>
      <c r="DU428" s="113">
        <v>0</v>
      </c>
      <c r="DV428" s="113">
        <v>0</v>
      </c>
      <c r="DW428" s="113">
        <v>0</v>
      </c>
      <c r="DX428" s="113">
        <v>0</v>
      </c>
      <c r="DY428" s="113">
        <v>0</v>
      </c>
      <c r="DZ428" s="113">
        <v>0</v>
      </c>
      <c r="EA428" s="113">
        <v>0</v>
      </c>
      <c r="EB428" s="113">
        <v>0</v>
      </c>
      <c r="EC428" s="113">
        <v>0</v>
      </c>
      <c r="ED428" s="113">
        <v>0</v>
      </c>
      <c r="EE428" s="113">
        <v>0</v>
      </c>
      <c r="EF428" s="113">
        <v>0</v>
      </c>
      <c r="EG428" s="113">
        <v>0</v>
      </c>
      <c r="EH428" s="113">
        <v>0</v>
      </c>
      <c r="EI428" s="113">
        <v>0</v>
      </c>
      <c r="EJ428" s="113">
        <v>0</v>
      </c>
      <c r="EK428" s="113">
        <v>0</v>
      </c>
      <c r="EL428" s="113">
        <v>0</v>
      </c>
      <c r="EM428" s="113">
        <v>0</v>
      </c>
      <c r="EN428" s="113">
        <v>0</v>
      </c>
      <c r="EO428" s="113">
        <v>0</v>
      </c>
      <c r="EP428" s="113">
        <v>0</v>
      </c>
      <c r="EQ428" s="113">
        <v>0</v>
      </c>
      <c r="ER428" s="113">
        <v>0</v>
      </c>
      <c r="ES428" s="113">
        <v>0</v>
      </c>
      <c r="ET428" s="113">
        <v>0</v>
      </c>
      <c r="EU428" s="113">
        <v>0</v>
      </c>
      <c r="EV428" s="113">
        <v>0</v>
      </c>
      <c r="EW428" s="113">
        <v>0</v>
      </c>
      <c r="EX428" s="113">
        <v>0</v>
      </c>
      <c r="EY428" s="113">
        <v>0</v>
      </c>
      <c r="EZ428" s="113">
        <v>0</v>
      </c>
      <c r="FA428" s="113">
        <v>0</v>
      </c>
      <c r="FB428" s="113">
        <v>0</v>
      </c>
      <c r="FC428" s="113">
        <v>0</v>
      </c>
      <c r="FD428" s="113">
        <v>0</v>
      </c>
      <c r="FE428" s="113">
        <v>0</v>
      </c>
      <c r="FF428" s="113">
        <v>0</v>
      </c>
      <c r="FG428" s="113">
        <v>0</v>
      </c>
      <c r="FH428" s="113">
        <v>0</v>
      </c>
      <c r="FI428" s="113">
        <v>0</v>
      </c>
      <c r="FJ428" s="113">
        <v>0</v>
      </c>
      <c r="FK428" s="113">
        <v>0</v>
      </c>
      <c r="FL428" s="113">
        <v>0</v>
      </c>
      <c r="FM428" s="113">
        <v>0</v>
      </c>
      <c r="FN428" s="113">
        <v>0</v>
      </c>
      <c r="FO428" s="113">
        <v>0</v>
      </c>
      <c r="FP428" s="113">
        <v>0</v>
      </c>
      <c r="FQ428" s="113">
        <v>0</v>
      </c>
      <c r="FR428" s="113">
        <v>0</v>
      </c>
      <c r="FS428" s="113">
        <v>0</v>
      </c>
      <c r="FT428" s="113">
        <v>0</v>
      </c>
      <c r="FU428" s="113">
        <v>0</v>
      </c>
      <c r="FV428" s="113">
        <v>0</v>
      </c>
      <c r="FW428" s="113">
        <v>0</v>
      </c>
      <c r="FX428" s="113">
        <v>0</v>
      </c>
      <c r="FY428" s="113">
        <v>0</v>
      </c>
      <c r="FZ428" s="113">
        <v>0</v>
      </c>
      <c r="GA428" s="113">
        <v>0</v>
      </c>
      <c r="GB428" s="113">
        <v>0</v>
      </c>
      <c r="GC428" s="113">
        <v>0</v>
      </c>
      <c r="GD428" s="113">
        <v>0</v>
      </c>
      <c r="GE428" s="113">
        <v>0</v>
      </c>
      <c r="GF428" s="113">
        <v>0</v>
      </c>
      <c r="GG428" s="113">
        <v>0</v>
      </c>
      <c r="GH428" s="113">
        <v>0</v>
      </c>
      <c r="GI428" s="113">
        <f>SUM(E428:GH428)</f>
        <v>3105.28</v>
      </c>
    </row>
    <row r="429" spans="1:191" ht="10.5">
      <c r="A429" s="7" t="s">
        <v>553</v>
      </c>
      <c r="B429" s="726" t="s">
        <v>554</v>
      </c>
      <c r="C429" s="726"/>
      <c r="D429" s="72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  <c r="AA429" s="116"/>
      <c r="AB429" s="116"/>
      <c r="AC429" s="116"/>
      <c r="AD429" s="116"/>
      <c r="AE429" s="116"/>
      <c r="AF429" s="116"/>
      <c r="AG429" s="116"/>
      <c r="AH429" s="116"/>
      <c r="AI429" s="116"/>
      <c r="AJ429" s="116"/>
      <c r="AK429" s="116"/>
      <c r="AL429" s="116"/>
      <c r="AM429" s="116"/>
      <c r="AN429" s="116"/>
      <c r="AO429" s="116"/>
      <c r="AP429" s="116"/>
      <c r="AQ429" s="116"/>
      <c r="AR429" s="116"/>
      <c r="AS429" s="116"/>
      <c r="AT429" s="116"/>
      <c r="AU429" s="116"/>
      <c r="AV429" s="116"/>
      <c r="AW429" s="116"/>
      <c r="AX429" s="116"/>
      <c r="AY429" s="116"/>
      <c r="AZ429" s="116"/>
      <c r="BA429" s="116"/>
      <c r="BB429" s="116"/>
      <c r="BC429" s="116"/>
      <c r="BD429" s="116"/>
      <c r="BE429" s="116"/>
      <c r="BF429" s="116"/>
      <c r="BG429" s="116"/>
      <c r="BH429" s="116"/>
      <c r="BI429" s="116"/>
      <c r="BJ429" s="116"/>
      <c r="BK429" s="116"/>
      <c r="BL429" s="116"/>
      <c r="BM429" s="116"/>
      <c r="BN429" s="116"/>
      <c r="BO429" s="116"/>
      <c r="BP429" s="116"/>
      <c r="BQ429" s="116"/>
      <c r="BR429" s="116"/>
      <c r="BS429" s="116"/>
      <c r="BT429" s="116"/>
      <c r="BU429" s="116"/>
      <c r="BV429" s="116"/>
      <c r="BW429" s="116"/>
      <c r="BX429" s="116"/>
      <c r="BY429" s="116"/>
      <c r="BZ429" s="116"/>
      <c r="CA429" s="116"/>
      <c r="CB429" s="116"/>
      <c r="CC429" s="116"/>
      <c r="CD429" s="116"/>
      <c r="CE429" s="116"/>
      <c r="CF429" s="116"/>
      <c r="CG429" s="116"/>
      <c r="CH429" s="116"/>
      <c r="CI429" s="116"/>
      <c r="CJ429" s="116"/>
      <c r="CK429" s="116"/>
      <c r="CL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6"/>
      <c r="CX429" s="116"/>
      <c r="CY429" s="116"/>
      <c r="CZ429" s="116"/>
      <c r="DA429" s="116"/>
      <c r="DB429" s="116"/>
      <c r="DC429" s="116"/>
      <c r="DD429" s="116"/>
      <c r="DE429" s="116"/>
      <c r="DF429" s="116"/>
      <c r="DG429" s="116"/>
      <c r="DH429" s="116"/>
      <c r="DI429" s="116"/>
      <c r="DJ429" s="116"/>
      <c r="DK429" s="116"/>
      <c r="DL429" s="116"/>
      <c r="DM429" s="116"/>
      <c r="DN429" s="116"/>
      <c r="DO429" s="116"/>
      <c r="DP429" s="116"/>
      <c r="DQ429" s="116"/>
      <c r="DR429" s="116"/>
      <c r="DS429" s="116"/>
      <c r="DT429" s="116"/>
      <c r="DU429" s="116"/>
      <c r="DV429" s="116"/>
      <c r="DW429" s="116"/>
      <c r="DX429" s="116"/>
      <c r="DY429" s="116"/>
      <c r="DZ429" s="116"/>
      <c r="EA429" s="116"/>
      <c r="EB429" s="116"/>
      <c r="EC429" s="116"/>
      <c r="ED429" s="116"/>
      <c r="EE429" s="116"/>
      <c r="EF429" s="116"/>
      <c r="EG429" s="116"/>
      <c r="EH429" s="116"/>
      <c r="EI429" s="116"/>
      <c r="EJ429" s="116"/>
      <c r="EK429" s="116"/>
      <c r="EL429" s="116"/>
      <c r="EM429" s="116"/>
      <c r="EN429" s="116"/>
      <c r="EO429" s="116"/>
      <c r="EP429" s="116"/>
      <c r="EQ429" s="116"/>
      <c r="ER429" s="116"/>
      <c r="ES429" s="116"/>
      <c r="ET429" s="116"/>
      <c r="EU429" s="116"/>
      <c r="EV429" s="116"/>
      <c r="EW429" s="116"/>
      <c r="EX429" s="116"/>
      <c r="EY429" s="116"/>
      <c r="EZ429" s="116"/>
      <c r="FA429" s="116"/>
      <c r="FB429" s="116"/>
      <c r="FC429" s="116"/>
      <c r="FD429" s="116"/>
      <c r="FE429" s="116"/>
      <c r="FF429" s="116"/>
      <c r="FG429" s="116"/>
      <c r="FH429" s="116"/>
      <c r="FI429" s="116"/>
      <c r="FJ429" s="116"/>
      <c r="FK429" s="116"/>
      <c r="FL429" s="116"/>
      <c r="FM429" s="116"/>
      <c r="FN429" s="116"/>
      <c r="FO429" s="116"/>
      <c r="FP429" s="116"/>
      <c r="FQ429" s="116"/>
      <c r="FR429" s="116"/>
      <c r="FS429" s="116"/>
      <c r="FT429" s="116"/>
      <c r="FU429" s="116"/>
      <c r="FV429" s="116"/>
      <c r="FW429" s="116"/>
      <c r="FX429" s="116"/>
      <c r="FY429" s="116"/>
      <c r="FZ429" s="116"/>
      <c r="GA429" s="116"/>
      <c r="GB429" s="116"/>
      <c r="GC429" s="116"/>
      <c r="GD429" s="116"/>
      <c r="GE429" s="116"/>
      <c r="GF429" s="116"/>
      <c r="GG429" s="116"/>
      <c r="GH429" s="116"/>
      <c r="GI429" s="116"/>
    </row>
    <row r="430" spans="1:191">
      <c r="A430" s="727" t="s">
        <v>0</v>
      </c>
      <c r="B430" s="727"/>
      <c r="C430" s="9" t="s">
        <v>244</v>
      </c>
      <c r="D430" t="s">
        <v>245</v>
      </c>
      <c r="E430" s="113">
        <v>0</v>
      </c>
      <c r="F430" s="113">
        <v>0</v>
      </c>
      <c r="G430" s="113">
        <v>0</v>
      </c>
      <c r="H430" s="113">
        <v>0</v>
      </c>
      <c r="I430" s="113">
        <v>0</v>
      </c>
      <c r="J430" s="113">
        <v>0</v>
      </c>
      <c r="K430" s="113">
        <v>0</v>
      </c>
      <c r="L430" s="113">
        <v>0</v>
      </c>
      <c r="M430" s="113">
        <v>0</v>
      </c>
      <c r="N430" s="113">
        <v>0</v>
      </c>
      <c r="O430" s="113">
        <v>0</v>
      </c>
      <c r="P430" s="113">
        <v>0</v>
      </c>
      <c r="Q430" s="113">
        <v>0</v>
      </c>
      <c r="R430" s="113">
        <v>0</v>
      </c>
      <c r="S430" s="113">
        <v>0</v>
      </c>
      <c r="T430" s="113">
        <v>0</v>
      </c>
      <c r="U430" s="113">
        <v>0</v>
      </c>
      <c r="V430" s="113">
        <v>0</v>
      </c>
      <c r="W430" s="113">
        <v>0</v>
      </c>
      <c r="X430" s="113">
        <v>0</v>
      </c>
      <c r="Y430" s="113">
        <v>0</v>
      </c>
      <c r="Z430" s="113">
        <v>0</v>
      </c>
      <c r="AA430" s="113">
        <v>0</v>
      </c>
      <c r="AB430" s="113">
        <v>0</v>
      </c>
      <c r="AC430" s="113">
        <v>0</v>
      </c>
      <c r="AD430" s="113">
        <v>0</v>
      </c>
      <c r="AE430" s="113">
        <v>0</v>
      </c>
      <c r="AF430" s="113">
        <v>0</v>
      </c>
      <c r="AG430" s="113">
        <v>1040</v>
      </c>
      <c r="AH430" s="113">
        <v>0</v>
      </c>
      <c r="AI430" s="113">
        <v>0</v>
      </c>
      <c r="AJ430" s="113">
        <v>0</v>
      </c>
      <c r="AK430" s="113">
        <v>0</v>
      </c>
      <c r="AL430" s="113">
        <v>0</v>
      </c>
      <c r="AM430" s="113">
        <v>0</v>
      </c>
      <c r="AN430" s="113">
        <v>0</v>
      </c>
      <c r="AO430" s="113">
        <v>0</v>
      </c>
      <c r="AP430" s="113">
        <v>0</v>
      </c>
      <c r="AQ430" s="113">
        <v>0</v>
      </c>
      <c r="AR430" s="113">
        <v>0</v>
      </c>
      <c r="AS430" s="113">
        <v>0</v>
      </c>
      <c r="AT430" s="113">
        <v>0</v>
      </c>
      <c r="AU430" s="113">
        <v>0</v>
      </c>
      <c r="AV430" s="113">
        <v>0</v>
      </c>
      <c r="AW430" s="113">
        <v>0</v>
      </c>
      <c r="AX430" s="113">
        <v>0</v>
      </c>
      <c r="AY430" s="113">
        <v>0</v>
      </c>
      <c r="AZ430" s="113">
        <v>0</v>
      </c>
      <c r="BA430" s="113">
        <v>0</v>
      </c>
      <c r="BB430" s="113">
        <v>0</v>
      </c>
      <c r="BC430" s="113">
        <v>0</v>
      </c>
      <c r="BD430" s="113">
        <v>0</v>
      </c>
      <c r="BE430" s="113">
        <v>0</v>
      </c>
      <c r="BF430" s="113">
        <v>0</v>
      </c>
      <c r="BG430" s="113">
        <v>0</v>
      </c>
      <c r="BH430" s="113">
        <v>0</v>
      </c>
      <c r="BI430" s="113">
        <v>0</v>
      </c>
      <c r="BJ430" s="113">
        <v>0</v>
      </c>
      <c r="BK430" s="113">
        <v>0</v>
      </c>
      <c r="BL430" s="113">
        <v>0</v>
      </c>
      <c r="BM430" s="113">
        <v>0</v>
      </c>
      <c r="BN430" s="113">
        <v>0</v>
      </c>
      <c r="BO430" s="113">
        <v>0</v>
      </c>
      <c r="BP430" s="113">
        <v>0</v>
      </c>
      <c r="BQ430" s="113">
        <v>0</v>
      </c>
      <c r="BR430" s="113">
        <v>0</v>
      </c>
      <c r="BS430" s="113">
        <v>0</v>
      </c>
      <c r="BT430" s="113">
        <v>0</v>
      </c>
      <c r="BU430" s="113">
        <v>0</v>
      </c>
      <c r="BV430" s="113">
        <v>0</v>
      </c>
      <c r="BW430" s="113">
        <v>0</v>
      </c>
      <c r="BX430" s="113">
        <v>0</v>
      </c>
      <c r="BY430" s="113">
        <v>0</v>
      </c>
      <c r="BZ430" s="113">
        <v>0</v>
      </c>
      <c r="CA430" s="113">
        <v>0</v>
      </c>
      <c r="CB430" s="113">
        <v>0</v>
      </c>
      <c r="CC430" s="113">
        <v>0</v>
      </c>
      <c r="CD430" s="113">
        <v>0</v>
      </c>
      <c r="CE430" s="113">
        <v>0</v>
      </c>
      <c r="CF430" s="113">
        <v>0</v>
      </c>
      <c r="CG430" s="113">
        <v>0</v>
      </c>
      <c r="CH430" s="113">
        <v>0</v>
      </c>
      <c r="CI430" s="113">
        <v>0</v>
      </c>
      <c r="CJ430" s="113">
        <v>0</v>
      </c>
      <c r="CK430" s="113">
        <v>0</v>
      </c>
      <c r="CL430" s="113">
        <v>0</v>
      </c>
      <c r="CM430" s="113">
        <v>298.2</v>
      </c>
      <c r="CN430" s="113">
        <v>0</v>
      </c>
      <c r="CO430" s="113">
        <v>0</v>
      </c>
      <c r="CP430" s="113">
        <v>0</v>
      </c>
      <c r="CQ430" s="113">
        <v>0</v>
      </c>
      <c r="CR430" s="113">
        <v>0</v>
      </c>
      <c r="CS430" s="113">
        <v>0</v>
      </c>
      <c r="CT430" s="113">
        <v>0</v>
      </c>
      <c r="CU430" s="113">
        <v>0</v>
      </c>
      <c r="CV430" s="113">
        <v>0</v>
      </c>
      <c r="CW430" s="113">
        <v>0</v>
      </c>
      <c r="CX430" s="113">
        <v>0</v>
      </c>
      <c r="CY430" s="113">
        <v>0</v>
      </c>
      <c r="CZ430" s="113">
        <v>0</v>
      </c>
      <c r="DA430" s="113">
        <v>0</v>
      </c>
      <c r="DB430" s="113">
        <v>0</v>
      </c>
      <c r="DC430" s="113">
        <v>0</v>
      </c>
      <c r="DD430" s="113">
        <v>0</v>
      </c>
      <c r="DE430" s="113">
        <v>0</v>
      </c>
      <c r="DF430" s="113">
        <v>0</v>
      </c>
      <c r="DG430" s="113">
        <v>0</v>
      </c>
      <c r="DH430" s="113">
        <v>0</v>
      </c>
      <c r="DI430" s="113">
        <v>0</v>
      </c>
      <c r="DJ430" s="113">
        <v>0</v>
      </c>
      <c r="DK430" s="113">
        <v>0</v>
      </c>
      <c r="DL430" s="113">
        <v>0</v>
      </c>
      <c r="DM430" s="113">
        <v>0</v>
      </c>
      <c r="DN430" s="113">
        <v>0</v>
      </c>
      <c r="DO430" s="113">
        <v>0</v>
      </c>
      <c r="DP430" s="113">
        <v>0</v>
      </c>
      <c r="DQ430" s="113">
        <v>0</v>
      </c>
      <c r="DR430" s="113">
        <v>0</v>
      </c>
      <c r="DS430" s="113">
        <v>0</v>
      </c>
      <c r="DT430" s="113">
        <v>0</v>
      </c>
      <c r="DU430" s="113">
        <v>0</v>
      </c>
      <c r="DV430" s="113">
        <v>0</v>
      </c>
      <c r="DW430" s="113">
        <v>0</v>
      </c>
      <c r="DX430" s="113">
        <v>0</v>
      </c>
      <c r="DY430" s="113">
        <v>0</v>
      </c>
      <c r="DZ430" s="113">
        <v>0</v>
      </c>
      <c r="EA430" s="113">
        <v>0</v>
      </c>
      <c r="EB430" s="113">
        <v>0</v>
      </c>
      <c r="EC430" s="113">
        <v>0</v>
      </c>
      <c r="ED430" s="113">
        <v>0</v>
      </c>
      <c r="EE430" s="113">
        <v>0</v>
      </c>
      <c r="EF430" s="113">
        <v>0</v>
      </c>
      <c r="EG430" s="113">
        <v>0</v>
      </c>
      <c r="EH430" s="113">
        <v>0</v>
      </c>
      <c r="EI430" s="113">
        <v>0</v>
      </c>
      <c r="EJ430" s="113">
        <v>0</v>
      </c>
      <c r="EK430" s="113">
        <v>0</v>
      </c>
      <c r="EL430" s="113">
        <v>0</v>
      </c>
      <c r="EM430" s="113">
        <v>0</v>
      </c>
      <c r="EN430" s="113">
        <v>0</v>
      </c>
      <c r="EO430" s="113">
        <v>0</v>
      </c>
      <c r="EP430" s="113">
        <v>0</v>
      </c>
      <c r="EQ430" s="113">
        <v>0</v>
      </c>
      <c r="ER430" s="113">
        <v>0</v>
      </c>
      <c r="ES430" s="113">
        <v>0</v>
      </c>
      <c r="ET430" s="113">
        <v>0</v>
      </c>
      <c r="EU430" s="113">
        <v>0</v>
      </c>
      <c r="EV430" s="113">
        <v>0</v>
      </c>
      <c r="EW430" s="113">
        <v>0</v>
      </c>
      <c r="EX430" s="113">
        <v>0</v>
      </c>
      <c r="EY430" s="113">
        <v>0</v>
      </c>
      <c r="EZ430" s="113">
        <v>0</v>
      </c>
      <c r="FA430" s="113">
        <v>0</v>
      </c>
      <c r="FB430" s="113">
        <v>0</v>
      </c>
      <c r="FC430" s="113">
        <v>0</v>
      </c>
      <c r="FD430" s="113">
        <v>0</v>
      </c>
      <c r="FE430" s="113">
        <v>0</v>
      </c>
      <c r="FF430" s="113">
        <v>0</v>
      </c>
      <c r="FG430" s="113">
        <v>0</v>
      </c>
      <c r="FH430" s="113">
        <v>0</v>
      </c>
      <c r="FI430" s="113">
        <v>0</v>
      </c>
      <c r="FJ430" s="113">
        <v>0</v>
      </c>
      <c r="FK430" s="113">
        <v>0</v>
      </c>
      <c r="FL430" s="113">
        <v>0</v>
      </c>
      <c r="FM430" s="113">
        <v>0</v>
      </c>
      <c r="FN430" s="113">
        <v>0</v>
      </c>
      <c r="FO430" s="113">
        <v>0</v>
      </c>
      <c r="FP430" s="113">
        <v>0</v>
      </c>
      <c r="FQ430" s="113">
        <v>0</v>
      </c>
      <c r="FR430" s="113">
        <v>0</v>
      </c>
      <c r="FS430" s="113">
        <v>0</v>
      </c>
      <c r="FT430" s="113">
        <v>0</v>
      </c>
      <c r="FU430" s="113">
        <v>0</v>
      </c>
      <c r="FV430" s="113">
        <v>0</v>
      </c>
      <c r="FW430" s="113">
        <v>0</v>
      </c>
      <c r="FX430" s="113">
        <v>0</v>
      </c>
      <c r="FY430" s="113">
        <v>0</v>
      </c>
      <c r="FZ430" s="113">
        <v>0</v>
      </c>
      <c r="GA430" s="113">
        <v>0</v>
      </c>
      <c r="GB430" s="113">
        <v>0</v>
      </c>
      <c r="GC430" s="113">
        <v>0</v>
      </c>
      <c r="GD430" s="113">
        <v>0</v>
      </c>
      <c r="GE430" s="113">
        <v>0</v>
      </c>
      <c r="GF430" s="113">
        <v>0</v>
      </c>
      <c r="GG430" s="113">
        <v>0</v>
      </c>
      <c r="GH430" s="113">
        <v>0</v>
      </c>
      <c r="GI430" s="113">
        <f>SUM(E430:GH430)</f>
        <v>1338.2</v>
      </c>
    </row>
    <row r="431" spans="1:191" ht="10.5">
      <c r="A431" s="7" t="s">
        <v>555</v>
      </c>
      <c r="B431" s="726" t="s">
        <v>556</v>
      </c>
      <c r="C431" s="726"/>
      <c r="D431" s="72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  <c r="AA431" s="116"/>
      <c r="AB431" s="116"/>
      <c r="AC431" s="116"/>
      <c r="AD431" s="116"/>
      <c r="AE431" s="116"/>
      <c r="AF431" s="116"/>
      <c r="AG431" s="116"/>
      <c r="AH431" s="116"/>
      <c r="AI431" s="116"/>
      <c r="AJ431" s="116"/>
      <c r="AK431" s="116"/>
      <c r="AL431" s="116"/>
      <c r="AM431" s="116"/>
      <c r="AN431" s="116"/>
      <c r="AO431" s="116"/>
      <c r="AP431" s="116"/>
      <c r="AQ431" s="116"/>
      <c r="AR431" s="116"/>
      <c r="AS431" s="116"/>
      <c r="AT431" s="116"/>
      <c r="AU431" s="116"/>
      <c r="AV431" s="116"/>
      <c r="AW431" s="116"/>
      <c r="AX431" s="116"/>
      <c r="AY431" s="116"/>
      <c r="AZ431" s="116"/>
      <c r="BA431" s="116"/>
      <c r="BB431" s="116"/>
      <c r="BC431" s="116"/>
      <c r="BD431" s="116"/>
      <c r="BE431" s="116"/>
      <c r="BF431" s="116"/>
      <c r="BG431" s="116"/>
      <c r="BH431" s="116"/>
      <c r="BI431" s="116"/>
      <c r="BJ431" s="116"/>
      <c r="BK431" s="116"/>
      <c r="BL431" s="116"/>
      <c r="BM431" s="116"/>
      <c r="BN431" s="116"/>
      <c r="BO431" s="116"/>
      <c r="BP431" s="116"/>
      <c r="BQ431" s="116"/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6"/>
      <c r="CB431" s="116"/>
      <c r="CC431" s="116"/>
      <c r="CD431" s="116"/>
      <c r="CE431" s="116"/>
      <c r="CF431" s="116"/>
      <c r="CG431" s="116"/>
      <c r="CH431" s="116"/>
      <c r="CI431" s="116"/>
      <c r="CJ431" s="116"/>
      <c r="CK431" s="116"/>
      <c r="CL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6"/>
      <c r="CX431" s="116"/>
      <c r="CY431" s="116"/>
      <c r="CZ431" s="116"/>
      <c r="DA431" s="116"/>
      <c r="DB431" s="116"/>
      <c r="DC431" s="116"/>
      <c r="DD431" s="116"/>
      <c r="DE431" s="116"/>
      <c r="DF431" s="116"/>
      <c r="DG431" s="116"/>
      <c r="DH431" s="116"/>
      <c r="DI431" s="116"/>
      <c r="DJ431" s="116"/>
      <c r="DK431" s="116"/>
      <c r="DL431" s="116"/>
      <c r="DM431" s="116"/>
      <c r="DN431" s="116"/>
      <c r="DO431" s="116"/>
      <c r="DP431" s="116"/>
      <c r="DQ431" s="116"/>
      <c r="DR431" s="116"/>
      <c r="DS431" s="116"/>
      <c r="DT431" s="116"/>
      <c r="DU431" s="116"/>
      <c r="DV431" s="116"/>
      <c r="DW431" s="116"/>
      <c r="DX431" s="116"/>
      <c r="DY431" s="116"/>
      <c r="DZ431" s="116"/>
      <c r="EA431" s="116"/>
      <c r="EB431" s="116"/>
      <c r="EC431" s="116"/>
      <c r="ED431" s="116"/>
      <c r="EE431" s="116"/>
      <c r="EF431" s="116"/>
      <c r="EG431" s="116"/>
      <c r="EH431" s="116"/>
      <c r="EI431" s="116"/>
      <c r="EJ431" s="116"/>
      <c r="EK431" s="116"/>
      <c r="EL431" s="116"/>
      <c r="EM431" s="116"/>
      <c r="EN431" s="116"/>
      <c r="EO431" s="116"/>
      <c r="EP431" s="116"/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6"/>
      <c r="FA431" s="116"/>
      <c r="FB431" s="116"/>
      <c r="FC431" s="116"/>
      <c r="FD431" s="116"/>
      <c r="FE431" s="116"/>
      <c r="FF431" s="116"/>
      <c r="FG431" s="116"/>
      <c r="FH431" s="116"/>
      <c r="FI431" s="116"/>
      <c r="FJ431" s="116"/>
      <c r="FK431" s="116"/>
      <c r="FL431" s="116"/>
      <c r="FM431" s="116"/>
      <c r="FN431" s="116"/>
      <c r="FO431" s="116"/>
      <c r="FP431" s="116"/>
      <c r="FQ431" s="116"/>
      <c r="FR431" s="116"/>
      <c r="FS431" s="116"/>
      <c r="FT431" s="116"/>
      <c r="FU431" s="116"/>
      <c r="FV431" s="116"/>
      <c r="FW431" s="116"/>
      <c r="FX431" s="116"/>
      <c r="FY431" s="116"/>
      <c r="FZ431" s="116"/>
      <c r="GA431" s="116"/>
      <c r="GB431" s="116"/>
      <c r="GC431" s="116"/>
      <c r="GD431" s="116"/>
      <c r="GE431" s="116"/>
      <c r="GF431" s="116"/>
      <c r="GG431" s="116"/>
      <c r="GH431" s="116"/>
      <c r="GI431" s="116"/>
    </row>
    <row r="432" spans="1:191">
      <c r="A432" s="727" t="s">
        <v>0</v>
      </c>
      <c r="B432" s="727"/>
      <c r="C432" s="9" t="s">
        <v>233</v>
      </c>
      <c r="D432" t="s">
        <v>234</v>
      </c>
      <c r="E432" s="113">
        <v>15003.55</v>
      </c>
      <c r="F432" s="113">
        <v>0</v>
      </c>
      <c r="G432" s="113">
        <v>0</v>
      </c>
      <c r="H432" s="113">
        <v>0</v>
      </c>
      <c r="I432" s="113">
        <v>0</v>
      </c>
      <c r="J432" s="113">
        <v>0</v>
      </c>
      <c r="K432" s="113">
        <v>0</v>
      </c>
      <c r="L432" s="113">
        <v>0</v>
      </c>
      <c r="M432" s="113">
        <v>0</v>
      </c>
      <c r="N432" s="113">
        <v>0</v>
      </c>
      <c r="O432" s="113">
        <v>0</v>
      </c>
      <c r="P432" s="113">
        <v>0</v>
      </c>
      <c r="Q432" s="113">
        <v>0</v>
      </c>
      <c r="R432" s="113">
        <v>0</v>
      </c>
      <c r="S432" s="113">
        <v>0</v>
      </c>
      <c r="T432" s="113">
        <v>0</v>
      </c>
      <c r="U432" s="113">
        <v>0</v>
      </c>
      <c r="V432" s="113">
        <v>0</v>
      </c>
      <c r="W432" s="113">
        <v>0</v>
      </c>
      <c r="X432" s="113">
        <v>0</v>
      </c>
      <c r="Y432" s="113">
        <v>0</v>
      </c>
      <c r="Z432" s="113">
        <v>0</v>
      </c>
      <c r="AA432" s="113">
        <v>0</v>
      </c>
      <c r="AB432" s="113">
        <v>0</v>
      </c>
      <c r="AC432" s="113">
        <v>0</v>
      </c>
      <c r="AD432" s="113">
        <v>0</v>
      </c>
      <c r="AE432" s="113">
        <v>0</v>
      </c>
      <c r="AF432" s="113">
        <v>0</v>
      </c>
      <c r="AG432" s="113">
        <v>0</v>
      </c>
      <c r="AH432" s="113">
        <v>0</v>
      </c>
      <c r="AI432" s="113">
        <v>0</v>
      </c>
      <c r="AJ432" s="113">
        <v>0</v>
      </c>
      <c r="AK432" s="113">
        <v>19497.63</v>
      </c>
      <c r="AL432" s="113">
        <v>0</v>
      </c>
      <c r="AM432" s="113">
        <v>0</v>
      </c>
      <c r="AN432" s="113">
        <v>0</v>
      </c>
      <c r="AO432" s="113">
        <v>0</v>
      </c>
      <c r="AP432" s="113">
        <v>0</v>
      </c>
      <c r="AQ432" s="113">
        <v>0</v>
      </c>
      <c r="AR432" s="113">
        <v>0</v>
      </c>
      <c r="AS432" s="113">
        <v>0</v>
      </c>
      <c r="AT432" s="113">
        <v>0</v>
      </c>
      <c r="AU432" s="113">
        <v>0</v>
      </c>
      <c r="AV432" s="113">
        <v>0</v>
      </c>
      <c r="AW432" s="113">
        <v>0</v>
      </c>
      <c r="AX432" s="113">
        <v>0</v>
      </c>
      <c r="AY432" s="113">
        <v>0</v>
      </c>
      <c r="AZ432" s="113">
        <v>0</v>
      </c>
      <c r="BA432" s="113">
        <v>0</v>
      </c>
      <c r="BB432" s="113">
        <v>0</v>
      </c>
      <c r="BC432" s="113">
        <v>0</v>
      </c>
      <c r="BD432" s="113">
        <v>0</v>
      </c>
      <c r="BE432" s="113">
        <v>0</v>
      </c>
      <c r="BF432" s="113">
        <v>0</v>
      </c>
      <c r="BG432" s="113">
        <v>0</v>
      </c>
      <c r="BH432" s="113">
        <v>0</v>
      </c>
      <c r="BI432" s="113">
        <v>0</v>
      </c>
      <c r="BJ432" s="113">
        <v>0</v>
      </c>
      <c r="BK432" s="113">
        <v>0</v>
      </c>
      <c r="BL432" s="113">
        <v>0</v>
      </c>
      <c r="BM432" s="113">
        <v>0</v>
      </c>
      <c r="BN432" s="113">
        <v>0</v>
      </c>
      <c r="BO432" s="113">
        <v>0</v>
      </c>
      <c r="BP432" s="113">
        <v>0</v>
      </c>
      <c r="BQ432" s="113">
        <v>0</v>
      </c>
      <c r="BR432" s="113">
        <v>0</v>
      </c>
      <c r="BS432" s="113">
        <v>0</v>
      </c>
      <c r="BT432" s="113">
        <v>0</v>
      </c>
      <c r="BU432" s="113">
        <v>0</v>
      </c>
      <c r="BV432" s="113">
        <v>0</v>
      </c>
      <c r="BW432" s="113">
        <v>0</v>
      </c>
      <c r="BX432" s="113">
        <v>0</v>
      </c>
      <c r="BY432" s="113">
        <v>0</v>
      </c>
      <c r="BZ432" s="113">
        <v>0</v>
      </c>
      <c r="CA432" s="113">
        <v>0</v>
      </c>
      <c r="CB432" s="113">
        <v>0</v>
      </c>
      <c r="CC432" s="113">
        <v>0</v>
      </c>
      <c r="CD432" s="113">
        <v>0</v>
      </c>
      <c r="CE432" s="113">
        <v>0</v>
      </c>
      <c r="CF432" s="113">
        <v>0</v>
      </c>
      <c r="CG432" s="113">
        <v>0</v>
      </c>
      <c r="CH432" s="113">
        <v>0</v>
      </c>
      <c r="CI432" s="113">
        <v>0</v>
      </c>
      <c r="CJ432" s="113">
        <v>0</v>
      </c>
      <c r="CK432" s="113">
        <v>0</v>
      </c>
      <c r="CL432" s="113">
        <v>20212.560000000001</v>
      </c>
      <c r="CM432" s="113">
        <v>0</v>
      </c>
      <c r="CN432" s="113">
        <v>0</v>
      </c>
      <c r="CO432" s="113">
        <v>0</v>
      </c>
      <c r="CP432" s="113">
        <v>0</v>
      </c>
      <c r="CQ432" s="113">
        <v>0</v>
      </c>
      <c r="CR432" s="113">
        <v>0</v>
      </c>
      <c r="CS432" s="113">
        <v>0</v>
      </c>
      <c r="CT432" s="113">
        <v>0</v>
      </c>
      <c r="CU432" s="113">
        <v>0</v>
      </c>
      <c r="CV432" s="113">
        <v>0</v>
      </c>
      <c r="CW432" s="113">
        <v>0</v>
      </c>
      <c r="CX432" s="113">
        <v>0</v>
      </c>
      <c r="CY432" s="113">
        <v>0</v>
      </c>
      <c r="CZ432" s="113">
        <v>0</v>
      </c>
      <c r="DA432" s="113">
        <v>0</v>
      </c>
      <c r="DB432" s="113">
        <v>0</v>
      </c>
      <c r="DC432" s="113">
        <v>0</v>
      </c>
      <c r="DD432" s="113">
        <v>0</v>
      </c>
      <c r="DE432" s="113">
        <v>0</v>
      </c>
      <c r="DF432" s="113">
        <v>0</v>
      </c>
      <c r="DG432" s="113">
        <v>0</v>
      </c>
      <c r="DH432" s="113">
        <v>0</v>
      </c>
      <c r="DI432" s="113">
        <v>0</v>
      </c>
      <c r="DJ432" s="113">
        <v>0</v>
      </c>
      <c r="DK432" s="113">
        <v>0</v>
      </c>
      <c r="DL432" s="113">
        <v>0</v>
      </c>
      <c r="DM432" s="113">
        <v>0</v>
      </c>
      <c r="DN432" s="113">
        <v>0</v>
      </c>
      <c r="DO432" s="113">
        <v>0</v>
      </c>
      <c r="DP432" s="113">
        <v>0</v>
      </c>
      <c r="DQ432" s="113">
        <v>0</v>
      </c>
      <c r="DR432" s="113">
        <v>0</v>
      </c>
      <c r="DS432" s="113">
        <v>0</v>
      </c>
      <c r="DT432" s="113">
        <v>0</v>
      </c>
      <c r="DU432" s="113">
        <v>0</v>
      </c>
      <c r="DV432" s="113">
        <v>0</v>
      </c>
      <c r="DW432" s="113">
        <v>0</v>
      </c>
      <c r="DX432" s="113">
        <v>0</v>
      </c>
      <c r="DY432" s="113">
        <v>0</v>
      </c>
      <c r="DZ432" s="113">
        <v>0</v>
      </c>
      <c r="EA432" s="113">
        <v>0</v>
      </c>
      <c r="EB432" s="113">
        <v>0</v>
      </c>
      <c r="EC432" s="113">
        <v>0</v>
      </c>
      <c r="ED432" s="113">
        <v>0</v>
      </c>
      <c r="EE432" s="113">
        <v>0</v>
      </c>
      <c r="EF432" s="113">
        <v>0</v>
      </c>
      <c r="EG432" s="113">
        <v>0</v>
      </c>
      <c r="EH432" s="113">
        <v>0</v>
      </c>
      <c r="EI432" s="113">
        <v>16076.19</v>
      </c>
      <c r="EJ432" s="113">
        <v>0</v>
      </c>
      <c r="EK432" s="113">
        <v>0</v>
      </c>
      <c r="EL432" s="113">
        <v>0</v>
      </c>
      <c r="EM432" s="113">
        <v>0</v>
      </c>
      <c r="EN432" s="113">
        <v>0</v>
      </c>
      <c r="EO432" s="113">
        <v>0</v>
      </c>
      <c r="EP432" s="113">
        <v>0</v>
      </c>
      <c r="EQ432" s="113">
        <v>0</v>
      </c>
      <c r="ER432" s="113">
        <v>0</v>
      </c>
      <c r="ES432" s="113">
        <v>0</v>
      </c>
      <c r="ET432" s="113">
        <v>0</v>
      </c>
      <c r="EU432" s="113">
        <v>0</v>
      </c>
      <c r="EV432" s="113">
        <v>0</v>
      </c>
      <c r="EW432" s="113">
        <v>0</v>
      </c>
      <c r="EX432" s="113">
        <v>0</v>
      </c>
      <c r="EY432" s="113">
        <v>0</v>
      </c>
      <c r="EZ432" s="113">
        <v>0</v>
      </c>
      <c r="FA432" s="113">
        <v>0</v>
      </c>
      <c r="FB432" s="113">
        <v>0</v>
      </c>
      <c r="FC432" s="113">
        <v>0</v>
      </c>
      <c r="FD432" s="113">
        <v>0</v>
      </c>
      <c r="FE432" s="113">
        <v>0</v>
      </c>
      <c r="FF432" s="113">
        <v>0</v>
      </c>
      <c r="FG432" s="113">
        <v>0</v>
      </c>
      <c r="FH432" s="113">
        <v>0</v>
      </c>
      <c r="FI432" s="113">
        <v>0</v>
      </c>
      <c r="FJ432" s="113">
        <v>0</v>
      </c>
      <c r="FK432" s="113">
        <v>0</v>
      </c>
      <c r="FL432" s="113">
        <v>18445.25</v>
      </c>
      <c r="FM432" s="113">
        <v>0</v>
      </c>
      <c r="FN432" s="113">
        <v>0</v>
      </c>
      <c r="FO432" s="113">
        <v>0</v>
      </c>
      <c r="FP432" s="113">
        <v>0</v>
      </c>
      <c r="FQ432" s="113">
        <v>0</v>
      </c>
      <c r="FR432" s="113">
        <v>0</v>
      </c>
      <c r="FS432" s="113">
        <v>0</v>
      </c>
      <c r="FT432" s="113">
        <v>0</v>
      </c>
      <c r="FU432" s="113">
        <v>0</v>
      </c>
      <c r="FV432" s="113">
        <v>0</v>
      </c>
      <c r="FW432" s="113">
        <v>0</v>
      </c>
      <c r="FX432" s="113">
        <v>0</v>
      </c>
      <c r="FY432" s="113">
        <v>0</v>
      </c>
      <c r="FZ432" s="113">
        <v>0</v>
      </c>
      <c r="GA432" s="113">
        <v>0</v>
      </c>
      <c r="GB432" s="113">
        <v>0</v>
      </c>
      <c r="GC432" s="113">
        <v>0</v>
      </c>
      <c r="GD432" s="113">
        <v>0</v>
      </c>
      <c r="GE432" s="113">
        <v>0</v>
      </c>
      <c r="GF432" s="113">
        <v>0</v>
      </c>
      <c r="GG432" s="113">
        <v>0</v>
      </c>
      <c r="GH432" s="113">
        <v>0</v>
      </c>
      <c r="GI432" s="113">
        <f>SUM(E432:GH432)</f>
        <v>89235.180000000008</v>
      </c>
    </row>
    <row r="433" spans="1:191">
      <c r="A433" s="727" t="s">
        <v>0</v>
      </c>
      <c r="B433" s="727"/>
      <c r="C433" s="9" t="s">
        <v>244</v>
      </c>
      <c r="D433" t="s">
        <v>245</v>
      </c>
      <c r="E433" s="113">
        <v>34076.639999999999</v>
      </c>
      <c r="F433" s="113">
        <v>0</v>
      </c>
      <c r="G433" s="113">
        <v>0</v>
      </c>
      <c r="H433" s="113">
        <v>0</v>
      </c>
      <c r="I433" s="113">
        <v>210993.99</v>
      </c>
      <c r="J433" s="113">
        <v>0</v>
      </c>
      <c r="K433" s="113">
        <v>0</v>
      </c>
      <c r="L433" s="113">
        <v>0</v>
      </c>
      <c r="M433" s="113">
        <v>0</v>
      </c>
      <c r="N433" s="113">
        <v>0</v>
      </c>
      <c r="O433" s="113">
        <v>0</v>
      </c>
      <c r="P433" s="113">
        <v>0</v>
      </c>
      <c r="Q433" s="113">
        <v>0</v>
      </c>
      <c r="R433" s="113">
        <v>0</v>
      </c>
      <c r="S433" s="113">
        <v>0</v>
      </c>
      <c r="T433" s="113">
        <v>182860.36</v>
      </c>
      <c r="U433" s="113">
        <v>141376.53</v>
      </c>
      <c r="V433" s="113">
        <v>71024.320000000007</v>
      </c>
      <c r="W433" s="113">
        <v>0</v>
      </c>
      <c r="X433" s="113">
        <v>57917.440000000002</v>
      </c>
      <c r="Y433" s="113">
        <v>0</v>
      </c>
      <c r="Z433" s="113">
        <v>0</v>
      </c>
      <c r="AA433" s="113">
        <v>0</v>
      </c>
      <c r="AB433" s="113">
        <v>48488.69</v>
      </c>
      <c r="AC433" s="113">
        <v>0</v>
      </c>
      <c r="AD433" s="113">
        <v>0</v>
      </c>
      <c r="AE433" s="113">
        <v>0</v>
      </c>
      <c r="AF433" s="113">
        <v>157341.17000000001</v>
      </c>
      <c r="AG433" s="113">
        <v>51880.69</v>
      </c>
      <c r="AH433" s="113">
        <v>0</v>
      </c>
      <c r="AI433" s="113">
        <v>0</v>
      </c>
      <c r="AJ433" s="113">
        <v>0</v>
      </c>
      <c r="AK433" s="113">
        <v>0</v>
      </c>
      <c r="AL433" s="113">
        <v>0</v>
      </c>
      <c r="AM433" s="113">
        <v>92513.7</v>
      </c>
      <c r="AN433" s="113">
        <v>0</v>
      </c>
      <c r="AO433" s="113">
        <v>0</v>
      </c>
      <c r="AP433" s="113">
        <v>0</v>
      </c>
      <c r="AQ433" s="113">
        <v>0</v>
      </c>
      <c r="AR433" s="113">
        <v>0</v>
      </c>
      <c r="AS433" s="113">
        <v>0</v>
      </c>
      <c r="AT433" s="113">
        <v>296209.36</v>
      </c>
      <c r="AU433" s="113">
        <v>0</v>
      </c>
      <c r="AV433" s="113">
        <v>0</v>
      </c>
      <c r="AW433" s="113">
        <v>0</v>
      </c>
      <c r="AX433" s="113">
        <v>0</v>
      </c>
      <c r="AY433" s="113">
        <v>0</v>
      </c>
      <c r="AZ433" s="113">
        <v>0</v>
      </c>
      <c r="BA433" s="113">
        <v>0</v>
      </c>
      <c r="BB433" s="113">
        <v>0</v>
      </c>
      <c r="BC433" s="113">
        <v>0</v>
      </c>
      <c r="BD433" s="113">
        <v>0</v>
      </c>
      <c r="BE433" s="113">
        <v>0</v>
      </c>
      <c r="BF433" s="113">
        <v>39339.01</v>
      </c>
      <c r="BG433" s="113">
        <v>66578.34</v>
      </c>
      <c r="BH433" s="113">
        <v>64835.77</v>
      </c>
      <c r="BI433" s="113">
        <v>0</v>
      </c>
      <c r="BJ433" s="113">
        <v>0</v>
      </c>
      <c r="BK433" s="113">
        <v>0</v>
      </c>
      <c r="BL433" s="113">
        <v>0</v>
      </c>
      <c r="BM433" s="113">
        <v>0</v>
      </c>
      <c r="BN433" s="113">
        <v>0</v>
      </c>
      <c r="BO433" s="113">
        <v>0</v>
      </c>
      <c r="BP433" s="113">
        <v>0</v>
      </c>
      <c r="BQ433" s="113">
        <v>0</v>
      </c>
      <c r="BR433" s="113">
        <v>0</v>
      </c>
      <c r="BS433" s="113">
        <v>0</v>
      </c>
      <c r="BT433" s="113">
        <v>0</v>
      </c>
      <c r="BU433" s="113">
        <v>0</v>
      </c>
      <c r="BV433" s="113">
        <v>332868.99</v>
      </c>
      <c r="BW433" s="113">
        <v>0</v>
      </c>
      <c r="BX433" s="113">
        <v>50088.04</v>
      </c>
      <c r="BY433" s="113">
        <v>0</v>
      </c>
      <c r="BZ433" s="113">
        <v>0</v>
      </c>
      <c r="CA433" s="113">
        <v>0</v>
      </c>
      <c r="CB433" s="113">
        <v>0</v>
      </c>
      <c r="CC433" s="113">
        <v>0</v>
      </c>
      <c r="CD433" s="113">
        <v>0</v>
      </c>
      <c r="CE433" s="113">
        <v>42287.07</v>
      </c>
      <c r="CF433" s="113">
        <v>0</v>
      </c>
      <c r="CG433" s="113">
        <v>0</v>
      </c>
      <c r="CH433" s="113">
        <v>0</v>
      </c>
      <c r="CI433" s="113">
        <v>27211.21</v>
      </c>
      <c r="CJ433" s="113">
        <v>0</v>
      </c>
      <c r="CK433" s="113">
        <v>25534.17</v>
      </c>
      <c r="CL433" s="113">
        <v>99089.9</v>
      </c>
      <c r="CM433" s="113">
        <v>0</v>
      </c>
      <c r="CN433" s="113">
        <v>0</v>
      </c>
      <c r="CO433" s="113">
        <v>0</v>
      </c>
      <c r="CP433" s="113">
        <v>0</v>
      </c>
      <c r="CQ433" s="113">
        <v>0</v>
      </c>
      <c r="CR433" s="113">
        <v>0</v>
      </c>
      <c r="CS433" s="113">
        <v>0</v>
      </c>
      <c r="CT433" s="113">
        <v>0</v>
      </c>
      <c r="CU433" s="113">
        <v>0</v>
      </c>
      <c r="CV433" s="113">
        <v>0</v>
      </c>
      <c r="CW433" s="113">
        <v>0</v>
      </c>
      <c r="CX433" s="113">
        <v>66727.460000000006</v>
      </c>
      <c r="CY433" s="113">
        <v>0</v>
      </c>
      <c r="CZ433" s="113">
        <v>0</v>
      </c>
      <c r="DA433" s="113">
        <v>0</v>
      </c>
      <c r="DB433" s="113">
        <v>0</v>
      </c>
      <c r="DC433" s="113">
        <v>36531.89</v>
      </c>
      <c r="DD433" s="113">
        <v>0</v>
      </c>
      <c r="DE433" s="113">
        <v>0</v>
      </c>
      <c r="DF433" s="113">
        <v>0</v>
      </c>
      <c r="DG433" s="113">
        <v>0</v>
      </c>
      <c r="DH433" s="113">
        <v>0</v>
      </c>
      <c r="DI433" s="113">
        <v>0</v>
      </c>
      <c r="DJ433" s="113">
        <v>0</v>
      </c>
      <c r="DK433" s="113">
        <v>0</v>
      </c>
      <c r="DL433" s="113">
        <v>0</v>
      </c>
      <c r="DM433" s="113">
        <v>53152.72</v>
      </c>
      <c r="DN433" s="113">
        <v>0</v>
      </c>
      <c r="DO433" s="113">
        <v>0</v>
      </c>
      <c r="DP433" s="113">
        <v>40562.28</v>
      </c>
      <c r="DQ433" s="113">
        <v>0</v>
      </c>
      <c r="DR433" s="113">
        <v>0</v>
      </c>
      <c r="DS433" s="113">
        <v>0</v>
      </c>
      <c r="DT433" s="113">
        <v>0</v>
      </c>
      <c r="DU433" s="113">
        <v>0</v>
      </c>
      <c r="DV433" s="113">
        <v>0</v>
      </c>
      <c r="DW433" s="113">
        <v>0</v>
      </c>
      <c r="DX433" s="113">
        <v>0</v>
      </c>
      <c r="DY433" s="113">
        <v>202801.69</v>
      </c>
      <c r="DZ433" s="113">
        <v>0</v>
      </c>
      <c r="EA433" s="113">
        <v>0</v>
      </c>
      <c r="EB433" s="113">
        <v>0</v>
      </c>
      <c r="EC433" s="113">
        <v>0</v>
      </c>
      <c r="ED433" s="113">
        <v>0</v>
      </c>
      <c r="EE433" s="113">
        <v>0</v>
      </c>
      <c r="EF433" s="113">
        <v>0</v>
      </c>
      <c r="EG433" s="113">
        <v>0</v>
      </c>
      <c r="EH433" s="113">
        <v>0</v>
      </c>
      <c r="EI433" s="113">
        <v>0</v>
      </c>
      <c r="EJ433" s="113">
        <v>0</v>
      </c>
      <c r="EK433" s="113">
        <v>0</v>
      </c>
      <c r="EL433" s="113">
        <v>0</v>
      </c>
      <c r="EM433" s="113">
        <v>0</v>
      </c>
      <c r="EN433" s="113">
        <v>0</v>
      </c>
      <c r="EO433" s="113">
        <v>0</v>
      </c>
      <c r="EP433" s="113">
        <v>0</v>
      </c>
      <c r="EQ433" s="113">
        <v>6825.22</v>
      </c>
      <c r="ER433" s="113">
        <v>0</v>
      </c>
      <c r="ES433" s="113">
        <v>0</v>
      </c>
      <c r="ET433" s="113">
        <v>0</v>
      </c>
      <c r="EU433" s="113">
        <v>0</v>
      </c>
      <c r="EV433" s="113">
        <v>0</v>
      </c>
      <c r="EW433" s="113">
        <v>0</v>
      </c>
      <c r="EX433" s="113">
        <v>0</v>
      </c>
      <c r="EY433" s="113">
        <v>0</v>
      </c>
      <c r="EZ433" s="113">
        <v>0</v>
      </c>
      <c r="FA433" s="113">
        <v>0</v>
      </c>
      <c r="FB433" s="113">
        <v>0</v>
      </c>
      <c r="FC433" s="113">
        <v>0</v>
      </c>
      <c r="FD433" s="113">
        <v>21613.3</v>
      </c>
      <c r="FE433" s="113">
        <v>0</v>
      </c>
      <c r="FF433" s="113">
        <v>0</v>
      </c>
      <c r="FG433" s="113">
        <v>0</v>
      </c>
      <c r="FH433" s="113">
        <v>0</v>
      </c>
      <c r="FI433" s="113">
        <v>0</v>
      </c>
      <c r="FJ433" s="113">
        <v>0</v>
      </c>
      <c r="FK433" s="113">
        <v>0</v>
      </c>
      <c r="FL433" s="113">
        <v>31129.439999999999</v>
      </c>
      <c r="FM433" s="113">
        <v>0</v>
      </c>
      <c r="FN433" s="113">
        <v>64172.24</v>
      </c>
      <c r="FO433" s="113">
        <v>0</v>
      </c>
      <c r="FP433" s="113">
        <v>61394.35</v>
      </c>
      <c r="FQ433" s="113">
        <v>0</v>
      </c>
      <c r="FR433" s="113">
        <v>0</v>
      </c>
      <c r="FS433" s="113">
        <v>0</v>
      </c>
      <c r="FT433" s="113">
        <v>0</v>
      </c>
      <c r="FU433" s="113">
        <v>0</v>
      </c>
      <c r="FV433" s="113">
        <v>0</v>
      </c>
      <c r="FW433" s="113">
        <v>0</v>
      </c>
      <c r="FX433" s="113">
        <v>0</v>
      </c>
      <c r="FY433" s="113">
        <v>0</v>
      </c>
      <c r="FZ433" s="113">
        <v>0</v>
      </c>
      <c r="GA433" s="113">
        <v>0</v>
      </c>
      <c r="GB433" s="113">
        <v>0</v>
      </c>
      <c r="GC433" s="113">
        <v>0</v>
      </c>
      <c r="GD433" s="113">
        <v>0</v>
      </c>
      <c r="GE433" s="113">
        <v>0</v>
      </c>
      <c r="GF433" s="113">
        <v>21377.14</v>
      </c>
      <c r="GG433" s="113">
        <v>12902.27</v>
      </c>
      <c r="GH433" s="113">
        <v>0</v>
      </c>
      <c r="GI433" s="113">
        <f>SUM(E433:GH433)</f>
        <v>2711705.3900000006</v>
      </c>
    </row>
    <row r="434" spans="1:191" ht="10.5">
      <c r="A434" s="7" t="s">
        <v>557</v>
      </c>
      <c r="B434" s="726" t="s">
        <v>558</v>
      </c>
      <c r="C434" s="726"/>
      <c r="D434" s="72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  <c r="AA434" s="116"/>
      <c r="AB434" s="116"/>
      <c r="AC434" s="116"/>
      <c r="AD434" s="116"/>
      <c r="AE434" s="116"/>
      <c r="AF434" s="116"/>
      <c r="AG434" s="116"/>
      <c r="AH434" s="116"/>
      <c r="AI434" s="116"/>
      <c r="AJ434" s="116"/>
      <c r="AK434" s="116"/>
      <c r="AL434" s="116"/>
      <c r="AM434" s="116"/>
      <c r="AN434" s="116"/>
      <c r="AO434" s="116"/>
      <c r="AP434" s="116"/>
      <c r="AQ434" s="116"/>
      <c r="AR434" s="116"/>
      <c r="AS434" s="116"/>
      <c r="AT434" s="116"/>
      <c r="AU434" s="116"/>
      <c r="AV434" s="116"/>
      <c r="AW434" s="116"/>
      <c r="AX434" s="116"/>
      <c r="AY434" s="116"/>
      <c r="AZ434" s="116"/>
      <c r="BA434" s="116"/>
      <c r="BB434" s="116"/>
      <c r="BC434" s="116"/>
      <c r="BD434" s="116"/>
      <c r="BE434" s="116"/>
      <c r="BF434" s="116"/>
      <c r="BG434" s="116"/>
      <c r="BH434" s="116"/>
      <c r="BI434" s="116"/>
      <c r="BJ434" s="116"/>
      <c r="BK434" s="116"/>
      <c r="BL434" s="116"/>
      <c r="BM434" s="116"/>
      <c r="BN434" s="116"/>
      <c r="BO434" s="116"/>
      <c r="BP434" s="116"/>
      <c r="BQ434" s="116"/>
      <c r="BR434" s="116"/>
      <c r="BS434" s="116"/>
      <c r="BT434" s="116"/>
      <c r="BU434" s="116"/>
      <c r="BV434" s="116"/>
      <c r="BW434" s="116"/>
      <c r="BX434" s="116"/>
      <c r="BY434" s="116"/>
      <c r="BZ434" s="116"/>
      <c r="CA434" s="116"/>
      <c r="CB434" s="116"/>
      <c r="CC434" s="116"/>
      <c r="CD434" s="116"/>
      <c r="CE434" s="116"/>
      <c r="CF434" s="116"/>
      <c r="CG434" s="116"/>
      <c r="CH434" s="116"/>
      <c r="CI434" s="116"/>
      <c r="CJ434" s="116"/>
      <c r="CK434" s="116"/>
      <c r="CL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6"/>
      <c r="CX434" s="116"/>
      <c r="CY434" s="116"/>
      <c r="CZ434" s="116"/>
      <c r="DA434" s="116"/>
      <c r="DB434" s="116"/>
      <c r="DC434" s="116"/>
      <c r="DD434" s="116"/>
      <c r="DE434" s="116"/>
      <c r="DF434" s="116"/>
      <c r="DG434" s="116"/>
      <c r="DH434" s="116"/>
      <c r="DI434" s="116"/>
      <c r="DJ434" s="116"/>
      <c r="DK434" s="116"/>
      <c r="DL434" s="116"/>
      <c r="DM434" s="116"/>
      <c r="DN434" s="116"/>
      <c r="DO434" s="116"/>
      <c r="DP434" s="116"/>
      <c r="DQ434" s="116"/>
      <c r="DR434" s="116"/>
      <c r="DS434" s="116"/>
      <c r="DT434" s="116"/>
      <c r="DU434" s="116"/>
      <c r="DV434" s="116"/>
      <c r="DW434" s="116"/>
      <c r="DX434" s="116"/>
      <c r="DY434" s="116"/>
      <c r="DZ434" s="116"/>
      <c r="EA434" s="116"/>
      <c r="EB434" s="116"/>
      <c r="EC434" s="116"/>
      <c r="ED434" s="116"/>
      <c r="EE434" s="116"/>
      <c r="EF434" s="116"/>
      <c r="EG434" s="116"/>
      <c r="EH434" s="116"/>
      <c r="EI434" s="116"/>
      <c r="EJ434" s="116"/>
      <c r="EK434" s="116"/>
      <c r="EL434" s="116"/>
      <c r="EM434" s="116"/>
      <c r="EN434" s="116"/>
      <c r="EO434" s="116"/>
      <c r="EP434" s="116"/>
      <c r="EQ434" s="116"/>
      <c r="ER434" s="116"/>
      <c r="ES434" s="116"/>
      <c r="ET434" s="116"/>
      <c r="EU434" s="116"/>
      <c r="EV434" s="116"/>
      <c r="EW434" s="116"/>
      <c r="EX434" s="116"/>
      <c r="EY434" s="116"/>
      <c r="EZ434" s="116"/>
      <c r="FA434" s="116"/>
      <c r="FB434" s="116"/>
      <c r="FC434" s="116"/>
      <c r="FD434" s="116"/>
      <c r="FE434" s="116"/>
      <c r="FF434" s="116"/>
      <c r="FG434" s="116"/>
      <c r="FH434" s="116"/>
      <c r="FI434" s="116"/>
      <c r="FJ434" s="116"/>
      <c r="FK434" s="116"/>
      <c r="FL434" s="116"/>
      <c r="FM434" s="116"/>
      <c r="FN434" s="116"/>
      <c r="FO434" s="116"/>
      <c r="FP434" s="116"/>
      <c r="FQ434" s="116"/>
      <c r="FR434" s="116"/>
      <c r="FS434" s="116"/>
      <c r="FT434" s="116"/>
      <c r="FU434" s="116"/>
      <c r="FV434" s="116"/>
      <c r="FW434" s="116"/>
      <c r="FX434" s="116"/>
      <c r="FY434" s="116"/>
      <c r="FZ434" s="116"/>
      <c r="GA434" s="116"/>
      <c r="GB434" s="116"/>
      <c r="GC434" s="116"/>
      <c r="GD434" s="116"/>
      <c r="GE434" s="116"/>
      <c r="GF434" s="116"/>
      <c r="GG434" s="116"/>
      <c r="GH434" s="116"/>
      <c r="GI434" s="116"/>
    </row>
    <row r="435" spans="1:191">
      <c r="A435" s="727" t="s">
        <v>0</v>
      </c>
      <c r="B435" s="727"/>
      <c r="C435" s="9" t="s">
        <v>233</v>
      </c>
      <c r="D435" t="s">
        <v>234</v>
      </c>
      <c r="E435" s="113">
        <v>0</v>
      </c>
      <c r="F435" s="113">
        <v>0</v>
      </c>
      <c r="G435" s="113">
        <v>0</v>
      </c>
      <c r="H435" s="113">
        <v>0</v>
      </c>
      <c r="I435" s="113">
        <v>0</v>
      </c>
      <c r="J435" s="113">
        <v>0</v>
      </c>
      <c r="K435" s="113">
        <v>0</v>
      </c>
      <c r="L435" s="113">
        <v>0</v>
      </c>
      <c r="M435" s="113">
        <v>0</v>
      </c>
      <c r="N435" s="113">
        <v>0</v>
      </c>
      <c r="O435" s="113">
        <v>0</v>
      </c>
      <c r="P435" s="113">
        <v>0</v>
      </c>
      <c r="Q435" s="113">
        <v>0</v>
      </c>
      <c r="R435" s="113">
        <v>0</v>
      </c>
      <c r="S435" s="113">
        <v>0</v>
      </c>
      <c r="T435" s="113">
        <v>0</v>
      </c>
      <c r="U435" s="113">
        <v>0</v>
      </c>
      <c r="V435" s="113">
        <v>0</v>
      </c>
      <c r="W435" s="113">
        <v>0</v>
      </c>
      <c r="X435" s="113">
        <v>0</v>
      </c>
      <c r="Y435" s="113">
        <v>0</v>
      </c>
      <c r="Z435" s="113">
        <v>0</v>
      </c>
      <c r="AA435" s="113">
        <v>0</v>
      </c>
      <c r="AB435" s="113">
        <v>0</v>
      </c>
      <c r="AC435" s="113">
        <v>0</v>
      </c>
      <c r="AD435" s="113">
        <v>0</v>
      </c>
      <c r="AE435" s="113">
        <v>0</v>
      </c>
      <c r="AF435" s="113">
        <v>0</v>
      </c>
      <c r="AG435" s="113">
        <v>0</v>
      </c>
      <c r="AH435" s="113">
        <v>0</v>
      </c>
      <c r="AI435" s="113">
        <v>0</v>
      </c>
      <c r="AJ435" s="113">
        <v>0</v>
      </c>
      <c r="AK435" s="113">
        <v>0</v>
      </c>
      <c r="AL435" s="113">
        <v>0</v>
      </c>
      <c r="AM435" s="113">
        <v>0</v>
      </c>
      <c r="AN435" s="113">
        <v>0</v>
      </c>
      <c r="AO435" s="113">
        <v>0</v>
      </c>
      <c r="AP435" s="113">
        <v>0</v>
      </c>
      <c r="AQ435" s="113">
        <v>0</v>
      </c>
      <c r="AR435" s="113">
        <v>0</v>
      </c>
      <c r="AS435" s="113">
        <v>16443.900000000001</v>
      </c>
      <c r="AT435" s="113">
        <v>0</v>
      </c>
      <c r="AU435" s="113">
        <v>0</v>
      </c>
      <c r="AV435" s="113">
        <v>0</v>
      </c>
      <c r="AW435" s="113">
        <v>0</v>
      </c>
      <c r="AX435" s="113">
        <v>0</v>
      </c>
      <c r="AY435" s="113">
        <v>0</v>
      </c>
      <c r="AZ435" s="113">
        <v>0</v>
      </c>
      <c r="BA435" s="113">
        <v>0</v>
      </c>
      <c r="BB435" s="113">
        <v>190</v>
      </c>
      <c r="BC435" s="113">
        <v>600</v>
      </c>
      <c r="BD435" s="113">
        <v>0</v>
      </c>
      <c r="BE435" s="113">
        <v>0</v>
      </c>
      <c r="BF435" s="113">
        <v>0</v>
      </c>
      <c r="BG435" s="113">
        <v>0</v>
      </c>
      <c r="BH435" s="113">
        <v>0</v>
      </c>
      <c r="BI435" s="113">
        <v>0</v>
      </c>
      <c r="BJ435" s="113">
        <v>0</v>
      </c>
      <c r="BK435" s="113">
        <v>0</v>
      </c>
      <c r="BL435" s="113">
        <v>0</v>
      </c>
      <c r="BM435" s="113">
        <v>0</v>
      </c>
      <c r="BN435" s="113">
        <v>0</v>
      </c>
      <c r="BO435" s="113">
        <v>0</v>
      </c>
      <c r="BP435" s="113">
        <v>0</v>
      </c>
      <c r="BQ435" s="113">
        <v>0</v>
      </c>
      <c r="BR435" s="113">
        <v>0</v>
      </c>
      <c r="BS435" s="113">
        <v>0</v>
      </c>
      <c r="BT435" s="113">
        <v>0</v>
      </c>
      <c r="BU435" s="113">
        <v>0</v>
      </c>
      <c r="BV435" s="113">
        <v>0</v>
      </c>
      <c r="BW435" s="113">
        <v>0</v>
      </c>
      <c r="BX435" s="113">
        <v>0</v>
      </c>
      <c r="BY435" s="113">
        <v>0</v>
      </c>
      <c r="BZ435" s="113">
        <v>15597.88</v>
      </c>
      <c r="CA435" s="113">
        <v>0</v>
      </c>
      <c r="CB435" s="113">
        <v>0</v>
      </c>
      <c r="CC435" s="113">
        <v>0</v>
      </c>
      <c r="CD435" s="113">
        <v>0</v>
      </c>
      <c r="CE435" s="113">
        <v>0</v>
      </c>
      <c r="CF435" s="113">
        <v>0</v>
      </c>
      <c r="CG435" s="113">
        <v>0</v>
      </c>
      <c r="CH435" s="113">
        <v>0</v>
      </c>
      <c r="CI435" s="113">
        <v>0</v>
      </c>
      <c r="CJ435" s="113">
        <v>0</v>
      </c>
      <c r="CK435" s="113">
        <v>0</v>
      </c>
      <c r="CL435" s="113">
        <v>0</v>
      </c>
      <c r="CM435" s="113">
        <v>0</v>
      </c>
      <c r="CN435" s="113">
        <v>0</v>
      </c>
      <c r="CO435" s="113">
        <v>0</v>
      </c>
      <c r="CP435" s="113">
        <v>0</v>
      </c>
      <c r="CQ435" s="113">
        <v>0</v>
      </c>
      <c r="CR435" s="113">
        <v>0</v>
      </c>
      <c r="CS435" s="113">
        <v>0</v>
      </c>
      <c r="CT435" s="113">
        <v>0</v>
      </c>
      <c r="CU435" s="113">
        <v>0</v>
      </c>
      <c r="CV435" s="113">
        <v>0</v>
      </c>
      <c r="CW435" s="113">
        <v>0</v>
      </c>
      <c r="CX435" s="113">
        <v>0</v>
      </c>
      <c r="CY435" s="113">
        <v>0</v>
      </c>
      <c r="CZ435" s="113">
        <v>0</v>
      </c>
      <c r="DA435" s="113">
        <v>0</v>
      </c>
      <c r="DB435" s="113">
        <v>0</v>
      </c>
      <c r="DC435" s="113">
        <v>0</v>
      </c>
      <c r="DD435" s="113">
        <v>0</v>
      </c>
      <c r="DE435" s="113">
        <v>0</v>
      </c>
      <c r="DF435" s="113">
        <v>0</v>
      </c>
      <c r="DG435" s="113">
        <v>306639.09000000003</v>
      </c>
      <c r="DH435" s="113">
        <v>0</v>
      </c>
      <c r="DI435" s="113">
        <v>0</v>
      </c>
      <c r="DJ435" s="113">
        <v>0</v>
      </c>
      <c r="DK435" s="113">
        <v>0</v>
      </c>
      <c r="DL435" s="113">
        <v>0</v>
      </c>
      <c r="DM435" s="113">
        <v>0</v>
      </c>
      <c r="DN435" s="113">
        <v>0</v>
      </c>
      <c r="DO435" s="113">
        <v>0</v>
      </c>
      <c r="DP435" s="113">
        <v>0</v>
      </c>
      <c r="DQ435" s="113">
        <v>0</v>
      </c>
      <c r="DR435" s="113">
        <v>39377.11</v>
      </c>
      <c r="DS435" s="113">
        <v>0</v>
      </c>
      <c r="DT435" s="113">
        <v>0</v>
      </c>
      <c r="DU435" s="113">
        <v>0</v>
      </c>
      <c r="DV435" s="113">
        <v>0</v>
      </c>
      <c r="DW435" s="113">
        <v>0</v>
      </c>
      <c r="DX435" s="113">
        <v>0</v>
      </c>
      <c r="DY435" s="113">
        <v>0</v>
      </c>
      <c r="DZ435" s="113">
        <v>0</v>
      </c>
      <c r="EA435" s="113">
        <v>0</v>
      </c>
      <c r="EB435" s="113">
        <v>0</v>
      </c>
      <c r="EC435" s="113">
        <v>0</v>
      </c>
      <c r="ED435" s="113">
        <v>0</v>
      </c>
      <c r="EE435" s="113">
        <v>0</v>
      </c>
      <c r="EF435" s="113">
        <v>0</v>
      </c>
      <c r="EG435" s="113">
        <v>0</v>
      </c>
      <c r="EH435" s="113">
        <v>0</v>
      </c>
      <c r="EI435" s="113">
        <v>34935.46</v>
      </c>
      <c r="EJ435" s="113">
        <v>0</v>
      </c>
      <c r="EK435" s="113">
        <v>0</v>
      </c>
      <c r="EL435" s="113">
        <v>0</v>
      </c>
      <c r="EM435" s="113">
        <v>0</v>
      </c>
      <c r="EN435" s="113">
        <v>0</v>
      </c>
      <c r="EO435" s="113">
        <v>0</v>
      </c>
      <c r="EP435" s="113">
        <v>0</v>
      </c>
      <c r="EQ435" s="113">
        <v>0</v>
      </c>
      <c r="ER435" s="113">
        <v>0</v>
      </c>
      <c r="ES435" s="113">
        <v>0</v>
      </c>
      <c r="ET435" s="113">
        <v>0</v>
      </c>
      <c r="EU435" s="113">
        <v>0</v>
      </c>
      <c r="EV435" s="113">
        <v>0</v>
      </c>
      <c r="EW435" s="113">
        <v>0</v>
      </c>
      <c r="EX435" s="113">
        <v>0</v>
      </c>
      <c r="EY435" s="113">
        <v>0</v>
      </c>
      <c r="EZ435" s="113">
        <v>0</v>
      </c>
      <c r="FA435" s="113">
        <v>0</v>
      </c>
      <c r="FB435" s="113">
        <v>0</v>
      </c>
      <c r="FC435" s="113">
        <v>0</v>
      </c>
      <c r="FD435" s="113">
        <v>0</v>
      </c>
      <c r="FE435" s="113">
        <v>0</v>
      </c>
      <c r="FF435" s="113">
        <v>0</v>
      </c>
      <c r="FG435" s="113">
        <v>0</v>
      </c>
      <c r="FH435" s="113">
        <v>0</v>
      </c>
      <c r="FI435" s="113">
        <v>0</v>
      </c>
      <c r="FJ435" s="113">
        <v>0</v>
      </c>
      <c r="FK435" s="113">
        <v>0</v>
      </c>
      <c r="FL435" s="113">
        <v>0</v>
      </c>
      <c r="FM435" s="113">
        <v>0</v>
      </c>
      <c r="FN435" s="113">
        <v>0</v>
      </c>
      <c r="FO435" s="113">
        <v>0</v>
      </c>
      <c r="FP435" s="113">
        <v>0</v>
      </c>
      <c r="FQ435" s="113">
        <v>0</v>
      </c>
      <c r="FR435" s="113">
        <v>0</v>
      </c>
      <c r="FS435" s="113">
        <v>0</v>
      </c>
      <c r="FT435" s="113">
        <v>0</v>
      </c>
      <c r="FU435" s="113">
        <v>0</v>
      </c>
      <c r="FV435" s="113">
        <v>0</v>
      </c>
      <c r="FW435" s="113">
        <v>0</v>
      </c>
      <c r="FX435" s="113">
        <v>0</v>
      </c>
      <c r="FY435" s="113">
        <v>0</v>
      </c>
      <c r="FZ435" s="113">
        <v>0</v>
      </c>
      <c r="GA435" s="113">
        <v>0</v>
      </c>
      <c r="GB435" s="113">
        <v>0</v>
      </c>
      <c r="GC435" s="113">
        <v>0</v>
      </c>
      <c r="GD435" s="113">
        <v>0</v>
      </c>
      <c r="GE435" s="113">
        <v>0</v>
      </c>
      <c r="GF435" s="113">
        <v>0</v>
      </c>
      <c r="GG435" s="113">
        <v>0</v>
      </c>
      <c r="GH435" s="113">
        <v>0</v>
      </c>
      <c r="GI435" s="113">
        <f>SUM(E435:GH435)</f>
        <v>413783.44</v>
      </c>
    </row>
    <row r="436" spans="1:191">
      <c r="A436" s="727" t="s">
        <v>0</v>
      </c>
      <c r="B436" s="727"/>
      <c r="C436" s="9" t="s">
        <v>244</v>
      </c>
      <c r="D436" t="s">
        <v>245</v>
      </c>
      <c r="E436" s="113">
        <v>0</v>
      </c>
      <c r="F436" s="113">
        <v>0</v>
      </c>
      <c r="G436" s="113">
        <v>0</v>
      </c>
      <c r="H436" s="113">
        <v>0</v>
      </c>
      <c r="I436" s="113">
        <v>2716029.45</v>
      </c>
      <c r="J436" s="113">
        <v>0</v>
      </c>
      <c r="K436" s="113">
        <v>0</v>
      </c>
      <c r="L436" s="113">
        <v>0</v>
      </c>
      <c r="M436" s="113">
        <v>0</v>
      </c>
      <c r="N436" s="113">
        <v>0</v>
      </c>
      <c r="O436" s="113">
        <v>0</v>
      </c>
      <c r="P436" s="113">
        <v>0</v>
      </c>
      <c r="Q436" s="113">
        <v>0</v>
      </c>
      <c r="R436" s="113">
        <v>0</v>
      </c>
      <c r="S436" s="113">
        <v>0</v>
      </c>
      <c r="T436" s="113">
        <v>113004.89</v>
      </c>
      <c r="U436" s="113">
        <v>582518.68000000005</v>
      </c>
      <c r="V436" s="113">
        <v>396188.97</v>
      </c>
      <c r="W436" s="113">
        <v>0</v>
      </c>
      <c r="X436" s="113">
        <v>0</v>
      </c>
      <c r="Y436" s="113">
        <v>0</v>
      </c>
      <c r="Z436" s="113">
        <v>1069110.98</v>
      </c>
      <c r="AA436" s="113">
        <v>0</v>
      </c>
      <c r="AB436" s="113">
        <v>60969.91</v>
      </c>
      <c r="AC436" s="113">
        <v>44220.95</v>
      </c>
      <c r="AD436" s="113">
        <v>0</v>
      </c>
      <c r="AE436" s="113">
        <v>0</v>
      </c>
      <c r="AF436" s="113">
        <v>0</v>
      </c>
      <c r="AG436" s="113">
        <v>556566.17000000004</v>
      </c>
      <c r="AH436" s="113">
        <v>256205.18</v>
      </c>
      <c r="AI436" s="113">
        <v>0</v>
      </c>
      <c r="AJ436" s="113">
        <v>0</v>
      </c>
      <c r="AK436" s="113">
        <v>86110.18</v>
      </c>
      <c r="AL436" s="113">
        <v>0</v>
      </c>
      <c r="AM436" s="113">
        <v>567706.23</v>
      </c>
      <c r="AN436" s="113">
        <v>0</v>
      </c>
      <c r="AO436" s="113">
        <v>77936.11</v>
      </c>
      <c r="AP436" s="113">
        <v>0</v>
      </c>
      <c r="AQ436" s="113">
        <v>0</v>
      </c>
      <c r="AR436" s="113">
        <v>0</v>
      </c>
      <c r="AS436" s="113">
        <v>0</v>
      </c>
      <c r="AT436" s="113">
        <v>327807.15999999997</v>
      </c>
      <c r="AU436" s="113">
        <v>0</v>
      </c>
      <c r="AV436" s="113">
        <v>0</v>
      </c>
      <c r="AW436" s="113">
        <v>0</v>
      </c>
      <c r="AX436" s="113">
        <v>0</v>
      </c>
      <c r="AY436" s="113">
        <v>487354.65</v>
      </c>
      <c r="AZ436" s="113">
        <v>0</v>
      </c>
      <c r="BA436" s="113">
        <v>0</v>
      </c>
      <c r="BB436" s="113">
        <v>1595988.55</v>
      </c>
      <c r="BC436" s="113">
        <v>815863.3</v>
      </c>
      <c r="BD436" s="113">
        <v>0</v>
      </c>
      <c r="BE436" s="113">
        <v>0</v>
      </c>
      <c r="BF436" s="113">
        <v>393666.64</v>
      </c>
      <c r="BG436" s="113">
        <v>0</v>
      </c>
      <c r="BH436" s="113">
        <v>284348.19</v>
      </c>
      <c r="BI436" s="113">
        <v>0</v>
      </c>
      <c r="BJ436" s="113">
        <v>0</v>
      </c>
      <c r="BK436" s="113">
        <v>0</v>
      </c>
      <c r="BL436" s="113">
        <v>110680.58</v>
      </c>
      <c r="BM436" s="113">
        <v>0</v>
      </c>
      <c r="BN436" s="113">
        <v>0</v>
      </c>
      <c r="BO436" s="113">
        <v>0</v>
      </c>
      <c r="BP436" s="113">
        <v>0</v>
      </c>
      <c r="BQ436" s="113">
        <v>94518.92</v>
      </c>
      <c r="BR436" s="113">
        <v>0</v>
      </c>
      <c r="BS436" s="113">
        <v>217808.08</v>
      </c>
      <c r="BT436" s="113">
        <v>0</v>
      </c>
      <c r="BU436" s="113">
        <v>0</v>
      </c>
      <c r="BV436" s="113">
        <v>0</v>
      </c>
      <c r="BW436" s="113">
        <v>0</v>
      </c>
      <c r="BX436" s="113">
        <v>0</v>
      </c>
      <c r="BY436" s="113">
        <v>0</v>
      </c>
      <c r="BZ436" s="113">
        <v>51584.91</v>
      </c>
      <c r="CA436" s="113">
        <v>0</v>
      </c>
      <c r="CB436" s="113">
        <v>811530.89</v>
      </c>
      <c r="CC436" s="113">
        <v>0</v>
      </c>
      <c r="CD436" s="113">
        <v>0</v>
      </c>
      <c r="CE436" s="113">
        <v>45626.18</v>
      </c>
      <c r="CF436" s="113">
        <v>0</v>
      </c>
      <c r="CG436" s="113">
        <v>0</v>
      </c>
      <c r="CH436" s="113">
        <v>0</v>
      </c>
      <c r="CI436" s="113">
        <v>0</v>
      </c>
      <c r="CJ436" s="113">
        <v>0</v>
      </c>
      <c r="CK436" s="113">
        <v>95449.67</v>
      </c>
      <c r="CL436" s="113">
        <v>0</v>
      </c>
      <c r="CM436" s="113">
        <v>0</v>
      </c>
      <c r="CN436" s="113">
        <v>0</v>
      </c>
      <c r="CO436" s="113">
        <v>0</v>
      </c>
      <c r="CP436" s="113">
        <v>0</v>
      </c>
      <c r="CQ436" s="113">
        <v>0</v>
      </c>
      <c r="CR436" s="113">
        <v>50591.75</v>
      </c>
      <c r="CS436" s="113">
        <v>0</v>
      </c>
      <c r="CT436" s="113">
        <v>0</v>
      </c>
      <c r="CU436" s="113">
        <v>0</v>
      </c>
      <c r="CV436" s="113">
        <v>0</v>
      </c>
      <c r="CW436" s="113">
        <v>147939.79999999999</v>
      </c>
      <c r="CX436" s="113">
        <v>178034.43</v>
      </c>
      <c r="CY436" s="113">
        <v>123623.23</v>
      </c>
      <c r="CZ436" s="113">
        <v>267987.19</v>
      </c>
      <c r="DA436" s="113">
        <v>257966.41</v>
      </c>
      <c r="DB436" s="113">
        <v>0</v>
      </c>
      <c r="DC436" s="113">
        <v>64166.69</v>
      </c>
      <c r="DD436" s="113">
        <v>0</v>
      </c>
      <c r="DE436" s="113">
        <v>57278.45</v>
      </c>
      <c r="DF436" s="113">
        <v>0</v>
      </c>
      <c r="DG436" s="113">
        <v>964792.84</v>
      </c>
      <c r="DH436" s="113">
        <v>1000847.59</v>
      </c>
      <c r="DI436" s="113">
        <v>0</v>
      </c>
      <c r="DJ436" s="113">
        <v>92001.86</v>
      </c>
      <c r="DK436" s="113">
        <v>0</v>
      </c>
      <c r="DL436" s="113">
        <v>0</v>
      </c>
      <c r="DM436" s="113">
        <v>1419845.63</v>
      </c>
      <c r="DN436" s="113">
        <v>100801.45</v>
      </c>
      <c r="DO436" s="113">
        <v>0</v>
      </c>
      <c r="DP436" s="113">
        <v>0</v>
      </c>
      <c r="DQ436" s="113">
        <v>0</v>
      </c>
      <c r="DR436" s="113">
        <v>149122.85</v>
      </c>
      <c r="DS436" s="113">
        <v>0</v>
      </c>
      <c r="DT436" s="113">
        <v>0</v>
      </c>
      <c r="DU436" s="113">
        <v>0</v>
      </c>
      <c r="DV436" s="113">
        <v>0</v>
      </c>
      <c r="DW436" s="113">
        <v>0</v>
      </c>
      <c r="DX436" s="113">
        <v>0</v>
      </c>
      <c r="DY436" s="113">
        <v>299676.21999999997</v>
      </c>
      <c r="DZ436" s="113">
        <v>0</v>
      </c>
      <c r="EA436" s="113">
        <v>0</v>
      </c>
      <c r="EB436" s="113">
        <v>0</v>
      </c>
      <c r="EC436" s="113">
        <v>0</v>
      </c>
      <c r="ED436" s="113">
        <v>0</v>
      </c>
      <c r="EE436" s="113">
        <v>0</v>
      </c>
      <c r="EF436" s="113">
        <v>0</v>
      </c>
      <c r="EG436" s="113">
        <v>0</v>
      </c>
      <c r="EH436" s="113">
        <v>0</v>
      </c>
      <c r="EI436" s="113">
        <v>194647.45</v>
      </c>
      <c r="EJ436" s="113">
        <v>0</v>
      </c>
      <c r="EK436" s="113">
        <v>0</v>
      </c>
      <c r="EL436" s="113">
        <v>156939.39000000001</v>
      </c>
      <c r="EM436" s="113">
        <v>27169.74</v>
      </c>
      <c r="EN436" s="113">
        <v>18274.22</v>
      </c>
      <c r="EO436" s="113">
        <v>0</v>
      </c>
      <c r="EP436" s="113">
        <v>230511.49</v>
      </c>
      <c r="EQ436" s="113">
        <v>181635.99</v>
      </c>
      <c r="ER436" s="113">
        <v>0</v>
      </c>
      <c r="ES436" s="113">
        <v>0</v>
      </c>
      <c r="ET436" s="113">
        <v>0</v>
      </c>
      <c r="EU436" s="113">
        <v>0</v>
      </c>
      <c r="EV436" s="113">
        <v>0</v>
      </c>
      <c r="EW436" s="113">
        <v>67885.03</v>
      </c>
      <c r="EX436" s="113">
        <v>0</v>
      </c>
      <c r="EY436" s="113">
        <v>0</v>
      </c>
      <c r="EZ436" s="113">
        <v>0</v>
      </c>
      <c r="FA436" s="113">
        <v>0</v>
      </c>
      <c r="FB436" s="113">
        <v>0</v>
      </c>
      <c r="FC436" s="113">
        <v>0</v>
      </c>
      <c r="FD436" s="113">
        <v>0</v>
      </c>
      <c r="FE436" s="113">
        <v>0</v>
      </c>
      <c r="FF436" s="113">
        <v>0</v>
      </c>
      <c r="FG436" s="113">
        <v>0</v>
      </c>
      <c r="FH436" s="113">
        <v>0</v>
      </c>
      <c r="FI436" s="113">
        <v>0</v>
      </c>
      <c r="FJ436" s="113">
        <v>0</v>
      </c>
      <c r="FK436" s="113">
        <v>0</v>
      </c>
      <c r="FL436" s="113">
        <v>0</v>
      </c>
      <c r="FM436" s="113">
        <v>0</v>
      </c>
      <c r="FN436" s="113">
        <v>0</v>
      </c>
      <c r="FO436" s="113">
        <v>0</v>
      </c>
      <c r="FP436" s="113">
        <v>0</v>
      </c>
      <c r="FQ436" s="113">
        <v>0</v>
      </c>
      <c r="FR436" s="113">
        <v>0</v>
      </c>
      <c r="FS436" s="113">
        <v>0</v>
      </c>
      <c r="FT436" s="113">
        <v>0</v>
      </c>
      <c r="FU436" s="113">
        <v>0</v>
      </c>
      <c r="FV436" s="113">
        <v>0</v>
      </c>
      <c r="FW436" s="113">
        <v>0</v>
      </c>
      <c r="FX436" s="113">
        <v>0</v>
      </c>
      <c r="FY436" s="113">
        <v>0</v>
      </c>
      <c r="FZ436" s="113">
        <v>0</v>
      </c>
      <c r="GA436" s="113">
        <v>0</v>
      </c>
      <c r="GB436" s="113">
        <v>0</v>
      </c>
      <c r="GC436" s="113">
        <v>0</v>
      </c>
      <c r="GD436" s="113">
        <v>0</v>
      </c>
      <c r="GE436" s="113">
        <v>0</v>
      </c>
      <c r="GF436" s="113">
        <v>0</v>
      </c>
      <c r="GG436" s="113">
        <v>0</v>
      </c>
      <c r="GH436" s="113">
        <v>0</v>
      </c>
      <c r="GI436" s="113">
        <f>SUM(E436:GH436)</f>
        <v>17910535.119999994</v>
      </c>
    </row>
    <row r="437" spans="1:191">
      <c r="A437" s="727" t="s">
        <v>0</v>
      </c>
      <c r="B437" s="727"/>
      <c r="C437" s="9" t="s">
        <v>252</v>
      </c>
      <c r="D437" t="s">
        <v>253</v>
      </c>
      <c r="E437" s="113">
        <v>0</v>
      </c>
      <c r="F437" s="113">
        <v>0</v>
      </c>
      <c r="G437" s="113">
        <v>0</v>
      </c>
      <c r="H437" s="113">
        <v>0</v>
      </c>
      <c r="I437" s="113">
        <v>0</v>
      </c>
      <c r="J437" s="113">
        <v>0</v>
      </c>
      <c r="K437" s="113">
        <v>0</v>
      </c>
      <c r="L437" s="113">
        <v>0</v>
      </c>
      <c r="M437" s="113">
        <v>0</v>
      </c>
      <c r="N437" s="113">
        <v>0</v>
      </c>
      <c r="O437" s="113">
        <v>0</v>
      </c>
      <c r="P437" s="113">
        <v>0</v>
      </c>
      <c r="Q437" s="113">
        <v>0</v>
      </c>
      <c r="R437" s="113">
        <v>0</v>
      </c>
      <c r="S437" s="113">
        <v>0</v>
      </c>
      <c r="T437" s="113">
        <v>0</v>
      </c>
      <c r="U437" s="113">
        <v>0</v>
      </c>
      <c r="V437" s="113">
        <v>0</v>
      </c>
      <c r="W437" s="113">
        <v>0</v>
      </c>
      <c r="X437" s="113">
        <v>0</v>
      </c>
      <c r="Y437" s="113">
        <v>0</v>
      </c>
      <c r="Z437" s="113">
        <v>0</v>
      </c>
      <c r="AA437" s="113">
        <v>0</v>
      </c>
      <c r="AB437" s="113">
        <v>0</v>
      </c>
      <c r="AC437" s="113">
        <v>0</v>
      </c>
      <c r="AD437" s="113">
        <v>0</v>
      </c>
      <c r="AE437" s="113">
        <v>0</v>
      </c>
      <c r="AF437" s="113">
        <v>0</v>
      </c>
      <c r="AG437" s="113">
        <v>0</v>
      </c>
      <c r="AH437" s="113">
        <v>0</v>
      </c>
      <c r="AI437" s="113">
        <v>0</v>
      </c>
      <c r="AJ437" s="113">
        <v>0</v>
      </c>
      <c r="AK437" s="113">
        <v>0</v>
      </c>
      <c r="AL437" s="113">
        <v>0</v>
      </c>
      <c r="AM437" s="113">
        <v>0</v>
      </c>
      <c r="AN437" s="113">
        <v>0</v>
      </c>
      <c r="AO437" s="113">
        <v>0</v>
      </c>
      <c r="AP437" s="113">
        <v>0</v>
      </c>
      <c r="AQ437" s="113">
        <v>0</v>
      </c>
      <c r="AR437" s="113">
        <v>0</v>
      </c>
      <c r="AS437" s="113">
        <v>0</v>
      </c>
      <c r="AT437" s="113">
        <v>0</v>
      </c>
      <c r="AU437" s="113">
        <v>0</v>
      </c>
      <c r="AV437" s="113">
        <v>0</v>
      </c>
      <c r="AW437" s="113">
        <v>0</v>
      </c>
      <c r="AX437" s="113">
        <v>0</v>
      </c>
      <c r="AY437" s="113">
        <v>0</v>
      </c>
      <c r="AZ437" s="113">
        <v>0</v>
      </c>
      <c r="BA437" s="113">
        <v>0</v>
      </c>
      <c r="BB437" s="113">
        <v>0</v>
      </c>
      <c r="BC437" s="113">
        <v>0</v>
      </c>
      <c r="BD437" s="113">
        <v>0</v>
      </c>
      <c r="BE437" s="113">
        <v>0</v>
      </c>
      <c r="BF437" s="113">
        <v>0</v>
      </c>
      <c r="BG437" s="113">
        <v>0</v>
      </c>
      <c r="BH437" s="113">
        <v>0</v>
      </c>
      <c r="BI437" s="113">
        <v>0</v>
      </c>
      <c r="BJ437" s="113">
        <v>245910.39999999999</v>
      </c>
      <c r="BK437" s="113">
        <v>0</v>
      </c>
      <c r="BL437" s="113">
        <v>0</v>
      </c>
      <c r="BM437" s="113">
        <v>0</v>
      </c>
      <c r="BN437" s="113">
        <v>0</v>
      </c>
      <c r="BO437" s="113">
        <v>0</v>
      </c>
      <c r="BP437" s="113">
        <v>0</v>
      </c>
      <c r="BQ437" s="113">
        <v>0</v>
      </c>
      <c r="BR437" s="113">
        <v>0</v>
      </c>
      <c r="BS437" s="113">
        <v>0</v>
      </c>
      <c r="BT437" s="113">
        <v>0</v>
      </c>
      <c r="BU437" s="113">
        <v>0</v>
      </c>
      <c r="BV437" s="113">
        <v>0</v>
      </c>
      <c r="BW437" s="113">
        <v>0</v>
      </c>
      <c r="BX437" s="113">
        <v>0</v>
      </c>
      <c r="BY437" s="113">
        <v>0</v>
      </c>
      <c r="BZ437" s="113">
        <v>0</v>
      </c>
      <c r="CA437" s="113">
        <v>0</v>
      </c>
      <c r="CB437" s="113">
        <v>0</v>
      </c>
      <c r="CC437" s="113">
        <v>0</v>
      </c>
      <c r="CD437" s="113">
        <v>0</v>
      </c>
      <c r="CE437" s="113">
        <v>0</v>
      </c>
      <c r="CF437" s="113">
        <v>0</v>
      </c>
      <c r="CG437" s="113">
        <v>0</v>
      </c>
      <c r="CH437" s="113">
        <v>0</v>
      </c>
      <c r="CI437" s="113">
        <v>0</v>
      </c>
      <c r="CJ437" s="113">
        <v>0</v>
      </c>
      <c r="CK437" s="113">
        <v>0</v>
      </c>
      <c r="CL437" s="113">
        <v>0</v>
      </c>
      <c r="CM437" s="113">
        <v>0</v>
      </c>
      <c r="CN437" s="113">
        <v>0</v>
      </c>
      <c r="CO437" s="113">
        <v>0</v>
      </c>
      <c r="CP437" s="113">
        <v>0</v>
      </c>
      <c r="CQ437" s="113">
        <v>0</v>
      </c>
      <c r="CR437" s="113">
        <v>0</v>
      </c>
      <c r="CS437" s="113">
        <v>0</v>
      </c>
      <c r="CT437" s="113">
        <v>0</v>
      </c>
      <c r="CU437" s="113">
        <v>0</v>
      </c>
      <c r="CV437" s="113">
        <v>0</v>
      </c>
      <c r="CW437" s="113">
        <v>0</v>
      </c>
      <c r="CX437" s="113">
        <v>0</v>
      </c>
      <c r="CY437" s="113">
        <v>0</v>
      </c>
      <c r="CZ437" s="113">
        <v>0</v>
      </c>
      <c r="DA437" s="113">
        <v>0</v>
      </c>
      <c r="DB437" s="113">
        <v>0</v>
      </c>
      <c r="DC437" s="113">
        <v>0</v>
      </c>
      <c r="DD437" s="113">
        <v>0</v>
      </c>
      <c r="DE437" s="113">
        <v>0</v>
      </c>
      <c r="DF437" s="113">
        <v>0</v>
      </c>
      <c r="DG437" s="113">
        <v>0</v>
      </c>
      <c r="DH437" s="113">
        <v>0</v>
      </c>
      <c r="DI437" s="113">
        <v>0</v>
      </c>
      <c r="DJ437" s="113">
        <v>0</v>
      </c>
      <c r="DK437" s="113">
        <v>0</v>
      </c>
      <c r="DL437" s="113">
        <v>0</v>
      </c>
      <c r="DM437" s="113">
        <v>0</v>
      </c>
      <c r="DN437" s="113">
        <v>0</v>
      </c>
      <c r="DO437" s="113">
        <v>0</v>
      </c>
      <c r="DP437" s="113">
        <v>0</v>
      </c>
      <c r="DQ437" s="113">
        <v>0</v>
      </c>
      <c r="DR437" s="113">
        <v>0</v>
      </c>
      <c r="DS437" s="113">
        <v>0</v>
      </c>
      <c r="DT437" s="113">
        <v>0</v>
      </c>
      <c r="DU437" s="113">
        <v>0</v>
      </c>
      <c r="DV437" s="113">
        <v>0</v>
      </c>
      <c r="DW437" s="113">
        <v>0</v>
      </c>
      <c r="DX437" s="113">
        <v>0</v>
      </c>
      <c r="DY437" s="113">
        <v>0</v>
      </c>
      <c r="DZ437" s="113">
        <v>0</v>
      </c>
      <c r="EA437" s="113">
        <v>0</v>
      </c>
      <c r="EB437" s="113">
        <v>0</v>
      </c>
      <c r="EC437" s="113">
        <v>0</v>
      </c>
      <c r="ED437" s="113">
        <v>0</v>
      </c>
      <c r="EE437" s="113">
        <v>0</v>
      </c>
      <c r="EF437" s="113">
        <v>0</v>
      </c>
      <c r="EG437" s="113">
        <v>0</v>
      </c>
      <c r="EH437" s="113">
        <v>0</v>
      </c>
      <c r="EI437" s="113">
        <v>0</v>
      </c>
      <c r="EJ437" s="113">
        <v>73856.649999999994</v>
      </c>
      <c r="EK437" s="113">
        <v>0</v>
      </c>
      <c r="EL437" s="113">
        <v>0</v>
      </c>
      <c r="EM437" s="113">
        <v>0</v>
      </c>
      <c r="EN437" s="113">
        <v>0</v>
      </c>
      <c r="EO437" s="113">
        <v>0</v>
      </c>
      <c r="EP437" s="113">
        <v>0</v>
      </c>
      <c r="EQ437" s="113">
        <v>0</v>
      </c>
      <c r="ER437" s="113">
        <v>0</v>
      </c>
      <c r="ES437" s="113">
        <v>0</v>
      </c>
      <c r="ET437" s="113">
        <v>0</v>
      </c>
      <c r="EU437" s="113">
        <v>0</v>
      </c>
      <c r="EV437" s="113">
        <v>0</v>
      </c>
      <c r="EW437" s="113">
        <v>0</v>
      </c>
      <c r="EX437" s="113">
        <v>0</v>
      </c>
      <c r="EY437" s="113">
        <v>0</v>
      </c>
      <c r="EZ437" s="113">
        <v>0</v>
      </c>
      <c r="FA437" s="113">
        <v>0</v>
      </c>
      <c r="FB437" s="113">
        <v>0</v>
      </c>
      <c r="FC437" s="113">
        <v>0</v>
      </c>
      <c r="FD437" s="113">
        <v>0</v>
      </c>
      <c r="FE437" s="113">
        <v>0</v>
      </c>
      <c r="FF437" s="113">
        <v>0</v>
      </c>
      <c r="FG437" s="113">
        <v>0</v>
      </c>
      <c r="FH437" s="113">
        <v>0</v>
      </c>
      <c r="FI437" s="113">
        <v>0</v>
      </c>
      <c r="FJ437" s="113">
        <v>0</v>
      </c>
      <c r="FK437" s="113">
        <v>0</v>
      </c>
      <c r="FL437" s="113">
        <v>0</v>
      </c>
      <c r="FM437" s="113">
        <v>0</v>
      </c>
      <c r="FN437" s="113">
        <v>0</v>
      </c>
      <c r="FO437" s="113">
        <v>0</v>
      </c>
      <c r="FP437" s="113">
        <v>0</v>
      </c>
      <c r="FQ437" s="113">
        <v>0</v>
      </c>
      <c r="FR437" s="113">
        <v>0</v>
      </c>
      <c r="FS437" s="113">
        <v>0</v>
      </c>
      <c r="FT437" s="113">
        <v>0</v>
      </c>
      <c r="FU437" s="113">
        <v>0</v>
      </c>
      <c r="FV437" s="113">
        <v>0</v>
      </c>
      <c r="FW437" s="113">
        <v>0</v>
      </c>
      <c r="FX437" s="113">
        <v>0</v>
      </c>
      <c r="FY437" s="113">
        <v>0</v>
      </c>
      <c r="FZ437" s="113">
        <v>0</v>
      </c>
      <c r="GA437" s="113">
        <v>0</v>
      </c>
      <c r="GB437" s="113">
        <v>0</v>
      </c>
      <c r="GC437" s="113">
        <v>0</v>
      </c>
      <c r="GD437" s="113">
        <v>0</v>
      </c>
      <c r="GE437" s="113">
        <v>0</v>
      </c>
      <c r="GF437" s="113">
        <v>0</v>
      </c>
      <c r="GG437" s="113">
        <v>0</v>
      </c>
      <c r="GH437" s="113">
        <v>0</v>
      </c>
      <c r="GI437" s="113">
        <f>SUM(E437:GH437)</f>
        <v>319767.05</v>
      </c>
    </row>
    <row r="438" spans="1:191" ht="10.5">
      <c r="A438" s="7" t="s">
        <v>559</v>
      </c>
      <c r="B438" s="726" t="s">
        <v>560</v>
      </c>
      <c r="C438" s="726"/>
      <c r="D438" s="72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  <c r="AA438" s="116"/>
      <c r="AB438" s="116"/>
      <c r="AC438" s="116"/>
      <c r="AD438" s="116"/>
      <c r="AE438" s="116"/>
      <c r="AF438" s="116"/>
      <c r="AG438" s="116"/>
      <c r="AH438" s="116"/>
      <c r="AI438" s="116"/>
      <c r="AJ438" s="116"/>
      <c r="AK438" s="116"/>
      <c r="AL438" s="116"/>
      <c r="AM438" s="116"/>
      <c r="AN438" s="116"/>
      <c r="AO438" s="116"/>
      <c r="AP438" s="116"/>
      <c r="AQ438" s="116"/>
      <c r="AR438" s="116"/>
      <c r="AS438" s="116"/>
      <c r="AT438" s="116"/>
      <c r="AU438" s="116"/>
      <c r="AV438" s="116"/>
      <c r="AW438" s="116"/>
      <c r="AX438" s="116"/>
      <c r="AY438" s="116"/>
      <c r="AZ438" s="116"/>
      <c r="BA438" s="116"/>
      <c r="BB438" s="116"/>
      <c r="BC438" s="116"/>
      <c r="BD438" s="116"/>
      <c r="BE438" s="116"/>
      <c r="BF438" s="116"/>
      <c r="BG438" s="116"/>
      <c r="BH438" s="116"/>
      <c r="BI438" s="116"/>
      <c r="BJ438" s="116"/>
      <c r="BK438" s="116"/>
      <c r="BL438" s="116"/>
      <c r="BM438" s="116"/>
      <c r="BN438" s="116"/>
      <c r="BO438" s="116"/>
      <c r="BP438" s="116"/>
      <c r="BQ438" s="116"/>
      <c r="BR438" s="116"/>
      <c r="BS438" s="116"/>
      <c r="BT438" s="116"/>
      <c r="BU438" s="116"/>
      <c r="BV438" s="116"/>
      <c r="BW438" s="116"/>
      <c r="BX438" s="116"/>
      <c r="BY438" s="116"/>
      <c r="BZ438" s="116"/>
      <c r="CA438" s="116"/>
      <c r="CB438" s="116"/>
      <c r="CC438" s="116"/>
      <c r="CD438" s="116"/>
      <c r="CE438" s="116"/>
      <c r="CF438" s="116"/>
      <c r="CG438" s="116"/>
      <c r="CH438" s="116"/>
      <c r="CI438" s="116"/>
      <c r="CJ438" s="116"/>
      <c r="CK438" s="116"/>
      <c r="CL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6"/>
      <c r="CX438" s="116"/>
      <c r="CY438" s="116"/>
      <c r="CZ438" s="116"/>
      <c r="DA438" s="116"/>
      <c r="DB438" s="116"/>
      <c r="DC438" s="116"/>
      <c r="DD438" s="116"/>
      <c r="DE438" s="116"/>
      <c r="DF438" s="116"/>
      <c r="DG438" s="116"/>
      <c r="DH438" s="116"/>
      <c r="DI438" s="116"/>
      <c r="DJ438" s="116"/>
      <c r="DK438" s="116"/>
      <c r="DL438" s="116"/>
      <c r="DM438" s="116"/>
      <c r="DN438" s="116"/>
      <c r="DO438" s="116"/>
      <c r="DP438" s="116"/>
      <c r="DQ438" s="116"/>
      <c r="DR438" s="116"/>
      <c r="DS438" s="116"/>
      <c r="DT438" s="116"/>
      <c r="DU438" s="116"/>
      <c r="DV438" s="116"/>
      <c r="DW438" s="116"/>
      <c r="DX438" s="116"/>
      <c r="DY438" s="116"/>
      <c r="DZ438" s="116"/>
      <c r="EA438" s="116"/>
      <c r="EB438" s="116"/>
      <c r="EC438" s="116"/>
      <c r="ED438" s="116"/>
      <c r="EE438" s="116"/>
      <c r="EF438" s="116"/>
      <c r="EG438" s="116"/>
      <c r="EH438" s="116"/>
      <c r="EI438" s="116"/>
      <c r="EJ438" s="116"/>
      <c r="EK438" s="116"/>
      <c r="EL438" s="116"/>
      <c r="EM438" s="116"/>
      <c r="EN438" s="116"/>
      <c r="EO438" s="116"/>
      <c r="EP438" s="116"/>
      <c r="EQ438" s="116"/>
      <c r="ER438" s="116"/>
      <c r="ES438" s="116"/>
      <c r="ET438" s="116"/>
      <c r="EU438" s="116"/>
      <c r="EV438" s="116"/>
      <c r="EW438" s="116"/>
      <c r="EX438" s="116"/>
      <c r="EY438" s="116"/>
      <c r="EZ438" s="116"/>
      <c r="FA438" s="116"/>
      <c r="FB438" s="116"/>
      <c r="FC438" s="116"/>
      <c r="FD438" s="116"/>
      <c r="FE438" s="116"/>
      <c r="FF438" s="116"/>
      <c r="FG438" s="116"/>
      <c r="FH438" s="116"/>
      <c r="FI438" s="116"/>
      <c r="FJ438" s="116"/>
      <c r="FK438" s="116"/>
      <c r="FL438" s="116"/>
      <c r="FM438" s="116"/>
      <c r="FN438" s="116"/>
      <c r="FO438" s="116"/>
      <c r="FP438" s="116"/>
      <c r="FQ438" s="116"/>
      <c r="FR438" s="116"/>
      <c r="FS438" s="116"/>
      <c r="FT438" s="116"/>
      <c r="FU438" s="116"/>
      <c r="FV438" s="116"/>
      <c r="FW438" s="116"/>
      <c r="FX438" s="116"/>
      <c r="FY438" s="116"/>
      <c r="FZ438" s="116"/>
      <c r="GA438" s="116"/>
      <c r="GB438" s="116"/>
      <c r="GC438" s="116"/>
      <c r="GD438" s="116"/>
      <c r="GE438" s="116"/>
      <c r="GF438" s="116"/>
      <c r="GG438" s="116"/>
      <c r="GH438" s="116"/>
      <c r="GI438" s="116"/>
    </row>
    <row r="439" spans="1:191">
      <c r="A439" s="727" t="s">
        <v>0</v>
      </c>
      <c r="B439" s="727"/>
      <c r="C439" s="9" t="s">
        <v>233</v>
      </c>
      <c r="D439" t="s">
        <v>234</v>
      </c>
      <c r="E439" s="113">
        <v>0</v>
      </c>
      <c r="F439" s="113">
        <v>0</v>
      </c>
      <c r="G439" s="113">
        <v>0</v>
      </c>
      <c r="H439" s="113">
        <v>0</v>
      </c>
      <c r="I439" s="113">
        <v>0</v>
      </c>
      <c r="J439" s="113">
        <v>0</v>
      </c>
      <c r="K439" s="113">
        <v>0</v>
      </c>
      <c r="L439" s="113">
        <v>0</v>
      </c>
      <c r="M439" s="113">
        <v>0</v>
      </c>
      <c r="N439" s="113">
        <v>0</v>
      </c>
      <c r="O439" s="113">
        <v>0</v>
      </c>
      <c r="P439" s="113">
        <v>0</v>
      </c>
      <c r="Q439" s="113">
        <v>0</v>
      </c>
      <c r="R439" s="113">
        <v>0</v>
      </c>
      <c r="S439" s="113">
        <v>0</v>
      </c>
      <c r="T439" s="113">
        <v>0</v>
      </c>
      <c r="U439" s="113">
        <v>0</v>
      </c>
      <c r="V439" s="113">
        <v>0</v>
      </c>
      <c r="W439" s="113">
        <v>0</v>
      </c>
      <c r="X439" s="113">
        <v>0</v>
      </c>
      <c r="Y439" s="113">
        <v>0</v>
      </c>
      <c r="Z439" s="113">
        <v>0</v>
      </c>
      <c r="AA439" s="113">
        <v>0</v>
      </c>
      <c r="AB439" s="113">
        <v>0</v>
      </c>
      <c r="AC439" s="113">
        <v>0</v>
      </c>
      <c r="AD439" s="113">
        <v>0</v>
      </c>
      <c r="AE439" s="113">
        <v>0</v>
      </c>
      <c r="AF439" s="113">
        <v>0</v>
      </c>
      <c r="AG439" s="113">
        <v>0</v>
      </c>
      <c r="AH439" s="113">
        <v>0</v>
      </c>
      <c r="AI439" s="113">
        <v>0</v>
      </c>
      <c r="AJ439" s="113">
        <v>0</v>
      </c>
      <c r="AK439" s="113">
        <v>0</v>
      </c>
      <c r="AL439" s="113">
        <v>22763.09</v>
      </c>
      <c r="AM439" s="113">
        <v>0</v>
      </c>
      <c r="AN439" s="113">
        <v>0</v>
      </c>
      <c r="AO439" s="113">
        <v>0</v>
      </c>
      <c r="AP439" s="113">
        <v>0</v>
      </c>
      <c r="AQ439" s="113">
        <v>0</v>
      </c>
      <c r="AR439" s="113">
        <v>0</v>
      </c>
      <c r="AS439" s="113">
        <v>0</v>
      </c>
      <c r="AT439" s="113">
        <v>0</v>
      </c>
      <c r="AU439" s="113">
        <v>0</v>
      </c>
      <c r="AV439" s="113">
        <v>0</v>
      </c>
      <c r="AW439" s="113">
        <v>0</v>
      </c>
      <c r="AX439" s="113">
        <v>0</v>
      </c>
      <c r="AY439" s="113">
        <v>0</v>
      </c>
      <c r="AZ439" s="113">
        <v>0</v>
      </c>
      <c r="BA439" s="113">
        <v>0</v>
      </c>
      <c r="BB439" s="113">
        <v>0</v>
      </c>
      <c r="BC439" s="113">
        <v>0</v>
      </c>
      <c r="BD439" s="113">
        <v>0</v>
      </c>
      <c r="BE439" s="113">
        <v>0</v>
      </c>
      <c r="BF439" s="113">
        <v>0</v>
      </c>
      <c r="BG439" s="113">
        <v>0</v>
      </c>
      <c r="BH439" s="113">
        <v>0</v>
      </c>
      <c r="BI439" s="113">
        <v>0</v>
      </c>
      <c r="BJ439" s="113">
        <v>0</v>
      </c>
      <c r="BK439" s="113">
        <v>0</v>
      </c>
      <c r="BL439" s="113">
        <v>0</v>
      </c>
      <c r="BM439" s="113">
        <v>0</v>
      </c>
      <c r="BN439" s="113">
        <v>0</v>
      </c>
      <c r="BO439" s="113">
        <v>0</v>
      </c>
      <c r="BP439" s="113">
        <v>0</v>
      </c>
      <c r="BQ439" s="113">
        <v>0</v>
      </c>
      <c r="BR439" s="113">
        <v>0</v>
      </c>
      <c r="BS439" s="113">
        <v>0</v>
      </c>
      <c r="BT439" s="113">
        <v>0</v>
      </c>
      <c r="BU439" s="113">
        <v>0</v>
      </c>
      <c r="BV439" s="113">
        <v>0</v>
      </c>
      <c r="BW439" s="113">
        <v>0</v>
      </c>
      <c r="BX439" s="113">
        <v>0</v>
      </c>
      <c r="BY439" s="113">
        <v>0</v>
      </c>
      <c r="BZ439" s="113">
        <v>0</v>
      </c>
      <c r="CA439" s="113">
        <v>0</v>
      </c>
      <c r="CB439" s="113">
        <v>0</v>
      </c>
      <c r="CC439" s="113">
        <v>0</v>
      </c>
      <c r="CD439" s="113">
        <v>0</v>
      </c>
      <c r="CE439" s="113">
        <v>0</v>
      </c>
      <c r="CF439" s="113">
        <v>0</v>
      </c>
      <c r="CG439" s="113">
        <v>0</v>
      </c>
      <c r="CH439" s="113">
        <v>0</v>
      </c>
      <c r="CI439" s="113">
        <v>0</v>
      </c>
      <c r="CJ439" s="113">
        <v>0</v>
      </c>
      <c r="CK439" s="113">
        <v>0</v>
      </c>
      <c r="CL439" s="113">
        <v>0</v>
      </c>
      <c r="CM439" s="113">
        <v>0</v>
      </c>
      <c r="CN439" s="113">
        <v>0</v>
      </c>
      <c r="CO439" s="113">
        <v>0</v>
      </c>
      <c r="CP439" s="113">
        <v>0</v>
      </c>
      <c r="CQ439" s="113">
        <v>0</v>
      </c>
      <c r="CR439" s="113">
        <v>0</v>
      </c>
      <c r="CS439" s="113">
        <v>0</v>
      </c>
      <c r="CT439" s="113">
        <v>0</v>
      </c>
      <c r="CU439" s="113">
        <v>0</v>
      </c>
      <c r="CV439" s="113">
        <v>0</v>
      </c>
      <c r="CW439" s="113">
        <v>0</v>
      </c>
      <c r="CX439" s="113">
        <v>0</v>
      </c>
      <c r="CY439" s="113">
        <v>0</v>
      </c>
      <c r="CZ439" s="113">
        <v>0</v>
      </c>
      <c r="DA439" s="113">
        <v>0</v>
      </c>
      <c r="DB439" s="113">
        <v>0</v>
      </c>
      <c r="DC439" s="113">
        <v>0</v>
      </c>
      <c r="DD439" s="113">
        <v>0</v>
      </c>
      <c r="DE439" s="113">
        <v>0</v>
      </c>
      <c r="DF439" s="113">
        <v>0</v>
      </c>
      <c r="DG439" s="113">
        <v>6514.65</v>
      </c>
      <c r="DH439" s="113">
        <v>0</v>
      </c>
      <c r="DI439" s="113">
        <v>0</v>
      </c>
      <c r="DJ439" s="113">
        <v>0</v>
      </c>
      <c r="DK439" s="113">
        <v>0</v>
      </c>
      <c r="DL439" s="113">
        <v>0</v>
      </c>
      <c r="DM439" s="113">
        <v>0</v>
      </c>
      <c r="DN439" s="113">
        <v>0</v>
      </c>
      <c r="DO439" s="113">
        <v>0</v>
      </c>
      <c r="DP439" s="113">
        <v>0</v>
      </c>
      <c r="DQ439" s="113">
        <v>0</v>
      </c>
      <c r="DR439" s="113">
        <v>0</v>
      </c>
      <c r="DS439" s="113">
        <v>0</v>
      </c>
      <c r="DT439" s="113">
        <v>0</v>
      </c>
      <c r="DU439" s="113">
        <v>0</v>
      </c>
      <c r="DV439" s="113">
        <v>0</v>
      </c>
      <c r="DW439" s="113">
        <v>0</v>
      </c>
      <c r="DX439" s="113">
        <v>0</v>
      </c>
      <c r="DY439" s="113">
        <v>0</v>
      </c>
      <c r="DZ439" s="113">
        <v>0</v>
      </c>
      <c r="EA439" s="113">
        <v>0</v>
      </c>
      <c r="EB439" s="113">
        <v>0</v>
      </c>
      <c r="EC439" s="113">
        <v>0</v>
      </c>
      <c r="ED439" s="113">
        <v>0</v>
      </c>
      <c r="EE439" s="113">
        <v>0</v>
      </c>
      <c r="EF439" s="113">
        <v>0</v>
      </c>
      <c r="EG439" s="113">
        <v>0</v>
      </c>
      <c r="EH439" s="113">
        <v>0</v>
      </c>
      <c r="EI439" s="113">
        <v>0</v>
      </c>
      <c r="EJ439" s="113">
        <v>0</v>
      </c>
      <c r="EK439" s="113">
        <v>0</v>
      </c>
      <c r="EL439" s="113">
        <v>0</v>
      </c>
      <c r="EM439" s="113">
        <v>0</v>
      </c>
      <c r="EN439" s="113">
        <v>0</v>
      </c>
      <c r="EO439" s="113">
        <v>0</v>
      </c>
      <c r="EP439" s="113">
        <v>0</v>
      </c>
      <c r="EQ439" s="113">
        <v>0</v>
      </c>
      <c r="ER439" s="113">
        <v>0</v>
      </c>
      <c r="ES439" s="113">
        <v>0</v>
      </c>
      <c r="ET439" s="113">
        <v>0</v>
      </c>
      <c r="EU439" s="113">
        <v>0</v>
      </c>
      <c r="EV439" s="113">
        <v>0</v>
      </c>
      <c r="EW439" s="113">
        <v>0</v>
      </c>
      <c r="EX439" s="113">
        <v>0</v>
      </c>
      <c r="EY439" s="113">
        <v>0</v>
      </c>
      <c r="EZ439" s="113">
        <v>0</v>
      </c>
      <c r="FA439" s="113">
        <v>0</v>
      </c>
      <c r="FB439" s="113">
        <v>0</v>
      </c>
      <c r="FC439" s="113">
        <v>0</v>
      </c>
      <c r="FD439" s="113">
        <v>0</v>
      </c>
      <c r="FE439" s="113">
        <v>0</v>
      </c>
      <c r="FF439" s="113">
        <v>0</v>
      </c>
      <c r="FG439" s="113">
        <v>0</v>
      </c>
      <c r="FH439" s="113">
        <v>0</v>
      </c>
      <c r="FI439" s="113">
        <v>0</v>
      </c>
      <c r="FJ439" s="113">
        <v>3466.23</v>
      </c>
      <c r="FK439" s="113">
        <v>0</v>
      </c>
      <c r="FL439" s="113">
        <v>0</v>
      </c>
      <c r="FM439" s="113">
        <v>0</v>
      </c>
      <c r="FN439" s="113">
        <v>0</v>
      </c>
      <c r="FO439" s="113">
        <v>0</v>
      </c>
      <c r="FP439" s="113">
        <v>0</v>
      </c>
      <c r="FQ439" s="113">
        <v>0</v>
      </c>
      <c r="FR439" s="113">
        <v>0</v>
      </c>
      <c r="FS439" s="113">
        <v>0</v>
      </c>
      <c r="FT439" s="113">
        <v>0</v>
      </c>
      <c r="FU439" s="113">
        <v>0</v>
      </c>
      <c r="FV439" s="113">
        <v>0</v>
      </c>
      <c r="FW439" s="113">
        <v>0</v>
      </c>
      <c r="FX439" s="113">
        <v>0</v>
      </c>
      <c r="FY439" s="113">
        <v>0</v>
      </c>
      <c r="FZ439" s="113">
        <v>0</v>
      </c>
      <c r="GA439" s="113">
        <v>0</v>
      </c>
      <c r="GB439" s="113">
        <v>0</v>
      </c>
      <c r="GC439" s="113">
        <v>0</v>
      </c>
      <c r="GD439" s="113">
        <v>0</v>
      </c>
      <c r="GE439" s="113">
        <v>0</v>
      </c>
      <c r="GF439" s="113">
        <v>0</v>
      </c>
      <c r="GG439" s="113">
        <v>0</v>
      </c>
      <c r="GH439" s="113">
        <v>0</v>
      </c>
      <c r="GI439" s="113">
        <f>SUM(E439:GH439)</f>
        <v>32743.969999999998</v>
      </c>
    </row>
    <row r="440" spans="1:191">
      <c r="A440" s="727" t="s">
        <v>0</v>
      </c>
      <c r="B440" s="727"/>
      <c r="C440" s="9" t="s">
        <v>244</v>
      </c>
      <c r="D440" t="s">
        <v>245</v>
      </c>
      <c r="E440" s="113">
        <v>0</v>
      </c>
      <c r="F440" s="113">
        <v>0</v>
      </c>
      <c r="G440" s="113">
        <v>0</v>
      </c>
      <c r="H440" s="113">
        <v>0</v>
      </c>
      <c r="I440" s="113">
        <v>40460.54</v>
      </c>
      <c r="J440" s="113">
        <v>0</v>
      </c>
      <c r="K440" s="113">
        <v>0</v>
      </c>
      <c r="L440" s="113">
        <v>0</v>
      </c>
      <c r="M440" s="113">
        <v>0</v>
      </c>
      <c r="N440" s="113">
        <v>0</v>
      </c>
      <c r="O440" s="113">
        <v>0</v>
      </c>
      <c r="P440" s="113">
        <v>0</v>
      </c>
      <c r="Q440" s="113">
        <v>0</v>
      </c>
      <c r="R440" s="113">
        <v>0</v>
      </c>
      <c r="S440" s="113">
        <v>20801.77</v>
      </c>
      <c r="T440" s="113">
        <v>0</v>
      </c>
      <c r="U440" s="113">
        <v>31038</v>
      </c>
      <c r="V440" s="113">
        <v>10865.48</v>
      </c>
      <c r="W440" s="113">
        <v>0</v>
      </c>
      <c r="X440" s="113">
        <v>0</v>
      </c>
      <c r="Y440" s="113">
        <v>0</v>
      </c>
      <c r="Z440" s="113">
        <v>26113.99</v>
      </c>
      <c r="AA440" s="113">
        <v>0</v>
      </c>
      <c r="AB440" s="113">
        <v>0</v>
      </c>
      <c r="AC440" s="113">
        <v>0</v>
      </c>
      <c r="AD440" s="113">
        <v>0</v>
      </c>
      <c r="AE440" s="113">
        <v>0</v>
      </c>
      <c r="AF440" s="113">
        <v>0</v>
      </c>
      <c r="AG440" s="113">
        <v>0</v>
      </c>
      <c r="AH440" s="113">
        <v>0</v>
      </c>
      <c r="AI440" s="113">
        <v>0</v>
      </c>
      <c r="AJ440" s="113">
        <v>0</v>
      </c>
      <c r="AK440" s="113">
        <v>17058.68</v>
      </c>
      <c r="AL440" s="113">
        <v>0</v>
      </c>
      <c r="AM440" s="113">
        <v>0</v>
      </c>
      <c r="AN440" s="113">
        <v>0</v>
      </c>
      <c r="AO440" s="113">
        <v>0</v>
      </c>
      <c r="AP440" s="113">
        <v>0</v>
      </c>
      <c r="AQ440" s="113">
        <v>16218.86</v>
      </c>
      <c r="AR440" s="113">
        <v>0</v>
      </c>
      <c r="AS440" s="113">
        <v>0</v>
      </c>
      <c r="AT440" s="113">
        <v>7783.78</v>
      </c>
      <c r="AU440" s="113">
        <v>0</v>
      </c>
      <c r="AV440" s="113">
        <v>0</v>
      </c>
      <c r="AW440" s="113">
        <v>0</v>
      </c>
      <c r="AX440" s="113">
        <v>0</v>
      </c>
      <c r="AY440" s="113">
        <v>20419.27</v>
      </c>
      <c r="AZ440" s="113">
        <v>0</v>
      </c>
      <c r="BA440" s="113">
        <v>0</v>
      </c>
      <c r="BB440" s="113">
        <v>0</v>
      </c>
      <c r="BC440" s="113">
        <v>0</v>
      </c>
      <c r="BD440" s="113">
        <v>0</v>
      </c>
      <c r="BE440" s="113">
        <v>0</v>
      </c>
      <c r="BF440" s="113">
        <v>23829.01</v>
      </c>
      <c r="BG440" s="113">
        <v>0</v>
      </c>
      <c r="BH440" s="113">
        <v>0</v>
      </c>
      <c r="BI440" s="113">
        <v>0</v>
      </c>
      <c r="BJ440" s="113">
        <v>0</v>
      </c>
      <c r="BK440" s="113">
        <v>0</v>
      </c>
      <c r="BL440" s="113">
        <v>0</v>
      </c>
      <c r="BM440" s="113">
        <v>0</v>
      </c>
      <c r="BN440" s="113">
        <v>0</v>
      </c>
      <c r="BO440" s="113">
        <v>0</v>
      </c>
      <c r="BP440" s="113">
        <v>18198.27</v>
      </c>
      <c r="BQ440" s="113">
        <v>24798.87</v>
      </c>
      <c r="BR440" s="113">
        <v>0</v>
      </c>
      <c r="BS440" s="113">
        <v>0</v>
      </c>
      <c r="BT440" s="113">
        <v>0</v>
      </c>
      <c r="BU440" s="113">
        <v>0</v>
      </c>
      <c r="BV440" s="113">
        <v>0</v>
      </c>
      <c r="BW440" s="113">
        <v>0</v>
      </c>
      <c r="BX440" s="113">
        <v>0</v>
      </c>
      <c r="BY440" s="113">
        <v>0</v>
      </c>
      <c r="BZ440" s="113">
        <v>0</v>
      </c>
      <c r="CA440" s="113">
        <v>0</v>
      </c>
      <c r="CB440" s="113">
        <v>7209.51</v>
      </c>
      <c r="CC440" s="113">
        <v>0</v>
      </c>
      <c r="CD440" s="113">
        <v>0</v>
      </c>
      <c r="CE440" s="113">
        <v>29039.96</v>
      </c>
      <c r="CF440" s="113">
        <v>0</v>
      </c>
      <c r="CG440" s="113">
        <v>0</v>
      </c>
      <c r="CH440" s="113">
        <v>0</v>
      </c>
      <c r="CI440" s="113">
        <v>0</v>
      </c>
      <c r="CJ440" s="113">
        <v>0</v>
      </c>
      <c r="CK440" s="113">
        <v>0</v>
      </c>
      <c r="CL440" s="113">
        <v>0</v>
      </c>
      <c r="CM440" s="113">
        <v>0</v>
      </c>
      <c r="CN440" s="113">
        <v>0</v>
      </c>
      <c r="CO440" s="113">
        <v>0</v>
      </c>
      <c r="CP440" s="113">
        <v>0</v>
      </c>
      <c r="CQ440" s="113">
        <v>0</v>
      </c>
      <c r="CR440" s="113">
        <v>0</v>
      </c>
      <c r="CS440" s="113">
        <v>0</v>
      </c>
      <c r="CT440" s="113">
        <v>0</v>
      </c>
      <c r="CU440" s="113">
        <v>0</v>
      </c>
      <c r="CV440" s="113">
        <v>0</v>
      </c>
      <c r="CW440" s="113">
        <v>0</v>
      </c>
      <c r="CX440" s="113">
        <v>0</v>
      </c>
      <c r="CY440" s="113">
        <v>0</v>
      </c>
      <c r="CZ440" s="113">
        <v>709.11</v>
      </c>
      <c r="DA440" s="113">
        <v>0</v>
      </c>
      <c r="DB440" s="113">
        <v>0</v>
      </c>
      <c r="DC440" s="113">
        <v>0</v>
      </c>
      <c r="DD440" s="113">
        <v>0</v>
      </c>
      <c r="DE440" s="113">
        <v>0</v>
      </c>
      <c r="DF440" s="113">
        <v>0</v>
      </c>
      <c r="DG440" s="113">
        <v>0</v>
      </c>
      <c r="DH440" s="113">
        <v>0</v>
      </c>
      <c r="DI440" s="113">
        <v>0</v>
      </c>
      <c r="DJ440" s="113">
        <v>4096.26</v>
      </c>
      <c r="DK440" s="113">
        <v>0</v>
      </c>
      <c r="DL440" s="113">
        <v>0</v>
      </c>
      <c r="DM440" s="113">
        <v>8130.24</v>
      </c>
      <c r="DN440" s="113">
        <v>0</v>
      </c>
      <c r="DO440" s="113">
        <v>0</v>
      </c>
      <c r="DP440" s="113">
        <v>0</v>
      </c>
      <c r="DQ440" s="113">
        <v>0</v>
      </c>
      <c r="DR440" s="113">
        <v>0</v>
      </c>
      <c r="DS440" s="113">
        <v>0</v>
      </c>
      <c r="DT440" s="113">
        <v>0</v>
      </c>
      <c r="DU440" s="113">
        <v>0</v>
      </c>
      <c r="DV440" s="113">
        <v>0</v>
      </c>
      <c r="DW440" s="113">
        <v>0</v>
      </c>
      <c r="DX440" s="113">
        <v>0</v>
      </c>
      <c r="DY440" s="113">
        <v>12423.73</v>
      </c>
      <c r="DZ440" s="113">
        <v>0</v>
      </c>
      <c r="EA440" s="113">
        <v>0</v>
      </c>
      <c r="EB440" s="113">
        <v>0</v>
      </c>
      <c r="EC440" s="113">
        <v>0</v>
      </c>
      <c r="ED440" s="113">
        <v>0</v>
      </c>
      <c r="EE440" s="113">
        <v>0</v>
      </c>
      <c r="EF440" s="113">
        <v>0</v>
      </c>
      <c r="EG440" s="113">
        <v>0</v>
      </c>
      <c r="EH440" s="113">
        <v>0</v>
      </c>
      <c r="EI440" s="113">
        <v>0</v>
      </c>
      <c r="EJ440" s="113">
        <v>0</v>
      </c>
      <c r="EK440" s="113">
        <v>0</v>
      </c>
      <c r="EL440" s="113">
        <v>0</v>
      </c>
      <c r="EM440" s="113">
        <v>0</v>
      </c>
      <c r="EN440" s="113">
        <v>0</v>
      </c>
      <c r="EO440" s="113">
        <v>23334.21</v>
      </c>
      <c r="EP440" s="113">
        <v>0</v>
      </c>
      <c r="EQ440" s="113">
        <v>1065.31</v>
      </c>
      <c r="ER440" s="113">
        <v>0</v>
      </c>
      <c r="ES440" s="113">
        <v>0</v>
      </c>
      <c r="ET440" s="113">
        <v>0</v>
      </c>
      <c r="EU440" s="113">
        <v>0</v>
      </c>
      <c r="EV440" s="113">
        <v>0</v>
      </c>
      <c r="EW440" s="113">
        <v>0</v>
      </c>
      <c r="EX440" s="113">
        <v>0</v>
      </c>
      <c r="EY440" s="113">
        <v>0</v>
      </c>
      <c r="EZ440" s="113">
        <v>0</v>
      </c>
      <c r="FA440" s="113">
        <v>0</v>
      </c>
      <c r="FB440" s="113">
        <v>0</v>
      </c>
      <c r="FC440" s="113">
        <v>0</v>
      </c>
      <c r="FD440" s="113">
        <v>0</v>
      </c>
      <c r="FE440" s="113">
        <v>0</v>
      </c>
      <c r="FF440" s="113">
        <v>0</v>
      </c>
      <c r="FG440" s="113">
        <v>0</v>
      </c>
      <c r="FH440" s="113">
        <v>0</v>
      </c>
      <c r="FI440" s="113">
        <v>0</v>
      </c>
      <c r="FJ440" s="113">
        <v>0</v>
      </c>
      <c r="FK440" s="113">
        <v>0</v>
      </c>
      <c r="FL440" s="113">
        <v>0</v>
      </c>
      <c r="FM440" s="113">
        <v>0</v>
      </c>
      <c r="FN440" s="113">
        <v>0</v>
      </c>
      <c r="FO440" s="113">
        <v>0</v>
      </c>
      <c r="FP440" s="113">
        <v>0</v>
      </c>
      <c r="FQ440" s="113">
        <v>0</v>
      </c>
      <c r="FR440" s="113">
        <v>0</v>
      </c>
      <c r="FS440" s="113">
        <v>0</v>
      </c>
      <c r="FT440" s="113">
        <v>0</v>
      </c>
      <c r="FU440" s="113">
        <v>0</v>
      </c>
      <c r="FV440" s="113">
        <v>0</v>
      </c>
      <c r="FW440" s="113">
        <v>0</v>
      </c>
      <c r="FX440" s="113">
        <v>0</v>
      </c>
      <c r="FY440" s="113">
        <v>0</v>
      </c>
      <c r="FZ440" s="113">
        <v>0</v>
      </c>
      <c r="GA440" s="113">
        <v>0</v>
      </c>
      <c r="GB440" s="113">
        <v>0</v>
      </c>
      <c r="GC440" s="113">
        <v>0</v>
      </c>
      <c r="GD440" s="113">
        <v>0</v>
      </c>
      <c r="GE440" s="113">
        <v>0</v>
      </c>
      <c r="GF440" s="113">
        <v>0</v>
      </c>
      <c r="GG440" s="113">
        <v>0</v>
      </c>
      <c r="GH440" s="113">
        <v>0</v>
      </c>
      <c r="GI440" s="113">
        <f>SUM(E440:GH440)</f>
        <v>343594.85</v>
      </c>
    </row>
    <row r="441" spans="1:191" ht="10.5">
      <c r="A441" s="7" t="s">
        <v>561</v>
      </c>
      <c r="B441" s="726" t="s">
        <v>562</v>
      </c>
      <c r="C441" s="726"/>
      <c r="D441" s="72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  <c r="AA441" s="116"/>
      <c r="AB441" s="116"/>
      <c r="AC441" s="116"/>
      <c r="AD441" s="116"/>
      <c r="AE441" s="116"/>
      <c r="AF441" s="116"/>
      <c r="AG441" s="116"/>
      <c r="AH441" s="116"/>
      <c r="AI441" s="116"/>
      <c r="AJ441" s="116"/>
      <c r="AK441" s="116"/>
      <c r="AL441" s="116"/>
      <c r="AM441" s="116"/>
      <c r="AN441" s="116"/>
      <c r="AO441" s="116"/>
      <c r="AP441" s="116"/>
      <c r="AQ441" s="116"/>
      <c r="AR441" s="116"/>
      <c r="AS441" s="116"/>
      <c r="AT441" s="116"/>
      <c r="AU441" s="116"/>
      <c r="AV441" s="116"/>
      <c r="AW441" s="116"/>
      <c r="AX441" s="116"/>
      <c r="AY441" s="116"/>
      <c r="AZ441" s="116"/>
      <c r="BA441" s="116"/>
      <c r="BB441" s="116"/>
      <c r="BC441" s="116"/>
      <c r="BD441" s="116"/>
      <c r="BE441" s="116"/>
      <c r="BF441" s="116"/>
      <c r="BG441" s="116"/>
      <c r="BH441" s="116"/>
      <c r="BI441" s="116"/>
      <c r="BJ441" s="116"/>
      <c r="BK441" s="116"/>
      <c r="BL441" s="116"/>
      <c r="BM441" s="116"/>
      <c r="BN441" s="116"/>
      <c r="BO441" s="116"/>
      <c r="BP441" s="116"/>
      <c r="BQ441" s="116"/>
      <c r="BR441" s="116"/>
      <c r="BS441" s="116"/>
      <c r="BT441" s="116"/>
      <c r="BU441" s="116"/>
      <c r="BV441" s="116"/>
      <c r="BW441" s="116"/>
      <c r="BX441" s="116"/>
      <c r="BY441" s="116"/>
      <c r="BZ441" s="116"/>
      <c r="CA441" s="116"/>
      <c r="CB441" s="116"/>
      <c r="CC441" s="116"/>
      <c r="CD441" s="116"/>
      <c r="CE441" s="116"/>
      <c r="CF441" s="116"/>
      <c r="CG441" s="116"/>
      <c r="CH441" s="116"/>
      <c r="CI441" s="116"/>
      <c r="CJ441" s="116"/>
      <c r="CK441" s="116"/>
      <c r="CL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6"/>
      <c r="CX441" s="116"/>
      <c r="CY441" s="116"/>
      <c r="CZ441" s="116"/>
      <c r="DA441" s="116"/>
      <c r="DB441" s="116"/>
      <c r="DC441" s="116"/>
      <c r="DD441" s="116"/>
      <c r="DE441" s="116"/>
      <c r="DF441" s="116"/>
      <c r="DG441" s="116"/>
      <c r="DH441" s="116"/>
      <c r="DI441" s="116"/>
      <c r="DJ441" s="116"/>
      <c r="DK441" s="116"/>
      <c r="DL441" s="116"/>
      <c r="DM441" s="116"/>
      <c r="DN441" s="116"/>
      <c r="DO441" s="116"/>
      <c r="DP441" s="116"/>
      <c r="DQ441" s="116"/>
      <c r="DR441" s="116"/>
      <c r="DS441" s="116"/>
      <c r="DT441" s="116"/>
      <c r="DU441" s="116"/>
      <c r="DV441" s="116"/>
      <c r="DW441" s="116"/>
      <c r="DX441" s="116"/>
      <c r="DY441" s="116"/>
      <c r="DZ441" s="116"/>
      <c r="EA441" s="116"/>
      <c r="EB441" s="116"/>
      <c r="EC441" s="116"/>
      <c r="ED441" s="116"/>
      <c r="EE441" s="116"/>
      <c r="EF441" s="116"/>
      <c r="EG441" s="116"/>
      <c r="EH441" s="116"/>
      <c r="EI441" s="116"/>
      <c r="EJ441" s="116"/>
      <c r="EK441" s="116"/>
      <c r="EL441" s="116"/>
      <c r="EM441" s="116"/>
      <c r="EN441" s="116"/>
      <c r="EO441" s="116"/>
      <c r="EP441" s="116"/>
      <c r="EQ441" s="116"/>
      <c r="ER441" s="116"/>
      <c r="ES441" s="116"/>
      <c r="ET441" s="116"/>
      <c r="EU441" s="116"/>
      <c r="EV441" s="116"/>
      <c r="EW441" s="116"/>
      <c r="EX441" s="116"/>
      <c r="EY441" s="116"/>
      <c r="EZ441" s="116"/>
      <c r="FA441" s="116"/>
      <c r="FB441" s="116"/>
      <c r="FC441" s="116"/>
      <c r="FD441" s="116"/>
      <c r="FE441" s="116"/>
      <c r="FF441" s="116"/>
      <c r="FG441" s="116"/>
      <c r="FH441" s="116"/>
      <c r="FI441" s="116"/>
      <c r="FJ441" s="116"/>
      <c r="FK441" s="116"/>
      <c r="FL441" s="116"/>
      <c r="FM441" s="116"/>
      <c r="FN441" s="116"/>
      <c r="FO441" s="116"/>
      <c r="FP441" s="116"/>
      <c r="FQ441" s="116"/>
      <c r="FR441" s="116"/>
      <c r="FS441" s="116"/>
      <c r="FT441" s="116"/>
      <c r="FU441" s="116"/>
      <c r="FV441" s="116"/>
      <c r="FW441" s="116"/>
      <c r="FX441" s="116"/>
      <c r="FY441" s="116"/>
      <c r="FZ441" s="116"/>
      <c r="GA441" s="116"/>
      <c r="GB441" s="116"/>
      <c r="GC441" s="116"/>
      <c r="GD441" s="116"/>
      <c r="GE441" s="116"/>
      <c r="GF441" s="116"/>
      <c r="GG441" s="116"/>
      <c r="GH441" s="116"/>
      <c r="GI441" s="116"/>
    </row>
    <row r="442" spans="1:191">
      <c r="A442" s="727" t="s">
        <v>0</v>
      </c>
      <c r="B442" s="727"/>
      <c r="C442" s="9" t="s">
        <v>233</v>
      </c>
      <c r="D442" t="s">
        <v>234</v>
      </c>
      <c r="E442" s="113">
        <v>0</v>
      </c>
      <c r="F442" s="113">
        <v>0</v>
      </c>
      <c r="G442" s="113">
        <v>0</v>
      </c>
      <c r="H442" s="113">
        <v>0</v>
      </c>
      <c r="I442" s="113">
        <v>0</v>
      </c>
      <c r="J442" s="113">
        <v>0</v>
      </c>
      <c r="K442" s="113">
        <v>0</v>
      </c>
      <c r="L442" s="113">
        <v>0</v>
      </c>
      <c r="M442" s="113">
        <v>0</v>
      </c>
      <c r="N442" s="113">
        <v>0</v>
      </c>
      <c r="O442" s="113">
        <v>0</v>
      </c>
      <c r="P442" s="113">
        <v>0</v>
      </c>
      <c r="Q442" s="113">
        <v>0</v>
      </c>
      <c r="R442" s="113">
        <v>0</v>
      </c>
      <c r="S442" s="113">
        <v>0</v>
      </c>
      <c r="T442" s="113">
        <v>0</v>
      </c>
      <c r="U442" s="113">
        <v>0</v>
      </c>
      <c r="V442" s="113">
        <v>0</v>
      </c>
      <c r="W442" s="113">
        <v>0</v>
      </c>
      <c r="X442" s="113">
        <v>0</v>
      </c>
      <c r="Y442" s="113">
        <v>0</v>
      </c>
      <c r="Z442" s="113">
        <v>0</v>
      </c>
      <c r="AA442" s="113">
        <v>0</v>
      </c>
      <c r="AB442" s="113">
        <v>0</v>
      </c>
      <c r="AC442" s="113">
        <v>0</v>
      </c>
      <c r="AD442" s="113">
        <v>0</v>
      </c>
      <c r="AE442" s="113">
        <v>0</v>
      </c>
      <c r="AF442" s="113">
        <v>0</v>
      </c>
      <c r="AG442" s="113">
        <v>0</v>
      </c>
      <c r="AH442" s="113">
        <v>0</v>
      </c>
      <c r="AI442" s="113">
        <v>0</v>
      </c>
      <c r="AJ442" s="113">
        <v>0</v>
      </c>
      <c r="AK442" s="113">
        <v>0</v>
      </c>
      <c r="AL442" s="113">
        <v>0</v>
      </c>
      <c r="AM442" s="113">
        <v>0</v>
      </c>
      <c r="AN442" s="113">
        <v>0</v>
      </c>
      <c r="AO442" s="113">
        <v>0</v>
      </c>
      <c r="AP442" s="113">
        <v>0</v>
      </c>
      <c r="AQ442" s="113">
        <v>0</v>
      </c>
      <c r="AR442" s="113">
        <v>0</v>
      </c>
      <c r="AS442" s="113">
        <v>0</v>
      </c>
      <c r="AT442" s="113">
        <v>0</v>
      </c>
      <c r="AU442" s="113">
        <v>0</v>
      </c>
      <c r="AV442" s="113">
        <v>0</v>
      </c>
      <c r="AW442" s="113">
        <v>0</v>
      </c>
      <c r="AX442" s="113">
        <v>0</v>
      </c>
      <c r="AY442" s="113">
        <v>0</v>
      </c>
      <c r="AZ442" s="113">
        <v>0</v>
      </c>
      <c r="BA442" s="113">
        <v>0</v>
      </c>
      <c r="BB442" s="113">
        <v>0</v>
      </c>
      <c r="BC442" s="113">
        <v>0</v>
      </c>
      <c r="BD442" s="113">
        <v>0</v>
      </c>
      <c r="BE442" s="113">
        <v>0</v>
      </c>
      <c r="BF442" s="113">
        <v>0</v>
      </c>
      <c r="BG442" s="113">
        <v>0</v>
      </c>
      <c r="BH442" s="113">
        <v>0</v>
      </c>
      <c r="BI442" s="113">
        <v>0</v>
      </c>
      <c r="BJ442" s="113">
        <v>0</v>
      </c>
      <c r="BK442" s="113">
        <v>0</v>
      </c>
      <c r="BL442" s="113">
        <v>0</v>
      </c>
      <c r="BM442" s="113">
        <v>0</v>
      </c>
      <c r="BN442" s="113">
        <v>0</v>
      </c>
      <c r="BO442" s="113">
        <v>0</v>
      </c>
      <c r="BP442" s="113">
        <v>0</v>
      </c>
      <c r="BQ442" s="113">
        <v>0</v>
      </c>
      <c r="BR442" s="113">
        <v>0</v>
      </c>
      <c r="BS442" s="113">
        <v>0</v>
      </c>
      <c r="BT442" s="113">
        <v>0</v>
      </c>
      <c r="BU442" s="113">
        <v>0</v>
      </c>
      <c r="BV442" s="113">
        <v>0</v>
      </c>
      <c r="BW442" s="113">
        <v>0</v>
      </c>
      <c r="BX442" s="113">
        <v>0</v>
      </c>
      <c r="BY442" s="113">
        <v>0</v>
      </c>
      <c r="BZ442" s="113">
        <v>0</v>
      </c>
      <c r="CA442" s="113">
        <v>0</v>
      </c>
      <c r="CB442" s="113">
        <v>0</v>
      </c>
      <c r="CC442" s="113">
        <v>0</v>
      </c>
      <c r="CD442" s="113">
        <v>0</v>
      </c>
      <c r="CE442" s="113">
        <v>0</v>
      </c>
      <c r="CF442" s="113">
        <v>0</v>
      </c>
      <c r="CG442" s="113">
        <v>0</v>
      </c>
      <c r="CH442" s="113">
        <v>0</v>
      </c>
      <c r="CI442" s="113">
        <v>0</v>
      </c>
      <c r="CJ442" s="113">
        <v>0</v>
      </c>
      <c r="CK442" s="113">
        <v>0</v>
      </c>
      <c r="CL442" s="113">
        <v>0</v>
      </c>
      <c r="CM442" s="113">
        <v>0</v>
      </c>
      <c r="CN442" s="113">
        <v>0</v>
      </c>
      <c r="CO442" s="113">
        <v>0</v>
      </c>
      <c r="CP442" s="113">
        <v>0</v>
      </c>
      <c r="CQ442" s="113">
        <v>0</v>
      </c>
      <c r="CR442" s="113">
        <v>0</v>
      </c>
      <c r="CS442" s="113">
        <v>0</v>
      </c>
      <c r="CT442" s="113">
        <v>0</v>
      </c>
      <c r="CU442" s="113">
        <v>0</v>
      </c>
      <c r="CV442" s="113">
        <v>0</v>
      </c>
      <c r="CW442" s="113">
        <v>0</v>
      </c>
      <c r="CX442" s="113">
        <v>0</v>
      </c>
      <c r="CY442" s="113">
        <v>0</v>
      </c>
      <c r="CZ442" s="113">
        <v>0</v>
      </c>
      <c r="DA442" s="113">
        <v>0</v>
      </c>
      <c r="DB442" s="113">
        <v>0</v>
      </c>
      <c r="DC442" s="113">
        <v>0</v>
      </c>
      <c r="DD442" s="113">
        <v>0</v>
      </c>
      <c r="DE442" s="113">
        <v>0</v>
      </c>
      <c r="DF442" s="113">
        <v>0</v>
      </c>
      <c r="DG442" s="113">
        <v>0</v>
      </c>
      <c r="DH442" s="113">
        <v>0</v>
      </c>
      <c r="DI442" s="113">
        <v>0</v>
      </c>
      <c r="DJ442" s="113">
        <v>0</v>
      </c>
      <c r="DK442" s="113">
        <v>0</v>
      </c>
      <c r="DL442" s="113">
        <v>0</v>
      </c>
      <c r="DM442" s="113">
        <v>0</v>
      </c>
      <c r="DN442" s="113">
        <v>0</v>
      </c>
      <c r="DO442" s="113">
        <v>0</v>
      </c>
      <c r="DP442" s="113">
        <v>0</v>
      </c>
      <c r="DQ442" s="113">
        <v>0</v>
      </c>
      <c r="DR442" s="113">
        <v>15321.6</v>
      </c>
      <c r="DS442" s="113">
        <v>0</v>
      </c>
      <c r="DT442" s="113">
        <v>0</v>
      </c>
      <c r="DU442" s="113">
        <v>0</v>
      </c>
      <c r="DV442" s="113">
        <v>0</v>
      </c>
      <c r="DW442" s="113">
        <v>0</v>
      </c>
      <c r="DX442" s="113">
        <v>0</v>
      </c>
      <c r="DY442" s="113">
        <v>0</v>
      </c>
      <c r="DZ442" s="113">
        <v>0</v>
      </c>
      <c r="EA442" s="113">
        <v>0</v>
      </c>
      <c r="EB442" s="113">
        <v>0</v>
      </c>
      <c r="EC442" s="113">
        <v>0</v>
      </c>
      <c r="ED442" s="113">
        <v>0</v>
      </c>
      <c r="EE442" s="113">
        <v>0</v>
      </c>
      <c r="EF442" s="113">
        <v>0</v>
      </c>
      <c r="EG442" s="113">
        <v>0</v>
      </c>
      <c r="EH442" s="113">
        <v>0</v>
      </c>
      <c r="EI442" s="113">
        <v>0</v>
      </c>
      <c r="EJ442" s="113">
        <v>0</v>
      </c>
      <c r="EK442" s="113">
        <v>0</v>
      </c>
      <c r="EL442" s="113">
        <v>0</v>
      </c>
      <c r="EM442" s="113">
        <v>0</v>
      </c>
      <c r="EN442" s="113">
        <v>0</v>
      </c>
      <c r="EO442" s="113">
        <v>0</v>
      </c>
      <c r="EP442" s="113">
        <v>0</v>
      </c>
      <c r="EQ442" s="113">
        <v>0</v>
      </c>
      <c r="ER442" s="113">
        <v>0</v>
      </c>
      <c r="ES442" s="113">
        <v>0</v>
      </c>
      <c r="ET442" s="113">
        <v>0</v>
      </c>
      <c r="EU442" s="113">
        <v>0</v>
      </c>
      <c r="EV442" s="113">
        <v>0</v>
      </c>
      <c r="EW442" s="113">
        <v>0</v>
      </c>
      <c r="EX442" s="113">
        <v>0</v>
      </c>
      <c r="EY442" s="113">
        <v>0</v>
      </c>
      <c r="EZ442" s="113">
        <v>0</v>
      </c>
      <c r="FA442" s="113">
        <v>0</v>
      </c>
      <c r="FB442" s="113">
        <v>0</v>
      </c>
      <c r="FC442" s="113">
        <v>0</v>
      </c>
      <c r="FD442" s="113">
        <v>0</v>
      </c>
      <c r="FE442" s="113">
        <v>0</v>
      </c>
      <c r="FF442" s="113">
        <v>0</v>
      </c>
      <c r="FG442" s="113">
        <v>0</v>
      </c>
      <c r="FH442" s="113">
        <v>0</v>
      </c>
      <c r="FI442" s="113">
        <v>0</v>
      </c>
      <c r="FJ442" s="113">
        <v>0</v>
      </c>
      <c r="FK442" s="113">
        <v>0</v>
      </c>
      <c r="FL442" s="113">
        <v>0</v>
      </c>
      <c r="FM442" s="113">
        <v>0</v>
      </c>
      <c r="FN442" s="113">
        <v>0</v>
      </c>
      <c r="FO442" s="113">
        <v>0</v>
      </c>
      <c r="FP442" s="113">
        <v>0</v>
      </c>
      <c r="FQ442" s="113">
        <v>0</v>
      </c>
      <c r="FR442" s="113">
        <v>0</v>
      </c>
      <c r="FS442" s="113">
        <v>0</v>
      </c>
      <c r="FT442" s="113">
        <v>0</v>
      </c>
      <c r="FU442" s="113">
        <v>0</v>
      </c>
      <c r="FV442" s="113">
        <v>0</v>
      </c>
      <c r="FW442" s="113">
        <v>0</v>
      </c>
      <c r="FX442" s="113">
        <v>0</v>
      </c>
      <c r="FY442" s="113">
        <v>0</v>
      </c>
      <c r="FZ442" s="113">
        <v>0</v>
      </c>
      <c r="GA442" s="113">
        <v>0</v>
      </c>
      <c r="GB442" s="113">
        <v>0</v>
      </c>
      <c r="GC442" s="113">
        <v>0</v>
      </c>
      <c r="GD442" s="113">
        <v>0</v>
      </c>
      <c r="GE442" s="113">
        <v>0</v>
      </c>
      <c r="GF442" s="113">
        <v>0</v>
      </c>
      <c r="GG442" s="113">
        <v>0</v>
      </c>
      <c r="GH442" s="113">
        <v>0</v>
      </c>
      <c r="GI442" s="113">
        <f>SUM(E442:GH442)</f>
        <v>15321.6</v>
      </c>
    </row>
    <row r="443" spans="1:191">
      <c r="A443" s="727" t="s">
        <v>0</v>
      </c>
      <c r="B443" s="727"/>
      <c r="C443" s="9" t="s">
        <v>244</v>
      </c>
      <c r="D443" t="s">
        <v>245</v>
      </c>
      <c r="E443" s="113">
        <v>0</v>
      </c>
      <c r="F443" s="113">
        <v>0</v>
      </c>
      <c r="G443" s="113">
        <v>0</v>
      </c>
      <c r="H443" s="113">
        <v>0</v>
      </c>
      <c r="I443" s="113">
        <v>0</v>
      </c>
      <c r="J443" s="113">
        <v>0</v>
      </c>
      <c r="K443" s="113">
        <v>0</v>
      </c>
      <c r="L443" s="113">
        <v>0</v>
      </c>
      <c r="M443" s="113">
        <v>0</v>
      </c>
      <c r="N443" s="113">
        <v>0</v>
      </c>
      <c r="O443" s="113">
        <v>0</v>
      </c>
      <c r="P443" s="113">
        <v>0</v>
      </c>
      <c r="Q443" s="113">
        <v>0</v>
      </c>
      <c r="R443" s="113">
        <v>0</v>
      </c>
      <c r="S443" s="113">
        <v>0</v>
      </c>
      <c r="T443" s="113">
        <v>0</v>
      </c>
      <c r="U443" s="113">
        <v>0</v>
      </c>
      <c r="V443" s="113">
        <v>0</v>
      </c>
      <c r="W443" s="113">
        <v>0</v>
      </c>
      <c r="X443" s="113">
        <v>0</v>
      </c>
      <c r="Y443" s="113">
        <v>0</v>
      </c>
      <c r="Z443" s="113">
        <v>0</v>
      </c>
      <c r="AA443" s="113">
        <v>0</v>
      </c>
      <c r="AB443" s="113">
        <v>0</v>
      </c>
      <c r="AC443" s="113">
        <v>0</v>
      </c>
      <c r="AD443" s="113">
        <v>0</v>
      </c>
      <c r="AE443" s="113">
        <v>0</v>
      </c>
      <c r="AF443" s="113">
        <v>0</v>
      </c>
      <c r="AG443" s="113">
        <v>0</v>
      </c>
      <c r="AH443" s="113">
        <v>0</v>
      </c>
      <c r="AI443" s="113">
        <v>0</v>
      </c>
      <c r="AJ443" s="113">
        <v>0</v>
      </c>
      <c r="AK443" s="113">
        <v>0</v>
      </c>
      <c r="AL443" s="113">
        <v>0</v>
      </c>
      <c r="AM443" s="113">
        <v>0</v>
      </c>
      <c r="AN443" s="113">
        <v>0</v>
      </c>
      <c r="AO443" s="113">
        <v>0</v>
      </c>
      <c r="AP443" s="113">
        <v>0</v>
      </c>
      <c r="AQ443" s="113">
        <v>0</v>
      </c>
      <c r="AR443" s="113">
        <v>0</v>
      </c>
      <c r="AS443" s="113">
        <v>0</v>
      </c>
      <c r="AT443" s="113">
        <v>0</v>
      </c>
      <c r="AU443" s="113">
        <v>0</v>
      </c>
      <c r="AV443" s="113">
        <v>0</v>
      </c>
      <c r="AW443" s="113">
        <v>0</v>
      </c>
      <c r="AX443" s="113">
        <v>0</v>
      </c>
      <c r="AY443" s="113">
        <v>0</v>
      </c>
      <c r="AZ443" s="113">
        <v>0</v>
      </c>
      <c r="BA443" s="113">
        <v>0</v>
      </c>
      <c r="BB443" s="113">
        <v>0</v>
      </c>
      <c r="BC443" s="113">
        <v>0</v>
      </c>
      <c r="BD443" s="113">
        <v>0</v>
      </c>
      <c r="BE443" s="113">
        <v>0</v>
      </c>
      <c r="BF443" s="113">
        <v>0</v>
      </c>
      <c r="BG443" s="113">
        <v>0</v>
      </c>
      <c r="BH443" s="113">
        <v>0</v>
      </c>
      <c r="BI443" s="113">
        <v>0</v>
      </c>
      <c r="BJ443" s="113">
        <v>0</v>
      </c>
      <c r="BK443" s="113">
        <v>0</v>
      </c>
      <c r="BL443" s="113">
        <v>0</v>
      </c>
      <c r="BM443" s="113">
        <v>0</v>
      </c>
      <c r="BN443" s="113">
        <v>0</v>
      </c>
      <c r="BO443" s="113">
        <v>0</v>
      </c>
      <c r="BP443" s="113">
        <v>0</v>
      </c>
      <c r="BQ443" s="113">
        <v>0</v>
      </c>
      <c r="BR443" s="113">
        <v>0</v>
      </c>
      <c r="BS443" s="113">
        <v>0</v>
      </c>
      <c r="BT443" s="113">
        <v>0</v>
      </c>
      <c r="BU443" s="113">
        <v>0</v>
      </c>
      <c r="BV443" s="113">
        <v>0</v>
      </c>
      <c r="BW443" s="113">
        <v>0</v>
      </c>
      <c r="BX443" s="113">
        <v>0</v>
      </c>
      <c r="BY443" s="113">
        <v>0</v>
      </c>
      <c r="BZ443" s="113">
        <v>0</v>
      </c>
      <c r="CA443" s="113">
        <v>0</v>
      </c>
      <c r="CB443" s="113">
        <v>0</v>
      </c>
      <c r="CC443" s="113">
        <v>0</v>
      </c>
      <c r="CD443" s="113">
        <v>0</v>
      </c>
      <c r="CE443" s="113">
        <v>0</v>
      </c>
      <c r="CF443" s="113">
        <v>0</v>
      </c>
      <c r="CG443" s="113">
        <v>0</v>
      </c>
      <c r="CH443" s="113">
        <v>0</v>
      </c>
      <c r="CI443" s="113">
        <v>0</v>
      </c>
      <c r="CJ443" s="113">
        <v>0</v>
      </c>
      <c r="CK443" s="113">
        <v>0</v>
      </c>
      <c r="CL443" s="113">
        <v>0</v>
      </c>
      <c r="CM443" s="113">
        <v>0</v>
      </c>
      <c r="CN443" s="113">
        <v>0</v>
      </c>
      <c r="CO443" s="113">
        <v>0</v>
      </c>
      <c r="CP443" s="113">
        <v>0</v>
      </c>
      <c r="CQ443" s="113">
        <v>0</v>
      </c>
      <c r="CR443" s="113">
        <v>0</v>
      </c>
      <c r="CS443" s="113">
        <v>0</v>
      </c>
      <c r="CT443" s="113">
        <v>0</v>
      </c>
      <c r="CU443" s="113">
        <v>0</v>
      </c>
      <c r="CV443" s="113">
        <v>0</v>
      </c>
      <c r="CW443" s="113">
        <v>0</v>
      </c>
      <c r="CX443" s="113">
        <v>0</v>
      </c>
      <c r="CY443" s="113">
        <v>0</v>
      </c>
      <c r="CZ443" s="113">
        <v>0</v>
      </c>
      <c r="DA443" s="113">
        <v>0</v>
      </c>
      <c r="DB443" s="113">
        <v>0</v>
      </c>
      <c r="DC443" s="113">
        <v>0</v>
      </c>
      <c r="DD443" s="113">
        <v>0</v>
      </c>
      <c r="DE443" s="113">
        <v>0</v>
      </c>
      <c r="DF443" s="113">
        <v>0</v>
      </c>
      <c r="DG443" s="113">
        <v>0</v>
      </c>
      <c r="DH443" s="113">
        <v>0</v>
      </c>
      <c r="DI443" s="113">
        <v>0</v>
      </c>
      <c r="DJ443" s="113">
        <v>0</v>
      </c>
      <c r="DK443" s="113">
        <v>0</v>
      </c>
      <c r="DL443" s="113">
        <v>0</v>
      </c>
      <c r="DM443" s="113">
        <v>0</v>
      </c>
      <c r="DN443" s="113">
        <v>0</v>
      </c>
      <c r="DO443" s="113">
        <v>0</v>
      </c>
      <c r="DP443" s="113">
        <v>0</v>
      </c>
      <c r="DQ443" s="113">
        <v>0</v>
      </c>
      <c r="DR443" s="113">
        <v>254711.1</v>
      </c>
      <c r="DS443" s="113">
        <v>0</v>
      </c>
      <c r="DT443" s="113">
        <v>0</v>
      </c>
      <c r="DU443" s="113">
        <v>0</v>
      </c>
      <c r="DV443" s="113">
        <v>0</v>
      </c>
      <c r="DW443" s="113">
        <v>0</v>
      </c>
      <c r="DX443" s="113">
        <v>0</v>
      </c>
      <c r="DY443" s="113">
        <v>0</v>
      </c>
      <c r="DZ443" s="113">
        <v>0</v>
      </c>
      <c r="EA443" s="113">
        <v>0</v>
      </c>
      <c r="EB443" s="113">
        <v>0</v>
      </c>
      <c r="EC443" s="113">
        <v>0</v>
      </c>
      <c r="ED443" s="113">
        <v>0</v>
      </c>
      <c r="EE443" s="113">
        <v>0</v>
      </c>
      <c r="EF443" s="113">
        <v>0</v>
      </c>
      <c r="EG443" s="113">
        <v>0</v>
      </c>
      <c r="EH443" s="113">
        <v>0</v>
      </c>
      <c r="EI443" s="113">
        <v>0</v>
      </c>
      <c r="EJ443" s="113">
        <v>0</v>
      </c>
      <c r="EK443" s="113">
        <v>0</v>
      </c>
      <c r="EL443" s="113">
        <v>0</v>
      </c>
      <c r="EM443" s="113">
        <v>0</v>
      </c>
      <c r="EN443" s="113">
        <v>0</v>
      </c>
      <c r="EO443" s="113">
        <v>0</v>
      </c>
      <c r="EP443" s="113">
        <v>0</v>
      </c>
      <c r="EQ443" s="113">
        <v>0</v>
      </c>
      <c r="ER443" s="113">
        <v>0</v>
      </c>
      <c r="ES443" s="113">
        <v>0</v>
      </c>
      <c r="ET443" s="113">
        <v>0</v>
      </c>
      <c r="EU443" s="113">
        <v>0</v>
      </c>
      <c r="EV443" s="113">
        <v>0</v>
      </c>
      <c r="EW443" s="113">
        <v>0</v>
      </c>
      <c r="EX443" s="113">
        <v>0</v>
      </c>
      <c r="EY443" s="113">
        <v>0</v>
      </c>
      <c r="EZ443" s="113">
        <v>0</v>
      </c>
      <c r="FA443" s="113">
        <v>0</v>
      </c>
      <c r="FB443" s="113">
        <v>0</v>
      </c>
      <c r="FC443" s="113">
        <v>0</v>
      </c>
      <c r="FD443" s="113">
        <v>0</v>
      </c>
      <c r="FE443" s="113">
        <v>0</v>
      </c>
      <c r="FF443" s="113">
        <v>0</v>
      </c>
      <c r="FG443" s="113">
        <v>0</v>
      </c>
      <c r="FH443" s="113">
        <v>0</v>
      </c>
      <c r="FI443" s="113">
        <v>0</v>
      </c>
      <c r="FJ443" s="113">
        <v>0</v>
      </c>
      <c r="FK443" s="113">
        <v>0</v>
      </c>
      <c r="FL443" s="113">
        <v>0</v>
      </c>
      <c r="FM443" s="113">
        <v>0</v>
      </c>
      <c r="FN443" s="113">
        <v>0</v>
      </c>
      <c r="FO443" s="113">
        <v>0</v>
      </c>
      <c r="FP443" s="113">
        <v>0</v>
      </c>
      <c r="FQ443" s="113">
        <v>0</v>
      </c>
      <c r="FR443" s="113">
        <v>0</v>
      </c>
      <c r="FS443" s="113">
        <v>0</v>
      </c>
      <c r="FT443" s="113">
        <v>0</v>
      </c>
      <c r="FU443" s="113">
        <v>0</v>
      </c>
      <c r="FV443" s="113">
        <v>0</v>
      </c>
      <c r="FW443" s="113">
        <v>0</v>
      </c>
      <c r="FX443" s="113">
        <v>0</v>
      </c>
      <c r="FY443" s="113">
        <v>0</v>
      </c>
      <c r="FZ443" s="113">
        <v>0</v>
      </c>
      <c r="GA443" s="113">
        <v>0</v>
      </c>
      <c r="GB443" s="113">
        <v>0</v>
      </c>
      <c r="GC443" s="113">
        <v>0</v>
      </c>
      <c r="GD443" s="113">
        <v>0</v>
      </c>
      <c r="GE443" s="113">
        <v>0</v>
      </c>
      <c r="GF443" s="113">
        <v>0</v>
      </c>
      <c r="GG443" s="113">
        <v>0</v>
      </c>
      <c r="GH443" s="113">
        <v>0</v>
      </c>
      <c r="GI443" s="113">
        <f>SUM(E443:GH443)</f>
        <v>254711.1</v>
      </c>
    </row>
    <row r="444" spans="1:191" ht="10.5">
      <c r="A444" s="7" t="s">
        <v>563</v>
      </c>
      <c r="B444" s="726" t="s">
        <v>564</v>
      </c>
      <c r="C444" s="726"/>
      <c r="D444" s="72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  <c r="AA444" s="116"/>
      <c r="AB444" s="116"/>
      <c r="AC444" s="116"/>
      <c r="AD444" s="116"/>
      <c r="AE444" s="116"/>
      <c r="AF444" s="116"/>
      <c r="AG444" s="116"/>
      <c r="AH444" s="116"/>
      <c r="AI444" s="116"/>
      <c r="AJ444" s="116"/>
      <c r="AK444" s="116"/>
      <c r="AL444" s="116"/>
      <c r="AM444" s="116"/>
      <c r="AN444" s="116"/>
      <c r="AO444" s="116"/>
      <c r="AP444" s="116"/>
      <c r="AQ444" s="116"/>
      <c r="AR444" s="116"/>
      <c r="AS444" s="116"/>
      <c r="AT444" s="116"/>
      <c r="AU444" s="116"/>
      <c r="AV444" s="116"/>
      <c r="AW444" s="116"/>
      <c r="AX444" s="116"/>
      <c r="AY444" s="116"/>
      <c r="AZ444" s="116"/>
      <c r="BA444" s="116"/>
      <c r="BB444" s="116"/>
      <c r="BC444" s="116"/>
      <c r="BD444" s="116"/>
      <c r="BE444" s="116"/>
      <c r="BF444" s="116"/>
      <c r="BG444" s="116"/>
      <c r="BH444" s="116"/>
      <c r="BI444" s="116"/>
      <c r="BJ444" s="116"/>
      <c r="BK444" s="116"/>
      <c r="BL444" s="116"/>
      <c r="BM444" s="116"/>
      <c r="BN444" s="116"/>
      <c r="BO444" s="116"/>
      <c r="BP444" s="116"/>
      <c r="BQ444" s="116"/>
      <c r="BR444" s="116"/>
      <c r="BS444" s="116"/>
      <c r="BT444" s="116"/>
      <c r="BU444" s="116"/>
      <c r="BV444" s="116"/>
      <c r="BW444" s="116"/>
      <c r="BX444" s="116"/>
      <c r="BY444" s="116"/>
      <c r="BZ444" s="116"/>
      <c r="CA444" s="116"/>
      <c r="CB444" s="116"/>
      <c r="CC444" s="116"/>
      <c r="CD444" s="116"/>
      <c r="CE444" s="116"/>
      <c r="CF444" s="116"/>
      <c r="CG444" s="116"/>
      <c r="CH444" s="116"/>
      <c r="CI444" s="116"/>
      <c r="CJ444" s="116"/>
      <c r="CK444" s="116"/>
      <c r="CL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6"/>
      <c r="CX444" s="116"/>
      <c r="CY444" s="116"/>
      <c r="CZ444" s="116"/>
      <c r="DA444" s="116"/>
      <c r="DB444" s="116"/>
      <c r="DC444" s="116"/>
      <c r="DD444" s="116"/>
      <c r="DE444" s="116"/>
      <c r="DF444" s="116"/>
      <c r="DG444" s="116"/>
      <c r="DH444" s="116"/>
      <c r="DI444" s="116"/>
      <c r="DJ444" s="116"/>
      <c r="DK444" s="116"/>
      <c r="DL444" s="116"/>
      <c r="DM444" s="116"/>
      <c r="DN444" s="116"/>
      <c r="DO444" s="116"/>
      <c r="DP444" s="116"/>
      <c r="DQ444" s="116"/>
      <c r="DR444" s="116"/>
      <c r="DS444" s="116"/>
      <c r="DT444" s="116"/>
      <c r="DU444" s="116"/>
      <c r="DV444" s="116"/>
      <c r="DW444" s="116"/>
      <c r="DX444" s="116"/>
      <c r="DY444" s="116"/>
      <c r="DZ444" s="116"/>
      <c r="EA444" s="116"/>
      <c r="EB444" s="116"/>
      <c r="EC444" s="116"/>
      <c r="ED444" s="116"/>
      <c r="EE444" s="116"/>
      <c r="EF444" s="116"/>
      <c r="EG444" s="116"/>
      <c r="EH444" s="116"/>
      <c r="EI444" s="116"/>
      <c r="EJ444" s="116"/>
      <c r="EK444" s="116"/>
      <c r="EL444" s="116"/>
      <c r="EM444" s="116"/>
      <c r="EN444" s="116"/>
      <c r="EO444" s="116"/>
      <c r="EP444" s="116"/>
      <c r="EQ444" s="116"/>
      <c r="ER444" s="116"/>
      <c r="ES444" s="116"/>
      <c r="ET444" s="116"/>
      <c r="EU444" s="116"/>
      <c r="EV444" s="116"/>
      <c r="EW444" s="116"/>
      <c r="EX444" s="116"/>
      <c r="EY444" s="116"/>
      <c r="EZ444" s="116"/>
      <c r="FA444" s="116"/>
      <c r="FB444" s="116"/>
      <c r="FC444" s="116"/>
      <c r="FD444" s="116"/>
      <c r="FE444" s="116"/>
      <c r="FF444" s="116"/>
      <c r="FG444" s="116"/>
      <c r="FH444" s="116"/>
      <c r="FI444" s="116"/>
      <c r="FJ444" s="116"/>
      <c r="FK444" s="116"/>
      <c r="FL444" s="116"/>
      <c r="FM444" s="116"/>
      <c r="FN444" s="116"/>
      <c r="FO444" s="116"/>
      <c r="FP444" s="116"/>
      <c r="FQ444" s="116"/>
      <c r="FR444" s="116"/>
      <c r="FS444" s="116"/>
      <c r="FT444" s="116"/>
      <c r="FU444" s="116"/>
      <c r="FV444" s="116"/>
      <c r="FW444" s="116"/>
      <c r="FX444" s="116"/>
      <c r="FY444" s="116"/>
      <c r="FZ444" s="116"/>
      <c r="GA444" s="116"/>
      <c r="GB444" s="116"/>
      <c r="GC444" s="116"/>
      <c r="GD444" s="116"/>
      <c r="GE444" s="116"/>
      <c r="GF444" s="116"/>
      <c r="GG444" s="116"/>
      <c r="GH444" s="116"/>
      <c r="GI444" s="116"/>
    </row>
    <row r="445" spans="1:191">
      <c r="A445" s="727" t="s">
        <v>0</v>
      </c>
      <c r="B445" s="727"/>
      <c r="C445" s="9" t="s">
        <v>233</v>
      </c>
      <c r="D445" t="s">
        <v>234</v>
      </c>
      <c r="E445" s="113">
        <v>0</v>
      </c>
      <c r="F445" s="113">
        <v>0</v>
      </c>
      <c r="G445" s="113">
        <v>0</v>
      </c>
      <c r="H445" s="113">
        <v>0</v>
      </c>
      <c r="I445" s="113">
        <v>0</v>
      </c>
      <c r="J445" s="113">
        <v>0</v>
      </c>
      <c r="K445" s="113">
        <v>0</v>
      </c>
      <c r="L445" s="113">
        <v>0</v>
      </c>
      <c r="M445" s="113">
        <v>0</v>
      </c>
      <c r="N445" s="113">
        <v>0</v>
      </c>
      <c r="O445" s="113">
        <v>0</v>
      </c>
      <c r="P445" s="113">
        <v>0</v>
      </c>
      <c r="Q445" s="113">
        <v>0</v>
      </c>
      <c r="R445" s="113">
        <v>0</v>
      </c>
      <c r="S445" s="113">
        <v>0</v>
      </c>
      <c r="T445" s="113">
        <v>0</v>
      </c>
      <c r="U445" s="113">
        <v>0</v>
      </c>
      <c r="V445" s="113">
        <v>0</v>
      </c>
      <c r="W445" s="113">
        <v>0</v>
      </c>
      <c r="X445" s="113">
        <v>0</v>
      </c>
      <c r="Y445" s="113">
        <v>0</v>
      </c>
      <c r="Z445" s="113">
        <v>0</v>
      </c>
      <c r="AA445" s="113">
        <v>0</v>
      </c>
      <c r="AB445" s="113">
        <v>0</v>
      </c>
      <c r="AC445" s="113">
        <v>0</v>
      </c>
      <c r="AD445" s="113">
        <v>0</v>
      </c>
      <c r="AE445" s="113">
        <v>0</v>
      </c>
      <c r="AF445" s="113">
        <v>0</v>
      </c>
      <c r="AG445" s="113">
        <v>0</v>
      </c>
      <c r="AH445" s="113">
        <v>0</v>
      </c>
      <c r="AI445" s="113">
        <v>0</v>
      </c>
      <c r="AJ445" s="113">
        <v>0</v>
      </c>
      <c r="AK445" s="113">
        <v>0</v>
      </c>
      <c r="AL445" s="113">
        <v>0</v>
      </c>
      <c r="AM445" s="113">
        <v>0</v>
      </c>
      <c r="AN445" s="113">
        <v>0</v>
      </c>
      <c r="AO445" s="113">
        <v>0</v>
      </c>
      <c r="AP445" s="113">
        <v>0</v>
      </c>
      <c r="AQ445" s="113">
        <v>0</v>
      </c>
      <c r="AR445" s="113">
        <v>0</v>
      </c>
      <c r="AS445" s="113">
        <v>0</v>
      </c>
      <c r="AT445" s="113">
        <v>0</v>
      </c>
      <c r="AU445" s="113">
        <v>0</v>
      </c>
      <c r="AV445" s="113">
        <v>0</v>
      </c>
      <c r="AW445" s="113">
        <v>0</v>
      </c>
      <c r="AX445" s="113">
        <v>0</v>
      </c>
      <c r="AY445" s="113">
        <v>0</v>
      </c>
      <c r="AZ445" s="113">
        <v>0</v>
      </c>
      <c r="BA445" s="113">
        <v>0</v>
      </c>
      <c r="BB445" s="113">
        <v>0</v>
      </c>
      <c r="BC445" s="113">
        <v>0</v>
      </c>
      <c r="BD445" s="113">
        <v>0</v>
      </c>
      <c r="BE445" s="113">
        <v>0</v>
      </c>
      <c r="BF445" s="113">
        <v>0</v>
      </c>
      <c r="BG445" s="113">
        <v>0</v>
      </c>
      <c r="BH445" s="113">
        <v>0</v>
      </c>
      <c r="BI445" s="113">
        <v>0</v>
      </c>
      <c r="BJ445" s="113">
        <v>0</v>
      </c>
      <c r="BK445" s="113">
        <v>0</v>
      </c>
      <c r="BL445" s="113">
        <v>0</v>
      </c>
      <c r="BM445" s="113">
        <v>0</v>
      </c>
      <c r="BN445" s="113">
        <v>0</v>
      </c>
      <c r="BO445" s="113">
        <v>0</v>
      </c>
      <c r="BP445" s="113">
        <v>0</v>
      </c>
      <c r="BQ445" s="113">
        <v>0</v>
      </c>
      <c r="BR445" s="113">
        <v>0</v>
      </c>
      <c r="BS445" s="113">
        <v>0</v>
      </c>
      <c r="BT445" s="113">
        <v>0</v>
      </c>
      <c r="BU445" s="113">
        <v>0</v>
      </c>
      <c r="BV445" s="113">
        <v>0</v>
      </c>
      <c r="BW445" s="113">
        <v>0</v>
      </c>
      <c r="BX445" s="113">
        <v>0</v>
      </c>
      <c r="BY445" s="113">
        <v>0</v>
      </c>
      <c r="BZ445" s="113">
        <v>0</v>
      </c>
      <c r="CA445" s="113">
        <v>0</v>
      </c>
      <c r="CB445" s="113">
        <v>0</v>
      </c>
      <c r="CC445" s="113">
        <v>0</v>
      </c>
      <c r="CD445" s="113">
        <v>0</v>
      </c>
      <c r="CE445" s="113">
        <v>0</v>
      </c>
      <c r="CF445" s="113">
        <v>0</v>
      </c>
      <c r="CG445" s="113">
        <v>0</v>
      </c>
      <c r="CH445" s="113">
        <v>0</v>
      </c>
      <c r="CI445" s="113">
        <v>0</v>
      </c>
      <c r="CJ445" s="113">
        <v>0</v>
      </c>
      <c r="CK445" s="113">
        <v>0</v>
      </c>
      <c r="CL445" s="113">
        <v>0</v>
      </c>
      <c r="CM445" s="113">
        <v>0</v>
      </c>
      <c r="CN445" s="113">
        <v>0</v>
      </c>
      <c r="CO445" s="113">
        <v>0</v>
      </c>
      <c r="CP445" s="113">
        <v>0</v>
      </c>
      <c r="CQ445" s="113">
        <v>0</v>
      </c>
      <c r="CR445" s="113">
        <v>0</v>
      </c>
      <c r="CS445" s="113">
        <v>0</v>
      </c>
      <c r="CT445" s="113">
        <v>0</v>
      </c>
      <c r="CU445" s="113">
        <v>0</v>
      </c>
      <c r="CV445" s="113">
        <v>0</v>
      </c>
      <c r="CW445" s="113">
        <v>0</v>
      </c>
      <c r="CX445" s="113">
        <v>0</v>
      </c>
      <c r="CY445" s="113">
        <v>0</v>
      </c>
      <c r="CZ445" s="113">
        <v>0</v>
      </c>
      <c r="DA445" s="113">
        <v>0</v>
      </c>
      <c r="DB445" s="113">
        <v>0</v>
      </c>
      <c r="DC445" s="113">
        <v>0</v>
      </c>
      <c r="DD445" s="113">
        <v>0</v>
      </c>
      <c r="DE445" s="113">
        <v>0</v>
      </c>
      <c r="DF445" s="113">
        <v>0</v>
      </c>
      <c r="DG445" s="113">
        <v>0</v>
      </c>
      <c r="DH445" s="113">
        <v>0</v>
      </c>
      <c r="DI445" s="113">
        <v>0</v>
      </c>
      <c r="DJ445" s="113">
        <v>0</v>
      </c>
      <c r="DK445" s="113">
        <v>0</v>
      </c>
      <c r="DL445" s="113">
        <v>0</v>
      </c>
      <c r="DM445" s="113">
        <v>0</v>
      </c>
      <c r="DN445" s="113">
        <v>0</v>
      </c>
      <c r="DO445" s="113">
        <v>0</v>
      </c>
      <c r="DP445" s="113">
        <v>0</v>
      </c>
      <c r="DQ445" s="113">
        <v>0</v>
      </c>
      <c r="DR445" s="113">
        <v>7218.04</v>
      </c>
      <c r="DS445" s="113">
        <v>0</v>
      </c>
      <c r="DT445" s="113">
        <v>0</v>
      </c>
      <c r="DU445" s="113">
        <v>0</v>
      </c>
      <c r="DV445" s="113">
        <v>0</v>
      </c>
      <c r="DW445" s="113">
        <v>0</v>
      </c>
      <c r="DX445" s="113">
        <v>0</v>
      </c>
      <c r="DY445" s="113">
        <v>0</v>
      </c>
      <c r="DZ445" s="113">
        <v>0</v>
      </c>
      <c r="EA445" s="113">
        <v>0</v>
      </c>
      <c r="EB445" s="113">
        <v>0</v>
      </c>
      <c r="EC445" s="113">
        <v>0</v>
      </c>
      <c r="ED445" s="113">
        <v>0</v>
      </c>
      <c r="EE445" s="113">
        <v>0</v>
      </c>
      <c r="EF445" s="113">
        <v>0</v>
      </c>
      <c r="EG445" s="113">
        <v>0</v>
      </c>
      <c r="EH445" s="113">
        <v>0</v>
      </c>
      <c r="EI445" s="113">
        <v>0</v>
      </c>
      <c r="EJ445" s="113">
        <v>0</v>
      </c>
      <c r="EK445" s="113">
        <v>0</v>
      </c>
      <c r="EL445" s="113">
        <v>0</v>
      </c>
      <c r="EM445" s="113">
        <v>0</v>
      </c>
      <c r="EN445" s="113">
        <v>0</v>
      </c>
      <c r="EO445" s="113">
        <v>0</v>
      </c>
      <c r="EP445" s="113">
        <v>0</v>
      </c>
      <c r="EQ445" s="113">
        <v>0</v>
      </c>
      <c r="ER445" s="113">
        <v>0</v>
      </c>
      <c r="ES445" s="113">
        <v>0</v>
      </c>
      <c r="ET445" s="113">
        <v>0</v>
      </c>
      <c r="EU445" s="113">
        <v>0</v>
      </c>
      <c r="EV445" s="113">
        <v>0</v>
      </c>
      <c r="EW445" s="113">
        <v>0</v>
      </c>
      <c r="EX445" s="113">
        <v>0</v>
      </c>
      <c r="EY445" s="113">
        <v>0</v>
      </c>
      <c r="EZ445" s="113">
        <v>0</v>
      </c>
      <c r="FA445" s="113">
        <v>0</v>
      </c>
      <c r="FB445" s="113">
        <v>0</v>
      </c>
      <c r="FC445" s="113">
        <v>0</v>
      </c>
      <c r="FD445" s="113">
        <v>0</v>
      </c>
      <c r="FE445" s="113">
        <v>0</v>
      </c>
      <c r="FF445" s="113">
        <v>0</v>
      </c>
      <c r="FG445" s="113">
        <v>0</v>
      </c>
      <c r="FH445" s="113">
        <v>0</v>
      </c>
      <c r="FI445" s="113">
        <v>0</v>
      </c>
      <c r="FJ445" s="113">
        <v>0</v>
      </c>
      <c r="FK445" s="113">
        <v>0</v>
      </c>
      <c r="FL445" s="113">
        <v>0</v>
      </c>
      <c r="FM445" s="113">
        <v>0</v>
      </c>
      <c r="FN445" s="113">
        <v>0</v>
      </c>
      <c r="FO445" s="113">
        <v>0</v>
      </c>
      <c r="FP445" s="113">
        <v>0</v>
      </c>
      <c r="FQ445" s="113">
        <v>0</v>
      </c>
      <c r="FR445" s="113">
        <v>0</v>
      </c>
      <c r="FS445" s="113">
        <v>0</v>
      </c>
      <c r="FT445" s="113">
        <v>0</v>
      </c>
      <c r="FU445" s="113">
        <v>0</v>
      </c>
      <c r="FV445" s="113">
        <v>0</v>
      </c>
      <c r="FW445" s="113">
        <v>0</v>
      </c>
      <c r="FX445" s="113">
        <v>0</v>
      </c>
      <c r="FY445" s="113">
        <v>0</v>
      </c>
      <c r="FZ445" s="113">
        <v>0</v>
      </c>
      <c r="GA445" s="113">
        <v>0</v>
      </c>
      <c r="GB445" s="113">
        <v>0</v>
      </c>
      <c r="GC445" s="113">
        <v>0</v>
      </c>
      <c r="GD445" s="113">
        <v>0</v>
      </c>
      <c r="GE445" s="113">
        <v>0</v>
      </c>
      <c r="GF445" s="113">
        <v>0</v>
      </c>
      <c r="GG445" s="113">
        <v>0</v>
      </c>
      <c r="GH445" s="113">
        <v>0</v>
      </c>
      <c r="GI445" s="113">
        <f>SUM(E445:GH445)</f>
        <v>7218.04</v>
      </c>
    </row>
    <row r="446" spans="1:191">
      <c r="A446" s="727" t="s">
        <v>0</v>
      </c>
      <c r="B446" s="727"/>
      <c r="C446" s="9" t="s">
        <v>244</v>
      </c>
      <c r="D446" t="s">
        <v>245</v>
      </c>
      <c r="E446" s="113">
        <v>0</v>
      </c>
      <c r="F446" s="113">
        <v>0</v>
      </c>
      <c r="G446" s="113">
        <v>0</v>
      </c>
      <c r="H446" s="113">
        <v>1743.46</v>
      </c>
      <c r="I446" s="113">
        <v>0</v>
      </c>
      <c r="J446" s="113">
        <v>0</v>
      </c>
      <c r="K446" s="113">
        <v>0</v>
      </c>
      <c r="L446" s="113">
        <v>0</v>
      </c>
      <c r="M446" s="113">
        <v>0</v>
      </c>
      <c r="N446" s="113">
        <v>0</v>
      </c>
      <c r="O446" s="113">
        <v>0</v>
      </c>
      <c r="P446" s="113">
        <v>0</v>
      </c>
      <c r="Q446" s="113">
        <v>18905.830000000002</v>
      </c>
      <c r="R446" s="113">
        <v>0</v>
      </c>
      <c r="S446" s="113">
        <v>8641.9</v>
      </c>
      <c r="T446" s="113">
        <v>60906.06</v>
      </c>
      <c r="U446" s="113">
        <v>18045.95</v>
      </c>
      <c r="V446" s="113">
        <v>0</v>
      </c>
      <c r="W446" s="113">
        <v>0</v>
      </c>
      <c r="X446" s="113">
        <v>78320.899999999994</v>
      </c>
      <c r="Y446" s="113">
        <v>0</v>
      </c>
      <c r="Z446" s="113">
        <v>52058.57</v>
      </c>
      <c r="AA446" s="113">
        <v>0</v>
      </c>
      <c r="AB446" s="113">
        <v>6246.45</v>
      </c>
      <c r="AC446" s="113">
        <v>0</v>
      </c>
      <c r="AD446" s="113">
        <v>0</v>
      </c>
      <c r="AE446" s="113">
        <v>0</v>
      </c>
      <c r="AF446" s="113">
        <v>95102.7</v>
      </c>
      <c r="AG446" s="113">
        <v>18173.87</v>
      </c>
      <c r="AH446" s="113">
        <v>0</v>
      </c>
      <c r="AI446" s="113">
        <v>0</v>
      </c>
      <c r="AJ446" s="113">
        <v>0</v>
      </c>
      <c r="AK446" s="113">
        <v>0</v>
      </c>
      <c r="AL446" s="113">
        <v>0</v>
      </c>
      <c r="AM446" s="113">
        <v>0</v>
      </c>
      <c r="AN446" s="113">
        <v>0</v>
      </c>
      <c r="AO446" s="113">
        <v>17070.23</v>
      </c>
      <c r="AP446" s="113">
        <v>0</v>
      </c>
      <c r="AQ446" s="113">
        <v>0</v>
      </c>
      <c r="AR446" s="113">
        <v>20096.330000000002</v>
      </c>
      <c r="AS446" s="113">
        <v>0</v>
      </c>
      <c r="AT446" s="113">
        <v>29716.18</v>
      </c>
      <c r="AU446" s="113">
        <v>0</v>
      </c>
      <c r="AV446" s="113">
        <v>0</v>
      </c>
      <c r="AW446" s="113">
        <v>0</v>
      </c>
      <c r="AX446" s="113">
        <v>0</v>
      </c>
      <c r="AY446" s="113">
        <v>68836.240000000005</v>
      </c>
      <c r="AZ446" s="113">
        <v>0</v>
      </c>
      <c r="BA446" s="113">
        <v>0</v>
      </c>
      <c r="BB446" s="113">
        <v>67477.63</v>
      </c>
      <c r="BC446" s="113">
        <v>68863.09</v>
      </c>
      <c r="BD446" s="113">
        <v>0</v>
      </c>
      <c r="BE446" s="113">
        <v>0</v>
      </c>
      <c r="BF446" s="113">
        <v>50465.68</v>
      </c>
      <c r="BG446" s="113">
        <v>13751.09</v>
      </c>
      <c r="BH446" s="113">
        <v>0</v>
      </c>
      <c r="BI446" s="113">
        <v>0</v>
      </c>
      <c r="BJ446" s="113">
        <v>4533.5</v>
      </c>
      <c r="BK446" s="113">
        <v>0</v>
      </c>
      <c r="BL446" s="113">
        <v>0</v>
      </c>
      <c r="BM446" s="113">
        <v>0</v>
      </c>
      <c r="BN446" s="113">
        <v>0</v>
      </c>
      <c r="BO446" s="113">
        <v>0</v>
      </c>
      <c r="BP446" s="113">
        <v>1244</v>
      </c>
      <c r="BQ446" s="113">
        <v>0</v>
      </c>
      <c r="BR446" s="113">
        <v>0</v>
      </c>
      <c r="BS446" s="113">
        <v>0</v>
      </c>
      <c r="BT446" s="113">
        <v>0</v>
      </c>
      <c r="BU446" s="113">
        <v>1367</v>
      </c>
      <c r="BV446" s="113">
        <v>67776.56</v>
      </c>
      <c r="BW446" s="113">
        <v>0</v>
      </c>
      <c r="BX446" s="113">
        <v>12544.32</v>
      </c>
      <c r="BY446" s="113">
        <v>0</v>
      </c>
      <c r="BZ446" s="113">
        <v>2864</v>
      </c>
      <c r="CA446" s="113">
        <v>0</v>
      </c>
      <c r="CB446" s="113">
        <v>0</v>
      </c>
      <c r="CC446" s="113">
        <v>15549.73</v>
      </c>
      <c r="CD446" s="113">
        <v>0</v>
      </c>
      <c r="CE446" s="113">
        <v>642.20000000000005</v>
      </c>
      <c r="CF446" s="113">
        <v>0</v>
      </c>
      <c r="CG446" s="113">
        <v>1337.13</v>
      </c>
      <c r="CH446" s="113">
        <v>0</v>
      </c>
      <c r="CI446" s="113">
        <v>0</v>
      </c>
      <c r="CJ446" s="113">
        <v>0</v>
      </c>
      <c r="CK446" s="113">
        <v>1730.83</v>
      </c>
      <c r="CL446" s="113">
        <v>0</v>
      </c>
      <c r="CM446" s="113">
        <v>0</v>
      </c>
      <c r="CN446" s="113">
        <v>0</v>
      </c>
      <c r="CO446" s="113">
        <v>4480.37</v>
      </c>
      <c r="CP446" s="113">
        <v>0</v>
      </c>
      <c r="CQ446" s="113">
        <v>0</v>
      </c>
      <c r="CR446" s="113">
        <v>0</v>
      </c>
      <c r="CS446" s="113">
        <v>0</v>
      </c>
      <c r="CT446" s="113">
        <v>0</v>
      </c>
      <c r="CU446" s="113">
        <v>0</v>
      </c>
      <c r="CV446" s="113">
        <v>0</v>
      </c>
      <c r="CW446" s="113">
        <v>0</v>
      </c>
      <c r="CX446" s="113">
        <v>15465.6</v>
      </c>
      <c r="CY446" s="113">
        <v>548.20000000000005</v>
      </c>
      <c r="CZ446" s="113">
        <v>21252.92</v>
      </c>
      <c r="DA446" s="113">
        <v>112768.68</v>
      </c>
      <c r="DB446" s="113">
        <v>2342.88</v>
      </c>
      <c r="DC446" s="113">
        <v>5498.88</v>
      </c>
      <c r="DD446" s="113">
        <v>9089.6200000000008</v>
      </c>
      <c r="DE446" s="113">
        <v>0</v>
      </c>
      <c r="DF446" s="113">
        <v>4564</v>
      </c>
      <c r="DG446" s="113">
        <v>0</v>
      </c>
      <c r="DH446" s="113">
        <v>171328.06</v>
      </c>
      <c r="DI446" s="113">
        <v>0</v>
      </c>
      <c r="DJ446" s="113">
        <v>7906.43</v>
      </c>
      <c r="DK446" s="113">
        <v>0</v>
      </c>
      <c r="DL446" s="113">
        <v>0</v>
      </c>
      <c r="DM446" s="113">
        <v>39003.11</v>
      </c>
      <c r="DN446" s="113">
        <v>13911.35</v>
      </c>
      <c r="DO446" s="113">
        <v>0</v>
      </c>
      <c r="DP446" s="113">
        <v>38752.1</v>
      </c>
      <c r="DQ446" s="113">
        <v>0</v>
      </c>
      <c r="DR446" s="113">
        <v>21490.74</v>
      </c>
      <c r="DS446" s="113">
        <v>0</v>
      </c>
      <c r="DT446" s="113">
        <v>0</v>
      </c>
      <c r="DU446" s="113">
        <v>0</v>
      </c>
      <c r="DV446" s="113">
        <v>4241</v>
      </c>
      <c r="DW446" s="113">
        <v>0</v>
      </c>
      <c r="DX446" s="113">
        <v>0</v>
      </c>
      <c r="DY446" s="113">
        <v>1523.29</v>
      </c>
      <c r="DZ446" s="113">
        <v>0</v>
      </c>
      <c r="EA446" s="113">
        <v>0</v>
      </c>
      <c r="EB446" s="113">
        <v>1339</v>
      </c>
      <c r="EC446" s="113">
        <v>0</v>
      </c>
      <c r="ED446" s="113">
        <v>0</v>
      </c>
      <c r="EE446" s="113">
        <v>0</v>
      </c>
      <c r="EF446" s="113">
        <v>0</v>
      </c>
      <c r="EG446" s="113">
        <v>0</v>
      </c>
      <c r="EH446" s="113">
        <v>0</v>
      </c>
      <c r="EI446" s="113">
        <v>0</v>
      </c>
      <c r="EJ446" s="113">
        <v>0</v>
      </c>
      <c r="EK446" s="113">
        <v>27524.83</v>
      </c>
      <c r="EL446" s="113">
        <v>0</v>
      </c>
      <c r="EM446" s="113">
        <v>1353.24</v>
      </c>
      <c r="EN446" s="113">
        <v>0</v>
      </c>
      <c r="EO446" s="113">
        <v>0</v>
      </c>
      <c r="EP446" s="113">
        <v>10853.33</v>
      </c>
      <c r="EQ446" s="113">
        <v>0</v>
      </c>
      <c r="ER446" s="113">
        <v>0</v>
      </c>
      <c r="ES446" s="113">
        <v>0</v>
      </c>
      <c r="ET446" s="113">
        <v>0</v>
      </c>
      <c r="EU446" s="113">
        <v>0</v>
      </c>
      <c r="EV446" s="113">
        <v>0</v>
      </c>
      <c r="EW446" s="113">
        <v>0</v>
      </c>
      <c r="EX446" s="113">
        <v>0</v>
      </c>
      <c r="EY446" s="113">
        <v>0</v>
      </c>
      <c r="EZ446" s="113">
        <v>0</v>
      </c>
      <c r="FA446" s="113">
        <v>0</v>
      </c>
      <c r="FB446" s="113">
        <v>0</v>
      </c>
      <c r="FC446" s="113">
        <v>0</v>
      </c>
      <c r="FD446" s="113">
        <v>0</v>
      </c>
      <c r="FE446" s="113">
        <v>0</v>
      </c>
      <c r="FF446" s="113">
        <v>0</v>
      </c>
      <c r="FG446" s="113">
        <v>0</v>
      </c>
      <c r="FH446" s="113">
        <v>0</v>
      </c>
      <c r="FI446" s="113">
        <v>0</v>
      </c>
      <c r="FJ446" s="113">
        <v>0</v>
      </c>
      <c r="FK446" s="113">
        <v>0</v>
      </c>
      <c r="FL446" s="113">
        <v>0</v>
      </c>
      <c r="FM446" s="113">
        <v>0</v>
      </c>
      <c r="FN446" s="113">
        <v>0</v>
      </c>
      <c r="FO446" s="113">
        <v>0</v>
      </c>
      <c r="FP446" s="113">
        <v>0</v>
      </c>
      <c r="FQ446" s="113">
        <v>0</v>
      </c>
      <c r="FR446" s="113">
        <v>277</v>
      </c>
      <c r="FS446" s="113">
        <v>0</v>
      </c>
      <c r="FT446" s="113">
        <v>0</v>
      </c>
      <c r="FU446" s="113">
        <v>0</v>
      </c>
      <c r="FV446" s="113">
        <v>0</v>
      </c>
      <c r="FW446" s="113">
        <v>0</v>
      </c>
      <c r="FX446" s="113">
        <v>0</v>
      </c>
      <c r="FY446" s="113">
        <v>0</v>
      </c>
      <c r="FZ446" s="113">
        <v>1974.58</v>
      </c>
      <c r="GA446" s="113">
        <v>0</v>
      </c>
      <c r="GB446" s="113">
        <v>0</v>
      </c>
      <c r="GC446" s="113">
        <v>0</v>
      </c>
      <c r="GD446" s="113">
        <v>0</v>
      </c>
      <c r="GE446" s="113">
        <v>0</v>
      </c>
      <c r="GF446" s="113">
        <v>0</v>
      </c>
      <c r="GG446" s="113">
        <v>0</v>
      </c>
      <c r="GH446" s="113">
        <v>0</v>
      </c>
      <c r="GI446" s="113">
        <f>SUM(E446:GH446)</f>
        <v>1321500.6400000001</v>
      </c>
    </row>
    <row r="447" spans="1:191" ht="10.5">
      <c r="A447" s="7" t="s">
        <v>565</v>
      </c>
      <c r="B447" s="726" t="s">
        <v>566</v>
      </c>
      <c r="C447" s="726"/>
      <c r="D447" s="72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116"/>
      <c r="AE447" s="116"/>
      <c r="AF447" s="116"/>
      <c r="AG447" s="116"/>
      <c r="AH447" s="116"/>
      <c r="AI447" s="116"/>
      <c r="AJ447" s="116"/>
      <c r="AK447" s="116"/>
      <c r="AL447" s="116"/>
      <c r="AM447" s="116"/>
      <c r="AN447" s="116"/>
      <c r="AO447" s="116"/>
      <c r="AP447" s="116"/>
      <c r="AQ447" s="116"/>
      <c r="AR447" s="116"/>
      <c r="AS447" s="116"/>
      <c r="AT447" s="116"/>
      <c r="AU447" s="116"/>
      <c r="AV447" s="116"/>
      <c r="AW447" s="116"/>
      <c r="AX447" s="116"/>
      <c r="AY447" s="116"/>
      <c r="AZ447" s="116"/>
      <c r="BA447" s="116"/>
      <c r="BB447" s="116"/>
      <c r="BC447" s="116"/>
      <c r="BD447" s="116"/>
      <c r="BE447" s="116"/>
      <c r="BF447" s="116"/>
      <c r="BG447" s="116"/>
      <c r="BH447" s="116"/>
      <c r="BI447" s="116"/>
      <c r="BJ447" s="116"/>
      <c r="BK447" s="116"/>
      <c r="BL447" s="116"/>
      <c r="BM447" s="116"/>
      <c r="BN447" s="116"/>
      <c r="BO447" s="116"/>
      <c r="BP447" s="116"/>
      <c r="BQ447" s="116"/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6"/>
      <c r="CB447" s="116"/>
      <c r="CC447" s="116"/>
      <c r="CD447" s="116"/>
      <c r="CE447" s="116"/>
      <c r="CF447" s="116"/>
      <c r="CG447" s="116"/>
      <c r="CH447" s="116"/>
      <c r="CI447" s="116"/>
      <c r="CJ447" s="116"/>
      <c r="CK447" s="116"/>
      <c r="CL447" s="116"/>
      <c r="CM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6"/>
      <c r="CX447" s="116"/>
      <c r="CY447" s="116"/>
      <c r="CZ447" s="116"/>
      <c r="DA447" s="116"/>
      <c r="DB447" s="116"/>
      <c r="DC447" s="116"/>
      <c r="DD447" s="116"/>
      <c r="DE447" s="116"/>
      <c r="DF447" s="116"/>
      <c r="DG447" s="116"/>
      <c r="DH447" s="116"/>
      <c r="DI447" s="116"/>
      <c r="DJ447" s="116"/>
      <c r="DK447" s="116"/>
      <c r="DL447" s="116"/>
      <c r="DM447" s="116"/>
      <c r="DN447" s="116"/>
      <c r="DO447" s="116"/>
      <c r="DP447" s="116"/>
      <c r="DQ447" s="116"/>
      <c r="DR447" s="116"/>
      <c r="DS447" s="116"/>
      <c r="DT447" s="116"/>
      <c r="DU447" s="116"/>
      <c r="DV447" s="116"/>
      <c r="DW447" s="116"/>
      <c r="DX447" s="116"/>
      <c r="DY447" s="116"/>
      <c r="DZ447" s="116"/>
      <c r="EA447" s="116"/>
      <c r="EB447" s="116"/>
      <c r="EC447" s="116"/>
      <c r="ED447" s="116"/>
      <c r="EE447" s="116"/>
      <c r="EF447" s="116"/>
      <c r="EG447" s="116"/>
      <c r="EH447" s="116"/>
      <c r="EI447" s="116"/>
      <c r="EJ447" s="116"/>
      <c r="EK447" s="116"/>
      <c r="EL447" s="116"/>
      <c r="EM447" s="116"/>
      <c r="EN447" s="116"/>
      <c r="EO447" s="116"/>
      <c r="EP447" s="116"/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6"/>
      <c r="FA447" s="116"/>
      <c r="FB447" s="116"/>
      <c r="FC447" s="116"/>
      <c r="FD447" s="116"/>
      <c r="FE447" s="116"/>
      <c r="FF447" s="116"/>
      <c r="FG447" s="116"/>
      <c r="FH447" s="116"/>
      <c r="FI447" s="116"/>
      <c r="FJ447" s="116"/>
      <c r="FK447" s="116"/>
      <c r="FL447" s="116"/>
      <c r="FM447" s="116"/>
      <c r="FN447" s="116"/>
      <c r="FO447" s="116"/>
      <c r="FP447" s="116"/>
      <c r="FQ447" s="116"/>
      <c r="FR447" s="116"/>
      <c r="FS447" s="116"/>
      <c r="FT447" s="116"/>
      <c r="FU447" s="116"/>
      <c r="FV447" s="116"/>
      <c r="FW447" s="116"/>
      <c r="FX447" s="116"/>
      <c r="FY447" s="116"/>
      <c r="FZ447" s="116"/>
      <c r="GA447" s="116"/>
      <c r="GB447" s="116"/>
      <c r="GC447" s="116"/>
      <c r="GD447" s="116"/>
      <c r="GE447" s="116"/>
      <c r="GF447" s="116"/>
      <c r="GG447" s="116"/>
      <c r="GH447" s="116"/>
      <c r="GI447" s="116"/>
    </row>
    <row r="448" spans="1:191">
      <c r="A448" s="727" t="s">
        <v>0</v>
      </c>
      <c r="B448" s="727"/>
      <c r="C448" s="9" t="s">
        <v>233</v>
      </c>
      <c r="D448" t="s">
        <v>234</v>
      </c>
      <c r="E448" s="113">
        <v>0</v>
      </c>
      <c r="F448" s="113">
        <v>0</v>
      </c>
      <c r="G448" s="113">
        <v>0</v>
      </c>
      <c r="H448" s="113">
        <v>0</v>
      </c>
      <c r="I448" s="113">
        <v>0</v>
      </c>
      <c r="J448" s="113">
        <v>0</v>
      </c>
      <c r="K448" s="113">
        <v>0</v>
      </c>
      <c r="L448" s="113">
        <v>0</v>
      </c>
      <c r="M448" s="113">
        <v>0</v>
      </c>
      <c r="N448" s="113">
        <v>0</v>
      </c>
      <c r="O448" s="113">
        <v>0</v>
      </c>
      <c r="P448" s="113">
        <v>0</v>
      </c>
      <c r="Q448" s="113">
        <v>0</v>
      </c>
      <c r="R448" s="113">
        <v>0</v>
      </c>
      <c r="S448" s="113">
        <v>0</v>
      </c>
      <c r="T448" s="113">
        <v>0</v>
      </c>
      <c r="U448" s="113">
        <v>0</v>
      </c>
      <c r="V448" s="113">
        <v>0</v>
      </c>
      <c r="W448" s="113">
        <v>0</v>
      </c>
      <c r="X448" s="113">
        <v>0</v>
      </c>
      <c r="Y448" s="113">
        <v>0</v>
      </c>
      <c r="Z448" s="113">
        <v>0</v>
      </c>
      <c r="AA448" s="113">
        <v>0</v>
      </c>
      <c r="AB448" s="113">
        <v>0</v>
      </c>
      <c r="AC448" s="113">
        <v>0</v>
      </c>
      <c r="AD448" s="113">
        <v>0</v>
      </c>
      <c r="AE448" s="113">
        <v>0</v>
      </c>
      <c r="AF448" s="113">
        <v>0</v>
      </c>
      <c r="AG448" s="113">
        <v>0</v>
      </c>
      <c r="AH448" s="113">
        <v>0</v>
      </c>
      <c r="AI448" s="113">
        <v>0</v>
      </c>
      <c r="AJ448" s="113">
        <v>0</v>
      </c>
      <c r="AK448" s="113">
        <v>0</v>
      </c>
      <c r="AL448" s="113">
        <v>0</v>
      </c>
      <c r="AM448" s="113">
        <v>0</v>
      </c>
      <c r="AN448" s="113">
        <v>0</v>
      </c>
      <c r="AO448" s="113">
        <v>0</v>
      </c>
      <c r="AP448" s="113">
        <v>0</v>
      </c>
      <c r="AQ448" s="113">
        <v>0</v>
      </c>
      <c r="AR448" s="113">
        <v>2100</v>
      </c>
      <c r="AS448" s="113">
        <v>0</v>
      </c>
      <c r="AT448" s="113">
        <v>0</v>
      </c>
      <c r="AU448" s="113">
        <v>0</v>
      </c>
      <c r="AV448" s="113">
        <v>0</v>
      </c>
      <c r="AW448" s="113">
        <v>0</v>
      </c>
      <c r="AX448" s="113">
        <v>0</v>
      </c>
      <c r="AY448" s="113">
        <v>0</v>
      </c>
      <c r="AZ448" s="113">
        <v>0</v>
      </c>
      <c r="BA448" s="113">
        <v>0</v>
      </c>
      <c r="BB448" s="113">
        <v>0</v>
      </c>
      <c r="BC448" s="113">
        <v>0</v>
      </c>
      <c r="BD448" s="113">
        <v>0</v>
      </c>
      <c r="BE448" s="113">
        <v>0</v>
      </c>
      <c r="BF448" s="113">
        <v>0</v>
      </c>
      <c r="BG448" s="113">
        <v>0</v>
      </c>
      <c r="BH448" s="113">
        <v>0</v>
      </c>
      <c r="BI448" s="113">
        <v>0</v>
      </c>
      <c r="BJ448" s="113">
        <v>0</v>
      </c>
      <c r="BK448" s="113">
        <v>0</v>
      </c>
      <c r="BL448" s="113">
        <v>0</v>
      </c>
      <c r="BM448" s="113">
        <v>0</v>
      </c>
      <c r="BN448" s="113">
        <v>0</v>
      </c>
      <c r="BO448" s="113">
        <v>0</v>
      </c>
      <c r="BP448" s="113">
        <v>0</v>
      </c>
      <c r="BQ448" s="113">
        <v>0</v>
      </c>
      <c r="BR448" s="113">
        <v>0</v>
      </c>
      <c r="BS448" s="113">
        <v>0</v>
      </c>
      <c r="BT448" s="113">
        <v>0</v>
      </c>
      <c r="BU448" s="113">
        <v>0</v>
      </c>
      <c r="BV448" s="113">
        <v>0</v>
      </c>
      <c r="BW448" s="113">
        <v>0</v>
      </c>
      <c r="BX448" s="113">
        <v>0</v>
      </c>
      <c r="BY448" s="113">
        <v>0</v>
      </c>
      <c r="BZ448" s="113">
        <v>53211.11</v>
      </c>
      <c r="CA448" s="113">
        <v>0</v>
      </c>
      <c r="CB448" s="113">
        <v>0</v>
      </c>
      <c r="CC448" s="113">
        <v>0</v>
      </c>
      <c r="CD448" s="113">
        <v>0</v>
      </c>
      <c r="CE448" s="113">
        <v>0</v>
      </c>
      <c r="CF448" s="113">
        <v>0</v>
      </c>
      <c r="CG448" s="113">
        <v>0</v>
      </c>
      <c r="CH448" s="113">
        <v>0</v>
      </c>
      <c r="CI448" s="113">
        <v>0</v>
      </c>
      <c r="CJ448" s="113">
        <v>0</v>
      </c>
      <c r="CK448" s="113">
        <v>0</v>
      </c>
      <c r="CL448" s="113">
        <v>0</v>
      </c>
      <c r="CM448" s="113">
        <v>0</v>
      </c>
      <c r="CN448" s="113">
        <v>0</v>
      </c>
      <c r="CO448" s="113">
        <v>0</v>
      </c>
      <c r="CP448" s="113">
        <v>0</v>
      </c>
      <c r="CQ448" s="113">
        <v>0</v>
      </c>
      <c r="CR448" s="113">
        <v>0</v>
      </c>
      <c r="CS448" s="113">
        <v>0</v>
      </c>
      <c r="CT448" s="113">
        <v>0</v>
      </c>
      <c r="CU448" s="113">
        <v>0</v>
      </c>
      <c r="CV448" s="113">
        <v>0</v>
      </c>
      <c r="CW448" s="113">
        <v>0</v>
      </c>
      <c r="CX448" s="113">
        <v>0</v>
      </c>
      <c r="CY448" s="113">
        <v>0</v>
      </c>
      <c r="CZ448" s="113">
        <v>0</v>
      </c>
      <c r="DA448" s="113">
        <v>0</v>
      </c>
      <c r="DB448" s="113">
        <v>0</v>
      </c>
      <c r="DC448" s="113">
        <v>0</v>
      </c>
      <c r="DD448" s="113">
        <v>0</v>
      </c>
      <c r="DE448" s="113">
        <v>0</v>
      </c>
      <c r="DF448" s="113">
        <v>0</v>
      </c>
      <c r="DG448" s="113">
        <v>71240.820000000007</v>
      </c>
      <c r="DH448" s="113">
        <v>0</v>
      </c>
      <c r="DI448" s="113">
        <v>0</v>
      </c>
      <c r="DJ448" s="113">
        <v>0</v>
      </c>
      <c r="DK448" s="113">
        <v>0</v>
      </c>
      <c r="DL448" s="113">
        <v>0</v>
      </c>
      <c r="DM448" s="113">
        <v>3488.4</v>
      </c>
      <c r="DN448" s="113">
        <v>0</v>
      </c>
      <c r="DO448" s="113">
        <v>0</v>
      </c>
      <c r="DP448" s="113">
        <v>0</v>
      </c>
      <c r="DQ448" s="113">
        <v>0</v>
      </c>
      <c r="DR448" s="113">
        <v>5205.62</v>
      </c>
      <c r="DS448" s="113">
        <v>0</v>
      </c>
      <c r="DT448" s="113">
        <v>0</v>
      </c>
      <c r="DU448" s="113">
        <v>0</v>
      </c>
      <c r="DV448" s="113">
        <v>0</v>
      </c>
      <c r="DW448" s="113">
        <v>0</v>
      </c>
      <c r="DX448" s="113">
        <v>0</v>
      </c>
      <c r="DY448" s="113">
        <v>0</v>
      </c>
      <c r="DZ448" s="113">
        <v>0</v>
      </c>
      <c r="EA448" s="113">
        <v>0</v>
      </c>
      <c r="EB448" s="113">
        <v>0</v>
      </c>
      <c r="EC448" s="113">
        <v>0</v>
      </c>
      <c r="ED448" s="113">
        <v>0</v>
      </c>
      <c r="EE448" s="113">
        <v>0</v>
      </c>
      <c r="EF448" s="113">
        <v>0</v>
      </c>
      <c r="EG448" s="113">
        <v>0</v>
      </c>
      <c r="EH448" s="113">
        <v>0</v>
      </c>
      <c r="EI448" s="113">
        <v>81484.78</v>
      </c>
      <c r="EJ448" s="113">
        <v>0</v>
      </c>
      <c r="EK448" s="113">
        <v>0</v>
      </c>
      <c r="EL448" s="113">
        <v>2193.96</v>
      </c>
      <c r="EM448" s="113">
        <v>0</v>
      </c>
      <c r="EN448" s="113">
        <v>0</v>
      </c>
      <c r="EO448" s="113">
        <v>0</v>
      </c>
      <c r="EP448" s="113">
        <v>0</v>
      </c>
      <c r="EQ448" s="113">
        <v>0</v>
      </c>
      <c r="ER448" s="113">
        <v>0</v>
      </c>
      <c r="ES448" s="113">
        <v>0</v>
      </c>
      <c r="ET448" s="113">
        <v>0</v>
      </c>
      <c r="EU448" s="113">
        <v>0</v>
      </c>
      <c r="EV448" s="113">
        <v>0</v>
      </c>
      <c r="EW448" s="113">
        <v>132.46</v>
      </c>
      <c r="EX448" s="113">
        <v>0</v>
      </c>
      <c r="EY448" s="113">
        <v>0</v>
      </c>
      <c r="EZ448" s="113">
        <v>0</v>
      </c>
      <c r="FA448" s="113">
        <v>0</v>
      </c>
      <c r="FB448" s="113">
        <v>0</v>
      </c>
      <c r="FC448" s="113">
        <v>0</v>
      </c>
      <c r="FD448" s="113">
        <v>0</v>
      </c>
      <c r="FE448" s="113">
        <v>0</v>
      </c>
      <c r="FF448" s="113">
        <v>0</v>
      </c>
      <c r="FG448" s="113">
        <v>0</v>
      </c>
      <c r="FH448" s="113">
        <v>0</v>
      </c>
      <c r="FI448" s="113">
        <v>0</v>
      </c>
      <c r="FJ448" s="113">
        <v>0</v>
      </c>
      <c r="FK448" s="113">
        <v>0</v>
      </c>
      <c r="FL448" s="113">
        <v>0</v>
      </c>
      <c r="FM448" s="113">
        <v>0</v>
      </c>
      <c r="FN448" s="113">
        <v>0</v>
      </c>
      <c r="FO448" s="113">
        <v>0</v>
      </c>
      <c r="FP448" s="113">
        <v>0</v>
      </c>
      <c r="FQ448" s="113">
        <v>0</v>
      </c>
      <c r="FR448" s="113">
        <v>19234.37</v>
      </c>
      <c r="FS448" s="113">
        <v>0</v>
      </c>
      <c r="FT448" s="113">
        <v>0</v>
      </c>
      <c r="FU448" s="113">
        <v>0</v>
      </c>
      <c r="FV448" s="113">
        <v>0</v>
      </c>
      <c r="FW448" s="113">
        <v>0</v>
      </c>
      <c r="FX448" s="113">
        <v>0</v>
      </c>
      <c r="FY448" s="113">
        <v>0</v>
      </c>
      <c r="FZ448" s="113">
        <v>0</v>
      </c>
      <c r="GA448" s="113">
        <v>0</v>
      </c>
      <c r="GB448" s="113">
        <v>0</v>
      </c>
      <c r="GC448" s="113">
        <v>0</v>
      </c>
      <c r="GD448" s="113">
        <v>0</v>
      </c>
      <c r="GE448" s="113">
        <v>0</v>
      </c>
      <c r="GF448" s="113">
        <v>0</v>
      </c>
      <c r="GG448" s="113">
        <v>0</v>
      </c>
      <c r="GH448" s="113">
        <v>0</v>
      </c>
      <c r="GI448" s="113">
        <f>SUM(E448:GH448)</f>
        <v>238291.52</v>
      </c>
    </row>
    <row r="449" spans="1:191">
      <c r="A449" s="727" t="s">
        <v>0</v>
      </c>
      <c r="B449" s="727"/>
      <c r="C449" s="9" t="s">
        <v>244</v>
      </c>
      <c r="D449" t="s">
        <v>245</v>
      </c>
      <c r="E449" s="113">
        <v>0</v>
      </c>
      <c r="F449" s="113">
        <v>0</v>
      </c>
      <c r="G449" s="113">
        <v>0</v>
      </c>
      <c r="H449" s="113">
        <v>112168.81</v>
      </c>
      <c r="I449" s="113">
        <v>2999091.12</v>
      </c>
      <c r="J449" s="113">
        <v>0</v>
      </c>
      <c r="K449" s="113">
        <v>0</v>
      </c>
      <c r="L449" s="113">
        <v>0</v>
      </c>
      <c r="M449" s="113">
        <v>0</v>
      </c>
      <c r="N449" s="113">
        <v>0</v>
      </c>
      <c r="O449" s="113">
        <v>0</v>
      </c>
      <c r="P449" s="113">
        <v>0</v>
      </c>
      <c r="Q449" s="113">
        <v>322575.53999999998</v>
      </c>
      <c r="R449" s="113">
        <v>0</v>
      </c>
      <c r="S449" s="113">
        <v>0</v>
      </c>
      <c r="T449" s="113">
        <v>146632</v>
      </c>
      <c r="U449" s="113">
        <v>335562.45</v>
      </c>
      <c r="V449" s="113">
        <v>0</v>
      </c>
      <c r="W449" s="113">
        <v>0</v>
      </c>
      <c r="X449" s="113">
        <v>185681.06</v>
      </c>
      <c r="Y449" s="113">
        <v>24716.42</v>
      </c>
      <c r="Z449" s="113">
        <v>0</v>
      </c>
      <c r="AA449" s="113">
        <v>0</v>
      </c>
      <c r="AB449" s="113">
        <v>35335.11</v>
      </c>
      <c r="AC449" s="113">
        <v>0</v>
      </c>
      <c r="AD449" s="113">
        <v>0</v>
      </c>
      <c r="AE449" s="113">
        <v>0</v>
      </c>
      <c r="AF449" s="113">
        <v>259571.13</v>
      </c>
      <c r="AG449" s="113">
        <v>203581.15</v>
      </c>
      <c r="AH449" s="113">
        <v>58943.11</v>
      </c>
      <c r="AI449" s="113">
        <v>0</v>
      </c>
      <c r="AJ449" s="113">
        <v>0</v>
      </c>
      <c r="AK449" s="113">
        <v>0</v>
      </c>
      <c r="AL449" s="113">
        <v>0</v>
      </c>
      <c r="AM449" s="113">
        <v>388847.53</v>
      </c>
      <c r="AN449" s="113">
        <v>0</v>
      </c>
      <c r="AO449" s="113">
        <v>90899.07</v>
      </c>
      <c r="AP449" s="113">
        <v>0</v>
      </c>
      <c r="AQ449" s="113">
        <v>0</v>
      </c>
      <c r="AR449" s="113">
        <v>65520.23</v>
      </c>
      <c r="AS449" s="113">
        <v>0</v>
      </c>
      <c r="AT449" s="113">
        <v>365504.37</v>
      </c>
      <c r="AU449" s="113">
        <v>0</v>
      </c>
      <c r="AV449" s="113">
        <v>0</v>
      </c>
      <c r="AW449" s="113">
        <v>96183.41</v>
      </c>
      <c r="AX449" s="113">
        <v>0</v>
      </c>
      <c r="AY449" s="113">
        <v>0</v>
      </c>
      <c r="AZ449" s="113">
        <v>0</v>
      </c>
      <c r="BA449" s="113">
        <v>0</v>
      </c>
      <c r="BB449" s="113">
        <v>1186090.3899999999</v>
      </c>
      <c r="BC449" s="113">
        <v>833981.53</v>
      </c>
      <c r="BD449" s="113">
        <v>0</v>
      </c>
      <c r="BE449" s="113">
        <v>0</v>
      </c>
      <c r="BF449" s="113">
        <v>250889.73</v>
      </c>
      <c r="BG449" s="113">
        <v>74234.58</v>
      </c>
      <c r="BH449" s="113">
        <v>130713.29</v>
      </c>
      <c r="BI449" s="113">
        <v>0</v>
      </c>
      <c r="BJ449" s="113">
        <v>259192.28</v>
      </c>
      <c r="BK449" s="113">
        <v>0</v>
      </c>
      <c r="BL449" s="113">
        <v>0</v>
      </c>
      <c r="BM449" s="113">
        <v>0</v>
      </c>
      <c r="BN449" s="113">
        <v>0</v>
      </c>
      <c r="BO449" s="113">
        <v>0</v>
      </c>
      <c r="BP449" s="113">
        <v>17975.72</v>
      </c>
      <c r="BQ449" s="113">
        <v>30421.19</v>
      </c>
      <c r="BR449" s="113">
        <v>0</v>
      </c>
      <c r="BS449" s="113">
        <v>245803.07</v>
      </c>
      <c r="BT449" s="113">
        <v>0</v>
      </c>
      <c r="BU449" s="113">
        <v>0</v>
      </c>
      <c r="BV449" s="113">
        <v>2080518.13</v>
      </c>
      <c r="BW449" s="113">
        <v>0</v>
      </c>
      <c r="BX449" s="113">
        <v>143452.68</v>
      </c>
      <c r="BY449" s="113">
        <v>0</v>
      </c>
      <c r="BZ449" s="113">
        <v>31986.98</v>
      </c>
      <c r="CA449" s="113">
        <v>0</v>
      </c>
      <c r="CB449" s="113">
        <v>390709.28</v>
      </c>
      <c r="CC449" s="113">
        <v>52774.64</v>
      </c>
      <c r="CD449" s="113">
        <v>114878.68</v>
      </c>
      <c r="CE449" s="113">
        <v>0</v>
      </c>
      <c r="CF449" s="113">
        <v>0</v>
      </c>
      <c r="CG449" s="113">
        <v>13928.41</v>
      </c>
      <c r="CH449" s="113">
        <v>0</v>
      </c>
      <c r="CI449" s="113">
        <v>0</v>
      </c>
      <c r="CJ449" s="113">
        <v>0</v>
      </c>
      <c r="CK449" s="113">
        <v>0</v>
      </c>
      <c r="CL449" s="113">
        <v>0</v>
      </c>
      <c r="CM449" s="113">
        <v>0</v>
      </c>
      <c r="CN449" s="113">
        <v>0</v>
      </c>
      <c r="CO449" s="113">
        <v>48901.9</v>
      </c>
      <c r="CP449" s="113">
        <v>0</v>
      </c>
      <c r="CQ449" s="113">
        <v>0</v>
      </c>
      <c r="CR449" s="113">
        <v>0</v>
      </c>
      <c r="CS449" s="113">
        <v>0</v>
      </c>
      <c r="CT449" s="113">
        <v>0</v>
      </c>
      <c r="CU449" s="113">
        <v>0</v>
      </c>
      <c r="CV449" s="113">
        <v>0</v>
      </c>
      <c r="CW449" s="113">
        <v>73765.820000000007</v>
      </c>
      <c r="CX449" s="113">
        <v>65399.98</v>
      </c>
      <c r="CY449" s="113">
        <v>0</v>
      </c>
      <c r="CZ449" s="113">
        <v>0</v>
      </c>
      <c r="DA449" s="113">
        <v>0</v>
      </c>
      <c r="DB449" s="113">
        <v>0</v>
      </c>
      <c r="DC449" s="113">
        <v>32538.44</v>
      </c>
      <c r="DD449" s="113">
        <v>0</v>
      </c>
      <c r="DE449" s="113">
        <v>0</v>
      </c>
      <c r="DF449" s="113">
        <v>0</v>
      </c>
      <c r="DG449" s="113">
        <v>155254.70000000001</v>
      </c>
      <c r="DH449" s="113">
        <v>1272771.8600000001</v>
      </c>
      <c r="DI449" s="113">
        <v>0</v>
      </c>
      <c r="DJ449" s="113">
        <v>95017.64</v>
      </c>
      <c r="DK449" s="113">
        <v>0</v>
      </c>
      <c r="DL449" s="113">
        <v>0</v>
      </c>
      <c r="DM449" s="113">
        <v>964835.08</v>
      </c>
      <c r="DN449" s="113">
        <v>0</v>
      </c>
      <c r="DO449" s="113">
        <v>0</v>
      </c>
      <c r="DP449" s="113">
        <v>0</v>
      </c>
      <c r="DQ449" s="113">
        <v>0</v>
      </c>
      <c r="DR449" s="113">
        <v>67511.37</v>
      </c>
      <c r="DS449" s="113">
        <v>0</v>
      </c>
      <c r="DT449" s="113">
        <v>0</v>
      </c>
      <c r="DU449" s="113">
        <v>0</v>
      </c>
      <c r="DV449" s="113">
        <v>0</v>
      </c>
      <c r="DW449" s="113">
        <v>0</v>
      </c>
      <c r="DX449" s="113">
        <v>0</v>
      </c>
      <c r="DY449" s="113">
        <v>200995.46</v>
      </c>
      <c r="DZ449" s="113">
        <v>0</v>
      </c>
      <c r="EA449" s="113">
        <v>0</v>
      </c>
      <c r="EB449" s="113">
        <v>52402</v>
      </c>
      <c r="EC449" s="113">
        <v>0</v>
      </c>
      <c r="ED449" s="113">
        <v>0</v>
      </c>
      <c r="EE449" s="113">
        <v>0</v>
      </c>
      <c r="EF449" s="113">
        <v>0</v>
      </c>
      <c r="EG449" s="113">
        <v>0</v>
      </c>
      <c r="EH449" s="113">
        <v>0</v>
      </c>
      <c r="EI449" s="113">
        <v>34324.39</v>
      </c>
      <c r="EJ449" s="113">
        <v>0</v>
      </c>
      <c r="EK449" s="113">
        <v>0</v>
      </c>
      <c r="EL449" s="113">
        <v>99210.13</v>
      </c>
      <c r="EM449" s="113">
        <v>14006.02</v>
      </c>
      <c r="EN449" s="113">
        <v>10292.709999999999</v>
      </c>
      <c r="EO449" s="113">
        <v>0</v>
      </c>
      <c r="EP449" s="113">
        <v>134074.64000000001</v>
      </c>
      <c r="EQ449" s="113">
        <v>0</v>
      </c>
      <c r="ER449" s="113">
        <v>0</v>
      </c>
      <c r="ES449" s="113">
        <v>0</v>
      </c>
      <c r="ET449" s="113">
        <v>0</v>
      </c>
      <c r="EU449" s="113">
        <v>0</v>
      </c>
      <c r="EV449" s="113">
        <v>0</v>
      </c>
      <c r="EW449" s="113">
        <v>26320.85</v>
      </c>
      <c r="EX449" s="113">
        <v>0</v>
      </c>
      <c r="EY449" s="113">
        <v>0</v>
      </c>
      <c r="EZ449" s="113">
        <v>0</v>
      </c>
      <c r="FA449" s="113">
        <v>0</v>
      </c>
      <c r="FB449" s="113">
        <v>0</v>
      </c>
      <c r="FC449" s="113">
        <v>0</v>
      </c>
      <c r="FD449" s="113">
        <v>0</v>
      </c>
      <c r="FE449" s="113">
        <v>0</v>
      </c>
      <c r="FF449" s="113">
        <v>0</v>
      </c>
      <c r="FG449" s="113">
        <v>0</v>
      </c>
      <c r="FH449" s="113">
        <v>0</v>
      </c>
      <c r="FI449" s="113">
        <v>0</v>
      </c>
      <c r="FJ449" s="113">
        <v>0</v>
      </c>
      <c r="FK449" s="113">
        <v>0</v>
      </c>
      <c r="FL449" s="113">
        <v>0</v>
      </c>
      <c r="FM449" s="113">
        <v>0</v>
      </c>
      <c r="FN449" s="113">
        <v>0</v>
      </c>
      <c r="FO449" s="113">
        <v>0</v>
      </c>
      <c r="FP449" s="113">
        <v>0</v>
      </c>
      <c r="FQ449" s="113">
        <v>0</v>
      </c>
      <c r="FR449" s="113">
        <v>0</v>
      </c>
      <c r="FS449" s="113">
        <v>0</v>
      </c>
      <c r="FT449" s="113">
        <v>0</v>
      </c>
      <c r="FU449" s="113">
        <v>0</v>
      </c>
      <c r="FV449" s="113">
        <v>0</v>
      </c>
      <c r="FW449" s="113">
        <v>0</v>
      </c>
      <c r="FX449" s="113">
        <v>0</v>
      </c>
      <c r="FY449" s="113">
        <v>0</v>
      </c>
      <c r="FZ449" s="113">
        <v>0</v>
      </c>
      <c r="GA449" s="113">
        <v>0</v>
      </c>
      <c r="GB449" s="113">
        <v>0</v>
      </c>
      <c r="GC449" s="113">
        <v>0</v>
      </c>
      <c r="GD449" s="113">
        <v>0</v>
      </c>
      <c r="GE449" s="113">
        <v>0</v>
      </c>
      <c r="GF449" s="113">
        <v>0</v>
      </c>
      <c r="GG449" s="113">
        <v>0</v>
      </c>
      <c r="GH449" s="113">
        <v>0</v>
      </c>
      <c r="GI449" s="113">
        <f>SUM(E449:GH449)</f>
        <v>14895986.080000004</v>
      </c>
    </row>
    <row r="450" spans="1:191" ht="10.5">
      <c r="A450" s="7" t="s">
        <v>567</v>
      </c>
      <c r="B450" s="726" t="s">
        <v>568</v>
      </c>
      <c r="C450" s="726"/>
      <c r="D450" s="72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  <c r="AA450" s="116"/>
      <c r="AB450" s="116"/>
      <c r="AC450" s="116"/>
      <c r="AD450" s="116"/>
      <c r="AE450" s="116"/>
      <c r="AF450" s="116"/>
      <c r="AG450" s="116"/>
      <c r="AH450" s="116"/>
      <c r="AI450" s="116"/>
      <c r="AJ450" s="116"/>
      <c r="AK450" s="116"/>
      <c r="AL450" s="116"/>
      <c r="AM450" s="116"/>
      <c r="AN450" s="116"/>
      <c r="AO450" s="116"/>
      <c r="AP450" s="116"/>
      <c r="AQ450" s="116"/>
      <c r="AR450" s="116"/>
      <c r="AS450" s="116"/>
      <c r="AT450" s="116"/>
      <c r="AU450" s="116"/>
      <c r="AV450" s="116"/>
      <c r="AW450" s="116"/>
      <c r="AX450" s="116"/>
      <c r="AY450" s="116"/>
      <c r="AZ450" s="116"/>
      <c r="BA450" s="116"/>
      <c r="BB450" s="116"/>
      <c r="BC450" s="116"/>
      <c r="BD450" s="116"/>
      <c r="BE450" s="116"/>
      <c r="BF450" s="116"/>
      <c r="BG450" s="116"/>
      <c r="BH450" s="116"/>
      <c r="BI450" s="116"/>
      <c r="BJ450" s="116"/>
      <c r="BK450" s="116"/>
      <c r="BL450" s="116"/>
      <c r="BM450" s="116"/>
      <c r="BN450" s="116"/>
      <c r="BO450" s="116"/>
      <c r="BP450" s="116"/>
      <c r="BQ450" s="116"/>
      <c r="BR450" s="116"/>
      <c r="BS450" s="116"/>
      <c r="BT450" s="116"/>
      <c r="BU450" s="116"/>
      <c r="BV450" s="116"/>
      <c r="BW450" s="116"/>
      <c r="BX450" s="116"/>
      <c r="BY450" s="116"/>
      <c r="BZ450" s="116"/>
      <c r="CA450" s="116"/>
      <c r="CB450" s="116"/>
      <c r="CC450" s="116"/>
      <c r="CD450" s="116"/>
      <c r="CE450" s="116"/>
      <c r="CF450" s="116"/>
      <c r="CG450" s="116"/>
      <c r="CH450" s="116"/>
      <c r="CI450" s="116"/>
      <c r="CJ450" s="116"/>
      <c r="CK450" s="116"/>
      <c r="CL450" s="116"/>
      <c r="CM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6"/>
      <c r="CX450" s="116"/>
      <c r="CY450" s="116"/>
      <c r="CZ450" s="116"/>
      <c r="DA450" s="116"/>
      <c r="DB450" s="116"/>
      <c r="DC450" s="116"/>
      <c r="DD450" s="116"/>
      <c r="DE450" s="116"/>
      <c r="DF450" s="116"/>
      <c r="DG450" s="116"/>
      <c r="DH450" s="116"/>
      <c r="DI450" s="116"/>
      <c r="DJ450" s="116"/>
      <c r="DK450" s="116"/>
      <c r="DL450" s="116"/>
      <c r="DM450" s="116"/>
      <c r="DN450" s="116"/>
      <c r="DO450" s="116"/>
      <c r="DP450" s="116"/>
      <c r="DQ450" s="116"/>
      <c r="DR450" s="116"/>
      <c r="DS450" s="116"/>
      <c r="DT450" s="116"/>
      <c r="DU450" s="116"/>
      <c r="DV450" s="116"/>
      <c r="DW450" s="116"/>
      <c r="DX450" s="116"/>
      <c r="DY450" s="116"/>
      <c r="DZ450" s="116"/>
      <c r="EA450" s="116"/>
      <c r="EB450" s="116"/>
      <c r="EC450" s="116"/>
      <c r="ED450" s="116"/>
      <c r="EE450" s="116"/>
      <c r="EF450" s="116"/>
      <c r="EG450" s="116"/>
      <c r="EH450" s="116"/>
      <c r="EI450" s="116"/>
      <c r="EJ450" s="116"/>
      <c r="EK450" s="116"/>
      <c r="EL450" s="116"/>
      <c r="EM450" s="116"/>
      <c r="EN450" s="116"/>
      <c r="EO450" s="116"/>
      <c r="EP450" s="116"/>
      <c r="EQ450" s="116"/>
      <c r="ER450" s="116"/>
      <c r="ES450" s="116"/>
      <c r="ET450" s="116"/>
      <c r="EU450" s="116"/>
      <c r="EV450" s="116"/>
      <c r="EW450" s="116"/>
      <c r="EX450" s="116"/>
      <c r="EY450" s="116"/>
      <c r="EZ450" s="116"/>
      <c r="FA450" s="116"/>
      <c r="FB450" s="116"/>
      <c r="FC450" s="116"/>
      <c r="FD450" s="116"/>
      <c r="FE450" s="116"/>
      <c r="FF450" s="116"/>
      <c r="FG450" s="116"/>
      <c r="FH450" s="116"/>
      <c r="FI450" s="116"/>
      <c r="FJ450" s="116"/>
      <c r="FK450" s="116"/>
      <c r="FL450" s="116"/>
      <c r="FM450" s="116"/>
      <c r="FN450" s="116"/>
      <c r="FO450" s="116"/>
      <c r="FP450" s="116"/>
      <c r="FQ450" s="116"/>
      <c r="FR450" s="116"/>
      <c r="FS450" s="116"/>
      <c r="FT450" s="116"/>
      <c r="FU450" s="116"/>
      <c r="FV450" s="116"/>
      <c r="FW450" s="116"/>
      <c r="FX450" s="116"/>
      <c r="FY450" s="116"/>
      <c r="FZ450" s="116"/>
      <c r="GA450" s="116"/>
      <c r="GB450" s="116"/>
      <c r="GC450" s="116"/>
      <c r="GD450" s="116"/>
      <c r="GE450" s="116"/>
      <c r="GF450" s="116"/>
      <c r="GG450" s="116"/>
      <c r="GH450" s="116"/>
      <c r="GI450" s="116"/>
    </row>
    <row r="451" spans="1:191">
      <c r="A451" s="727" t="s">
        <v>0</v>
      </c>
      <c r="B451" s="727"/>
      <c r="C451" s="9" t="s">
        <v>233</v>
      </c>
      <c r="D451" t="s">
        <v>234</v>
      </c>
      <c r="E451" s="113">
        <v>0</v>
      </c>
      <c r="F451" s="113">
        <v>0</v>
      </c>
      <c r="G451" s="113">
        <v>0</v>
      </c>
      <c r="H451" s="113">
        <v>0</v>
      </c>
      <c r="I451" s="113">
        <v>0</v>
      </c>
      <c r="J451" s="113">
        <v>0</v>
      </c>
      <c r="K451" s="113">
        <v>0</v>
      </c>
      <c r="L451" s="113">
        <v>0</v>
      </c>
      <c r="M451" s="113">
        <v>0</v>
      </c>
      <c r="N451" s="113">
        <v>0</v>
      </c>
      <c r="O451" s="113">
        <v>0</v>
      </c>
      <c r="P451" s="113">
        <v>0</v>
      </c>
      <c r="Q451" s="113">
        <v>0</v>
      </c>
      <c r="R451" s="113">
        <v>0</v>
      </c>
      <c r="S451" s="113">
        <v>0</v>
      </c>
      <c r="T451" s="113">
        <v>0</v>
      </c>
      <c r="U451" s="113">
        <v>0</v>
      </c>
      <c r="V451" s="113">
        <v>0</v>
      </c>
      <c r="W451" s="113">
        <v>0</v>
      </c>
      <c r="X451" s="113">
        <v>0</v>
      </c>
      <c r="Y451" s="113">
        <v>0</v>
      </c>
      <c r="Z451" s="113">
        <v>0</v>
      </c>
      <c r="AA451" s="113">
        <v>0</v>
      </c>
      <c r="AB451" s="113">
        <v>0</v>
      </c>
      <c r="AC451" s="113">
        <v>0</v>
      </c>
      <c r="AD451" s="113">
        <v>0</v>
      </c>
      <c r="AE451" s="113">
        <v>0</v>
      </c>
      <c r="AF451" s="113">
        <v>0</v>
      </c>
      <c r="AG451" s="113">
        <v>0</v>
      </c>
      <c r="AH451" s="113">
        <v>0</v>
      </c>
      <c r="AI451" s="113">
        <v>0</v>
      </c>
      <c r="AJ451" s="113">
        <v>0</v>
      </c>
      <c r="AK451" s="113">
        <v>0</v>
      </c>
      <c r="AL451" s="113">
        <v>0</v>
      </c>
      <c r="AM451" s="113">
        <v>0</v>
      </c>
      <c r="AN451" s="113">
        <v>0</v>
      </c>
      <c r="AO451" s="113">
        <v>0</v>
      </c>
      <c r="AP451" s="113">
        <v>0</v>
      </c>
      <c r="AQ451" s="113">
        <v>0</v>
      </c>
      <c r="AR451" s="113">
        <v>0</v>
      </c>
      <c r="AS451" s="113">
        <v>0</v>
      </c>
      <c r="AT451" s="113">
        <v>0</v>
      </c>
      <c r="AU451" s="113">
        <v>0</v>
      </c>
      <c r="AV451" s="113">
        <v>0</v>
      </c>
      <c r="AW451" s="113">
        <v>0</v>
      </c>
      <c r="AX451" s="113">
        <v>0</v>
      </c>
      <c r="AY451" s="113">
        <v>0</v>
      </c>
      <c r="AZ451" s="113">
        <v>0</v>
      </c>
      <c r="BA451" s="113">
        <v>0</v>
      </c>
      <c r="BB451" s="113">
        <v>0</v>
      </c>
      <c r="BC451" s="113">
        <v>0</v>
      </c>
      <c r="BD451" s="113">
        <v>0</v>
      </c>
      <c r="BE451" s="113">
        <v>0</v>
      </c>
      <c r="BF451" s="113">
        <v>0</v>
      </c>
      <c r="BG451" s="113">
        <v>0</v>
      </c>
      <c r="BH451" s="113">
        <v>0</v>
      </c>
      <c r="BI451" s="113">
        <v>0</v>
      </c>
      <c r="BJ451" s="113">
        <v>0</v>
      </c>
      <c r="BK451" s="113">
        <v>0</v>
      </c>
      <c r="BL451" s="113">
        <v>0</v>
      </c>
      <c r="BM451" s="113">
        <v>0</v>
      </c>
      <c r="BN451" s="113">
        <v>0</v>
      </c>
      <c r="BO451" s="113">
        <v>0</v>
      </c>
      <c r="BP451" s="113">
        <v>0</v>
      </c>
      <c r="BQ451" s="113">
        <v>0</v>
      </c>
      <c r="BR451" s="113">
        <v>0</v>
      </c>
      <c r="BS451" s="113">
        <v>0</v>
      </c>
      <c r="BT451" s="113">
        <v>0</v>
      </c>
      <c r="BU451" s="113">
        <v>0</v>
      </c>
      <c r="BV451" s="113">
        <v>0</v>
      </c>
      <c r="BW451" s="113">
        <v>0</v>
      </c>
      <c r="BX451" s="113">
        <v>0</v>
      </c>
      <c r="BY451" s="113">
        <v>0</v>
      </c>
      <c r="BZ451" s="113">
        <v>0</v>
      </c>
      <c r="CA451" s="113">
        <v>0</v>
      </c>
      <c r="CB451" s="113">
        <v>0</v>
      </c>
      <c r="CC451" s="113">
        <v>0</v>
      </c>
      <c r="CD451" s="113">
        <v>0</v>
      </c>
      <c r="CE451" s="113">
        <v>0</v>
      </c>
      <c r="CF451" s="113">
        <v>0</v>
      </c>
      <c r="CG451" s="113">
        <v>0</v>
      </c>
      <c r="CH451" s="113">
        <v>0</v>
      </c>
      <c r="CI451" s="113">
        <v>0</v>
      </c>
      <c r="CJ451" s="113">
        <v>0</v>
      </c>
      <c r="CK451" s="113">
        <v>0</v>
      </c>
      <c r="CL451" s="113">
        <v>0</v>
      </c>
      <c r="CM451" s="113">
        <v>0</v>
      </c>
      <c r="CN451" s="113">
        <v>0</v>
      </c>
      <c r="CO451" s="113">
        <v>0</v>
      </c>
      <c r="CP451" s="113">
        <v>0</v>
      </c>
      <c r="CQ451" s="113">
        <v>0</v>
      </c>
      <c r="CR451" s="113">
        <v>0</v>
      </c>
      <c r="CS451" s="113">
        <v>0</v>
      </c>
      <c r="CT451" s="113">
        <v>0</v>
      </c>
      <c r="CU451" s="113">
        <v>0</v>
      </c>
      <c r="CV451" s="113">
        <v>0</v>
      </c>
      <c r="CW451" s="113">
        <v>0</v>
      </c>
      <c r="CX451" s="113">
        <v>0</v>
      </c>
      <c r="CY451" s="113">
        <v>0</v>
      </c>
      <c r="CZ451" s="113">
        <v>0</v>
      </c>
      <c r="DA451" s="113">
        <v>0</v>
      </c>
      <c r="DB451" s="113">
        <v>0</v>
      </c>
      <c r="DC451" s="113">
        <v>0</v>
      </c>
      <c r="DD451" s="113">
        <v>0</v>
      </c>
      <c r="DE451" s="113">
        <v>0</v>
      </c>
      <c r="DF451" s="113">
        <v>0</v>
      </c>
      <c r="DG451" s="113">
        <v>0</v>
      </c>
      <c r="DH451" s="113">
        <v>0</v>
      </c>
      <c r="DI451" s="113">
        <v>0</v>
      </c>
      <c r="DJ451" s="113">
        <v>0</v>
      </c>
      <c r="DK451" s="113">
        <v>0</v>
      </c>
      <c r="DL451" s="113">
        <v>0</v>
      </c>
      <c r="DM451" s="113">
        <v>0</v>
      </c>
      <c r="DN451" s="113">
        <v>0</v>
      </c>
      <c r="DO451" s="113">
        <v>0</v>
      </c>
      <c r="DP451" s="113">
        <v>0</v>
      </c>
      <c r="DQ451" s="113">
        <v>0</v>
      </c>
      <c r="DR451" s="113">
        <v>0</v>
      </c>
      <c r="DS451" s="113">
        <v>0</v>
      </c>
      <c r="DT451" s="113">
        <v>0</v>
      </c>
      <c r="DU451" s="113">
        <v>0</v>
      </c>
      <c r="DV451" s="113">
        <v>0</v>
      </c>
      <c r="DW451" s="113">
        <v>0</v>
      </c>
      <c r="DX451" s="113">
        <v>0</v>
      </c>
      <c r="DY451" s="113">
        <v>0</v>
      </c>
      <c r="DZ451" s="113">
        <v>0</v>
      </c>
      <c r="EA451" s="113">
        <v>0</v>
      </c>
      <c r="EB451" s="113">
        <v>0</v>
      </c>
      <c r="EC451" s="113">
        <v>0</v>
      </c>
      <c r="ED451" s="113">
        <v>0</v>
      </c>
      <c r="EE451" s="113">
        <v>0</v>
      </c>
      <c r="EF451" s="113">
        <v>0</v>
      </c>
      <c r="EG451" s="113">
        <v>0</v>
      </c>
      <c r="EH451" s="113">
        <v>0</v>
      </c>
      <c r="EI451" s="113">
        <v>0</v>
      </c>
      <c r="EJ451" s="113">
        <v>0</v>
      </c>
      <c r="EK451" s="113">
        <v>0</v>
      </c>
      <c r="EL451" s="113">
        <v>0</v>
      </c>
      <c r="EM451" s="113">
        <v>0</v>
      </c>
      <c r="EN451" s="113">
        <v>0</v>
      </c>
      <c r="EO451" s="113">
        <v>0</v>
      </c>
      <c r="EP451" s="113">
        <v>0</v>
      </c>
      <c r="EQ451" s="113">
        <v>0</v>
      </c>
      <c r="ER451" s="113">
        <v>0</v>
      </c>
      <c r="ES451" s="113">
        <v>0</v>
      </c>
      <c r="ET451" s="113">
        <v>0</v>
      </c>
      <c r="EU451" s="113">
        <v>0</v>
      </c>
      <c r="EV451" s="113">
        <v>0</v>
      </c>
      <c r="EW451" s="113">
        <v>0</v>
      </c>
      <c r="EX451" s="113">
        <v>0</v>
      </c>
      <c r="EY451" s="113">
        <v>0</v>
      </c>
      <c r="EZ451" s="113">
        <v>0</v>
      </c>
      <c r="FA451" s="113">
        <v>0</v>
      </c>
      <c r="FB451" s="113">
        <v>0</v>
      </c>
      <c r="FC451" s="113">
        <v>0</v>
      </c>
      <c r="FD451" s="113">
        <v>0</v>
      </c>
      <c r="FE451" s="113">
        <v>0</v>
      </c>
      <c r="FF451" s="113">
        <v>0</v>
      </c>
      <c r="FG451" s="113">
        <v>0</v>
      </c>
      <c r="FH451" s="113">
        <v>0</v>
      </c>
      <c r="FI451" s="113">
        <v>0</v>
      </c>
      <c r="FJ451" s="113">
        <v>11387.21</v>
      </c>
      <c r="FK451" s="113">
        <v>0</v>
      </c>
      <c r="FL451" s="113">
        <v>0</v>
      </c>
      <c r="FM451" s="113">
        <v>0</v>
      </c>
      <c r="FN451" s="113">
        <v>0</v>
      </c>
      <c r="FO451" s="113">
        <v>0</v>
      </c>
      <c r="FP451" s="113">
        <v>0</v>
      </c>
      <c r="FQ451" s="113">
        <v>0</v>
      </c>
      <c r="FR451" s="113">
        <v>0</v>
      </c>
      <c r="FS451" s="113">
        <v>0</v>
      </c>
      <c r="FT451" s="113">
        <v>0</v>
      </c>
      <c r="FU451" s="113">
        <v>0</v>
      </c>
      <c r="FV451" s="113">
        <v>0</v>
      </c>
      <c r="FW451" s="113">
        <v>0</v>
      </c>
      <c r="FX451" s="113">
        <v>0</v>
      </c>
      <c r="FY451" s="113">
        <v>0</v>
      </c>
      <c r="FZ451" s="113">
        <v>0</v>
      </c>
      <c r="GA451" s="113">
        <v>0</v>
      </c>
      <c r="GB451" s="113">
        <v>0</v>
      </c>
      <c r="GC451" s="113">
        <v>0</v>
      </c>
      <c r="GD451" s="113">
        <v>0</v>
      </c>
      <c r="GE451" s="113">
        <v>0</v>
      </c>
      <c r="GF451" s="113">
        <v>0</v>
      </c>
      <c r="GG451" s="113">
        <v>0</v>
      </c>
      <c r="GH451" s="113">
        <v>0</v>
      </c>
      <c r="GI451" s="113">
        <f>SUM(E451:GH451)</f>
        <v>11387.21</v>
      </c>
    </row>
    <row r="452" spans="1:191">
      <c r="A452" s="727" t="s">
        <v>0</v>
      </c>
      <c r="B452" s="727"/>
      <c r="C452" s="9" t="s">
        <v>244</v>
      </c>
      <c r="D452" t="s">
        <v>245</v>
      </c>
      <c r="E452" s="113">
        <v>0</v>
      </c>
      <c r="F452" s="113">
        <v>0</v>
      </c>
      <c r="G452" s="113">
        <v>0</v>
      </c>
      <c r="H452" s="113">
        <v>0</v>
      </c>
      <c r="I452" s="113">
        <v>70781.100000000006</v>
      </c>
      <c r="J452" s="113">
        <v>0</v>
      </c>
      <c r="K452" s="113">
        <v>0</v>
      </c>
      <c r="L452" s="113">
        <v>0</v>
      </c>
      <c r="M452" s="113">
        <v>0</v>
      </c>
      <c r="N452" s="113">
        <v>0</v>
      </c>
      <c r="O452" s="113">
        <v>0</v>
      </c>
      <c r="P452" s="113">
        <v>0</v>
      </c>
      <c r="Q452" s="113">
        <v>0</v>
      </c>
      <c r="R452" s="113">
        <v>0</v>
      </c>
      <c r="S452" s="113">
        <v>37641.019999999997</v>
      </c>
      <c r="T452" s="113">
        <v>48211.16</v>
      </c>
      <c r="U452" s="113">
        <v>0</v>
      </c>
      <c r="V452" s="113">
        <v>0</v>
      </c>
      <c r="W452" s="113">
        <v>0</v>
      </c>
      <c r="X452" s="113">
        <v>0</v>
      </c>
      <c r="Y452" s="113">
        <v>0</v>
      </c>
      <c r="Z452" s="113">
        <v>0</v>
      </c>
      <c r="AA452" s="113">
        <v>0</v>
      </c>
      <c r="AB452" s="113">
        <v>0</v>
      </c>
      <c r="AC452" s="113">
        <v>0</v>
      </c>
      <c r="AD452" s="113">
        <v>0</v>
      </c>
      <c r="AE452" s="113">
        <v>0</v>
      </c>
      <c r="AF452" s="113">
        <v>13281.49</v>
      </c>
      <c r="AG452" s="113">
        <v>0</v>
      </c>
      <c r="AH452" s="113">
        <v>0</v>
      </c>
      <c r="AI452" s="113">
        <v>0</v>
      </c>
      <c r="AJ452" s="113">
        <v>0</v>
      </c>
      <c r="AK452" s="113">
        <v>0</v>
      </c>
      <c r="AL452" s="113">
        <v>0</v>
      </c>
      <c r="AM452" s="113">
        <v>28340.01</v>
      </c>
      <c r="AN452" s="113">
        <v>0</v>
      </c>
      <c r="AO452" s="113">
        <v>0</v>
      </c>
      <c r="AP452" s="113">
        <v>0</v>
      </c>
      <c r="AQ452" s="113">
        <v>0</v>
      </c>
      <c r="AR452" s="113">
        <v>0</v>
      </c>
      <c r="AS452" s="113">
        <v>0</v>
      </c>
      <c r="AT452" s="113">
        <v>0</v>
      </c>
      <c r="AU452" s="113">
        <v>0</v>
      </c>
      <c r="AV452" s="113">
        <v>0</v>
      </c>
      <c r="AW452" s="113">
        <v>0</v>
      </c>
      <c r="AX452" s="113">
        <v>0</v>
      </c>
      <c r="AY452" s="113">
        <v>0</v>
      </c>
      <c r="AZ452" s="113">
        <v>0</v>
      </c>
      <c r="BA452" s="113">
        <v>0</v>
      </c>
      <c r="BB452" s="113">
        <v>0</v>
      </c>
      <c r="BC452" s="113">
        <v>0</v>
      </c>
      <c r="BD452" s="113">
        <v>0</v>
      </c>
      <c r="BE452" s="113">
        <v>0</v>
      </c>
      <c r="BF452" s="113">
        <v>0</v>
      </c>
      <c r="BG452" s="113">
        <v>0</v>
      </c>
      <c r="BH452" s="113">
        <v>0</v>
      </c>
      <c r="BI452" s="113">
        <v>0</v>
      </c>
      <c r="BJ452" s="113">
        <v>0</v>
      </c>
      <c r="BK452" s="113">
        <v>0</v>
      </c>
      <c r="BL452" s="113">
        <v>0</v>
      </c>
      <c r="BM452" s="113">
        <v>0</v>
      </c>
      <c r="BN452" s="113">
        <v>0</v>
      </c>
      <c r="BO452" s="113">
        <v>0</v>
      </c>
      <c r="BP452" s="113">
        <v>0</v>
      </c>
      <c r="BQ452" s="113">
        <v>0</v>
      </c>
      <c r="BR452" s="113">
        <v>0</v>
      </c>
      <c r="BS452" s="113">
        <v>0</v>
      </c>
      <c r="BT452" s="113">
        <v>0</v>
      </c>
      <c r="BU452" s="113">
        <v>0</v>
      </c>
      <c r="BV452" s="113">
        <v>0</v>
      </c>
      <c r="BW452" s="113">
        <v>0</v>
      </c>
      <c r="BX452" s="113">
        <v>0</v>
      </c>
      <c r="BY452" s="113">
        <v>0</v>
      </c>
      <c r="BZ452" s="113">
        <v>0</v>
      </c>
      <c r="CA452" s="113">
        <v>0</v>
      </c>
      <c r="CB452" s="113">
        <v>19872.53</v>
      </c>
      <c r="CC452" s="113">
        <v>0</v>
      </c>
      <c r="CD452" s="113">
        <v>35970.86</v>
      </c>
      <c r="CE452" s="113">
        <v>0</v>
      </c>
      <c r="CF452" s="113">
        <v>0</v>
      </c>
      <c r="CG452" s="113">
        <v>0</v>
      </c>
      <c r="CH452" s="113">
        <v>0</v>
      </c>
      <c r="CI452" s="113">
        <v>0</v>
      </c>
      <c r="CJ452" s="113">
        <v>0</v>
      </c>
      <c r="CK452" s="113">
        <v>0</v>
      </c>
      <c r="CL452" s="113">
        <v>0</v>
      </c>
      <c r="CM452" s="113">
        <v>0</v>
      </c>
      <c r="CN452" s="113">
        <v>0</v>
      </c>
      <c r="CO452" s="113">
        <v>0</v>
      </c>
      <c r="CP452" s="113">
        <v>0</v>
      </c>
      <c r="CQ452" s="113">
        <v>0</v>
      </c>
      <c r="CR452" s="113">
        <v>0</v>
      </c>
      <c r="CS452" s="113">
        <v>0</v>
      </c>
      <c r="CT452" s="113">
        <v>0</v>
      </c>
      <c r="CU452" s="113">
        <v>0</v>
      </c>
      <c r="CV452" s="113">
        <v>0</v>
      </c>
      <c r="CW452" s="113">
        <v>0</v>
      </c>
      <c r="CX452" s="113">
        <v>19732.21</v>
      </c>
      <c r="CY452" s="113">
        <v>0</v>
      </c>
      <c r="CZ452" s="113">
        <v>0</v>
      </c>
      <c r="DA452" s="113">
        <v>0</v>
      </c>
      <c r="DB452" s="113">
        <v>0</v>
      </c>
      <c r="DC452" s="113">
        <v>7249.25</v>
      </c>
      <c r="DD452" s="113">
        <v>0</v>
      </c>
      <c r="DE452" s="113">
        <v>0</v>
      </c>
      <c r="DF452" s="113">
        <v>0</v>
      </c>
      <c r="DG452" s="113">
        <v>0</v>
      </c>
      <c r="DH452" s="113">
        <v>0</v>
      </c>
      <c r="DI452" s="113">
        <v>0</v>
      </c>
      <c r="DJ452" s="113">
        <v>0</v>
      </c>
      <c r="DK452" s="113">
        <v>0</v>
      </c>
      <c r="DL452" s="113">
        <v>0</v>
      </c>
      <c r="DM452" s="113">
        <v>0</v>
      </c>
      <c r="DN452" s="113">
        <v>0</v>
      </c>
      <c r="DO452" s="113">
        <v>0</v>
      </c>
      <c r="DP452" s="113">
        <v>0</v>
      </c>
      <c r="DQ452" s="113">
        <v>0</v>
      </c>
      <c r="DR452" s="113">
        <v>0</v>
      </c>
      <c r="DS452" s="113">
        <v>0</v>
      </c>
      <c r="DT452" s="113">
        <v>0</v>
      </c>
      <c r="DU452" s="113">
        <v>0</v>
      </c>
      <c r="DV452" s="113">
        <v>0</v>
      </c>
      <c r="DW452" s="113">
        <v>0</v>
      </c>
      <c r="DX452" s="113">
        <v>0</v>
      </c>
      <c r="DY452" s="113">
        <v>28092.98</v>
      </c>
      <c r="DZ452" s="113">
        <v>0</v>
      </c>
      <c r="EA452" s="113">
        <v>0</v>
      </c>
      <c r="EB452" s="113">
        <v>0</v>
      </c>
      <c r="EC452" s="113">
        <v>0</v>
      </c>
      <c r="ED452" s="113">
        <v>0</v>
      </c>
      <c r="EE452" s="113">
        <v>0</v>
      </c>
      <c r="EF452" s="113">
        <v>0</v>
      </c>
      <c r="EG452" s="113">
        <v>0</v>
      </c>
      <c r="EH452" s="113">
        <v>0</v>
      </c>
      <c r="EI452" s="113">
        <v>0</v>
      </c>
      <c r="EJ452" s="113">
        <v>0</v>
      </c>
      <c r="EK452" s="113">
        <v>0</v>
      </c>
      <c r="EL452" s="113">
        <v>0</v>
      </c>
      <c r="EM452" s="113">
        <v>0</v>
      </c>
      <c r="EN452" s="113">
        <v>0</v>
      </c>
      <c r="EO452" s="113">
        <v>0</v>
      </c>
      <c r="EP452" s="113">
        <v>0</v>
      </c>
      <c r="EQ452" s="113">
        <v>0</v>
      </c>
      <c r="ER452" s="113">
        <v>0</v>
      </c>
      <c r="ES452" s="113">
        <v>0</v>
      </c>
      <c r="ET452" s="113">
        <v>0</v>
      </c>
      <c r="EU452" s="113">
        <v>0</v>
      </c>
      <c r="EV452" s="113">
        <v>0</v>
      </c>
      <c r="EW452" s="113">
        <v>0</v>
      </c>
      <c r="EX452" s="113">
        <v>0</v>
      </c>
      <c r="EY452" s="113">
        <v>0</v>
      </c>
      <c r="EZ452" s="113">
        <v>0</v>
      </c>
      <c r="FA452" s="113">
        <v>0</v>
      </c>
      <c r="FB452" s="113">
        <v>0</v>
      </c>
      <c r="FC452" s="113">
        <v>0</v>
      </c>
      <c r="FD452" s="113">
        <v>0</v>
      </c>
      <c r="FE452" s="113">
        <v>0</v>
      </c>
      <c r="FF452" s="113">
        <v>0</v>
      </c>
      <c r="FG452" s="113">
        <v>0</v>
      </c>
      <c r="FH452" s="113">
        <v>0</v>
      </c>
      <c r="FI452" s="113">
        <v>0</v>
      </c>
      <c r="FJ452" s="113">
        <v>0</v>
      </c>
      <c r="FK452" s="113">
        <v>0</v>
      </c>
      <c r="FL452" s="113">
        <v>0</v>
      </c>
      <c r="FM452" s="113">
        <v>0</v>
      </c>
      <c r="FN452" s="113">
        <v>0</v>
      </c>
      <c r="FO452" s="113">
        <v>0</v>
      </c>
      <c r="FP452" s="113">
        <v>0</v>
      </c>
      <c r="FQ452" s="113">
        <v>0</v>
      </c>
      <c r="FR452" s="113">
        <v>0</v>
      </c>
      <c r="FS452" s="113">
        <v>0</v>
      </c>
      <c r="FT452" s="113">
        <v>0</v>
      </c>
      <c r="FU452" s="113">
        <v>0</v>
      </c>
      <c r="FV452" s="113">
        <v>0</v>
      </c>
      <c r="FW452" s="113">
        <v>0</v>
      </c>
      <c r="FX452" s="113">
        <v>0</v>
      </c>
      <c r="FY452" s="113">
        <v>0</v>
      </c>
      <c r="FZ452" s="113">
        <v>0</v>
      </c>
      <c r="GA452" s="113">
        <v>0</v>
      </c>
      <c r="GB452" s="113">
        <v>0</v>
      </c>
      <c r="GC452" s="113">
        <v>0</v>
      </c>
      <c r="GD452" s="113">
        <v>0</v>
      </c>
      <c r="GE452" s="113">
        <v>0</v>
      </c>
      <c r="GF452" s="113">
        <v>0</v>
      </c>
      <c r="GG452" s="113">
        <v>0</v>
      </c>
      <c r="GH452" s="113">
        <v>0</v>
      </c>
      <c r="GI452" s="113">
        <f>SUM(E452:GH452)</f>
        <v>309172.61</v>
      </c>
    </row>
    <row r="453" spans="1:191" ht="10.5">
      <c r="A453" s="7" t="s">
        <v>569</v>
      </c>
      <c r="B453" s="726" t="s">
        <v>570</v>
      </c>
      <c r="C453" s="726"/>
      <c r="D453" s="72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  <c r="AA453" s="116"/>
      <c r="AB453" s="116"/>
      <c r="AC453" s="116"/>
      <c r="AD453" s="116"/>
      <c r="AE453" s="116"/>
      <c r="AF453" s="116"/>
      <c r="AG453" s="116"/>
      <c r="AH453" s="116"/>
      <c r="AI453" s="116"/>
      <c r="AJ453" s="116"/>
      <c r="AK453" s="116"/>
      <c r="AL453" s="116"/>
      <c r="AM453" s="116"/>
      <c r="AN453" s="116"/>
      <c r="AO453" s="116"/>
      <c r="AP453" s="116"/>
      <c r="AQ453" s="116"/>
      <c r="AR453" s="116"/>
      <c r="AS453" s="116"/>
      <c r="AT453" s="116"/>
      <c r="AU453" s="116"/>
      <c r="AV453" s="116"/>
      <c r="AW453" s="116"/>
      <c r="AX453" s="116"/>
      <c r="AY453" s="116"/>
      <c r="AZ453" s="116"/>
      <c r="BA453" s="116"/>
      <c r="BB453" s="116"/>
      <c r="BC453" s="116"/>
      <c r="BD453" s="116"/>
      <c r="BE453" s="116"/>
      <c r="BF453" s="116"/>
      <c r="BG453" s="116"/>
      <c r="BH453" s="116"/>
      <c r="BI453" s="116"/>
      <c r="BJ453" s="116"/>
      <c r="BK453" s="116"/>
      <c r="BL453" s="116"/>
      <c r="BM453" s="116"/>
      <c r="BN453" s="116"/>
      <c r="BO453" s="116"/>
      <c r="BP453" s="116"/>
      <c r="BQ453" s="116"/>
      <c r="BR453" s="116"/>
      <c r="BS453" s="116"/>
      <c r="BT453" s="116"/>
      <c r="BU453" s="116"/>
      <c r="BV453" s="116"/>
      <c r="BW453" s="116"/>
      <c r="BX453" s="116"/>
      <c r="BY453" s="116"/>
      <c r="BZ453" s="116"/>
      <c r="CA453" s="116"/>
      <c r="CB453" s="116"/>
      <c r="CC453" s="116"/>
      <c r="CD453" s="116"/>
      <c r="CE453" s="116"/>
      <c r="CF453" s="116"/>
      <c r="CG453" s="116"/>
      <c r="CH453" s="116"/>
      <c r="CI453" s="116"/>
      <c r="CJ453" s="116"/>
      <c r="CK453" s="116"/>
      <c r="CL453" s="116"/>
      <c r="CM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6"/>
      <c r="CX453" s="116"/>
      <c r="CY453" s="116"/>
      <c r="CZ453" s="116"/>
      <c r="DA453" s="116"/>
      <c r="DB453" s="116"/>
      <c r="DC453" s="116"/>
      <c r="DD453" s="116"/>
      <c r="DE453" s="116"/>
      <c r="DF453" s="116"/>
      <c r="DG453" s="116"/>
      <c r="DH453" s="116"/>
      <c r="DI453" s="116"/>
      <c r="DJ453" s="116"/>
      <c r="DK453" s="116"/>
      <c r="DL453" s="116"/>
      <c r="DM453" s="116"/>
      <c r="DN453" s="116"/>
      <c r="DO453" s="116"/>
      <c r="DP453" s="116"/>
      <c r="DQ453" s="116"/>
      <c r="DR453" s="116"/>
      <c r="DS453" s="116"/>
      <c r="DT453" s="116"/>
      <c r="DU453" s="116"/>
      <c r="DV453" s="116"/>
      <c r="DW453" s="116"/>
      <c r="DX453" s="116"/>
      <c r="DY453" s="116"/>
      <c r="DZ453" s="116"/>
      <c r="EA453" s="116"/>
      <c r="EB453" s="116"/>
      <c r="EC453" s="116"/>
      <c r="ED453" s="116"/>
      <c r="EE453" s="116"/>
      <c r="EF453" s="116"/>
      <c r="EG453" s="116"/>
      <c r="EH453" s="116"/>
      <c r="EI453" s="116"/>
      <c r="EJ453" s="116"/>
      <c r="EK453" s="116"/>
      <c r="EL453" s="116"/>
      <c r="EM453" s="116"/>
      <c r="EN453" s="116"/>
      <c r="EO453" s="116"/>
      <c r="EP453" s="116"/>
      <c r="EQ453" s="116"/>
      <c r="ER453" s="116"/>
      <c r="ES453" s="116"/>
      <c r="ET453" s="116"/>
      <c r="EU453" s="116"/>
      <c r="EV453" s="116"/>
      <c r="EW453" s="116"/>
      <c r="EX453" s="116"/>
      <c r="EY453" s="116"/>
      <c r="EZ453" s="116"/>
      <c r="FA453" s="116"/>
      <c r="FB453" s="116"/>
      <c r="FC453" s="116"/>
      <c r="FD453" s="116"/>
      <c r="FE453" s="116"/>
      <c r="FF453" s="116"/>
      <c r="FG453" s="116"/>
      <c r="FH453" s="116"/>
      <c r="FI453" s="116"/>
      <c r="FJ453" s="116"/>
      <c r="FK453" s="116"/>
      <c r="FL453" s="116"/>
      <c r="FM453" s="116"/>
      <c r="FN453" s="116"/>
      <c r="FO453" s="116"/>
      <c r="FP453" s="116"/>
      <c r="FQ453" s="116"/>
      <c r="FR453" s="116"/>
      <c r="FS453" s="116"/>
      <c r="FT453" s="116"/>
      <c r="FU453" s="116"/>
      <c r="FV453" s="116"/>
      <c r="FW453" s="116"/>
      <c r="FX453" s="116"/>
      <c r="FY453" s="116"/>
      <c r="FZ453" s="116"/>
      <c r="GA453" s="116"/>
      <c r="GB453" s="116"/>
      <c r="GC453" s="116"/>
      <c r="GD453" s="116"/>
      <c r="GE453" s="116"/>
      <c r="GF453" s="116"/>
      <c r="GG453" s="116"/>
      <c r="GH453" s="116"/>
      <c r="GI453" s="116"/>
    </row>
    <row r="454" spans="1:191">
      <c r="A454" s="727" t="s">
        <v>0</v>
      </c>
      <c r="B454" s="727"/>
      <c r="C454" s="9" t="s">
        <v>244</v>
      </c>
      <c r="D454" t="s">
        <v>245</v>
      </c>
      <c r="E454" s="113">
        <v>0</v>
      </c>
      <c r="F454" s="113">
        <v>0</v>
      </c>
      <c r="G454" s="113">
        <v>0</v>
      </c>
      <c r="H454" s="113">
        <v>0</v>
      </c>
      <c r="I454" s="113">
        <v>0</v>
      </c>
      <c r="J454" s="113">
        <v>0</v>
      </c>
      <c r="K454" s="113">
        <v>0</v>
      </c>
      <c r="L454" s="113">
        <v>0</v>
      </c>
      <c r="M454" s="113">
        <v>0</v>
      </c>
      <c r="N454" s="113">
        <v>0</v>
      </c>
      <c r="O454" s="113">
        <v>0</v>
      </c>
      <c r="P454" s="113">
        <v>0</v>
      </c>
      <c r="Q454" s="113">
        <v>0</v>
      </c>
      <c r="R454" s="113">
        <v>0</v>
      </c>
      <c r="S454" s="113">
        <v>0</v>
      </c>
      <c r="T454" s="113">
        <v>0</v>
      </c>
      <c r="U454" s="113">
        <v>0</v>
      </c>
      <c r="V454" s="113">
        <v>0</v>
      </c>
      <c r="W454" s="113">
        <v>0</v>
      </c>
      <c r="X454" s="113">
        <v>0</v>
      </c>
      <c r="Y454" s="113">
        <v>0</v>
      </c>
      <c r="Z454" s="113">
        <v>0</v>
      </c>
      <c r="AA454" s="113">
        <v>0</v>
      </c>
      <c r="AB454" s="113">
        <v>0</v>
      </c>
      <c r="AC454" s="113">
        <v>0</v>
      </c>
      <c r="AD454" s="113">
        <v>0</v>
      </c>
      <c r="AE454" s="113">
        <v>0</v>
      </c>
      <c r="AF454" s="113">
        <v>0</v>
      </c>
      <c r="AG454" s="113">
        <v>0</v>
      </c>
      <c r="AH454" s="113">
        <v>0</v>
      </c>
      <c r="AI454" s="113">
        <v>0</v>
      </c>
      <c r="AJ454" s="113">
        <v>0</v>
      </c>
      <c r="AK454" s="113">
        <v>0</v>
      </c>
      <c r="AL454" s="113">
        <v>0</v>
      </c>
      <c r="AM454" s="113">
        <v>0</v>
      </c>
      <c r="AN454" s="113">
        <v>0</v>
      </c>
      <c r="AO454" s="113">
        <v>0</v>
      </c>
      <c r="AP454" s="113">
        <v>0</v>
      </c>
      <c r="AQ454" s="113">
        <v>0</v>
      </c>
      <c r="AR454" s="113">
        <v>0</v>
      </c>
      <c r="AS454" s="113">
        <v>0</v>
      </c>
      <c r="AT454" s="113">
        <v>0</v>
      </c>
      <c r="AU454" s="113">
        <v>0</v>
      </c>
      <c r="AV454" s="113">
        <v>0</v>
      </c>
      <c r="AW454" s="113">
        <v>0</v>
      </c>
      <c r="AX454" s="113">
        <v>0</v>
      </c>
      <c r="AY454" s="113">
        <v>0</v>
      </c>
      <c r="AZ454" s="113">
        <v>0</v>
      </c>
      <c r="BA454" s="113">
        <v>0</v>
      </c>
      <c r="BB454" s="113">
        <v>0</v>
      </c>
      <c r="BC454" s="113">
        <v>0</v>
      </c>
      <c r="BD454" s="113">
        <v>0</v>
      </c>
      <c r="BE454" s="113">
        <v>0</v>
      </c>
      <c r="BF454" s="113">
        <v>0</v>
      </c>
      <c r="BG454" s="113">
        <v>0</v>
      </c>
      <c r="BH454" s="113">
        <v>0</v>
      </c>
      <c r="BI454" s="113">
        <v>0</v>
      </c>
      <c r="BJ454" s="113">
        <v>0</v>
      </c>
      <c r="BK454" s="113">
        <v>0</v>
      </c>
      <c r="BL454" s="113">
        <v>0</v>
      </c>
      <c r="BM454" s="113">
        <v>0</v>
      </c>
      <c r="BN454" s="113">
        <v>0</v>
      </c>
      <c r="BO454" s="113">
        <v>0</v>
      </c>
      <c r="BP454" s="113">
        <v>0</v>
      </c>
      <c r="BQ454" s="113">
        <v>0</v>
      </c>
      <c r="BR454" s="113">
        <v>0</v>
      </c>
      <c r="BS454" s="113">
        <v>10001.41</v>
      </c>
      <c r="BT454" s="113">
        <v>0</v>
      </c>
      <c r="BU454" s="113">
        <v>0</v>
      </c>
      <c r="BV454" s="113">
        <v>0</v>
      </c>
      <c r="BW454" s="113">
        <v>0</v>
      </c>
      <c r="BX454" s="113">
        <v>0</v>
      </c>
      <c r="BY454" s="113">
        <v>0</v>
      </c>
      <c r="BZ454" s="113">
        <v>0</v>
      </c>
      <c r="CA454" s="113">
        <v>0</v>
      </c>
      <c r="CB454" s="113">
        <v>0</v>
      </c>
      <c r="CC454" s="113">
        <v>0</v>
      </c>
      <c r="CD454" s="113">
        <v>0</v>
      </c>
      <c r="CE454" s="113">
        <v>0</v>
      </c>
      <c r="CF454" s="113">
        <v>0</v>
      </c>
      <c r="CG454" s="113">
        <v>0</v>
      </c>
      <c r="CH454" s="113">
        <v>0</v>
      </c>
      <c r="CI454" s="113">
        <v>0</v>
      </c>
      <c r="CJ454" s="113">
        <v>0</v>
      </c>
      <c r="CK454" s="113">
        <v>255358.36</v>
      </c>
      <c r="CL454" s="113">
        <v>0</v>
      </c>
      <c r="CM454" s="113">
        <v>0</v>
      </c>
      <c r="CN454" s="113">
        <v>0</v>
      </c>
      <c r="CO454" s="113">
        <v>0</v>
      </c>
      <c r="CP454" s="113">
        <v>0</v>
      </c>
      <c r="CQ454" s="113">
        <v>0</v>
      </c>
      <c r="CR454" s="113">
        <v>0</v>
      </c>
      <c r="CS454" s="113">
        <v>0</v>
      </c>
      <c r="CT454" s="113">
        <v>0</v>
      </c>
      <c r="CU454" s="113">
        <v>0</v>
      </c>
      <c r="CV454" s="113">
        <v>0</v>
      </c>
      <c r="CW454" s="113">
        <v>0</v>
      </c>
      <c r="CX454" s="113">
        <v>0</v>
      </c>
      <c r="CY454" s="113">
        <v>0</v>
      </c>
      <c r="CZ454" s="113">
        <v>0</v>
      </c>
      <c r="DA454" s="113">
        <v>0</v>
      </c>
      <c r="DB454" s="113">
        <v>0</v>
      </c>
      <c r="DC454" s="113">
        <v>0</v>
      </c>
      <c r="DD454" s="113">
        <v>0</v>
      </c>
      <c r="DE454" s="113">
        <v>0</v>
      </c>
      <c r="DF454" s="113">
        <v>0</v>
      </c>
      <c r="DG454" s="113">
        <v>0</v>
      </c>
      <c r="DH454" s="113">
        <v>0</v>
      </c>
      <c r="DI454" s="113">
        <v>0</v>
      </c>
      <c r="DJ454" s="113">
        <v>0</v>
      </c>
      <c r="DK454" s="113">
        <v>0</v>
      </c>
      <c r="DL454" s="113">
        <v>0</v>
      </c>
      <c r="DM454" s="113">
        <v>0</v>
      </c>
      <c r="DN454" s="113">
        <v>0</v>
      </c>
      <c r="DO454" s="113">
        <v>0</v>
      </c>
      <c r="DP454" s="113">
        <v>0</v>
      </c>
      <c r="DQ454" s="113">
        <v>0</v>
      </c>
      <c r="DR454" s="113">
        <v>0</v>
      </c>
      <c r="DS454" s="113">
        <v>0</v>
      </c>
      <c r="DT454" s="113">
        <v>0</v>
      </c>
      <c r="DU454" s="113">
        <v>0</v>
      </c>
      <c r="DV454" s="113">
        <v>0</v>
      </c>
      <c r="DW454" s="113">
        <v>0</v>
      </c>
      <c r="DX454" s="113">
        <v>0</v>
      </c>
      <c r="DY454" s="113">
        <v>0</v>
      </c>
      <c r="DZ454" s="113">
        <v>0</v>
      </c>
      <c r="EA454" s="113">
        <v>0</v>
      </c>
      <c r="EB454" s="113">
        <v>0</v>
      </c>
      <c r="EC454" s="113">
        <v>0</v>
      </c>
      <c r="ED454" s="113">
        <v>0</v>
      </c>
      <c r="EE454" s="113">
        <v>0</v>
      </c>
      <c r="EF454" s="113">
        <v>0</v>
      </c>
      <c r="EG454" s="113">
        <v>0</v>
      </c>
      <c r="EH454" s="113">
        <v>0</v>
      </c>
      <c r="EI454" s="113">
        <v>0</v>
      </c>
      <c r="EJ454" s="113">
        <v>0</v>
      </c>
      <c r="EK454" s="113">
        <v>0</v>
      </c>
      <c r="EL454" s="113">
        <v>0</v>
      </c>
      <c r="EM454" s="113">
        <v>0</v>
      </c>
      <c r="EN454" s="113">
        <v>0</v>
      </c>
      <c r="EO454" s="113">
        <v>0</v>
      </c>
      <c r="EP454" s="113">
        <v>0</v>
      </c>
      <c r="EQ454" s="113">
        <v>0</v>
      </c>
      <c r="ER454" s="113">
        <v>0</v>
      </c>
      <c r="ES454" s="113">
        <v>0</v>
      </c>
      <c r="ET454" s="113">
        <v>0</v>
      </c>
      <c r="EU454" s="113">
        <v>0</v>
      </c>
      <c r="EV454" s="113">
        <v>0</v>
      </c>
      <c r="EW454" s="113">
        <v>0</v>
      </c>
      <c r="EX454" s="113">
        <v>0</v>
      </c>
      <c r="EY454" s="113">
        <v>0</v>
      </c>
      <c r="EZ454" s="113">
        <v>0</v>
      </c>
      <c r="FA454" s="113">
        <v>0</v>
      </c>
      <c r="FB454" s="113">
        <v>0</v>
      </c>
      <c r="FC454" s="113">
        <v>0</v>
      </c>
      <c r="FD454" s="113">
        <v>0</v>
      </c>
      <c r="FE454" s="113">
        <v>0</v>
      </c>
      <c r="FF454" s="113">
        <v>0</v>
      </c>
      <c r="FG454" s="113">
        <v>0</v>
      </c>
      <c r="FH454" s="113">
        <v>0</v>
      </c>
      <c r="FI454" s="113">
        <v>0</v>
      </c>
      <c r="FJ454" s="113">
        <v>0</v>
      </c>
      <c r="FK454" s="113">
        <v>0</v>
      </c>
      <c r="FL454" s="113">
        <v>0</v>
      </c>
      <c r="FM454" s="113">
        <v>0</v>
      </c>
      <c r="FN454" s="113">
        <v>0</v>
      </c>
      <c r="FO454" s="113">
        <v>0</v>
      </c>
      <c r="FP454" s="113">
        <v>0</v>
      </c>
      <c r="FQ454" s="113">
        <v>0</v>
      </c>
      <c r="FR454" s="113">
        <v>0</v>
      </c>
      <c r="FS454" s="113">
        <v>0</v>
      </c>
      <c r="FT454" s="113">
        <v>0</v>
      </c>
      <c r="FU454" s="113">
        <v>0</v>
      </c>
      <c r="FV454" s="113">
        <v>0</v>
      </c>
      <c r="FW454" s="113">
        <v>0</v>
      </c>
      <c r="FX454" s="113">
        <v>0</v>
      </c>
      <c r="FY454" s="113">
        <v>0</v>
      </c>
      <c r="FZ454" s="113">
        <v>0</v>
      </c>
      <c r="GA454" s="113">
        <v>0</v>
      </c>
      <c r="GB454" s="113">
        <v>0</v>
      </c>
      <c r="GC454" s="113">
        <v>0</v>
      </c>
      <c r="GD454" s="113">
        <v>0</v>
      </c>
      <c r="GE454" s="113">
        <v>0</v>
      </c>
      <c r="GF454" s="113">
        <v>0</v>
      </c>
      <c r="GG454" s="113">
        <v>0</v>
      </c>
      <c r="GH454" s="113">
        <v>0</v>
      </c>
      <c r="GI454" s="113">
        <f>SUM(E454:GH454)</f>
        <v>265359.76999999996</v>
      </c>
    </row>
    <row r="455" spans="1:191" ht="10.5">
      <c r="A455" s="7" t="s">
        <v>571</v>
      </c>
      <c r="B455" s="726" t="s">
        <v>572</v>
      </c>
      <c r="C455" s="726"/>
      <c r="D455" s="72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116"/>
      <c r="AE455" s="116"/>
      <c r="AF455" s="116"/>
      <c r="AG455" s="116"/>
      <c r="AH455" s="116"/>
      <c r="AI455" s="116"/>
      <c r="AJ455" s="116"/>
      <c r="AK455" s="116"/>
      <c r="AL455" s="116"/>
      <c r="AM455" s="116"/>
      <c r="AN455" s="116"/>
      <c r="AO455" s="116"/>
      <c r="AP455" s="116"/>
      <c r="AQ455" s="116"/>
      <c r="AR455" s="116"/>
      <c r="AS455" s="116"/>
      <c r="AT455" s="116"/>
      <c r="AU455" s="116"/>
      <c r="AV455" s="116"/>
      <c r="AW455" s="116"/>
      <c r="AX455" s="116"/>
      <c r="AY455" s="116"/>
      <c r="AZ455" s="116"/>
      <c r="BA455" s="116"/>
      <c r="BB455" s="116"/>
      <c r="BC455" s="116"/>
      <c r="BD455" s="116"/>
      <c r="BE455" s="116"/>
      <c r="BF455" s="116"/>
      <c r="BG455" s="116"/>
      <c r="BH455" s="116"/>
      <c r="BI455" s="116"/>
      <c r="BJ455" s="116"/>
      <c r="BK455" s="116"/>
      <c r="BL455" s="116"/>
      <c r="BM455" s="116"/>
      <c r="BN455" s="116"/>
      <c r="BO455" s="116"/>
      <c r="BP455" s="116"/>
      <c r="BQ455" s="116"/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6"/>
      <c r="CB455" s="116"/>
      <c r="CC455" s="116"/>
      <c r="CD455" s="116"/>
      <c r="CE455" s="116"/>
      <c r="CF455" s="116"/>
      <c r="CG455" s="116"/>
      <c r="CH455" s="116"/>
      <c r="CI455" s="116"/>
      <c r="CJ455" s="116"/>
      <c r="CK455" s="116"/>
      <c r="CL455" s="116"/>
      <c r="CM455" s="116"/>
      <c r="CN455" s="116"/>
      <c r="CO455" s="116"/>
      <c r="CP455" s="116"/>
      <c r="CQ455" s="116"/>
      <c r="CR455" s="116"/>
      <c r="CS455" s="116"/>
      <c r="CT455" s="116"/>
      <c r="CU455" s="116"/>
      <c r="CV455" s="116"/>
      <c r="CW455" s="116"/>
      <c r="CX455" s="116"/>
      <c r="CY455" s="116"/>
      <c r="CZ455" s="116"/>
      <c r="DA455" s="116"/>
      <c r="DB455" s="116"/>
      <c r="DC455" s="116"/>
      <c r="DD455" s="116"/>
      <c r="DE455" s="116"/>
      <c r="DF455" s="116"/>
      <c r="DG455" s="116"/>
      <c r="DH455" s="116"/>
      <c r="DI455" s="116"/>
      <c r="DJ455" s="116"/>
      <c r="DK455" s="116"/>
      <c r="DL455" s="116"/>
      <c r="DM455" s="116"/>
      <c r="DN455" s="116"/>
      <c r="DO455" s="116"/>
      <c r="DP455" s="116"/>
      <c r="DQ455" s="116"/>
      <c r="DR455" s="116"/>
      <c r="DS455" s="116"/>
      <c r="DT455" s="116"/>
      <c r="DU455" s="116"/>
      <c r="DV455" s="116"/>
      <c r="DW455" s="116"/>
      <c r="DX455" s="116"/>
      <c r="DY455" s="116"/>
      <c r="DZ455" s="116"/>
      <c r="EA455" s="116"/>
      <c r="EB455" s="116"/>
      <c r="EC455" s="116"/>
      <c r="ED455" s="116"/>
      <c r="EE455" s="116"/>
      <c r="EF455" s="116"/>
      <c r="EG455" s="116"/>
      <c r="EH455" s="116"/>
      <c r="EI455" s="116"/>
      <c r="EJ455" s="116"/>
      <c r="EK455" s="116"/>
      <c r="EL455" s="116"/>
      <c r="EM455" s="116"/>
      <c r="EN455" s="116"/>
      <c r="EO455" s="116"/>
      <c r="EP455" s="116"/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6"/>
      <c r="FA455" s="116"/>
      <c r="FB455" s="116"/>
      <c r="FC455" s="116"/>
      <c r="FD455" s="116"/>
      <c r="FE455" s="116"/>
      <c r="FF455" s="116"/>
      <c r="FG455" s="116"/>
      <c r="FH455" s="116"/>
      <c r="FI455" s="116"/>
      <c r="FJ455" s="116"/>
      <c r="FK455" s="116"/>
      <c r="FL455" s="116"/>
      <c r="FM455" s="116"/>
      <c r="FN455" s="116"/>
      <c r="FO455" s="116"/>
      <c r="FP455" s="116"/>
      <c r="FQ455" s="116"/>
      <c r="FR455" s="116"/>
      <c r="FS455" s="116"/>
      <c r="FT455" s="116"/>
      <c r="FU455" s="116"/>
      <c r="FV455" s="116"/>
      <c r="FW455" s="116"/>
      <c r="FX455" s="116"/>
      <c r="FY455" s="116"/>
      <c r="FZ455" s="116"/>
      <c r="GA455" s="116"/>
      <c r="GB455" s="116"/>
      <c r="GC455" s="116"/>
      <c r="GD455" s="116"/>
      <c r="GE455" s="116"/>
      <c r="GF455" s="116"/>
      <c r="GG455" s="116"/>
      <c r="GH455" s="116"/>
      <c r="GI455" s="116"/>
    </row>
    <row r="456" spans="1:191">
      <c r="A456" s="727" t="s">
        <v>0</v>
      </c>
      <c r="B456" s="727"/>
      <c r="C456" s="9" t="s">
        <v>244</v>
      </c>
      <c r="D456" t="s">
        <v>245</v>
      </c>
      <c r="E456" s="113">
        <v>0</v>
      </c>
      <c r="F456" s="113">
        <v>0</v>
      </c>
      <c r="G456" s="113">
        <v>0</v>
      </c>
      <c r="H456" s="113">
        <v>0</v>
      </c>
      <c r="I456" s="113">
        <v>0</v>
      </c>
      <c r="J456" s="113">
        <v>0</v>
      </c>
      <c r="K456" s="113">
        <v>0</v>
      </c>
      <c r="L456" s="113">
        <v>0</v>
      </c>
      <c r="M456" s="113">
        <v>0</v>
      </c>
      <c r="N456" s="113">
        <v>0</v>
      </c>
      <c r="O456" s="113">
        <v>0</v>
      </c>
      <c r="P456" s="113">
        <v>0</v>
      </c>
      <c r="Q456" s="113">
        <v>0</v>
      </c>
      <c r="R456" s="113">
        <v>0</v>
      </c>
      <c r="S456" s="113">
        <v>0</v>
      </c>
      <c r="T456" s="113">
        <v>0</v>
      </c>
      <c r="U456" s="113">
        <v>0</v>
      </c>
      <c r="V456" s="113">
        <v>0</v>
      </c>
      <c r="W456" s="113">
        <v>0</v>
      </c>
      <c r="X456" s="113">
        <v>0</v>
      </c>
      <c r="Y456" s="113">
        <v>0</v>
      </c>
      <c r="Z456" s="113">
        <v>0</v>
      </c>
      <c r="AA456" s="113">
        <v>0</v>
      </c>
      <c r="AB456" s="113">
        <v>0</v>
      </c>
      <c r="AC456" s="113">
        <v>0</v>
      </c>
      <c r="AD456" s="113">
        <v>0</v>
      </c>
      <c r="AE456" s="113">
        <v>83351</v>
      </c>
      <c r="AF456" s="113">
        <v>0</v>
      </c>
      <c r="AG456" s="113">
        <v>0</v>
      </c>
      <c r="AH456" s="113">
        <v>0</v>
      </c>
      <c r="AI456" s="113">
        <v>0</v>
      </c>
      <c r="AJ456" s="113">
        <v>0</v>
      </c>
      <c r="AK456" s="113">
        <v>0</v>
      </c>
      <c r="AL456" s="113">
        <v>0</v>
      </c>
      <c r="AM456" s="113">
        <v>83158.61</v>
      </c>
      <c r="AN456" s="113">
        <v>0</v>
      </c>
      <c r="AO456" s="113">
        <v>0</v>
      </c>
      <c r="AP456" s="113">
        <v>0</v>
      </c>
      <c r="AQ456" s="113">
        <v>0</v>
      </c>
      <c r="AR456" s="113">
        <v>0</v>
      </c>
      <c r="AS456" s="113">
        <v>0</v>
      </c>
      <c r="AT456" s="113">
        <v>0</v>
      </c>
      <c r="AU456" s="113">
        <v>0</v>
      </c>
      <c r="AV456" s="113">
        <v>0</v>
      </c>
      <c r="AW456" s="113">
        <v>0</v>
      </c>
      <c r="AX456" s="113">
        <v>0</v>
      </c>
      <c r="AY456" s="113">
        <v>0</v>
      </c>
      <c r="AZ456" s="113">
        <v>0</v>
      </c>
      <c r="BA456" s="113">
        <v>0</v>
      </c>
      <c r="BB456" s="113">
        <v>0</v>
      </c>
      <c r="BC456" s="113">
        <v>94644.479999999996</v>
      </c>
      <c r="BD456" s="113">
        <v>0</v>
      </c>
      <c r="BE456" s="113">
        <v>0</v>
      </c>
      <c r="BF456" s="113">
        <v>0</v>
      </c>
      <c r="BG456" s="113">
        <v>0</v>
      </c>
      <c r="BH456" s="113">
        <v>0</v>
      </c>
      <c r="BI456" s="113">
        <v>0</v>
      </c>
      <c r="BJ456" s="113">
        <v>0</v>
      </c>
      <c r="BK456" s="113">
        <v>0</v>
      </c>
      <c r="BL456" s="113">
        <v>0</v>
      </c>
      <c r="BM456" s="113">
        <v>0</v>
      </c>
      <c r="BN456" s="113">
        <v>0</v>
      </c>
      <c r="BO456" s="113">
        <v>0</v>
      </c>
      <c r="BP456" s="113">
        <v>0</v>
      </c>
      <c r="BQ456" s="113">
        <v>0</v>
      </c>
      <c r="BR456" s="113">
        <v>0</v>
      </c>
      <c r="BS456" s="113">
        <v>0</v>
      </c>
      <c r="BT456" s="113">
        <v>0</v>
      </c>
      <c r="BU456" s="113">
        <v>0</v>
      </c>
      <c r="BV456" s="113">
        <v>0</v>
      </c>
      <c r="BW456" s="113">
        <v>0</v>
      </c>
      <c r="BX456" s="113">
        <v>0</v>
      </c>
      <c r="BY456" s="113">
        <v>0</v>
      </c>
      <c r="BZ456" s="113">
        <v>0</v>
      </c>
      <c r="CA456" s="113">
        <v>0</v>
      </c>
      <c r="CB456" s="113">
        <v>0</v>
      </c>
      <c r="CC456" s="113">
        <v>0</v>
      </c>
      <c r="CD456" s="113">
        <v>0</v>
      </c>
      <c r="CE456" s="113">
        <v>0</v>
      </c>
      <c r="CF456" s="113">
        <v>0</v>
      </c>
      <c r="CG456" s="113">
        <v>0</v>
      </c>
      <c r="CH456" s="113">
        <v>0</v>
      </c>
      <c r="CI456" s="113">
        <v>0</v>
      </c>
      <c r="CJ456" s="113">
        <v>0</v>
      </c>
      <c r="CK456" s="113">
        <v>85911</v>
      </c>
      <c r="CL456" s="113">
        <v>0</v>
      </c>
      <c r="CM456" s="113">
        <v>0</v>
      </c>
      <c r="CN456" s="113">
        <v>0</v>
      </c>
      <c r="CO456" s="113">
        <v>0</v>
      </c>
      <c r="CP456" s="113">
        <v>0</v>
      </c>
      <c r="CQ456" s="113">
        <v>0</v>
      </c>
      <c r="CR456" s="113">
        <v>0</v>
      </c>
      <c r="CS456" s="113">
        <v>0</v>
      </c>
      <c r="CT456" s="113">
        <v>0</v>
      </c>
      <c r="CU456" s="113">
        <v>0</v>
      </c>
      <c r="CV456" s="113">
        <v>0</v>
      </c>
      <c r="CW456" s="113">
        <v>0</v>
      </c>
      <c r="CX456" s="113">
        <v>0</v>
      </c>
      <c r="CY456" s="113">
        <v>167937</v>
      </c>
      <c r="CZ456" s="113">
        <v>0</v>
      </c>
      <c r="DA456" s="113">
        <v>0</v>
      </c>
      <c r="DB456" s="113">
        <v>0</v>
      </c>
      <c r="DC456" s="113">
        <v>0</v>
      </c>
      <c r="DD456" s="113">
        <v>0</v>
      </c>
      <c r="DE456" s="113">
        <v>0</v>
      </c>
      <c r="DF456" s="113">
        <v>0</v>
      </c>
      <c r="DG456" s="113">
        <v>0</v>
      </c>
      <c r="DH456" s="113">
        <v>0</v>
      </c>
      <c r="DI456" s="113">
        <v>0</v>
      </c>
      <c r="DJ456" s="113">
        <v>0</v>
      </c>
      <c r="DK456" s="113">
        <v>0</v>
      </c>
      <c r="DL456" s="113">
        <v>0</v>
      </c>
      <c r="DM456" s="113">
        <v>439154.98</v>
      </c>
      <c r="DN456" s="113">
        <v>80295</v>
      </c>
      <c r="DO456" s="113">
        <v>0</v>
      </c>
      <c r="DP456" s="113">
        <v>0</v>
      </c>
      <c r="DQ456" s="113">
        <v>0</v>
      </c>
      <c r="DR456" s="113">
        <v>0</v>
      </c>
      <c r="DS456" s="113">
        <v>0</v>
      </c>
      <c r="DT456" s="113">
        <v>0</v>
      </c>
      <c r="DU456" s="113">
        <v>0</v>
      </c>
      <c r="DV456" s="113">
        <v>0</v>
      </c>
      <c r="DW456" s="113">
        <v>0</v>
      </c>
      <c r="DX456" s="113">
        <v>0</v>
      </c>
      <c r="DY456" s="113">
        <v>0</v>
      </c>
      <c r="DZ456" s="113">
        <v>0</v>
      </c>
      <c r="EA456" s="113">
        <v>0</v>
      </c>
      <c r="EB456" s="113">
        <v>0</v>
      </c>
      <c r="EC456" s="113">
        <v>0</v>
      </c>
      <c r="ED456" s="113">
        <v>0</v>
      </c>
      <c r="EE456" s="113">
        <v>0</v>
      </c>
      <c r="EF456" s="113">
        <v>0</v>
      </c>
      <c r="EG456" s="113">
        <v>0</v>
      </c>
      <c r="EH456" s="113">
        <v>0</v>
      </c>
      <c r="EI456" s="113">
        <v>0</v>
      </c>
      <c r="EJ456" s="113">
        <v>0</v>
      </c>
      <c r="EK456" s="113">
        <v>0</v>
      </c>
      <c r="EL456" s="113">
        <v>0</v>
      </c>
      <c r="EM456" s="113">
        <v>0</v>
      </c>
      <c r="EN456" s="113">
        <v>0</v>
      </c>
      <c r="EO456" s="113">
        <v>0</v>
      </c>
      <c r="EP456" s="113">
        <v>83301</v>
      </c>
      <c r="EQ456" s="113">
        <v>0</v>
      </c>
      <c r="ER456" s="113">
        <v>0</v>
      </c>
      <c r="ES456" s="113">
        <v>0</v>
      </c>
      <c r="ET456" s="113">
        <v>0</v>
      </c>
      <c r="EU456" s="113">
        <v>0</v>
      </c>
      <c r="EV456" s="113">
        <v>0</v>
      </c>
      <c r="EW456" s="113">
        <v>0</v>
      </c>
      <c r="EX456" s="113">
        <v>0</v>
      </c>
      <c r="EY456" s="113">
        <v>0</v>
      </c>
      <c r="EZ456" s="113">
        <v>0</v>
      </c>
      <c r="FA456" s="113">
        <v>0</v>
      </c>
      <c r="FB456" s="113">
        <v>0</v>
      </c>
      <c r="FC456" s="113">
        <v>0</v>
      </c>
      <c r="FD456" s="113">
        <v>0</v>
      </c>
      <c r="FE456" s="113">
        <v>0</v>
      </c>
      <c r="FF456" s="113">
        <v>0</v>
      </c>
      <c r="FG456" s="113">
        <v>0</v>
      </c>
      <c r="FH456" s="113">
        <v>0</v>
      </c>
      <c r="FI456" s="113">
        <v>0</v>
      </c>
      <c r="FJ456" s="113">
        <v>0</v>
      </c>
      <c r="FK456" s="113">
        <v>0</v>
      </c>
      <c r="FL456" s="113">
        <v>0</v>
      </c>
      <c r="FM456" s="113">
        <v>0</v>
      </c>
      <c r="FN456" s="113">
        <v>0</v>
      </c>
      <c r="FO456" s="113">
        <v>0</v>
      </c>
      <c r="FP456" s="113">
        <v>0</v>
      </c>
      <c r="FQ456" s="113">
        <v>0</v>
      </c>
      <c r="FR456" s="113">
        <v>0</v>
      </c>
      <c r="FS456" s="113">
        <v>0</v>
      </c>
      <c r="FT456" s="113">
        <v>0</v>
      </c>
      <c r="FU456" s="113">
        <v>0</v>
      </c>
      <c r="FV456" s="113">
        <v>0</v>
      </c>
      <c r="FW456" s="113">
        <v>0</v>
      </c>
      <c r="FX456" s="113">
        <v>0</v>
      </c>
      <c r="FY456" s="113">
        <v>0</v>
      </c>
      <c r="FZ456" s="113">
        <v>0</v>
      </c>
      <c r="GA456" s="113">
        <v>0</v>
      </c>
      <c r="GB456" s="113">
        <v>0</v>
      </c>
      <c r="GC456" s="113">
        <v>0</v>
      </c>
      <c r="GD456" s="113">
        <v>0</v>
      </c>
      <c r="GE456" s="113">
        <v>0</v>
      </c>
      <c r="GF456" s="113">
        <v>0</v>
      </c>
      <c r="GG456" s="113">
        <v>0</v>
      </c>
      <c r="GH456" s="113">
        <v>0</v>
      </c>
      <c r="GI456" s="113">
        <f>SUM(E456:GH456)</f>
        <v>1117753.0699999998</v>
      </c>
    </row>
    <row r="457" spans="1:191">
      <c r="A457" s="727" t="s">
        <v>0</v>
      </c>
      <c r="B457" s="727"/>
      <c r="C457" s="9" t="s">
        <v>541</v>
      </c>
      <c r="D457" t="s">
        <v>542</v>
      </c>
      <c r="E457" s="113">
        <v>0</v>
      </c>
      <c r="F457" s="113">
        <v>0</v>
      </c>
      <c r="G457" s="113">
        <v>0</v>
      </c>
      <c r="H457" s="113">
        <v>0</v>
      </c>
      <c r="I457" s="113">
        <v>0</v>
      </c>
      <c r="J457" s="113">
        <v>0</v>
      </c>
      <c r="K457" s="113">
        <v>0</v>
      </c>
      <c r="L457" s="113">
        <v>0</v>
      </c>
      <c r="M457" s="113">
        <v>0</v>
      </c>
      <c r="N457" s="113">
        <v>0</v>
      </c>
      <c r="O457" s="113">
        <v>0</v>
      </c>
      <c r="P457" s="113">
        <v>0</v>
      </c>
      <c r="Q457" s="113">
        <v>0</v>
      </c>
      <c r="R457" s="113">
        <v>0</v>
      </c>
      <c r="S457" s="113">
        <v>0</v>
      </c>
      <c r="T457" s="113">
        <v>0</v>
      </c>
      <c r="U457" s="113">
        <v>0</v>
      </c>
      <c r="V457" s="113">
        <v>0</v>
      </c>
      <c r="W457" s="113">
        <v>0</v>
      </c>
      <c r="X457" s="113">
        <v>0</v>
      </c>
      <c r="Y457" s="113">
        <v>0</v>
      </c>
      <c r="Z457" s="113">
        <v>0</v>
      </c>
      <c r="AA457" s="113">
        <v>0</v>
      </c>
      <c r="AB457" s="113">
        <v>0</v>
      </c>
      <c r="AC457" s="113">
        <v>0</v>
      </c>
      <c r="AD457" s="113">
        <v>0</v>
      </c>
      <c r="AE457" s="113">
        <v>0</v>
      </c>
      <c r="AF457" s="113">
        <v>0</v>
      </c>
      <c r="AG457" s="113">
        <v>0</v>
      </c>
      <c r="AH457" s="113">
        <v>0</v>
      </c>
      <c r="AI457" s="113">
        <v>0</v>
      </c>
      <c r="AJ457" s="113">
        <v>0</v>
      </c>
      <c r="AK457" s="113">
        <v>0</v>
      </c>
      <c r="AL457" s="113">
        <v>0</v>
      </c>
      <c r="AM457" s="113">
        <v>0</v>
      </c>
      <c r="AN457" s="113">
        <v>0</v>
      </c>
      <c r="AO457" s="113">
        <v>0</v>
      </c>
      <c r="AP457" s="113">
        <v>19375</v>
      </c>
      <c r="AQ457" s="113">
        <v>0</v>
      </c>
      <c r="AR457" s="113">
        <v>0</v>
      </c>
      <c r="AS457" s="113">
        <v>0</v>
      </c>
      <c r="AT457" s="113">
        <v>0</v>
      </c>
      <c r="AU457" s="113">
        <v>0</v>
      </c>
      <c r="AV457" s="113">
        <v>0</v>
      </c>
      <c r="AW457" s="113">
        <v>0</v>
      </c>
      <c r="AX457" s="113">
        <v>0</v>
      </c>
      <c r="AY457" s="113">
        <v>0</v>
      </c>
      <c r="AZ457" s="113">
        <v>0</v>
      </c>
      <c r="BA457" s="113">
        <v>0</v>
      </c>
      <c r="BB457" s="113">
        <v>0</v>
      </c>
      <c r="BC457" s="113">
        <v>0</v>
      </c>
      <c r="BD457" s="113">
        <v>0</v>
      </c>
      <c r="BE457" s="113">
        <v>0</v>
      </c>
      <c r="BF457" s="113">
        <v>0</v>
      </c>
      <c r="BG457" s="113">
        <v>0</v>
      </c>
      <c r="BH457" s="113">
        <v>0</v>
      </c>
      <c r="BI457" s="113">
        <v>0</v>
      </c>
      <c r="BJ457" s="113">
        <v>0</v>
      </c>
      <c r="BK457" s="113">
        <v>0</v>
      </c>
      <c r="BL457" s="113">
        <v>0</v>
      </c>
      <c r="BM457" s="113">
        <v>0</v>
      </c>
      <c r="BN457" s="113">
        <v>0</v>
      </c>
      <c r="BO457" s="113">
        <v>0</v>
      </c>
      <c r="BP457" s="113">
        <v>0</v>
      </c>
      <c r="BQ457" s="113">
        <v>0</v>
      </c>
      <c r="BR457" s="113">
        <v>0</v>
      </c>
      <c r="BS457" s="113">
        <v>0</v>
      </c>
      <c r="BT457" s="113">
        <v>0</v>
      </c>
      <c r="BU457" s="113">
        <v>0</v>
      </c>
      <c r="BV457" s="113">
        <v>0</v>
      </c>
      <c r="BW457" s="113">
        <v>0</v>
      </c>
      <c r="BX457" s="113">
        <v>0</v>
      </c>
      <c r="BY457" s="113">
        <v>0</v>
      </c>
      <c r="BZ457" s="113">
        <v>0</v>
      </c>
      <c r="CA457" s="113">
        <v>0</v>
      </c>
      <c r="CB457" s="113">
        <v>0</v>
      </c>
      <c r="CC457" s="113">
        <v>0</v>
      </c>
      <c r="CD457" s="113">
        <v>0</v>
      </c>
      <c r="CE457" s="113">
        <v>0</v>
      </c>
      <c r="CF457" s="113">
        <v>0</v>
      </c>
      <c r="CG457" s="113">
        <v>0</v>
      </c>
      <c r="CH457" s="113">
        <v>0</v>
      </c>
      <c r="CI457" s="113">
        <v>0</v>
      </c>
      <c r="CJ457" s="113">
        <v>0</v>
      </c>
      <c r="CK457" s="113">
        <v>0</v>
      </c>
      <c r="CL457" s="113">
        <v>0</v>
      </c>
      <c r="CM457" s="113">
        <v>0</v>
      </c>
      <c r="CN457" s="113">
        <v>0</v>
      </c>
      <c r="CO457" s="113">
        <v>0</v>
      </c>
      <c r="CP457" s="113">
        <v>0</v>
      </c>
      <c r="CQ457" s="113">
        <v>0</v>
      </c>
      <c r="CR457" s="113">
        <v>0</v>
      </c>
      <c r="CS457" s="113">
        <v>0</v>
      </c>
      <c r="CT457" s="113">
        <v>0</v>
      </c>
      <c r="CU457" s="113">
        <v>0</v>
      </c>
      <c r="CV457" s="113">
        <v>0</v>
      </c>
      <c r="CW457" s="113">
        <v>0</v>
      </c>
      <c r="CX457" s="113">
        <v>0</v>
      </c>
      <c r="CY457" s="113">
        <v>0</v>
      </c>
      <c r="CZ457" s="113">
        <v>0</v>
      </c>
      <c r="DA457" s="113">
        <v>0</v>
      </c>
      <c r="DB457" s="113">
        <v>0</v>
      </c>
      <c r="DC457" s="113">
        <v>0</v>
      </c>
      <c r="DD457" s="113">
        <v>0</v>
      </c>
      <c r="DE457" s="113">
        <v>0</v>
      </c>
      <c r="DF457" s="113">
        <v>0</v>
      </c>
      <c r="DG457" s="113">
        <v>0</v>
      </c>
      <c r="DH457" s="113">
        <v>0</v>
      </c>
      <c r="DI457" s="113">
        <v>0</v>
      </c>
      <c r="DJ457" s="113">
        <v>0</v>
      </c>
      <c r="DK457" s="113">
        <v>0</v>
      </c>
      <c r="DL457" s="113">
        <v>0</v>
      </c>
      <c r="DM457" s="113">
        <v>0</v>
      </c>
      <c r="DN457" s="113">
        <v>0</v>
      </c>
      <c r="DO457" s="113">
        <v>0</v>
      </c>
      <c r="DP457" s="113">
        <v>0</v>
      </c>
      <c r="DQ457" s="113">
        <v>0</v>
      </c>
      <c r="DR457" s="113">
        <v>0</v>
      </c>
      <c r="DS457" s="113">
        <v>0</v>
      </c>
      <c r="DT457" s="113">
        <v>0</v>
      </c>
      <c r="DU457" s="113">
        <v>0</v>
      </c>
      <c r="DV457" s="113">
        <v>0</v>
      </c>
      <c r="DW457" s="113">
        <v>0</v>
      </c>
      <c r="DX457" s="113">
        <v>0</v>
      </c>
      <c r="DY457" s="113">
        <v>0</v>
      </c>
      <c r="DZ457" s="113">
        <v>0</v>
      </c>
      <c r="EA457" s="113">
        <v>0</v>
      </c>
      <c r="EB457" s="113">
        <v>0</v>
      </c>
      <c r="EC457" s="113">
        <v>0</v>
      </c>
      <c r="ED457" s="113">
        <v>0</v>
      </c>
      <c r="EE457" s="113">
        <v>0</v>
      </c>
      <c r="EF457" s="113">
        <v>0</v>
      </c>
      <c r="EG457" s="113">
        <v>0</v>
      </c>
      <c r="EH457" s="113">
        <v>0</v>
      </c>
      <c r="EI457" s="113">
        <v>0</v>
      </c>
      <c r="EJ457" s="113">
        <v>0</v>
      </c>
      <c r="EK457" s="113">
        <v>0</v>
      </c>
      <c r="EL457" s="113">
        <v>0</v>
      </c>
      <c r="EM457" s="113">
        <v>0</v>
      </c>
      <c r="EN457" s="113">
        <v>0</v>
      </c>
      <c r="EO457" s="113">
        <v>0</v>
      </c>
      <c r="EP457" s="113">
        <v>0</v>
      </c>
      <c r="EQ457" s="113">
        <v>0</v>
      </c>
      <c r="ER457" s="113">
        <v>0</v>
      </c>
      <c r="ES457" s="113">
        <v>0</v>
      </c>
      <c r="ET457" s="113">
        <v>0</v>
      </c>
      <c r="EU457" s="113">
        <v>0</v>
      </c>
      <c r="EV457" s="113">
        <v>0</v>
      </c>
      <c r="EW457" s="113">
        <v>0</v>
      </c>
      <c r="EX457" s="113">
        <v>0</v>
      </c>
      <c r="EY457" s="113">
        <v>0</v>
      </c>
      <c r="EZ457" s="113">
        <v>0</v>
      </c>
      <c r="FA457" s="113">
        <v>0</v>
      </c>
      <c r="FB457" s="113">
        <v>0</v>
      </c>
      <c r="FC457" s="113">
        <v>0</v>
      </c>
      <c r="FD457" s="113">
        <v>0</v>
      </c>
      <c r="FE457" s="113">
        <v>0</v>
      </c>
      <c r="FF457" s="113">
        <v>0</v>
      </c>
      <c r="FG457" s="113">
        <v>0</v>
      </c>
      <c r="FH457" s="113">
        <v>0</v>
      </c>
      <c r="FI457" s="113">
        <v>0</v>
      </c>
      <c r="FJ457" s="113">
        <v>0</v>
      </c>
      <c r="FK457" s="113">
        <v>0</v>
      </c>
      <c r="FL457" s="113">
        <v>0</v>
      </c>
      <c r="FM457" s="113">
        <v>0</v>
      </c>
      <c r="FN457" s="113">
        <v>0</v>
      </c>
      <c r="FO457" s="113">
        <v>0</v>
      </c>
      <c r="FP457" s="113">
        <v>0</v>
      </c>
      <c r="FQ457" s="113">
        <v>0</v>
      </c>
      <c r="FR457" s="113">
        <v>0</v>
      </c>
      <c r="FS457" s="113">
        <v>0</v>
      </c>
      <c r="FT457" s="113">
        <v>0</v>
      </c>
      <c r="FU457" s="113">
        <v>0</v>
      </c>
      <c r="FV457" s="113">
        <v>0</v>
      </c>
      <c r="FW457" s="113">
        <v>0</v>
      </c>
      <c r="FX457" s="113">
        <v>0</v>
      </c>
      <c r="FY457" s="113">
        <v>0</v>
      </c>
      <c r="FZ457" s="113">
        <v>0</v>
      </c>
      <c r="GA457" s="113">
        <v>0</v>
      </c>
      <c r="GB457" s="113">
        <v>0</v>
      </c>
      <c r="GC457" s="113">
        <v>0</v>
      </c>
      <c r="GD457" s="113">
        <v>0</v>
      </c>
      <c r="GE457" s="113">
        <v>0</v>
      </c>
      <c r="GF457" s="113">
        <v>0</v>
      </c>
      <c r="GG457" s="113">
        <v>0</v>
      </c>
      <c r="GH457" s="113">
        <v>0</v>
      </c>
      <c r="GI457" s="113">
        <f>SUM(E457:GH457)</f>
        <v>19375</v>
      </c>
    </row>
    <row r="458" spans="1:191" ht="10.5">
      <c r="A458" s="7" t="s">
        <v>573</v>
      </c>
      <c r="B458" s="726" t="s">
        <v>574</v>
      </c>
      <c r="C458" s="726"/>
      <c r="D458" s="72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  <c r="AA458" s="116"/>
      <c r="AB458" s="116"/>
      <c r="AC458" s="116"/>
      <c r="AD458" s="116"/>
      <c r="AE458" s="116"/>
      <c r="AF458" s="116"/>
      <c r="AG458" s="116"/>
      <c r="AH458" s="116"/>
      <c r="AI458" s="116"/>
      <c r="AJ458" s="116"/>
      <c r="AK458" s="116"/>
      <c r="AL458" s="116"/>
      <c r="AM458" s="116"/>
      <c r="AN458" s="116"/>
      <c r="AO458" s="116"/>
      <c r="AP458" s="116"/>
      <c r="AQ458" s="116"/>
      <c r="AR458" s="116"/>
      <c r="AS458" s="116"/>
      <c r="AT458" s="116"/>
      <c r="AU458" s="116"/>
      <c r="AV458" s="116"/>
      <c r="AW458" s="116"/>
      <c r="AX458" s="116"/>
      <c r="AY458" s="116"/>
      <c r="AZ458" s="116"/>
      <c r="BA458" s="116"/>
      <c r="BB458" s="116"/>
      <c r="BC458" s="116"/>
      <c r="BD458" s="116"/>
      <c r="BE458" s="116"/>
      <c r="BF458" s="116"/>
      <c r="BG458" s="116"/>
      <c r="BH458" s="116"/>
      <c r="BI458" s="116"/>
      <c r="BJ458" s="116"/>
      <c r="BK458" s="116"/>
      <c r="BL458" s="116"/>
      <c r="BM458" s="116"/>
      <c r="BN458" s="116"/>
      <c r="BO458" s="116"/>
      <c r="BP458" s="116"/>
      <c r="BQ458" s="116"/>
      <c r="BR458" s="116"/>
      <c r="BS458" s="116"/>
      <c r="BT458" s="116"/>
      <c r="BU458" s="116"/>
      <c r="BV458" s="116"/>
      <c r="BW458" s="116"/>
      <c r="BX458" s="116"/>
      <c r="BY458" s="116"/>
      <c r="BZ458" s="116"/>
      <c r="CA458" s="116"/>
      <c r="CB458" s="116"/>
      <c r="CC458" s="116"/>
      <c r="CD458" s="116"/>
      <c r="CE458" s="116"/>
      <c r="CF458" s="116"/>
      <c r="CG458" s="116"/>
      <c r="CH458" s="116"/>
      <c r="CI458" s="116"/>
      <c r="CJ458" s="116"/>
      <c r="CK458" s="116"/>
      <c r="CL458" s="116"/>
      <c r="CM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6"/>
      <c r="CX458" s="116"/>
      <c r="CY458" s="116"/>
      <c r="CZ458" s="116"/>
      <c r="DA458" s="116"/>
      <c r="DB458" s="116"/>
      <c r="DC458" s="116"/>
      <c r="DD458" s="116"/>
      <c r="DE458" s="116"/>
      <c r="DF458" s="116"/>
      <c r="DG458" s="116"/>
      <c r="DH458" s="116"/>
      <c r="DI458" s="116"/>
      <c r="DJ458" s="116"/>
      <c r="DK458" s="116"/>
      <c r="DL458" s="116"/>
      <c r="DM458" s="116"/>
      <c r="DN458" s="116"/>
      <c r="DO458" s="116"/>
      <c r="DP458" s="116"/>
      <c r="DQ458" s="116"/>
      <c r="DR458" s="116"/>
      <c r="DS458" s="116"/>
      <c r="DT458" s="116"/>
      <c r="DU458" s="116"/>
      <c r="DV458" s="116"/>
      <c r="DW458" s="116"/>
      <c r="DX458" s="116"/>
      <c r="DY458" s="116"/>
      <c r="DZ458" s="116"/>
      <c r="EA458" s="116"/>
      <c r="EB458" s="116"/>
      <c r="EC458" s="116"/>
      <c r="ED458" s="116"/>
      <c r="EE458" s="116"/>
      <c r="EF458" s="116"/>
      <c r="EG458" s="116"/>
      <c r="EH458" s="116"/>
      <c r="EI458" s="116"/>
      <c r="EJ458" s="116"/>
      <c r="EK458" s="116"/>
      <c r="EL458" s="116"/>
      <c r="EM458" s="116"/>
      <c r="EN458" s="116"/>
      <c r="EO458" s="116"/>
      <c r="EP458" s="116"/>
      <c r="EQ458" s="116"/>
      <c r="ER458" s="116"/>
      <c r="ES458" s="116"/>
      <c r="ET458" s="116"/>
      <c r="EU458" s="116"/>
      <c r="EV458" s="116"/>
      <c r="EW458" s="116"/>
      <c r="EX458" s="116"/>
      <c r="EY458" s="116"/>
      <c r="EZ458" s="116"/>
      <c r="FA458" s="116"/>
      <c r="FB458" s="116"/>
      <c r="FC458" s="116"/>
      <c r="FD458" s="116"/>
      <c r="FE458" s="116"/>
      <c r="FF458" s="116"/>
      <c r="FG458" s="116"/>
      <c r="FH458" s="116"/>
      <c r="FI458" s="116"/>
      <c r="FJ458" s="116"/>
      <c r="FK458" s="116"/>
      <c r="FL458" s="116"/>
      <c r="FM458" s="116"/>
      <c r="FN458" s="116"/>
      <c r="FO458" s="116"/>
      <c r="FP458" s="116"/>
      <c r="FQ458" s="116"/>
      <c r="FR458" s="116"/>
      <c r="FS458" s="116"/>
      <c r="FT458" s="116"/>
      <c r="FU458" s="116"/>
      <c r="FV458" s="116"/>
      <c r="FW458" s="116"/>
      <c r="FX458" s="116"/>
      <c r="FY458" s="116"/>
      <c r="FZ458" s="116"/>
      <c r="GA458" s="116"/>
      <c r="GB458" s="116"/>
      <c r="GC458" s="116"/>
      <c r="GD458" s="116"/>
      <c r="GE458" s="116"/>
      <c r="GF458" s="116"/>
      <c r="GG458" s="116"/>
      <c r="GH458" s="116"/>
      <c r="GI458" s="116"/>
    </row>
    <row r="459" spans="1:191">
      <c r="A459" s="727" t="s">
        <v>0</v>
      </c>
      <c r="B459" s="727"/>
      <c r="C459" s="9" t="s">
        <v>244</v>
      </c>
      <c r="D459" t="s">
        <v>245</v>
      </c>
      <c r="E459" s="113">
        <v>0</v>
      </c>
      <c r="F459" s="113">
        <v>0</v>
      </c>
      <c r="G459" s="113">
        <v>0</v>
      </c>
      <c r="H459" s="113">
        <v>0</v>
      </c>
      <c r="I459" s="113">
        <v>0</v>
      </c>
      <c r="J459" s="113">
        <v>0</v>
      </c>
      <c r="K459" s="113">
        <v>0</v>
      </c>
      <c r="L459" s="113">
        <v>0</v>
      </c>
      <c r="M459" s="113">
        <v>0</v>
      </c>
      <c r="N459" s="113">
        <v>0</v>
      </c>
      <c r="O459" s="113">
        <v>0</v>
      </c>
      <c r="P459" s="113">
        <v>0</v>
      </c>
      <c r="Q459" s="113">
        <v>0</v>
      </c>
      <c r="R459" s="113">
        <v>0</v>
      </c>
      <c r="S459" s="113">
        <v>0</v>
      </c>
      <c r="T459" s="113">
        <v>0</v>
      </c>
      <c r="U459" s="113">
        <v>0</v>
      </c>
      <c r="V459" s="113">
        <v>390543.02</v>
      </c>
      <c r="W459" s="113">
        <v>0</v>
      </c>
      <c r="X459" s="113">
        <v>0</v>
      </c>
      <c r="Y459" s="113">
        <v>0</v>
      </c>
      <c r="Z459" s="113">
        <v>0</v>
      </c>
      <c r="AA459" s="113">
        <v>0</v>
      </c>
      <c r="AB459" s="113">
        <v>0</v>
      </c>
      <c r="AC459" s="113">
        <v>0</v>
      </c>
      <c r="AD459" s="113">
        <v>0</v>
      </c>
      <c r="AE459" s="113">
        <v>0</v>
      </c>
      <c r="AF459" s="113">
        <v>0</v>
      </c>
      <c r="AG459" s="113">
        <v>0</v>
      </c>
      <c r="AH459" s="113">
        <v>0</v>
      </c>
      <c r="AI459" s="113">
        <v>0</v>
      </c>
      <c r="AJ459" s="113">
        <v>0</v>
      </c>
      <c r="AK459" s="113">
        <v>0</v>
      </c>
      <c r="AL459" s="113">
        <v>0</v>
      </c>
      <c r="AM459" s="113">
        <v>0</v>
      </c>
      <c r="AN459" s="113">
        <v>0</v>
      </c>
      <c r="AO459" s="113">
        <v>0</v>
      </c>
      <c r="AP459" s="113">
        <v>0</v>
      </c>
      <c r="AQ459" s="113">
        <v>0</v>
      </c>
      <c r="AR459" s="113">
        <v>0</v>
      </c>
      <c r="AS459" s="113">
        <v>0</v>
      </c>
      <c r="AT459" s="113">
        <v>0</v>
      </c>
      <c r="AU459" s="113">
        <v>0</v>
      </c>
      <c r="AV459" s="113">
        <v>0</v>
      </c>
      <c r="AW459" s="113">
        <v>0</v>
      </c>
      <c r="AX459" s="113">
        <v>0</v>
      </c>
      <c r="AY459" s="113">
        <v>0</v>
      </c>
      <c r="AZ459" s="113">
        <v>0</v>
      </c>
      <c r="BA459" s="113">
        <v>0</v>
      </c>
      <c r="BB459" s="113">
        <v>0</v>
      </c>
      <c r="BC459" s="113">
        <v>0</v>
      </c>
      <c r="BD459" s="113">
        <v>0</v>
      </c>
      <c r="BE459" s="113">
        <v>0</v>
      </c>
      <c r="BF459" s="113">
        <v>0</v>
      </c>
      <c r="BG459" s="113">
        <v>0</v>
      </c>
      <c r="BH459" s="113">
        <v>0</v>
      </c>
      <c r="BI459" s="113">
        <v>0</v>
      </c>
      <c r="BJ459" s="113">
        <v>0</v>
      </c>
      <c r="BK459" s="113">
        <v>0</v>
      </c>
      <c r="BL459" s="113">
        <v>0</v>
      </c>
      <c r="BM459" s="113">
        <v>0</v>
      </c>
      <c r="BN459" s="113">
        <v>0</v>
      </c>
      <c r="BO459" s="113">
        <v>0</v>
      </c>
      <c r="BP459" s="113">
        <v>0</v>
      </c>
      <c r="BQ459" s="113">
        <v>0</v>
      </c>
      <c r="BR459" s="113">
        <v>0</v>
      </c>
      <c r="BS459" s="113">
        <v>0</v>
      </c>
      <c r="BT459" s="113">
        <v>0</v>
      </c>
      <c r="BU459" s="113">
        <v>0</v>
      </c>
      <c r="BV459" s="113">
        <v>0</v>
      </c>
      <c r="BW459" s="113">
        <v>0</v>
      </c>
      <c r="BX459" s="113">
        <v>0</v>
      </c>
      <c r="BY459" s="113">
        <v>0</v>
      </c>
      <c r="BZ459" s="113">
        <v>0</v>
      </c>
      <c r="CA459" s="113">
        <v>0</v>
      </c>
      <c r="CB459" s="113">
        <v>0</v>
      </c>
      <c r="CC459" s="113">
        <v>0</v>
      </c>
      <c r="CD459" s="113">
        <v>0</v>
      </c>
      <c r="CE459" s="113">
        <v>0</v>
      </c>
      <c r="CF459" s="113">
        <v>0</v>
      </c>
      <c r="CG459" s="113">
        <v>0</v>
      </c>
      <c r="CH459" s="113">
        <v>67628.639999999999</v>
      </c>
      <c r="CI459" s="113">
        <v>0</v>
      </c>
      <c r="CJ459" s="113">
        <v>0</v>
      </c>
      <c r="CK459" s="113">
        <v>0</v>
      </c>
      <c r="CL459" s="113">
        <v>0</v>
      </c>
      <c r="CM459" s="113">
        <v>0</v>
      </c>
      <c r="CN459" s="113">
        <v>0</v>
      </c>
      <c r="CO459" s="113">
        <v>0</v>
      </c>
      <c r="CP459" s="113">
        <v>0</v>
      </c>
      <c r="CQ459" s="113">
        <v>0</v>
      </c>
      <c r="CR459" s="113">
        <v>0</v>
      </c>
      <c r="CS459" s="113">
        <v>0</v>
      </c>
      <c r="CT459" s="113">
        <v>0</v>
      </c>
      <c r="CU459" s="113">
        <v>0</v>
      </c>
      <c r="CV459" s="113">
        <v>0</v>
      </c>
      <c r="CW459" s="113">
        <v>0</v>
      </c>
      <c r="CX459" s="113">
        <v>80305.84</v>
      </c>
      <c r="CY459" s="113">
        <v>0</v>
      </c>
      <c r="CZ459" s="113">
        <v>0</v>
      </c>
      <c r="DA459" s="113">
        <v>0</v>
      </c>
      <c r="DB459" s="113">
        <v>0</v>
      </c>
      <c r="DC459" s="113">
        <v>0</v>
      </c>
      <c r="DD459" s="113">
        <v>0</v>
      </c>
      <c r="DE459" s="113">
        <v>0</v>
      </c>
      <c r="DF459" s="113">
        <v>0</v>
      </c>
      <c r="DG459" s="113">
        <v>0</v>
      </c>
      <c r="DH459" s="113">
        <v>0</v>
      </c>
      <c r="DI459" s="113">
        <v>0</v>
      </c>
      <c r="DJ459" s="113">
        <v>0</v>
      </c>
      <c r="DK459" s="113">
        <v>0</v>
      </c>
      <c r="DL459" s="113">
        <v>0</v>
      </c>
      <c r="DM459" s="113">
        <v>0</v>
      </c>
      <c r="DN459" s="113">
        <v>0</v>
      </c>
      <c r="DO459" s="113">
        <v>0</v>
      </c>
      <c r="DP459" s="113">
        <v>0</v>
      </c>
      <c r="DQ459" s="113">
        <v>0</v>
      </c>
      <c r="DR459" s="113">
        <v>0</v>
      </c>
      <c r="DS459" s="113">
        <v>0</v>
      </c>
      <c r="DT459" s="113">
        <v>0</v>
      </c>
      <c r="DU459" s="113">
        <v>0</v>
      </c>
      <c r="DV459" s="113">
        <v>0</v>
      </c>
      <c r="DW459" s="113">
        <v>0</v>
      </c>
      <c r="DX459" s="113">
        <v>0</v>
      </c>
      <c r="DY459" s="113">
        <v>34790</v>
      </c>
      <c r="DZ459" s="113">
        <v>0</v>
      </c>
      <c r="EA459" s="113">
        <v>0</v>
      </c>
      <c r="EB459" s="113">
        <v>0</v>
      </c>
      <c r="EC459" s="113">
        <v>0</v>
      </c>
      <c r="ED459" s="113">
        <v>0</v>
      </c>
      <c r="EE459" s="113">
        <v>0</v>
      </c>
      <c r="EF459" s="113">
        <v>0</v>
      </c>
      <c r="EG459" s="113">
        <v>0</v>
      </c>
      <c r="EH459" s="113">
        <v>0</v>
      </c>
      <c r="EI459" s="113">
        <v>0</v>
      </c>
      <c r="EJ459" s="113">
        <v>0</v>
      </c>
      <c r="EK459" s="113">
        <v>0</v>
      </c>
      <c r="EL459" s="113">
        <v>0</v>
      </c>
      <c r="EM459" s="113">
        <v>0</v>
      </c>
      <c r="EN459" s="113">
        <v>0</v>
      </c>
      <c r="EO459" s="113">
        <v>0</v>
      </c>
      <c r="EP459" s="113">
        <v>0</v>
      </c>
      <c r="EQ459" s="113">
        <v>0</v>
      </c>
      <c r="ER459" s="113">
        <v>0</v>
      </c>
      <c r="ES459" s="113">
        <v>0</v>
      </c>
      <c r="ET459" s="113">
        <v>0</v>
      </c>
      <c r="EU459" s="113">
        <v>0</v>
      </c>
      <c r="EV459" s="113">
        <v>0</v>
      </c>
      <c r="EW459" s="113">
        <v>0</v>
      </c>
      <c r="EX459" s="113">
        <v>0</v>
      </c>
      <c r="EY459" s="113">
        <v>0</v>
      </c>
      <c r="EZ459" s="113">
        <v>0</v>
      </c>
      <c r="FA459" s="113">
        <v>0</v>
      </c>
      <c r="FB459" s="113">
        <v>0</v>
      </c>
      <c r="FC459" s="113">
        <v>0</v>
      </c>
      <c r="FD459" s="113">
        <v>0</v>
      </c>
      <c r="FE459" s="113">
        <v>0</v>
      </c>
      <c r="FF459" s="113">
        <v>0</v>
      </c>
      <c r="FG459" s="113">
        <v>0</v>
      </c>
      <c r="FH459" s="113">
        <v>0</v>
      </c>
      <c r="FI459" s="113">
        <v>0</v>
      </c>
      <c r="FJ459" s="113">
        <v>0</v>
      </c>
      <c r="FK459" s="113">
        <v>0</v>
      </c>
      <c r="FL459" s="113">
        <v>0</v>
      </c>
      <c r="FM459" s="113">
        <v>0</v>
      </c>
      <c r="FN459" s="113">
        <v>0</v>
      </c>
      <c r="FO459" s="113">
        <v>0</v>
      </c>
      <c r="FP459" s="113">
        <v>0</v>
      </c>
      <c r="FQ459" s="113">
        <v>0</v>
      </c>
      <c r="FR459" s="113">
        <v>0</v>
      </c>
      <c r="FS459" s="113">
        <v>0</v>
      </c>
      <c r="FT459" s="113">
        <v>0</v>
      </c>
      <c r="FU459" s="113">
        <v>0</v>
      </c>
      <c r="FV459" s="113">
        <v>0</v>
      </c>
      <c r="FW459" s="113">
        <v>0</v>
      </c>
      <c r="FX459" s="113">
        <v>0</v>
      </c>
      <c r="FY459" s="113">
        <v>0</v>
      </c>
      <c r="FZ459" s="113">
        <v>0</v>
      </c>
      <c r="GA459" s="113">
        <v>0</v>
      </c>
      <c r="GB459" s="113">
        <v>0</v>
      </c>
      <c r="GC459" s="113">
        <v>0</v>
      </c>
      <c r="GD459" s="113">
        <v>0</v>
      </c>
      <c r="GE459" s="113">
        <v>0</v>
      </c>
      <c r="GF459" s="113">
        <v>0</v>
      </c>
      <c r="GG459" s="113">
        <v>0</v>
      </c>
      <c r="GH459" s="113">
        <v>0</v>
      </c>
      <c r="GI459" s="113">
        <f>SUM(E459:GH459)</f>
        <v>573267.5</v>
      </c>
    </row>
    <row r="460" spans="1:191" ht="10.5">
      <c r="A460" s="7" t="s">
        <v>575</v>
      </c>
      <c r="B460" s="726" t="s">
        <v>576</v>
      </c>
      <c r="C460" s="726"/>
      <c r="D460" s="72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  <c r="AA460" s="116"/>
      <c r="AB460" s="116"/>
      <c r="AC460" s="116"/>
      <c r="AD460" s="116"/>
      <c r="AE460" s="116"/>
      <c r="AF460" s="116"/>
      <c r="AG460" s="116"/>
      <c r="AH460" s="116"/>
      <c r="AI460" s="116"/>
      <c r="AJ460" s="116"/>
      <c r="AK460" s="116"/>
      <c r="AL460" s="116"/>
      <c r="AM460" s="116"/>
      <c r="AN460" s="116"/>
      <c r="AO460" s="116"/>
      <c r="AP460" s="116"/>
      <c r="AQ460" s="116"/>
      <c r="AR460" s="116"/>
      <c r="AS460" s="116"/>
      <c r="AT460" s="116"/>
      <c r="AU460" s="116"/>
      <c r="AV460" s="116"/>
      <c r="AW460" s="116"/>
      <c r="AX460" s="116"/>
      <c r="AY460" s="116"/>
      <c r="AZ460" s="116"/>
      <c r="BA460" s="116"/>
      <c r="BB460" s="116"/>
      <c r="BC460" s="116"/>
      <c r="BD460" s="116"/>
      <c r="BE460" s="116"/>
      <c r="BF460" s="116"/>
      <c r="BG460" s="116"/>
      <c r="BH460" s="116"/>
      <c r="BI460" s="116"/>
      <c r="BJ460" s="116"/>
      <c r="BK460" s="116"/>
      <c r="BL460" s="116"/>
      <c r="BM460" s="116"/>
      <c r="BN460" s="116"/>
      <c r="BO460" s="116"/>
      <c r="BP460" s="116"/>
      <c r="BQ460" s="116"/>
      <c r="BR460" s="116"/>
      <c r="BS460" s="116"/>
      <c r="BT460" s="116"/>
      <c r="BU460" s="116"/>
      <c r="BV460" s="116"/>
      <c r="BW460" s="116"/>
      <c r="BX460" s="116"/>
      <c r="BY460" s="116"/>
      <c r="BZ460" s="116"/>
      <c r="CA460" s="116"/>
      <c r="CB460" s="116"/>
      <c r="CC460" s="116"/>
      <c r="CD460" s="116"/>
      <c r="CE460" s="116"/>
      <c r="CF460" s="116"/>
      <c r="CG460" s="116"/>
      <c r="CH460" s="116"/>
      <c r="CI460" s="116"/>
      <c r="CJ460" s="116"/>
      <c r="CK460" s="116"/>
      <c r="CL460" s="116"/>
      <c r="CM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6"/>
      <c r="CX460" s="116"/>
      <c r="CY460" s="116"/>
      <c r="CZ460" s="116"/>
      <c r="DA460" s="116"/>
      <c r="DB460" s="116"/>
      <c r="DC460" s="116"/>
      <c r="DD460" s="116"/>
      <c r="DE460" s="116"/>
      <c r="DF460" s="116"/>
      <c r="DG460" s="116"/>
      <c r="DH460" s="116"/>
      <c r="DI460" s="116"/>
      <c r="DJ460" s="116"/>
      <c r="DK460" s="116"/>
      <c r="DL460" s="116"/>
      <c r="DM460" s="116"/>
      <c r="DN460" s="116"/>
      <c r="DO460" s="116"/>
      <c r="DP460" s="116"/>
      <c r="DQ460" s="116"/>
      <c r="DR460" s="116"/>
      <c r="DS460" s="116"/>
      <c r="DT460" s="116"/>
      <c r="DU460" s="116"/>
      <c r="DV460" s="116"/>
      <c r="DW460" s="116"/>
      <c r="DX460" s="116"/>
      <c r="DY460" s="116"/>
      <c r="DZ460" s="116"/>
      <c r="EA460" s="116"/>
      <c r="EB460" s="116"/>
      <c r="EC460" s="116"/>
      <c r="ED460" s="116"/>
      <c r="EE460" s="116"/>
      <c r="EF460" s="116"/>
      <c r="EG460" s="116"/>
      <c r="EH460" s="116"/>
      <c r="EI460" s="116"/>
      <c r="EJ460" s="116"/>
      <c r="EK460" s="116"/>
      <c r="EL460" s="116"/>
      <c r="EM460" s="116"/>
      <c r="EN460" s="116"/>
      <c r="EO460" s="116"/>
      <c r="EP460" s="116"/>
      <c r="EQ460" s="116"/>
      <c r="ER460" s="116"/>
      <c r="ES460" s="116"/>
      <c r="ET460" s="116"/>
      <c r="EU460" s="116"/>
      <c r="EV460" s="116"/>
      <c r="EW460" s="116"/>
      <c r="EX460" s="116"/>
      <c r="EY460" s="116"/>
      <c r="EZ460" s="116"/>
      <c r="FA460" s="116"/>
      <c r="FB460" s="116"/>
      <c r="FC460" s="116"/>
      <c r="FD460" s="116"/>
      <c r="FE460" s="116"/>
      <c r="FF460" s="116"/>
      <c r="FG460" s="116"/>
      <c r="FH460" s="116"/>
      <c r="FI460" s="116"/>
      <c r="FJ460" s="116"/>
      <c r="FK460" s="116"/>
      <c r="FL460" s="116"/>
      <c r="FM460" s="116"/>
      <c r="FN460" s="116"/>
      <c r="FO460" s="116"/>
      <c r="FP460" s="116"/>
      <c r="FQ460" s="116"/>
      <c r="FR460" s="116"/>
      <c r="FS460" s="116"/>
      <c r="FT460" s="116"/>
      <c r="FU460" s="116"/>
      <c r="FV460" s="116"/>
      <c r="FW460" s="116"/>
      <c r="FX460" s="116"/>
      <c r="FY460" s="116"/>
      <c r="FZ460" s="116"/>
      <c r="GA460" s="116"/>
      <c r="GB460" s="116"/>
      <c r="GC460" s="116"/>
      <c r="GD460" s="116"/>
      <c r="GE460" s="116"/>
      <c r="GF460" s="116"/>
      <c r="GG460" s="116"/>
      <c r="GH460" s="116"/>
      <c r="GI460" s="116"/>
    </row>
    <row r="461" spans="1:191">
      <c r="A461" s="727" t="s">
        <v>0</v>
      </c>
      <c r="B461" s="727"/>
      <c r="C461" s="9" t="s">
        <v>233</v>
      </c>
      <c r="D461" t="s">
        <v>234</v>
      </c>
      <c r="E461" s="113">
        <v>0</v>
      </c>
      <c r="F461" s="113">
        <v>0</v>
      </c>
      <c r="G461" s="113">
        <v>0</v>
      </c>
      <c r="H461" s="113">
        <v>0</v>
      </c>
      <c r="I461" s="113">
        <v>0</v>
      </c>
      <c r="J461" s="113">
        <v>0</v>
      </c>
      <c r="K461" s="113">
        <v>0</v>
      </c>
      <c r="L461" s="113">
        <v>0</v>
      </c>
      <c r="M461" s="113">
        <v>0</v>
      </c>
      <c r="N461" s="113">
        <v>0</v>
      </c>
      <c r="O461" s="113">
        <v>0</v>
      </c>
      <c r="P461" s="113">
        <v>0</v>
      </c>
      <c r="Q461" s="113">
        <v>0</v>
      </c>
      <c r="R461" s="113">
        <v>0</v>
      </c>
      <c r="S461" s="113">
        <v>0</v>
      </c>
      <c r="T461" s="113">
        <v>0</v>
      </c>
      <c r="U461" s="113">
        <v>0</v>
      </c>
      <c r="V461" s="113">
        <v>123</v>
      </c>
      <c r="W461" s="113">
        <v>0</v>
      </c>
      <c r="X461" s="113">
        <v>0</v>
      </c>
      <c r="Y461" s="113">
        <v>0</v>
      </c>
      <c r="Z461" s="113">
        <v>0</v>
      </c>
      <c r="AA461" s="113">
        <v>0</v>
      </c>
      <c r="AB461" s="113">
        <v>0</v>
      </c>
      <c r="AC461" s="113">
        <v>0</v>
      </c>
      <c r="AD461" s="113">
        <v>0</v>
      </c>
      <c r="AE461" s="113">
        <v>0</v>
      </c>
      <c r="AF461" s="113">
        <v>0</v>
      </c>
      <c r="AG461" s="113">
        <v>0</v>
      </c>
      <c r="AH461" s="113">
        <v>0</v>
      </c>
      <c r="AI461" s="113">
        <v>0</v>
      </c>
      <c r="AJ461" s="113">
        <v>0</v>
      </c>
      <c r="AK461" s="113">
        <v>0</v>
      </c>
      <c r="AL461" s="113">
        <v>0</v>
      </c>
      <c r="AM461" s="113">
        <v>0</v>
      </c>
      <c r="AN461" s="113">
        <v>0</v>
      </c>
      <c r="AO461" s="113">
        <v>0</v>
      </c>
      <c r="AP461" s="113">
        <v>0</v>
      </c>
      <c r="AQ461" s="113">
        <v>0</v>
      </c>
      <c r="AR461" s="113">
        <v>0</v>
      </c>
      <c r="AS461" s="113">
        <v>0</v>
      </c>
      <c r="AT461" s="113">
        <v>0</v>
      </c>
      <c r="AU461" s="113">
        <v>0</v>
      </c>
      <c r="AV461" s="113">
        <v>0</v>
      </c>
      <c r="AW461" s="113">
        <v>0</v>
      </c>
      <c r="AX461" s="113">
        <v>0</v>
      </c>
      <c r="AY461" s="113">
        <v>0</v>
      </c>
      <c r="AZ461" s="113">
        <v>0</v>
      </c>
      <c r="BA461" s="113">
        <v>0</v>
      </c>
      <c r="BB461" s="113">
        <v>0</v>
      </c>
      <c r="BC461" s="113">
        <v>0</v>
      </c>
      <c r="BD461" s="113">
        <v>0</v>
      </c>
      <c r="BE461" s="113">
        <v>0</v>
      </c>
      <c r="BF461" s="113">
        <v>0</v>
      </c>
      <c r="BG461" s="113">
        <v>0</v>
      </c>
      <c r="BH461" s="113">
        <v>0</v>
      </c>
      <c r="BI461" s="113">
        <v>0</v>
      </c>
      <c r="BJ461" s="113">
        <v>0</v>
      </c>
      <c r="BK461" s="113">
        <v>0</v>
      </c>
      <c r="BL461" s="113">
        <v>0</v>
      </c>
      <c r="BM461" s="113">
        <v>0</v>
      </c>
      <c r="BN461" s="113">
        <v>0</v>
      </c>
      <c r="BO461" s="113">
        <v>0</v>
      </c>
      <c r="BP461" s="113">
        <v>0</v>
      </c>
      <c r="BQ461" s="113">
        <v>0</v>
      </c>
      <c r="BR461" s="113">
        <v>0</v>
      </c>
      <c r="BS461" s="113">
        <v>0</v>
      </c>
      <c r="BT461" s="113">
        <v>0</v>
      </c>
      <c r="BU461" s="113">
        <v>0</v>
      </c>
      <c r="BV461" s="113">
        <v>0</v>
      </c>
      <c r="BW461" s="113">
        <v>0</v>
      </c>
      <c r="BX461" s="113">
        <v>0</v>
      </c>
      <c r="BY461" s="113">
        <v>0</v>
      </c>
      <c r="BZ461" s="113">
        <v>562</v>
      </c>
      <c r="CA461" s="113">
        <v>0</v>
      </c>
      <c r="CB461" s="113">
        <v>0</v>
      </c>
      <c r="CC461" s="113">
        <v>0</v>
      </c>
      <c r="CD461" s="113">
        <v>0</v>
      </c>
      <c r="CE461" s="113">
        <v>0</v>
      </c>
      <c r="CF461" s="113">
        <v>0</v>
      </c>
      <c r="CG461" s="113">
        <v>0</v>
      </c>
      <c r="CH461" s="113">
        <v>0</v>
      </c>
      <c r="CI461" s="113">
        <v>0</v>
      </c>
      <c r="CJ461" s="113">
        <v>0</v>
      </c>
      <c r="CK461" s="113">
        <v>0</v>
      </c>
      <c r="CL461" s="113">
        <v>0</v>
      </c>
      <c r="CM461" s="113">
        <v>0</v>
      </c>
      <c r="CN461" s="113">
        <v>0</v>
      </c>
      <c r="CO461" s="113">
        <v>0</v>
      </c>
      <c r="CP461" s="113">
        <v>0</v>
      </c>
      <c r="CQ461" s="113">
        <v>0</v>
      </c>
      <c r="CR461" s="113">
        <v>0</v>
      </c>
      <c r="CS461" s="113">
        <v>0</v>
      </c>
      <c r="CT461" s="113">
        <v>0</v>
      </c>
      <c r="CU461" s="113">
        <v>0</v>
      </c>
      <c r="CV461" s="113">
        <v>0</v>
      </c>
      <c r="CW461" s="113">
        <v>0</v>
      </c>
      <c r="CX461" s="113">
        <v>0</v>
      </c>
      <c r="CY461" s="113">
        <v>0</v>
      </c>
      <c r="CZ461" s="113">
        <v>0</v>
      </c>
      <c r="DA461" s="113">
        <v>0</v>
      </c>
      <c r="DB461" s="113">
        <v>0</v>
      </c>
      <c r="DC461" s="113">
        <v>0</v>
      </c>
      <c r="DD461" s="113">
        <v>0</v>
      </c>
      <c r="DE461" s="113">
        <v>0</v>
      </c>
      <c r="DF461" s="113">
        <v>0</v>
      </c>
      <c r="DG461" s="113">
        <v>1719.6</v>
      </c>
      <c r="DH461" s="113">
        <v>0</v>
      </c>
      <c r="DI461" s="113">
        <v>0</v>
      </c>
      <c r="DJ461" s="113">
        <v>0</v>
      </c>
      <c r="DK461" s="113">
        <v>0</v>
      </c>
      <c r="DL461" s="113">
        <v>0</v>
      </c>
      <c r="DM461" s="113">
        <v>0</v>
      </c>
      <c r="DN461" s="113">
        <v>0</v>
      </c>
      <c r="DO461" s="113">
        <v>0</v>
      </c>
      <c r="DP461" s="113">
        <v>0</v>
      </c>
      <c r="DQ461" s="113">
        <v>0</v>
      </c>
      <c r="DR461" s="113">
        <v>0</v>
      </c>
      <c r="DS461" s="113">
        <v>1000</v>
      </c>
      <c r="DT461" s="113">
        <v>0</v>
      </c>
      <c r="DU461" s="113">
        <v>0</v>
      </c>
      <c r="DV461" s="113">
        <v>0</v>
      </c>
      <c r="DW461" s="113">
        <v>0</v>
      </c>
      <c r="DX461" s="113">
        <v>0</v>
      </c>
      <c r="DY461" s="113">
        <v>0</v>
      </c>
      <c r="DZ461" s="113">
        <v>0</v>
      </c>
      <c r="EA461" s="113">
        <v>0</v>
      </c>
      <c r="EB461" s="113">
        <v>0</v>
      </c>
      <c r="EC461" s="113">
        <v>0</v>
      </c>
      <c r="ED461" s="113">
        <v>0</v>
      </c>
      <c r="EE461" s="113">
        <v>0</v>
      </c>
      <c r="EF461" s="113">
        <v>0</v>
      </c>
      <c r="EG461" s="113">
        <v>0</v>
      </c>
      <c r="EH461" s="113">
        <v>0</v>
      </c>
      <c r="EI461" s="113">
        <v>0</v>
      </c>
      <c r="EJ461" s="113">
        <v>0</v>
      </c>
      <c r="EK461" s="113">
        <v>0</v>
      </c>
      <c r="EL461" s="113">
        <v>0</v>
      </c>
      <c r="EM461" s="113">
        <v>0</v>
      </c>
      <c r="EN461" s="113">
        <v>0</v>
      </c>
      <c r="EO461" s="113">
        <v>0</v>
      </c>
      <c r="EP461" s="113">
        <v>0</v>
      </c>
      <c r="EQ461" s="113">
        <v>0</v>
      </c>
      <c r="ER461" s="113">
        <v>0</v>
      </c>
      <c r="ES461" s="113">
        <v>0</v>
      </c>
      <c r="ET461" s="113">
        <v>0</v>
      </c>
      <c r="EU461" s="113">
        <v>0</v>
      </c>
      <c r="EV461" s="113">
        <v>0</v>
      </c>
      <c r="EW461" s="113">
        <v>0</v>
      </c>
      <c r="EX461" s="113">
        <v>0</v>
      </c>
      <c r="EY461" s="113">
        <v>0</v>
      </c>
      <c r="EZ461" s="113">
        <v>0</v>
      </c>
      <c r="FA461" s="113">
        <v>0</v>
      </c>
      <c r="FB461" s="113">
        <v>0</v>
      </c>
      <c r="FC461" s="113">
        <v>0</v>
      </c>
      <c r="FD461" s="113">
        <v>0</v>
      </c>
      <c r="FE461" s="113">
        <v>0</v>
      </c>
      <c r="FF461" s="113">
        <v>0</v>
      </c>
      <c r="FG461" s="113">
        <v>0</v>
      </c>
      <c r="FH461" s="113">
        <v>0</v>
      </c>
      <c r="FI461" s="113">
        <v>0</v>
      </c>
      <c r="FJ461" s="113">
        <v>0</v>
      </c>
      <c r="FK461" s="113">
        <v>0</v>
      </c>
      <c r="FL461" s="113">
        <v>0</v>
      </c>
      <c r="FM461" s="113">
        <v>0</v>
      </c>
      <c r="FN461" s="113">
        <v>0</v>
      </c>
      <c r="FO461" s="113">
        <v>0</v>
      </c>
      <c r="FP461" s="113">
        <v>0</v>
      </c>
      <c r="FQ461" s="113">
        <v>0</v>
      </c>
      <c r="FR461" s="113">
        <v>0</v>
      </c>
      <c r="FS461" s="113">
        <v>0</v>
      </c>
      <c r="FT461" s="113">
        <v>0</v>
      </c>
      <c r="FU461" s="113">
        <v>0</v>
      </c>
      <c r="FV461" s="113">
        <v>0</v>
      </c>
      <c r="FW461" s="113">
        <v>0</v>
      </c>
      <c r="FX461" s="113">
        <v>0</v>
      </c>
      <c r="FY461" s="113">
        <v>0</v>
      </c>
      <c r="FZ461" s="113">
        <v>0</v>
      </c>
      <c r="GA461" s="113">
        <v>0</v>
      </c>
      <c r="GB461" s="113">
        <v>0</v>
      </c>
      <c r="GC461" s="113">
        <v>0</v>
      </c>
      <c r="GD461" s="113">
        <v>0</v>
      </c>
      <c r="GE461" s="113">
        <v>0</v>
      </c>
      <c r="GF461" s="113">
        <v>0</v>
      </c>
      <c r="GG461" s="113">
        <v>0</v>
      </c>
      <c r="GH461" s="113">
        <v>0</v>
      </c>
      <c r="GI461" s="113">
        <f>SUM(E461:GH461)</f>
        <v>3404.6</v>
      </c>
    </row>
    <row r="462" spans="1:191">
      <c r="A462" s="727" t="s">
        <v>0</v>
      </c>
      <c r="B462" s="727"/>
      <c r="C462" s="9" t="s">
        <v>244</v>
      </c>
      <c r="D462" t="s">
        <v>245</v>
      </c>
      <c r="E462" s="113">
        <v>0</v>
      </c>
      <c r="F462" s="113">
        <v>0</v>
      </c>
      <c r="G462" s="113">
        <v>0</v>
      </c>
      <c r="H462" s="113">
        <v>0</v>
      </c>
      <c r="I462" s="113">
        <v>0</v>
      </c>
      <c r="J462" s="113">
        <v>0</v>
      </c>
      <c r="K462" s="113">
        <v>0</v>
      </c>
      <c r="L462" s="113">
        <v>0</v>
      </c>
      <c r="M462" s="113">
        <v>0</v>
      </c>
      <c r="N462" s="113">
        <v>0</v>
      </c>
      <c r="O462" s="113">
        <v>0</v>
      </c>
      <c r="P462" s="113">
        <v>0</v>
      </c>
      <c r="Q462" s="113">
        <v>0</v>
      </c>
      <c r="R462" s="113">
        <v>0</v>
      </c>
      <c r="S462" s="113">
        <v>0</v>
      </c>
      <c r="T462" s="113">
        <v>2633.72</v>
      </c>
      <c r="U462" s="113">
        <v>0</v>
      </c>
      <c r="V462" s="113">
        <v>0</v>
      </c>
      <c r="W462" s="113">
        <v>0</v>
      </c>
      <c r="X462" s="113">
        <v>0</v>
      </c>
      <c r="Y462" s="113">
        <v>0</v>
      </c>
      <c r="Z462" s="113">
        <v>0</v>
      </c>
      <c r="AA462" s="113">
        <v>0</v>
      </c>
      <c r="AB462" s="113">
        <v>0</v>
      </c>
      <c r="AC462" s="113">
        <v>0</v>
      </c>
      <c r="AD462" s="113">
        <v>0</v>
      </c>
      <c r="AE462" s="113">
        <v>0</v>
      </c>
      <c r="AF462" s="113">
        <v>0</v>
      </c>
      <c r="AG462" s="113">
        <v>0</v>
      </c>
      <c r="AH462" s="113">
        <v>0</v>
      </c>
      <c r="AI462" s="113">
        <v>0</v>
      </c>
      <c r="AJ462" s="113">
        <v>0</v>
      </c>
      <c r="AK462" s="113">
        <v>0</v>
      </c>
      <c r="AL462" s="113">
        <v>0</v>
      </c>
      <c r="AM462" s="113">
        <v>0</v>
      </c>
      <c r="AN462" s="113">
        <v>0</v>
      </c>
      <c r="AO462" s="113">
        <v>0</v>
      </c>
      <c r="AP462" s="113">
        <v>0</v>
      </c>
      <c r="AQ462" s="113">
        <v>0</v>
      </c>
      <c r="AR462" s="113">
        <v>0</v>
      </c>
      <c r="AS462" s="113">
        <v>0</v>
      </c>
      <c r="AT462" s="113">
        <v>5995</v>
      </c>
      <c r="AU462" s="113">
        <v>0</v>
      </c>
      <c r="AV462" s="113">
        <v>0</v>
      </c>
      <c r="AW462" s="113">
        <v>0</v>
      </c>
      <c r="AX462" s="113">
        <v>0</v>
      </c>
      <c r="AY462" s="113">
        <v>0</v>
      </c>
      <c r="AZ462" s="113">
        <v>0</v>
      </c>
      <c r="BA462" s="113">
        <v>0</v>
      </c>
      <c r="BB462" s="113">
        <v>0</v>
      </c>
      <c r="BC462" s="113">
        <v>0</v>
      </c>
      <c r="BD462" s="113">
        <v>0</v>
      </c>
      <c r="BE462" s="113">
        <v>0</v>
      </c>
      <c r="BF462" s="113">
        <v>0</v>
      </c>
      <c r="BG462" s="113">
        <v>0</v>
      </c>
      <c r="BH462" s="113">
        <v>0</v>
      </c>
      <c r="BI462" s="113">
        <v>0</v>
      </c>
      <c r="BJ462" s="113">
        <v>0</v>
      </c>
      <c r="BK462" s="113">
        <v>0</v>
      </c>
      <c r="BL462" s="113">
        <v>0</v>
      </c>
      <c r="BM462" s="113">
        <v>0</v>
      </c>
      <c r="BN462" s="113">
        <v>0</v>
      </c>
      <c r="BO462" s="113">
        <v>0</v>
      </c>
      <c r="BP462" s="113">
        <v>0</v>
      </c>
      <c r="BQ462" s="113">
        <v>0</v>
      </c>
      <c r="BR462" s="113">
        <v>0</v>
      </c>
      <c r="BS462" s="113">
        <v>0</v>
      </c>
      <c r="BT462" s="113">
        <v>0</v>
      </c>
      <c r="BU462" s="113">
        <v>0</v>
      </c>
      <c r="BV462" s="113">
        <v>0</v>
      </c>
      <c r="BW462" s="113">
        <v>0</v>
      </c>
      <c r="BX462" s="113">
        <v>0</v>
      </c>
      <c r="BY462" s="113">
        <v>0</v>
      </c>
      <c r="BZ462" s="113">
        <v>0</v>
      </c>
      <c r="CA462" s="113">
        <v>0</v>
      </c>
      <c r="CB462" s="113">
        <v>0</v>
      </c>
      <c r="CC462" s="113">
        <v>0</v>
      </c>
      <c r="CD462" s="113">
        <v>0</v>
      </c>
      <c r="CE462" s="113">
        <v>0</v>
      </c>
      <c r="CF462" s="113">
        <v>0</v>
      </c>
      <c r="CG462" s="113">
        <v>0</v>
      </c>
      <c r="CH462" s="113">
        <v>0</v>
      </c>
      <c r="CI462" s="113">
        <v>0</v>
      </c>
      <c r="CJ462" s="113">
        <v>0</v>
      </c>
      <c r="CK462" s="113">
        <v>0</v>
      </c>
      <c r="CL462" s="113">
        <v>0</v>
      </c>
      <c r="CM462" s="113">
        <v>0</v>
      </c>
      <c r="CN462" s="113">
        <v>0</v>
      </c>
      <c r="CO462" s="113">
        <v>0</v>
      </c>
      <c r="CP462" s="113">
        <v>0</v>
      </c>
      <c r="CQ462" s="113">
        <v>0</v>
      </c>
      <c r="CR462" s="113">
        <v>0</v>
      </c>
      <c r="CS462" s="113">
        <v>0</v>
      </c>
      <c r="CT462" s="113">
        <v>0</v>
      </c>
      <c r="CU462" s="113">
        <v>0</v>
      </c>
      <c r="CV462" s="113">
        <v>0</v>
      </c>
      <c r="CW462" s="113">
        <v>0</v>
      </c>
      <c r="CX462" s="113">
        <v>0</v>
      </c>
      <c r="CY462" s="113">
        <v>312</v>
      </c>
      <c r="CZ462" s="113">
        <v>0</v>
      </c>
      <c r="DA462" s="113">
        <v>0</v>
      </c>
      <c r="DB462" s="113">
        <v>0</v>
      </c>
      <c r="DC462" s="113">
        <v>0</v>
      </c>
      <c r="DD462" s="113">
        <v>0</v>
      </c>
      <c r="DE462" s="113">
        <v>0</v>
      </c>
      <c r="DF462" s="113">
        <v>0</v>
      </c>
      <c r="DG462" s="113">
        <v>0</v>
      </c>
      <c r="DH462" s="113">
        <v>0</v>
      </c>
      <c r="DI462" s="113">
        <v>0</v>
      </c>
      <c r="DJ462" s="113">
        <v>0</v>
      </c>
      <c r="DK462" s="113">
        <v>0</v>
      </c>
      <c r="DL462" s="113">
        <v>0</v>
      </c>
      <c r="DM462" s="113">
        <v>0</v>
      </c>
      <c r="DN462" s="113">
        <v>0</v>
      </c>
      <c r="DO462" s="113">
        <v>0</v>
      </c>
      <c r="DP462" s="113">
        <v>1144.8</v>
      </c>
      <c r="DQ462" s="113">
        <v>0</v>
      </c>
      <c r="DR462" s="113">
        <v>0</v>
      </c>
      <c r="DS462" s="113">
        <v>0</v>
      </c>
      <c r="DT462" s="113">
        <v>0</v>
      </c>
      <c r="DU462" s="113">
        <v>0</v>
      </c>
      <c r="DV462" s="113">
        <v>0</v>
      </c>
      <c r="DW462" s="113">
        <v>0</v>
      </c>
      <c r="DX462" s="113">
        <v>0</v>
      </c>
      <c r="DY462" s="113">
        <v>0</v>
      </c>
      <c r="DZ462" s="113">
        <v>0</v>
      </c>
      <c r="EA462" s="113">
        <v>0</v>
      </c>
      <c r="EB462" s="113">
        <v>0</v>
      </c>
      <c r="EC462" s="113">
        <v>0</v>
      </c>
      <c r="ED462" s="113">
        <v>0</v>
      </c>
      <c r="EE462" s="113">
        <v>0</v>
      </c>
      <c r="EF462" s="113">
        <v>0</v>
      </c>
      <c r="EG462" s="113">
        <v>0</v>
      </c>
      <c r="EH462" s="113">
        <v>0</v>
      </c>
      <c r="EI462" s="113">
        <v>0</v>
      </c>
      <c r="EJ462" s="113">
        <v>0</v>
      </c>
      <c r="EK462" s="113">
        <v>0</v>
      </c>
      <c r="EL462" s="113">
        <v>0</v>
      </c>
      <c r="EM462" s="113">
        <v>0</v>
      </c>
      <c r="EN462" s="113">
        <v>0</v>
      </c>
      <c r="EO462" s="113">
        <v>0</v>
      </c>
      <c r="EP462" s="113">
        <v>0</v>
      </c>
      <c r="EQ462" s="113">
        <v>0</v>
      </c>
      <c r="ER462" s="113">
        <v>0</v>
      </c>
      <c r="ES462" s="113">
        <v>0</v>
      </c>
      <c r="ET462" s="113">
        <v>0</v>
      </c>
      <c r="EU462" s="113">
        <v>0</v>
      </c>
      <c r="EV462" s="113">
        <v>0</v>
      </c>
      <c r="EW462" s="113">
        <v>0</v>
      </c>
      <c r="EX462" s="113">
        <v>0</v>
      </c>
      <c r="EY462" s="113">
        <v>0</v>
      </c>
      <c r="EZ462" s="113">
        <v>0</v>
      </c>
      <c r="FA462" s="113">
        <v>0</v>
      </c>
      <c r="FB462" s="113">
        <v>0</v>
      </c>
      <c r="FC462" s="113">
        <v>0</v>
      </c>
      <c r="FD462" s="113">
        <v>0</v>
      </c>
      <c r="FE462" s="113">
        <v>0</v>
      </c>
      <c r="FF462" s="113">
        <v>0</v>
      </c>
      <c r="FG462" s="113">
        <v>0</v>
      </c>
      <c r="FH462" s="113">
        <v>0</v>
      </c>
      <c r="FI462" s="113">
        <v>0</v>
      </c>
      <c r="FJ462" s="113">
        <v>0</v>
      </c>
      <c r="FK462" s="113">
        <v>0</v>
      </c>
      <c r="FL462" s="113">
        <v>0</v>
      </c>
      <c r="FM462" s="113">
        <v>0</v>
      </c>
      <c r="FN462" s="113">
        <v>0</v>
      </c>
      <c r="FO462" s="113">
        <v>0</v>
      </c>
      <c r="FP462" s="113">
        <v>0</v>
      </c>
      <c r="FQ462" s="113">
        <v>0</v>
      </c>
      <c r="FR462" s="113">
        <v>0</v>
      </c>
      <c r="FS462" s="113">
        <v>0</v>
      </c>
      <c r="FT462" s="113">
        <v>0</v>
      </c>
      <c r="FU462" s="113">
        <v>0</v>
      </c>
      <c r="FV462" s="113">
        <v>0</v>
      </c>
      <c r="FW462" s="113">
        <v>0</v>
      </c>
      <c r="FX462" s="113">
        <v>0</v>
      </c>
      <c r="FY462" s="113">
        <v>0</v>
      </c>
      <c r="FZ462" s="113">
        <v>0</v>
      </c>
      <c r="GA462" s="113">
        <v>0</v>
      </c>
      <c r="GB462" s="113">
        <v>0</v>
      </c>
      <c r="GC462" s="113">
        <v>0</v>
      </c>
      <c r="GD462" s="113">
        <v>0</v>
      </c>
      <c r="GE462" s="113">
        <v>0</v>
      </c>
      <c r="GF462" s="113">
        <v>0</v>
      </c>
      <c r="GG462" s="113">
        <v>0</v>
      </c>
      <c r="GH462" s="113">
        <v>0</v>
      </c>
      <c r="GI462" s="113">
        <f>SUM(E462:GH462)</f>
        <v>10085.519999999999</v>
      </c>
    </row>
    <row r="463" spans="1:191" ht="10.5">
      <c r="A463" s="7" t="s">
        <v>577</v>
      </c>
      <c r="B463" s="726" t="s">
        <v>578</v>
      </c>
      <c r="C463" s="726"/>
      <c r="D463" s="72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116"/>
      <c r="AE463" s="116"/>
      <c r="AF463" s="116"/>
      <c r="AG463" s="116"/>
      <c r="AH463" s="116"/>
      <c r="AI463" s="116"/>
      <c r="AJ463" s="116"/>
      <c r="AK463" s="116"/>
      <c r="AL463" s="116"/>
      <c r="AM463" s="116"/>
      <c r="AN463" s="116"/>
      <c r="AO463" s="116"/>
      <c r="AP463" s="116"/>
      <c r="AQ463" s="116"/>
      <c r="AR463" s="116"/>
      <c r="AS463" s="116"/>
      <c r="AT463" s="116"/>
      <c r="AU463" s="116"/>
      <c r="AV463" s="116"/>
      <c r="AW463" s="116"/>
      <c r="AX463" s="116"/>
      <c r="AY463" s="116"/>
      <c r="AZ463" s="116"/>
      <c r="BA463" s="116"/>
      <c r="BB463" s="116"/>
      <c r="BC463" s="116"/>
      <c r="BD463" s="116"/>
      <c r="BE463" s="116"/>
      <c r="BF463" s="116"/>
      <c r="BG463" s="116"/>
      <c r="BH463" s="116"/>
      <c r="BI463" s="116"/>
      <c r="BJ463" s="116"/>
      <c r="BK463" s="116"/>
      <c r="BL463" s="116"/>
      <c r="BM463" s="116"/>
      <c r="BN463" s="116"/>
      <c r="BO463" s="116"/>
      <c r="BP463" s="116"/>
      <c r="BQ463" s="116"/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  <c r="DO463" s="116"/>
      <c r="DP463" s="116"/>
      <c r="DQ463" s="116"/>
      <c r="DR463" s="116"/>
      <c r="DS463" s="116"/>
      <c r="DT463" s="116"/>
      <c r="DU463" s="116"/>
      <c r="DV463" s="116"/>
      <c r="DW463" s="116"/>
      <c r="DX463" s="116"/>
      <c r="DY463" s="116"/>
      <c r="DZ463" s="116"/>
      <c r="EA463" s="116"/>
      <c r="EB463" s="116"/>
      <c r="EC463" s="116"/>
      <c r="ED463" s="116"/>
      <c r="EE463" s="116"/>
      <c r="EF463" s="116"/>
      <c r="EG463" s="116"/>
      <c r="EH463" s="116"/>
      <c r="EI463" s="116"/>
      <c r="EJ463" s="116"/>
      <c r="EK463" s="116"/>
      <c r="EL463" s="116"/>
      <c r="EM463" s="116"/>
      <c r="EN463" s="116"/>
      <c r="EO463" s="116"/>
      <c r="EP463" s="116"/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6"/>
      <c r="FA463" s="116"/>
      <c r="FB463" s="116"/>
      <c r="FC463" s="116"/>
      <c r="FD463" s="116"/>
      <c r="FE463" s="116"/>
      <c r="FF463" s="116"/>
      <c r="FG463" s="116"/>
      <c r="FH463" s="116"/>
      <c r="FI463" s="116"/>
      <c r="FJ463" s="116"/>
      <c r="FK463" s="116"/>
      <c r="FL463" s="116"/>
      <c r="FM463" s="116"/>
      <c r="FN463" s="116"/>
      <c r="FO463" s="116"/>
      <c r="FP463" s="116"/>
      <c r="FQ463" s="116"/>
      <c r="FR463" s="116"/>
      <c r="FS463" s="116"/>
      <c r="FT463" s="116"/>
      <c r="FU463" s="116"/>
      <c r="FV463" s="116"/>
      <c r="FW463" s="116"/>
      <c r="FX463" s="116"/>
      <c r="FY463" s="116"/>
      <c r="FZ463" s="116"/>
      <c r="GA463" s="116"/>
      <c r="GB463" s="116"/>
      <c r="GC463" s="116"/>
      <c r="GD463" s="116"/>
      <c r="GE463" s="116"/>
      <c r="GF463" s="116"/>
      <c r="GG463" s="116"/>
      <c r="GH463" s="116"/>
      <c r="GI463" s="116"/>
    </row>
    <row r="464" spans="1:191">
      <c r="A464" s="727" t="s">
        <v>0</v>
      </c>
      <c r="B464" s="727"/>
      <c r="C464" s="9" t="s">
        <v>244</v>
      </c>
      <c r="D464" t="s">
        <v>245</v>
      </c>
      <c r="E464" s="113">
        <v>0</v>
      </c>
      <c r="F464" s="113">
        <v>0</v>
      </c>
      <c r="G464" s="113">
        <v>0</v>
      </c>
      <c r="H464" s="113">
        <v>0</v>
      </c>
      <c r="I464" s="113">
        <v>0</v>
      </c>
      <c r="J464" s="113">
        <v>0</v>
      </c>
      <c r="K464" s="113">
        <v>0</v>
      </c>
      <c r="L464" s="113">
        <v>0</v>
      </c>
      <c r="M464" s="113">
        <v>0</v>
      </c>
      <c r="N464" s="113">
        <v>0</v>
      </c>
      <c r="O464" s="113">
        <v>0</v>
      </c>
      <c r="P464" s="113">
        <v>0</v>
      </c>
      <c r="Q464" s="113">
        <v>0</v>
      </c>
      <c r="R464" s="113">
        <v>0</v>
      </c>
      <c r="S464" s="113">
        <v>0</v>
      </c>
      <c r="T464" s="113">
        <v>0</v>
      </c>
      <c r="U464" s="113">
        <v>0</v>
      </c>
      <c r="V464" s="113">
        <v>0</v>
      </c>
      <c r="W464" s="113">
        <v>0</v>
      </c>
      <c r="X464" s="113">
        <v>0</v>
      </c>
      <c r="Y464" s="113">
        <v>12972.75</v>
      </c>
      <c r="Z464" s="113">
        <v>0</v>
      </c>
      <c r="AA464" s="113">
        <v>0</v>
      </c>
      <c r="AB464" s="113">
        <v>0</v>
      </c>
      <c r="AC464" s="113">
        <v>0</v>
      </c>
      <c r="AD464" s="113">
        <v>0</v>
      </c>
      <c r="AE464" s="113">
        <v>0</v>
      </c>
      <c r="AF464" s="113">
        <v>219283.42</v>
      </c>
      <c r="AG464" s="113">
        <v>0</v>
      </c>
      <c r="AH464" s="113">
        <v>0</v>
      </c>
      <c r="AI464" s="113">
        <v>0</v>
      </c>
      <c r="AJ464" s="113">
        <v>0</v>
      </c>
      <c r="AK464" s="113">
        <v>0</v>
      </c>
      <c r="AL464" s="113">
        <v>0</v>
      </c>
      <c r="AM464" s="113">
        <v>0</v>
      </c>
      <c r="AN464" s="113">
        <v>0</v>
      </c>
      <c r="AO464" s="113">
        <v>0</v>
      </c>
      <c r="AP464" s="113">
        <v>0</v>
      </c>
      <c r="AQ464" s="113">
        <v>0</v>
      </c>
      <c r="AR464" s="113">
        <v>0</v>
      </c>
      <c r="AS464" s="113">
        <v>0</v>
      </c>
      <c r="AT464" s="113">
        <v>0</v>
      </c>
      <c r="AU464" s="113">
        <v>0</v>
      </c>
      <c r="AV464" s="113">
        <v>0</v>
      </c>
      <c r="AW464" s="113">
        <v>0</v>
      </c>
      <c r="AX464" s="113">
        <v>0</v>
      </c>
      <c r="AY464" s="113">
        <v>769697.5</v>
      </c>
      <c r="AZ464" s="113">
        <v>0</v>
      </c>
      <c r="BA464" s="113">
        <v>0</v>
      </c>
      <c r="BB464" s="113">
        <v>0</v>
      </c>
      <c r="BC464" s="113">
        <v>1242653.1000000001</v>
      </c>
      <c r="BD464" s="113">
        <v>0</v>
      </c>
      <c r="BE464" s="113">
        <v>0</v>
      </c>
      <c r="BF464" s="113">
        <v>0</v>
      </c>
      <c r="BG464" s="113">
        <v>0</v>
      </c>
      <c r="BH464" s="113">
        <v>0</v>
      </c>
      <c r="BI464" s="113">
        <v>0</v>
      </c>
      <c r="BJ464" s="113">
        <v>0</v>
      </c>
      <c r="BK464" s="113">
        <v>0</v>
      </c>
      <c r="BL464" s="113">
        <v>0</v>
      </c>
      <c r="BM464" s="113">
        <v>0</v>
      </c>
      <c r="BN464" s="113">
        <v>0</v>
      </c>
      <c r="BO464" s="113">
        <v>0</v>
      </c>
      <c r="BP464" s="113">
        <v>0</v>
      </c>
      <c r="BQ464" s="113">
        <v>0</v>
      </c>
      <c r="BR464" s="113">
        <v>0</v>
      </c>
      <c r="BS464" s="113">
        <v>0</v>
      </c>
      <c r="BT464" s="113">
        <v>0</v>
      </c>
      <c r="BU464" s="113">
        <v>0</v>
      </c>
      <c r="BV464" s="113">
        <v>0</v>
      </c>
      <c r="BW464" s="113">
        <v>0</v>
      </c>
      <c r="BX464" s="113">
        <v>171460.89</v>
      </c>
      <c r="BY464" s="113">
        <v>0</v>
      </c>
      <c r="BZ464" s="113">
        <v>65609.58</v>
      </c>
      <c r="CA464" s="113">
        <v>0</v>
      </c>
      <c r="CB464" s="113">
        <v>0</v>
      </c>
      <c r="CC464" s="113">
        <v>0</v>
      </c>
      <c r="CD464" s="113">
        <v>0</v>
      </c>
      <c r="CE464" s="113">
        <v>0</v>
      </c>
      <c r="CF464" s="113">
        <v>0</v>
      </c>
      <c r="CG464" s="113">
        <v>0</v>
      </c>
      <c r="CH464" s="113">
        <v>0</v>
      </c>
      <c r="CI464" s="113">
        <v>0</v>
      </c>
      <c r="CJ464" s="113">
        <v>0</v>
      </c>
      <c r="CK464" s="113">
        <v>0</v>
      </c>
      <c r="CL464" s="113">
        <v>0</v>
      </c>
      <c r="CM464" s="113">
        <v>0</v>
      </c>
      <c r="CN464" s="113">
        <v>0</v>
      </c>
      <c r="CO464" s="113">
        <v>0</v>
      </c>
      <c r="CP464" s="113">
        <v>0</v>
      </c>
      <c r="CQ464" s="113">
        <v>0</v>
      </c>
      <c r="CR464" s="113">
        <v>0</v>
      </c>
      <c r="CS464" s="113">
        <v>0</v>
      </c>
      <c r="CT464" s="113">
        <v>0</v>
      </c>
      <c r="CU464" s="113">
        <v>0</v>
      </c>
      <c r="CV464" s="113">
        <v>0</v>
      </c>
      <c r="CW464" s="113">
        <v>0</v>
      </c>
      <c r="CX464" s="113">
        <v>70919.03</v>
      </c>
      <c r="CY464" s="113">
        <v>132394.54999999999</v>
      </c>
      <c r="CZ464" s="113">
        <v>224880.99</v>
      </c>
      <c r="DA464" s="113">
        <v>0</v>
      </c>
      <c r="DB464" s="113">
        <v>0</v>
      </c>
      <c r="DC464" s="113">
        <v>0</v>
      </c>
      <c r="DD464" s="113">
        <v>0</v>
      </c>
      <c r="DE464" s="113">
        <v>0</v>
      </c>
      <c r="DF464" s="113">
        <v>0</v>
      </c>
      <c r="DG464" s="113">
        <v>0</v>
      </c>
      <c r="DH464" s="113">
        <v>0</v>
      </c>
      <c r="DI464" s="113">
        <v>0</v>
      </c>
      <c r="DJ464" s="113">
        <v>0</v>
      </c>
      <c r="DK464" s="113">
        <v>0</v>
      </c>
      <c r="DL464" s="113">
        <v>0</v>
      </c>
      <c r="DM464" s="113">
        <v>7411.06</v>
      </c>
      <c r="DN464" s="113">
        <v>0</v>
      </c>
      <c r="DO464" s="113">
        <v>0</v>
      </c>
      <c r="DP464" s="113">
        <v>0</v>
      </c>
      <c r="DQ464" s="113">
        <v>0</v>
      </c>
      <c r="DR464" s="113">
        <v>0</v>
      </c>
      <c r="DS464" s="113">
        <v>0</v>
      </c>
      <c r="DT464" s="113">
        <v>0</v>
      </c>
      <c r="DU464" s="113">
        <v>0</v>
      </c>
      <c r="DV464" s="113">
        <v>0</v>
      </c>
      <c r="DW464" s="113">
        <v>0</v>
      </c>
      <c r="DX464" s="113">
        <v>0</v>
      </c>
      <c r="DY464" s="113">
        <v>0</v>
      </c>
      <c r="DZ464" s="113">
        <v>147389.4</v>
      </c>
      <c r="EA464" s="113">
        <v>0</v>
      </c>
      <c r="EB464" s="113">
        <v>0</v>
      </c>
      <c r="EC464" s="113">
        <v>0</v>
      </c>
      <c r="ED464" s="113">
        <v>0</v>
      </c>
      <c r="EE464" s="113">
        <v>0</v>
      </c>
      <c r="EF464" s="113">
        <v>0</v>
      </c>
      <c r="EG464" s="113">
        <v>0</v>
      </c>
      <c r="EH464" s="113">
        <v>0</v>
      </c>
      <c r="EI464" s="113">
        <v>0</v>
      </c>
      <c r="EJ464" s="113">
        <v>0</v>
      </c>
      <c r="EK464" s="113">
        <v>0</v>
      </c>
      <c r="EL464" s="113">
        <v>0</v>
      </c>
      <c r="EM464" s="113">
        <v>18743.16</v>
      </c>
      <c r="EN464" s="113">
        <v>0</v>
      </c>
      <c r="EO464" s="113">
        <v>0</v>
      </c>
      <c r="EP464" s="113">
        <v>0</v>
      </c>
      <c r="EQ464" s="113">
        <v>0</v>
      </c>
      <c r="ER464" s="113">
        <v>0</v>
      </c>
      <c r="ES464" s="113">
        <v>0</v>
      </c>
      <c r="ET464" s="113">
        <v>0</v>
      </c>
      <c r="EU464" s="113">
        <v>0</v>
      </c>
      <c r="EV464" s="113">
        <v>0</v>
      </c>
      <c r="EW464" s="113">
        <v>0</v>
      </c>
      <c r="EX464" s="113">
        <v>0</v>
      </c>
      <c r="EY464" s="113">
        <v>0</v>
      </c>
      <c r="EZ464" s="113">
        <v>0</v>
      </c>
      <c r="FA464" s="113">
        <v>0</v>
      </c>
      <c r="FB464" s="113">
        <v>37087.279999999999</v>
      </c>
      <c r="FC464" s="113">
        <v>0</v>
      </c>
      <c r="FD464" s="113">
        <v>0</v>
      </c>
      <c r="FE464" s="113">
        <v>0</v>
      </c>
      <c r="FF464" s="113">
        <v>0</v>
      </c>
      <c r="FG464" s="113">
        <v>0</v>
      </c>
      <c r="FH464" s="113">
        <v>0</v>
      </c>
      <c r="FI464" s="113">
        <v>0</v>
      </c>
      <c r="FJ464" s="113">
        <v>0</v>
      </c>
      <c r="FK464" s="113">
        <v>0</v>
      </c>
      <c r="FL464" s="113">
        <v>0</v>
      </c>
      <c r="FM464" s="113">
        <v>0</v>
      </c>
      <c r="FN464" s="113">
        <v>0</v>
      </c>
      <c r="FO464" s="113">
        <v>0</v>
      </c>
      <c r="FP464" s="113">
        <v>0</v>
      </c>
      <c r="FQ464" s="113">
        <v>0</v>
      </c>
      <c r="FR464" s="113">
        <v>0</v>
      </c>
      <c r="FS464" s="113">
        <v>0</v>
      </c>
      <c r="FT464" s="113">
        <v>0</v>
      </c>
      <c r="FU464" s="113">
        <v>0</v>
      </c>
      <c r="FV464" s="113">
        <v>0</v>
      </c>
      <c r="FW464" s="113">
        <v>0</v>
      </c>
      <c r="FX464" s="113">
        <v>0</v>
      </c>
      <c r="FY464" s="113">
        <v>0</v>
      </c>
      <c r="FZ464" s="113">
        <v>0</v>
      </c>
      <c r="GA464" s="113">
        <v>0</v>
      </c>
      <c r="GB464" s="113">
        <v>0</v>
      </c>
      <c r="GC464" s="113">
        <v>0</v>
      </c>
      <c r="GD464" s="113">
        <v>0</v>
      </c>
      <c r="GE464" s="113">
        <v>0</v>
      </c>
      <c r="GF464" s="113">
        <v>0</v>
      </c>
      <c r="GG464" s="113">
        <v>0</v>
      </c>
      <c r="GH464" s="113">
        <v>0</v>
      </c>
      <c r="GI464" s="113">
        <f>SUM(E464:GH464)</f>
        <v>3120502.7099999995</v>
      </c>
    </row>
    <row r="465" spans="1:191" ht="10.5">
      <c r="A465" s="7" t="s">
        <v>579</v>
      </c>
      <c r="B465" s="726" t="s">
        <v>580</v>
      </c>
      <c r="C465" s="726"/>
      <c r="D465" s="72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  <c r="AA465" s="116"/>
      <c r="AB465" s="116"/>
      <c r="AC465" s="116"/>
      <c r="AD465" s="116"/>
      <c r="AE465" s="116"/>
      <c r="AF465" s="116"/>
      <c r="AG465" s="116"/>
      <c r="AH465" s="116"/>
      <c r="AI465" s="116"/>
      <c r="AJ465" s="116"/>
      <c r="AK465" s="116"/>
      <c r="AL465" s="116"/>
      <c r="AM465" s="116"/>
      <c r="AN465" s="116"/>
      <c r="AO465" s="116"/>
      <c r="AP465" s="116"/>
      <c r="AQ465" s="116"/>
      <c r="AR465" s="116"/>
      <c r="AS465" s="116"/>
      <c r="AT465" s="116"/>
      <c r="AU465" s="116"/>
      <c r="AV465" s="116"/>
      <c r="AW465" s="116"/>
      <c r="AX465" s="116"/>
      <c r="AY465" s="116"/>
      <c r="AZ465" s="116"/>
      <c r="BA465" s="116"/>
      <c r="BB465" s="116"/>
      <c r="BC465" s="116"/>
      <c r="BD465" s="116"/>
      <c r="BE465" s="116"/>
      <c r="BF465" s="116"/>
      <c r="BG465" s="116"/>
      <c r="BH465" s="116"/>
      <c r="BI465" s="116"/>
      <c r="BJ465" s="116"/>
      <c r="BK465" s="116"/>
      <c r="BL465" s="116"/>
      <c r="BM465" s="116"/>
      <c r="BN465" s="116"/>
      <c r="BO465" s="116"/>
      <c r="BP465" s="116"/>
      <c r="BQ465" s="116"/>
      <c r="BR465" s="116"/>
      <c r="BS465" s="116"/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6"/>
      <c r="CX465" s="116"/>
      <c r="CY465" s="116"/>
      <c r="CZ465" s="116"/>
      <c r="DA465" s="116"/>
      <c r="DB465" s="116"/>
      <c r="DC465" s="116"/>
      <c r="DD465" s="116"/>
      <c r="DE465" s="116"/>
      <c r="DF465" s="116"/>
      <c r="DG465" s="116"/>
      <c r="DH465" s="116"/>
      <c r="DI465" s="116"/>
      <c r="DJ465" s="116"/>
      <c r="DK465" s="116"/>
      <c r="DL465" s="116"/>
      <c r="DM465" s="116"/>
      <c r="DN465" s="116"/>
      <c r="DO465" s="116"/>
      <c r="DP465" s="116"/>
      <c r="DQ465" s="116"/>
      <c r="DR465" s="116"/>
      <c r="DS465" s="116"/>
      <c r="DT465" s="116"/>
      <c r="DU465" s="116"/>
      <c r="DV465" s="116"/>
      <c r="DW465" s="116"/>
      <c r="DX465" s="116"/>
      <c r="DY465" s="116"/>
      <c r="DZ465" s="116"/>
      <c r="EA465" s="116"/>
      <c r="EB465" s="116"/>
      <c r="EC465" s="116"/>
      <c r="ED465" s="116"/>
      <c r="EE465" s="116"/>
      <c r="EF465" s="116"/>
      <c r="EG465" s="116"/>
      <c r="EH465" s="116"/>
      <c r="EI465" s="116"/>
      <c r="EJ465" s="116"/>
      <c r="EK465" s="116"/>
      <c r="EL465" s="116"/>
      <c r="EM465" s="116"/>
      <c r="EN465" s="116"/>
      <c r="EO465" s="116"/>
      <c r="EP465" s="116"/>
      <c r="EQ465" s="116"/>
      <c r="ER465" s="116"/>
      <c r="ES465" s="116"/>
      <c r="ET465" s="116"/>
      <c r="EU465" s="116"/>
      <c r="EV465" s="116"/>
      <c r="EW465" s="116"/>
      <c r="EX465" s="116"/>
      <c r="EY465" s="116"/>
      <c r="EZ465" s="116"/>
      <c r="FA465" s="116"/>
      <c r="FB465" s="116"/>
      <c r="FC465" s="116"/>
      <c r="FD465" s="116"/>
      <c r="FE465" s="116"/>
      <c r="FF465" s="116"/>
      <c r="FG465" s="116"/>
      <c r="FH465" s="116"/>
      <c r="FI465" s="116"/>
      <c r="FJ465" s="116"/>
      <c r="FK465" s="116"/>
      <c r="FL465" s="116"/>
      <c r="FM465" s="116"/>
      <c r="FN465" s="116"/>
      <c r="FO465" s="116"/>
      <c r="FP465" s="116"/>
      <c r="FQ465" s="116"/>
      <c r="FR465" s="116"/>
      <c r="FS465" s="116"/>
      <c r="FT465" s="116"/>
      <c r="FU465" s="116"/>
      <c r="FV465" s="116"/>
      <c r="FW465" s="116"/>
      <c r="FX465" s="116"/>
      <c r="FY465" s="116"/>
      <c r="FZ465" s="116"/>
      <c r="GA465" s="116"/>
      <c r="GB465" s="116"/>
      <c r="GC465" s="116"/>
      <c r="GD465" s="116"/>
      <c r="GE465" s="116"/>
      <c r="GF465" s="116"/>
      <c r="GG465" s="116"/>
      <c r="GH465" s="116"/>
      <c r="GI465" s="116"/>
    </row>
    <row r="466" spans="1:191">
      <c r="A466" s="727" t="s">
        <v>0</v>
      </c>
      <c r="B466" s="727"/>
      <c r="C466" s="9" t="s">
        <v>207</v>
      </c>
      <c r="D466" t="s">
        <v>208</v>
      </c>
      <c r="E466" s="113">
        <v>0</v>
      </c>
      <c r="F466" s="113">
        <v>0</v>
      </c>
      <c r="G466" s="113">
        <v>0</v>
      </c>
      <c r="H466" s="113">
        <v>0</v>
      </c>
      <c r="I466" s="113">
        <v>0</v>
      </c>
      <c r="J466" s="113">
        <v>0</v>
      </c>
      <c r="K466" s="113">
        <v>0</v>
      </c>
      <c r="L466" s="113">
        <v>0</v>
      </c>
      <c r="M466" s="113">
        <v>0</v>
      </c>
      <c r="N466" s="113">
        <v>0</v>
      </c>
      <c r="O466" s="113">
        <v>0</v>
      </c>
      <c r="P466" s="113">
        <v>0</v>
      </c>
      <c r="Q466" s="113">
        <v>0</v>
      </c>
      <c r="R466" s="113">
        <v>0</v>
      </c>
      <c r="S466" s="113">
        <v>0</v>
      </c>
      <c r="T466" s="113">
        <v>0</v>
      </c>
      <c r="U466" s="113">
        <v>0</v>
      </c>
      <c r="V466" s="113">
        <v>0</v>
      </c>
      <c r="W466" s="113">
        <v>0</v>
      </c>
      <c r="X466" s="113">
        <v>0</v>
      </c>
      <c r="Y466" s="113">
        <v>0</v>
      </c>
      <c r="Z466" s="113">
        <v>0</v>
      </c>
      <c r="AA466" s="113">
        <v>0</v>
      </c>
      <c r="AB466" s="113">
        <v>0</v>
      </c>
      <c r="AC466" s="113">
        <v>0</v>
      </c>
      <c r="AD466" s="113">
        <v>0</v>
      </c>
      <c r="AE466" s="113">
        <v>0</v>
      </c>
      <c r="AF466" s="113">
        <v>0</v>
      </c>
      <c r="AG466" s="113">
        <v>0</v>
      </c>
      <c r="AH466" s="113">
        <v>0</v>
      </c>
      <c r="AI466" s="113">
        <v>0</v>
      </c>
      <c r="AJ466" s="113">
        <v>0</v>
      </c>
      <c r="AK466" s="113">
        <v>0</v>
      </c>
      <c r="AL466" s="113">
        <v>0</v>
      </c>
      <c r="AM466" s="113">
        <v>0</v>
      </c>
      <c r="AN466" s="113">
        <v>0</v>
      </c>
      <c r="AO466" s="113">
        <v>0</v>
      </c>
      <c r="AP466" s="113">
        <v>0</v>
      </c>
      <c r="AQ466" s="113">
        <v>0</v>
      </c>
      <c r="AR466" s="113">
        <v>0</v>
      </c>
      <c r="AS466" s="113">
        <v>0</v>
      </c>
      <c r="AT466" s="113">
        <v>0</v>
      </c>
      <c r="AU466" s="113">
        <v>0</v>
      </c>
      <c r="AV466" s="113">
        <v>0</v>
      </c>
      <c r="AW466" s="113">
        <v>0</v>
      </c>
      <c r="AX466" s="113">
        <v>0</v>
      </c>
      <c r="AY466" s="113">
        <v>0</v>
      </c>
      <c r="AZ466" s="113">
        <v>0</v>
      </c>
      <c r="BA466" s="113">
        <v>0</v>
      </c>
      <c r="BB466" s="113">
        <v>0</v>
      </c>
      <c r="BC466" s="113">
        <v>0</v>
      </c>
      <c r="BD466" s="113">
        <v>0</v>
      </c>
      <c r="BE466" s="113">
        <v>0</v>
      </c>
      <c r="BF466" s="113">
        <v>0</v>
      </c>
      <c r="BG466" s="113">
        <v>0</v>
      </c>
      <c r="BH466" s="113">
        <v>0</v>
      </c>
      <c r="BI466" s="113">
        <v>0</v>
      </c>
      <c r="BJ466" s="113">
        <v>0</v>
      </c>
      <c r="BK466" s="113">
        <v>0</v>
      </c>
      <c r="BL466" s="113">
        <v>0</v>
      </c>
      <c r="BM466" s="113">
        <v>0</v>
      </c>
      <c r="BN466" s="113">
        <v>0</v>
      </c>
      <c r="BO466" s="113">
        <v>0</v>
      </c>
      <c r="BP466" s="113">
        <v>0</v>
      </c>
      <c r="BQ466" s="113">
        <v>0</v>
      </c>
      <c r="BR466" s="113">
        <v>0</v>
      </c>
      <c r="BS466" s="113">
        <v>0</v>
      </c>
      <c r="BT466" s="113">
        <v>0</v>
      </c>
      <c r="BU466" s="113">
        <v>0</v>
      </c>
      <c r="BV466" s="113">
        <v>0</v>
      </c>
      <c r="BW466" s="113">
        <v>0</v>
      </c>
      <c r="BX466" s="113">
        <v>0</v>
      </c>
      <c r="BY466" s="113">
        <v>0</v>
      </c>
      <c r="BZ466" s="113">
        <v>0</v>
      </c>
      <c r="CA466" s="113">
        <v>0</v>
      </c>
      <c r="CB466" s="113">
        <v>0</v>
      </c>
      <c r="CC466" s="113">
        <v>0</v>
      </c>
      <c r="CD466" s="113">
        <v>0</v>
      </c>
      <c r="CE466" s="113">
        <v>0</v>
      </c>
      <c r="CF466" s="113">
        <v>0</v>
      </c>
      <c r="CG466" s="113">
        <v>0</v>
      </c>
      <c r="CH466" s="113">
        <v>0</v>
      </c>
      <c r="CI466" s="113">
        <v>0</v>
      </c>
      <c r="CJ466" s="113">
        <v>0</v>
      </c>
      <c r="CK466" s="113">
        <v>0</v>
      </c>
      <c r="CL466" s="113">
        <v>0</v>
      </c>
      <c r="CM466" s="113">
        <v>0</v>
      </c>
      <c r="CN466" s="113">
        <v>0</v>
      </c>
      <c r="CO466" s="113">
        <v>0</v>
      </c>
      <c r="CP466" s="113">
        <v>0</v>
      </c>
      <c r="CQ466" s="113">
        <v>0</v>
      </c>
      <c r="CR466" s="113">
        <v>0</v>
      </c>
      <c r="CS466" s="113">
        <v>0</v>
      </c>
      <c r="CT466" s="113">
        <v>0</v>
      </c>
      <c r="CU466" s="113">
        <v>0</v>
      </c>
      <c r="CV466" s="113">
        <v>0</v>
      </c>
      <c r="CW466" s="113">
        <v>0</v>
      </c>
      <c r="CX466" s="113">
        <v>0</v>
      </c>
      <c r="CY466" s="113">
        <v>0</v>
      </c>
      <c r="CZ466" s="113">
        <v>0</v>
      </c>
      <c r="DA466" s="113">
        <v>0</v>
      </c>
      <c r="DB466" s="113">
        <v>0</v>
      </c>
      <c r="DC466" s="113">
        <v>0</v>
      </c>
      <c r="DD466" s="113">
        <v>0</v>
      </c>
      <c r="DE466" s="113">
        <v>0</v>
      </c>
      <c r="DF466" s="113">
        <v>0</v>
      </c>
      <c r="DG466" s="113">
        <v>0</v>
      </c>
      <c r="DH466" s="113">
        <v>0</v>
      </c>
      <c r="DI466" s="113">
        <v>0</v>
      </c>
      <c r="DJ466" s="113">
        <v>0</v>
      </c>
      <c r="DK466" s="113">
        <v>0</v>
      </c>
      <c r="DL466" s="113">
        <v>0</v>
      </c>
      <c r="DM466" s="113">
        <v>0</v>
      </c>
      <c r="DN466" s="113">
        <v>0</v>
      </c>
      <c r="DO466" s="113">
        <v>0</v>
      </c>
      <c r="DP466" s="113">
        <v>0</v>
      </c>
      <c r="DQ466" s="113">
        <v>0</v>
      </c>
      <c r="DR466" s="113">
        <v>0</v>
      </c>
      <c r="DS466" s="113">
        <v>0</v>
      </c>
      <c r="DT466" s="113">
        <v>0</v>
      </c>
      <c r="DU466" s="113">
        <v>0</v>
      </c>
      <c r="DV466" s="113">
        <v>0</v>
      </c>
      <c r="DW466" s="113">
        <v>0</v>
      </c>
      <c r="DX466" s="113">
        <v>0</v>
      </c>
      <c r="DY466" s="113">
        <v>3102.8</v>
      </c>
      <c r="DZ466" s="113">
        <v>0</v>
      </c>
      <c r="EA466" s="113">
        <v>0</v>
      </c>
      <c r="EB466" s="113">
        <v>0</v>
      </c>
      <c r="EC466" s="113">
        <v>0</v>
      </c>
      <c r="ED466" s="113">
        <v>0</v>
      </c>
      <c r="EE466" s="113">
        <v>0</v>
      </c>
      <c r="EF466" s="113">
        <v>0</v>
      </c>
      <c r="EG466" s="113">
        <v>0</v>
      </c>
      <c r="EH466" s="113">
        <v>0</v>
      </c>
      <c r="EI466" s="113">
        <v>0</v>
      </c>
      <c r="EJ466" s="113">
        <v>0</v>
      </c>
      <c r="EK466" s="113">
        <v>0</v>
      </c>
      <c r="EL466" s="113">
        <v>0</v>
      </c>
      <c r="EM466" s="113">
        <v>0</v>
      </c>
      <c r="EN466" s="113">
        <v>0</v>
      </c>
      <c r="EO466" s="113">
        <v>0</v>
      </c>
      <c r="EP466" s="113">
        <v>0</v>
      </c>
      <c r="EQ466" s="113">
        <v>0</v>
      </c>
      <c r="ER466" s="113">
        <v>0</v>
      </c>
      <c r="ES466" s="113">
        <v>0</v>
      </c>
      <c r="ET466" s="113">
        <v>0</v>
      </c>
      <c r="EU466" s="113">
        <v>0</v>
      </c>
      <c r="EV466" s="113">
        <v>0</v>
      </c>
      <c r="EW466" s="113">
        <v>0</v>
      </c>
      <c r="EX466" s="113">
        <v>0</v>
      </c>
      <c r="EY466" s="113">
        <v>0</v>
      </c>
      <c r="EZ466" s="113">
        <v>0</v>
      </c>
      <c r="FA466" s="113">
        <v>0</v>
      </c>
      <c r="FB466" s="113">
        <v>0</v>
      </c>
      <c r="FC466" s="113">
        <v>0</v>
      </c>
      <c r="FD466" s="113">
        <v>0</v>
      </c>
      <c r="FE466" s="113">
        <v>0</v>
      </c>
      <c r="FF466" s="113">
        <v>0</v>
      </c>
      <c r="FG466" s="113">
        <v>0</v>
      </c>
      <c r="FH466" s="113">
        <v>0</v>
      </c>
      <c r="FI466" s="113">
        <v>0</v>
      </c>
      <c r="FJ466" s="113">
        <v>0</v>
      </c>
      <c r="FK466" s="113">
        <v>0</v>
      </c>
      <c r="FL466" s="113">
        <v>0</v>
      </c>
      <c r="FM466" s="113">
        <v>0</v>
      </c>
      <c r="FN466" s="113">
        <v>0</v>
      </c>
      <c r="FO466" s="113">
        <v>0</v>
      </c>
      <c r="FP466" s="113">
        <v>0</v>
      </c>
      <c r="FQ466" s="113">
        <v>0</v>
      </c>
      <c r="FR466" s="113">
        <v>0</v>
      </c>
      <c r="FS466" s="113">
        <v>0</v>
      </c>
      <c r="FT466" s="113">
        <v>0</v>
      </c>
      <c r="FU466" s="113">
        <v>0</v>
      </c>
      <c r="FV466" s="113">
        <v>0</v>
      </c>
      <c r="FW466" s="113">
        <v>0</v>
      </c>
      <c r="FX466" s="113">
        <v>0</v>
      </c>
      <c r="FY466" s="113">
        <v>0</v>
      </c>
      <c r="FZ466" s="113">
        <v>0</v>
      </c>
      <c r="GA466" s="113">
        <v>0</v>
      </c>
      <c r="GB466" s="113">
        <v>0</v>
      </c>
      <c r="GC466" s="113">
        <v>0</v>
      </c>
      <c r="GD466" s="113">
        <v>0</v>
      </c>
      <c r="GE466" s="113">
        <v>0</v>
      </c>
      <c r="GF466" s="113">
        <v>0</v>
      </c>
      <c r="GG466" s="113">
        <v>0</v>
      </c>
      <c r="GH466" s="113">
        <v>0</v>
      </c>
      <c r="GI466" s="113">
        <f>SUM(E466:GH466)</f>
        <v>3102.8</v>
      </c>
    </row>
    <row r="467" spans="1:191">
      <c r="A467" s="727" t="s">
        <v>0</v>
      </c>
      <c r="B467" s="727"/>
      <c r="C467" s="9" t="s">
        <v>233</v>
      </c>
      <c r="D467" t="s">
        <v>234</v>
      </c>
      <c r="E467" s="113">
        <v>0</v>
      </c>
      <c r="F467" s="113">
        <v>0</v>
      </c>
      <c r="G467" s="113">
        <v>0</v>
      </c>
      <c r="H467" s="113">
        <v>0</v>
      </c>
      <c r="I467" s="113">
        <v>0</v>
      </c>
      <c r="J467" s="113">
        <v>0</v>
      </c>
      <c r="K467" s="113">
        <v>0</v>
      </c>
      <c r="L467" s="113">
        <v>0</v>
      </c>
      <c r="M467" s="113">
        <v>0</v>
      </c>
      <c r="N467" s="113">
        <v>0</v>
      </c>
      <c r="O467" s="113">
        <v>0</v>
      </c>
      <c r="P467" s="113">
        <v>0</v>
      </c>
      <c r="Q467" s="113">
        <v>0</v>
      </c>
      <c r="R467" s="113">
        <v>0</v>
      </c>
      <c r="S467" s="113">
        <v>0</v>
      </c>
      <c r="T467" s="113">
        <v>0</v>
      </c>
      <c r="U467" s="113">
        <v>0</v>
      </c>
      <c r="V467" s="113">
        <v>0</v>
      </c>
      <c r="W467" s="113">
        <v>0</v>
      </c>
      <c r="X467" s="113">
        <v>0</v>
      </c>
      <c r="Y467" s="113">
        <v>0</v>
      </c>
      <c r="Z467" s="113">
        <v>0</v>
      </c>
      <c r="AA467" s="113">
        <v>0</v>
      </c>
      <c r="AB467" s="113">
        <v>0</v>
      </c>
      <c r="AC467" s="113">
        <v>0</v>
      </c>
      <c r="AD467" s="113">
        <v>0</v>
      </c>
      <c r="AE467" s="113">
        <v>0</v>
      </c>
      <c r="AF467" s="113">
        <v>0</v>
      </c>
      <c r="AG467" s="113">
        <v>0</v>
      </c>
      <c r="AH467" s="113">
        <v>0</v>
      </c>
      <c r="AI467" s="113">
        <v>0</v>
      </c>
      <c r="AJ467" s="113">
        <v>0</v>
      </c>
      <c r="AK467" s="113">
        <v>0</v>
      </c>
      <c r="AL467" s="113">
        <v>0</v>
      </c>
      <c r="AM467" s="113">
        <v>0</v>
      </c>
      <c r="AN467" s="113">
        <v>0</v>
      </c>
      <c r="AO467" s="113">
        <v>0</v>
      </c>
      <c r="AP467" s="113">
        <v>0</v>
      </c>
      <c r="AQ467" s="113">
        <v>0</v>
      </c>
      <c r="AR467" s="113">
        <v>0</v>
      </c>
      <c r="AS467" s="113">
        <v>0</v>
      </c>
      <c r="AT467" s="113">
        <v>0</v>
      </c>
      <c r="AU467" s="113">
        <v>0</v>
      </c>
      <c r="AV467" s="113">
        <v>0</v>
      </c>
      <c r="AW467" s="113">
        <v>0</v>
      </c>
      <c r="AX467" s="113">
        <v>0</v>
      </c>
      <c r="AY467" s="113">
        <v>0</v>
      </c>
      <c r="AZ467" s="113">
        <v>0</v>
      </c>
      <c r="BA467" s="113">
        <v>0</v>
      </c>
      <c r="BB467" s="113">
        <v>0</v>
      </c>
      <c r="BC467" s="113">
        <v>0</v>
      </c>
      <c r="BD467" s="113">
        <v>0</v>
      </c>
      <c r="BE467" s="113">
        <v>0</v>
      </c>
      <c r="BF467" s="113">
        <v>0</v>
      </c>
      <c r="BG467" s="113">
        <v>0</v>
      </c>
      <c r="BH467" s="113">
        <v>0</v>
      </c>
      <c r="BI467" s="113">
        <v>0</v>
      </c>
      <c r="BJ467" s="113">
        <v>0</v>
      </c>
      <c r="BK467" s="113">
        <v>0</v>
      </c>
      <c r="BL467" s="113">
        <v>0</v>
      </c>
      <c r="BM467" s="113">
        <v>0</v>
      </c>
      <c r="BN467" s="113">
        <v>0</v>
      </c>
      <c r="BO467" s="113">
        <v>0</v>
      </c>
      <c r="BP467" s="113">
        <v>0</v>
      </c>
      <c r="BQ467" s="113">
        <v>0</v>
      </c>
      <c r="BR467" s="113">
        <v>0</v>
      </c>
      <c r="BS467" s="113">
        <v>0</v>
      </c>
      <c r="BT467" s="113">
        <v>0</v>
      </c>
      <c r="BU467" s="113">
        <v>0</v>
      </c>
      <c r="BV467" s="113">
        <v>0</v>
      </c>
      <c r="BW467" s="113">
        <v>0</v>
      </c>
      <c r="BX467" s="113">
        <v>0</v>
      </c>
      <c r="BY467" s="113">
        <v>0</v>
      </c>
      <c r="BZ467" s="113">
        <v>0</v>
      </c>
      <c r="CA467" s="113">
        <v>0</v>
      </c>
      <c r="CB467" s="113">
        <v>0</v>
      </c>
      <c r="CC467" s="113">
        <v>0</v>
      </c>
      <c r="CD467" s="113">
        <v>0</v>
      </c>
      <c r="CE467" s="113">
        <v>0</v>
      </c>
      <c r="CF467" s="113">
        <v>0</v>
      </c>
      <c r="CG467" s="113">
        <v>0</v>
      </c>
      <c r="CH467" s="113">
        <v>0</v>
      </c>
      <c r="CI467" s="113">
        <v>0</v>
      </c>
      <c r="CJ467" s="113">
        <v>0</v>
      </c>
      <c r="CK467" s="113">
        <v>0</v>
      </c>
      <c r="CL467" s="113">
        <v>6280.63</v>
      </c>
      <c r="CM467" s="113">
        <v>0</v>
      </c>
      <c r="CN467" s="113">
        <v>0</v>
      </c>
      <c r="CO467" s="113">
        <v>0</v>
      </c>
      <c r="CP467" s="113">
        <v>0</v>
      </c>
      <c r="CQ467" s="113">
        <v>0</v>
      </c>
      <c r="CR467" s="113">
        <v>0</v>
      </c>
      <c r="CS467" s="113">
        <v>3834.08</v>
      </c>
      <c r="CT467" s="113">
        <v>0</v>
      </c>
      <c r="CU467" s="113">
        <v>0</v>
      </c>
      <c r="CV467" s="113">
        <v>0</v>
      </c>
      <c r="CW467" s="113">
        <v>0</v>
      </c>
      <c r="CX467" s="113">
        <v>0</v>
      </c>
      <c r="CY467" s="113">
        <v>0</v>
      </c>
      <c r="CZ467" s="113">
        <v>0</v>
      </c>
      <c r="DA467" s="113">
        <v>0</v>
      </c>
      <c r="DB467" s="113">
        <v>0</v>
      </c>
      <c r="DC467" s="113">
        <v>0</v>
      </c>
      <c r="DD467" s="113">
        <v>0</v>
      </c>
      <c r="DE467" s="113">
        <v>0</v>
      </c>
      <c r="DF467" s="113">
        <v>0</v>
      </c>
      <c r="DG467" s="113">
        <v>0</v>
      </c>
      <c r="DH467" s="113">
        <v>0</v>
      </c>
      <c r="DI467" s="113">
        <v>0</v>
      </c>
      <c r="DJ467" s="113">
        <v>0</v>
      </c>
      <c r="DK467" s="113">
        <v>0</v>
      </c>
      <c r="DL467" s="113">
        <v>0</v>
      </c>
      <c r="DM467" s="113">
        <v>0</v>
      </c>
      <c r="DN467" s="113">
        <v>0</v>
      </c>
      <c r="DO467" s="113">
        <v>0</v>
      </c>
      <c r="DP467" s="113">
        <v>0</v>
      </c>
      <c r="DQ467" s="113">
        <v>0</v>
      </c>
      <c r="DR467" s="113">
        <v>0</v>
      </c>
      <c r="DS467" s="113">
        <v>0</v>
      </c>
      <c r="DT467" s="113">
        <v>0</v>
      </c>
      <c r="DU467" s="113">
        <v>0</v>
      </c>
      <c r="DV467" s="113">
        <v>0</v>
      </c>
      <c r="DW467" s="113">
        <v>0</v>
      </c>
      <c r="DX467" s="113">
        <v>0</v>
      </c>
      <c r="DY467" s="113">
        <v>0</v>
      </c>
      <c r="DZ467" s="113">
        <v>0</v>
      </c>
      <c r="EA467" s="113">
        <v>0</v>
      </c>
      <c r="EB467" s="113">
        <v>0</v>
      </c>
      <c r="EC467" s="113">
        <v>0</v>
      </c>
      <c r="ED467" s="113">
        <v>0</v>
      </c>
      <c r="EE467" s="113">
        <v>0</v>
      </c>
      <c r="EF467" s="113">
        <v>0</v>
      </c>
      <c r="EG467" s="113">
        <v>0</v>
      </c>
      <c r="EH467" s="113">
        <v>0</v>
      </c>
      <c r="EI467" s="113">
        <v>2646.62</v>
      </c>
      <c r="EJ467" s="113">
        <v>0</v>
      </c>
      <c r="EK467" s="113">
        <v>0</v>
      </c>
      <c r="EL467" s="113">
        <v>0</v>
      </c>
      <c r="EM467" s="113">
        <v>0</v>
      </c>
      <c r="EN467" s="113">
        <v>0</v>
      </c>
      <c r="EO467" s="113">
        <v>0</v>
      </c>
      <c r="EP467" s="113">
        <v>0</v>
      </c>
      <c r="EQ467" s="113">
        <v>0</v>
      </c>
      <c r="ER467" s="113">
        <v>0</v>
      </c>
      <c r="ES467" s="113">
        <v>0</v>
      </c>
      <c r="ET467" s="113">
        <v>0</v>
      </c>
      <c r="EU467" s="113">
        <v>0</v>
      </c>
      <c r="EV467" s="113">
        <v>0</v>
      </c>
      <c r="EW467" s="113">
        <v>0</v>
      </c>
      <c r="EX467" s="113">
        <v>0</v>
      </c>
      <c r="EY467" s="113">
        <v>0</v>
      </c>
      <c r="EZ467" s="113">
        <v>0</v>
      </c>
      <c r="FA467" s="113">
        <v>0</v>
      </c>
      <c r="FB467" s="113">
        <v>0</v>
      </c>
      <c r="FC467" s="113">
        <v>0</v>
      </c>
      <c r="FD467" s="113">
        <v>0</v>
      </c>
      <c r="FE467" s="113">
        <v>0</v>
      </c>
      <c r="FF467" s="113">
        <v>0</v>
      </c>
      <c r="FG467" s="113">
        <v>0</v>
      </c>
      <c r="FH467" s="113">
        <v>0</v>
      </c>
      <c r="FI467" s="113">
        <v>0</v>
      </c>
      <c r="FJ467" s="113">
        <v>0</v>
      </c>
      <c r="FK467" s="113">
        <v>0</v>
      </c>
      <c r="FL467" s="113">
        <v>0</v>
      </c>
      <c r="FM467" s="113">
        <v>0</v>
      </c>
      <c r="FN467" s="113">
        <v>0</v>
      </c>
      <c r="FO467" s="113">
        <v>0</v>
      </c>
      <c r="FP467" s="113">
        <v>0</v>
      </c>
      <c r="FQ467" s="113">
        <v>0</v>
      </c>
      <c r="FR467" s="113">
        <v>0</v>
      </c>
      <c r="FS467" s="113">
        <v>0</v>
      </c>
      <c r="FT467" s="113">
        <v>0</v>
      </c>
      <c r="FU467" s="113">
        <v>0</v>
      </c>
      <c r="FV467" s="113">
        <v>0</v>
      </c>
      <c r="FW467" s="113">
        <v>0</v>
      </c>
      <c r="FX467" s="113">
        <v>0</v>
      </c>
      <c r="FY467" s="113">
        <v>0</v>
      </c>
      <c r="FZ467" s="113">
        <v>0</v>
      </c>
      <c r="GA467" s="113">
        <v>0</v>
      </c>
      <c r="GB467" s="113">
        <v>0</v>
      </c>
      <c r="GC467" s="113">
        <v>0</v>
      </c>
      <c r="GD467" s="113">
        <v>0</v>
      </c>
      <c r="GE467" s="113">
        <v>0</v>
      </c>
      <c r="GF467" s="113">
        <v>0</v>
      </c>
      <c r="GG467" s="113">
        <v>0</v>
      </c>
      <c r="GH467" s="113">
        <v>0</v>
      </c>
      <c r="GI467" s="113">
        <f>SUM(E467:GH467)</f>
        <v>12761.329999999998</v>
      </c>
    </row>
    <row r="468" spans="1:191">
      <c r="A468" s="727" t="s">
        <v>0</v>
      </c>
      <c r="B468" s="727"/>
      <c r="C468" s="9" t="s">
        <v>244</v>
      </c>
      <c r="D468" t="s">
        <v>245</v>
      </c>
      <c r="E468" s="113">
        <v>0</v>
      </c>
      <c r="F468" s="113">
        <v>0</v>
      </c>
      <c r="G468" s="113">
        <v>0</v>
      </c>
      <c r="H468" s="113">
        <v>0</v>
      </c>
      <c r="I468" s="113">
        <v>62970.3</v>
      </c>
      <c r="J468" s="113">
        <v>0</v>
      </c>
      <c r="K468" s="113">
        <v>0</v>
      </c>
      <c r="L468" s="113">
        <v>0</v>
      </c>
      <c r="M468" s="113">
        <v>0</v>
      </c>
      <c r="N468" s="113">
        <v>11385.64</v>
      </c>
      <c r="O468" s="113">
        <v>0</v>
      </c>
      <c r="P468" s="113">
        <v>0</v>
      </c>
      <c r="Q468" s="113">
        <v>0</v>
      </c>
      <c r="R468" s="113">
        <v>0</v>
      </c>
      <c r="S468" s="113">
        <v>6112.52</v>
      </c>
      <c r="T468" s="113">
        <v>0</v>
      </c>
      <c r="U468" s="113">
        <v>15268.57</v>
      </c>
      <c r="V468" s="113">
        <v>38844.129999999997</v>
      </c>
      <c r="W468" s="113">
        <v>0</v>
      </c>
      <c r="X468" s="113">
        <v>0</v>
      </c>
      <c r="Y468" s="113">
        <v>0</v>
      </c>
      <c r="Z468" s="113">
        <v>0</v>
      </c>
      <c r="AA468" s="113">
        <v>0</v>
      </c>
      <c r="AB468" s="113">
        <v>0</v>
      </c>
      <c r="AC468" s="113">
        <v>0</v>
      </c>
      <c r="AD468" s="113">
        <v>0</v>
      </c>
      <c r="AE468" s="113">
        <v>0</v>
      </c>
      <c r="AF468" s="113">
        <v>0</v>
      </c>
      <c r="AG468" s="113">
        <v>0</v>
      </c>
      <c r="AH468" s="113">
        <v>0</v>
      </c>
      <c r="AI468" s="113">
        <v>0</v>
      </c>
      <c r="AJ468" s="113">
        <v>0</v>
      </c>
      <c r="AK468" s="113">
        <v>25109.65</v>
      </c>
      <c r="AL468" s="113">
        <v>0</v>
      </c>
      <c r="AM468" s="113">
        <v>0</v>
      </c>
      <c r="AN468" s="113">
        <v>0</v>
      </c>
      <c r="AO468" s="113">
        <v>0</v>
      </c>
      <c r="AP468" s="113">
        <v>0</v>
      </c>
      <c r="AQ468" s="113">
        <v>0</v>
      </c>
      <c r="AR468" s="113">
        <v>0</v>
      </c>
      <c r="AS468" s="113">
        <v>0</v>
      </c>
      <c r="AT468" s="113">
        <v>0</v>
      </c>
      <c r="AU468" s="113">
        <v>0</v>
      </c>
      <c r="AV468" s="113">
        <v>0</v>
      </c>
      <c r="AW468" s="113">
        <v>0</v>
      </c>
      <c r="AX468" s="113">
        <v>0</v>
      </c>
      <c r="AY468" s="113">
        <v>59201.43</v>
      </c>
      <c r="AZ468" s="113">
        <v>0</v>
      </c>
      <c r="BA468" s="113">
        <v>0</v>
      </c>
      <c r="BB468" s="113">
        <v>0</v>
      </c>
      <c r="BC468" s="113">
        <v>0</v>
      </c>
      <c r="BD468" s="113">
        <v>0</v>
      </c>
      <c r="BE468" s="113">
        <v>0</v>
      </c>
      <c r="BF468" s="113">
        <v>0</v>
      </c>
      <c r="BG468" s="113">
        <v>0</v>
      </c>
      <c r="BH468" s="113">
        <v>0</v>
      </c>
      <c r="BI468" s="113">
        <v>0</v>
      </c>
      <c r="BJ468" s="113">
        <v>0</v>
      </c>
      <c r="BK468" s="113">
        <v>0</v>
      </c>
      <c r="BL468" s="113">
        <v>0</v>
      </c>
      <c r="BM468" s="113">
        <v>0</v>
      </c>
      <c r="BN468" s="113">
        <v>0</v>
      </c>
      <c r="BO468" s="113">
        <v>0</v>
      </c>
      <c r="BP468" s="113">
        <v>0</v>
      </c>
      <c r="BQ468" s="113">
        <v>0</v>
      </c>
      <c r="BR468" s="113">
        <v>0</v>
      </c>
      <c r="BS468" s="113">
        <v>0</v>
      </c>
      <c r="BT468" s="113">
        <v>0</v>
      </c>
      <c r="BU468" s="113">
        <v>0</v>
      </c>
      <c r="BV468" s="113">
        <v>0</v>
      </c>
      <c r="BW468" s="113">
        <v>0</v>
      </c>
      <c r="BX468" s="113">
        <v>0</v>
      </c>
      <c r="BY468" s="113">
        <v>0</v>
      </c>
      <c r="BZ468" s="113">
        <v>0</v>
      </c>
      <c r="CA468" s="113">
        <v>0</v>
      </c>
      <c r="CB468" s="113">
        <v>0</v>
      </c>
      <c r="CC468" s="113">
        <v>8000.76</v>
      </c>
      <c r="CD468" s="113">
        <v>0</v>
      </c>
      <c r="CE468" s="113">
        <v>53383.08</v>
      </c>
      <c r="CF468" s="113">
        <v>0</v>
      </c>
      <c r="CG468" s="113">
        <v>0</v>
      </c>
      <c r="CH468" s="113">
        <v>0</v>
      </c>
      <c r="CI468" s="113">
        <v>0</v>
      </c>
      <c r="CJ468" s="113">
        <v>0</v>
      </c>
      <c r="CK468" s="113">
        <v>0</v>
      </c>
      <c r="CL468" s="113">
        <v>22696.83</v>
      </c>
      <c r="CM468" s="113">
        <v>0</v>
      </c>
      <c r="CN468" s="113">
        <v>0</v>
      </c>
      <c r="CO468" s="113">
        <v>0</v>
      </c>
      <c r="CP468" s="113">
        <v>0</v>
      </c>
      <c r="CQ468" s="113">
        <v>0</v>
      </c>
      <c r="CR468" s="113">
        <v>0</v>
      </c>
      <c r="CS468" s="113">
        <v>11672.54</v>
      </c>
      <c r="CT468" s="113">
        <v>17274.43</v>
      </c>
      <c r="CU468" s="113">
        <v>0</v>
      </c>
      <c r="CV468" s="113">
        <v>0</v>
      </c>
      <c r="CW468" s="113">
        <v>0</v>
      </c>
      <c r="CX468" s="113">
        <v>0</v>
      </c>
      <c r="CY468" s="113">
        <v>12087.58</v>
      </c>
      <c r="CZ468" s="113">
        <v>0</v>
      </c>
      <c r="DA468" s="113">
        <v>0</v>
      </c>
      <c r="DB468" s="113">
        <v>0</v>
      </c>
      <c r="DC468" s="113">
        <v>0</v>
      </c>
      <c r="DD468" s="113">
        <v>0</v>
      </c>
      <c r="DE468" s="113">
        <v>0</v>
      </c>
      <c r="DF468" s="113">
        <v>0</v>
      </c>
      <c r="DG468" s="113">
        <v>0</v>
      </c>
      <c r="DH468" s="113">
        <v>0</v>
      </c>
      <c r="DI468" s="113">
        <v>0</v>
      </c>
      <c r="DJ468" s="113">
        <v>25260.42</v>
      </c>
      <c r="DK468" s="113">
        <v>0</v>
      </c>
      <c r="DL468" s="113">
        <v>0</v>
      </c>
      <c r="DM468" s="113">
        <v>0</v>
      </c>
      <c r="DN468" s="113">
        <v>0</v>
      </c>
      <c r="DO468" s="113">
        <v>0</v>
      </c>
      <c r="DP468" s="113">
        <v>0</v>
      </c>
      <c r="DQ468" s="113">
        <v>0</v>
      </c>
      <c r="DR468" s="113">
        <v>0</v>
      </c>
      <c r="DS468" s="113">
        <v>0</v>
      </c>
      <c r="DT468" s="113">
        <v>0</v>
      </c>
      <c r="DU468" s="113">
        <v>0</v>
      </c>
      <c r="DV468" s="113">
        <v>0</v>
      </c>
      <c r="DW468" s="113">
        <v>0</v>
      </c>
      <c r="DX468" s="113">
        <v>0</v>
      </c>
      <c r="DY468" s="113">
        <v>49753.51</v>
      </c>
      <c r="DZ468" s="113">
        <v>0</v>
      </c>
      <c r="EA468" s="113">
        <v>0</v>
      </c>
      <c r="EB468" s="113">
        <v>0</v>
      </c>
      <c r="EC468" s="113">
        <v>0</v>
      </c>
      <c r="ED468" s="113">
        <v>0</v>
      </c>
      <c r="EE468" s="113">
        <v>0</v>
      </c>
      <c r="EF468" s="113">
        <v>0</v>
      </c>
      <c r="EG468" s="113">
        <v>0</v>
      </c>
      <c r="EH468" s="113">
        <v>0</v>
      </c>
      <c r="EI468" s="113">
        <v>0</v>
      </c>
      <c r="EJ468" s="113">
        <v>0</v>
      </c>
      <c r="EK468" s="113">
        <v>0</v>
      </c>
      <c r="EL468" s="113">
        <v>0</v>
      </c>
      <c r="EM468" s="113">
        <v>0</v>
      </c>
      <c r="EN468" s="113">
        <v>0</v>
      </c>
      <c r="EO468" s="113">
        <v>0</v>
      </c>
      <c r="EP468" s="113">
        <v>0</v>
      </c>
      <c r="EQ468" s="113">
        <v>0</v>
      </c>
      <c r="ER468" s="113">
        <v>0</v>
      </c>
      <c r="ES468" s="113">
        <v>0</v>
      </c>
      <c r="ET468" s="113">
        <v>0</v>
      </c>
      <c r="EU468" s="113">
        <v>0</v>
      </c>
      <c r="EV468" s="113">
        <v>0</v>
      </c>
      <c r="EW468" s="113">
        <v>0</v>
      </c>
      <c r="EX468" s="113">
        <v>0</v>
      </c>
      <c r="EY468" s="113">
        <v>0</v>
      </c>
      <c r="EZ468" s="113">
        <v>0</v>
      </c>
      <c r="FA468" s="113">
        <v>0</v>
      </c>
      <c r="FB468" s="113">
        <v>0</v>
      </c>
      <c r="FC468" s="113">
        <v>0</v>
      </c>
      <c r="FD468" s="113">
        <v>0</v>
      </c>
      <c r="FE468" s="113">
        <v>0</v>
      </c>
      <c r="FF468" s="113">
        <v>0</v>
      </c>
      <c r="FG468" s="113">
        <v>0</v>
      </c>
      <c r="FH468" s="113">
        <v>0</v>
      </c>
      <c r="FI468" s="113">
        <v>0</v>
      </c>
      <c r="FJ468" s="113">
        <v>0</v>
      </c>
      <c r="FK468" s="113">
        <v>0</v>
      </c>
      <c r="FL468" s="113">
        <v>0</v>
      </c>
      <c r="FM468" s="113">
        <v>0</v>
      </c>
      <c r="FN468" s="113">
        <v>0</v>
      </c>
      <c r="FO468" s="113">
        <v>0</v>
      </c>
      <c r="FP468" s="113">
        <v>0</v>
      </c>
      <c r="FQ468" s="113">
        <v>0</v>
      </c>
      <c r="FR468" s="113">
        <v>0</v>
      </c>
      <c r="FS468" s="113">
        <v>0</v>
      </c>
      <c r="FT468" s="113">
        <v>0</v>
      </c>
      <c r="FU468" s="113">
        <v>0</v>
      </c>
      <c r="FV468" s="113">
        <v>0</v>
      </c>
      <c r="FW468" s="113">
        <v>0</v>
      </c>
      <c r="FX468" s="113">
        <v>0</v>
      </c>
      <c r="FY468" s="113">
        <v>0</v>
      </c>
      <c r="FZ468" s="113">
        <v>0</v>
      </c>
      <c r="GA468" s="113">
        <v>0</v>
      </c>
      <c r="GB468" s="113">
        <v>0</v>
      </c>
      <c r="GC468" s="113">
        <v>0</v>
      </c>
      <c r="GD468" s="113">
        <v>0</v>
      </c>
      <c r="GE468" s="113">
        <v>0</v>
      </c>
      <c r="GF468" s="113">
        <v>0</v>
      </c>
      <c r="GG468" s="113">
        <v>0</v>
      </c>
      <c r="GH468" s="113">
        <v>0</v>
      </c>
      <c r="GI468" s="113">
        <f>SUM(E468:GH468)</f>
        <v>419021.39</v>
      </c>
    </row>
    <row r="469" spans="1:191" ht="10.5">
      <c r="A469" s="7" t="s">
        <v>581</v>
      </c>
      <c r="B469" s="726" t="s">
        <v>582</v>
      </c>
      <c r="C469" s="726"/>
      <c r="D469" s="72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  <c r="AA469" s="116"/>
      <c r="AB469" s="116"/>
      <c r="AC469" s="116"/>
      <c r="AD469" s="116"/>
      <c r="AE469" s="116"/>
      <c r="AF469" s="116"/>
      <c r="AG469" s="116"/>
      <c r="AH469" s="116"/>
      <c r="AI469" s="116"/>
      <c r="AJ469" s="116"/>
      <c r="AK469" s="116"/>
      <c r="AL469" s="116"/>
      <c r="AM469" s="116"/>
      <c r="AN469" s="116"/>
      <c r="AO469" s="116"/>
      <c r="AP469" s="116"/>
      <c r="AQ469" s="116"/>
      <c r="AR469" s="116"/>
      <c r="AS469" s="116"/>
      <c r="AT469" s="116"/>
      <c r="AU469" s="116"/>
      <c r="AV469" s="116"/>
      <c r="AW469" s="116"/>
      <c r="AX469" s="116"/>
      <c r="AY469" s="116"/>
      <c r="AZ469" s="116"/>
      <c r="BA469" s="116"/>
      <c r="BB469" s="116"/>
      <c r="BC469" s="116"/>
      <c r="BD469" s="116"/>
      <c r="BE469" s="116"/>
      <c r="BF469" s="116"/>
      <c r="BG469" s="116"/>
      <c r="BH469" s="116"/>
      <c r="BI469" s="116"/>
      <c r="BJ469" s="116"/>
      <c r="BK469" s="116"/>
      <c r="BL469" s="116"/>
      <c r="BM469" s="116"/>
      <c r="BN469" s="116"/>
      <c r="BO469" s="116"/>
      <c r="BP469" s="116"/>
      <c r="BQ469" s="116"/>
      <c r="BR469" s="116"/>
      <c r="BS469" s="116"/>
      <c r="BT469" s="116"/>
      <c r="BU469" s="116"/>
      <c r="BV469" s="116"/>
      <c r="BW469" s="116"/>
      <c r="BX469" s="116"/>
      <c r="BY469" s="116"/>
      <c r="BZ469" s="116"/>
      <c r="CA469" s="116"/>
      <c r="CB469" s="116"/>
      <c r="CC469" s="116"/>
      <c r="CD469" s="116"/>
      <c r="CE469" s="116"/>
      <c r="CF469" s="116"/>
      <c r="CG469" s="116"/>
      <c r="CH469" s="116"/>
      <c r="CI469" s="116"/>
      <c r="CJ469" s="116"/>
      <c r="CK469" s="116"/>
      <c r="CL469" s="116"/>
      <c r="CM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6"/>
      <c r="CX469" s="116"/>
      <c r="CY469" s="116"/>
      <c r="CZ469" s="116"/>
      <c r="DA469" s="116"/>
      <c r="DB469" s="116"/>
      <c r="DC469" s="116"/>
      <c r="DD469" s="116"/>
      <c r="DE469" s="116"/>
      <c r="DF469" s="116"/>
      <c r="DG469" s="116"/>
      <c r="DH469" s="116"/>
      <c r="DI469" s="116"/>
      <c r="DJ469" s="116"/>
      <c r="DK469" s="116"/>
      <c r="DL469" s="116"/>
      <c r="DM469" s="116"/>
      <c r="DN469" s="116"/>
      <c r="DO469" s="116"/>
      <c r="DP469" s="116"/>
      <c r="DQ469" s="116"/>
      <c r="DR469" s="116"/>
      <c r="DS469" s="116"/>
      <c r="DT469" s="116"/>
      <c r="DU469" s="116"/>
      <c r="DV469" s="116"/>
      <c r="DW469" s="116"/>
      <c r="DX469" s="116"/>
      <c r="DY469" s="116"/>
      <c r="DZ469" s="116"/>
      <c r="EA469" s="116"/>
      <c r="EB469" s="116"/>
      <c r="EC469" s="116"/>
      <c r="ED469" s="116"/>
      <c r="EE469" s="116"/>
      <c r="EF469" s="116"/>
      <c r="EG469" s="116"/>
      <c r="EH469" s="116"/>
      <c r="EI469" s="116"/>
      <c r="EJ469" s="116"/>
      <c r="EK469" s="116"/>
      <c r="EL469" s="116"/>
      <c r="EM469" s="116"/>
      <c r="EN469" s="116"/>
      <c r="EO469" s="116"/>
      <c r="EP469" s="116"/>
      <c r="EQ469" s="116"/>
      <c r="ER469" s="116"/>
      <c r="ES469" s="116"/>
      <c r="ET469" s="116"/>
      <c r="EU469" s="116"/>
      <c r="EV469" s="116"/>
      <c r="EW469" s="116"/>
      <c r="EX469" s="116"/>
      <c r="EY469" s="116"/>
      <c r="EZ469" s="116"/>
      <c r="FA469" s="116"/>
      <c r="FB469" s="116"/>
      <c r="FC469" s="116"/>
      <c r="FD469" s="116"/>
      <c r="FE469" s="116"/>
      <c r="FF469" s="116"/>
      <c r="FG469" s="116"/>
      <c r="FH469" s="116"/>
      <c r="FI469" s="116"/>
      <c r="FJ469" s="116"/>
      <c r="FK469" s="116"/>
      <c r="FL469" s="116"/>
      <c r="FM469" s="116"/>
      <c r="FN469" s="116"/>
      <c r="FO469" s="116"/>
      <c r="FP469" s="116"/>
      <c r="FQ469" s="116"/>
      <c r="FR469" s="116"/>
      <c r="FS469" s="116"/>
      <c r="FT469" s="116"/>
      <c r="FU469" s="116"/>
      <c r="FV469" s="116"/>
      <c r="FW469" s="116"/>
      <c r="FX469" s="116"/>
      <c r="FY469" s="116"/>
      <c r="FZ469" s="116"/>
      <c r="GA469" s="116"/>
      <c r="GB469" s="116"/>
      <c r="GC469" s="116"/>
      <c r="GD469" s="116"/>
      <c r="GE469" s="116"/>
      <c r="GF469" s="116"/>
      <c r="GG469" s="116"/>
      <c r="GH469" s="116"/>
      <c r="GI469" s="116"/>
    </row>
    <row r="470" spans="1:191">
      <c r="A470" s="727" t="s">
        <v>0</v>
      </c>
      <c r="B470" s="727"/>
      <c r="C470" s="9" t="s">
        <v>244</v>
      </c>
      <c r="D470" t="s">
        <v>245</v>
      </c>
      <c r="E470" s="113">
        <v>0</v>
      </c>
      <c r="F470" s="113">
        <v>0</v>
      </c>
      <c r="G470" s="113">
        <v>0</v>
      </c>
      <c r="H470" s="113">
        <v>0</v>
      </c>
      <c r="I470" s="113">
        <v>0</v>
      </c>
      <c r="J470" s="113">
        <v>0</v>
      </c>
      <c r="K470" s="113">
        <v>0</v>
      </c>
      <c r="L470" s="113">
        <v>0</v>
      </c>
      <c r="M470" s="113">
        <v>0</v>
      </c>
      <c r="N470" s="113">
        <v>0</v>
      </c>
      <c r="O470" s="113">
        <v>0</v>
      </c>
      <c r="P470" s="113">
        <v>0</v>
      </c>
      <c r="Q470" s="113">
        <v>0</v>
      </c>
      <c r="R470" s="113">
        <v>0</v>
      </c>
      <c r="S470" s="113">
        <v>0</v>
      </c>
      <c r="T470" s="113">
        <v>0</v>
      </c>
      <c r="U470" s="113">
        <v>0</v>
      </c>
      <c r="V470" s="113">
        <v>0</v>
      </c>
      <c r="W470" s="113">
        <v>0</v>
      </c>
      <c r="X470" s="113">
        <v>0</v>
      </c>
      <c r="Y470" s="113">
        <v>308.88</v>
      </c>
      <c r="Z470" s="113">
        <v>0</v>
      </c>
      <c r="AA470" s="113">
        <v>0</v>
      </c>
      <c r="AB470" s="113">
        <v>0</v>
      </c>
      <c r="AC470" s="113">
        <v>0</v>
      </c>
      <c r="AD470" s="113">
        <v>0</v>
      </c>
      <c r="AE470" s="113">
        <v>0</v>
      </c>
      <c r="AF470" s="113">
        <v>0</v>
      </c>
      <c r="AG470" s="113">
        <v>0</v>
      </c>
      <c r="AH470" s="113">
        <v>0</v>
      </c>
      <c r="AI470" s="113">
        <v>0</v>
      </c>
      <c r="AJ470" s="113">
        <v>0</v>
      </c>
      <c r="AK470" s="113">
        <v>0</v>
      </c>
      <c r="AL470" s="113">
        <v>0</v>
      </c>
      <c r="AM470" s="113">
        <v>0</v>
      </c>
      <c r="AN470" s="113">
        <v>0</v>
      </c>
      <c r="AO470" s="113">
        <v>0</v>
      </c>
      <c r="AP470" s="113">
        <v>0</v>
      </c>
      <c r="AQ470" s="113">
        <v>0</v>
      </c>
      <c r="AR470" s="113">
        <v>0</v>
      </c>
      <c r="AS470" s="113">
        <v>0</v>
      </c>
      <c r="AT470" s="113">
        <v>0</v>
      </c>
      <c r="AU470" s="113">
        <v>0</v>
      </c>
      <c r="AV470" s="113">
        <v>0</v>
      </c>
      <c r="AW470" s="113">
        <v>0</v>
      </c>
      <c r="AX470" s="113">
        <v>0</v>
      </c>
      <c r="AY470" s="113">
        <v>0</v>
      </c>
      <c r="AZ470" s="113">
        <v>0</v>
      </c>
      <c r="BA470" s="113">
        <v>0</v>
      </c>
      <c r="BB470" s="113">
        <v>0</v>
      </c>
      <c r="BC470" s="113">
        <v>244184.41</v>
      </c>
      <c r="BD470" s="113">
        <v>0</v>
      </c>
      <c r="BE470" s="113">
        <v>0</v>
      </c>
      <c r="BF470" s="113">
        <v>0</v>
      </c>
      <c r="BG470" s="113">
        <v>0</v>
      </c>
      <c r="BH470" s="113">
        <v>0</v>
      </c>
      <c r="BI470" s="113">
        <v>0</v>
      </c>
      <c r="BJ470" s="113">
        <v>0</v>
      </c>
      <c r="BK470" s="113">
        <v>0</v>
      </c>
      <c r="BL470" s="113">
        <v>0</v>
      </c>
      <c r="BM470" s="113">
        <v>0</v>
      </c>
      <c r="BN470" s="113">
        <v>0</v>
      </c>
      <c r="BO470" s="113">
        <v>0</v>
      </c>
      <c r="BP470" s="113">
        <v>0</v>
      </c>
      <c r="BQ470" s="113">
        <v>0</v>
      </c>
      <c r="BR470" s="113">
        <v>0</v>
      </c>
      <c r="BS470" s="113">
        <v>0</v>
      </c>
      <c r="BT470" s="113">
        <v>0</v>
      </c>
      <c r="BU470" s="113">
        <v>0</v>
      </c>
      <c r="BV470" s="113">
        <v>0</v>
      </c>
      <c r="BW470" s="113">
        <v>0</v>
      </c>
      <c r="BX470" s="113">
        <v>62444.23</v>
      </c>
      <c r="BY470" s="113">
        <v>0</v>
      </c>
      <c r="BZ470" s="113">
        <v>76878.679999999993</v>
      </c>
      <c r="CA470" s="113">
        <v>0</v>
      </c>
      <c r="CB470" s="113">
        <v>0</v>
      </c>
      <c r="CC470" s="113">
        <v>0</v>
      </c>
      <c r="CD470" s="113">
        <v>0</v>
      </c>
      <c r="CE470" s="113">
        <v>0</v>
      </c>
      <c r="CF470" s="113">
        <v>0</v>
      </c>
      <c r="CG470" s="113">
        <v>0</v>
      </c>
      <c r="CH470" s="113">
        <v>0</v>
      </c>
      <c r="CI470" s="113">
        <v>0</v>
      </c>
      <c r="CJ470" s="113">
        <v>0</v>
      </c>
      <c r="CK470" s="113">
        <v>0</v>
      </c>
      <c r="CL470" s="113">
        <v>0</v>
      </c>
      <c r="CM470" s="113">
        <v>0</v>
      </c>
      <c r="CN470" s="113">
        <v>0</v>
      </c>
      <c r="CO470" s="113">
        <v>0</v>
      </c>
      <c r="CP470" s="113">
        <v>0</v>
      </c>
      <c r="CQ470" s="113">
        <v>0</v>
      </c>
      <c r="CR470" s="113">
        <v>0</v>
      </c>
      <c r="CS470" s="113">
        <v>0</v>
      </c>
      <c r="CT470" s="113">
        <v>0</v>
      </c>
      <c r="CU470" s="113">
        <v>0</v>
      </c>
      <c r="CV470" s="113">
        <v>0</v>
      </c>
      <c r="CW470" s="113">
        <v>0</v>
      </c>
      <c r="CX470" s="113">
        <v>0</v>
      </c>
      <c r="CY470" s="113">
        <v>0</v>
      </c>
      <c r="CZ470" s="113">
        <v>92202.35</v>
      </c>
      <c r="DA470" s="113">
        <v>0</v>
      </c>
      <c r="DB470" s="113">
        <v>0</v>
      </c>
      <c r="DC470" s="113">
        <v>0</v>
      </c>
      <c r="DD470" s="113">
        <v>0</v>
      </c>
      <c r="DE470" s="113">
        <v>0</v>
      </c>
      <c r="DF470" s="113">
        <v>0</v>
      </c>
      <c r="DG470" s="113">
        <v>0</v>
      </c>
      <c r="DH470" s="113">
        <v>0</v>
      </c>
      <c r="DI470" s="113">
        <v>0</v>
      </c>
      <c r="DJ470" s="113">
        <v>0</v>
      </c>
      <c r="DK470" s="113">
        <v>0</v>
      </c>
      <c r="DL470" s="113">
        <v>0</v>
      </c>
      <c r="DM470" s="113">
        <v>0</v>
      </c>
      <c r="DN470" s="113">
        <v>0</v>
      </c>
      <c r="DO470" s="113">
        <v>0</v>
      </c>
      <c r="DP470" s="113">
        <v>0</v>
      </c>
      <c r="DQ470" s="113">
        <v>0</v>
      </c>
      <c r="DR470" s="113">
        <v>0</v>
      </c>
      <c r="DS470" s="113">
        <v>0</v>
      </c>
      <c r="DT470" s="113">
        <v>0</v>
      </c>
      <c r="DU470" s="113">
        <v>0</v>
      </c>
      <c r="DV470" s="113">
        <v>0</v>
      </c>
      <c r="DW470" s="113">
        <v>0</v>
      </c>
      <c r="DX470" s="113">
        <v>0</v>
      </c>
      <c r="DY470" s="113">
        <v>0</v>
      </c>
      <c r="DZ470" s="113">
        <v>62602</v>
      </c>
      <c r="EA470" s="113">
        <v>0</v>
      </c>
      <c r="EB470" s="113">
        <v>0</v>
      </c>
      <c r="EC470" s="113">
        <v>0</v>
      </c>
      <c r="ED470" s="113">
        <v>0</v>
      </c>
      <c r="EE470" s="113">
        <v>0</v>
      </c>
      <c r="EF470" s="113">
        <v>0</v>
      </c>
      <c r="EG470" s="113">
        <v>0</v>
      </c>
      <c r="EH470" s="113">
        <v>0</v>
      </c>
      <c r="EI470" s="113">
        <v>0</v>
      </c>
      <c r="EJ470" s="113">
        <v>0</v>
      </c>
      <c r="EK470" s="113">
        <v>0</v>
      </c>
      <c r="EL470" s="113">
        <v>0</v>
      </c>
      <c r="EM470" s="113">
        <v>6054.61</v>
      </c>
      <c r="EN470" s="113">
        <v>0</v>
      </c>
      <c r="EO470" s="113">
        <v>0</v>
      </c>
      <c r="EP470" s="113">
        <v>0</v>
      </c>
      <c r="EQ470" s="113">
        <v>0</v>
      </c>
      <c r="ER470" s="113">
        <v>0</v>
      </c>
      <c r="ES470" s="113">
        <v>0</v>
      </c>
      <c r="ET470" s="113">
        <v>0</v>
      </c>
      <c r="EU470" s="113">
        <v>0</v>
      </c>
      <c r="EV470" s="113">
        <v>0</v>
      </c>
      <c r="EW470" s="113">
        <v>0</v>
      </c>
      <c r="EX470" s="113">
        <v>0</v>
      </c>
      <c r="EY470" s="113">
        <v>0</v>
      </c>
      <c r="EZ470" s="113">
        <v>0</v>
      </c>
      <c r="FA470" s="113">
        <v>0</v>
      </c>
      <c r="FB470" s="113">
        <v>34955.370000000003</v>
      </c>
      <c r="FC470" s="113">
        <v>0</v>
      </c>
      <c r="FD470" s="113">
        <v>0</v>
      </c>
      <c r="FE470" s="113">
        <v>0</v>
      </c>
      <c r="FF470" s="113">
        <v>0</v>
      </c>
      <c r="FG470" s="113">
        <v>0</v>
      </c>
      <c r="FH470" s="113">
        <v>0</v>
      </c>
      <c r="FI470" s="113">
        <v>0</v>
      </c>
      <c r="FJ470" s="113">
        <v>0</v>
      </c>
      <c r="FK470" s="113">
        <v>0</v>
      </c>
      <c r="FL470" s="113">
        <v>0</v>
      </c>
      <c r="FM470" s="113">
        <v>0</v>
      </c>
      <c r="FN470" s="113">
        <v>0</v>
      </c>
      <c r="FO470" s="113">
        <v>0</v>
      </c>
      <c r="FP470" s="113">
        <v>0</v>
      </c>
      <c r="FQ470" s="113">
        <v>0</v>
      </c>
      <c r="FR470" s="113">
        <v>0</v>
      </c>
      <c r="FS470" s="113">
        <v>0</v>
      </c>
      <c r="FT470" s="113">
        <v>0</v>
      </c>
      <c r="FU470" s="113">
        <v>0</v>
      </c>
      <c r="FV470" s="113">
        <v>0</v>
      </c>
      <c r="FW470" s="113">
        <v>0</v>
      </c>
      <c r="FX470" s="113">
        <v>0</v>
      </c>
      <c r="FY470" s="113">
        <v>0</v>
      </c>
      <c r="FZ470" s="113">
        <v>0</v>
      </c>
      <c r="GA470" s="113">
        <v>0</v>
      </c>
      <c r="GB470" s="113">
        <v>0</v>
      </c>
      <c r="GC470" s="113">
        <v>30631.71</v>
      </c>
      <c r="GD470" s="113">
        <v>0</v>
      </c>
      <c r="GE470" s="113">
        <v>0</v>
      </c>
      <c r="GF470" s="113">
        <v>0</v>
      </c>
      <c r="GG470" s="113">
        <v>0</v>
      </c>
      <c r="GH470" s="113">
        <v>0</v>
      </c>
      <c r="GI470" s="113">
        <f>SUM(E470:GH470)</f>
        <v>610262.24</v>
      </c>
    </row>
    <row r="471" spans="1:191" ht="10.5">
      <c r="A471" s="7" t="s">
        <v>583</v>
      </c>
      <c r="B471" s="726" t="s">
        <v>584</v>
      </c>
      <c r="C471" s="726"/>
      <c r="D471" s="72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  <c r="AA471" s="116"/>
      <c r="AB471" s="116"/>
      <c r="AC471" s="116"/>
      <c r="AD471" s="116"/>
      <c r="AE471" s="116"/>
      <c r="AF471" s="116"/>
      <c r="AG471" s="116"/>
      <c r="AH471" s="116"/>
      <c r="AI471" s="116"/>
      <c r="AJ471" s="116"/>
      <c r="AK471" s="116"/>
      <c r="AL471" s="116"/>
      <c r="AM471" s="116"/>
      <c r="AN471" s="116"/>
      <c r="AO471" s="116"/>
      <c r="AP471" s="116"/>
      <c r="AQ471" s="116"/>
      <c r="AR471" s="116"/>
      <c r="AS471" s="116"/>
      <c r="AT471" s="116"/>
      <c r="AU471" s="116"/>
      <c r="AV471" s="116"/>
      <c r="AW471" s="116"/>
      <c r="AX471" s="116"/>
      <c r="AY471" s="116"/>
      <c r="AZ471" s="116"/>
      <c r="BA471" s="116"/>
      <c r="BB471" s="116"/>
      <c r="BC471" s="116"/>
      <c r="BD471" s="116"/>
      <c r="BE471" s="116"/>
      <c r="BF471" s="116"/>
      <c r="BG471" s="116"/>
      <c r="BH471" s="116"/>
      <c r="BI471" s="116"/>
      <c r="BJ471" s="116"/>
      <c r="BK471" s="116"/>
      <c r="BL471" s="116"/>
      <c r="BM471" s="116"/>
      <c r="BN471" s="116"/>
      <c r="BO471" s="116"/>
      <c r="BP471" s="116"/>
      <c r="BQ471" s="116"/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6"/>
      <c r="CB471" s="116"/>
      <c r="CC471" s="116"/>
      <c r="CD471" s="116"/>
      <c r="CE471" s="116"/>
      <c r="CF471" s="116"/>
      <c r="CG471" s="116"/>
      <c r="CH471" s="116"/>
      <c r="CI471" s="116"/>
      <c r="CJ471" s="116"/>
      <c r="CK471" s="116"/>
      <c r="CL471" s="116"/>
      <c r="CM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6"/>
      <c r="CX471" s="116"/>
      <c r="CY471" s="116"/>
      <c r="CZ471" s="116"/>
      <c r="DA471" s="116"/>
      <c r="DB471" s="116"/>
      <c r="DC471" s="116"/>
      <c r="DD471" s="116"/>
      <c r="DE471" s="116"/>
      <c r="DF471" s="116"/>
      <c r="DG471" s="116"/>
      <c r="DH471" s="116"/>
      <c r="DI471" s="116"/>
      <c r="DJ471" s="116"/>
      <c r="DK471" s="116"/>
      <c r="DL471" s="116"/>
      <c r="DM471" s="116"/>
      <c r="DN471" s="116"/>
      <c r="DO471" s="116"/>
      <c r="DP471" s="116"/>
      <c r="DQ471" s="116"/>
      <c r="DR471" s="116"/>
      <c r="DS471" s="116"/>
      <c r="DT471" s="116"/>
      <c r="DU471" s="116"/>
      <c r="DV471" s="116"/>
      <c r="DW471" s="116"/>
      <c r="DX471" s="116"/>
      <c r="DY471" s="116"/>
      <c r="DZ471" s="116"/>
      <c r="EA471" s="116"/>
      <c r="EB471" s="116"/>
      <c r="EC471" s="116"/>
      <c r="ED471" s="116"/>
      <c r="EE471" s="116"/>
      <c r="EF471" s="116"/>
      <c r="EG471" s="116"/>
      <c r="EH471" s="116"/>
      <c r="EI471" s="116"/>
      <c r="EJ471" s="116"/>
      <c r="EK471" s="116"/>
      <c r="EL471" s="116"/>
      <c r="EM471" s="116"/>
      <c r="EN471" s="116"/>
      <c r="EO471" s="116"/>
      <c r="EP471" s="116"/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6"/>
      <c r="FA471" s="116"/>
      <c r="FB471" s="116"/>
      <c r="FC471" s="116"/>
      <c r="FD471" s="116"/>
      <c r="FE471" s="116"/>
      <c r="FF471" s="116"/>
      <c r="FG471" s="116"/>
      <c r="FH471" s="116"/>
      <c r="FI471" s="116"/>
      <c r="FJ471" s="116"/>
      <c r="FK471" s="116"/>
      <c r="FL471" s="116"/>
      <c r="FM471" s="116"/>
      <c r="FN471" s="116"/>
      <c r="FO471" s="116"/>
      <c r="FP471" s="116"/>
      <c r="FQ471" s="116"/>
      <c r="FR471" s="116"/>
      <c r="FS471" s="116"/>
      <c r="FT471" s="116"/>
      <c r="FU471" s="116"/>
      <c r="FV471" s="116"/>
      <c r="FW471" s="116"/>
      <c r="FX471" s="116"/>
      <c r="FY471" s="116"/>
      <c r="FZ471" s="116"/>
      <c r="GA471" s="116"/>
      <c r="GB471" s="116"/>
      <c r="GC471" s="116"/>
      <c r="GD471" s="116"/>
      <c r="GE471" s="116"/>
      <c r="GF471" s="116"/>
      <c r="GG471" s="116"/>
      <c r="GH471" s="116"/>
      <c r="GI471" s="116"/>
    </row>
    <row r="472" spans="1:191">
      <c r="A472" s="727" t="s">
        <v>0</v>
      </c>
      <c r="B472" s="727"/>
      <c r="C472" s="9" t="s">
        <v>233</v>
      </c>
      <c r="D472" t="s">
        <v>234</v>
      </c>
      <c r="E472" s="113">
        <v>0</v>
      </c>
      <c r="F472" s="113">
        <v>0</v>
      </c>
      <c r="G472" s="113">
        <v>0</v>
      </c>
      <c r="H472" s="113">
        <v>0</v>
      </c>
      <c r="I472" s="113">
        <v>0</v>
      </c>
      <c r="J472" s="113">
        <v>0</v>
      </c>
      <c r="K472" s="113">
        <v>0</v>
      </c>
      <c r="L472" s="113">
        <v>0</v>
      </c>
      <c r="M472" s="113">
        <v>0</v>
      </c>
      <c r="N472" s="113">
        <v>0</v>
      </c>
      <c r="O472" s="113">
        <v>0</v>
      </c>
      <c r="P472" s="113">
        <v>0</v>
      </c>
      <c r="Q472" s="113">
        <v>0</v>
      </c>
      <c r="R472" s="113">
        <v>0</v>
      </c>
      <c r="S472" s="113">
        <v>0</v>
      </c>
      <c r="T472" s="113">
        <v>0</v>
      </c>
      <c r="U472" s="113">
        <v>0</v>
      </c>
      <c r="V472" s="113">
        <v>0</v>
      </c>
      <c r="W472" s="113">
        <v>0</v>
      </c>
      <c r="X472" s="113">
        <v>0</v>
      </c>
      <c r="Y472" s="113">
        <v>0</v>
      </c>
      <c r="Z472" s="113">
        <v>0</v>
      </c>
      <c r="AA472" s="113">
        <v>0</v>
      </c>
      <c r="AB472" s="113">
        <v>0</v>
      </c>
      <c r="AC472" s="113">
        <v>0</v>
      </c>
      <c r="AD472" s="113">
        <v>0</v>
      </c>
      <c r="AE472" s="113">
        <v>0</v>
      </c>
      <c r="AF472" s="113">
        <v>0</v>
      </c>
      <c r="AG472" s="113">
        <v>0</v>
      </c>
      <c r="AH472" s="113">
        <v>0</v>
      </c>
      <c r="AI472" s="113">
        <v>0</v>
      </c>
      <c r="AJ472" s="113">
        <v>0</v>
      </c>
      <c r="AK472" s="113">
        <v>0</v>
      </c>
      <c r="AL472" s="113">
        <v>0</v>
      </c>
      <c r="AM472" s="113">
        <v>0</v>
      </c>
      <c r="AN472" s="113">
        <v>0</v>
      </c>
      <c r="AO472" s="113">
        <v>0</v>
      </c>
      <c r="AP472" s="113">
        <v>0</v>
      </c>
      <c r="AQ472" s="113">
        <v>0</v>
      </c>
      <c r="AR472" s="113">
        <v>0</v>
      </c>
      <c r="AS472" s="113">
        <v>0</v>
      </c>
      <c r="AT472" s="113">
        <v>0</v>
      </c>
      <c r="AU472" s="113">
        <v>0</v>
      </c>
      <c r="AV472" s="113">
        <v>0</v>
      </c>
      <c r="AW472" s="113">
        <v>0</v>
      </c>
      <c r="AX472" s="113">
        <v>0</v>
      </c>
      <c r="AY472" s="113">
        <v>0</v>
      </c>
      <c r="AZ472" s="113">
        <v>0</v>
      </c>
      <c r="BA472" s="113">
        <v>0</v>
      </c>
      <c r="BB472" s="113">
        <v>0</v>
      </c>
      <c r="BC472" s="113">
        <v>0</v>
      </c>
      <c r="BD472" s="113">
        <v>0</v>
      </c>
      <c r="BE472" s="113">
        <v>0</v>
      </c>
      <c r="BF472" s="113">
        <v>0</v>
      </c>
      <c r="BG472" s="113">
        <v>0</v>
      </c>
      <c r="BH472" s="113">
        <v>0</v>
      </c>
      <c r="BI472" s="113">
        <v>0</v>
      </c>
      <c r="BJ472" s="113">
        <v>0</v>
      </c>
      <c r="BK472" s="113">
        <v>0</v>
      </c>
      <c r="BL472" s="113">
        <v>0</v>
      </c>
      <c r="BM472" s="113">
        <v>0</v>
      </c>
      <c r="BN472" s="113">
        <v>0</v>
      </c>
      <c r="BO472" s="113">
        <v>0</v>
      </c>
      <c r="BP472" s="113">
        <v>0</v>
      </c>
      <c r="BQ472" s="113">
        <v>0</v>
      </c>
      <c r="BR472" s="113">
        <v>0</v>
      </c>
      <c r="BS472" s="113">
        <v>0</v>
      </c>
      <c r="BT472" s="113">
        <v>0</v>
      </c>
      <c r="BU472" s="113">
        <v>0</v>
      </c>
      <c r="BV472" s="113">
        <v>0</v>
      </c>
      <c r="BW472" s="113">
        <v>0</v>
      </c>
      <c r="BX472" s="113">
        <v>0</v>
      </c>
      <c r="BY472" s="113">
        <v>0</v>
      </c>
      <c r="BZ472" s="113">
        <v>0</v>
      </c>
      <c r="CA472" s="113">
        <v>0</v>
      </c>
      <c r="CB472" s="113">
        <v>0</v>
      </c>
      <c r="CC472" s="113">
        <v>0</v>
      </c>
      <c r="CD472" s="113">
        <v>0</v>
      </c>
      <c r="CE472" s="113">
        <v>0</v>
      </c>
      <c r="CF472" s="113">
        <v>0</v>
      </c>
      <c r="CG472" s="113">
        <v>0</v>
      </c>
      <c r="CH472" s="113">
        <v>0</v>
      </c>
      <c r="CI472" s="113">
        <v>0</v>
      </c>
      <c r="CJ472" s="113">
        <v>0</v>
      </c>
      <c r="CK472" s="113">
        <v>0</v>
      </c>
      <c r="CL472" s="113">
        <v>25782.03</v>
      </c>
      <c r="CM472" s="113">
        <v>0</v>
      </c>
      <c r="CN472" s="113">
        <v>0</v>
      </c>
      <c r="CO472" s="113">
        <v>0</v>
      </c>
      <c r="CP472" s="113">
        <v>0</v>
      </c>
      <c r="CQ472" s="113">
        <v>0</v>
      </c>
      <c r="CR472" s="113">
        <v>0</v>
      </c>
      <c r="CS472" s="113">
        <v>0</v>
      </c>
      <c r="CT472" s="113">
        <v>0</v>
      </c>
      <c r="CU472" s="113">
        <v>0</v>
      </c>
      <c r="CV472" s="113">
        <v>0</v>
      </c>
      <c r="CW472" s="113">
        <v>0</v>
      </c>
      <c r="CX472" s="113">
        <v>0</v>
      </c>
      <c r="CY472" s="113">
        <v>0</v>
      </c>
      <c r="CZ472" s="113">
        <v>0</v>
      </c>
      <c r="DA472" s="113">
        <v>0</v>
      </c>
      <c r="DB472" s="113">
        <v>0</v>
      </c>
      <c r="DC472" s="113">
        <v>0</v>
      </c>
      <c r="DD472" s="113">
        <v>0</v>
      </c>
      <c r="DE472" s="113">
        <v>0</v>
      </c>
      <c r="DF472" s="113">
        <v>0</v>
      </c>
      <c r="DG472" s="113">
        <v>0</v>
      </c>
      <c r="DH472" s="113">
        <v>0</v>
      </c>
      <c r="DI472" s="113">
        <v>0</v>
      </c>
      <c r="DJ472" s="113">
        <v>0</v>
      </c>
      <c r="DK472" s="113">
        <v>0</v>
      </c>
      <c r="DL472" s="113">
        <v>0</v>
      </c>
      <c r="DM472" s="113">
        <v>0</v>
      </c>
      <c r="DN472" s="113">
        <v>0</v>
      </c>
      <c r="DO472" s="113">
        <v>0</v>
      </c>
      <c r="DP472" s="113">
        <v>0</v>
      </c>
      <c r="DQ472" s="113">
        <v>0</v>
      </c>
      <c r="DR472" s="113">
        <v>61855.59</v>
      </c>
      <c r="DS472" s="113">
        <v>0</v>
      </c>
      <c r="DT472" s="113">
        <v>0</v>
      </c>
      <c r="DU472" s="113">
        <v>0</v>
      </c>
      <c r="DV472" s="113">
        <v>0</v>
      </c>
      <c r="DW472" s="113">
        <v>0</v>
      </c>
      <c r="DX472" s="113">
        <v>0</v>
      </c>
      <c r="DY472" s="113">
        <v>0</v>
      </c>
      <c r="DZ472" s="113">
        <v>0</v>
      </c>
      <c r="EA472" s="113">
        <v>0</v>
      </c>
      <c r="EB472" s="113">
        <v>0</v>
      </c>
      <c r="EC472" s="113">
        <v>0</v>
      </c>
      <c r="ED472" s="113">
        <v>0</v>
      </c>
      <c r="EE472" s="113">
        <v>0</v>
      </c>
      <c r="EF472" s="113">
        <v>0</v>
      </c>
      <c r="EG472" s="113">
        <v>4885.6000000000004</v>
      </c>
      <c r="EH472" s="113">
        <v>0</v>
      </c>
      <c r="EI472" s="113">
        <v>0</v>
      </c>
      <c r="EJ472" s="113">
        <v>0</v>
      </c>
      <c r="EK472" s="113">
        <v>0</v>
      </c>
      <c r="EL472" s="113">
        <v>0</v>
      </c>
      <c r="EM472" s="113">
        <v>0</v>
      </c>
      <c r="EN472" s="113">
        <v>0</v>
      </c>
      <c r="EO472" s="113">
        <v>0</v>
      </c>
      <c r="EP472" s="113">
        <v>0</v>
      </c>
      <c r="EQ472" s="113">
        <v>0</v>
      </c>
      <c r="ER472" s="113">
        <v>0</v>
      </c>
      <c r="ES472" s="113">
        <v>0</v>
      </c>
      <c r="ET472" s="113">
        <v>0</v>
      </c>
      <c r="EU472" s="113">
        <v>0</v>
      </c>
      <c r="EV472" s="113">
        <v>0</v>
      </c>
      <c r="EW472" s="113">
        <v>0</v>
      </c>
      <c r="EX472" s="113">
        <v>11571.21</v>
      </c>
      <c r="EY472" s="113">
        <v>0</v>
      </c>
      <c r="EZ472" s="113">
        <v>0</v>
      </c>
      <c r="FA472" s="113">
        <v>0</v>
      </c>
      <c r="FB472" s="113">
        <v>0</v>
      </c>
      <c r="FC472" s="113">
        <v>0</v>
      </c>
      <c r="FD472" s="113">
        <v>0</v>
      </c>
      <c r="FE472" s="113">
        <v>0</v>
      </c>
      <c r="FF472" s="113">
        <v>0</v>
      </c>
      <c r="FG472" s="113">
        <v>0</v>
      </c>
      <c r="FH472" s="113">
        <v>0</v>
      </c>
      <c r="FI472" s="113">
        <v>0</v>
      </c>
      <c r="FJ472" s="113">
        <v>0</v>
      </c>
      <c r="FK472" s="113">
        <v>0</v>
      </c>
      <c r="FL472" s="113">
        <v>0</v>
      </c>
      <c r="FM472" s="113">
        <v>0</v>
      </c>
      <c r="FN472" s="113">
        <v>0</v>
      </c>
      <c r="FO472" s="113">
        <v>0</v>
      </c>
      <c r="FP472" s="113">
        <v>0</v>
      </c>
      <c r="FQ472" s="113">
        <v>0</v>
      </c>
      <c r="FR472" s="113">
        <v>0</v>
      </c>
      <c r="FS472" s="113">
        <v>0</v>
      </c>
      <c r="FT472" s="113">
        <v>0</v>
      </c>
      <c r="FU472" s="113">
        <v>0</v>
      </c>
      <c r="FV472" s="113">
        <v>0</v>
      </c>
      <c r="FW472" s="113">
        <v>0</v>
      </c>
      <c r="FX472" s="113">
        <v>0</v>
      </c>
      <c r="FY472" s="113">
        <v>0</v>
      </c>
      <c r="FZ472" s="113">
        <v>0</v>
      </c>
      <c r="GA472" s="113">
        <v>0</v>
      </c>
      <c r="GB472" s="113">
        <v>0</v>
      </c>
      <c r="GC472" s="113">
        <v>0</v>
      </c>
      <c r="GD472" s="113">
        <v>0</v>
      </c>
      <c r="GE472" s="113">
        <v>0</v>
      </c>
      <c r="GF472" s="113">
        <v>0</v>
      </c>
      <c r="GG472" s="113">
        <v>0</v>
      </c>
      <c r="GH472" s="113">
        <v>0</v>
      </c>
      <c r="GI472" s="113">
        <f>SUM(E472:GH472)</f>
        <v>104094.43</v>
      </c>
    </row>
    <row r="473" spans="1:191">
      <c r="A473" s="727" t="s">
        <v>0</v>
      </c>
      <c r="B473" s="727"/>
      <c r="C473" s="9" t="s">
        <v>244</v>
      </c>
      <c r="D473" t="s">
        <v>245</v>
      </c>
      <c r="E473" s="113">
        <v>0</v>
      </c>
      <c r="F473" s="113">
        <v>0</v>
      </c>
      <c r="G473" s="113">
        <v>0</v>
      </c>
      <c r="H473" s="113">
        <v>0</v>
      </c>
      <c r="I473" s="113">
        <v>0</v>
      </c>
      <c r="J473" s="113">
        <v>0</v>
      </c>
      <c r="K473" s="113">
        <v>0</v>
      </c>
      <c r="L473" s="113">
        <v>0</v>
      </c>
      <c r="M473" s="113">
        <v>0</v>
      </c>
      <c r="N473" s="113">
        <v>57712.5</v>
      </c>
      <c r="O473" s="113">
        <v>0</v>
      </c>
      <c r="P473" s="113">
        <v>0</v>
      </c>
      <c r="Q473" s="113">
        <v>0</v>
      </c>
      <c r="R473" s="113">
        <v>0</v>
      </c>
      <c r="S473" s="113">
        <v>5868.19</v>
      </c>
      <c r="T473" s="113">
        <v>0</v>
      </c>
      <c r="U473" s="113">
        <v>12090</v>
      </c>
      <c r="V473" s="113">
        <v>58892.73</v>
      </c>
      <c r="W473" s="113">
        <v>0</v>
      </c>
      <c r="X473" s="113">
        <v>0</v>
      </c>
      <c r="Y473" s="113">
        <v>6075</v>
      </c>
      <c r="Z473" s="113">
        <v>33877.08</v>
      </c>
      <c r="AA473" s="113">
        <v>0</v>
      </c>
      <c r="AB473" s="113">
        <v>0</v>
      </c>
      <c r="AC473" s="113">
        <v>6074</v>
      </c>
      <c r="AD473" s="113">
        <v>0</v>
      </c>
      <c r="AE473" s="113">
        <v>0</v>
      </c>
      <c r="AF473" s="113">
        <v>34944.29</v>
      </c>
      <c r="AG473" s="113">
        <v>0</v>
      </c>
      <c r="AH473" s="113">
        <v>0</v>
      </c>
      <c r="AI473" s="113">
        <v>0</v>
      </c>
      <c r="AJ473" s="113">
        <v>0</v>
      </c>
      <c r="AK473" s="113">
        <v>0</v>
      </c>
      <c r="AL473" s="113">
        <v>0</v>
      </c>
      <c r="AM473" s="113">
        <v>76849.55</v>
      </c>
      <c r="AN473" s="113">
        <v>0</v>
      </c>
      <c r="AO473" s="113">
        <v>0</v>
      </c>
      <c r="AP473" s="113">
        <v>0</v>
      </c>
      <c r="AQ473" s="113">
        <v>0</v>
      </c>
      <c r="AR473" s="113">
        <v>0</v>
      </c>
      <c r="AS473" s="113">
        <v>0</v>
      </c>
      <c r="AT473" s="113">
        <v>18521.04</v>
      </c>
      <c r="AU473" s="113">
        <v>0</v>
      </c>
      <c r="AV473" s="113">
        <v>0</v>
      </c>
      <c r="AW473" s="113">
        <v>0</v>
      </c>
      <c r="AX473" s="113">
        <v>0</v>
      </c>
      <c r="AY473" s="113">
        <v>0</v>
      </c>
      <c r="AZ473" s="113">
        <v>0</v>
      </c>
      <c r="BA473" s="113">
        <v>0</v>
      </c>
      <c r="BB473" s="113">
        <v>0</v>
      </c>
      <c r="BC473" s="113">
        <v>115376.32000000001</v>
      </c>
      <c r="BD473" s="113">
        <v>0</v>
      </c>
      <c r="BE473" s="113">
        <v>0</v>
      </c>
      <c r="BF473" s="113">
        <v>0</v>
      </c>
      <c r="BG473" s="113">
        <v>6205.67</v>
      </c>
      <c r="BH473" s="113">
        <v>0</v>
      </c>
      <c r="BI473" s="113">
        <v>0</v>
      </c>
      <c r="BJ473" s="113">
        <v>27798.75</v>
      </c>
      <c r="BK473" s="113">
        <v>0</v>
      </c>
      <c r="BL473" s="113">
        <v>0</v>
      </c>
      <c r="BM473" s="113">
        <v>0</v>
      </c>
      <c r="BN473" s="113">
        <v>0</v>
      </c>
      <c r="BO473" s="113">
        <v>0</v>
      </c>
      <c r="BP473" s="113">
        <v>0</v>
      </c>
      <c r="BQ473" s="113">
        <v>0</v>
      </c>
      <c r="BR473" s="113">
        <v>0</v>
      </c>
      <c r="BS473" s="113">
        <v>0</v>
      </c>
      <c r="BT473" s="113">
        <v>0</v>
      </c>
      <c r="BU473" s="113">
        <v>0</v>
      </c>
      <c r="BV473" s="113">
        <v>176777.17</v>
      </c>
      <c r="BW473" s="113">
        <v>0</v>
      </c>
      <c r="BX473" s="113">
        <v>0</v>
      </c>
      <c r="BY473" s="113">
        <v>0</v>
      </c>
      <c r="BZ473" s="113">
        <v>0</v>
      </c>
      <c r="CA473" s="113">
        <v>0</v>
      </c>
      <c r="CB473" s="113">
        <v>0</v>
      </c>
      <c r="CC473" s="113">
        <v>6075</v>
      </c>
      <c r="CD473" s="113">
        <v>0</v>
      </c>
      <c r="CE473" s="113">
        <v>10451.870000000001</v>
      </c>
      <c r="CF473" s="113">
        <v>0</v>
      </c>
      <c r="CG473" s="113">
        <v>0</v>
      </c>
      <c r="CH473" s="113">
        <v>36450</v>
      </c>
      <c r="CI473" s="113">
        <v>0</v>
      </c>
      <c r="CJ473" s="113">
        <v>0</v>
      </c>
      <c r="CK473" s="113">
        <v>18225</v>
      </c>
      <c r="CL473" s="113">
        <v>0</v>
      </c>
      <c r="CM473" s="113">
        <v>21262.5</v>
      </c>
      <c r="CN473" s="113">
        <v>0</v>
      </c>
      <c r="CO473" s="113">
        <v>0</v>
      </c>
      <c r="CP473" s="113">
        <v>0</v>
      </c>
      <c r="CQ473" s="113">
        <v>0</v>
      </c>
      <c r="CR473" s="113">
        <v>0</v>
      </c>
      <c r="CS473" s="113">
        <v>0</v>
      </c>
      <c r="CT473" s="113">
        <v>0</v>
      </c>
      <c r="CU473" s="113">
        <v>0</v>
      </c>
      <c r="CV473" s="113">
        <v>0</v>
      </c>
      <c r="CW473" s="113">
        <v>0</v>
      </c>
      <c r="CX473" s="113">
        <v>0</v>
      </c>
      <c r="CY473" s="113">
        <v>0</v>
      </c>
      <c r="CZ473" s="113">
        <v>6075</v>
      </c>
      <c r="DA473" s="113">
        <v>0</v>
      </c>
      <c r="DB473" s="113">
        <v>0</v>
      </c>
      <c r="DC473" s="113">
        <v>0</v>
      </c>
      <c r="DD473" s="113">
        <v>0</v>
      </c>
      <c r="DE473" s="113">
        <v>0</v>
      </c>
      <c r="DF473" s="113">
        <v>0</v>
      </c>
      <c r="DG473" s="113">
        <v>0</v>
      </c>
      <c r="DH473" s="113">
        <v>0</v>
      </c>
      <c r="DI473" s="113">
        <v>0</v>
      </c>
      <c r="DJ473" s="113">
        <v>0</v>
      </c>
      <c r="DK473" s="113">
        <v>0</v>
      </c>
      <c r="DL473" s="113">
        <v>0</v>
      </c>
      <c r="DM473" s="113">
        <v>0</v>
      </c>
      <c r="DN473" s="113">
        <v>2947.87</v>
      </c>
      <c r="DO473" s="113">
        <v>0</v>
      </c>
      <c r="DP473" s="113">
        <v>0</v>
      </c>
      <c r="DQ473" s="113">
        <v>0</v>
      </c>
      <c r="DR473" s="113">
        <v>0</v>
      </c>
      <c r="DS473" s="113">
        <v>0</v>
      </c>
      <c r="DT473" s="113">
        <v>0</v>
      </c>
      <c r="DU473" s="113">
        <v>0</v>
      </c>
      <c r="DV473" s="113">
        <v>0</v>
      </c>
      <c r="DW473" s="113">
        <v>0</v>
      </c>
      <c r="DX473" s="113">
        <v>0</v>
      </c>
      <c r="DY473" s="113">
        <v>0</v>
      </c>
      <c r="DZ473" s="113">
        <v>6347.5</v>
      </c>
      <c r="EA473" s="113">
        <v>0</v>
      </c>
      <c r="EB473" s="113">
        <v>0</v>
      </c>
      <c r="EC473" s="113">
        <v>0</v>
      </c>
      <c r="ED473" s="113">
        <v>0</v>
      </c>
      <c r="EE473" s="113">
        <v>0</v>
      </c>
      <c r="EF473" s="113">
        <v>0</v>
      </c>
      <c r="EG473" s="113">
        <v>0</v>
      </c>
      <c r="EH473" s="113">
        <v>0</v>
      </c>
      <c r="EI473" s="113">
        <v>0</v>
      </c>
      <c r="EJ473" s="113">
        <v>0</v>
      </c>
      <c r="EK473" s="113">
        <v>0</v>
      </c>
      <c r="EL473" s="113">
        <v>0</v>
      </c>
      <c r="EM473" s="113">
        <v>0</v>
      </c>
      <c r="EN473" s="113">
        <v>9112.5</v>
      </c>
      <c r="EO473" s="113">
        <v>0</v>
      </c>
      <c r="EP473" s="113">
        <v>0</v>
      </c>
      <c r="EQ473" s="113">
        <v>0</v>
      </c>
      <c r="ER473" s="113">
        <v>0</v>
      </c>
      <c r="ES473" s="113">
        <v>0</v>
      </c>
      <c r="ET473" s="113">
        <v>0</v>
      </c>
      <c r="EU473" s="113">
        <v>0</v>
      </c>
      <c r="EV473" s="113">
        <v>0</v>
      </c>
      <c r="EW473" s="113">
        <v>5382.5</v>
      </c>
      <c r="EX473" s="113">
        <v>0</v>
      </c>
      <c r="EY473" s="113">
        <v>0</v>
      </c>
      <c r="EZ473" s="113">
        <v>0</v>
      </c>
      <c r="FA473" s="113">
        <v>0</v>
      </c>
      <c r="FB473" s="113">
        <v>0</v>
      </c>
      <c r="FC473" s="113">
        <v>0</v>
      </c>
      <c r="FD473" s="113">
        <v>0</v>
      </c>
      <c r="FE473" s="113">
        <v>0</v>
      </c>
      <c r="FF473" s="113">
        <v>0</v>
      </c>
      <c r="FG473" s="113">
        <v>0</v>
      </c>
      <c r="FH473" s="113">
        <v>0</v>
      </c>
      <c r="FI473" s="113">
        <v>0</v>
      </c>
      <c r="FJ473" s="113">
        <v>0</v>
      </c>
      <c r="FK473" s="113">
        <v>0</v>
      </c>
      <c r="FL473" s="113">
        <v>0</v>
      </c>
      <c r="FM473" s="113">
        <v>0</v>
      </c>
      <c r="FN473" s="113">
        <v>17158.72</v>
      </c>
      <c r="FO473" s="113">
        <v>0</v>
      </c>
      <c r="FP473" s="113">
        <v>0</v>
      </c>
      <c r="FQ473" s="113">
        <v>0</v>
      </c>
      <c r="FR473" s="113">
        <v>0</v>
      </c>
      <c r="FS473" s="113">
        <v>0</v>
      </c>
      <c r="FT473" s="113">
        <v>0</v>
      </c>
      <c r="FU473" s="113">
        <v>0</v>
      </c>
      <c r="FV473" s="113">
        <v>0</v>
      </c>
      <c r="FW473" s="113">
        <v>0</v>
      </c>
      <c r="FX473" s="113">
        <v>0</v>
      </c>
      <c r="FY473" s="113">
        <v>0</v>
      </c>
      <c r="FZ473" s="113">
        <v>0</v>
      </c>
      <c r="GA473" s="113">
        <v>0</v>
      </c>
      <c r="GB473" s="113">
        <v>0</v>
      </c>
      <c r="GC473" s="113">
        <v>0</v>
      </c>
      <c r="GD473" s="113">
        <v>0</v>
      </c>
      <c r="GE473" s="113">
        <v>0</v>
      </c>
      <c r="GF473" s="113">
        <v>0</v>
      </c>
      <c r="GG473" s="113">
        <v>6075</v>
      </c>
      <c r="GH473" s="113">
        <v>0</v>
      </c>
      <c r="GI473" s="113">
        <f>SUM(E473:GH473)</f>
        <v>782625.75</v>
      </c>
    </row>
    <row r="474" spans="1:191" ht="10.5">
      <c r="A474" s="7" t="s">
        <v>585</v>
      </c>
      <c r="B474" s="726" t="s">
        <v>586</v>
      </c>
      <c r="C474" s="726"/>
      <c r="D474" s="72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  <c r="AA474" s="116"/>
      <c r="AB474" s="116"/>
      <c r="AC474" s="116"/>
      <c r="AD474" s="116"/>
      <c r="AE474" s="116"/>
      <c r="AF474" s="116"/>
      <c r="AG474" s="116"/>
      <c r="AH474" s="116"/>
      <c r="AI474" s="116"/>
      <c r="AJ474" s="116"/>
      <c r="AK474" s="116"/>
      <c r="AL474" s="116"/>
      <c r="AM474" s="116"/>
      <c r="AN474" s="116"/>
      <c r="AO474" s="116"/>
      <c r="AP474" s="116"/>
      <c r="AQ474" s="116"/>
      <c r="AR474" s="116"/>
      <c r="AS474" s="116"/>
      <c r="AT474" s="116"/>
      <c r="AU474" s="116"/>
      <c r="AV474" s="116"/>
      <c r="AW474" s="116"/>
      <c r="AX474" s="116"/>
      <c r="AY474" s="116"/>
      <c r="AZ474" s="116"/>
      <c r="BA474" s="116"/>
      <c r="BB474" s="116"/>
      <c r="BC474" s="116"/>
      <c r="BD474" s="116"/>
      <c r="BE474" s="116"/>
      <c r="BF474" s="116"/>
      <c r="BG474" s="116"/>
      <c r="BH474" s="116"/>
      <c r="BI474" s="116"/>
      <c r="BJ474" s="116"/>
      <c r="BK474" s="116"/>
      <c r="BL474" s="116"/>
      <c r="BM474" s="116"/>
      <c r="BN474" s="116"/>
      <c r="BO474" s="116"/>
      <c r="BP474" s="116"/>
      <c r="BQ474" s="116"/>
      <c r="BR474" s="116"/>
      <c r="BS474" s="116"/>
      <c r="BT474" s="116"/>
      <c r="BU474" s="116"/>
      <c r="BV474" s="116"/>
      <c r="BW474" s="116"/>
      <c r="BX474" s="116"/>
      <c r="BY474" s="116"/>
      <c r="BZ474" s="116"/>
      <c r="CA474" s="116"/>
      <c r="CB474" s="116"/>
      <c r="CC474" s="116"/>
      <c r="CD474" s="116"/>
      <c r="CE474" s="116"/>
      <c r="CF474" s="116"/>
      <c r="CG474" s="116"/>
      <c r="CH474" s="116"/>
      <c r="CI474" s="116"/>
      <c r="CJ474" s="116"/>
      <c r="CK474" s="116"/>
      <c r="CL474" s="116"/>
      <c r="CM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6"/>
      <c r="CX474" s="116"/>
      <c r="CY474" s="116"/>
      <c r="CZ474" s="116"/>
      <c r="DA474" s="116"/>
      <c r="DB474" s="116"/>
      <c r="DC474" s="116"/>
      <c r="DD474" s="116"/>
      <c r="DE474" s="116"/>
      <c r="DF474" s="116"/>
      <c r="DG474" s="116"/>
      <c r="DH474" s="116"/>
      <c r="DI474" s="116"/>
      <c r="DJ474" s="116"/>
      <c r="DK474" s="116"/>
      <c r="DL474" s="116"/>
      <c r="DM474" s="116"/>
      <c r="DN474" s="116"/>
      <c r="DO474" s="116"/>
      <c r="DP474" s="116"/>
      <c r="DQ474" s="116"/>
      <c r="DR474" s="116"/>
      <c r="DS474" s="116"/>
      <c r="DT474" s="116"/>
      <c r="DU474" s="116"/>
      <c r="DV474" s="116"/>
      <c r="DW474" s="116"/>
      <c r="DX474" s="116"/>
      <c r="DY474" s="116"/>
      <c r="DZ474" s="116"/>
      <c r="EA474" s="116"/>
      <c r="EB474" s="116"/>
      <c r="EC474" s="116"/>
      <c r="ED474" s="116"/>
      <c r="EE474" s="116"/>
      <c r="EF474" s="116"/>
      <c r="EG474" s="116"/>
      <c r="EH474" s="116"/>
      <c r="EI474" s="116"/>
      <c r="EJ474" s="116"/>
      <c r="EK474" s="116"/>
      <c r="EL474" s="116"/>
      <c r="EM474" s="116"/>
      <c r="EN474" s="116"/>
      <c r="EO474" s="116"/>
      <c r="EP474" s="116"/>
      <c r="EQ474" s="116"/>
      <c r="ER474" s="116"/>
      <c r="ES474" s="116"/>
      <c r="ET474" s="116"/>
      <c r="EU474" s="116"/>
      <c r="EV474" s="116"/>
      <c r="EW474" s="116"/>
      <c r="EX474" s="116"/>
      <c r="EY474" s="116"/>
      <c r="EZ474" s="116"/>
      <c r="FA474" s="116"/>
      <c r="FB474" s="116"/>
      <c r="FC474" s="116"/>
      <c r="FD474" s="116"/>
      <c r="FE474" s="116"/>
      <c r="FF474" s="116"/>
      <c r="FG474" s="116"/>
      <c r="FH474" s="116"/>
      <c r="FI474" s="116"/>
      <c r="FJ474" s="116"/>
      <c r="FK474" s="116"/>
      <c r="FL474" s="116"/>
      <c r="FM474" s="116"/>
      <c r="FN474" s="116"/>
      <c r="FO474" s="116"/>
      <c r="FP474" s="116"/>
      <c r="FQ474" s="116"/>
      <c r="FR474" s="116"/>
      <c r="FS474" s="116"/>
      <c r="FT474" s="116"/>
      <c r="FU474" s="116"/>
      <c r="FV474" s="116"/>
      <c r="FW474" s="116"/>
      <c r="FX474" s="116"/>
      <c r="FY474" s="116"/>
      <c r="FZ474" s="116"/>
      <c r="GA474" s="116"/>
      <c r="GB474" s="116"/>
      <c r="GC474" s="116"/>
      <c r="GD474" s="116"/>
      <c r="GE474" s="116"/>
      <c r="GF474" s="116"/>
      <c r="GG474" s="116"/>
      <c r="GH474" s="116"/>
      <c r="GI474" s="116"/>
    </row>
    <row r="475" spans="1:191">
      <c r="A475" s="727" t="s">
        <v>0</v>
      </c>
      <c r="B475" s="727"/>
      <c r="C475" s="9" t="s">
        <v>244</v>
      </c>
      <c r="D475" t="s">
        <v>245</v>
      </c>
      <c r="E475" s="113">
        <v>0</v>
      </c>
      <c r="F475" s="113">
        <v>0</v>
      </c>
      <c r="G475" s="113">
        <v>0</v>
      </c>
      <c r="H475" s="113">
        <v>0</v>
      </c>
      <c r="I475" s="113">
        <v>1556.82</v>
      </c>
      <c r="J475" s="113">
        <v>0</v>
      </c>
      <c r="K475" s="113">
        <v>0</v>
      </c>
      <c r="L475" s="113">
        <v>0</v>
      </c>
      <c r="M475" s="113">
        <v>0</v>
      </c>
      <c r="N475" s="113">
        <v>0</v>
      </c>
      <c r="O475" s="113">
        <v>0</v>
      </c>
      <c r="P475" s="113">
        <v>0</v>
      </c>
      <c r="Q475" s="113">
        <v>0</v>
      </c>
      <c r="R475" s="113">
        <v>0</v>
      </c>
      <c r="S475" s="113">
        <v>0</v>
      </c>
      <c r="T475" s="113">
        <v>0</v>
      </c>
      <c r="U475" s="113">
        <v>0</v>
      </c>
      <c r="V475" s="113">
        <v>0</v>
      </c>
      <c r="W475" s="113">
        <v>0</v>
      </c>
      <c r="X475" s="113">
        <v>0</v>
      </c>
      <c r="Y475" s="113">
        <v>0</v>
      </c>
      <c r="Z475" s="113">
        <v>0</v>
      </c>
      <c r="AA475" s="113">
        <v>0</v>
      </c>
      <c r="AB475" s="113">
        <v>0</v>
      </c>
      <c r="AC475" s="113">
        <v>0</v>
      </c>
      <c r="AD475" s="113">
        <v>0</v>
      </c>
      <c r="AE475" s="113">
        <v>0</v>
      </c>
      <c r="AF475" s="113">
        <v>0</v>
      </c>
      <c r="AG475" s="113">
        <v>0</v>
      </c>
      <c r="AH475" s="113">
        <v>0</v>
      </c>
      <c r="AI475" s="113">
        <v>0</v>
      </c>
      <c r="AJ475" s="113">
        <v>0</v>
      </c>
      <c r="AK475" s="113">
        <v>0</v>
      </c>
      <c r="AL475" s="113">
        <v>0</v>
      </c>
      <c r="AM475" s="113">
        <v>0</v>
      </c>
      <c r="AN475" s="113">
        <v>0</v>
      </c>
      <c r="AO475" s="113">
        <v>0</v>
      </c>
      <c r="AP475" s="113">
        <v>0</v>
      </c>
      <c r="AQ475" s="113">
        <v>0</v>
      </c>
      <c r="AR475" s="113">
        <v>0</v>
      </c>
      <c r="AS475" s="113">
        <v>0</v>
      </c>
      <c r="AT475" s="113">
        <v>0</v>
      </c>
      <c r="AU475" s="113">
        <v>0</v>
      </c>
      <c r="AV475" s="113">
        <v>0</v>
      </c>
      <c r="AW475" s="113">
        <v>0</v>
      </c>
      <c r="AX475" s="113">
        <v>0</v>
      </c>
      <c r="AY475" s="113">
        <v>0</v>
      </c>
      <c r="AZ475" s="113">
        <v>0</v>
      </c>
      <c r="BA475" s="113">
        <v>0</v>
      </c>
      <c r="BB475" s="113">
        <v>0</v>
      </c>
      <c r="BC475" s="113">
        <v>0</v>
      </c>
      <c r="BD475" s="113">
        <v>0</v>
      </c>
      <c r="BE475" s="113">
        <v>0</v>
      </c>
      <c r="BF475" s="113">
        <v>0</v>
      </c>
      <c r="BG475" s="113">
        <v>0</v>
      </c>
      <c r="BH475" s="113">
        <v>0</v>
      </c>
      <c r="BI475" s="113">
        <v>0</v>
      </c>
      <c r="BJ475" s="113">
        <v>0</v>
      </c>
      <c r="BK475" s="113">
        <v>0</v>
      </c>
      <c r="BL475" s="113">
        <v>0</v>
      </c>
      <c r="BM475" s="113">
        <v>0</v>
      </c>
      <c r="BN475" s="113">
        <v>0</v>
      </c>
      <c r="BO475" s="113">
        <v>0</v>
      </c>
      <c r="BP475" s="113">
        <v>0</v>
      </c>
      <c r="BQ475" s="113">
        <v>0</v>
      </c>
      <c r="BR475" s="113">
        <v>0</v>
      </c>
      <c r="BS475" s="113">
        <v>0</v>
      </c>
      <c r="BT475" s="113">
        <v>0</v>
      </c>
      <c r="BU475" s="113">
        <v>0</v>
      </c>
      <c r="BV475" s="113">
        <v>0</v>
      </c>
      <c r="BW475" s="113">
        <v>0</v>
      </c>
      <c r="BX475" s="113">
        <v>0</v>
      </c>
      <c r="BY475" s="113">
        <v>0</v>
      </c>
      <c r="BZ475" s="113">
        <v>0</v>
      </c>
      <c r="CA475" s="113">
        <v>0</v>
      </c>
      <c r="CB475" s="113">
        <v>0</v>
      </c>
      <c r="CC475" s="113">
        <v>0</v>
      </c>
      <c r="CD475" s="113">
        <v>0</v>
      </c>
      <c r="CE475" s="113">
        <v>0</v>
      </c>
      <c r="CF475" s="113">
        <v>0</v>
      </c>
      <c r="CG475" s="113">
        <v>0</v>
      </c>
      <c r="CH475" s="113">
        <v>0</v>
      </c>
      <c r="CI475" s="113">
        <v>0</v>
      </c>
      <c r="CJ475" s="113">
        <v>0</v>
      </c>
      <c r="CK475" s="113">
        <v>0</v>
      </c>
      <c r="CL475" s="113">
        <v>0</v>
      </c>
      <c r="CM475" s="113">
        <v>0</v>
      </c>
      <c r="CN475" s="113">
        <v>0</v>
      </c>
      <c r="CO475" s="113">
        <v>0</v>
      </c>
      <c r="CP475" s="113">
        <v>0</v>
      </c>
      <c r="CQ475" s="113">
        <v>0</v>
      </c>
      <c r="CR475" s="113">
        <v>0</v>
      </c>
      <c r="CS475" s="113">
        <v>0</v>
      </c>
      <c r="CT475" s="113">
        <v>0</v>
      </c>
      <c r="CU475" s="113">
        <v>0</v>
      </c>
      <c r="CV475" s="113">
        <v>0</v>
      </c>
      <c r="CW475" s="113">
        <v>0</v>
      </c>
      <c r="CX475" s="113">
        <v>0</v>
      </c>
      <c r="CY475" s="113">
        <v>0</v>
      </c>
      <c r="CZ475" s="113">
        <v>0</v>
      </c>
      <c r="DA475" s="113">
        <v>0</v>
      </c>
      <c r="DB475" s="113">
        <v>0</v>
      </c>
      <c r="DC475" s="113">
        <v>0</v>
      </c>
      <c r="DD475" s="113">
        <v>0</v>
      </c>
      <c r="DE475" s="113">
        <v>0</v>
      </c>
      <c r="DF475" s="113">
        <v>0</v>
      </c>
      <c r="DG475" s="113">
        <v>0</v>
      </c>
      <c r="DH475" s="113">
        <v>0</v>
      </c>
      <c r="DI475" s="113">
        <v>0</v>
      </c>
      <c r="DJ475" s="113">
        <v>0</v>
      </c>
      <c r="DK475" s="113">
        <v>0</v>
      </c>
      <c r="DL475" s="113">
        <v>0</v>
      </c>
      <c r="DM475" s="113">
        <v>0</v>
      </c>
      <c r="DN475" s="113">
        <v>0</v>
      </c>
      <c r="DO475" s="113">
        <v>0</v>
      </c>
      <c r="DP475" s="113">
        <v>0</v>
      </c>
      <c r="DQ475" s="113">
        <v>0</v>
      </c>
      <c r="DR475" s="113">
        <v>0</v>
      </c>
      <c r="DS475" s="113">
        <v>0</v>
      </c>
      <c r="DT475" s="113">
        <v>0</v>
      </c>
      <c r="DU475" s="113">
        <v>0</v>
      </c>
      <c r="DV475" s="113">
        <v>0</v>
      </c>
      <c r="DW475" s="113">
        <v>0</v>
      </c>
      <c r="DX475" s="113">
        <v>0</v>
      </c>
      <c r="DY475" s="113">
        <v>0</v>
      </c>
      <c r="DZ475" s="113">
        <v>0</v>
      </c>
      <c r="EA475" s="113">
        <v>0</v>
      </c>
      <c r="EB475" s="113">
        <v>0</v>
      </c>
      <c r="EC475" s="113">
        <v>0</v>
      </c>
      <c r="ED475" s="113">
        <v>0</v>
      </c>
      <c r="EE475" s="113">
        <v>0</v>
      </c>
      <c r="EF475" s="113">
        <v>0</v>
      </c>
      <c r="EG475" s="113">
        <v>0</v>
      </c>
      <c r="EH475" s="113">
        <v>0</v>
      </c>
      <c r="EI475" s="113">
        <v>0</v>
      </c>
      <c r="EJ475" s="113">
        <v>0</v>
      </c>
      <c r="EK475" s="113">
        <v>0</v>
      </c>
      <c r="EL475" s="113">
        <v>0</v>
      </c>
      <c r="EM475" s="113">
        <v>0</v>
      </c>
      <c r="EN475" s="113">
        <v>0</v>
      </c>
      <c r="EO475" s="113">
        <v>0</v>
      </c>
      <c r="EP475" s="113">
        <v>0</v>
      </c>
      <c r="EQ475" s="113">
        <v>0</v>
      </c>
      <c r="ER475" s="113">
        <v>0</v>
      </c>
      <c r="ES475" s="113">
        <v>0</v>
      </c>
      <c r="ET475" s="113">
        <v>0</v>
      </c>
      <c r="EU475" s="113">
        <v>0</v>
      </c>
      <c r="EV475" s="113">
        <v>0</v>
      </c>
      <c r="EW475" s="113">
        <v>0</v>
      </c>
      <c r="EX475" s="113">
        <v>0</v>
      </c>
      <c r="EY475" s="113">
        <v>0</v>
      </c>
      <c r="EZ475" s="113">
        <v>0</v>
      </c>
      <c r="FA475" s="113">
        <v>0</v>
      </c>
      <c r="FB475" s="113">
        <v>0</v>
      </c>
      <c r="FC475" s="113">
        <v>0</v>
      </c>
      <c r="FD475" s="113">
        <v>0</v>
      </c>
      <c r="FE475" s="113">
        <v>0</v>
      </c>
      <c r="FF475" s="113">
        <v>0</v>
      </c>
      <c r="FG475" s="113">
        <v>0</v>
      </c>
      <c r="FH475" s="113">
        <v>0</v>
      </c>
      <c r="FI475" s="113">
        <v>0</v>
      </c>
      <c r="FJ475" s="113">
        <v>0</v>
      </c>
      <c r="FK475" s="113">
        <v>0</v>
      </c>
      <c r="FL475" s="113">
        <v>0</v>
      </c>
      <c r="FM475" s="113">
        <v>0</v>
      </c>
      <c r="FN475" s="113">
        <v>0</v>
      </c>
      <c r="FO475" s="113">
        <v>0</v>
      </c>
      <c r="FP475" s="113">
        <v>0</v>
      </c>
      <c r="FQ475" s="113">
        <v>0</v>
      </c>
      <c r="FR475" s="113">
        <v>0</v>
      </c>
      <c r="FS475" s="113">
        <v>0</v>
      </c>
      <c r="FT475" s="113">
        <v>0</v>
      </c>
      <c r="FU475" s="113">
        <v>0</v>
      </c>
      <c r="FV475" s="113">
        <v>0</v>
      </c>
      <c r="FW475" s="113">
        <v>0</v>
      </c>
      <c r="FX475" s="113">
        <v>0</v>
      </c>
      <c r="FY475" s="113">
        <v>0</v>
      </c>
      <c r="FZ475" s="113">
        <v>0</v>
      </c>
      <c r="GA475" s="113">
        <v>0</v>
      </c>
      <c r="GB475" s="113">
        <v>0</v>
      </c>
      <c r="GC475" s="113">
        <v>0</v>
      </c>
      <c r="GD475" s="113">
        <v>0</v>
      </c>
      <c r="GE475" s="113">
        <v>0</v>
      </c>
      <c r="GF475" s="113">
        <v>0</v>
      </c>
      <c r="GG475" s="113">
        <v>0</v>
      </c>
      <c r="GH475" s="113">
        <v>0</v>
      </c>
      <c r="GI475" s="113">
        <f>SUM(E475:GH475)</f>
        <v>1556.82</v>
      </c>
    </row>
    <row r="476" spans="1:191" ht="10.5">
      <c r="A476" s="7" t="s">
        <v>587</v>
      </c>
      <c r="B476" s="726" t="s">
        <v>588</v>
      </c>
      <c r="C476" s="726"/>
      <c r="D476" s="72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  <c r="AA476" s="116"/>
      <c r="AB476" s="116"/>
      <c r="AC476" s="116"/>
      <c r="AD476" s="116"/>
      <c r="AE476" s="116"/>
      <c r="AF476" s="116"/>
      <c r="AG476" s="116"/>
      <c r="AH476" s="116"/>
      <c r="AI476" s="116"/>
      <c r="AJ476" s="116"/>
      <c r="AK476" s="116"/>
      <c r="AL476" s="116"/>
      <c r="AM476" s="116"/>
      <c r="AN476" s="116"/>
      <c r="AO476" s="116"/>
      <c r="AP476" s="116"/>
      <c r="AQ476" s="116"/>
      <c r="AR476" s="116"/>
      <c r="AS476" s="116"/>
      <c r="AT476" s="116"/>
      <c r="AU476" s="116"/>
      <c r="AV476" s="116"/>
      <c r="AW476" s="116"/>
      <c r="AX476" s="116"/>
      <c r="AY476" s="116"/>
      <c r="AZ476" s="116"/>
      <c r="BA476" s="116"/>
      <c r="BB476" s="116"/>
      <c r="BC476" s="116"/>
      <c r="BD476" s="116"/>
      <c r="BE476" s="116"/>
      <c r="BF476" s="116"/>
      <c r="BG476" s="116"/>
      <c r="BH476" s="116"/>
      <c r="BI476" s="116"/>
      <c r="BJ476" s="116"/>
      <c r="BK476" s="116"/>
      <c r="BL476" s="116"/>
      <c r="BM476" s="116"/>
      <c r="BN476" s="116"/>
      <c r="BO476" s="116"/>
      <c r="BP476" s="116"/>
      <c r="BQ476" s="116"/>
      <c r="BR476" s="116"/>
      <c r="BS476" s="116"/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  <c r="EA476" s="116"/>
      <c r="EB476" s="116"/>
      <c r="EC476" s="116"/>
      <c r="ED476" s="116"/>
      <c r="EE476" s="116"/>
      <c r="EF476" s="116"/>
      <c r="EG476" s="116"/>
      <c r="EH476" s="116"/>
      <c r="EI476" s="116"/>
      <c r="EJ476" s="116"/>
      <c r="EK476" s="116"/>
      <c r="EL476" s="116"/>
      <c r="EM476" s="116"/>
      <c r="EN476" s="116"/>
      <c r="EO476" s="116"/>
      <c r="EP476" s="116"/>
      <c r="EQ476" s="116"/>
      <c r="ER476" s="116"/>
      <c r="ES476" s="116"/>
      <c r="ET476" s="116"/>
      <c r="EU476" s="116"/>
      <c r="EV476" s="116"/>
      <c r="EW476" s="116"/>
      <c r="EX476" s="116"/>
      <c r="EY476" s="116"/>
      <c r="EZ476" s="116"/>
      <c r="FA476" s="116"/>
      <c r="FB476" s="116"/>
      <c r="FC476" s="116"/>
      <c r="FD476" s="116"/>
      <c r="FE476" s="116"/>
      <c r="FF476" s="116"/>
      <c r="FG476" s="116"/>
      <c r="FH476" s="116"/>
      <c r="FI476" s="116"/>
      <c r="FJ476" s="116"/>
      <c r="FK476" s="116"/>
      <c r="FL476" s="116"/>
      <c r="FM476" s="116"/>
      <c r="FN476" s="116"/>
      <c r="FO476" s="116"/>
      <c r="FP476" s="116"/>
      <c r="FQ476" s="116"/>
      <c r="FR476" s="116"/>
      <c r="FS476" s="116"/>
      <c r="FT476" s="116"/>
      <c r="FU476" s="116"/>
      <c r="FV476" s="116"/>
      <c r="FW476" s="116"/>
      <c r="FX476" s="116"/>
      <c r="FY476" s="116"/>
      <c r="FZ476" s="116"/>
      <c r="GA476" s="116"/>
      <c r="GB476" s="116"/>
      <c r="GC476" s="116"/>
      <c r="GD476" s="116"/>
      <c r="GE476" s="116"/>
      <c r="GF476" s="116"/>
      <c r="GG476" s="116"/>
      <c r="GH476" s="116"/>
      <c r="GI476" s="116"/>
    </row>
    <row r="477" spans="1:191">
      <c r="A477" s="727" t="s">
        <v>0</v>
      </c>
      <c r="B477" s="727"/>
      <c r="C477" s="9" t="s">
        <v>244</v>
      </c>
      <c r="D477" t="s">
        <v>245</v>
      </c>
      <c r="E477" s="113">
        <v>0</v>
      </c>
      <c r="F477" s="113">
        <v>0</v>
      </c>
      <c r="G477" s="113">
        <v>0</v>
      </c>
      <c r="H477" s="113">
        <v>0</v>
      </c>
      <c r="I477" s="113">
        <v>0</v>
      </c>
      <c r="J477" s="113">
        <v>0</v>
      </c>
      <c r="K477" s="113">
        <v>0</v>
      </c>
      <c r="L477" s="113">
        <v>0</v>
      </c>
      <c r="M477" s="113">
        <v>0</v>
      </c>
      <c r="N477" s="113">
        <v>0</v>
      </c>
      <c r="O477" s="113">
        <v>0</v>
      </c>
      <c r="P477" s="113">
        <v>0</v>
      </c>
      <c r="Q477" s="113">
        <v>0</v>
      </c>
      <c r="R477" s="113">
        <v>0</v>
      </c>
      <c r="S477" s="113">
        <v>0</v>
      </c>
      <c r="T477" s="113">
        <v>0</v>
      </c>
      <c r="U477" s="113">
        <v>0</v>
      </c>
      <c r="V477" s="113">
        <v>0</v>
      </c>
      <c r="W477" s="113">
        <v>0</v>
      </c>
      <c r="X477" s="113">
        <v>0</v>
      </c>
      <c r="Y477" s="113">
        <v>0</v>
      </c>
      <c r="Z477" s="113">
        <v>0</v>
      </c>
      <c r="AA477" s="113">
        <v>0</v>
      </c>
      <c r="AB477" s="113">
        <v>0</v>
      </c>
      <c r="AC477" s="113">
        <v>0</v>
      </c>
      <c r="AD477" s="113">
        <v>0</v>
      </c>
      <c r="AE477" s="113">
        <v>0</v>
      </c>
      <c r="AF477" s="113">
        <v>0</v>
      </c>
      <c r="AG477" s="113">
        <v>25934.080000000002</v>
      </c>
      <c r="AH477" s="113">
        <v>0</v>
      </c>
      <c r="AI477" s="113">
        <v>0</v>
      </c>
      <c r="AJ477" s="113">
        <v>0</v>
      </c>
      <c r="AK477" s="113">
        <v>0</v>
      </c>
      <c r="AL477" s="113">
        <v>0</v>
      </c>
      <c r="AM477" s="113">
        <v>0</v>
      </c>
      <c r="AN477" s="113">
        <v>0</v>
      </c>
      <c r="AO477" s="113">
        <v>0</v>
      </c>
      <c r="AP477" s="113">
        <v>0</v>
      </c>
      <c r="AQ477" s="113">
        <v>0</v>
      </c>
      <c r="AR477" s="113">
        <v>0</v>
      </c>
      <c r="AS477" s="113">
        <v>0</v>
      </c>
      <c r="AT477" s="113">
        <v>0</v>
      </c>
      <c r="AU477" s="113">
        <v>0</v>
      </c>
      <c r="AV477" s="113">
        <v>0</v>
      </c>
      <c r="AW477" s="113">
        <v>0</v>
      </c>
      <c r="AX477" s="113">
        <v>0</v>
      </c>
      <c r="AY477" s="113">
        <v>0</v>
      </c>
      <c r="AZ477" s="113">
        <v>0</v>
      </c>
      <c r="BA477" s="113">
        <v>0</v>
      </c>
      <c r="BB477" s="113">
        <v>0</v>
      </c>
      <c r="BC477" s="113">
        <v>0</v>
      </c>
      <c r="BD477" s="113">
        <v>0</v>
      </c>
      <c r="BE477" s="113">
        <v>0</v>
      </c>
      <c r="BF477" s="113">
        <v>0</v>
      </c>
      <c r="BG477" s="113">
        <v>0</v>
      </c>
      <c r="BH477" s="113">
        <v>0</v>
      </c>
      <c r="BI477" s="113">
        <v>0</v>
      </c>
      <c r="BJ477" s="113">
        <v>0</v>
      </c>
      <c r="BK477" s="113">
        <v>0</v>
      </c>
      <c r="BL477" s="113">
        <v>0</v>
      </c>
      <c r="BM477" s="113">
        <v>0</v>
      </c>
      <c r="BN477" s="113">
        <v>0</v>
      </c>
      <c r="BO477" s="113">
        <v>0</v>
      </c>
      <c r="BP477" s="113">
        <v>0</v>
      </c>
      <c r="BQ477" s="113">
        <v>0</v>
      </c>
      <c r="BR477" s="113">
        <v>0</v>
      </c>
      <c r="BS477" s="113">
        <v>0</v>
      </c>
      <c r="BT477" s="113">
        <v>0</v>
      </c>
      <c r="BU477" s="113">
        <v>0</v>
      </c>
      <c r="BV477" s="113">
        <v>0</v>
      </c>
      <c r="BW477" s="113">
        <v>0</v>
      </c>
      <c r="BX477" s="113">
        <v>0</v>
      </c>
      <c r="BY477" s="113">
        <v>0</v>
      </c>
      <c r="BZ477" s="113">
        <v>0</v>
      </c>
      <c r="CA477" s="113">
        <v>0</v>
      </c>
      <c r="CB477" s="113">
        <v>0</v>
      </c>
      <c r="CC477" s="113">
        <v>0</v>
      </c>
      <c r="CD477" s="113">
        <v>0</v>
      </c>
      <c r="CE477" s="113">
        <v>0</v>
      </c>
      <c r="CF477" s="113">
        <v>0</v>
      </c>
      <c r="CG477" s="113">
        <v>0</v>
      </c>
      <c r="CH477" s="113">
        <v>0</v>
      </c>
      <c r="CI477" s="113">
        <v>0</v>
      </c>
      <c r="CJ477" s="113">
        <v>0</v>
      </c>
      <c r="CK477" s="113">
        <v>0</v>
      </c>
      <c r="CL477" s="113">
        <v>0</v>
      </c>
      <c r="CM477" s="113">
        <v>0</v>
      </c>
      <c r="CN477" s="113">
        <v>0</v>
      </c>
      <c r="CO477" s="113">
        <v>0</v>
      </c>
      <c r="CP477" s="113">
        <v>0</v>
      </c>
      <c r="CQ477" s="113">
        <v>0</v>
      </c>
      <c r="CR477" s="113">
        <v>0</v>
      </c>
      <c r="CS477" s="113">
        <v>0</v>
      </c>
      <c r="CT477" s="113">
        <v>0</v>
      </c>
      <c r="CU477" s="113">
        <v>0</v>
      </c>
      <c r="CV477" s="113">
        <v>0</v>
      </c>
      <c r="CW477" s="113">
        <v>0</v>
      </c>
      <c r="CX477" s="113">
        <v>0</v>
      </c>
      <c r="CY477" s="113">
        <v>0</v>
      </c>
      <c r="CZ477" s="113">
        <v>0</v>
      </c>
      <c r="DA477" s="113">
        <v>0</v>
      </c>
      <c r="DB477" s="113">
        <v>0</v>
      </c>
      <c r="DC477" s="113">
        <v>0</v>
      </c>
      <c r="DD477" s="113">
        <v>0</v>
      </c>
      <c r="DE477" s="113">
        <v>0</v>
      </c>
      <c r="DF477" s="113">
        <v>0</v>
      </c>
      <c r="DG477" s="113">
        <v>0</v>
      </c>
      <c r="DH477" s="113">
        <v>0</v>
      </c>
      <c r="DI477" s="113">
        <v>0</v>
      </c>
      <c r="DJ477" s="113">
        <v>0</v>
      </c>
      <c r="DK477" s="113">
        <v>0</v>
      </c>
      <c r="DL477" s="113">
        <v>0</v>
      </c>
      <c r="DM477" s="113">
        <v>0</v>
      </c>
      <c r="DN477" s="113">
        <v>0</v>
      </c>
      <c r="DO477" s="113">
        <v>0</v>
      </c>
      <c r="DP477" s="113">
        <v>0</v>
      </c>
      <c r="DQ477" s="113">
        <v>0</v>
      </c>
      <c r="DR477" s="113">
        <v>0</v>
      </c>
      <c r="DS477" s="113">
        <v>0</v>
      </c>
      <c r="DT477" s="113">
        <v>0</v>
      </c>
      <c r="DU477" s="113">
        <v>0</v>
      </c>
      <c r="DV477" s="113">
        <v>0</v>
      </c>
      <c r="DW477" s="113">
        <v>0</v>
      </c>
      <c r="DX477" s="113">
        <v>0</v>
      </c>
      <c r="DY477" s="113">
        <v>0</v>
      </c>
      <c r="DZ477" s="113">
        <v>0</v>
      </c>
      <c r="EA477" s="113">
        <v>0</v>
      </c>
      <c r="EB477" s="113">
        <v>0</v>
      </c>
      <c r="EC477" s="113">
        <v>0</v>
      </c>
      <c r="ED477" s="113">
        <v>0</v>
      </c>
      <c r="EE477" s="113">
        <v>0</v>
      </c>
      <c r="EF477" s="113">
        <v>0</v>
      </c>
      <c r="EG477" s="113">
        <v>0</v>
      </c>
      <c r="EH477" s="113">
        <v>0</v>
      </c>
      <c r="EI477" s="113">
        <v>0</v>
      </c>
      <c r="EJ477" s="113">
        <v>0</v>
      </c>
      <c r="EK477" s="113">
        <v>0</v>
      </c>
      <c r="EL477" s="113">
        <v>0</v>
      </c>
      <c r="EM477" s="113">
        <v>0</v>
      </c>
      <c r="EN477" s="113">
        <v>0</v>
      </c>
      <c r="EO477" s="113">
        <v>0</v>
      </c>
      <c r="EP477" s="113">
        <v>0</v>
      </c>
      <c r="EQ477" s="113">
        <v>0</v>
      </c>
      <c r="ER477" s="113">
        <v>0</v>
      </c>
      <c r="ES477" s="113">
        <v>0</v>
      </c>
      <c r="ET477" s="113">
        <v>0</v>
      </c>
      <c r="EU477" s="113">
        <v>0</v>
      </c>
      <c r="EV477" s="113">
        <v>0</v>
      </c>
      <c r="EW477" s="113">
        <v>0</v>
      </c>
      <c r="EX477" s="113">
        <v>0</v>
      </c>
      <c r="EY477" s="113">
        <v>0</v>
      </c>
      <c r="EZ477" s="113">
        <v>0</v>
      </c>
      <c r="FA477" s="113">
        <v>0</v>
      </c>
      <c r="FB477" s="113">
        <v>0</v>
      </c>
      <c r="FC477" s="113">
        <v>0</v>
      </c>
      <c r="FD477" s="113">
        <v>0</v>
      </c>
      <c r="FE477" s="113">
        <v>0</v>
      </c>
      <c r="FF477" s="113">
        <v>0</v>
      </c>
      <c r="FG477" s="113">
        <v>0</v>
      </c>
      <c r="FH477" s="113">
        <v>0</v>
      </c>
      <c r="FI477" s="113">
        <v>0</v>
      </c>
      <c r="FJ477" s="113">
        <v>0</v>
      </c>
      <c r="FK477" s="113">
        <v>0</v>
      </c>
      <c r="FL477" s="113">
        <v>0</v>
      </c>
      <c r="FM477" s="113">
        <v>0</v>
      </c>
      <c r="FN477" s="113">
        <v>0</v>
      </c>
      <c r="FO477" s="113">
        <v>0</v>
      </c>
      <c r="FP477" s="113">
        <v>0</v>
      </c>
      <c r="FQ477" s="113">
        <v>0</v>
      </c>
      <c r="FR477" s="113">
        <v>0</v>
      </c>
      <c r="FS477" s="113">
        <v>0</v>
      </c>
      <c r="FT477" s="113">
        <v>0</v>
      </c>
      <c r="FU477" s="113">
        <v>0</v>
      </c>
      <c r="FV477" s="113">
        <v>0</v>
      </c>
      <c r="FW477" s="113">
        <v>0</v>
      </c>
      <c r="FX477" s="113">
        <v>0</v>
      </c>
      <c r="FY477" s="113">
        <v>0</v>
      </c>
      <c r="FZ477" s="113">
        <v>0</v>
      </c>
      <c r="GA477" s="113">
        <v>0</v>
      </c>
      <c r="GB477" s="113">
        <v>0</v>
      </c>
      <c r="GC477" s="113">
        <v>0</v>
      </c>
      <c r="GD477" s="113">
        <v>0</v>
      </c>
      <c r="GE477" s="113">
        <v>0</v>
      </c>
      <c r="GF477" s="113">
        <v>0</v>
      </c>
      <c r="GG477" s="113">
        <v>0</v>
      </c>
      <c r="GH477" s="113">
        <v>0</v>
      </c>
      <c r="GI477" s="113">
        <f>SUM(E477:GH477)</f>
        <v>25934.080000000002</v>
      </c>
    </row>
    <row r="478" spans="1:191" ht="10.5">
      <c r="A478" s="7" t="s">
        <v>589</v>
      </c>
      <c r="B478" s="726" t="s">
        <v>590</v>
      </c>
      <c r="C478" s="726"/>
      <c r="D478" s="72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116"/>
      <c r="AE478" s="116"/>
      <c r="AF478" s="116"/>
      <c r="AG478" s="116"/>
      <c r="AH478" s="116"/>
      <c r="AI478" s="116"/>
      <c r="AJ478" s="116"/>
      <c r="AK478" s="116"/>
      <c r="AL478" s="116"/>
      <c r="AM478" s="116"/>
      <c r="AN478" s="116"/>
      <c r="AO478" s="116"/>
      <c r="AP478" s="116"/>
      <c r="AQ478" s="116"/>
      <c r="AR478" s="116"/>
      <c r="AS478" s="116"/>
      <c r="AT478" s="116"/>
      <c r="AU478" s="116"/>
      <c r="AV478" s="116"/>
      <c r="AW478" s="116"/>
      <c r="AX478" s="116"/>
      <c r="AY478" s="116"/>
      <c r="AZ478" s="116"/>
      <c r="BA478" s="116"/>
      <c r="BB478" s="116"/>
      <c r="BC478" s="116"/>
      <c r="BD478" s="116"/>
      <c r="BE478" s="116"/>
      <c r="BF478" s="116"/>
      <c r="BG478" s="116"/>
      <c r="BH478" s="116"/>
      <c r="BI478" s="116"/>
      <c r="BJ478" s="116"/>
      <c r="BK478" s="116"/>
      <c r="BL478" s="116"/>
      <c r="BM478" s="116"/>
      <c r="BN478" s="116"/>
      <c r="BO478" s="116"/>
      <c r="BP478" s="116"/>
      <c r="BQ478" s="116"/>
      <c r="BR478" s="116"/>
      <c r="BS478" s="116"/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  <c r="EA478" s="116"/>
      <c r="EB478" s="116"/>
      <c r="EC478" s="116"/>
      <c r="ED478" s="116"/>
      <c r="EE478" s="116"/>
      <c r="EF478" s="116"/>
      <c r="EG478" s="116"/>
      <c r="EH478" s="116"/>
      <c r="EI478" s="116"/>
      <c r="EJ478" s="116"/>
      <c r="EK478" s="116"/>
      <c r="EL478" s="116"/>
      <c r="EM478" s="116"/>
      <c r="EN478" s="116"/>
      <c r="EO478" s="116"/>
      <c r="EP478" s="116"/>
      <c r="EQ478" s="116"/>
      <c r="ER478" s="116"/>
      <c r="ES478" s="116"/>
      <c r="ET478" s="116"/>
      <c r="EU478" s="116"/>
      <c r="EV478" s="116"/>
      <c r="EW478" s="116"/>
      <c r="EX478" s="116"/>
      <c r="EY478" s="116"/>
      <c r="EZ478" s="116"/>
      <c r="FA478" s="116"/>
      <c r="FB478" s="116"/>
      <c r="FC478" s="116"/>
      <c r="FD478" s="116"/>
      <c r="FE478" s="116"/>
      <c r="FF478" s="116"/>
      <c r="FG478" s="116"/>
      <c r="FH478" s="116"/>
      <c r="FI478" s="116"/>
      <c r="FJ478" s="116"/>
      <c r="FK478" s="116"/>
      <c r="FL478" s="116"/>
      <c r="FM478" s="116"/>
      <c r="FN478" s="116"/>
      <c r="FO478" s="116"/>
      <c r="FP478" s="116"/>
      <c r="FQ478" s="116"/>
      <c r="FR478" s="116"/>
      <c r="FS478" s="116"/>
      <c r="FT478" s="116"/>
      <c r="FU478" s="116"/>
      <c r="FV478" s="116"/>
      <c r="FW478" s="116"/>
      <c r="FX478" s="116"/>
      <c r="FY478" s="116"/>
      <c r="FZ478" s="116"/>
      <c r="GA478" s="116"/>
      <c r="GB478" s="116"/>
      <c r="GC478" s="116"/>
      <c r="GD478" s="116"/>
      <c r="GE478" s="116"/>
      <c r="GF478" s="116"/>
      <c r="GG478" s="116"/>
      <c r="GH478" s="116"/>
      <c r="GI478" s="116"/>
    </row>
    <row r="479" spans="1:191">
      <c r="A479" s="727" t="s">
        <v>0</v>
      </c>
      <c r="B479" s="727"/>
      <c r="C479" s="9" t="s">
        <v>244</v>
      </c>
      <c r="D479" t="s">
        <v>245</v>
      </c>
      <c r="E479" s="113">
        <v>0</v>
      </c>
      <c r="F479" s="113">
        <v>0</v>
      </c>
      <c r="G479" s="113">
        <v>0</v>
      </c>
      <c r="H479" s="113">
        <v>0</v>
      </c>
      <c r="I479" s="113">
        <v>0</v>
      </c>
      <c r="J479" s="113">
        <v>0</v>
      </c>
      <c r="K479" s="113">
        <v>0</v>
      </c>
      <c r="L479" s="113">
        <v>0</v>
      </c>
      <c r="M479" s="113">
        <v>0</v>
      </c>
      <c r="N479" s="113">
        <v>0</v>
      </c>
      <c r="O479" s="113">
        <v>0</v>
      </c>
      <c r="P479" s="113">
        <v>0</v>
      </c>
      <c r="Q479" s="113">
        <v>0</v>
      </c>
      <c r="R479" s="113">
        <v>0</v>
      </c>
      <c r="S479" s="113">
        <v>0</v>
      </c>
      <c r="T479" s="113">
        <v>0</v>
      </c>
      <c r="U479" s="113">
        <v>0</v>
      </c>
      <c r="V479" s="113">
        <v>0</v>
      </c>
      <c r="W479" s="113">
        <v>0</v>
      </c>
      <c r="X479" s="113">
        <v>0</v>
      </c>
      <c r="Y479" s="113">
        <v>0</v>
      </c>
      <c r="Z479" s="113">
        <v>0</v>
      </c>
      <c r="AA479" s="113">
        <v>0</v>
      </c>
      <c r="AB479" s="113">
        <v>0</v>
      </c>
      <c r="AC479" s="113">
        <v>0</v>
      </c>
      <c r="AD479" s="113">
        <v>0</v>
      </c>
      <c r="AE479" s="113">
        <v>0</v>
      </c>
      <c r="AF479" s="113">
        <v>0</v>
      </c>
      <c r="AG479" s="113">
        <v>0</v>
      </c>
      <c r="AH479" s="113">
        <v>0</v>
      </c>
      <c r="AI479" s="113">
        <v>0</v>
      </c>
      <c r="AJ479" s="113">
        <v>0</v>
      </c>
      <c r="AK479" s="113">
        <v>0</v>
      </c>
      <c r="AL479" s="113">
        <v>0</v>
      </c>
      <c r="AM479" s="113">
        <v>0</v>
      </c>
      <c r="AN479" s="113">
        <v>0</v>
      </c>
      <c r="AO479" s="113">
        <v>0</v>
      </c>
      <c r="AP479" s="113">
        <v>0</v>
      </c>
      <c r="AQ479" s="113">
        <v>0</v>
      </c>
      <c r="AR479" s="113">
        <v>0</v>
      </c>
      <c r="AS479" s="113">
        <v>0</v>
      </c>
      <c r="AT479" s="113">
        <v>0</v>
      </c>
      <c r="AU479" s="113">
        <v>0</v>
      </c>
      <c r="AV479" s="113">
        <v>0</v>
      </c>
      <c r="AW479" s="113">
        <v>0</v>
      </c>
      <c r="AX479" s="113">
        <v>0</v>
      </c>
      <c r="AY479" s="113">
        <v>0</v>
      </c>
      <c r="AZ479" s="113">
        <v>29633.02</v>
      </c>
      <c r="BA479" s="113">
        <v>0</v>
      </c>
      <c r="BB479" s="113">
        <v>0</v>
      </c>
      <c r="BC479" s="113">
        <v>0</v>
      </c>
      <c r="BD479" s="113">
        <v>0</v>
      </c>
      <c r="BE479" s="113">
        <v>0</v>
      </c>
      <c r="BF479" s="113">
        <v>0</v>
      </c>
      <c r="BG479" s="113">
        <v>0</v>
      </c>
      <c r="BH479" s="113">
        <v>0</v>
      </c>
      <c r="BI479" s="113">
        <v>0</v>
      </c>
      <c r="BJ479" s="113">
        <v>0</v>
      </c>
      <c r="BK479" s="113">
        <v>0</v>
      </c>
      <c r="BL479" s="113">
        <v>0</v>
      </c>
      <c r="BM479" s="113">
        <v>0</v>
      </c>
      <c r="BN479" s="113">
        <v>0</v>
      </c>
      <c r="BO479" s="113">
        <v>0</v>
      </c>
      <c r="BP479" s="113">
        <v>0</v>
      </c>
      <c r="BQ479" s="113">
        <v>0</v>
      </c>
      <c r="BR479" s="113">
        <v>0</v>
      </c>
      <c r="BS479" s="113">
        <v>0</v>
      </c>
      <c r="BT479" s="113">
        <v>0</v>
      </c>
      <c r="BU479" s="113">
        <v>0</v>
      </c>
      <c r="BV479" s="113">
        <v>0</v>
      </c>
      <c r="BW479" s="113">
        <v>0</v>
      </c>
      <c r="BX479" s="113">
        <v>0</v>
      </c>
      <c r="BY479" s="113">
        <v>0</v>
      </c>
      <c r="BZ479" s="113">
        <v>0</v>
      </c>
      <c r="CA479" s="113">
        <v>0</v>
      </c>
      <c r="CB479" s="113">
        <v>0</v>
      </c>
      <c r="CC479" s="113">
        <v>0</v>
      </c>
      <c r="CD479" s="113">
        <v>0</v>
      </c>
      <c r="CE479" s="113">
        <v>0</v>
      </c>
      <c r="CF479" s="113">
        <v>0</v>
      </c>
      <c r="CG479" s="113">
        <v>0</v>
      </c>
      <c r="CH479" s="113">
        <v>0</v>
      </c>
      <c r="CI479" s="113">
        <v>0</v>
      </c>
      <c r="CJ479" s="113">
        <v>0</v>
      </c>
      <c r="CK479" s="113">
        <v>0</v>
      </c>
      <c r="CL479" s="113">
        <v>0</v>
      </c>
      <c r="CM479" s="113">
        <v>0</v>
      </c>
      <c r="CN479" s="113">
        <v>0</v>
      </c>
      <c r="CO479" s="113">
        <v>0</v>
      </c>
      <c r="CP479" s="113">
        <v>0</v>
      </c>
      <c r="CQ479" s="113">
        <v>0</v>
      </c>
      <c r="CR479" s="113">
        <v>0</v>
      </c>
      <c r="CS479" s="113">
        <v>0</v>
      </c>
      <c r="CT479" s="113">
        <v>0</v>
      </c>
      <c r="CU479" s="113">
        <v>0</v>
      </c>
      <c r="CV479" s="113">
        <v>0</v>
      </c>
      <c r="CW479" s="113">
        <v>0</v>
      </c>
      <c r="CX479" s="113">
        <v>0</v>
      </c>
      <c r="CY479" s="113">
        <v>0</v>
      </c>
      <c r="CZ479" s="113">
        <v>0</v>
      </c>
      <c r="DA479" s="113">
        <v>0</v>
      </c>
      <c r="DB479" s="113">
        <v>0</v>
      </c>
      <c r="DC479" s="113">
        <v>0</v>
      </c>
      <c r="DD479" s="113">
        <v>0</v>
      </c>
      <c r="DE479" s="113">
        <v>0</v>
      </c>
      <c r="DF479" s="113">
        <v>0</v>
      </c>
      <c r="DG479" s="113">
        <v>0</v>
      </c>
      <c r="DH479" s="113">
        <v>0</v>
      </c>
      <c r="DI479" s="113">
        <v>0</v>
      </c>
      <c r="DJ479" s="113">
        <v>0</v>
      </c>
      <c r="DK479" s="113">
        <v>0</v>
      </c>
      <c r="DL479" s="113">
        <v>0</v>
      </c>
      <c r="DM479" s="113">
        <v>0</v>
      </c>
      <c r="DN479" s="113">
        <v>0</v>
      </c>
      <c r="DO479" s="113">
        <v>0</v>
      </c>
      <c r="DP479" s="113">
        <v>0</v>
      </c>
      <c r="DQ479" s="113">
        <v>0</v>
      </c>
      <c r="DR479" s="113">
        <v>0</v>
      </c>
      <c r="DS479" s="113">
        <v>0</v>
      </c>
      <c r="DT479" s="113">
        <v>0</v>
      </c>
      <c r="DU479" s="113">
        <v>0</v>
      </c>
      <c r="DV479" s="113">
        <v>0</v>
      </c>
      <c r="DW479" s="113">
        <v>0</v>
      </c>
      <c r="DX479" s="113">
        <v>0</v>
      </c>
      <c r="DY479" s="113">
        <v>0</v>
      </c>
      <c r="DZ479" s="113">
        <v>0</v>
      </c>
      <c r="EA479" s="113">
        <v>0</v>
      </c>
      <c r="EB479" s="113">
        <v>0</v>
      </c>
      <c r="EC479" s="113">
        <v>0</v>
      </c>
      <c r="ED479" s="113">
        <v>0</v>
      </c>
      <c r="EE479" s="113">
        <v>0</v>
      </c>
      <c r="EF479" s="113">
        <v>0</v>
      </c>
      <c r="EG479" s="113">
        <v>0</v>
      </c>
      <c r="EH479" s="113">
        <v>0</v>
      </c>
      <c r="EI479" s="113">
        <v>0</v>
      </c>
      <c r="EJ479" s="113">
        <v>0</v>
      </c>
      <c r="EK479" s="113">
        <v>0</v>
      </c>
      <c r="EL479" s="113">
        <v>0</v>
      </c>
      <c r="EM479" s="113">
        <v>0</v>
      </c>
      <c r="EN479" s="113">
        <v>0</v>
      </c>
      <c r="EO479" s="113">
        <v>0</v>
      </c>
      <c r="EP479" s="113">
        <v>0</v>
      </c>
      <c r="EQ479" s="113">
        <v>0</v>
      </c>
      <c r="ER479" s="113">
        <v>0</v>
      </c>
      <c r="ES479" s="113">
        <v>0</v>
      </c>
      <c r="ET479" s="113">
        <v>0</v>
      </c>
      <c r="EU479" s="113">
        <v>0</v>
      </c>
      <c r="EV479" s="113">
        <v>0</v>
      </c>
      <c r="EW479" s="113">
        <v>0</v>
      </c>
      <c r="EX479" s="113">
        <v>0</v>
      </c>
      <c r="EY479" s="113">
        <v>0</v>
      </c>
      <c r="EZ479" s="113">
        <v>0</v>
      </c>
      <c r="FA479" s="113">
        <v>0</v>
      </c>
      <c r="FB479" s="113">
        <v>0</v>
      </c>
      <c r="FC479" s="113">
        <v>0</v>
      </c>
      <c r="FD479" s="113">
        <v>0</v>
      </c>
      <c r="FE479" s="113">
        <v>0</v>
      </c>
      <c r="FF479" s="113">
        <v>0</v>
      </c>
      <c r="FG479" s="113">
        <v>0</v>
      </c>
      <c r="FH479" s="113">
        <v>0</v>
      </c>
      <c r="FI479" s="113">
        <v>0</v>
      </c>
      <c r="FJ479" s="113">
        <v>0</v>
      </c>
      <c r="FK479" s="113">
        <v>0</v>
      </c>
      <c r="FL479" s="113">
        <v>0</v>
      </c>
      <c r="FM479" s="113">
        <v>0</v>
      </c>
      <c r="FN479" s="113">
        <v>0</v>
      </c>
      <c r="FO479" s="113">
        <v>0</v>
      </c>
      <c r="FP479" s="113">
        <v>0</v>
      </c>
      <c r="FQ479" s="113">
        <v>0</v>
      </c>
      <c r="FR479" s="113">
        <v>0</v>
      </c>
      <c r="FS479" s="113">
        <v>0</v>
      </c>
      <c r="FT479" s="113">
        <v>0</v>
      </c>
      <c r="FU479" s="113">
        <v>0</v>
      </c>
      <c r="FV479" s="113">
        <v>0</v>
      </c>
      <c r="FW479" s="113">
        <v>0</v>
      </c>
      <c r="FX479" s="113">
        <v>0</v>
      </c>
      <c r="FY479" s="113">
        <v>0</v>
      </c>
      <c r="FZ479" s="113">
        <v>0</v>
      </c>
      <c r="GA479" s="113">
        <v>0</v>
      </c>
      <c r="GB479" s="113">
        <v>0</v>
      </c>
      <c r="GC479" s="113">
        <v>0</v>
      </c>
      <c r="GD479" s="113">
        <v>0</v>
      </c>
      <c r="GE479" s="113">
        <v>0</v>
      </c>
      <c r="GF479" s="113">
        <v>0</v>
      </c>
      <c r="GG479" s="113">
        <v>0</v>
      </c>
      <c r="GH479" s="113">
        <v>0</v>
      </c>
      <c r="GI479" s="113">
        <f>SUM(E479:GH479)</f>
        <v>29633.02</v>
      </c>
    </row>
    <row r="480" spans="1:191">
      <c r="A480" s="727" t="s">
        <v>0</v>
      </c>
      <c r="B480" s="727"/>
      <c r="C480" s="9" t="s">
        <v>252</v>
      </c>
      <c r="D480" t="s">
        <v>253</v>
      </c>
      <c r="E480" s="113">
        <v>0</v>
      </c>
      <c r="F480" s="113">
        <v>0</v>
      </c>
      <c r="G480" s="113">
        <v>0</v>
      </c>
      <c r="H480" s="113">
        <v>0</v>
      </c>
      <c r="I480" s="113">
        <v>0</v>
      </c>
      <c r="J480" s="113">
        <v>0</v>
      </c>
      <c r="K480" s="113">
        <v>0</v>
      </c>
      <c r="L480" s="113">
        <v>0</v>
      </c>
      <c r="M480" s="113">
        <v>0</v>
      </c>
      <c r="N480" s="113">
        <v>0</v>
      </c>
      <c r="O480" s="113">
        <v>0</v>
      </c>
      <c r="P480" s="113">
        <v>0</v>
      </c>
      <c r="Q480" s="113">
        <v>0</v>
      </c>
      <c r="R480" s="113">
        <v>0</v>
      </c>
      <c r="S480" s="113">
        <v>0</v>
      </c>
      <c r="T480" s="113">
        <v>0</v>
      </c>
      <c r="U480" s="113">
        <v>0</v>
      </c>
      <c r="V480" s="113">
        <v>0</v>
      </c>
      <c r="W480" s="113">
        <v>0</v>
      </c>
      <c r="X480" s="113">
        <v>0</v>
      </c>
      <c r="Y480" s="113">
        <v>0</v>
      </c>
      <c r="Z480" s="113">
        <v>0</v>
      </c>
      <c r="AA480" s="113">
        <v>0</v>
      </c>
      <c r="AB480" s="113">
        <v>0</v>
      </c>
      <c r="AC480" s="113">
        <v>0</v>
      </c>
      <c r="AD480" s="113">
        <v>0</v>
      </c>
      <c r="AE480" s="113">
        <v>0</v>
      </c>
      <c r="AF480" s="113">
        <v>0</v>
      </c>
      <c r="AG480" s="113">
        <v>0</v>
      </c>
      <c r="AH480" s="113">
        <v>0</v>
      </c>
      <c r="AI480" s="113">
        <v>0</v>
      </c>
      <c r="AJ480" s="113">
        <v>0</v>
      </c>
      <c r="AK480" s="113">
        <v>0</v>
      </c>
      <c r="AL480" s="113">
        <v>0</v>
      </c>
      <c r="AM480" s="113">
        <v>0</v>
      </c>
      <c r="AN480" s="113">
        <v>0</v>
      </c>
      <c r="AO480" s="113">
        <v>0</v>
      </c>
      <c r="AP480" s="113">
        <v>0</v>
      </c>
      <c r="AQ480" s="113">
        <v>0</v>
      </c>
      <c r="AR480" s="113">
        <v>0</v>
      </c>
      <c r="AS480" s="113">
        <v>0</v>
      </c>
      <c r="AT480" s="113">
        <v>0</v>
      </c>
      <c r="AU480" s="113">
        <v>0</v>
      </c>
      <c r="AV480" s="113">
        <v>0</v>
      </c>
      <c r="AW480" s="113">
        <v>0</v>
      </c>
      <c r="AX480" s="113">
        <v>0</v>
      </c>
      <c r="AY480" s="113">
        <v>0</v>
      </c>
      <c r="AZ480" s="113">
        <v>0</v>
      </c>
      <c r="BA480" s="113">
        <v>0</v>
      </c>
      <c r="BB480" s="113">
        <v>0</v>
      </c>
      <c r="BC480" s="113">
        <v>0</v>
      </c>
      <c r="BD480" s="113">
        <v>0</v>
      </c>
      <c r="BE480" s="113">
        <v>0</v>
      </c>
      <c r="BF480" s="113">
        <v>0</v>
      </c>
      <c r="BG480" s="113">
        <v>0</v>
      </c>
      <c r="BH480" s="113">
        <v>0</v>
      </c>
      <c r="BI480" s="113">
        <v>0</v>
      </c>
      <c r="BJ480" s="113">
        <v>0</v>
      </c>
      <c r="BK480" s="113">
        <v>0</v>
      </c>
      <c r="BL480" s="113">
        <v>0</v>
      </c>
      <c r="BM480" s="113">
        <v>0</v>
      </c>
      <c r="BN480" s="113">
        <v>0</v>
      </c>
      <c r="BO480" s="113">
        <v>0</v>
      </c>
      <c r="BP480" s="113">
        <v>0</v>
      </c>
      <c r="BQ480" s="113">
        <v>0</v>
      </c>
      <c r="BR480" s="113">
        <v>0</v>
      </c>
      <c r="BS480" s="113">
        <v>0</v>
      </c>
      <c r="BT480" s="113">
        <v>0</v>
      </c>
      <c r="BU480" s="113">
        <v>0</v>
      </c>
      <c r="BV480" s="113">
        <v>0</v>
      </c>
      <c r="BW480" s="113">
        <v>0</v>
      </c>
      <c r="BX480" s="113">
        <v>0</v>
      </c>
      <c r="BY480" s="113">
        <v>0</v>
      </c>
      <c r="BZ480" s="113">
        <v>0</v>
      </c>
      <c r="CA480" s="113">
        <v>0</v>
      </c>
      <c r="CB480" s="113">
        <v>0</v>
      </c>
      <c r="CC480" s="113">
        <v>0</v>
      </c>
      <c r="CD480" s="113">
        <v>0</v>
      </c>
      <c r="CE480" s="113">
        <v>0</v>
      </c>
      <c r="CF480" s="113">
        <v>0</v>
      </c>
      <c r="CG480" s="113">
        <v>0</v>
      </c>
      <c r="CH480" s="113">
        <v>0</v>
      </c>
      <c r="CI480" s="113">
        <v>0</v>
      </c>
      <c r="CJ480" s="113">
        <v>0</v>
      </c>
      <c r="CK480" s="113">
        <v>0</v>
      </c>
      <c r="CL480" s="113">
        <v>0</v>
      </c>
      <c r="CM480" s="113">
        <v>0</v>
      </c>
      <c r="CN480" s="113">
        <v>0</v>
      </c>
      <c r="CO480" s="113">
        <v>0</v>
      </c>
      <c r="CP480" s="113">
        <v>0</v>
      </c>
      <c r="CQ480" s="113">
        <v>0</v>
      </c>
      <c r="CR480" s="113">
        <v>0</v>
      </c>
      <c r="CS480" s="113">
        <v>0</v>
      </c>
      <c r="CT480" s="113">
        <v>0</v>
      </c>
      <c r="CU480" s="113">
        <v>0</v>
      </c>
      <c r="CV480" s="113">
        <v>0</v>
      </c>
      <c r="CW480" s="113">
        <v>0</v>
      </c>
      <c r="CX480" s="113">
        <v>0</v>
      </c>
      <c r="CY480" s="113">
        <v>0</v>
      </c>
      <c r="CZ480" s="113">
        <v>0</v>
      </c>
      <c r="DA480" s="113">
        <v>0</v>
      </c>
      <c r="DB480" s="113">
        <v>0</v>
      </c>
      <c r="DC480" s="113">
        <v>0</v>
      </c>
      <c r="DD480" s="113">
        <v>0</v>
      </c>
      <c r="DE480" s="113">
        <v>0</v>
      </c>
      <c r="DF480" s="113">
        <v>0</v>
      </c>
      <c r="DG480" s="113">
        <v>0</v>
      </c>
      <c r="DH480" s="113">
        <v>0</v>
      </c>
      <c r="DI480" s="113">
        <v>0</v>
      </c>
      <c r="DJ480" s="113">
        <v>0</v>
      </c>
      <c r="DK480" s="113">
        <v>0</v>
      </c>
      <c r="DL480" s="113">
        <v>0</v>
      </c>
      <c r="DM480" s="113">
        <v>0</v>
      </c>
      <c r="DN480" s="113">
        <v>0</v>
      </c>
      <c r="DO480" s="113">
        <v>0</v>
      </c>
      <c r="DP480" s="113">
        <v>0</v>
      </c>
      <c r="DQ480" s="113">
        <v>0</v>
      </c>
      <c r="DR480" s="113">
        <v>0</v>
      </c>
      <c r="DS480" s="113">
        <v>0</v>
      </c>
      <c r="DT480" s="113">
        <v>0</v>
      </c>
      <c r="DU480" s="113">
        <v>0</v>
      </c>
      <c r="DV480" s="113">
        <v>0</v>
      </c>
      <c r="DW480" s="113">
        <v>0</v>
      </c>
      <c r="DX480" s="113">
        <v>0</v>
      </c>
      <c r="DY480" s="113">
        <v>0</v>
      </c>
      <c r="DZ480" s="113">
        <v>0</v>
      </c>
      <c r="EA480" s="113">
        <v>0</v>
      </c>
      <c r="EB480" s="113">
        <v>0</v>
      </c>
      <c r="EC480" s="113">
        <v>0</v>
      </c>
      <c r="ED480" s="113">
        <v>0</v>
      </c>
      <c r="EE480" s="113">
        <v>0</v>
      </c>
      <c r="EF480" s="113">
        <v>0</v>
      </c>
      <c r="EG480" s="113">
        <v>0</v>
      </c>
      <c r="EH480" s="113">
        <v>0</v>
      </c>
      <c r="EI480" s="113">
        <v>0</v>
      </c>
      <c r="EJ480" s="113">
        <v>0</v>
      </c>
      <c r="EK480" s="113">
        <v>0</v>
      </c>
      <c r="EL480" s="113">
        <v>0</v>
      </c>
      <c r="EM480" s="113">
        <v>0</v>
      </c>
      <c r="EN480" s="113">
        <v>0</v>
      </c>
      <c r="EO480" s="113">
        <v>0</v>
      </c>
      <c r="EP480" s="113">
        <v>0</v>
      </c>
      <c r="EQ480" s="113">
        <v>0</v>
      </c>
      <c r="ER480" s="113">
        <v>0</v>
      </c>
      <c r="ES480" s="113">
        <v>0</v>
      </c>
      <c r="ET480" s="113">
        <v>0</v>
      </c>
      <c r="EU480" s="113">
        <v>0</v>
      </c>
      <c r="EV480" s="113">
        <v>0</v>
      </c>
      <c r="EW480" s="113">
        <v>0</v>
      </c>
      <c r="EX480" s="113">
        <v>0</v>
      </c>
      <c r="EY480" s="113">
        <v>0</v>
      </c>
      <c r="EZ480" s="113">
        <v>0</v>
      </c>
      <c r="FA480" s="113">
        <v>0</v>
      </c>
      <c r="FB480" s="113">
        <v>0</v>
      </c>
      <c r="FC480" s="113">
        <v>0</v>
      </c>
      <c r="FD480" s="113">
        <v>0</v>
      </c>
      <c r="FE480" s="113">
        <v>0</v>
      </c>
      <c r="FF480" s="113">
        <v>0</v>
      </c>
      <c r="FG480" s="113">
        <v>0</v>
      </c>
      <c r="FH480" s="113">
        <v>0</v>
      </c>
      <c r="FI480" s="113">
        <v>0</v>
      </c>
      <c r="FJ480" s="113">
        <v>0</v>
      </c>
      <c r="FK480" s="113">
        <v>0</v>
      </c>
      <c r="FL480" s="113">
        <v>0</v>
      </c>
      <c r="FM480" s="113">
        <v>0</v>
      </c>
      <c r="FN480" s="113">
        <v>0</v>
      </c>
      <c r="FO480" s="113">
        <v>0</v>
      </c>
      <c r="FP480" s="113">
        <v>0</v>
      </c>
      <c r="FQ480" s="113">
        <v>0</v>
      </c>
      <c r="FR480" s="113">
        <v>0</v>
      </c>
      <c r="FS480" s="113">
        <v>0</v>
      </c>
      <c r="FT480" s="113">
        <v>0</v>
      </c>
      <c r="FU480" s="113">
        <v>0</v>
      </c>
      <c r="FV480" s="113">
        <v>0</v>
      </c>
      <c r="FW480" s="113">
        <v>0</v>
      </c>
      <c r="FX480" s="113">
        <v>0</v>
      </c>
      <c r="FY480" s="113">
        <v>0</v>
      </c>
      <c r="FZ480" s="113">
        <v>0</v>
      </c>
      <c r="GA480" s="113">
        <v>0</v>
      </c>
      <c r="GB480" s="113">
        <v>0</v>
      </c>
      <c r="GC480" s="113">
        <v>0</v>
      </c>
      <c r="GD480" s="113">
        <v>0</v>
      </c>
      <c r="GE480" s="113">
        <v>0</v>
      </c>
      <c r="GF480" s="113">
        <v>0</v>
      </c>
      <c r="GG480" s="113">
        <v>55000</v>
      </c>
      <c r="GH480" s="113">
        <v>0</v>
      </c>
      <c r="GI480" s="113">
        <f>SUM(E480:GH480)</f>
        <v>55000</v>
      </c>
    </row>
    <row r="481" spans="1:191" ht="11" thickBot="1">
      <c r="A481" s="10" t="s">
        <v>535</v>
      </c>
      <c r="B481" s="725" t="s">
        <v>591</v>
      </c>
      <c r="C481" s="725"/>
      <c r="D481" s="725"/>
      <c r="E481" s="115">
        <f t="shared" ref="E481:AJ481" si="179">SUBTOTAL(9,E410:E480)</f>
        <v>49080.19</v>
      </c>
      <c r="F481" s="115">
        <f t="shared" si="179"/>
        <v>0</v>
      </c>
      <c r="G481" s="115">
        <f t="shared" si="179"/>
        <v>8875.19</v>
      </c>
      <c r="H481" s="115">
        <f t="shared" si="179"/>
        <v>449868.30000000005</v>
      </c>
      <c r="I481" s="115">
        <f t="shared" si="179"/>
        <v>6744316.3300000001</v>
      </c>
      <c r="J481" s="115">
        <f t="shared" si="179"/>
        <v>1077.45</v>
      </c>
      <c r="K481" s="115">
        <f t="shared" si="179"/>
        <v>14918.48</v>
      </c>
      <c r="L481" s="115">
        <f t="shared" si="179"/>
        <v>2284</v>
      </c>
      <c r="M481" s="115">
        <f t="shared" si="179"/>
        <v>0</v>
      </c>
      <c r="N481" s="115">
        <f t="shared" si="179"/>
        <v>72627.14</v>
      </c>
      <c r="O481" s="115">
        <f t="shared" si="179"/>
        <v>146090.41</v>
      </c>
      <c r="P481" s="115">
        <f t="shared" si="179"/>
        <v>0</v>
      </c>
      <c r="Q481" s="115">
        <f t="shared" si="179"/>
        <v>455343.33999999997</v>
      </c>
      <c r="R481" s="115">
        <f t="shared" si="179"/>
        <v>1816</v>
      </c>
      <c r="S481" s="115">
        <f t="shared" si="179"/>
        <v>164455.22999999998</v>
      </c>
      <c r="T481" s="115">
        <f t="shared" si="179"/>
        <v>563042.67999999993</v>
      </c>
      <c r="U481" s="115">
        <f t="shared" si="179"/>
        <v>1264582.72</v>
      </c>
      <c r="V481" s="115">
        <f t="shared" si="179"/>
        <v>995734.33</v>
      </c>
      <c r="W481" s="115">
        <f t="shared" si="179"/>
        <v>119639.66</v>
      </c>
      <c r="X481" s="115">
        <f t="shared" si="179"/>
        <v>610292.37999999989</v>
      </c>
      <c r="Y481" s="115">
        <f t="shared" si="179"/>
        <v>89893.08</v>
      </c>
      <c r="Z481" s="115">
        <f t="shared" si="179"/>
        <v>1329896.08</v>
      </c>
      <c r="AA481" s="115">
        <f t="shared" si="179"/>
        <v>1028</v>
      </c>
      <c r="AB481" s="115">
        <f t="shared" si="179"/>
        <v>156746.23999999999</v>
      </c>
      <c r="AC481" s="115">
        <f t="shared" si="179"/>
        <v>55148.649999999994</v>
      </c>
      <c r="AD481" s="115">
        <f t="shared" si="179"/>
        <v>336</v>
      </c>
      <c r="AE481" s="115">
        <f t="shared" si="179"/>
        <v>138421.47</v>
      </c>
      <c r="AF481" s="115">
        <f t="shared" si="179"/>
        <v>806207.42</v>
      </c>
      <c r="AG481" s="115">
        <f t="shared" si="179"/>
        <v>1391539.4200000004</v>
      </c>
      <c r="AH481" s="115">
        <f t="shared" si="179"/>
        <v>489680.62</v>
      </c>
      <c r="AI481" s="115">
        <f t="shared" si="179"/>
        <v>40615.68</v>
      </c>
      <c r="AJ481" s="115">
        <f t="shared" si="179"/>
        <v>0</v>
      </c>
      <c r="AK481" s="115">
        <f t="shared" ref="AK481:BP481" si="180">SUBTOTAL(9,AK410:AK480)</f>
        <v>149490.63999999998</v>
      </c>
      <c r="AL481" s="115">
        <f t="shared" si="180"/>
        <v>22763.09</v>
      </c>
      <c r="AM481" s="115">
        <f t="shared" si="180"/>
        <v>1253294.76</v>
      </c>
      <c r="AN481" s="115">
        <f t="shared" si="180"/>
        <v>80147.25</v>
      </c>
      <c r="AO481" s="115">
        <f t="shared" si="180"/>
        <v>204375.19</v>
      </c>
      <c r="AP481" s="115">
        <f t="shared" si="180"/>
        <v>73764.33</v>
      </c>
      <c r="AQ481" s="115">
        <f t="shared" si="180"/>
        <v>29734.33</v>
      </c>
      <c r="AR481" s="115">
        <f t="shared" si="180"/>
        <v>90700.31</v>
      </c>
      <c r="AS481" s="115">
        <f t="shared" si="180"/>
        <v>68527.950000000012</v>
      </c>
      <c r="AT481" s="115">
        <f t="shared" si="180"/>
        <v>1090946.06</v>
      </c>
      <c r="AU481" s="115">
        <f t="shared" si="180"/>
        <v>129449.16</v>
      </c>
      <c r="AV481" s="115">
        <f t="shared" si="180"/>
        <v>116211.57</v>
      </c>
      <c r="AW481" s="115">
        <f t="shared" si="180"/>
        <v>156712.96000000002</v>
      </c>
      <c r="AX481" s="115">
        <f t="shared" si="180"/>
        <v>469.24</v>
      </c>
      <c r="AY481" s="115">
        <f t="shared" si="180"/>
        <v>1610872.89</v>
      </c>
      <c r="AZ481" s="115">
        <f t="shared" si="180"/>
        <v>119312.03</v>
      </c>
      <c r="BA481" s="115">
        <f t="shared" si="180"/>
        <v>41193.379999999997</v>
      </c>
      <c r="BB481" s="115">
        <f t="shared" si="180"/>
        <v>3080046.3099999996</v>
      </c>
      <c r="BC481" s="115">
        <f t="shared" si="180"/>
        <v>3584553.5900000003</v>
      </c>
      <c r="BD481" s="115">
        <f t="shared" si="180"/>
        <v>1376</v>
      </c>
      <c r="BE481" s="115">
        <f t="shared" si="180"/>
        <v>60234.380000000005</v>
      </c>
      <c r="BF481" s="115">
        <f t="shared" si="180"/>
        <v>800567.07000000007</v>
      </c>
      <c r="BG481" s="115">
        <f t="shared" si="180"/>
        <v>223807.05000000002</v>
      </c>
      <c r="BH481" s="115">
        <f t="shared" si="180"/>
        <v>479897.25</v>
      </c>
      <c r="BI481" s="115">
        <f t="shared" si="180"/>
        <v>3235</v>
      </c>
      <c r="BJ481" s="115">
        <f t="shared" si="180"/>
        <v>801984.76</v>
      </c>
      <c r="BK481" s="115">
        <f t="shared" si="180"/>
        <v>62326.69</v>
      </c>
      <c r="BL481" s="115">
        <f t="shared" si="180"/>
        <v>110680.58</v>
      </c>
      <c r="BM481" s="115">
        <f t="shared" si="180"/>
        <v>69666.7</v>
      </c>
      <c r="BN481" s="115">
        <f t="shared" si="180"/>
        <v>989</v>
      </c>
      <c r="BO481" s="115">
        <f t="shared" si="180"/>
        <v>9249</v>
      </c>
      <c r="BP481" s="115">
        <f t="shared" si="180"/>
        <v>37417.990000000005</v>
      </c>
      <c r="BQ481" s="115">
        <f t="shared" ref="BQ481:CV481" si="181">SUBTOTAL(9,BQ410:BQ480)</f>
        <v>218734.09999999998</v>
      </c>
      <c r="BR481" s="115">
        <f t="shared" si="181"/>
        <v>0</v>
      </c>
      <c r="BS481" s="115">
        <f t="shared" si="181"/>
        <v>473612.56</v>
      </c>
      <c r="BT481" s="115">
        <f t="shared" si="181"/>
        <v>43964.43</v>
      </c>
      <c r="BU481" s="115">
        <f t="shared" si="181"/>
        <v>11017.37</v>
      </c>
      <c r="BV481" s="115">
        <f t="shared" si="181"/>
        <v>2807759.53</v>
      </c>
      <c r="BW481" s="115">
        <f t="shared" si="181"/>
        <v>0</v>
      </c>
      <c r="BX481" s="115">
        <f t="shared" si="181"/>
        <v>443648.16</v>
      </c>
      <c r="BY481" s="115">
        <f t="shared" si="181"/>
        <v>71150.59</v>
      </c>
      <c r="BZ481" s="115">
        <f t="shared" si="181"/>
        <v>301648.92</v>
      </c>
      <c r="CA481" s="115">
        <f t="shared" si="181"/>
        <v>238068.07</v>
      </c>
      <c r="CB481" s="115">
        <f t="shared" si="181"/>
        <v>1419109.28</v>
      </c>
      <c r="CC481" s="115">
        <f t="shared" si="181"/>
        <v>84078.12999999999</v>
      </c>
      <c r="CD481" s="115">
        <f t="shared" si="181"/>
        <v>401477.47</v>
      </c>
      <c r="CE481" s="115">
        <f t="shared" si="181"/>
        <v>195767.57</v>
      </c>
      <c r="CF481" s="115">
        <f t="shared" si="181"/>
        <v>13969</v>
      </c>
      <c r="CG481" s="115">
        <f t="shared" si="181"/>
        <v>120494.26</v>
      </c>
      <c r="CH481" s="115">
        <f t="shared" si="181"/>
        <v>104078.64</v>
      </c>
      <c r="CI481" s="115">
        <f t="shared" si="181"/>
        <v>33893.21</v>
      </c>
      <c r="CJ481" s="115">
        <f t="shared" si="181"/>
        <v>7726</v>
      </c>
      <c r="CK481" s="115">
        <f t="shared" si="181"/>
        <v>576653.85</v>
      </c>
      <c r="CL481" s="115">
        <f t="shared" si="181"/>
        <v>391367.43999999994</v>
      </c>
      <c r="CM481" s="115">
        <f t="shared" si="181"/>
        <v>23035.1</v>
      </c>
      <c r="CN481" s="115">
        <f t="shared" si="181"/>
        <v>0</v>
      </c>
      <c r="CO481" s="115">
        <f t="shared" si="181"/>
        <v>62353.880000000005</v>
      </c>
      <c r="CP481" s="115">
        <f t="shared" si="181"/>
        <v>206634.68</v>
      </c>
      <c r="CQ481" s="115">
        <f t="shared" si="181"/>
        <v>91959.16</v>
      </c>
      <c r="CR481" s="115">
        <f t="shared" si="181"/>
        <v>123468.44</v>
      </c>
      <c r="CS481" s="115">
        <f t="shared" si="181"/>
        <v>15506.62</v>
      </c>
      <c r="CT481" s="115">
        <f t="shared" si="181"/>
        <v>17274.43</v>
      </c>
      <c r="CU481" s="115">
        <f t="shared" si="181"/>
        <v>5135</v>
      </c>
      <c r="CV481" s="115">
        <f t="shared" si="181"/>
        <v>439.9</v>
      </c>
      <c r="CW481" s="115">
        <f t="shared" ref="CW481:EB481" si="182">SUBTOTAL(9,CW410:CW480)</f>
        <v>222754.62</v>
      </c>
      <c r="CX481" s="115">
        <f t="shared" si="182"/>
        <v>532928.09</v>
      </c>
      <c r="CY481" s="115">
        <f t="shared" si="182"/>
        <v>483087.63</v>
      </c>
      <c r="CZ481" s="115">
        <f t="shared" si="182"/>
        <v>620764.19999999995</v>
      </c>
      <c r="DA481" s="115">
        <f t="shared" si="182"/>
        <v>639854.97</v>
      </c>
      <c r="DB481" s="115">
        <f t="shared" si="182"/>
        <v>124636.09</v>
      </c>
      <c r="DC481" s="115">
        <f t="shared" si="182"/>
        <v>239777.44</v>
      </c>
      <c r="DD481" s="115">
        <f t="shared" si="182"/>
        <v>268610.3</v>
      </c>
      <c r="DE481" s="115">
        <f t="shared" si="182"/>
        <v>57939.81</v>
      </c>
      <c r="DF481" s="115">
        <f t="shared" si="182"/>
        <v>16631.3</v>
      </c>
      <c r="DG481" s="115">
        <f t="shared" si="182"/>
        <v>1869349.02</v>
      </c>
      <c r="DH481" s="115">
        <f t="shared" si="182"/>
        <v>2488356.6800000002</v>
      </c>
      <c r="DI481" s="115">
        <f t="shared" si="182"/>
        <v>68590.67</v>
      </c>
      <c r="DJ481" s="115">
        <f t="shared" si="182"/>
        <v>232242.61</v>
      </c>
      <c r="DK481" s="115">
        <f t="shared" si="182"/>
        <v>49252.56</v>
      </c>
      <c r="DL481" s="115">
        <f t="shared" si="182"/>
        <v>0</v>
      </c>
      <c r="DM481" s="115">
        <f t="shared" si="182"/>
        <v>2979274.11</v>
      </c>
      <c r="DN481" s="115">
        <f t="shared" si="182"/>
        <v>283167.23</v>
      </c>
      <c r="DO481" s="115">
        <f t="shared" si="182"/>
        <v>10268</v>
      </c>
      <c r="DP481" s="115">
        <f t="shared" si="182"/>
        <v>263855.71999999997</v>
      </c>
      <c r="DQ481" s="115">
        <f t="shared" si="182"/>
        <v>0</v>
      </c>
      <c r="DR481" s="115">
        <f t="shared" si="182"/>
        <v>685274.77</v>
      </c>
      <c r="DS481" s="115">
        <f t="shared" si="182"/>
        <v>1000</v>
      </c>
      <c r="DT481" s="115">
        <f t="shared" si="182"/>
        <v>0</v>
      </c>
      <c r="DU481" s="115">
        <f t="shared" si="182"/>
        <v>5103</v>
      </c>
      <c r="DV481" s="115">
        <f t="shared" si="182"/>
        <v>51309</v>
      </c>
      <c r="DW481" s="115">
        <f t="shared" si="182"/>
        <v>0</v>
      </c>
      <c r="DX481" s="115">
        <f t="shared" si="182"/>
        <v>4821</v>
      </c>
      <c r="DY481" s="115">
        <f t="shared" si="182"/>
        <v>840452.94</v>
      </c>
      <c r="DZ481" s="115">
        <f t="shared" si="182"/>
        <v>220282.66</v>
      </c>
      <c r="EA481" s="115">
        <f t="shared" si="182"/>
        <v>0</v>
      </c>
      <c r="EB481" s="115">
        <f t="shared" si="182"/>
        <v>53741</v>
      </c>
      <c r="EC481" s="115">
        <f t="shared" ref="EC481:FH481" si="183">SUBTOTAL(9,EC410:EC480)</f>
        <v>2296</v>
      </c>
      <c r="ED481" s="115">
        <f t="shared" si="183"/>
        <v>304</v>
      </c>
      <c r="EE481" s="115">
        <f t="shared" si="183"/>
        <v>34607.74</v>
      </c>
      <c r="EF481" s="115">
        <f t="shared" si="183"/>
        <v>3208</v>
      </c>
      <c r="EG481" s="115">
        <f t="shared" si="183"/>
        <v>10792.6</v>
      </c>
      <c r="EH481" s="115">
        <f t="shared" si="183"/>
        <v>3725</v>
      </c>
      <c r="EI481" s="115">
        <f t="shared" si="183"/>
        <v>367120.53</v>
      </c>
      <c r="EJ481" s="115">
        <f t="shared" si="183"/>
        <v>77389.7</v>
      </c>
      <c r="EK481" s="115">
        <f t="shared" si="183"/>
        <v>28689.83</v>
      </c>
      <c r="EL481" s="115">
        <f t="shared" si="183"/>
        <v>262107.29</v>
      </c>
      <c r="EM481" s="115">
        <f t="shared" si="183"/>
        <v>67326.77</v>
      </c>
      <c r="EN481" s="115">
        <f t="shared" si="183"/>
        <v>85770.44</v>
      </c>
      <c r="EO481" s="115">
        <f t="shared" si="183"/>
        <v>24745.34</v>
      </c>
      <c r="EP481" s="115">
        <f t="shared" si="183"/>
        <v>469346.58999999997</v>
      </c>
      <c r="EQ481" s="115">
        <f t="shared" si="183"/>
        <v>192171.28999999998</v>
      </c>
      <c r="ER481" s="115">
        <f t="shared" si="183"/>
        <v>0</v>
      </c>
      <c r="ES481" s="115">
        <f t="shared" si="183"/>
        <v>1399.66</v>
      </c>
      <c r="ET481" s="115">
        <f t="shared" si="183"/>
        <v>3730.81</v>
      </c>
      <c r="EU481" s="115">
        <f t="shared" si="183"/>
        <v>11.98</v>
      </c>
      <c r="EV481" s="115">
        <f t="shared" si="183"/>
        <v>50887.31</v>
      </c>
      <c r="EW481" s="115">
        <f t="shared" si="183"/>
        <v>176745.43</v>
      </c>
      <c r="EX481" s="115">
        <f t="shared" si="183"/>
        <v>86885.53</v>
      </c>
      <c r="EY481" s="115">
        <f t="shared" si="183"/>
        <v>12841.92</v>
      </c>
      <c r="EZ481" s="115">
        <f t="shared" si="183"/>
        <v>3844</v>
      </c>
      <c r="FA481" s="115">
        <f t="shared" si="183"/>
        <v>0</v>
      </c>
      <c r="FB481" s="115">
        <f t="shared" si="183"/>
        <v>75204.649999999994</v>
      </c>
      <c r="FC481" s="115">
        <f t="shared" si="183"/>
        <v>4068</v>
      </c>
      <c r="FD481" s="115">
        <f t="shared" si="183"/>
        <v>171182.16</v>
      </c>
      <c r="FE481" s="115">
        <f t="shared" si="183"/>
        <v>3984</v>
      </c>
      <c r="FF481" s="115">
        <f t="shared" si="183"/>
        <v>0</v>
      </c>
      <c r="FG481" s="115">
        <f t="shared" si="183"/>
        <v>5121.04</v>
      </c>
      <c r="FH481" s="115">
        <f t="shared" si="183"/>
        <v>2848</v>
      </c>
      <c r="FI481" s="115">
        <f t="shared" ref="FI481:GI481" si="184">SUBTOTAL(9,FI410:FI480)</f>
        <v>0</v>
      </c>
      <c r="FJ481" s="115">
        <f t="shared" si="184"/>
        <v>34815.800000000003</v>
      </c>
      <c r="FK481" s="115">
        <f t="shared" si="184"/>
        <v>0</v>
      </c>
      <c r="FL481" s="115">
        <f t="shared" si="184"/>
        <v>52897.69</v>
      </c>
      <c r="FM481" s="115">
        <f t="shared" si="184"/>
        <v>3992</v>
      </c>
      <c r="FN481" s="115">
        <f t="shared" si="184"/>
        <v>81330.959999999992</v>
      </c>
      <c r="FO481" s="115">
        <f t="shared" si="184"/>
        <v>0</v>
      </c>
      <c r="FP481" s="115">
        <f t="shared" si="184"/>
        <v>61394.35</v>
      </c>
      <c r="FQ481" s="115">
        <f t="shared" si="184"/>
        <v>0</v>
      </c>
      <c r="FR481" s="115">
        <f t="shared" si="184"/>
        <v>22643.37</v>
      </c>
      <c r="FS481" s="115">
        <f t="shared" si="184"/>
        <v>50070.49</v>
      </c>
      <c r="FT481" s="115">
        <f t="shared" si="184"/>
        <v>102725.21</v>
      </c>
      <c r="FU481" s="115">
        <f t="shared" si="184"/>
        <v>0</v>
      </c>
      <c r="FV481" s="115">
        <f t="shared" si="184"/>
        <v>3199.8</v>
      </c>
      <c r="FW481" s="115">
        <f t="shared" si="184"/>
        <v>0</v>
      </c>
      <c r="FX481" s="115">
        <f t="shared" si="184"/>
        <v>0</v>
      </c>
      <c r="FY481" s="115">
        <f t="shared" si="184"/>
        <v>0</v>
      </c>
      <c r="FZ481" s="115">
        <f t="shared" si="184"/>
        <v>29509.97</v>
      </c>
      <c r="GA481" s="115">
        <f t="shared" si="184"/>
        <v>3245</v>
      </c>
      <c r="GB481" s="115">
        <f t="shared" si="184"/>
        <v>0</v>
      </c>
      <c r="GC481" s="115">
        <f t="shared" si="184"/>
        <v>30631.71</v>
      </c>
      <c r="GD481" s="115">
        <f t="shared" si="184"/>
        <v>40729.339999999997</v>
      </c>
      <c r="GE481" s="115">
        <f t="shared" si="184"/>
        <v>95438.32</v>
      </c>
      <c r="GF481" s="115">
        <f t="shared" si="184"/>
        <v>139249.46999999997</v>
      </c>
      <c r="GG481" s="115">
        <f t="shared" si="184"/>
        <v>73977.27</v>
      </c>
      <c r="GH481" s="115">
        <f t="shared" si="184"/>
        <v>0</v>
      </c>
      <c r="GI481" s="115">
        <f t="shared" si="184"/>
        <v>55599110.570000008</v>
      </c>
    </row>
    <row r="482" spans="1:191" ht="10.5" thickTop="1"/>
    <row r="483" spans="1:191" ht="10.5">
      <c r="A483" s="7" t="s">
        <v>592</v>
      </c>
      <c r="B483" s="726" t="s">
        <v>593</v>
      </c>
      <c r="C483" s="726"/>
      <c r="D483" s="72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  <c r="AA483" s="116"/>
      <c r="AB483" s="116"/>
      <c r="AC483" s="116"/>
      <c r="AD483" s="116"/>
      <c r="AE483" s="116"/>
      <c r="AF483" s="116"/>
      <c r="AG483" s="116"/>
      <c r="AH483" s="116"/>
      <c r="AI483" s="116"/>
      <c r="AJ483" s="116"/>
      <c r="AK483" s="116"/>
      <c r="AL483" s="116"/>
      <c r="AM483" s="116"/>
      <c r="AN483" s="116"/>
      <c r="AO483" s="116"/>
      <c r="AP483" s="116"/>
      <c r="AQ483" s="116"/>
      <c r="AR483" s="116"/>
      <c r="AS483" s="116"/>
      <c r="AT483" s="116"/>
      <c r="AU483" s="116"/>
      <c r="AV483" s="116"/>
      <c r="AW483" s="116"/>
      <c r="AX483" s="116"/>
      <c r="AY483" s="116"/>
      <c r="AZ483" s="116"/>
      <c r="BA483" s="116"/>
      <c r="BB483" s="116"/>
      <c r="BC483" s="116"/>
      <c r="BD483" s="116"/>
      <c r="BE483" s="116"/>
      <c r="BF483" s="116"/>
      <c r="BG483" s="116"/>
      <c r="BH483" s="116"/>
      <c r="BI483" s="116"/>
      <c r="BJ483" s="116"/>
      <c r="BK483" s="116"/>
      <c r="BL483" s="116"/>
      <c r="BM483" s="116"/>
      <c r="BN483" s="116"/>
      <c r="BO483" s="116"/>
      <c r="BP483" s="116"/>
      <c r="BQ483" s="116"/>
      <c r="BR483" s="116"/>
      <c r="BS483" s="116"/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P483" s="116"/>
      <c r="DQ483" s="116"/>
      <c r="DR483" s="116"/>
      <c r="DS483" s="116"/>
      <c r="DT483" s="116"/>
      <c r="DU483" s="116"/>
      <c r="DV483" s="116"/>
      <c r="DW483" s="116"/>
      <c r="DX483" s="116"/>
      <c r="DY483" s="116"/>
      <c r="DZ483" s="116"/>
      <c r="EA483" s="116"/>
      <c r="EB483" s="116"/>
      <c r="EC483" s="116"/>
      <c r="ED483" s="116"/>
      <c r="EE483" s="116"/>
      <c r="EF483" s="116"/>
      <c r="EG483" s="116"/>
      <c r="EH483" s="116"/>
      <c r="EI483" s="116"/>
      <c r="EJ483" s="116"/>
      <c r="EK483" s="116"/>
      <c r="EL483" s="116"/>
      <c r="EM483" s="116"/>
      <c r="EN483" s="116"/>
      <c r="EO483" s="116"/>
      <c r="EP483" s="116"/>
      <c r="EQ483" s="116"/>
      <c r="ER483" s="116"/>
      <c r="ES483" s="116"/>
      <c r="ET483" s="116"/>
      <c r="EU483" s="116"/>
      <c r="EV483" s="116"/>
      <c r="EW483" s="116"/>
      <c r="EX483" s="116"/>
      <c r="EY483" s="116"/>
      <c r="EZ483" s="116"/>
      <c r="FA483" s="116"/>
      <c r="FB483" s="116"/>
      <c r="FC483" s="116"/>
      <c r="FD483" s="116"/>
      <c r="FE483" s="116"/>
      <c r="FF483" s="116"/>
      <c r="FG483" s="116"/>
      <c r="FH483" s="116"/>
      <c r="FI483" s="116"/>
      <c r="FJ483" s="116"/>
      <c r="FK483" s="116"/>
      <c r="FL483" s="116"/>
      <c r="FM483" s="116"/>
      <c r="FN483" s="116"/>
      <c r="FO483" s="116"/>
      <c r="FP483" s="116"/>
      <c r="FQ483" s="116"/>
      <c r="FR483" s="116"/>
      <c r="FS483" s="116"/>
      <c r="FT483" s="116"/>
      <c r="FU483" s="116"/>
      <c r="FV483" s="116"/>
      <c r="FW483" s="116"/>
      <c r="FX483" s="116"/>
      <c r="FY483" s="116"/>
      <c r="FZ483" s="116"/>
      <c r="GA483" s="116"/>
      <c r="GB483" s="116"/>
      <c r="GC483" s="116"/>
      <c r="GD483" s="116"/>
      <c r="GE483" s="116"/>
      <c r="GF483" s="116"/>
      <c r="GG483" s="116"/>
      <c r="GH483" s="116"/>
      <c r="GI483" s="116"/>
    </row>
    <row r="484" spans="1:191" ht="10.5">
      <c r="A484" s="7" t="s">
        <v>594</v>
      </c>
      <c r="B484" s="726" t="s">
        <v>595</v>
      </c>
      <c r="C484" s="726"/>
      <c r="D484" s="72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  <c r="AA484" s="116"/>
      <c r="AB484" s="116"/>
      <c r="AC484" s="116"/>
      <c r="AD484" s="116"/>
      <c r="AE484" s="116"/>
      <c r="AF484" s="116"/>
      <c r="AG484" s="116"/>
      <c r="AH484" s="116"/>
      <c r="AI484" s="116"/>
      <c r="AJ484" s="116"/>
      <c r="AK484" s="116"/>
      <c r="AL484" s="116"/>
      <c r="AM484" s="116"/>
      <c r="AN484" s="116"/>
      <c r="AO484" s="116"/>
      <c r="AP484" s="116"/>
      <c r="AQ484" s="116"/>
      <c r="AR484" s="116"/>
      <c r="AS484" s="116"/>
      <c r="AT484" s="116"/>
      <c r="AU484" s="116"/>
      <c r="AV484" s="116"/>
      <c r="AW484" s="116"/>
      <c r="AX484" s="116"/>
      <c r="AY484" s="116"/>
      <c r="AZ484" s="116"/>
      <c r="BA484" s="116"/>
      <c r="BB484" s="116"/>
      <c r="BC484" s="116"/>
      <c r="BD484" s="116"/>
      <c r="BE484" s="116"/>
      <c r="BF484" s="116"/>
      <c r="BG484" s="116"/>
      <c r="BH484" s="116"/>
      <c r="BI484" s="116"/>
      <c r="BJ484" s="116"/>
      <c r="BK484" s="116"/>
      <c r="BL484" s="116"/>
      <c r="BM484" s="116"/>
      <c r="BN484" s="116"/>
      <c r="BO484" s="116"/>
      <c r="BP484" s="116"/>
      <c r="BQ484" s="116"/>
      <c r="BR484" s="116"/>
      <c r="BS484" s="116"/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  <c r="DO484" s="116"/>
      <c r="DP484" s="116"/>
      <c r="DQ484" s="116"/>
      <c r="DR484" s="116"/>
      <c r="DS484" s="116"/>
      <c r="DT484" s="116"/>
      <c r="DU484" s="116"/>
      <c r="DV484" s="116"/>
      <c r="DW484" s="116"/>
      <c r="DX484" s="116"/>
      <c r="DY484" s="116"/>
      <c r="DZ484" s="116"/>
      <c r="EA484" s="116"/>
      <c r="EB484" s="116"/>
      <c r="EC484" s="116"/>
      <c r="ED484" s="116"/>
      <c r="EE484" s="116"/>
      <c r="EF484" s="116"/>
      <c r="EG484" s="116"/>
      <c r="EH484" s="116"/>
      <c r="EI484" s="116"/>
      <c r="EJ484" s="116"/>
      <c r="EK484" s="116"/>
      <c r="EL484" s="116"/>
      <c r="EM484" s="116"/>
      <c r="EN484" s="116"/>
      <c r="EO484" s="116"/>
      <c r="EP484" s="116"/>
      <c r="EQ484" s="116"/>
      <c r="ER484" s="116"/>
      <c r="ES484" s="116"/>
      <c r="ET484" s="116"/>
      <c r="EU484" s="116"/>
      <c r="EV484" s="116"/>
      <c r="EW484" s="116"/>
      <c r="EX484" s="116"/>
      <c r="EY484" s="116"/>
      <c r="EZ484" s="116"/>
      <c r="FA484" s="116"/>
      <c r="FB484" s="116"/>
      <c r="FC484" s="116"/>
      <c r="FD484" s="116"/>
      <c r="FE484" s="116"/>
      <c r="FF484" s="116"/>
      <c r="FG484" s="116"/>
      <c r="FH484" s="116"/>
      <c r="FI484" s="116"/>
      <c r="FJ484" s="116"/>
      <c r="FK484" s="116"/>
      <c r="FL484" s="116"/>
      <c r="FM484" s="116"/>
      <c r="FN484" s="116"/>
      <c r="FO484" s="116"/>
      <c r="FP484" s="116"/>
      <c r="FQ484" s="116"/>
      <c r="FR484" s="116"/>
      <c r="FS484" s="116"/>
      <c r="FT484" s="116"/>
      <c r="FU484" s="116"/>
      <c r="FV484" s="116"/>
      <c r="FW484" s="116"/>
      <c r="FX484" s="116"/>
      <c r="FY484" s="116"/>
      <c r="FZ484" s="116"/>
      <c r="GA484" s="116"/>
      <c r="GB484" s="116"/>
      <c r="GC484" s="116"/>
      <c r="GD484" s="116"/>
      <c r="GE484" s="116"/>
      <c r="GF484" s="116"/>
      <c r="GG484" s="116"/>
      <c r="GH484" s="116"/>
      <c r="GI484" s="116"/>
    </row>
    <row r="485" spans="1:191">
      <c r="A485" s="727" t="s">
        <v>0</v>
      </c>
      <c r="B485" s="727"/>
      <c r="C485" s="9" t="s">
        <v>207</v>
      </c>
      <c r="D485" t="s">
        <v>208</v>
      </c>
      <c r="E485" s="113">
        <v>0</v>
      </c>
      <c r="F485" s="113">
        <v>0</v>
      </c>
      <c r="G485" s="113">
        <v>0</v>
      </c>
      <c r="H485" s="113">
        <v>0</v>
      </c>
      <c r="I485" s="113">
        <v>0</v>
      </c>
      <c r="J485" s="113">
        <v>0</v>
      </c>
      <c r="K485" s="113">
        <v>0</v>
      </c>
      <c r="L485" s="113">
        <v>0</v>
      </c>
      <c r="M485" s="113">
        <v>0</v>
      </c>
      <c r="N485" s="113">
        <v>0</v>
      </c>
      <c r="O485" s="113">
        <v>0</v>
      </c>
      <c r="P485" s="113">
        <v>0</v>
      </c>
      <c r="Q485" s="113">
        <v>0</v>
      </c>
      <c r="R485" s="113">
        <v>0</v>
      </c>
      <c r="S485" s="113">
        <v>0</v>
      </c>
      <c r="T485" s="113">
        <v>0</v>
      </c>
      <c r="U485" s="113">
        <v>0</v>
      </c>
      <c r="V485" s="113">
        <v>0</v>
      </c>
      <c r="W485" s="113">
        <v>0</v>
      </c>
      <c r="X485" s="113">
        <v>0</v>
      </c>
      <c r="Y485" s="113">
        <v>0</v>
      </c>
      <c r="Z485" s="113">
        <v>0</v>
      </c>
      <c r="AA485" s="113">
        <v>0</v>
      </c>
      <c r="AB485" s="113">
        <v>0</v>
      </c>
      <c r="AC485" s="113">
        <v>0</v>
      </c>
      <c r="AD485" s="113">
        <v>0</v>
      </c>
      <c r="AE485" s="113">
        <v>0</v>
      </c>
      <c r="AF485" s="113">
        <v>0</v>
      </c>
      <c r="AG485" s="113">
        <v>0</v>
      </c>
      <c r="AH485" s="113">
        <v>0</v>
      </c>
      <c r="AI485" s="113">
        <v>0</v>
      </c>
      <c r="AJ485" s="113">
        <v>0</v>
      </c>
      <c r="AK485" s="113">
        <v>0</v>
      </c>
      <c r="AL485" s="113">
        <v>0</v>
      </c>
      <c r="AM485" s="113">
        <v>0</v>
      </c>
      <c r="AN485" s="113">
        <v>0</v>
      </c>
      <c r="AO485" s="113">
        <v>0</v>
      </c>
      <c r="AP485" s="113">
        <v>0</v>
      </c>
      <c r="AQ485" s="113">
        <v>0</v>
      </c>
      <c r="AR485" s="113">
        <v>0</v>
      </c>
      <c r="AS485" s="113">
        <v>0</v>
      </c>
      <c r="AT485" s="113">
        <v>0</v>
      </c>
      <c r="AU485" s="113">
        <v>0</v>
      </c>
      <c r="AV485" s="113">
        <v>0</v>
      </c>
      <c r="AW485" s="113">
        <v>0</v>
      </c>
      <c r="AX485" s="113">
        <v>0</v>
      </c>
      <c r="AY485" s="113">
        <v>0</v>
      </c>
      <c r="AZ485" s="113">
        <v>0</v>
      </c>
      <c r="BA485" s="113">
        <v>0</v>
      </c>
      <c r="BB485" s="113">
        <v>0</v>
      </c>
      <c r="BC485" s="113">
        <v>0</v>
      </c>
      <c r="BD485" s="113">
        <v>0</v>
      </c>
      <c r="BE485" s="113">
        <v>0</v>
      </c>
      <c r="BF485" s="113">
        <v>0</v>
      </c>
      <c r="BG485" s="113">
        <v>0</v>
      </c>
      <c r="BH485" s="113">
        <v>0</v>
      </c>
      <c r="BI485" s="113">
        <v>0</v>
      </c>
      <c r="BJ485" s="113">
        <v>0</v>
      </c>
      <c r="BK485" s="113">
        <v>0</v>
      </c>
      <c r="BL485" s="113">
        <v>0</v>
      </c>
      <c r="BM485" s="113">
        <v>0</v>
      </c>
      <c r="BN485" s="113">
        <v>0</v>
      </c>
      <c r="BO485" s="113">
        <v>0</v>
      </c>
      <c r="BP485" s="113">
        <v>0</v>
      </c>
      <c r="BQ485" s="113">
        <v>0</v>
      </c>
      <c r="BR485" s="113">
        <v>0</v>
      </c>
      <c r="BS485" s="113">
        <v>0</v>
      </c>
      <c r="BT485" s="113">
        <v>0</v>
      </c>
      <c r="BU485" s="113">
        <v>0</v>
      </c>
      <c r="BV485" s="113">
        <v>0</v>
      </c>
      <c r="BW485" s="113">
        <v>0</v>
      </c>
      <c r="BX485" s="113">
        <v>0</v>
      </c>
      <c r="BY485" s="113">
        <v>0</v>
      </c>
      <c r="BZ485" s="113">
        <v>0</v>
      </c>
      <c r="CA485" s="113">
        <v>0</v>
      </c>
      <c r="CB485" s="113">
        <v>0</v>
      </c>
      <c r="CC485" s="113">
        <v>0</v>
      </c>
      <c r="CD485" s="113">
        <v>0</v>
      </c>
      <c r="CE485" s="113">
        <v>0</v>
      </c>
      <c r="CF485" s="113">
        <v>0</v>
      </c>
      <c r="CG485" s="113">
        <v>0</v>
      </c>
      <c r="CH485" s="113">
        <v>0</v>
      </c>
      <c r="CI485" s="113">
        <v>0</v>
      </c>
      <c r="CJ485" s="113">
        <v>0</v>
      </c>
      <c r="CK485" s="113">
        <v>0</v>
      </c>
      <c r="CL485" s="113">
        <v>0</v>
      </c>
      <c r="CM485" s="113">
        <v>0</v>
      </c>
      <c r="CN485" s="113">
        <v>0</v>
      </c>
      <c r="CO485" s="113">
        <v>0</v>
      </c>
      <c r="CP485" s="113">
        <v>0</v>
      </c>
      <c r="CQ485" s="113">
        <v>0</v>
      </c>
      <c r="CR485" s="113">
        <v>0</v>
      </c>
      <c r="CS485" s="113">
        <v>0</v>
      </c>
      <c r="CT485" s="113">
        <v>0</v>
      </c>
      <c r="CU485" s="113">
        <v>0</v>
      </c>
      <c r="CV485" s="113">
        <v>0</v>
      </c>
      <c r="CW485" s="113">
        <v>0</v>
      </c>
      <c r="CX485" s="113">
        <v>0</v>
      </c>
      <c r="CY485" s="113">
        <v>0</v>
      </c>
      <c r="CZ485" s="113">
        <v>0</v>
      </c>
      <c r="DA485" s="113">
        <v>0</v>
      </c>
      <c r="DB485" s="113">
        <v>0</v>
      </c>
      <c r="DC485" s="113">
        <v>0</v>
      </c>
      <c r="DD485" s="113">
        <v>0</v>
      </c>
      <c r="DE485" s="113">
        <v>0</v>
      </c>
      <c r="DF485" s="113">
        <v>0</v>
      </c>
      <c r="DG485" s="113">
        <v>0</v>
      </c>
      <c r="DH485" s="113">
        <v>6.85</v>
      </c>
      <c r="DI485" s="113">
        <v>0</v>
      </c>
      <c r="DJ485" s="113">
        <v>0</v>
      </c>
      <c r="DK485" s="113">
        <v>0</v>
      </c>
      <c r="DL485" s="113">
        <v>0</v>
      </c>
      <c r="DM485" s="113">
        <v>0</v>
      </c>
      <c r="DN485" s="113">
        <v>0</v>
      </c>
      <c r="DO485" s="113">
        <v>0</v>
      </c>
      <c r="DP485" s="113">
        <v>0</v>
      </c>
      <c r="DQ485" s="113">
        <v>0</v>
      </c>
      <c r="DR485" s="113">
        <v>0</v>
      </c>
      <c r="DS485" s="113">
        <v>0</v>
      </c>
      <c r="DT485" s="113">
        <v>0</v>
      </c>
      <c r="DU485" s="113">
        <v>0</v>
      </c>
      <c r="DV485" s="113">
        <v>0</v>
      </c>
      <c r="DW485" s="113">
        <v>0</v>
      </c>
      <c r="DX485" s="113">
        <v>0</v>
      </c>
      <c r="DY485" s="113">
        <v>0</v>
      </c>
      <c r="DZ485" s="113">
        <v>0</v>
      </c>
      <c r="EA485" s="113">
        <v>0</v>
      </c>
      <c r="EB485" s="113">
        <v>0</v>
      </c>
      <c r="EC485" s="113">
        <v>0</v>
      </c>
      <c r="ED485" s="113">
        <v>0</v>
      </c>
      <c r="EE485" s="113">
        <v>0</v>
      </c>
      <c r="EF485" s="113">
        <v>0</v>
      </c>
      <c r="EG485" s="113">
        <v>0</v>
      </c>
      <c r="EH485" s="113">
        <v>0</v>
      </c>
      <c r="EI485" s="113">
        <v>0</v>
      </c>
      <c r="EJ485" s="113">
        <v>0</v>
      </c>
      <c r="EK485" s="113">
        <v>0</v>
      </c>
      <c r="EL485" s="113">
        <v>0</v>
      </c>
      <c r="EM485" s="113">
        <v>0</v>
      </c>
      <c r="EN485" s="113">
        <v>0</v>
      </c>
      <c r="EO485" s="113">
        <v>0</v>
      </c>
      <c r="EP485" s="113">
        <v>0</v>
      </c>
      <c r="EQ485" s="113">
        <v>0</v>
      </c>
      <c r="ER485" s="113">
        <v>0</v>
      </c>
      <c r="ES485" s="113">
        <v>0</v>
      </c>
      <c r="ET485" s="113">
        <v>0</v>
      </c>
      <c r="EU485" s="113">
        <v>0</v>
      </c>
      <c r="EV485" s="113">
        <v>0</v>
      </c>
      <c r="EW485" s="113">
        <v>0</v>
      </c>
      <c r="EX485" s="113">
        <v>0</v>
      </c>
      <c r="EY485" s="113">
        <v>0</v>
      </c>
      <c r="EZ485" s="113">
        <v>0</v>
      </c>
      <c r="FA485" s="113">
        <v>0</v>
      </c>
      <c r="FB485" s="113">
        <v>0</v>
      </c>
      <c r="FC485" s="113">
        <v>0</v>
      </c>
      <c r="FD485" s="113">
        <v>0</v>
      </c>
      <c r="FE485" s="113">
        <v>0</v>
      </c>
      <c r="FF485" s="113">
        <v>0</v>
      </c>
      <c r="FG485" s="113">
        <v>0</v>
      </c>
      <c r="FH485" s="113">
        <v>0</v>
      </c>
      <c r="FI485" s="113">
        <v>0</v>
      </c>
      <c r="FJ485" s="113">
        <v>0</v>
      </c>
      <c r="FK485" s="113">
        <v>0</v>
      </c>
      <c r="FL485" s="113">
        <v>0</v>
      </c>
      <c r="FM485" s="113">
        <v>0</v>
      </c>
      <c r="FN485" s="113">
        <v>0</v>
      </c>
      <c r="FO485" s="113">
        <v>0</v>
      </c>
      <c r="FP485" s="113">
        <v>0</v>
      </c>
      <c r="FQ485" s="113">
        <v>0</v>
      </c>
      <c r="FR485" s="113">
        <v>0</v>
      </c>
      <c r="FS485" s="113">
        <v>0</v>
      </c>
      <c r="FT485" s="113">
        <v>0</v>
      </c>
      <c r="FU485" s="113">
        <v>0</v>
      </c>
      <c r="FV485" s="113">
        <v>0</v>
      </c>
      <c r="FW485" s="113">
        <v>0</v>
      </c>
      <c r="FX485" s="113">
        <v>0</v>
      </c>
      <c r="FY485" s="113">
        <v>0</v>
      </c>
      <c r="FZ485" s="113">
        <v>0</v>
      </c>
      <c r="GA485" s="113">
        <v>0</v>
      </c>
      <c r="GB485" s="113">
        <v>0</v>
      </c>
      <c r="GC485" s="113">
        <v>0</v>
      </c>
      <c r="GD485" s="113">
        <v>0</v>
      </c>
      <c r="GE485" s="113">
        <v>0</v>
      </c>
      <c r="GF485" s="113">
        <v>0</v>
      </c>
      <c r="GG485" s="113">
        <v>0</v>
      </c>
      <c r="GH485" s="113">
        <v>0</v>
      </c>
      <c r="GI485" s="113">
        <f>SUM(E485:GH485)</f>
        <v>6.85</v>
      </c>
    </row>
    <row r="486" spans="1:191">
      <c r="A486" s="727" t="s">
        <v>0</v>
      </c>
      <c r="B486" s="727"/>
      <c r="C486" s="9" t="s">
        <v>313</v>
      </c>
      <c r="D486" t="s">
        <v>314</v>
      </c>
      <c r="E486" s="113">
        <v>0</v>
      </c>
      <c r="F486" s="113">
        <v>0</v>
      </c>
      <c r="G486" s="113">
        <v>0</v>
      </c>
      <c r="H486" s="113">
        <v>0</v>
      </c>
      <c r="I486" s="113">
        <v>0</v>
      </c>
      <c r="J486" s="113">
        <v>0</v>
      </c>
      <c r="K486" s="113">
        <v>0</v>
      </c>
      <c r="L486" s="113">
        <v>0</v>
      </c>
      <c r="M486" s="113">
        <v>0</v>
      </c>
      <c r="N486" s="113">
        <v>0</v>
      </c>
      <c r="O486" s="113">
        <v>0</v>
      </c>
      <c r="P486" s="113">
        <v>0</v>
      </c>
      <c r="Q486" s="113">
        <v>0</v>
      </c>
      <c r="R486" s="113">
        <v>0</v>
      </c>
      <c r="S486" s="113">
        <v>0</v>
      </c>
      <c r="T486" s="113">
        <v>0</v>
      </c>
      <c r="U486" s="113">
        <v>0</v>
      </c>
      <c r="V486" s="113">
        <v>0</v>
      </c>
      <c r="W486" s="113">
        <v>0</v>
      </c>
      <c r="X486" s="113">
        <v>0</v>
      </c>
      <c r="Y486" s="113">
        <v>0</v>
      </c>
      <c r="Z486" s="113">
        <v>0</v>
      </c>
      <c r="AA486" s="113">
        <v>0</v>
      </c>
      <c r="AB486" s="113">
        <v>0</v>
      </c>
      <c r="AC486" s="113">
        <v>0</v>
      </c>
      <c r="AD486" s="113">
        <v>0</v>
      </c>
      <c r="AE486" s="113">
        <v>0</v>
      </c>
      <c r="AF486" s="113">
        <v>0</v>
      </c>
      <c r="AG486" s="113">
        <v>0</v>
      </c>
      <c r="AH486" s="113">
        <v>0</v>
      </c>
      <c r="AI486" s="113">
        <v>0</v>
      </c>
      <c r="AJ486" s="113">
        <v>0</v>
      </c>
      <c r="AK486" s="113">
        <v>0</v>
      </c>
      <c r="AL486" s="113">
        <v>0</v>
      </c>
      <c r="AM486" s="113">
        <v>0</v>
      </c>
      <c r="AN486" s="113">
        <v>0</v>
      </c>
      <c r="AO486" s="113">
        <v>0</v>
      </c>
      <c r="AP486" s="113">
        <v>0</v>
      </c>
      <c r="AQ486" s="113">
        <v>0</v>
      </c>
      <c r="AR486" s="113">
        <v>0</v>
      </c>
      <c r="AS486" s="113">
        <v>0</v>
      </c>
      <c r="AT486" s="113">
        <v>0</v>
      </c>
      <c r="AU486" s="113">
        <v>0</v>
      </c>
      <c r="AV486" s="113">
        <v>0</v>
      </c>
      <c r="AW486" s="113">
        <v>0</v>
      </c>
      <c r="AX486" s="113">
        <v>0</v>
      </c>
      <c r="AY486" s="113">
        <v>0</v>
      </c>
      <c r="AZ486" s="113">
        <v>0</v>
      </c>
      <c r="BA486" s="113">
        <v>0</v>
      </c>
      <c r="BB486" s="113">
        <v>0</v>
      </c>
      <c r="BC486" s="113">
        <v>0</v>
      </c>
      <c r="BD486" s="113">
        <v>0</v>
      </c>
      <c r="BE486" s="113">
        <v>0</v>
      </c>
      <c r="BF486" s="113">
        <v>0</v>
      </c>
      <c r="BG486" s="113">
        <v>0</v>
      </c>
      <c r="BH486" s="113">
        <v>0</v>
      </c>
      <c r="BI486" s="113">
        <v>0</v>
      </c>
      <c r="BJ486" s="113">
        <v>0</v>
      </c>
      <c r="BK486" s="113">
        <v>0</v>
      </c>
      <c r="BL486" s="113">
        <v>0</v>
      </c>
      <c r="BM486" s="113">
        <v>0</v>
      </c>
      <c r="BN486" s="113">
        <v>0</v>
      </c>
      <c r="BO486" s="113">
        <v>0</v>
      </c>
      <c r="BP486" s="113">
        <v>0</v>
      </c>
      <c r="BQ486" s="113">
        <v>0</v>
      </c>
      <c r="BR486" s="113">
        <v>0</v>
      </c>
      <c r="BS486" s="113">
        <v>0</v>
      </c>
      <c r="BT486" s="113">
        <v>0</v>
      </c>
      <c r="BU486" s="113">
        <v>0</v>
      </c>
      <c r="BV486" s="113">
        <v>0</v>
      </c>
      <c r="BW486" s="113">
        <v>0</v>
      </c>
      <c r="BX486" s="113">
        <v>0</v>
      </c>
      <c r="BY486" s="113">
        <v>0</v>
      </c>
      <c r="BZ486" s="113">
        <v>0</v>
      </c>
      <c r="CA486" s="113">
        <v>0</v>
      </c>
      <c r="CB486" s="113">
        <v>0</v>
      </c>
      <c r="CC486" s="113">
        <v>0</v>
      </c>
      <c r="CD486" s="113">
        <v>17044.23</v>
      </c>
      <c r="CE486" s="113">
        <v>0</v>
      </c>
      <c r="CF486" s="113">
        <v>0</v>
      </c>
      <c r="CG486" s="113">
        <v>0</v>
      </c>
      <c r="CH486" s="113">
        <v>0</v>
      </c>
      <c r="CI486" s="113">
        <v>0</v>
      </c>
      <c r="CJ486" s="113">
        <v>0</v>
      </c>
      <c r="CK486" s="113">
        <v>0</v>
      </c>
      <c r="CL486" s="113">
        <v>0</v>
      </c>
      <c r="CM486" s="113">
        <v>0</v>
      </c>
      <c r="CN486" s="113">
        <v>0</v>
      </c>
      <c r="CO486" s="113">
        <v>0</v>
      </c>
      <c r="CP486" s="113">
        <v>0</v>
      </c>
      <c r="CQ486" s="113">
        <v>0</v>
      </c>
      <c r="CR486" s="113">
        <v>0</v>
      </c>
      <c r="CS486" s="113">
        <v>0</v>
      </c>
      <c r="CT486" s="113">
        <v>0</v>
      </c>
      <c r="CU486" s="113">
        <v>0</v>
      </c>
      <c r="CV486" s="113">
        <v>0</v>
      </c>
      <c r="CW486" s="113">
        <v>0</v>
      </c>
      <c r="CX486" s="113">
        <v>0</v>
      </c>
      <c r="CY486" s="113">
        <v>0</v>
      </c>
      <c r="CZ486" s="113">
        <v>0</v>
      </c>
      <c r="DA486" s="113">
        <v>0</v>
      </c>
      <c r="DB486" s="113">
        <v>0</v>
      </c>
      <c r="DC486" s="113">
        <v>0</v>
      </c>
      <c r="DD486" s="113">
        <v>0</v>
      </c>
      <c r="DE486" s="113">
        <v>0</v>
      </c>
      <c r="DF486" s="113">
        <v>0</v>
      </c>
      <c r="DG486" s="113">
        <v>0</v>
      </c>
      <c r="DH486" s="113">
        <v>21346.720000000001</v>
      </c>
      <c r="DI486" s="113">
        <v>0</v>
      </c>
      <c r="DJ486" s="113">
        <v>0</v>
      </c>
      <c r="DK486" s="113">
        <v>0</v>
      </c>
      <c r="DL486" s="113">
        <v>0</v>
      </c>
      <c r="DM486" s="113">
        <v>0</v>
      </c>
      <c r="DN486" s="113">
        <v>0</v>
      </c>
      <c r="DO486" s="113">
        <v>0</v>
      </c>
      <c r="DP486" s="113">
        <v>0</v>
      </c>
      <c r="DQ486" s="113">
        <v>0</v>
      </c>
      <c r="DR486" s="113">
        <v>0</v>
      </c>
      <c r="DS486" s="113">
        <v>0</v>
      </c>
      <c r="DT486" s="113">
        <v>0</v>
      </c>
      <c r="DU486" s="113">
        <v>0</v>
      </c>
      <c r="DV486" s="113">
        <v>0</v>
      </c>
      <c r="DW486" s="113">
        <v>0</v>
      </c>
      <c r="DX486" s="113">
        <v>0</v>
      </c>
      <c r="DY486" s="113">
        <v>0</v>
      </c>
      <c r="DZ486" s="113">
        <v>0</v>
      </c>
      <c r="EA486" s="113">
        <v>0</v>
      </c>
      <c r="EB486" s="113">
        <v>0</v>
      </c>
      <c r="EC486" s="113">
        <v>0</v>
      </c>
      <c r="ED486" s="113">
        <v>0</v>
      </c>
      <c r="EE486" s="113">
        <v>0</v>
      </c>
      <c r="EF486" s="113">
        <v>0</v>
      </c>
      <c r="EG486" s="113">
        <v>0</v>
      </c>
      <c r="EH486" s="113">
        <v>0</v>
      </c>
      <c r="EI486" s="113">
        <v>0</v>
      </c>
      <c r="EJ486" s="113">
        <v>0</v>
      </c>
      <c r="EK486" s="113">
        <v>0</v>
      </c>
      <c r="EL486" s="113">
        <v>0</v>
      </c>
      <c r="EM486" s="113">
        <v>0</v>
      </c>
      <c r="EN486" s="113">
        <v>0</v>
      </c>
      <c r="EO486" s="113">
        <v>0</v>
      </c>
      <c r="EP486" s="113">
        <v>0</v>
      </c>
      <c r="EQ486" s="113">
        <v>0</v>
      </c>
      <c r="ER486" s="113">
        <v>0</v>
      </c>
      <c r="ES486" s="113">
        <v>0</v>
      </c>
      <c r="ET486" s="113">
        <v>0</v>
      </c>
      <c r="EU486" s="113">
        <v>0</v>
      </c>
      <c r="EV486" s="113">
        <v>0</v>
      </c>
      <c r="EW486" s="113">
        <v>0</v>
      </c>
      <c r="EX486" s="113">
        <v>0</v>
      </c>
      <c r="EY486" s="113">
        <v>0</v>
      </c>
      <c r="EZ486" s="113">
        <v>0</v>
      </c>
      <c r="FA486" s="113">
        <v>0</v>
      </c>
      <c r="FB486" s="113">
        <v>0</v>
      </c>
      <c r="FC486" s="113">
        <v>0</v>
      </c>
      <c r="FD486" s="113">
        <v>0</v>
      </c>
      <c r="FE486" s="113">
        <v>0</v>
      </c>
      <c r="FF486" s="113">
        <v>0</v>
      </c>
      <c r="FG486" s="113">
        <v>0</v>
      </c>
      <c r="FH486" s="113">
        <v>0</v>
      </c>
      <c r="FI486" s="113">
        <v>0</v>
      </c>
      <c r="FJ486" s="113">
        <v>0</v>
      </c>
      <c r="FK486" s="113">
        <v>0</v>
      </c>
      <c r="FL486" s="113">
        <v>0</v>
      </c>
      <c r="FM486" s="113">
        <v>0</v>
      </c>
      <c r="FN486" s="113">
        <v>0</v>
      </c>
      <c r="FO486" s="113">
        <v>0</v>
      </c>
      <c r="FP486" s="113">
        <v>0</v>
      </c>
      <c r="FQ486" s="113">
        <v>0</v>
      </c>
      <c r="FR486" s="113">
        <v>0</v>
      </c>
      <c r="FS486" s="113">
        <v>0</v>
      </c>
      <c r="FT486" s="113">
        <v>0</v>
      </c>
      <c r="FU486" s="113">
        <v>0</v>
      </c>
      <c r="FV486" s="113">
        <v>0</v>
      </c>
      <c r="FW486" s="113">
        <v>0</v>
      </c>
      <c r="FX486" s="113">
        <v>0</v>
      </c>
      <c r="FY486" s="113">
        <v>0</v>
      </c>
      <c r="FZ486" s="113">
        <v>0</v>
      </c>
      <c r="GA486" s="113">
        <v>0</v>
      </c>
      <c r="GB486" s="113">
        <v>0</v>
      </c>
      <c r="GC486" s="113">
        <v>0</v>
      </c>
      <c r="GD486" s="113">
        <v>0</v>
      </c>
      <c r="GE486" s="113">
        <v>0</v>
      </c>
      <c r="GF486" s="113">
        <v>0</v>
      </c>
      <c r="GG486" s="113">
        <v>0</v>
      </c>
      <c r="GH486" s="113">
        <v>0</v>
      </c>
      <c r="GI486" s="113">
        <f>SUM(E486:GH486)</f>
        <v>38390.949999999997</v>
      </c>
    </row>
    <row r="487" spans="1:191" ht="10.5">
      <c r="A487" s="7" t="s">
        <v>596</v>
      </c>
      <c r="B487" s="726" t="s">
        <v>597</v>
      </c>
      <c r="C487" s="726"/>
      <c r="D487" s="72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  <c r="AA487" s="116"/>
      <c r="AB487" s="116"/>
      <c r="AC487" s="116"/>
      <c r="AD487" s="116"/>
      <c r="AE487" s="116"/>
      <c r="AF487" s="116"/>
      <c r="AG487" s="116"/>
      <c r="AH487" s="116"/>
      <c r="AI487" s="116"/>
      <c r="AJ487" s="116"/>
      <c r="AK487" s="116"/>
      <c r="AL487" s="116"/>
      <c r="AM487" s="116"/>
      <c r="AN487" s="116"/>
      <c r="AO487" s="116"/>
      <c r="AP487" s="116"/>
      <c r="AQ487" s="116"/>
      <c r="AR487" s="116"/>
      <c r="AS487" s="116"/>
      <c r="AT487" s="116"/>
      <c r="AU487" s="116"/>
      <c r="AV487" s="116"/>
      <c r="AW487" s="116"/>
      <c r="AX487" s="116"/>
      <c r="AY487" s="116"/>
      <c r="AZ487" s="116"/>
      <c r="BA487" s="116"/>
      <c r="BB487" s="116"/>
      <c r="BC487" s="116"/>
      <c r="BD487" s="116"/>
      <c r="BE487" s="116"/>
      <c r="BF487" s="116"/>
      <c r="BG487" s="116"/>
      <c r="BH487" s="116"/>
      <c r="BI487" s="116"/>
      <c r="BJ487" s="116"/>
      <c r="BK487" s="116"/>
      <c r="BL487" s="116"/>
      <c r="BM487" s="116"/>
      <c r="BN487" s="116"/>
      <c r="BO487" s="116"/>
      <c r="BP487" s="116"/>
      <c r="BQ487" s="116"/>
      <c r="BR487" s="116"/>
      <c r="BS487" s="116"/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  <c r="DO487" s="116"/>
      <c r="DP487" s="116"/>
      <c r="DQ487" s="116"/>
      <c r="DR487" s="116"/>
      <c r="DS487" s="116"/>
      <c r="DT487" s="116"/>
      <c r="DU487" s="116"/>
      <c r="DV487" s="116"/>
      <c r="DW487" s="116"/>
      <c r="DX487" s="116"/>
      <c r="DY487" s="116"/>
      <c r="DZ487" s="116"/>
      <c r="EA487" s="116"/>
      <c r="EB487" s="116"/>
      <c r="EC487" s="116"/>
      <c r="ED487" s="116"/>
      <c r="EE487" s="116"/>
      <c r="EF487" s="116"/>
      <c r="EG487" s="116"/>
      <c r="EH487" s="116"/>
      <c r="EI487" s="116"/>
      <c r="EJ487" s="116"/>
      <c r="EK487" s="116"/>
      <c r="EL487" s="116"/>
      <c r="EM487" s="116"/>
      <c r="EN487" s="116"/>
      <c r="EO487" s="116"/>
      <c r="EP487" s="116"/>
      <c r="EQ487" s="116"/>
      <c r="ER487" s="116"/>
      <c r="ES487" s="116"/>
      <c r="ET487" s="116"/>
      <c r="EU487" s="116"/>
      <c r="EV487" s="116"/>
      <c r="EW487" s="116"/>
      <c r="EX487" s="116"/>
      <c r="EY487" s="116"/>
      <c r="EZ487" s="116"/>
      <c r="FA487" s="116"/>
      <c r="FB487" s="116"/>
      <c r="FC487" s="116"/>
      <c r="FD487" s="116"/>
      <c r="FE487" s="116"/>
      <c r="FF487" s="116"/>
      <c r="FG487" s="116"/>
      <c r="FH487" s="116"/>
      <c r="FI487" s="116"/>
      <c r="FJ487" s="116"/>
      <c r="FK487" s="116"/>
      <c r="FL487" s="116"/>
      <c r="FM487" s="116"/>
      <c r="FN487" s="116"/>
      <c r="FO487" s="116"/>
      <c r="FP487" s="116"/>
      <c r="FQ487" s="116"/>
      <c r="FR487" s="116"/>
      <c r="FS487" s="116"/>
      <c r="FT487" s="116"/>
      <c r="FU487" s="116"/>
      <c r="FV487" s="116"/>
      <c r="FW487" s="116"/>
      <c r="FX487" s="116"/>
      <c r="FY487" s="116"/>
      <c r="FZ487" s="116"/>
      <c r="GA487" s="116"/>
      <c r="GB487" s="116"/>
      <c r="GC487" s="116"/>
      <c r="GD487" s="116"/>
      <c r="GE487" s="116"/>
      <c r="GF487" s="116"/>
      <c r="GG487" s="116"/>
      <c r="GH487" s="116"/>
      <c r="GI487" s="116"/>
    </row>
    <row r="488" spans="1:191">
      <c r="A488" s="727" t="s">
        <v>0</v>
      </c>
      <c r="B488" s="727"/>
      <c r="C488" s="9" t="s">
        <v>313</v>
      </c>
      <c r="D488" t="s">
        <v>314</v>
      </c>
      <c r="E488" s="113">
        <v>0</v>
      </c>
      <c r="F488" s="113">
        <v>0</v>
      </c>
      <c r="G488" s="113">
        <v>0</v>
      </c>
      <c r="H488" s="113">
        <v>0</v>
      </c>
      <c r="I488" s="113">
        <v>0</v>
      </c>
      <c r="J488" s="113">
        <v>0</v>
      </c>
      <c r="K488" s="113">
        <v>0</v>
      </c>
      <c r="L488" s="113">
        <v>0</v>
      </c>
      <c r="M488" s="113">
        <v>0</v>
      </c>
      <c r="N488" s="113">
        <v>0</v>
      </c>
      <c r="O488" s="113">
        <v>0</v>
      </c>
      <c r="P488" s="113">
        <v>0</v>
      </c>
      <c r="Q488" s="113">
        <v>0</v>
      </c>
      <c r="R488" s="113">
        <v>0</v>
      </c>
      <c r="S488" s="113">
        <v>0</v>
      </c>
      <c r="T488" s="113">
        <v>0</v>
      </c>
      <c r="U488" s="113">
        <v>0</v>
      </c>
      <c r="V488" s="113">
        <v>0</v>
      </c>
      <c r="W488" s="113">
        <v>0</v>
      </c>
      <c r="X488" s="113">
        <v>0</v>
      </c>
      <c r="Y488" s="113">
        <v>0</v>
      </c>
      <c r="Z488" s="113">
        <v>0</v>
      </c>
      <c r="AA488" s="113">
        <v>0</v>
      </c>
      <c r="AB488" s="113">
        <v>0</v>
      </c>
      <c r="AC488" s="113">
        <v>0</v>
      </c>
      <c r="AD488" s="113">
        <v>0</v>
      </c>
      <c r="AE488" s="113">
        <v>0</v>
      </c>
      <c r="AF488" s="113">
        <v>0</v>
      </c>
      <c r="AG488" s="113">
        <v>0</v>
      </c>
      <c r="AH488" s="113">
        <v>0</v>
      </c>
      <c r="AI488" s="113">
        <v>0</v>
      </c>
      <c r="AJ488" s="113">
        <v>0</v>
      </c>
      <c r="AK488" s="113">
        <v>0</v>
      </c>
      <c r="AL488" s="113">
        <v>0</v>
      </c>
      <c r="AM488" s="113">
        <v>0</v>
      </c>
      <c r="AN488" s="113">
        <v>0</v>
      </c>
      <c r="AO488" s="113">
        <v>0</v>
      </c>
      <c r="AP488" s="113">
        <v>0</v>
      </c>
      <c r="AQ488" s="113">
        <v>0</v>
      </c>
      <c r="AR488" s="113">
        <v>0</v>
      </c>
      <c r="AS488" s="113">
        <v>0</v>
      </c>
      <c r="AT488" s="113">
        <v>0</v>
      </c>
      <c r="AU488" s="113">
        <v>0</v>
      </c>
      <c r="AV488" s="113">
        <v>0</v>
      </c>
      <c r="AW488" s="113">
        <v>0</v>
      </c>
      <c r="AX488" s="113">
        <v>0</v>
      </c>
      <c r="AY488" s="113">
        <v>0</v>
      </c>
      <c r="AZ488" s="113">
        <v>0</v>
      </c>
      <c r="BA488" s="113">
        <v>0</v>
      </c>
      <c r="BB488" s="113">
        <v>0</v>
      </c>
      <c r="BC488" s="113">
        <v>0</v>
      </c>
      <c r="BD488" s="113">
        <v>0</v>
      </c>
      <c r="BE488" s="113">
        <v>0</v>
      </c>
      <c r="BF488" s="113">
        <v>0</v>
      </c>
      <c r="BG488" s="113">
        <v>57564.59</v>
      </c>
      <c r="BH488" s="113">
        <v>0</v>
      </c>
      <c r="BI488" s="113">
        <v>0</v>
      </c>
      <c r="BJ488" s="113">
        <v>0</v>
      </c>
      <c r="BK488" s="113">
        <v>0</v>
      </c>
      <c r="BL488" s="113">
        <v>0</v>
      </c>
      <c r="BM488" s="113">
        <v>0</v>
      </c>
      <c r="BN488" s="113">
        <v>0</v>
      </c>
      <c r="BO488" s="113">
        <v>0</v>
      </c>
      <c r="BP488" s="113">
        <v>0</v>
      </c>
      <c r="BQ488" s="113">
        <v>0</v>
      </c>
      <c r="BR488" s="113">
        <v>0</v>
      </c>
      <c r="BS488" s="113">
        <v>0</v>
      </c>
      <c r="BT488" s="113">
        <v>0</v>
      </c>
      <c r="BU488" s="113">
        <v>0</v>
      </c>
      <c r="BV488" s="113">
        <v>0</v>
      </c>
      <c r="BW488" s="113">
        <v>0</v>
      </c>
      <c r="BX488" s="113">
        <v>0</v>
      </c>
      <c r="BY488" s="113">
        <v>0</v>
      </c>
      <c r="BZ488" s="113">
        <v>0</v>
      </c>
      <c r="CA488" s="113">
        <v>0</v>
      </c>
      <c r="CB488" s="113">
        <v>0</v>
      </c>
      <c r="CC488" s="113">
        <v>0</v>
      </c>
      <c r="CD488" s="113">
        <v>0</v>
      </c>
      <c r="CE488" s="113">
        <v>0</v>
      </c>
      <c r="CF488" s="113">
        <v>0</v>
      </c>
      <c r="CG488" s="113">
        <v>0</v>
      </c>
      <c r="CH488" s="113">
        <v>0</v>
      </c>
      <c r="CI488" s="113">
        <v>0</v>
      </c>
      <c r="CJ488" s="113">
        <v>0</v>
      </c>
      <c r="CK488" s="113">
        <v>0</v>
      </c>
      <c r="CL488" s="113">
        <v>0</v>
      </c>
      <c r="CM488" s="113">
        <v>0</v>
      </c>
      <c r="CN488" s="113">
        <v>0</v>
      </c>
      <c r="CO488" s="113">
        <v>0</v>
      </c>
      <c r="CP488" s="113">
        <v>0</v>
      </c>
      <c r="CQ488" s="113">
        <v>0</v>
      </c>
      <c r="CR488" s="113">
        <v>0</v>
      </c>
      <c r="CS488" s="113">
        <v>0</v>
      </c>
      <c r="CT488" s="113">
        <v>0</v>
      </c>
      <c r="CU488" s="113">
        <v>0</v>
      </c>
      <c r="CV488" s="113">
        <v>0</v>
      </c>
      <c r="CW488" s="113">
        <v>0</v>
      </c>
      <c r="CX488" s="113">
        <v>0</v>
      </c>
      <c r="CY488" s="113">
        <v>0</v>
      </c>
      <c r="CZ488" s="113">
        <v>0</v>
      </c>
      <c r="DA488" s="113">
        <v>0</v>
      </c>
      <c r="DB488" s="113">
        <v>0</v>
      </c>
      <c r="DC488" s="113">
        <v>0</v>
      </c>
      <c r="DD488" s="113">
        <v>0</v>
      </c>
      <c r="DE488" s="113">
        <v>0</v>
      </c>
      <c r="DF488" s="113">
        <v>0</v>
      </c>
      <c r="DG488" s="113">
        <v>0</v>
      </c>
      <c r="DH488" s="113">
        <v>0</v>
      </c>
      <c r="DI488" s="113">
        <v>0</v>
      </c>
      <c r="DJ488" s="113">
        <v>0</v>
      </c>
      <c r="DK488" s="113">
        <v>0</v>
      </c>
      <c r="DL488" s="113">
        <v>0</v>
      </c>
      <c r="DM488" s="113">
        <v>0</v>
      </c>
      <c r="DN488" s="113">
        <v>0</v>
      </c>
      <c r="DO488" s="113">
        <v>0</v>
      </c>
      <c r="DP488" s="113">
        <v>0</v>
      </c>
      <c r="DQ488" s="113">
        <v>0</v>
      </c>
      <c r="DR488" s="113">
        <v>0</v>
      </c>
      <c r="DS488" s="113">
        <v>0</v>
      </c>
      <c r="DT488" s="113">
        <v>0</v>
      </c>
      <c r="DU488" s="113">
        <v>0</v>
      </c>
      <c r="DV488" s="113">
        <v>0</v>
      </c>
      <c r="DW488" s="113">
        <v>0</v>
      </c>
      <c r="DX488" s="113">
        <v>0</v>
      </c>
      <c r="DY488" s="113">
        <v>0</v>
      </c>
      <c r="DZ488" s="113">
        <v>0</v>
      </c>
      <c r="EA488" s="113">
        <v>0</v>
      </c>
      <c r="EB488" s="113">
        <v>0</v>
      </c>
      <c r="EC488" s="113">
        <v>0</v>
      </c>
      <c r="ED488" s="113">
        <v>0</v>
      </c>
      <c r="EE488" s="113">
        <v>0</v>
      </c>
      <c r="EF488" s="113">
        <v>0</v>
      </c>
      <c r="EG488" s="113">
        <v>0</v>
      </c>
      <c r="EH488" s="113">
        <v>0</v>
      </c>
      <c r="EI488" s="113">
        <v>0</v>
      </c>
      <c r="EJ488" s="113">
        <v>0</v>
      </c>
      <c r="EK488" s="113">
        <v>0</v>
      </c>
      <c r="EL488" s="113">
        <v>0</v>
      </c>
      <c r="EM488" s="113">
        <v>0</v>
      </c>
      <c r="EN488" s="113">
        <v>0</v>
      </c>
      <c r="EO488" s="113">
        <v>0</v>
      </c>
      <c r="EP488" s="113">
        <v>0</v>
      </c>
      <c r="EQ488" s="113">
        <v>0</v>
      </c>
      <c r="ER488" s="113">
        <v>0</v>
      </c>
      <c r="ES488" s="113">
        <v>0</v>
      </c>
      <c r="ET488" s="113">
        <v>0</v>
      </c>
      <c r="EU488" s="113">
        <v>0</v>
      </c>
      <c r="EV488" s="113">
        <v>0</v>
      </c>
      <c r="EW488" s="113">
        <v>0</v>
      </c>
      <c r="EX488" s="113">
        <v>0</v>
      </c>
      <c r="EY488" s="113">
        <v>0</v>
      </c>
      <c r="EZ488" s="113">
        <v>0</v>
      </c>
      <c r="FA488" s="113">
        <v>0</v>
      </c>
      <c r="FB488" s="113">
        <v>0</v>
      </c>
      <c r="FC488" s="113">
        <v>0</v>
      </c>
      <c r="FD488" s="113">
        <v>0</v>
      </c>
      <c r="FE488" s="113">
        <v>0</v>
      </c>
      <c r="FF488" s="113">
        <v>0</v>
      </c>
      <c r="FG488" s="113">
        <v>0</v>
      </c>
      <c r="FH488" s="113">
        <v>0</v>
      </c>
      <c r="FI488" s="113">
        <v>0</v>
      </c>
      <c r="FJ488" s="113">
        <v>0</v>
      </c>
      <c r="FK488" s="113">
        <v>0</v>
      </c>
      <c r="FL488" s="113">
        <v>0</v>
      </c>
      <c r="FM488" s="113">
        <v>0</v>
      </c>
      <c r="FN488" s="113">
        <v>0</v>
      </c>
      <c r="FO488" s="113">
        <v>0</v>
      </c>
      <c r="FP488" s="113">
        <v>0</v>
      </c>
      <c r="FQ488" s="113">
        <v>0</v>
      </c>
      <c r="FR488" s="113">
        <v>0</v>
      </c>
      <c r="FS488" s="113">
        <v>0</v>
      </c>
      <c r="FT488" s="113">
        <v>0</v>
      </c>
      <c r="FU488" s="113">
        <v>0</v>
      </c>
      <c r="FV488" s="113">
        <v>0</v>
      </c>
      <c r="FW488" s="113">
        <v>0</v>
      </c>
      <c r="FX488" s="113">
        <v>0</v>
      </c>
      <c r="FY488" s="113">
        <v>0</v>
      </c>
      <c r="FZ488" s="113">
        <v>0</v>
      </c>
      <c r="GA488" s="113">
        <v>0</v>
      </c>
      <c r="GB488" s="113">
        <v>0</v>
      </c>
      <c r="GC488" s="113">
        <v>0</v>
      </c>
      <c r="GD488" s="113">
        <v>0</v>
      </c>
      <c r="GE488" s="113">
        <v>0</v>
      </c>
      <c r="GF488" s="113">
        <v>0</v>
      </c>
      <c r="GG488" s="113">
        <v>0</v>
      </c>
      <c r="GH488" s="113">
        <v>0</v>
      </c>
      <c r="GI488" s="113">
        <f>SUM(E488:GH488)</f>
        <v>57564.59</v>
      </c>
    </row>
    <row r="489" spans="1:191" ht="10.5">
      <c r="A489" s="7" t="s">
        <v>598</v>
      </c>
      <c r="B489" s="726" t="s">
        <v>599</v>
      </c>
      <c r="C489" s="726"/>
      <c r="D489" s="72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  <c r="AA489" s="116"/>
      <c r="AB489" s="116"/>
      <c r="AC489" s="116"/>
      <c r="AD489" s="116"/>
      <c r="AE489" s="116"/>
      <c r="AF489" s="116"/>
      <c r="AG489" s="116"/>
      <c r="AH489" s="116"/>
      <c r="AI489" s="116"/>
      <c r="AJ489" s="116"/>
      <c r="AK489" s="116"/>
      <c r="AL489" s="116"/>
      <c r="AM489" s="116"/>
      <c r="AN489" s="116"/>
      <c r="AO489" s="116"/>
      <c r="AP489" s="116"/>
      <c r="AQ489" s="116"/>
      <c r="AR489" s="116"/>
      <c r="AS489" s="116"/>
      <c r="AT489" s="116"/>
      <c r="AU489" s="116"/>
      <c r="AV489" s="116"/>
      <c r="AW489" s="116"/>
      <c r="AX489" s="116"/>
      <c r="AY489" s="116"/>
      <c r="AZ489" s="116"/>
      <c r="BA489" s="116"/>
      <c r="BB489" s="116"/>
      <c r="BC489" s="116"/>
      <c r="BD489" s="116"/>
      <c r="BE489" s="116"/>
      <c r="BF489" s="116"/>
      <c r="BG489" s="116"/>
      <c r="BH489" s="116"/>
      <c r="BI489" s="116"/>
      <c r="BJ489" s="116"/>
      <c r="BK489" s="116"/>
      <c r="BL489" s="116"/>
      <c r="BM489" s="116"/>
      <c r="BN489" s="116"/>
      <c r="BO489" s="116"/>
      <c r="BP489" s="116"/>
      <c r="BQ489" s="116"/>
      <c r="BR489" s="116"/>
      <c r="BS489" s="116"/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  <c r="EA489" s="116"/>
      <c r="EB489" s="116"/>
      <c r="EC489" s="116"/>
      <c r="ED489" s="116"/>
      <c r="EE489" s="116"/>
      <c r="EF489" s="116"/>
      <c r="EG489" s="116"/>
      <c r="EH489" s="116"/>
      <c r="EI489" s="116"/>
      <c r="EJ489" s="116"/>
      <c r="EK489" s="116"/>
      <c r="EL489" s="116"/>
      <c r="EM489" s="116"/>
      <c r="EN489" s="116"/>
      <c r="EO489" s="116"/>
      <c r="EP489" s="116"/>
      <c r="EQ489" s="116"/>
      <c r="ER489" s="116"/>
      <c r="ES489" s="116"/>
      <c r="ET489" s="116"/>
      <c r="EU489" s="116"/>
      <c r="EV489" s="116"/>
      <c r="EW489" s="116"/>
      <c r="EX489" s="116"/>
      <c r="EY489" s="116"/>
      <c r="EZ489" s="116"/>
      <c r="FA489" s="116"/>
      <c r="FB489" s="116"/>
      <c r="FC489" s="116"/>
      <c r="FD489" s="116"/>
      <c r="FE489" s="116"/>
      <c r="FF489" s="116"/>
      <c r="FG489" s="116"/>
      <c r="FH489" s="116"/>
      <c r="FI489" s="116"/>
      <c r="FJ489" s="116"/>
      <c r="FK489" s="116"/>
      <c r="FL489" s="116"/>
      <c r="FM489" s="116"/>
      <c r="FN489" s="116"/>
      <c r="FO489" s="116"/>
      <c r="FP489" s="116"/>
      <c r="FQ489" s="116"/>
      <c r="FR489" s="116"/>
      <c r="FS489" s="116"/>
      <c r="FT489" s="116"/>
      <c r="FU489" s="116"/>
      <c r="FV489" s="116"/>
      <c r="FW489" s="116"/>
      <c r="FX489" s="116"/>
      <c r="FY489" s="116"/>
      <c r="FZ489" s="116"/>
      <c r="GA489" s="116"/>
      <c r="GB489" s="116"/>
      <c r="GC489" s="116"/>
      <c r="GD489" s="116"/>
      <c r="GE489" s="116"/>
      <c r="GF489" s="116"/>
      <c r="GG489" s="116"/>
      <c r="GH489" s="116"/>
      <c r="GI489" s="116"/>
    </row>
    <row r="490" spans="1:191">
      <c r="A490" s="727" t="s">
        <v>0</v>
      </c>
      <c r="B490" s="727"/>
      <c r="C490" s="9" t="s">
        <v>313</v>
      </c>
      <c r="D490" t="s">
        <v>314</v>
      </c>
      <c r="E490" s="113">
        <v>0</v>
      </c>
      <c r="F490" s="113">
        <v>0</v>
      </c>
      <c r="G490" s="113">
        <v>0</v>
      </c>
      <c r="H490" s="113">
        <v>0</v>
      </c>
      <c r="I490" s="113">
        <v>83000</v>
      </c>
      <c r="J490" s="113">
        <v>0</v>
      </c>
      <c r="K490" s="113">
        <v>0</v>
      </c>
      <c r="L490" s="113">
        <v>0</v>
      </c>
      <c r="M490" s="113">
        <v>0</v>
      </c>
      <c r="N490" s="113">
        <v>0</v>
      </c>
      <c r="O490" s="113">
        <v>0</v>
      </c>
      <c r="P490" s="113">
        <v>0</v>
      </c>
      <c r="Q490" s="113">
        <v>0</v>
      </c>
      <c r="R490" s="113">
        <v>0</v>
      </c>
      <c r="S490" s="113">
        <v>0</v>
      </c>
      <c r="T490" s="113">
        <v>0</v>
      </c>
      <c r="U490" s="113">
        <v>0</v>
      </c>
      <c r="V490" s="113">
        <v>0</v>
      </c>
      <c r="W490" s="113">
        <v>0</v>
      </c>
      <c r="X490" s="113">
        <v>0</v>
      </c>
      <c r="Y490" s="113">
        <v>105000</v>
      </c>
      <c r="Z490" s="113">
        <v>26841</v>
      </c>
      <c r="AA490" s="113">
        <v>0</v>
      </c>
      <c r="AB490" s="113">
        <v>0</v>
      </c>
      <c r="AC490" s="113">
        <v>0</v>
      </c>
      <c r="AD490" s="113">
        <v>0</v>
      </c>
      <c r="AE490" s="113">
        <v>0</v>
      </c>
      <c r="AF490" s="113">
        <v>0</v>
      </c>
      <c r="AG490" s="113">
        <v>16221</v>
      </c>
      <c r="AH490" s="113">
        <v>0</v>
      </c>
      <c r="AI490" s="113">
        <v>0</v>
      </c>
      <c r="AJ490" s="113">
        <v>0</v>
      </c>
      <c r="AK490" s="113">
        <v>0</v>
      </c>
      <c r="AL490" s="113">
        <v>0</v>
      </c>
      <c r="AM490" s="113">
        <v>0</v>
      </c>
      <c r="AN490" s="113">
        <v>0</v>
      </c>
      <c r="AO490" s="113">
        <v>0</v>
      </c>
      <c r="AP490" s="113">
        <v>0</v>
      </c>
      <c r="AQ490" s="113">
        <v>0</v>
      </c>
      <c r="AR490" s="113">
        <v>0</v>
      </c>
      <c r="AS490" s="113">
        <v>0</v>
      </c>
      <c r="AT490" s="113">
        <v>0</v>
      </c>
      <c r="AU490" s="113">
        <v>0</v>
      </c>
      <c r="AV490" s="113">
        <v>0</v>
      </c>
      <c r="AW490" s="113">
        <v>0</v>
      </c>
      <c r="AX490" s="113">
        <v>0</v>
      </c>
      <c r="AY490" s="113">
        <v>0</v>
      </c>
      <c r="AZ490" s="113">
        <v>0</v>
      </c>
      <c r="BA490" s="113">
        <v>0</v>
      </c>
      <c r="BB490" s="113">
        <v>0</v>
      </c>
      <c r="BC490" s="113">
        <v>0</v>
      </c>
      <c r="BD490" s="113">
        <v>0</v>
      </c>
      <c r="BE490" s="113">
        <v>0</v>
      </c>
      <c r="BF490" s="113">
        <v>0</v>
      </c>
      <c r="BG490" s="113">
        <v>0</v>
      </c>
      <c r="BH490" s="113">
        <v>16801</v>
      </c>
      <c r="BI490" s="113">
        <v>0</v>
      </c>
      <c r="BJ490" s="113">
        <v>0</v>
      </c>
      <c r="BK490" s="113">
        <v>0</v>
      </c>
      <c r="BL490" s="113">
        <v>0</v>
      </c>
      <c r="BM490" s="113">
        <v>0</v>
      </c>
      <c r="BN490" s="113">
        <v>0</v>
      </c>
      <c r="BO490" s="113">
        <v>0</v>
      </c>
      <c r="BP490" s="113">
        <v>0</v>
      </c>
      <c r="BQ490" s="113">
        <v>0</v>
      </c>
      <c r="BR490" s="113">
        <v>0</v>
      </c>
      <c r="BS490" s="113">
        <v>0</v>
      </c>
      <c r="BT490" s="113">
        <v>0</v>
      </c>
      <c r="BU490" s="113">
        <v>0</v>
      </c>
      <c r="BV490" s="113">
        <v>7000</v>
      </c>
      <c r="BW490" s="113">
        <v>0</v>
      </c>
      <c r="BX490" s="113">
        <v>0</v>
      </c>
      <c r="BY490" s="113">
        <v>0</v>
      </c>
      <c r="BZ490" s="113">
        <v>0</v>
      </c>
      <c r="CA490" s="113">
        <v>0</v>
      </c>
      <c r="CB490" s="113">
        <v>0</v>
      </c>
      <c r="CC490" s="113">
        <v>0</v>
      </c>
      <c r="CD490" s="113">
        <v>0</v>
      </c>
      <c r="CE490" s="113">
        <v>0</v>
      </c>
      <c r="CF490" s="113">
        <v>0</v>
      </c>
      <c r="CG490" s="113">
        <v>10862</v>
      </c>
      <c r="CH490" s="113">
        <v>0</v>
      </c>
      <c r="CI490" s="113">
        <v>0</v>
      </c>
      <c r="CJ490" s="113">
        <v>0</v>
      </c>
      <c r="CK490" s="113">
        <v>0</v>
      </c>
      <c r="CL490" s="113">
        <v>0</v>
      </c>
      <c r="CM490" s="113">
        <v>0</v>
      </c>
      <c r="CN490" s="113">
        <v>0</v>
      </c>
      <c r="CO490" s="113">
        <v>0</v>
      </c>
      <c r="CP490" s="113">
        <v>0</v>
      </c>
      <c r="CQ490" s="113">
        <v>0</v>
      </c>
      <c r="CR490" s="113">
        <v>0</v>
      </c>
      <c r="CS490" s="113">
        <v>0</v>
      </c>
      <c r="CT490" s="113">
        <v>0</v>
      </c>
      <c r="CU490" s="113">
        <v>0</v>
      </c>
      <c r="CV490" s="113">
        <v>0</v>
      </c>
      <c r="CW490" s="113">
        <v>0</v>
      </c>
      <c r="CX490" s="113">
        <v>10862</v>
      </c>
      <c r="CY490" s="113">
        <v>0</v>
      </c>
      <c r="CZ490" s="113">
        <v>0</v>
      </c>
      <c r="DA490" s="113">
        <v>0</v>
      </c>
      <c r="DB490" s="113">
        <v>0</v>
      </c>
      <c r="DC490" s="113">
        <v>0</v>
      </c>
      <c r="DD490" s="113">
        <v>0</v>
      </c>
      <c r="DE490" s="113">
        <v>0</v>
      </c>
      <c r="DF490" s="113">
        <v>0</v>
      </c>
      <c r="DG490" s="113">
        <v>0</v>
      </c>
      <c r="DH490" s="113">
        <v>0</v>
      </c>
      <c r="DI490" s="113">
        <v>10686</v>
      </c>
      <c r="DJ490" s="113">
        <v>0</v>
      </c>
      <c r="DK490" s="113">
        <v>0</v>
      </c>
      <c r="DL490" s="113">
        <v>0</v>
      </c>
      <c r="DM490" s="113">
        <v>0</v>
      </c>
      <c r="DN490" s="113">
        <v>0</v>
      </c>
      <c r="DO490" s="113">
        <v>0</v>
      </c>
      <c r="DP490" s="113">
        <v>0</v>
      </c>
      <c r="DQ490" s="113">
        <v>0</v>
      </c>
      <c r="DR490" s="113">
        <v>16220</v>
      </c>
      <c r="DS490" s="113">
        <v>0</v>
      </c>
      <c r="DT490" s="113">
        <v>0</v>
      </c>
      <c r="DU490" s="113">
        <v>0</v>
      </c>
      <c r="DV490" s="113">
        <v>0</v>
      </c>
      <c r="DW490" s="113">
        <v>0</v>
      </c>
      <c r="DX490" s="113">
        <v>0</v>
      </c>
      <c r="DY490" s="113">
        <v>0</v>
      </c>
      <c r="DZ490" s="113">
        <v>0</v>
      </c>
      <c r="EA490" s="113">
        <v>0</v>
      </c>
      <c r="EB490" s="113">
        <v>0</v>
      </c>
      <c r="EC490" s="113">
        <v>0</v>
      </c>
      <c r="ED490" s="113">
        <v>0</v>
      </c>
      <c r="EE490" s="113">
        <v>0</v>
      </c>
      <c r="EF490" s="113">
        <v>0</v>
      </c>
      <c r="EG490" s="113">
        <v>0</v>
      </c>
      <c r="EH490" s="113">
        <v>0</v>
      </c>
      <c r="EI490" s="113">
        <v>16220</v>
      </c>
      <c r="EJ490" s="113">
        <v>36563</v>
      </c>
      <c r="EK490" s="113">
        <v>0</v>
      </c>
      <c r="EL490" s="113">
        <v>0</v>
      </c>
      <c r="EM490" s="113">
        <v>0</v>
      </c>
      <c r="EN490" s="113">
        <v>0</v>
      </c>
      <c r="EO490" s="113">
        <v>0</v>
      </c>
      <c r="EP490" s="113">
        <v>0</v>
      </c>
      <c r="EQ490" s="113">
        <v>0</v>
      </c>
      <c r="ER490" s="113">
        <v>0</v>
      </c>
      <c r="ES490" s="113">
        <v>0</v>
      </c>
      <c r="ET490" s="113">
        <v>0</v>
      </c>
      <c r="EU490" s="113">
        <v>0</v>
      </c>
      <c r="EV490" s="113">
        <v>0</v>
      </c>
      <c r="EW490" s="113">
        <v>0</v>
      </c>
      <c r="EX490" s="113">
        <v>0</v>
      </c>
      <c r="EY490" s="113">
        <v>0</v>
      </c>
      <c r="EZ490" s="113">
        <v>0</v>
      </c>
      <c r="FA490" s="113">
        <v>0</v>
      </c>
      <c r="FB490" s="113">
        <v>0</v>
      </c>
      <c r="FC490" s="113">
        <v>0</v>
      </c>
      <c r="FD490" s="113">
        <v>0</v>
      </c>
      <c r="FE490" s="113">
        <v>0</v>
      </c>
      <c r="FF490" s="113">
        <v>0</v>
      </c>
      <c r="FG490" s="113">
        <v>0</v>
      </c>
      <c r="FH490" s="113">
        <v>0</v>
      </c>
      <c r="FI490" s="113">
        <v>0</v>
      </c>
      <c r="FJ490" s="113">
        <v>0</v>
      </c>
      <c r="FK490" s="113">
        <v>0</v>
      </c>
      <c r="FL490" s="113">
        <v>0</v>
      </c>
      <c r="FM490" s="113">
        <v>0</v>
      </c>
      <c r="FN490" s="113">
        <v>0</v>
      </c>
      <c r="FO490" s="113">
        <v>0</v>
      </c>
      <c r="FP490" s="113">
        <v>0</v>
      </c>
      <c r="FQ490" s="113">
        <v>0</v>
      </c>
      <c r="FR490" s="113">
        <v>0</v>
      </c>
      <c r="FS490" s="113">
        <v>0</v>
      </c>
      <c r="FT490" s="113">
        <v>0</v>
      </c>
      <c r="FU490" s="113">
        <v>0</v>
      </c>
      <c r="FV490" s="113">
        <v>0</v>
      </c>
      <c r="FW490" s="113">
        <v>0</v>
      </c>
      <c r="FX490" s="113">
        <v>0</v>
      </c>
      <c r="FY490" s="113">
        <v>0</v>
      </c>
      <c r="FZ490" s="113">
        <v>0</v>
      </c>
      <c r="GA490" s="113">
        <v>0</v>
      </c>
      <c r="GB490" s="113">
        <v>0</v>
      </c>
      <c r="GC490" s="113">
        <v>0</v>
      </c>
      <c r="GD490" s="113">
        <v>0</v>
      </c>
      <c r="GE490" s="113">
        <v>0</v>
      </c>
      <c r="GF490" s="113">
        <v>0</v>
      </c>
      <c r="GG490" s="113">
        <v>0</v>
      </c>
      <c r="GH490" s="113">
        <v>0</v>
      </c>
      <c r="GI490" s="113">
        <f>SUM(E490:GH490)</f>
        <v>356276</v>
      </c>
    </row>
    <row r="491" spans="1:191">
      <c r="A491" s="727" t="s">
        <v>0</v>
      </c>
      <c r="B491" s="727"/>
      <c r="C491" s="9" t="s">
        <v>252</v>
      </c>
      <c r="D491" t="s">
        <v>253</v>
      </c>
      <c r="E491" s="113">
        <v>0</v>
      </c>
      <c r="F491" s="113">
        <v>0</v>
      </c>
      <c r="G491" s="113">
        <v>0</v>
      </c>
      <c r="H491" s="113">
        <v>0</v>
      </c>
      <c r="I491" s="113">
        <v>0</v>
      </c>
      <c r="J491" s="113">
        <v>0</v>
      </c>
      <c r="K491" s="113">
        <v>0</v>
      </c>
      <c r="L491" s="113">
        <v>0</v>
      </c>
      <c r="M491" s="113">
        <v>0</v>
      </c>
      <c r="N491" s="113">
        <v>0</v>
      </c>
      <c r="O491" s="113">
        <v>0</v>
      </c>
      <c r="P491" s="113">
        <v>0</v>
      </c>
      <c r="Q491" s="113">
        <v>0</v>
      </c>
      <c r="R491" s="113">
        <v>0</v>
      </c>
      <c r="S491" s="113">
        <v>0</v>
      </c>
      <c r="T491" s="113">
        <v>0</v>
      </c>
      <c r="U491" s="113">
        <v>0</v>
      </c>
      <c r="V491" s="113">
        <v>0</v>
      </c>
      <c r="W491" s="113">
        <v>0</v>
      </c>
      <c r="X491" s="113">
        <v>0</v>
      </c>
      <c r="Y491" s="113">
        <v>0</v>
      </c>
      <c r="Z491" s="113">
        <v>0</v>
      </c>
      <c r="AA491" s="113">
        <v>0</v>
      </c>
      <c r="AB491" s="113">
        <v>0</v>
      </c>
      <c r="AC491" s="113">
        <v>0</v>
      </c>
      <c r="AD491" s="113">
        <v>0</v>
      </c>
      <c r="AE491" s="113">
        <v>0</v>
      </c>
      <c r="AF491" s="113">
        <v>0</v>
      </c>
      <c r="AG491" s="113">
        <v>0</v>
      </c>
      <c r="AH491" s="113">
        <v>0</v>
      </c>
      <c r="AI491" s="113">
        <v>0</v>
      </c>
      <c r="AJ491" s="113">
        <v>0</v>
      </c>
      <c r="AK491" s="113">
        <v>0</v>
      </c>
      <c r="AL491" s="113">
        <v>0</v>
      </c>
      <c r="AM491" s="113">
        <v>0</v>
      </c>
      <c r="AN491" s="113">
        <v>0</v>
      </c>
      <c r="AO491" s="113">
        <v>0</v>
      </c>
      <c r="AP491" s="113">
        <v>0</v>
      </c>
      <c r="AQ491" s="113">
        <v>0</v>
      </c>
      <c r="AR491" s="113">
        <v>0</v>
      </c>
      <c r="AS491" s="113">
        <v>0</v>
      </c>
      <c r="AT491" s="113">
        <v>0</v>
      </c>
      <c r="AU491" s="113">
        <v>0</v>
      </c>
      <c r="AV491" s="113">
        <v>0</v>
      </c>
      <c r="AW491" s="113">
        <v>0</v>
      </c>
      <c r="AX491" s="113">
        <v>0</v>
      </c>
      <c r="AY491" s="113">
        <v>0</v>
      </c>
      <c r="AZ491" s="113">
        <v>0</v>
      </c>
      <c r="BA491" s="113">
        <v>0</v>
      </c>
      <c r="BB491" s="113">
        <v>33020</v>
      </c>
      <c r="BC491" s="113">
        <v>0</v>
      </c>
      <c r="BD491" s="113">
        <v>0</v>
      </c>
      <c r="BE491" s="113">
        <v>0</v>
      </c>
      <c r="BF491" s="113">
        <v>0</v>
      </c>
      <c r="BG491" s="113">
        <v>0</v>
      </c>
      <c r="BH491" s="113">
        <v>0</v>
      </c>
      <c r="BI491" s="113">
        <v>0</v>
      </c>
      <c r="BJ491" s="113">
        <v>0</v>
      </c>
      <c r="BK491" s="113">
        <v>0</v>
      </c>
      <c r="BL491" s="113">
        <v>0</v>
      </c>
      <c r="BM491" s="113">
        <v>0</v>
      </c>
      <c r="BN491" s="113">
        <v>0</v>
      </c>
      <c r="BO491" s="113">
        <v>0</v>
      </c>
      <c r="BP491" s="113">
        <v>0</v>
      </c>
      <c r="BQ491" s="113">
        <v>0</v>
      </c>
      <c r="BR491" s="113">
        <v>0</v>
      </c>
      <c r="BS491" s="113">
        <v>0</v>
      </c>
      <c r="BT491" s="113">
        <v>0</v>
      </c>
      <c r="BU491" s="113">
        <v>0</v>
      </c>
      <c r="BV491" s="113">
        <v>0</v>
      </c>
      <c r="BW491" s="113">
        <v>0</v>
      </c>
      <c r="BX491" s="113">
        <v>0</v>
      </c>
      <c r="BY491" s="113">
        <v>0</v>
      </c>
      <c r="BZ491" s="113">
        <v>0</v>
      </c>
      <c r="CA491" s="113">
        <v>0</v>
      </c>
      <c r="CB491" s="113">
        <v>0</v>
      </c>
      <c r="CC491" s="113">
        <v>0</v>
      </c>
      <c r="CD491" s="113">
        <v>0</v>
      </c>
      <c r="CE491" s="113">
        <v>0</v>
      </c>
      <c r="CF491" s="113">
        <v>0</v>
      </c>
      <c r="CG491" s="113">
        <v>0</v>
      </c>
      <c r="CH491" s="113">
        <v>0</v>
      </c>
      <c r="CI491" s="113">
        <v>0</v>
      </c>
      <c r="CJ491" s="113">
        <v>0</v>
      </c>
      <c r="CK491" s="113">
        <v>0</v>
      </c>
      <c r="CL491" s="113">
        <v>0</v>
      </c>
      <c r="CM491" s="113">
        <v>0</v>
      </c>
      <c r="CN491" s="113">
        <v>0</v>
      </c>
      <c r="CO491" s="113">
        <v>0</v>
      </c>
      <c r="CP491" s="113">
        <v>0</v>
      </c>
      <c r="CQ491" s="113">
        <v>0</v>
      </c>
      <c r="CR491" s="113">
        <v>0</v>
      </c>
      <c r="CS491" s="113">
        <v>0</v>
      </c>
      <c r="CT491" s="113">
        <v>0</v>
      </c>
      <c r="CU491" s="113">
        <v>0</v>
      </c>
      <c r="CV491" s="113">
        <v>0</v>
      </c>
      <c r="CW491" s="113">
        <v>0</v>
      </c>
      <c r="CX491" s="113">
        <v>0</v>
      </c>
      <c r="CY491" s="113">
        <v>0</v>
      </c>
      <c r="CZ491" s="113">
        <v>0</v>
      </c>
      <c r="DA491" s="113">
        <v>0</v>
      </c>
      <c r="DB491" s="113">
        <v>0</v>
      </c>
      <c r="DC491" s="113">
        <v>0</v>
      </c>
      <c r="DD491" s="113">
        <v>0</v>
      </c>
      <c r="DE491" s="113">
        <v>0</v>
      </c>
      <c r="DF491" s="113">
        <v>0</v>
      </c>
      <c r="DG491" s="113">
        <v>0</v>
      </c>
      <c r="DH491" s="113">
        <v>0</v>
      </c>
      <c r="DI491" s="113">
        <v>0</v>
      </c>
      <c r="DJ491" s="113">
        <v>0</v>
      </c>
      <c r="DK491" s="113">
        <v>0</v>
      </c>
      <c r="DL491" s="113">
        <v>0</v>
      </c>
      <c r="DM491" s="113">
        <v>0</v>
      </c>
      <c r="DN491" s="113">
        <v>0</v>
      </c>
      <c r="DO491" s="113">
        <v>0</v>
      </c>
      <c r="DP491" s="113">
        <v>0</v>
      </c>
      <c r="DQ491" s="113">
        <v>0</v>
      </c>
      <c r="DR491" s="113">
        <v>0</v>
      </c>
      <c r="DS491" s="113">
        <v>0</v>
      </c>
      <c r="DT491" s="113">
        <v>0</v>
      </c>
      <c r="DU491" s="113">
        <v>0</v>
      </c>
      <c r="DV491" s="113">
        <v>0</v>
      </c>
      <c r="DW491" s="113">
        <v>0</v>
      </c>
      <c r="DX491" s="113">
        <v>0</v>
      </c>
      <c r="DY491" s="113">
        <v>0</v>
      </c>
      <c r="DZ491" s="113">
        <v>0</v>
      </c>
      <c r="EA491" s="113">
        <v>0</v>
      </c>
      <c r="EB491" s="113">
        <v>0</v>
      </c>
      <c r="EC491" s="113">
        <v>0</v>
      </c>
      <c r="ED491" s="113">
        <v>0</v>
      </c>
      <c r="EE491" s="113">
        <v>0</v>
      </c>
      <c r="EF491" s="113">
        <v>0</v>
      </c>
      <c r="EG491" s="113">
        <v>0</v>
      </c>
      <c r="EH491" s="113">
        <v>0</v>
      </c>
      <c r="EI491" s="113">
        <v>0</v>
      </c>
      <c r="EJ491" s="113">
        <v>0</v>
      </c>
      <c r="EK491" s="113">
        <v>0</v>
      </c>
      <c r="EL491" s="113">
        <v>0</v>
      </c>
      <c r="EM491" s="113">
        <v>0</v>
      </c>
      <c r="EN491" s="113">
        <v>0</v>
      </c>
      <c r="EO491" s="113">
        <v>0</v>
      </c>
      <c r="EP491" s="113">
        <v>0</v>
      </c>
      <c r="EQ491" s="113">
        <v>0</v>
      </c>
      <c r="ER491" s="113">
        <v>0</v>
      </c>
      <c r="ES491" s="113">
        <v>0</v>
      </c>
      <c r="ET491" s="113">
        <v>0</v>
      </c>
      <c r="EU491" s="113">
        <v>0</v>
      </c>
      <c r="EV491" s="113">
        <v>0</v>
      </c>
      <c r="EW491" s="113">
        <v>0</v>
      </c>
      <c r="EX491" s="113">
        <v>0</v>
      </c>
      <c r="EY491" s="113">
        <v>0</v>
      </c>
      <c r="EZ491" s="113">
        <v>0</v>
      </c>
      <c r="FA491" s="113">
        <v>0</v>
      </c>
      <c r="FB491" s="113">
        <v>0</v>
      </c>
      <c r="FC491" s="113">
        <v>0</v>
      </c>
      <c r="FD491" s="113">
        <v>0</v>
      </c>
      <c r="FE491" s="113">
        <v>0</v>
      </c>
      <c r="FF491" s="113">
        <v>0</v>
      </c>
      <c r="FG491" s="113">
        <v>0</v>
      </c>
      <c r="FH491" s="113">
        <v>0</v>
      </c>
      <c r="FI491" s="113">
        <v>0</v>
      </c>
      <c r="FJ491" s="113">
        <v>0</v>
      </c>
      <c r="FK491" s="113">
        <v>0</v>
      </c>
      <c r="FL491" s="113">
        <v>0</v>
      </c>
      <c r="FM491" s="113">
        <v>0</v>
      </c>
      <c r="FN491" s="113">
        <v>0</v>
      </c>
      <c r="FO491" s="113">
        <v>0</v>
      </c>
      <c r="FP491" s="113">
        <v>0</v>
      </c>
      <c r="FQ491" s="113">
        <v>0</v>
      </c>
      <c r="FR491" s="113">
        <v>0</v>
      </c>
      <c r="FS491" s="113">
        <v>0</v>
      </c>
      <c r="FT491" s="113">
        <v>0</v>
      </c>
      <c r="FU491" s="113">
        <v>0</v>
      </c>
      <c r="FV491" s="113">
        <v>0</v>
      </c>
      <c r="FW491" s="113">
        <v>0</v>
      </c>
      <c r="FX491" s="113">
        <v>0</v>
      </c>
      <c r="FY491" s="113">
        <v>0</v>
      </c>
      <c r="FZ491" s="113">
        <v>0</v>
      </c>
      <c r="GA491" s="113">
        <v>0</v>
      </c>
      <c r="GB491" s="113">
        <v>0</v>
      </c>
      <c r="GC491" s="113">
        <v>0</v>
      </c>
      <c r="GD491" s="113">
        <v>0</v>
      </c>
      <c r="GE491" s="113">
        <v>0</v>
      </c>
      <c r="GF491" s="113">
        <v>0</v>
      </c>
      <c r="GG491" s="113">
        <v>0</v>
      </c>
      <c r="GH491" s="113">
        <v>0</v>
      </c>
      <c r="GI491" s="113">
        <f>SUM(E491:GH491)</f>
        <v>33020</v>
      </c>
    </row>
    <row r="492" spans="1:191" ht="10.5">
      <c r="A492" s="7" t="s">
        <v>600</v>
      </c>
      <c r="B492" s="726" t="s">
        <v>601</v>
      </c>
      <c r="C492" s="726"/>
      <c r="D492" s="72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  <c r="AA492" s="116"/>
      <c r="AB492" s="116"/>
      <c r="AC492" s="116"/>
      <c r="AD492" s="116"/>
      <c r="AE492" s="116"/>
      <c r="AF492" s="116"/>
      <c r="AG492" s="116"/>
      <c r="AH492" s="116"/>
      <c r="AI492" s="116"/>
      <c r="AJ492" s="116"/>
      <c r="AK492" s="116"/>
      <c r="AL492" s="116"/>
      <c r="AM492" s="116"/>
      <c r="AN492" s="116"/>
      <c r="AO492" s="116"/>
      <c r="AP492" s="116"/>
      <c r="AQ492" s="116"/>
      <c r="AR492" s="116"/>
      <c r="AS492" s="116"/>
      <c r="AT492" s="116"/>
      <c r="AU492" s="116"/>
      <c r="AV492" s="116"/>
      <c r="AW492" s="116"/>
      <c r="AX492" s="116"/>
      <c r="AY492" s="116"/>
      <c r="AZ492" s="116"/>
      <c r="BA492" s="116"/>
      <c r="BB492" s="116"/>
      <c r="BC492" s="116"/>
      <c r="BD492" s="116"/>
      <c r="BE492" s="116"/>
      <c r="BF492" s="116"/>
      <c r="BG492" s="116"/>
      <c r="BH492" s="116"/>
      <c r="BI492" s="116"/>
      <c r="BJ492" s="116"/>
      <c r="BK492" s="116"/>
      <c r="BL492" s="116"/>
      <c r="BM492" s="116"/>
      <c r="BN492" s="116"/>
      <c r="BO492" s="116"/>
      <c r="BP492" s="116"/>
      <c r="BQ492" s="116"/>
      <c r="BR492" s="116"/>
      <c r="BS492" s="116"/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V492" s="116"/>
      <c r="DW492" s="116"/>
      <c r="DX492" s="116"/>
      <c r="DY492" s="116"/>
      <c r="DZ492" s="116"/>
      <c r="EA492" s="116"/>
      <c r="EB492" s="116"/>
      <c r="EC492" s="116"/>
      <c r="ED492" s="116"/>
      <c r="EE492" s="116"/>
      <c r="EF492" s="116"/>
      <c r="EG492" s="116"/>
      <c r="EH492" s="116"/>
      <c r="EI492" s="116"/>
      <c r="EJ492" s="116"/>
      <c r="EK492" s="116"/>
      <c r="EL492" s="116"/>
      <c r="EM492" s="116"/>
      <c r="EN492" s="116"/>
      <c r="EO492" s="116"/>
      <c r="EP492" s="116"/>
      <c r="EQ492" s="116"/>
      <c r="ER492" s="116"/>
      <c r="ES492" s="116"/>
      <c r="ET492" s="116"/>
      <c r="EU492" s="116"/>
      <c r="EV492" s="116"/>
      <c r="EW492" s="116"/>
      <c r="EX492" s="116"/>
      <c r="EY492" s="116"/>
      <c r="EZ492" s="116"/>
      <c r="FA492" s="116"/>
      <c r="FB492" s="116"/>
      <c r="FC492" s="116"/>
      <c r="FD492" s="116"/>
      <c r="FE492" s="116"/>
      <c r="FF492" s="116"/>
      <c r="FG492" s="116"/>
      <c r="FH492" s="116"/>
      <c r="FI492" s="116"/>
      <c r="FJ492" s="116"/>
      <c r="FK492" s="116"/>
      <c r="FL492" s="116"/>
      <c r="FM492" s="116"/>
      <c r="FN492" s="116"/>
      <c r="FO492" s="116"/>
      <c r="FP492" s="116"/>
      <c r="FQ492" s="116"/>
      <c r="FR492" s="116"/>
      <c r="FS492" s="116"/>
      <c r="FT492" s="116"/>
      <c r="FU492" s="116"/>
      <c r="FV492" s="116"/>
      <c r="FW492" s="116"/>
      <c r="FX492" s="116"/>
      <c r="FY492" s="116"/>
      <c r="FZ492" s="116"/>
      <c r="GA492" s="116"/>
      <c r="GB492" s="116"/>
      <c r="GC492" s="116"/>
      <c r="GD492" s="116"/>
      <c r="GE492" s="116"/>
      <c r="GF492" s="116"/>
      <c r="GG492" s="116"/>
      <c r="GH492" s="116"/>
      <c r="GI492" s="116"/>
    </row>
    <row r="493" spans="1:191">
      <c r="A493" s="727" t="s">
        <v>0</v>
      </c>
      <c r="B493" s="727"/>
      <c r="C493" s="9" t="s">
        <v>313</v>
      </c>
      <c r="D493" t="s">
        <v>314</v>
      </c>
      <c r="E493" s="113">
        <v>0</v>
      </c>
      <c r="F493" s="113">
        <v>0</v>
      </c>
      <c r="G493" s="113">
        <v>0</v>
      </c>
      <c r="H493" s="113">
        <v>0</v>
      </c>
      <c r="I493" s="113">
        <v>0</v>
      </c>
      <c r="J493" s="113">
        <v>0</v>
      </c>
      <c r="K493" s="113">
        <v>0</v>
      </c>
      <c r="L493" s="113">
        <v>0</v>
      </c>
      <c r="M493" s="113">
        <v>0</v>
      </c>
      <c r="N493" s="113">
        <v>0</v>
      </c>
      <c r="O493" s="113">
        <v>0</v>
      </c>
      <c r="P493" s="113">
        <v>0</v>
      </c>
      <c r="Q493" s="113">
        <v>0</v>
      </c>
      <c r="R493" s="113">
        <v>0</v>
      </c>
      <c r="S493" s="113">
        <v>0</v>
      </c>
      <c r="T493" s="113">
        <v>0</v>
      </c>
      <c r="U493" s="113">
        <v>0</v>
      </c>
      <c r="V493" s="113">
        <v>0</v>
      </c>
      <c r="W493" s="113">
        <v>0</v>
      </c>
      <c r="X493" s="113">
        <v>0</v>
      </c>
      <c r="Y493" s="113">
        <v>0</v>
      </c>
      <c r="Z493" s="113">
        <v>0</v>
      </c>
      <c r="AA493" s="113">
        <v>0</v>
      </c>
      <c r="AB493" s="113">
        <v>0</v>
      </c>
      <c r="AC493" s="113">
        <v>0</v>
      </c>
      <c r="AD493" s="113">
        <v>0</v>
      </c>
      <c r="AE493" s="113">
        <v>0</v>
      </c>
      <c r="AF493" s="113">
        <v>0</v>
      </c>
      <c r="AG493" s="113">
        <v>0</v>
      </c>
      <c r="AH493" s="113">
        <v>0</v>
      </c>
      <c r="AI493" s="113">
        <v>0</v>
      </c>
      <c r="AJ493" s="113">
        <v>0</v>
      </c>
      <c r="AK493" s="113">
        <v>0</v>
      </c>
      <c r="AL493" s="113">
        <v>0</v>
      </c>
      <c r="AM493" s="113">
        <v>0</v>
      </c>
      <c r="AN493" s="113">
        <v>0</v>
      </c>
      <c r="AO493" s="113">
        <v>0</v>
      </c>
      <c r="AP493" s="113">
        <v>0</v>
      </c>
      <c r="AQ493" s="113">
        <v>0</v>
      </c>
      <c r="AR493" s="113">
        <v>0</v>
      </c>
      <c r="AS493" s="113">
        <v>0</v>
      </c>
      <c r="AT493" s="113">
        <v>0</v>
      </c>
      <c r="AU493" s="113">
        <v>0</v>
      </c>
      <c r="AV493" s="113">
        <v>0</v>
      </c>
      <c r="AW493" s="113">
        <v>0</v>
      </c>
      <c r="AX493" s="113">
        <v>0</v>
      </c>
      <c r="AY493" s="113">
        <v>0</v>
      </c>
      <c r="AZ493" s="113">
        <v>0</v>
      </c>
      <c r="BA493" s="113">
        <v>0</v>
      </c>
      <c r="BB493" s="113">
        <v>0</v>
      </c>
      <c r="BC493" s="113">
        <v>0</v>
      </c>
      <c r="BD493" s="113">
        <v>0</v>
      </c>
      <c r="BE493" s="113">
        <v>0</v>
      </c>
      <c r="BF493" s="113">
        <v>0</v>
      </c>
      <c r="BG493" s="113">
        <v>0</v>
      </c>
      <c r="BH493" s="113">
        <v>0</v>
      </c>
      <c r="BI493" s="113">
        <v>0</v>
      </c>
      <c r="BJ493" s="113">
        <v>0</v>
      </c>
      <c r="BK493" s="113">
        <v>0</v>
      </c>
      <c r="BL493" s="113">
        <v>0</v>
      </c>
      <c r="BM493" s="113">
        <v>0</v>
      </c>
      <c r="BN493" s="113">
        <v>0</v>
      </c>
      <c r="BO493" s="113">
        <v>0</v>
      </c>
      <c r="BP493" s="113">
        <v>0</v>
      </c>
      <c r="BQ493" s="113">
        <v>0</v>
      </c>
      <c r="BR493" s="113">
        <v>0</v>
      </c>
      <c r="BS493" s="113">
        <v>0</v>
      </c>
      <c r="BT493" s="113">
        <v>0</v>
      </c>
      <c r="BU493" s="113">
        <v>0</v>
      </c>
      <c r="BV493" s="113">
        <v>0</v>
      </c>
      <c r="BW493" s="113">
        <v>0</v>
      </c>
      <c r="BX493" s="113">
        <v>0</v>
      </c>
      <c r="BY493" s="113">
        <v>0</v>
      </c>
      <c r="BZ493" s="113">
        <v>0</v>
      </c>
      <c r="CA493" s="113">
        <v>0</v>
      </c>
      <c r="CB493" s="113">
        <v>0</v>
      </c>
      <c r="CC493" s="113">
        <v>0</v>
      </c>
      <c r="CD493" s="113">
        <v>0</v>
      </c>
      <c r="CE493" s="113">
        <v>0</v>
      </c>
      <c r="CF493" s="113">
        <v>0</v>
      </c>
      <c r="CG493" s="113">
        <v>0</v>
      </c>
      <c r="CH493" s="113">
        <v>0</v>
      </c>
      <c r="CI493" s="113">
        <v>0</v>
      </c>
      <c r="CJ493" s="113">
        <v>0</v>
      </c>
      <c r="CK493" s="113">
        <v>0</v>
      </c>
      <c r="CL493" s="113">
        <v>0</v>
      </c>
      <c r="CM493" s="113">
        <v>0</v>
      </c>
      <c r="CN493" s="113">
        <v>0</v>
      </c>
      <c r="CO493" s="113">
        <v>0</v>
      </c>
      <c r="CP493" s="113">
        <v>0</v>
      </c>
      <c r="CQ493" s="113">
        <v>0</v>
      </c>
      <c r="CR493" s="113">
        <v>0</v>
      </c>
      <c r="CS493" s="113">
        <v>0</v>
      </c>
      <c r="CT493" s="113">
        <v>0</v>
      </c>
      <c r="CU493" s="113">
        <v>0</v>
      </c>
      <c r="CV493" s="113">
        <v>0</v>
      </c>
      <c r="CW493" s="113">
        <v>0</v>
      </c>
      <c r="CX493" s="113">
        <v>0</v>
      </c>
      <c r="CY493" s="113">
        <v>0</v>
      </c>
      <c r="CZ493" s="113">
        <v>0</v>
      </c>
      <c r="DA493" s="113">
        <v>0</v>
      </c>
      <c r="DB493" s="113">
        <v>0</v>
      </c>
      <c r="DC493" s="113">
        <v>0</v>
      </c>
      <c r="DD493" s="113">
        <v>0</v>
      </c>
      <c r="DE493" s="113">
        <v>0</v>
      </c>
      <c r="DF493" s="113">
        <v>0</v>
      </c>
      <c r="DG493" s="113">
        <v>0</v>
      </c>
      <c r="DH493" s="113">
        <v>0</v>
      </c>
      <c r="DI493" s="113">
        <v>0</v>
      </c>
      <c r="DJ493" s="113">
        <v>0</v>
      </c>
      <c r="DK493" s="113">
        <v>0</v>
      </c>
      <c r="DL493" s="113">
        <v>0</v>
      </c>
      <c r="DM493" s="113">
        <v>40932</v>
      </c>
      <c r="DN493" s="113">
        <v>0</v>
      </c>
      <c r="DO493" s="113">
        <v>0</v>
      </c>
      <c r="DP493" s="113">
        <v>0</v>
      </c>
      <c r="DQ493" s="113">
        <v>0</v>
      </c>
      <c r="DR493" s="113">
        <v>0</v>
      </c>
      <c r="DS493" s="113">
        <v>0</v>
      </c>
      <c r="DT493" s="113">
        <v>0</v>
      </c>
      <c r="DU493" s="113">
        <v>0</v>
      </c>
      <c r="DV493" s="113">
        <v>0</v>
      </c>
      <c r="DW493" s="113">
        <v>0</v>
      </c>
      <c r="DX493" s="113">
        <v>0</v>
      </c>
      <c r="DY493" s="113">
        <v>0</v>
      </c>
      <c r="DZ493" s="113">
        <v>0</v>
      </c>
      <c r="EA493" s="113">
        <v>0</v>
      </c>
      <c r="EB493" s="113">
        <v>0</v>
      </c>
      <c r="EC493" s="113">
        <v>0</v>
      </c>
      <c r="ED493" s="113">
        <v>0</v>
      </c>
      <c r="EE493" s="113">
        <v>0</v>
      </c>
      <c r="EF493" s="113">
        <v>0</v>
      </c>
      <c r="EG493" s="113">
        <v>0</v>
      </c>
      <c r="EH493" s="113">
        <v>0</v>
      </c>
      <c r="EI493" s="113">
        <v>0</v>
      </c>
      <c r="EJ493" s="113">
        <v>0</v>
      </c>
      <c r="EK493" s="113">
        <v>0</v>
      </c>
      <c r="EL493" s="113">
        <v>0</v>
      </c>
      <c r="EM493" s="113">
        <v>0</v>
      </c>
      <c r="EN493" s="113">
        <v>0</v>
      </c>
      <c r="EO493" s="113">
        <v>0</v>
      </c>
      <c r="EP493" s="113">
        <v>0</v>
      </c>
      <c r="EQ493" s="113">
        <v>0</v>
      </c>
      <c r="ER493" s="113">
        <v>0</v>
      </c>
      <c r="ES493" s="113">
        <v>0</v>
      </c>
      <c r="ET493" s="113">
        <v>0</v>
      </c>
      <c r="EU493" s="113">
        <v>0</v>
      </c>
      <c r="EV493" s="113">
        <v>0</v>
      </c>
      <c r="EW493" s="113">
        <v>0</v>
      </c>
      <c r="EX493" s="113">
        <v>0</v>
      </c>
      <c r="EY493" s="113">
        <v>0</v>
      </c>
      <c r="EZ493" s="113">
        <v>0</v>
      </c>
      <c r="FA493" s="113">
        <v>0</v>
      </c>
      <c r="FB493" s="113">
        <v>0</v>
      </c>
      <c r="FC493" s="113">
        <v>0</v>
      </c>
      <c r="FD493" s="113">
        <v>0</v>
      </c>
      <c r="FE493" s="113">
        <v>0</v>
      </c>
      <c r="FF493" s="113">
        <v>0</v>
      </c>
      <c r="FG493" s="113">
        <v>0</v>
      </c>
      <c r="FH493" s="113">
        <v>0</v>
      </c>
      <c r="FI493" s="113">
        <v>0</v>
      </c>
      <c r="FJ493" s="113">
        <v>0</v>
      </c>
      <c r="FK493" s="113">
        <v>0</v>
      </c>
      <c r="FL493" s="113">
        <v>0</v>
      </c>
      <c r="FM493" s="113">
        <v>0</v>
      </c>
      <c r="FN493" s="113">
        <v>0</v>
      </c>
      <c r="FO493" s="113">
        <v>0</v>
      </c>
      <c r="FP493" s="113">
        <v>0</v>
      </c>
      <c r="FQ493" s="113">
        <v>0</v>
      </c>
      <c r="FR493" s="113">
        <v>0</v>
      </c>
      <c r="FS493" s="113">
        <v>0</v>
      </c>
      <c r="FT493" s="113">
        <v>0</v>
      </c>
      <c r="FU493" s="113">
        <v>0</v>
      </c>
      <c r="FV493" s="113">
        <v>0</v>
      </c>
      <c r="FW493" s="113">
        <v>0</v>
      </c>
      <c r="FX493" s="113">
        <v>0</v>
      </c>
      <c r="FY493" s="113">
        <v>0</v>
      </c>
      <c r="FZ493" s="113">
        <v>0</v>
      </c>
      <c r="GA493" s="113">
        <v>0</v>
      </c>
      <c r="GB493" s="113">
        <v>0</v>
      </c>
      <c r="GC493" s="113">
        <v>0</v>
      </c>
      <c r="GD493" s="113">
        <v>0</v>
      </c>
      <c r="GE493" s="113">
        <v>0</v>
      </c>
      <c r="GF493" s="113">
        <v>0</v>
      </c>
      <c r="GG493" s="113">
        <v>0</v>
      </c>
      <c r="GH493" s="113">
        <v>0</v>
      </c>
      <c r="GI493" s="113">
        <f>SUM(E493:GH493)</f>
        <v>40932</v>
      </c>
    </row>
    <row r="494" spans="1:191" ht="10.5">
      <c r="A494" s="7" t="s">
        <v>602</v>
      </c>
      <c r="B494" s="726" t="s">
        <v>603</v>
      </c>
      <c r="C494" s="726"/>
      <c r="D494" s="72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  <c r="AA494" s="116"/>
      <c r="AB494" s="116"/>
      <c r="AC494" s="116"/>
      <c r="AD494" s="116"/>
      <c r="AE494" s="116"/>
      <c r="AF494" s="116"/>
      <c r="AG494" s="116"/>
      <c r="AH494" s="116"/>
      <c r="AI494" s="116"/>
      <c r="AJ494" s="116"/>
      <c r="AK494" s="116"/>
      <c r="AL494" s="116"/>
      <c r="AM494" s="116"/>
      <c r="AN494" s="116"/>
      <c r="AO494" s="116"/>
      <c r="AP494" s="116"/>
      <c r="AQ494" s="116"/>
      <c r="AR494" s="116"/>
      <c r="AS494" s="116"/>
      <c r="AT494" s="116"/>
      <c r="AU494" s="116"/>
      <c r="AV494" s="116"/>
      <c r="AW494" s="116"/>
      <c r="AX494" s="116"/>
      <c r="AY494" s="116"/>
      <c r="AZ494" s="116"/>
      <c r="BA494" s="116"/>
      <c r="BB494" s="116"/>
      <c r="BC494" s="116"/>
      <c r="BD494" s="116"/>
      <c r="BE494" s="116"/>
      <c r="BF494" s="116"/>
      <c r="BG494" s="116"/>
      <c r="BH494" s="116"/>
      <c r="BI494" s="116"/>
      <c r="BJ494" s="116"/>
      <c r="BK494" s="116"/>
      <c r="BL494" s="116"/>
      <c r="BM494" s="116"/>
      <c r="BN494" s="116"/>
      <c r="BO494" s="116"/>
      <c r="BP494" s="116"/>
      <c r="BQ494" s="116"/>
      <c r="BR494" s="116"/>
      <c r="BS494" s="116"/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V494" s="116"/>
      <c r="DW494" s="116"/>
      <c r="DX494" s="116"/>
      <c r="DY494" s="116"/>
      <c r="DZ494" s="116"/>
      <c r="EA494" s="116"/>
      <c r="EB494" s="116"/>
      <c r="EC494" s="116"/>
      <c r="ED494" s="116"/>
      <c r="EE494" s="116"/>
      <c r="EF494" s="116"/>
      <c r="EG494" s="116"/>
      <c r="EH494" s="116"/>
      <c r="EI494" s="116"/>
      <c r="EJ494" s="116"/>
      <c r="EK494" s="116"/>
      <c r="EL494" s="116"/>
      <c r="EM494" s="116"/>
      <c r="EN494" s="116"/>
      <c r="EO494" s="116"/>
      <c r="EP494" s="116"/>
      <c r="EQ494" s="116"/>
      <c r="ER494" s="116"/>
      <c r="ES494" s="116"/>
      <c r="ET494" s="116"/>
      <c r="EU494" s="116"/>
      <c r="EV494" s="116"/>
      <c r="EW494" s="116"/>
      <c r="EX494" s="116"/>
      <c r="EY494" s="116"/>
      <c r="EZ494" s="116"/>
      <c r="FA494" s="116"/>
      <c r="FB494" s="116"/>
      <c r="FC494" s="116"/>
      <c r="FD494" s="116"/>
      <c r="FE494" s="116"/>
      <c r="FF494" s="116"/>
      <c r="FG494" s="116"/>
      <c r="FH494" s="116"/>
      <c r="FI494" s="116"/>
      <c r="FJ494" s="116"/>
      <c r="FK494" s="116"/>
      <c r="FL494" s="116"/>
      <c r="FM494" s="116"/>
      <c r="FN494" s="116"/>
      <c r="FO494" s="116"/>
      <c r="FP494" s="116"/>
      <c r="FQ494" s="116"/>
      <c r="FR494" s="116"/>
      <c r="FS494" s="116"/>
      <c r="FT494" s="116"/>
      <c r="FU494" s="116"/>
      <c r="FV494" s="116"/>
      <c r="FW494" s="116"/>
      <c r="FX494" s="116"/>
      <c r="FY494" s="116"/>
      <c r="FZ494" s="116"/>
      <c r="GA494" s="116"/>
      <c r="GB494" s="116"/>
      <c r="GC494" s="116"/>
      <c r="GD494" s="116"/>
      <c r="GE494" s="116"/>
      <c r="GF494" s="116"/>
      <c r="GG494" s="116"/>
      <c r="GH494" s="116"/>
      <c r="GI494" s="116"/>
    </row>
    <row r="495" spans="1:191">
      <c r="A495" s="727" t="s">
        <v>0</v>
      </c>
      <c r="B495" s="727"/>
      <c r="C495" s="9" t="s">
        <v>313</v>
      </c>
      <c r="D495" t="s">
        <v>314</v>
      </c>
      <c r="E495" s="113">
        <v>0</v>
      </c>
      <c r="F495" s="113">
        <v>0</v>
      </c>
      <c r="G495" s="113">
        <v>0</v>
      </c>
      <c r="H495" s="113">
        <v>0</v>
      </c>
      <c r="I495" s="113">
        <v>0</v>
      </c>
      <c r="J495" s="113">
        <v>0</v>
      </c>
      <c r="K495" s="113">
        <v>0</v>
      </c>
      <c r="L495" s="113">
        <v>0</v>
      </c>
      <c r="M495" s="113">
        <v>0</v>
      </c>
      <c r="N495" s="113">
        <v>0</v>
      </c>
      <c r="O495" s="113">
        <v>0</v>
      </c>
      <c r="P495" s="113">
        <v>0</v>
      </c>
      <c r="Q495" s="113">
        <v>0</v>
      </c>
      <c r="R495" s="113">
        <v>0</v>
      </c>
      <c r="S495" s="113">
        <v>0</v>
      </c>
      <c r="T495" s="113">
        <v>0</v>
      </c>
      <c r="U495" s="113">
        <v>0</v>
      </c>
      <c r="V495" s="113">
        <v>0</v>
      </c>
      <c r="W495" s="113">
        <v>0</v>
      </c>
      <c r="X495" s="113">
        <v>0</v>
      </c>
      <c r="Y495" s="113">
        <v>0</v>
      </c>
      <c r="Z495" s="113">
        <v>0</v>
      </c>
      <c r="AA495" s="113">
        <v>0</v>
      </c>
      <c r="AB495" s="113">
        <v>0</v>
      </c>
      <c r="AC495" s="113">
        <v>0</v>
      </c>
      <c r="AD495" s="113">
        <v>0</v>
      </c>
      <c r="AE495" s="113">
        <v>0</v>
      </c>
      <c r="AF495" s="113">
        <v>0</v>
      </c>
      <c r="AG495" s="113">
        <v>0</v>
      </c>
      <c r="AH495" s="113">
        <v>0</v>
      </c>
      <c r="AI495" s="113">
        <v>0</v>
      </c>
      <c r="AJ495" s="113">
        <v>0</v>
      </c>
      <c r="AK495" s="113">
        <v>0</v>
      </c>
      <c r="AL495" s="113">
        <v>0</v>
      </c>
      <c r="AM495" s="113">
        <v>0</v>
      </c>
      <c r="AN495" s="113">
        <v>0</v>
      </c>
      <c r="AO495" s="113">
        <v>0</v>
      </c>
      <c r="AP495" s="113">
        <v>0</v>
      </c>
      <c r="AQ495" s="113">
        <v>0</v>
      </c>
      <c r="AR495" s="113">
        <v>0</v>
      </c>
      <c r="AS495" s="113">
        <v>0</v>
      </c>
      <c r="AT495" s="113">
        <v>0</v>
      </c>
      <c r="AU495" s="113">
        <v>0</v>
      </c>
      <c r="AV495" s="113">
        <v>0</v>
      </c>
      <c r="AW495" s="113">
        <v>0</v>
      </c>
      <c r="AX495" s="113">
        <v>0</v>
      </c>
      <c r="AY495" s="113">
        <v>0</v>
      </c>
      <c r="AZ495" s="113">
        <v>0</v>
      </c>
      <c r="BA495" s="113">
        <v>0</v>
      </c>
      <c r="BB495" s="113">
        <v>0</v>
      </c>
      <c r="BC495" s="113">
        <v>0</v>
      </c>
      <c r="BD495" s="113">
        <v>0</v>
      </c>
      <c r="BE495" s="113">
        <v>0</v>
      </c>
      <c r="BF495" s="113">
        <v>0</v>
      </c>
      <c r="BG495" s="113">
        <v>0</v>
      </c>
      <c r="BH495" s="113">
        <v>0</v>
      </c>
      <c r="BI495" s="113">
        <v>0</v>
      </c>
      <c r="BJ495" s="113">
        <v>0</v>
      </c>
      <c r="BK495" s="113">
        <v>0</v>
      </c>
      <c r="BL495" s="113">
        <v>0</v>
      </c>
      <c r="BM495" s="113">
        <v>0</v>
      </c>
      <c r="BN495" s="113">
        <v>0</v>
      </c>
      <c r="BO495" s="113">
        <v>0</v>
      </c>
      <c r="BP495" s="113">
        <v>0</v>
      </c>
      <c r="BQ495" s="113">
        <v>0</v>
      </c>
      <c r="BR495" s="113">
        <v>0</v>
      </c>
      <c r="BS495" s="113">
        <v>0</v>
      </c>
      <c r="BT495" s="113">
        <v>0</v>
      </c>
      <c r="BU495" s="113">
        <v>0</v>
      </c>
      <c r="BV495" s="113">
        <v>0</v>
      </c>
      <c r="BW495" s="113">
        <v>0</v>
      </c>
      <c r="BX495" s="113">
        <v>0</v>
      </c>
      <c r="BY495" s="113">
        <v>0</v>
      </c>
      <c r="BZ495" s="113">
        <v>0</v>
      </c>
      <c r="CA495" s="113">
        <v>0</v>
      </c>
      <c r="CB495" s="113">
        <v>0</v>
      </c>
      <c r="CC495" s="113">
        <v>0</v>
      </c>
      <c r="CD495" s="113">
        <v>0</v>
      </c>
      <c r="CE495" s="113">
        <v>0</v>
      </c>
      <c r="CF495" s="113">
        <v>0</v>
      </c>
      <c r="CG495" s="113">
        <v>0</v>
      </c>
      <c r="CH495" s="113">
        <v>0</v>
      </c>
      <c r="CI495" s="113">
        <v>0</v>
      </c>
      <c r="CJ495" s="113">
        <v>0</v>
      </c>
      <c r="CK495" s="113">
        <v>0</v>
      </c>
      <c r="CL495" s="113">
        <v>0</v>
      </c>
      <c r="CM495" s="113">
        <v>0</v>
      </c>
      <c r="CN495" s="113">
        <v>0</v>
      </c>
      <c r="CO495" s="113">
        <v>0</v>
      </c>
      <c r="CP495" s="113">
        <v>0</v>
      </c>
      <c r="CQ495" s="113">
        <v>0</v>
      </c>
      <c r="CR495" s="113">
        <v>2322</v>
      </c>
      <c r="CS495" s="113">
        <v>0</v>
      </c>
      <c r="CT495" s="113">
        <v>0</v>
      </c>
      <c r="CU495" s="113">
        <v>0</v>
      </c>
      <c r="CV495" s="113">
        <v>0</v>
      </c>
      <c r="CW495" s="113">
        <v>0</v>
      </c>
      <c r="CX495" s="113">
        <v>0</v>
      </c>
      <c r="CY495" s="113">
        <v>0</v>
      </c>
      <c r="CZ495" s="113">
        <v>0</v>
      </c>
      <c r="DA495" s="113">
        <v>0</v>
      </c>
      <c r="DB495" s="113">
        <v>0</v>
      </c>
      <c r="DC495" s="113">
        <v>0</v>
      </c>
      <c r="DD495" s="113">
        <v>0</v>
      </c>
      <c r="DE495" s="113">
        <v>0</v>
      </c>
      <c r="DF495" s="113">
        <v>0</v>
      </c>
      <c r="DG495" s="113">
        <v>0</v>
      </c>
      <c r="DH495" s="113">
        <v>0</v>
      </c>
      <c r="DI495" s="113">
        <v>0</v>
      </c>
      <c r="DJ495" s="113">
        <v>0</v>
      </c>
      <c r="DK495" s="113">
        <v>0</v>
      </c>
      <c r="DL495" s="113">
        <v>0</v>
      </c>
      <c r="DM495" s="113">
        <v>0</v>
      </c>
      <c r="DN495" s="113">
        <v>0</v>
      </c>
      <c r="DO495" s="113">
        <v>0</v>
      </c>
      <c r="DP495" s="113">
        <v>0</v>
      </c>
      <c r="DQ495" s="113">
        <v>0</v>
      </c>
      <c r="DR495" s="113">
        <v>4705</v>
      </c>
      <c r="DS495" s="113">
        <v>0</v>
      </c>
      <c r="DT495" s="113">
        <v>0</v>
      </c>
      <c r="DU495" s="113">
        <v>0</v>
      </c>
      <c r="DV495" s="113">
        <v>0</v>
      </c>
      <c r="DW495" s="113">
        <v>0</v>
      </c>
      <c r="DX495" s="113">
        <v>0</v>
      </c>
      <c r="DY495" s="113">
        <v>0</v>
      </c>
      <c r="DZ495" s="113">
        <v>0</v>
      </c>
      <c r="EA495" s="113">
        <v>0</v>
      </c>
      <c r="EB495" s="113">
        <v>0</v>
      </c>
      <c r="EC495" s="113">
        <v>0</v>
      </c>
      <c r="ED495" s="113">
        <v>0</v>
      </c>
      <c r="EE495" s="113">
        <v>0</v>
      </c>
      <c r="EF495" s="113">
        <v>0</v>
      </c>
      <c r="EG495" s="113">
        <v>0</v>
      </c>
      <c r="EH495" s="113">
        <v>0</v>
      </c>
      <c r="EI495" s="113">
        <v>0</v>
      </c>
      <c r="EJ495" s="113">
        <v>5324</v>
      </c>
      <c r="EK495" s="113">
        <v>0</v>
      </c>
      <c r="EL495" s="113">
        <v>0</v>
      </c>
      <c r="EM495" s="113">
        <v>0</v>
      </c>
      <c r="EN495" s="113">
        <v>0</v>
      </c>
      <c r="EO495" s="113">
        <v>0</v>
      </c>
      <c r="EP495" s="113">
        <v>0</v>
      </c>
      <c r="EQ495" s="113">
        <v>0</v>
      </c>
      <c r="ER495" s="113">
        <v>0</v>
      </c>
      <c r="ES495" s="113">
        <v>0</v>
      </c>
      <c r="ET495" s="113">
        <v>0</v>
      </c>
      <c r="EU495" s="113">
        <v>0</v>
      </c>
      <c r="EV495" s="113">
        <v>0</v>
      </c>
      <c r="EW495" s="113">
        <v>0</v>
      </c>
      <c r="EX495" s="113">
        <v>0</v>
      </c>
      <c r="EY495" s="113">
        <v>0</v>
      </c>
      <c r="EZ495" s="113">
        <v>0</v>
      </c>
      <c r="FA495" s="113">
        <v>0</v>
      </c>
      <c r="FB495" s="113">
        <v>0</v>
      </c>
      <c r="FC495" s="113">
        <v>0</v>
      </c>
      <c r="FD495" s="113">
        <v>0</v>
      </c>
      <c r="FE495" s="113">
        <v>0</v>
      </c>
      <c r="FF495" s="113">
        <v>0</v>
      </c>
      <c r="FG495" s="113">
        <v>0</v>
      </c>
      <c r="FH495" s="113">
        <v>0</v>
      </c>
      <c r="FI495" s="113">
        <v>0</v>
      </c>
      <c r="FJ495" s="113">
        <v>0</v>
      </c>
      <c r="FK495" s="113">
        <v>0</v>
      </c>
      <c r="FL495" s="113">
        <v>0</v>
      </c>
      <c r="FM495" s="113">
        <v>0</v>
      </c>
      <c r="FN495" s="113">
        <v>0</v>
      </c>
      <c r="FO495" s="113">
        <v>0</v>
      </c>
      <c r="FP495" s="113">
        <v>0</v>
      </c>
      <c r="FQ495" s="113">
        <v>0</v>
      </c>
      <c r="FR495" s="113">
        <v>0</v>
      </c>
      <c r="FS495" s="113">
        <v>0</v>
      </c>
      <c r="FT495" s="113">
        <v>0</v>
      </c>
      <c r="FU495" s="113">
        <v>0</v>
      </c>
      <c r="FV495" s="113">
        <v>0</v>
      </c>
      <c r="FW495" s="113">
        <v>0</v>
      </c>
      <c r="FX495" s="113">
        <v>0</v>
      </c>
      <c r="FY495" s="113">
        <v>0</v>
      </c>
      <c r="FZ495" s="113">
        <v>0</v>
      </c>
      <c r="GA495" s="113">
        <v>0</v>
      </c>
      <c r="GB495" s="113">
        <v>0</v>
      </c>
      <c r="GC495" s="113">
        <v>0</v>
      </c>
      <c r="GD495" s="113">
        <v>0</v>
      </c>
      <c r="GE495" s="113">
        <v>0</v>
      </c>
      <c r="GF495" s="113">
        <v>0</v>
      </c>
      <c r="GG495" s="113">
        <v>0</v>
      </c>
      <c r="GH495" s="113">
        <v>0</v>
      </c>
      <c r="GI495" s="113">
        <f>SUM(E495:GH495)</f>
        <v>12351</v>
      </c>
    </row>
    <row r="496" spans="1:191" ht="10.5">
      <c r="A496" s="7" t="s">
        <v>604</v>
      </c>
      <c r="B496" s="726" t="s">
        <v>605</v>
      </c>
      <c r="C496" s="726"/>
      <c r="D496" s="72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  <c r="AA496" s="116"/>
      <c r="AB496" s="116"/>
      <c r="AC496" s="116"/>
      <c r="AD496" s="116"/>
      <c r="AE496" s="116"/>
      <c r="AF496" s="116"/>
      <c r="AG496" s="116"/>
      <c r="AH496" s="116"/>
      <c r="AI496" s="116"/>
      <c r="AJ496" s="116"/>
      <c r="AK496" s="116"/>
      <c r="AL496" s="116"/>
      <c r="AM496" s="116"/>
      <c r="AN496" s="116"/>
      <c r="AO496" s="116"/>
      <c r="AP496" s="116"/>
      <c r="AQ496" s="116"/>
      <c r="AR496" s="116"/>
      <c r="AS496" s="116"/>
      <c r="AT496" s="116"/>
      <c r="AU496" s="116"/>
      <c r="AV496" s="116"/>
      <c r="AW496" s="116"/>
      <c r="AX496" s="116"/>
      <c r="AY496" s="116"/>
      <c r="AZ496" s="116"/>
      <c r="BA496" s="116"/>
      <c r="BB496" s="116"/>
      <c r="BC496" s="116"/>
      <c r="BD496" s="116"/>
      <c r="BE496" s="116"/>
      <c r="BF496" s="116"/>
      <c r="BG496" s="116"/>
      <c r="BH496" s="116"/>
      <c r="BI496" s="116"/>
      <c r="BJ496" s="116"/>
      <c r="BK496" s="116"/>
      <c r="BL496" s="116"/>
      <c r="BM496" s="116"/>
      <c r="BN496" s="116"/>
      <c r="BO496" s="116"/>
      <c r="BP496" s="116"/>
      <c r="BQ496" s="116"/>
      <c r="BR496" s="116"/>
      <c r="BS496" s="116"/>
      <c r="BT496" s="116"/>
      <c r="BU496" s="116"/>
      <c r="BV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I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I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V496" s="116"/>
      <c r="DW496" s="116"/>
      <c r="DX496" s="116"/>
      <c r="DY496" s="116"/>
      <c r="DZ496" s="116"/>
      <c r="EA496" s="116"/>
      <c r="EB496" s="116"/>
      <c r="EC496" s="116"/>
      <c r="ED496" s="116"/>
      <c r="EE496" s="116"/>
      <c r="EF496" s="116"/>
      <c r="EG496" s="116"/>
      <c r="EH496" s="116"/>
      <c r="EI496" s="116"/>
      <c r="EJ496" s="116"/>
      <c r="EK496" s="116"/>
      <c r="EL496" s="116"/>
      <c r="EM496" s="116"/>
      <c r="EN496" s="116"/>
      <c r="EO496" s="116"/>
      <c r="EP496" s="116"/>
      <c r="EQ496" s="116"/>
      <c r="ER496" s="116"/>
      <c r="ES496" s="116"/>
      <c r="ET496" s="116"/>
      <c r="EU496" s="116"/>
      <c r="EV496" s="116"/>
      <c r="EW496" s="116"/>
      <c r="EX496" s="116"/>
      <c r="EY496" s="116"/>
      <c r="EZ496" s="116"/>
      <c r="FA496" s="116"/>
      <c r="FB496" s="116"/>
      <c r="FC496" s="116"/>
      <c r="FD496" s="116"/>
      <c r="FE496" s="116"/>
      <c r="FF496" s="116"/>
      <c r="FG496" s="116"/>
      <c r="FH496" s="116"/>
      <c r="FI496" s="116"/>
      <c r="FJ496" s="116"/>
      <c r="FK496" s="116"/>
      <c r="FL496" s="116"/>
      <c r="FM496" s="116"/>
      <c r="FN496" s="116"/>
      <c r="FO496" s="116"/>
      <c r="FP496" s="116"/>
      <c r="FQ496" s="116"/>
      <c r="FR496" s="116"/>
      <c r="FS496" s="116"/>
      <c r="FT496" s="116"/>
      <c r="FU496" s="116"/>
      <c r="FV496" s="116"/>
      <c r="FW496" s="116"/>
      <c r="FX496" s="116"/>
      <c r="FY496" s="116"/>
      <c r="FZ496" s="116"/>
      <c r="GA496" s="116"/>
      <c r="GB496" s="116"/>
      <c r="GC496" s="116"/>
      <c r="GD496" s="116"/>
      <c r="GE496" s="116"/>
      <c r="GF496" s="116"/>
      <c r="GG496" s="116"/>
      <c r="GH496" s="116"/>
      <c r="GI496" s="116"/>
    </row>
    <row r="497" spans="1:191">
      <c r="A497" s="727" t="s">
        <v>0</v>
      </c>
      <c r="B497" s="727"/>
      <c r="C497" s="9" t="s">
        <v>313</v>
      </c>
      <c r="D497" t="s">
        <v>314</v>
      </c>
      <c r="E497" s="113">
        <v>0</v>
      </c>
      <c r="F497" s="113">
        <v>0</v>
      </c>
      <c r="G497" s="113">
        <v>0</v>
      </c>
      <c r="H497" s="113">
        <v>0</v>
      </c>
      <c r="I497" s="113">
        <v>0</v>
      </c>
      <c r="J497" s="113">
        <v>0</v>
      </c>
      <c r="K497" s="113">
        <v>0</v>
      </c>
      <c r="L497" s="113">
        <v>123990.52</v>
      </c>
      <c r="M497" s="113">
        <v>0</v>
      </c>
      <c r="N497" s="113">
        <v>0</v>
      </c>
      <c r="O497" s="113">
        <v>0</v>
      </c>
      <c r="P497" s="113">
        <v>0</v>
      </c>
      <c r="Q497" s="113">
        <v>0</v>
      </c>
      <c r="R497" s="113">
        <v>0</v>
      </c>
      <c r="S497" s="113">
        <v>102307.91</v>
      </c>
      <c r="T497" s="113">
        <v>0</v>
      </c>
      <c r="U497" s="113">
        <v>0</v>
      </c>
      <c r="V497" s="113">
        <v>0</v>
      </c>
      <c r="W497" s="113">
        <v>0</v>
      </c>
      <c r="X497" s="113">
        <v>0</v>
      </c>
      <c r="Y497" s="113">
        <v>0</v>
      </c>
      <c r="Z497" s="113">
        <v>0</v>
      </c>
      <c r="AA497" s="113">
        <v>0</v>
      </c>
      <c r="AB497" s="113">
        <v>0</v>
      </c>
      <c r="AC497" s="113">
        <v>0</v>
      </c>
      <c r="AD497" s="113">
        <v>0</v>
      </c>
      <c r="AE497" s="113">
        <v>0</v>
      </c>
      <c r="AF497" s="113">
        <v>0</v>
      </c>
      <c r="AG497" s="113">
        <v>0</v>
      </c>
      <c r="AH497" s="113">
        <v>0</v>
      </c>
      <c r="AI497" s="113">
        <v>0</v>
      </c>
      <c r="AJ497" s="113">
        <v>0</v>
      </c>
      <c r="AK497" s="113">
        <v>0</v>
      </c>
      <c r="AL497" s="113">
        <v>0</v>
      </c>
      <c r="AM497" s="113">
        <v>0</v>
      </c>
      <c r="AN497" s="113">
        <v>0</v>
      </c>
      <c r="AO497" s="113">
        <v>0</v>
      </c>
      <c r="AP497" s="113">
        <v>0</v>
      </c>
      <c r="AQ497" s="113">
        <v>0</v>
      </c>
      <c r="AR497" s="113">
        <v>0</v>
      </c>
      <c r="AS497" s="113">
        <v>0</v>
      </c>
      <c r="AT497" s="113">
        <v>0</v>
      </c>
      <c r="AU497" s="113">
        <v>0</v>
      </c>
      <c r="AV497" s="113">
        <v>0</v>
      </c>
      <c r="AW497" s="113">
        <v>0</v>
      </c>
      <c r="AX497" s="113">
        <v>0</v>
      </c>
      <c r="AY497" s="113">
        <v>0</v>
      </c>
      <c r="AZ497" s="113">
        <v>0</v>
      </c>
      <c r="BA497" s="113">
        <v>0</v>
      </c>
      <c r="BB497" s="113">
        <v>0</v>
      </c>
      <c r="BC497" s="113">
        <v>0</v>
      </c>
      <c r="BD497" s="113">
        <v>0</v>
      </c>
      <c r="BE497" s="113">
        <v>0</v>
      </c>
      <c r="BF497" s="113">
        <v>0</v>
      </c>
      <c r="BG497" s="113">
        <v>0</v>
      </c>
      <c r="BH497" s="113">
        <v>0</v>
      </c>
      <c r="BI497" s="113">
        <v>0</v>
      </c>
      <c r="BJ497" s="113">
        <v>0</v>
      </c>
      <c r="BK497" s="113">
        <v>0</v>
      </c>
      <c r="BL497" s="113">
        <v>0</v>
      </c>
      <c r="BM497" s="113">
        <v>0</v>
      </c>
      <c r="BN497" s="113">
        <v>0</v>
      </c>
      <c r="BO497" s="113">
        <v>0</v>
      </c>
      <c r="BP497" s="113">
        <v>0</v>
      </c>
      <c r="BQ497" s="113">
        <v>0</v>
      </c>
      <c r="BR497" s="113">
        <v>0</v>
      </c>
      <c r="BS497" s="113">
        <v>0</v>
      </c>
      <c r="BT497" s="113">
        <v>0</v>
      </c>
      <c r="BU497" s="113">
        <v>0</v>
      </c>
      <c r="BV497" s="113">
        <v>0</v>
      </c>
      <c r="BW497" s="113">
        <v>0</v>
      </c>
      <c r="BX497" s="113">
        <v>0</v>
      </c>
      <c r="BY497" s="113">
        <v>0</v>
      </c>
      <c r="BZ497" s="113">
        <v>0</v>
      </c>
      <c r="CA497" s="113">
        <v>0</v>
      </c>
      <c r="CB497" s="113">
        <v>0</v>
      </c>
      <c r="CC497" s="113">
        <v>0</v>
      </c>
      <c r="CD497" s="113">
        <v>0</v>
      </c>
      <c r="CE497" s="113">
        <v>0</v>
      </c>
      <c r="CF497" s="113">
        <v>0</v>
      </c>
      <c r="CG497" s="113">
        <v>0</v>
      </c>
      <c r="CH497" s="113">
        <v>0</v>
      </c>
      <c r="CI497" s="113">
        <v>0</v>
      </c>
      <c r="CJ497" s="113">
        <v>0</v>
      </c>
      <c r="CK497" s="113">
        <v>0</v>
      </c>
      <c r="CL497" s="113">
        <v>0</v>
      </c>
      <c r="CM497" s="113">
        <v>0</v>
      </c>
      <c r="CN497" s="113">
        <v>0</v>
      </c>
      <c r="CO497" s="113">
        <v>0</v>
      </c>
      <c r="CP497" s="113">
        <v>0</v>
      </c>
      <c r="CQ497" s="113">
        <v>0</v>
      </c>
      <c r="CR497" s="113">
        <v>0</v>
      </c>
      <c r="CS497" s="113">
        <v>0</v>
      </c>
      <c r="CT497" s="113">
        <v>0</v>
      </c>
      <c r="CU497" s="113">
        <v>0</v>
      </c>
      <c r="CV497" s="113">
        <v>0</v>
      </c>
      <c r="CW497" s="113">
        <v>0</v>
      </c>
      <c r="CX497" s="113">
        <v>0</v>
      </c>
      <c r="CY497" s="113">
        <v>0</v>
      </c>
      <c r="CZ497" s="113">
        <v>0</v>
      </c>
      <c r="DA497" s="113">
        <v>0</v>
      </c>
      <c r="DB497" s="113">
        <v>0</v>
      </c>
      <c r="DC497" s="113">
        <v>0</v>
      </c>
      <c r="DD497" s="113">
        <v>0</v>
      </c>
      <c r="DE497" s="113">
        <v>0</v>
      </c>
      <c r="DF497" s="113">
        <v>0</v>
      </c>
      <c r="DG497" s="113">
        <v>0</v>
      </c>
      <c r="DH497" s="113">
        <v>0</v>
      </c>
      <c r="DI497" s="113">
        <v>0</v>
      </c>
      <c r="DJ497" s="113">
        <v>0</v>
      </c>
      <c r="DK497" s="113">
        <v>0</v>
      </c>
      <c r="DL497" s="113">
        <v>0</v>
      </c>
      <c r="DM497" s="113">
        <v>0</v>
      </c>
      <c r="DN497" s="113">
        <v>0</v>
      </c>
      <c r="DO497" s="113">
        <v>0</v>
      </c>
      <c r="DP497" s="113">
        <v>0</v>
      </c>
      <c r="DQ497" s="113">
        <v>0</v>
      </c>
      <c r="DR497" s="113">
        <v>0</v>
      </c>
      <c r="DS497" s="113">
        <v>0</v>
      </c>
      <c r="DT497" s="113">
        <v>0</v>
      </c>
      <c r="DU497" s="113">
        <v>0</v>
      </c>
      <c r="DV497" s="113">
        <v>0</v>
      </c>
      <c r="DW497" s="113">
        <v>0</v>
      </c>
      <c r="DX497" s="113">
        <v>0</v>
      </c>
      <c r="DY497" s="113">
        <v>0</v>
      </c>
      <c r="DZ497" s="113">
        <v>0</v>
      </c>
      <c r="EA497" s="113">
        <v>0</v>
      </c>
      <c r="EB497" s="113">
        <v>0</v>
      </c>
      <c r="EC497" s="113">
        <v>0</v>
      </c>
      <c r="ED497" s="113">
        <v>0</v>
      </c>
      <c r="EE497" s="113">
        <v>0</v>
      </c>
      <c r="EF497" s="113">
        <v>0</v>
      </c>
      <c r="EG497" s="113">
        <v>0</v>
      </c>
      <c r="EH497" s="113">
        <v>0</v>
      </c>
      <c r="EI497" s="113">
        <v>0</v>
      </c>
      <c r="EJ497" s="113">
        <v>0</v>
      </c>
      <c r="EK497" s="113">
        <v>0</v>
      </c>
      <c r="EL497" s="113">
        <v>0</v>
      </c>
      <c r="EM497" s="113">
        <v>0</v>
      </c>
      <c r="EN497" s="113">
        <v>0</v>
      </c>
      <c r="EO497" s="113">
        <v>0</v>
      </c>
      <c r="EP497" s="113">
        <v>0</v>
      </c>
      <c r="EQ497" s="113">
        <v>0</v>
      </c>
      <c r="ER497" s="113">
        <v>0</v>
      </c>
      <c r="ES497" s="113">
        <v>0</v>
      </c>
      <c r="ET497" s="113">
        <v>0</v>
      </c>
      <c r="EU497" s="113">
        <v>0</v>
      </c>
      <c r="EV497" s="113">
        <v>0</v>
      </c>
      <c r="EW497" s="113">
        <v>0</v>
      </c>
      <c r="EX497" s="113">
        <v>0</v>
      </c>
      <c r="EY497" s="113">
        <v>0</v>
      </c>
      <c r="EZ497" s="113">
        <v>0</v>
      </c>
      <c r="FA497" s="113">
        <v>0</v>
      </c>
      <c r="FB497" s="113">
        <v>0</v>
      </c>
      <c r="FC497" s="113">
        <v>0</v>
      </c>
      <c r="FD497" s="113">
        <v>0</v>
      </c>
      <c r="FE497" s="113">
        <v>0</v>
      </c>
      <c r="FF497" s="113">
        <v>0</v>
      </c>
      <c r="FG497" s="113">
        <v>0</v>
      </c>
      <c r="FH497" s="113">
        <v>0</v>
      </c>
      <c r="FI497" s="113">
        <v>0</v>
      </c>
      <c r="FJ497" s="113">
        <v>0</v>
      </c>
      <c r="FK497" s="113">
        <v>0</v>
      </c>
      <c r="FL497" s="113">
        <v>0</v>
      </c>
      <c r="FM497" s="113">
        <v>0</v>
      </c>
      <c r="FN497" s="113">
        <v>0</v>
      </c>
      <c r="FO497" s="113">
        <v>0</v>
      </c>
      <c r="FP497" s="113">
        <v>0</v>
      </c>
      <c r="FQ497" s="113">
        <v>0</v>
      </c>
      <c r="FR497" s="113">
        <v>0</v>
      </c>
      <c r="FS497" s="113">
        <v>0</v>
      </c>
      <c r="FT497" s="113">
        <v>0</v>
      </c>
      <c r="FU497" s="113">
        <v>0</v>
      </c>
      <c r="FV497" s="113">
        <v>0</v>
      </c>
      <c r="FW497" s="113">
        <v>0</v>
      </c>
      <c r="FX497" s="113">
        <v>0</v>
      </c>
      <c r="FY497" s="113">
        <v>0</v>
      </c>
      <c r="FZ497" s="113">
        <v>0</v>
      </c>
      <c r="GA497" s="113">
        <v>0</v>
      </c>
      <c r="GB497" s="113">
        <v>0</v>
      </c>
      <c r="GC497" s="113">
        <v>0</v>
      </c>
      <c r="GD497" s="113">
        <v>0</v>
      </c>
      <c r="GE497" s="113">
        <v>0</v>
      </c>
      <c r="GF497" s="113">
        <v>0</v>
      </c>
      <c r="GG497" s="113">
        <v>0</v>
      </c>
      <c r="GH497" s="113">
        <v>0</v>
      </c>
      <c r="GI497" s="113">
        <f>SUM(E497:GH497)</f>
        <v>226298.43</v>
      </c>
    </row>
    <row r="498" spans="1:191" ht="10.5">
      <c r="A498" s="7" t="s">
        <v>606</v>
      </c>
      <c r="B498" s="726" t="s">
        <v>607</v>
      </c>
      <c r="C498" s="726"/>
      <c r="D498" s="72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  <c r="AA498" s="116"/>
      <c r="AB498" s="116"/>
      <c r="AC498" s="116"/>
      <c r="AD498" s="116"/>
      <c r="AE498" s="116"/>
      <c r="AF498" s="116"/>
      <c r="AG498" s="116"/>
      <c r="AH498" s="116"/>
      <c r="AI498" s="116"/>
      <c r="AJ498" s="116"/>
      <c r="AK498" s="116"/>
      <c r="AL498" s="116"/>
      <c r="AM498" s="116"/>
      <c r="AN498" s="116"/>
      <c r="AO498" s="116"/>
      <c r="AP498" s="116"/>
      <c r="AQ498" s="116"/>
      <c r="AR498" s="116"/>
      <c r="AS498" s="116"/>
      <c r="AT498" s="116"/>
      <c r="AU498" s="116"/>
      <c r="AV498" s="116"/>
      <c r="AW498" s="116"/>
      <c r="AX498" s="116"/>
      <c r="AY498" s="116"/>
      <c r="AZ498" s="116"/>
      <c r="BA498" s="116"/>
      <c r="BB498" s="116"/>
      <c r="BC498" s="116"/>
      <c r="BD498" s="116"/>
      <c r="BE498" s="116"/>
      <c r="BF498" s="116"/>
      <c r="BG498" s="116"/>
      <c r="BH498" s="116"/>
      <c r="BI498" s="116"/>
      <c r="BJ498" s="116"/>
      <c r="BK498" s="116"/>
      <c r="BL498" s="116"/>
      <c r="BM498" s="116"/>
      <c r="BN498" s="116"/>
      <c r="BO498" s="116"/>
      <c r="BP498" s="116"/>
      <c r="BQ498" s="116"/>
      <c r="BR498" s="116"/>
      <c r="BS498" s="116"/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  <c r="EA498" s="116"/>
      <c r="EB498" s="116"/>
      <c r="EC498" s="116"/>
      <c r="ED498" s="116"/>
      <c r="EE498" s="116"/>
      <c r="EF498" s="116"/>
      <c r="EG498" s="116"/>
      <c r="EH498" s="116"/>
      <c r="EI498" s="116"/>
      <c r="EJ498" s="116"/>
      <c r="EK498" s="116"/>
      <c r="EL498" s="116"/>
      <c r="EM498" s="116"/>
      <c r="EN498" s="116"/>
      <c r="EO498" s="116"/>
      <c r="EP498" s="116"/>
      <c r="EQ498" s="116"/>
      <c r="ER498" s="116"/>
      <c r="ES498" s="116"/>
      <c r="ET498" s="116"/>
      <c r="EU498" s="116"/>
      <c r="EV498" s="116"/>
      <c r="EW498" s="116"/>
      <c r="EX498" s="116"/>
      <c r="EY498" s="116"/>
      <c r="EZ498" s="116"/>
      <c r="FA498" s="116"/>
      <c r="FB498" s="116"/>
      <c r="FC498" s="116"/>
      <c r="FD498" s="116"/>
      <c r="FE498" s="116"/>
      <c r="FF498" s="116"/>
      <c r="FG498" s="116"/>
      <c r="FH498" s="116"/>
      <c r="FI498" s="116"/>
      <c r="FJ498" s="116"/>
      <c r="FK498" s="116"/>
      <c r="FL498" s="116"/>
      <c r="FM498" s="116"/>
      <c r="FN498" s="116"/>
      <c r="FO498" s="116"/>
      <c r="FP498" s="116"/>
      <c r="FQ498" s="116"/>
      <c r="FR498" s="116"/>
      <c r="FS498" s="116"/>
      <c r="FT498" s="116"/>
      <c r="FU498" s="116"/>
      <c r="FV498" s="116"/>
      <c r="FW498" s="116"/>
      <c r="FX498" s="116"/>
      <c r="FY498" s="116"/>
      <c r="FZ498" s="116"/>
      <c r="GA498" s="116"/>
      <c r="GB498" s="116"/>
      <c r="GC498" s="116"/>
      <c r="GD498" s="116"/>
      <c r="GE498" s="116"/>
      <c r="GF498" s="116"/>
      <c r="GG498" s="116"/>
      <c r="GH498" s="116"/>
      <c r="GI498" s="116"/>
    </row>
    <row r="499" spans="1:191">
      <c r="A499" s="727" t="s">
        <v>0</v>
      </c>
      <c r="B499" s="727"/>
      <c r="C499" s="9" t="s">
        <v>207</v>
      </c>
      <c r="D499" t="s">
        <v>208</v>
      </c>
      <c r="E499" s="113">
        <v>0</v>
      </c>
      <c r="F499" s="113">
        <v>0</v>
      </c>
      <c r="G499" s="113">
        <v>0</v>
      </c>
      <c r="H499" s="113">
        <v>0</v>
      </c>
      <c r="I499" s="113">
        <v>0</v>
      </c>
      <c r="J499" s="113">
        <v>0</v>
      </c>
      <c r="K499" s="113">
        <v>0</v>
      </c>
      <c r="L499" s="113">
        <v>0</v>
      </c>
      <c r="M499" s="113">
        <v>0</v>
      </c>
      <c r="N499" s="113">
        <v>0</v>
      </c>
      <c r="O499" s="113">
        <v>0</v>
      </c>
      <c r="P499" s="113">
        <v>0</v>
      </c>
      <c r="Q499" s="113">
        <v>0</v>
      </c>
      <c r="R499" s="113">
        <v>0</v>
      </c>
      <c r="S499" s="113">
        <v>0</v>
      </c>
      <c r="T499" s="113">
        <v>0</v>
      </c>
      <c r="U499" s="113">
        <v>0</v>
      </c>
      <c r="V499" s="113">
        <v>0</v>
      </c>
      <c r="W499" s="113">
        <v>0</v>
      </c>
      <c r="X499" s="113">
        <v>0</v>
      </c>
      <c r="Y499" s="113">
        <v>0</v>
      </c>
      <c r="Z499" s="113">
        <v>0</v>
      </c>
      <c r="AA499" s="113">
        <v>0</v>
      </c>
      <c r="AB499" s="113">
        <v>0</v>
      </c>
      <c r="AC499" s="113">
        <v>0</v>
      </c>
      <c r="AD499" s="113">
        <v>0</v>
      </c>
      <c r="AE499" s="113">
        <v>0</v>
      </c>
      <c r="AF499" s="113">
        <v>0</v>
      </c>
      <c r="AG499" s="113">
        <v>0</v>
      </c>
      <c r="AH499" s="113">
        <v>0</v>
      </c>
      <c r="AI499" s="113">
        <v>0</v>
      </c>
      <c r="AJ499" s="113">
        <v>0</v>
      </c>
      <c r="AK499" s="113">
        <v>0</v>
      </c>
      <c r="AL499" s="113">
        <v>0</v>
      </c>
      <c r="AM499" s="113">
        <v>0</v>
      </c>
      <c r="AN499" s="113">
        <v>0</v>
      </c>
      <c r="AO499" s="113">
        <v>0</v>
      </c>
      <c r="AP499" s="113">
        <v>0</v>
      </c>
      <c r="AQ499" s="113">
        <v>0</v>
      </c>
      <c r="AR499" s="113">
        <v>0</v>
      </c>
      <c r="AS499" s="113">
        <v>0</v>
      </c>
      <c r="AT499" s="113">
        <v>0</v>
      </c>
      <c r="AU499" s="113">
        <v>0</v>
      </c>
      <c r="AV499" s="113">
        <v>0</v>
      </c>
      <c r="AW499" s="113">
        <v>0</v>
      </c>
      <c r="AX499" s="113">
        <v>0</v>
      </c>
      <c r="AY499" s="113">
        <v>0</v>
      </c>
      <c r="AZ499" s="113">
        <v>0</v>
      </c>
      <c r="BA499" s="113">
        <v>0</v>
      </c>
      <c r="BB499" s="113">
        <v>0</v>
      </c>
      <c r="BC499" s="113">
        <v>0</v>
      </c>
      <c r="BD499" s="113">
        <v>0</v>
      </c>
      <c r="BE499" s="113">
        <v>0</v>
      </c>
      <c r="BF499" s="113">
        <v>0</v>
      </c>
      <c r="BG499" s="113">
        <v>0</v>
      </c>
      <c r="BH499" s="113">
        <v>0</v>
      </c>
      <c r="BI499" s="113">
        <v>0</v>
      </c>
      <c r="BJ499" s="113">
        <v>0</v>
      </c>
      <c r="BK499" s="113">
        <v>0</v>
      </c>
      <c r="BL499" s="113">
        <v>0</v>
      </c>
      <c r="BM499" s="113">
        <v>0</v>
      </c>
      <c r="BN499" s="113">
        <v>0</v>
      </c>
      <c r="BO499" s="113">
        <v>0</v>
      </c>
      <c r="BP499" s="113">
        <v>0</v>
      </c>
      <c r="BQ499" s="113">
        <v>0</v>
      </c>
      <c r="BR499" s="113">
        <v>0</v>
      </c>
      <c r="BS499" s="113">
        <v>0</v>
      </c>
      <c r="BT499" s="113">
        <v>0</v>
      </c>
      <c r="BU499" s="113">
        <v>0</v>
      </c>
      <c r="BV499" s="113">
        <v>0</v>
      </c>
      <c r="BW499" s="113">
        <v>0</v>
      </c>
      <c r="BX499" s="113">
        <v>0</v>
      </c>
      <c r="BY499" s="113">
        <v>0</v>
      </c>
      <c r="BZ499" s="113">
        <v>0</v>
      </c>
      <c r="CA499" s="113">
        <v>0</v>
      </c>
      <c r="CB499" s="113">
        <v>0</v>
      </c>
      <c r="CC499" s="113">
        <v>0</v>
      </c>
      <c r="CD499" s="113">
        <v>0</v>
      </c>
      <c r="CE499" s="113">
        <v>0</v>
      </c>
      <c r="CF499" s="113">
        <v>0</v>
      </c>
      <c r="CG499" s="113">
        <v>0</v>
      </c>
      <c r="CH499" s="113">
        <v>0</v>
      </c>
      <c r="CI499" s="113">
        <v>0</v>
      </c>
      <c r="CJ499" s="113">
        <v>0</v>
      </c>
      <c r="CK499" s="113">
        <v>0</v>
      </c>
      <c r="CL499" s="113">
        <v>0</v>
      </c>
      <c r="CM499" s="113">
        <v>0</v>
      </c>
      <c r="CN499" s="113">
        <v>0</v>
      </c>
      <c r="CO499" s="113">
        <v>0</v>
      </c>
      <c r="CP499" s="113">
        <v>0</v>
      </c>
      <c r="CQ499" s="113">
        <v>0</v>
      </c>
      <c r="CR499" s="113">
        <v>0</v>
      </c>
      <c r="CS499" s="113">
        <v>0</v>
      </c>
      <c r="CT499" s="113">
        <v>0</v>
      </c>
      <c r="CU499" s="113">
        <v>0</v>
      </c>
      <c r="CV499" s="113">
        <v>0</v>
      </c>
      <c r="CW499" s="113">
        <v>0</v>
      </c>
      <c r="CX499" s="113">
        <v>0</v>
      </c>
      <c r="CY499" s="113">
        <v>0</v>
      </c>
      <c r="CZ499" s="113">
        <v>0</v>
      </c>
      <c r="DA499" s="113">
        <v>0</v>
      </c>
      <c r="DB499" s="113">
        <v>0</v>
      </c>
      <c r="DC499" s="113">
        <v>0</v>
      </c>
      <c r="DD499" s="113">
        <v>0</v>
      </c>
      <c r="DE499" s="113">
        <v>0</v>
      </c>
      <c r="DF499" s="113">
        <v>0</v>
      </c>
      <c r="DG499" s="113">
        <v>0</v>
      </c>
      <c r="DH499" s="113">
        <v>6.23</v>
      </c>
      <c r="DI499" s="113">
        <v>0</v>
      </c>
      <c r="DJ499" s="113">
        <v>0</v>
      </c>
      <c r="DK499" s="113">
        <v>0</v>
      </c>
      <c r="DL499" s="113">
        <v>0</v>
      </c>
      <c r="DM499" s="113">
        <v>0</v>
      </c>
      <c r="DN499" s="113">
        <v>0</v>
      </c>
      <c r="DO499" s="113">
        <v>0</v>
      </c>
      <c r="DP499" s="113">
        <v>0</v>
      </c>
      <c r="DQ499" s="113">
        <v>0</v>
      </c>
      <c r="DR499" s="113">
        <v>0</v>
      </c>
      <c r="DS499" s="113">
        <v>0</v>
      </c>
      <c r="DT499" s="113">
        <v>0</v>
      </c>
      <c r="DU499" s="113">
        <v>0</v>
      </c>
      <c r="DV499" s="113">
        <v>0</v>
      </c>
      <c r="DW499" s="113">
        <v>0</v>
      </c>
      <c r="DX499" s="113">
        <v>0</v>
      </c>
      <c r="DY499" s="113">
        <v>0</v>
      </c>
      <c r="DZ499" s="113">
        <v>0</v>
      </c>
      <c r="EA499" s="113">
        <v>0</v>
      </c>
      <c r="EB499" s="113">
        <v>0</v>
      </c>
      <c r="EC499" s="113">
        <v>0</v>
      </c>
      <c r="ED499" s="113">
        <v>0</v>
      </c>
      <c r="EE499" s="113">
        <v>0</v>
      </c>
      <c r="EF499" s="113">
        <v>0</v>
      </c>
      <c r="EG499" s="113">
        <v>0</v>
      </c>
      <c r="EH499" s="113">
        <v>0</v>
      </c>
      <c r="EI499" s="113">
        <v>0</v>
      </c>
      <c r="EJ499" s="113">
        <v>0</v>
      </c>
      <c r="EK499" s="113">
        <v>0</v>
      </c>
      <c r="EL499" s="113">
        <v>0</v>
      </c>
      <c r="EM499" s="113">
        <v>0</v>
      </c>
      <c r="EN499" s="113">
        <v>0</v>
      </c>
      <c r="EO499" s="113">
        <v>0</v>
      </c>
      <c r="EP499" s="113">
        <v>0</v>
      </c>
      <c r="EQ499" s="113">
        <v>0</v>
      </c>
      <c r="ER499" s="113">
        <v>0</v>
      </c>
      <c r="ES499" s="113">
        <v>0</v>
      </c>
      <c r="ET499" s="113">
        <v>0</v>
      </c>
      <c r="EU499" s="113">
        <v>0</v>
      </c>
      <c r="EV499" s="113">
        <v>0</v>
      </c>
      <c r="EW499" s="113">
        <v>0</v>
      </c>
      <c r="EX499" s="113">
        <v>0</v>
      </c>
      <c r="EY499" s="113">
        <v>0</v>
      </c>
      <c r="EZ499" s="113">
        <v>0</v>
      </c>
      <c r="FA499" s="113">
        <v>0</v>
      </c>
      <c r="FB499" s="113">
        <v>0</v>
      </c>
      <c r="FC499" s="113">
        <v>0</v>
      </c>
      <c r="FD499" s="113">
        <v>0</v>
      </c>
      <c r="FE499" s="113">
        <v>0</v>
      </c>
      <c r="FF499" s="113">
        <v>0</v>
      </c>
      <c r="FG499" s="113">
        <v>0</v>
      </c>
      <c r="FH499" s="113">
        <v>0</v>
      </c>
      <c r="FI499" s="113">
        <v>0</v>
      </c>
      <c r="FJ499" s="113">
        <v>0</v>
      </c>
      <c r="FK499" s="113">
        <v>0</v>
      </c>
      <c r="FL499" s="113">
        <v>0</v>
      </c>
      <c r="FM499" s="113">
        <v>0</v>
      </c>
      <c r="FN499" s="113">
        <v>0</v>
      </c>
      <c r="FO499" s="113">
        <v>0</v>
      </c>
      <c r="FP499" s="113">
        <v>0</v>
      </c>
      <c r="FQ499" s="113">
        <v>0</v>
      </c>
      <c r="FR499" s="113">
        <v>0</v>
      </c>
      <c r="FS499" s="113">
        <v>0</v>
      </c>
      <c r="FT499" s="113">
        <v>0</v>
      </c>
      <c r="FU499" s="113">
        <v>0</v>
      </c>
      <c r="FV499" s="113">
        <v>0</v>
      </c>
      <c r="FW499" s="113">
        <v>0</v>
      </c>
      <c r="FX499" s="113">
        <v>0</v>
      </c>
      <c r="FY499" s="113">
        <v>0</v>
      </c>
      <c r="FZ499" s="113">
        <v>0</v>
      </c>
      <c r="GA499" s="113">
        <v>0</v>
      </c>
      <c r="GB499" s="113">
        <v>0</v>
      </c>
      <c r="GC499" s="113">
        <v>0</v>
      </c>
      <c r="GD499" s="113">
        <v>0</v>
      </c>
      <c r="GE499" s="113">
        <v>0</v>
      </c>
      <c r="GF499" s="113">
        <v>0</v>
      </c>
      <c r="GG499" s="113">
        <v>0</v>
      </c>
      <c r="GH499" s="113">
        <v>0</v>
      </c>
      <c r="GI499" s="113">
        <f>SUM(E499:GH499)</f>
        <v>6.23</v>
      </c>
    </row>
    <row r="500" spans="1:191" ht="10.5">
      <c r="A500" s="7" t="s">
        <v>608</v>
      </c>
      <c r="B500" s="726" t="s">
        <v>609</v>
      </c>
      <c r="C500" s="726"/>
      <c r="D500" s="72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  <c r="AA500" s="116"/>
      <c r="AB500" s="116"/>
      <c r="AC500" s="116"/>
      <c r="AD500" s="116"/>
      <c r="AE500" s="116"/>
      <c r="AF500" s="116"/>
      <c r="AG500" s="116"/>
      <c r="AH500" s="116"/>
      <c r="AI500" s="116"/>
      <c r="AJ500" s="116"/>
      <c r="AK500" s="116"/>
      <c r="AL500" s="116"/>
      <c r="AM500" s="116"/>
      <c r="AN500" s="116"/>
      <c r="AO500" s="116"/>
      <c r="AP500" s="116"/>
      <c r="AQ500" s="116"/>
      <c r="AR500" s="116"/>
      <c r="AS500" s="116"/>
      <c r="AT500" s="116"/>
      <c r="AU500" s="116"/>
      <c r="AV500" s="116"/>
      <c r="AW500" s="116"/>
      <c r="AX500" s="116"/>
      <c r="AY500" s="116"/>
      <c r="AZ500" s="116"/>
      <c r="BA500" s="116"/>
      <c r="BB500" s="116"/>
      <c r="BC500" s="116"/>
      <c r="BD500" s="116"/>
      <c r="BE500" s="116"/>
      <c r="BF500" s="116"/>
      <c r="BG500" s="116"/>
      <c r="BH500" s="116"/>
      <c r="BI500" s="116"/>
      <c r="BJ500" s="116"/>
      <c r="BK500" s="116"/>
      <c r="BL500" s="116"/>
      <c r="BM500" s="116"/>
      <c r="BN500" s="116"/>
      <c r="BO500" s="116"/>
      <c r="BP500" s="116"/>
      <c r="BQ500" s="116"/>
      <c r="BR500" s="116"/>
      <c r="BS500" s="116"/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V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I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Y500" s="116"/>
      <c r="DZ500" s="116"/>
      <c r="EA500" s="116"/>
      <c r="EB500" s="116"/>
      <c r="EC500" s="116"/>
      <c r="ED500" s="116"/>
      <c r="EE500" s="116"/>
      <c r="EF500" s="116"/>
      <c r="EG500" s="116"/>
      <c r="EH500" s="116"/>
      <c r="EI500" s="116"/>
      <c r="EJ500" s="116"/>
      <c r="EK500" s="116"/>
      <c r="EL500" s="116"/>
      <c r="EM500" s="116"/>
      <c r="EN500" s="116"/>
      <c r="EO500" s="116"/>
      <c r="EP500" s="116"/>
      <c r="EQ500" s="116"/>
      <c r="ER500" s="116"/>
      <c r="ES500" s="116"/>
      <c r="ET500" s="116"/>
      <c r="EU500" s="116"/>
      <c r="EV500" s="116"/>
      <c r="EW500" s="116"/>
      <c r="EX500" s="116"/>
      <c r="EY500" s="116"/>
      <c r="EZ500" s="116"/>
      <c r="FA500" s="116"/>
      <c r="FB500" s="116"/>
      <c r="FC500" s="116"/>
      <c r="FD500" s="116"/>
      <c r="FE500" s="116"/>
      <c r="FF500" s="116"/>
      <c r="FG500" s="116"/>
      <c r="FH500" s="116"/>
      <c r="FI500" s="116"/>
      <c r="FJ500" s="116"/>
      <c r="FK500" s="116"/>
      <c r="FL500" s="116"/>
      <c r="FM500" s="116"/>
      <c r="FN500" s="116"/>
      <c r="FO500" s="116"/>
      <c r="FP500" s="116"/>
      <c r="FQ500" s="116"/>
      <c r="FR500" s="116"/>
      <c r="FS500" s="116"/>
      <c r="FT500" s="116"/>
      <c r="FU500" s="116"/>
      <c r="FV500" s="116"/>
      <c r="FW500" s="116"/>
      <c r="FX500" s="116"/>
      <c r="FY500" s="116"/>
      <c r="FZ500" s="116"/>
      <c r="GA500" s="116"/>
      <c r="GB500" s="116"/>
      <c r="GC500" s="116"/>
      <c r="GD500" s="116"/>
      <c r="GE500" s="116"/>
      <c r="GF500" s="116"/>
      <c r="GG500" s="116"/>
      <c r="GH500" s="116"/>
      <c r="GI500" s="116"/>
    </row>
    <row r="501" spans="1:191">
      <c r="A501" s="727" t="s">
        <v>0</v>
      </c>
      <c r="B501" s="727"/>
      <c r="C501" s="9" t="s">
        <v>313</v>
      </c>
      <c r="D501" t="s">
        <v>314</v>
      </c>
      <c r="E501" s="113">
        <v>0</v>
      </c>
      <c r="F501" s="113">
        <v>0</v>
      </c>
      <c r="G501" s="113">
        <v>0</v>
      </c>
      <c r="H501" s="113">
        <v>0</v>
      </c>
      <c r="I501" s="113">
        <v>0</v>
      </c>
      <c r="J501" s="113">
        <v>0</v>
      </c>
      <c r="K501" s="113">
        <v>0</v>
      </c>
      <c r="L501" s="113">
        <v>0</v>
      </c>
      <c r="M501" s="113">
        <v>0</v>
      </c>
      <c r="N501" s="113">
        <v>0</v>
      </c>
      <c r="O501" s="113">
        <v>0</v>
      </c>
      <c r="P501" s="113">
        <v>0</v>
      </c>
      <c r="Q501" s="113">
        <v>0</v>
      </c>
      <c r="R501" s="113">
        <v>0</v>
      </c>
      <c r="S501" s="113">
        <v>0</v>
      </c>
      <c r="T501" s="113">
        <v>0</v>
      </c>
      <c r="U501" s="113">
        <v>0</v>
      </c>
      <c r="V501" s="113">
        <v>0</v>
      </c>
      <c r="W501" s="113">
        <v>0</v>
      </c>
      <c r="X501" s="113">
        <v>0</v>
      </c>
      <c r="Y501" s="113">
        <v>0</v>
      </c>
      <c r="Z501" s="113">
        <v>0</v>
      </c>
      <c r="AA501" s="113">
        <v>0</v>
      </c>
      <c r="AB501" s="113">
        <v>0</v>
      </c>
      <c r="AC501" s="113">
        <v>0</v>
      </c>
      <c r="AD501" s="113">
        <v>0</v>
      </c>
      <c r="AE501" s="113">
        <v>0</v>
      </c>
      <c r="AF501" s="113">
        <v>0</v>
      </c>
      <c r="AG501" s="113">
        <v>0</v>
      </c>
      <c r="AH501" s="113">
        <v>0</v>
      </c>
      <c r="AI501" s="113">
        <v>0</v>
      </c>
      <c r="AJ501" s="113">
        <v>0</v>
      </c>
      <c r="AK501" s="113">
        <v>0</v>
      </c>
      <c r="AL501" s="113">
        <v>0</v>
      </c>
      <c r="AM501" s="113">
        <v>0</v>
      </c>
      <c r="AN501" s="113">
        <v>0</v>
      </c>
      <c r="AO501" s="113">
        <v>0</v>
      </c>
      <c r="AP501" s="113">
        <v>0</v>
      </c>
      <c r="AQ501" s="113">
        <v>0</v>
      </c>
      <c r="AR501" s="113">
        <v>0</v>
      </c>
      <c r="AS501" s="113">
        <v>0</v>
      </c>
      <c r="AT501" s="113">
        <v>0</v>
      </c>
      <c r="AU501" s="113">
        <v>0</v>
      </c>
      <c r="AV501" s="113">
        <v>0</v>
      </c>
      <c r="AW501" s="113">
        <v>0</v>
      </c>
      <c r="AX501" s="113">
        <v>0</v>
      </c>
      <c r="AY501" s="113">
        <v>0</v>
      </c>
      <c r="AZ501" s="113">
        <v>0</v>
      </c>
      <c r="BA501" s="113">
        <v>0</v>
      </c>
      <c r="BB501" s="113">
        <v>0</v>
      </c>
      <c r="BC501" s="113">
        <v>0</v>
      </c>
      <c r="BD501" s="113">
        <v>0</v>
      </c>
      <c r="BE501" s="113">
        <v>0</v>
      </c>
      <c r="BF501" s="113">
        <v>0</v>
      </c>
      <c r="BG501" s="113">
        <v>0</v>
      </c>
      <c r="BH501" s="113">
        <v>0</v>
      </c>
      <c r="BI501" s="113">
        <v>0</v>
      </c>
      <c r="BJ501" s="113">
        <v>0</v>
      </c>
      <c r="BK501" s="113">
        <v>0</v>
      </c>
      <c r="BL501" s="113">
        <v>0</v>
      </c>
      <c r="BM501" s="113">
        <v>0</v>
      </c>
      <c r="BN501" s="113">
        <v>0</v>
      </c>
      <c r="BO501" s="113">
        <v>0</v>
      </c>
      <c r="BP501" s="113">
        <v>0</v>
      </c>
      <c r="BQ501" s="113">
        <v>0</v>
      </c>
      <c r="BR501" s="113">
        <v>0</v>
      </c>
      <c r="BS501" s="113">
        <v>0</v>
      </c>
      <c r="BT501" s="113">
        <v>0</v>
      </c>
      <c r="BU501" s="113">
        <v>0</v>
      </c>
      <c r="BV501" s="113">
        <v>0</v>
      </c>
      <c r="BW501" s="113">
        <v>0</v>
      </c>
      <c r="BX501" s="113">
        <v>0</v>
      </c>
      <c r="BY501" s="113">
        <v>0</v>
      </c>
      <c r="BZ501" s="113">
        <v>0</v>
      </c>
      <c r="CA501" s="113">
        <v>0</v>
      </c>
      <c r="CB501" s="113">
        <v>0</v>
      </c>
      <c r="CC501" s="113">
        <v>0</v>
      </c>
      <c r="CD501" s="113">
        <v>0</v>
      </c>
      <c r="CE501" s="113">
        <v>0</v>
      </c>
      <c r="CF501" s="113">
        <v>0</v>
      </c>
      <c r="CG501" s="113">
        <v>0</v>
      </c>
      <c r="CH501" s="113">
        <v>0</v>
      </c>
      <c r="CI501" s="113">
        <v>0</v>
      </c>
      <c r="CJ501" s="113">
        <v>0</v>
      </c>
      <c r="CK501" s="113">
        <v>0</v>
      </c>
      <c r="CL501" s="113">
        <v>0</v>
      </c>
      <c r="CM501" s="113">
        <v>0</v>
      </c>
      <c r="CN501" s="113">
        <v>0</v>
      </c>
      <c r="CO501" s="113">
        <v>0</v>
      </c>
      <c r="CP501" s="113">
        <v>0</v>
      </c>
      <c r="CQ501" s="113">
        <v>0</v>
      </c>
      <c r="CR501" s="113">
        <v>0</v>
      </c>
      <c r="CS501" s="113">
        <v>0</v>
      </c>
      <c r="CT501" s="113">
        <v>0</v>
      </c>
      <c r="CU501" s="113">
        <v>0</v>
      </c>
      <c r="CV501" s="113">
        <v>0</v>
      </c>
      <c r="CW501" s="113">
        <v>0</v>
      </c>
      <c r="CX501" s="113">
        <v>0</v>
      </c>
      <c r="CY501" s="113">
        <v>0</v>
      </c>
      <c r="CZ501" s="113">
        <v>0</v>
      </c>
      <c r="DA501" s="113">
        <v>0</v>
      </c>
      <c r="DB501" s="113">
        <v>0</v>
      </c>
      <c r="DC501" s="113">
        <v>0</v>
      </c>
      <c r="DD501" s="113">
        <v>0</v>
      </c>
      <c r="DE501" s="113">
        <v>0</v>
      </c>
      <c r="DF501" s="113">
        <v>0</v>
      </c>
      <c r="DG501" s="113">
        <v>0</v>
      </c>
      <c r="DH501" s="113">
        <v>0</v>
      </c>
      <c r="DI501" s="113">
        <v>0</v>
      </c>
      <c r="DJ501" s="113">
        <v>0</v>
      </c>
      <c r="DK501" s="113">
        <v>0</v>
      </c>
      <c r="DL501" s="113">
        <v>0</v>
      </c>
      <c r="DM501" s="113">
        <v>209930.3</v>
      </c>
      <c r="DN501" s="113">
        <v>0</v>
      </c>
      <c r="DO501" s="113">
        <v>0</v>
      </c>
      <c r="DP501" s="113">
        <v>0</v>
      </c>
      <c r="DQ501" s="113">
        <v>0</v>
      </c>
      <c r="DR501" s="113">
        <v>0</v>
      </c>
      <c r="DS501" s="113">
        <v>0</v>
      </c>
      <c r="DT501" s="113">
        <v>0</v>
      </c>
      <c r="DU501" s="113">
        <v>0</v>
      </c>
      <c r="DV501" s="113">
        <v>0</v>
      </c>
      <c r="DW501" s="113">
        <v>0</v>
      </c>
      <c r="DX501" s="113">
        <v>0</v>
      </c>
      <c r="DY501" s="113">
        <v>0</v>
      </c>
      <c r="DZ501" s="113">
        <v>0</v>
      </c>
      <c r="EA501" s="113">
        <v>0</v>
      </c>
      <c r="EB501" s="113">
        <v>0</v>
      </c>
      <c r="EC501" s="113">
        <v>0</v>
      </c>
      <c r="ED501" s="113">
        <v>0</v>
      </c>
      <c r="EE501" s="113">
        <v>0</v>
      </c>
      <c r="EF501" s="113">
        <v>0</v>
      </c>
      <c r="EG501" s="113">
        <v>0</v>
      </c>
      <c r="EH501" s="113">
        <v>0</v>
      </c>
      <c r="EI501" s="113">
        <v>0</v>
      </c>
      <c r="EJ501" s="113">
        <v>0</v>
      </c>
      <c r="EK501" s="113">
        <v>0</v>
      </c>
      <c r="EL501" s="113">
        <v>0</v>
      </c>
      <c r="EM501" s="113">
        <v>0</v>
      </c>
      <c r="EN501" s="113">
        <v>0</v>
      </c>
      <c r="EO501" s="113">
        <v>0</v>
      </c>
      <c r="EP501" s="113">
        <v>0</v>
      </c>
      <c r="EQ501" s="113">
        <v>0</v>
      </c>
      <c r="ER501" s="113">
        <v>0</v>
      </c>
      <c r="ES501" s="113">
        <v>0</v>
      </c>
      <c r="ET501" s="113">
        <v>0</v>
      </c>
      <c r="EU501" s="113">
        <v>0</v>
      </c>
      <c r="EV501" s="113">
        <v>0</v>
      </c>
      <c r="EW501" s="113">
        <v>0</v>
      </c>
      <c r="EX501" s="113">
        <v>0</v>
      </c>
      <c r="EY501" s="113">
        <v>0</v>
      </c>
      <c r="EZ501" s="113">
        <v>0</v>
      </c>
      <c r="FA501" s="113">
        <v>0</v>
      </c>
      <c r="FB501" s="113">
        <v>0</v>
      </c>
      <c r="FC501" s="113">
        <v>0</v>
      </c>
      <c r="FD501" s="113">
        <v>0</v>
      </c>
      <c r="FE501" s="113">
        <v>0</v>
      </c>
      <c r="FF501" s="113">
        <v>0</v>
      </c>
      <c r="FG501" s="113">
        <v>0</v>
      </c>
      <c r="FH501" s="113">
        <v>0</v>
      </c>
      <c r="FI501" s="113">
        <v>0</v>
      </c>
      <c r="FJ501" s="113">
        <v>0</v>
      </c>
      <c r="FK501" s="113">
        <v>0</v>
      </c>
      <c r="FL501" s="113">
        <v>0</v>
      </c>
      <c r="FM501" s="113">
        <v>0</v>
      </c>
      <c r="FN501" s="113">
        <v>0</v>
      </c>
      <c r="FO501" s="113">
        <v>0</v>
      </c>
      <c r="FP501" s="113">
        <v>0</v>
      </c>
      <c r="FQ501" s="113">
        <v>0</v>
      </c>
      <c r="FR501" s="113">
        <v>0</v>
      </c>
      <c r="FS501" s="113">
        <v>0</v>
      </c>
      <c r="FT501" s="113">
        <v>0</v>
      </c>
      <c r="FU501" s="113">
        <v>0</v>
      </c>
      <c r="FV501" s="113">
        <v>0</v>
      </c>
      <c r="FW501" s="113">
        <v>0</v>
      </c>
      <c r="FX501" s="113">
        <v>0</v>
      </c>
      <c r="FY501" s="113">
        <v>0</v>
      </c>
      <c r="FZ501" s="113">
        <v>0</v>
      </c>
      <c r="GA501" s="113">
        <v>0</v>
      </c>
      <c r="GB501" s="113">
        <v>0</v>
      </c>
      <c r="GC501" s="113">
        <v>0</v>
      </c>
      <c r="GD501" s="113">
        <v>0</v>
      </c>
      <c r="GE501" s="113">
        <v>0</v>
      </c>
      <c r="GF501" s="113">
        <v>0</v>
      </c>
      <c r="GG501" s="113">
        <v>0</v>
      </c>
      <c r="GH501" s="113">
        <v>0</v>
      </c>
      <c r="GI501" s="113">
        <f>SUM(E501:GH501)</f>
        <v>209930.3</v>
      </c>
    </row>
    <row r="502" spans="1:191" ht="10.5">
      <c r="A502" s="7" t="s">
        <v>610</v>
      </c>
      <c r="B502" s="726" t="s">
        <v>611</v>
      </c>
      <c r="C502" s="726"/>
      <c r="D502" s="72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  <c r="AA502" s="116"/>
      <c r="AB502" s="116"/>
      <c r="AC502" s="116"/>
      <c r="AD502" s="116"/>
      <c r="AE502" s="116"/>
      <c r="AF502" s="116"/>
      <c r="AG502" s="116"/>
      <c r="AH502" s="116"/>
      <c r="AI502" s="116"/>
      <c r="AJ502" s="116"/>
      <c r="AK502" s="116"/>
      <c r="AL502" s="116"/>
      <c r="AM502" s="116"/>
      <c r="AN502" s="116"/>
      <c r="AO502" s="116"/>
      <c r="AP502" s="116"/>
      <c r="AQ502" s="116"/>
      <c r="AR502" s="116"/>
      <c r="AS502" s="116"/>
      <c r="AT502" s="116"/>
      <c r="AU502" s="116"/>
      <c r="AV502" s="116"/>
      <c r="AW502" s="116"/>
      <c r="AX502" s="116"/>
      <c r="AY502" s="116"/>
      <c r="AZ502" s="116"/>
      <c r="BA502" s="116"/>
      <c r="BB502" s="116"/>
      <c r="BC502" s="116"/>
      <c r="BD502" s="116"/>
      <c r="BE502" s="116"/>
      <c r="BF502" s="116"/>
      <c r="BG502" s="116"/>
      <c r="BH502" s="116"/>
      <c r="BI502" s="116"/>
      <c r="BJ502" s="116"/>
      <c r="BK502" s="116"/>
      <c r="BL502" s="116"/>
      <c r="BM502" s="116"/>
      <c r="BN502" s="116"/>
      <c r="BO502" s="116"/>
      <c r="BP502" s="116"/>
      <c r="BQ502" s="116"/>
      <c r="BR502" s="116"/>
      <c r="BS502" s="116"/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Y502" s="116"/>
      <c r="DZ502" s="116"/>
      <c r="EA502" s="116"/>
      <c r="EB502" s="116"/>
      <c r="EC502" s="116"/>
      <c r="ED502" s="116"/>
      <c r="EE502" s="116"/>
      <c r="EF502" s="116"/>
      <c r="EG502" s="116"/>
      <c r="EH502" s="116"/>
      <c r="EI502" s="116"/>
      <c r="EJ502" s="116"/>
      <c r="EK502" s="116"/>
      <c r="EL502" s="116"/>
      <c r="EM502" s="116"/>
      <c r="EN502" s="116"/>
      <c r="EO502" s="116"/>
      <c r="EP502" s="116"/>
      <c r="EQ502" s="116"/>
      <c r="ER502" s="116"/>
      <c r="ES502" s="116"/>
      <c r="ET502" s="116"/>
      <c r="EU502" s="116"/>
      <c r="EV502" s="116"/>
      <c r="EW502" s="116"/>
      <c r="EX502" s="116"/>
      <c r="EY502" s="116"/>
      <c r="EZ502" s="116"/>
      <c r="FA502" s="116"/>
      <c r="FB502" s="116"/>
      <c r="FC502" s="116"/>
      <c r="FD502" s="116"/>
      <c r="FE502" s="116"/>
      <c r="FF502" s="116"/>
      <c r="FG502" s="116"/>
      <c r="FH502" s="116"/>
      <c r="FI502" s="116"/>
      <c r="FJ502" s="116"/>
      <c r="FK502" s="116"/>
      <c r="FL502" s="116"/>
      <c r="FM502" s="116"/>
      <c r="FN502" s="116"/>
      <c r="FO502" s="116"/>
      <c r="FP502" s="116"/>
      <c r="FQ502" s="116"/>
      <c r="FR502" s="116"/>
      <c r="FS502" s="116"/>
      <c r="FT502" s="116"/>
      <c r="FU502" s="116"/>
      <c r="FV502" s="116"/>
      <c r="FW502" s="116"/>
      <c r="FX502" s="116"/>
      <c r="FY502" s="116"/>
      <c r="FZ502" s="116"/>
      <c r="GA502" s="116"/>
      <c r="GB502" s="116"/>
      <c r="GC502" s="116"/>
      <c r="GD502" s="116"/>
      <c r="GE502" s="116"/>
      <c r="GF502" s="116"/>
      <c r="GG502" s="116"/>
      <c r="GH502" s="116"/>
      <c r="GI502" s="116"/>
    </row>
    <row r="503" spans="1:191">
      <c r="A503" s="727" t="s">
        <v>0</v>
      </c>
      <c r="B503" s="727"/>
      <c r="C503" s="9" t="s">
        <v>207</v>
      </c>
      <c r="D503" t="s">
        <v>208</v>
      </c>
      <c r="E503" s="113">
        <v>0</v>
      </c>
      <c r="F503" s="113">
        <v>0</v>
      </c>
      <c r="G503" s="113">
        <v>0</v>
      </c>
      <c r="H503" s="113">
        <v>0</v>
      </c>
      <c r="I503" s="113">
        <v>0</v>
      </c>
      <c r="J503" s="113">
        <v>0</v>
      </c>
      <c r="K503" s="113">
        <v>0</v>
      </c>
      <c r="L503" s="113">
        <v>0</v>
      </c>
      <c r="M503" s="113">
        <v>0</v>
      </c>
      <c r="N503" s="113">
        <v>0</v>
      </c>
      <c r="O503" s="113">
        <v>0</v>
      </c>
      <c r="P503" s="113">
        <v>0</v>
      </c>
      <c r="Q503" s="113">
        <v>0</v>
      </c>
      <c r="R503" s="113">
        <v>0</v>
      </c>
      <c r="S503" s="113">
        <v>0</v>
      </c>
      <c r="T503" s="113">
        <v>0</v>
      </c>
      <c r="U503" s="113">
        <v>0</v>
      </c>
      <c r="V503" s="113">
        <v>0</v>
      </c>
      <c r="W503" s="113">
        <v>0</v>
      </c>
      <c r="X503" s="113">
        <v>0</v>
      </c>
      <c r="Y503" s="113">
        <v>0</v>
      </c>
      <c r="Z503" s="113">
        <v>0</v>
      </c>
      <c r="AA503" s="113">
        <v>0</v>
      </c>
      <c r="AB503" s="113">
        <v>0</v>
      </c>
      <c r="AC503" s="113">
        <v>0</v>
      </c>
      <c r="AD503" s="113">
        <v>0</v>
      </c>
      <c r="AE503" s="113">
        <v>0</v>
      </c>
      <c r="AF503" s="113">
        <v>0</v>
      </c>
      <c r="AG503" s="113">
        <v>0</v>
      </c>
      <c r="AH503" s="113">
        <v>0</v>
      </c>
      <c r="AI503" s="113">
        <v>0</v>
      </c>
      <c r="AJ503" s="113">
        <v>0</v>
      </c>
      <c r="AK503" s="113">
        <v>0</v>
      </c>
      <c r="AL503" s="113">
        <v>0</v>
      </c>
      <c r="AM503" s="113">
        <v>0</v>
      </c>
      <c r="AN503" s="113">
        <v>0</v>
      </c>
      <c r="AO503" s="113">
        <v>0</v>
      </c>
      <c r="AP503" s="113">
        <v>0</v>
      </c>
      <c r="AQ503" s="113">
        <v>0</v>
      </c>
      <c r="AR503" s="113">
        <v>0</v>
      </c>
      <c r="AS503" s="113">
        <v>0</v>
      </c>
      <c r="AT503" s="113">
        <v>0</v>
      </c>
      <c r="AU503" s="113">
        <v>0</v>
      </c>
      <c r="AV503" s="113">
        <v>0</v>
      </c>
      <c r="AW503" s="113">
        <v>0</v>
      </c>
      <c r="AX503" s="113">
        <v>0</v>
      </c>
      <c r="AY503" s="113">
        <v>0</v>
      </c>
      <c r="AZ503" s="113">
        <v>0</v>
      </c>
      <c r="BA503" s="113">
        <v>0</v>
      </c>
      <c r="BB503" s="113">
        <v>0</v>
      </c>
      <c r="BC503" s="113">
        <v>0</v>
      </c>
      <c r="BD503" s="113">
        <v>0</v>
      </c>
      <c r="BE503" s="113">
        <v>0</v>
      </c>
      <c r="BF503" s="113">
        <v>0</v>
      </c>
      <c r="BG503" s="113">
        <v>0</v>
      </c>
      <c r="BH503" s="113">
        <v>0</v>
      </c>
      <c r="BI503" s="113">
        <v>0</v>
      </c>
      <c r="BJ503" s="113">
        <v>0</v>
      </c>
      <c r="BK503" s="113">
        <v>0</v>
      </c>
      <c r="BL503" s="113">
        <v>0</v>
      </c>
      <c r="BM503" s="113">
        <v>0</v>
      </c>
      <c r="BN503" s="113">
        <v>0</v>
      </c>
      <c r="BO503" s="113">
        <v>0</v>
      </c>
      <c r="BP503" s="113">
        <v>0</v>
      </c>
      <c r="BQ503" s="113">
        <v>0</v>
      </c>
      <c r="BR503" s="113">
        <v>0</v>
      </c>
      <c r="BS503" s="113">
        <v>0</v>
      </c>
      <c r="BT503" s="113">
        <v>0</v>
      </c>
      <c r="BU503" s="113">
        <v>0</v>
      </c>
      <c r="BV503" s="113">
        <v>0</v>
      </c>
      <c r="BW503" s="113">
        <v>0</v>
      </c>
      <c r="BX503" s="113">
        <v>0</v>
      </c>
      <c r="BY503" s="113">
        <v>0</v>
      </c>
      <c r="BZ503" s="113">
        <v>0</v>
      </c>
      <c r="CA503" s="113">
        <v>0</v>
      </c>
      <c r="CB503" s="113">
        <v>0</v>
      </c>
      <c r="CC503" s="113">
        <v>0</v>
      </c>
      <c r="CD503" s="113">
        <v>0</v>
      </c>
      <c r="CE503" s="113">
        <v>0</v>
      </c>
      <c r="CF503" s="113">
        <v>0</v>
      </c>
      <c r="CG503" s="113">
        <v>0</v>
      </c>
      <c r="CH503" s="113">
        <v>0</v>
      </c>
      <c r="CI503" s="113">
        <v>0</v>
      </c>
      <c r="CJ503" s="113">
        <v>0</v>
      </c>
      <c r="CK503" s="113">
        <v>0</v>
      </c>
      <c r="CL503" s="113">
        <v>0</v>
      </c>
      <c r="CM503" s="113">
        <v>0</v>
      </c>
      <c r="CN503" s="113">
        <v>0</v>
      </c>
      <c r="CO503" s="113">
        <v>0</v>
      </c>
      <c r="CP503" s="113">
        <v>0</v>
      </c>
      <c r="CQ503" s="113">
        <v>0</v>
      </c>
      <c r="CR503" s="113">
        <v>0</v>
      </c>
      <c r="CS503" s="113">
        <v>0</v>
      </c>
      <c r="CT503" s="113">
        <v>0</v>
      </c>
      <c r="CU503" s="113">
        <v>0</v>
      </c>
      <c r="CV503" s="113">
        <v>0</v>
      </c>
      <c r="CW503" s="113">
        <v>0</v>
      </c>
      <c r="CX503" s="113">
        <v>0</v>
      </c>
      <c r="CY503" s="113">
        <v>0</v>
      </c>
      <c r="CZ503" s="113">
        <v>0</v>
      </c>
      <c r="DA503" s="113">
        <v>0</v>
      </c>
      <c r="DB503" s="113">
        <v>0</v>
      </c>
      <c r="DC503" s="113">
        <v>0</v>
      </c>
      <c r="DD503" s="113">
        <v>0</v>
      </c>
      <c r="DE503" s="113">
        <v>0</v>
      </c>
      <c r="DF503" s="113">
        <v>0</v>
      </c>
      <c r="DG503" s="113">
        <v>0</v>
      </c>
      <c r="DH503" s="113">
        <v>157.15</v>
      </c>
      <c r="DI503" s="113">
        <v>0</v>
      </c>
      <c r="DJ503" s="113">
        <v>0</v>
      </c>
      <c r="DK503" s="113">
        <v>0</v>
      </c>
      <c r="DL503" s="113">
        <v>0</v>
      </c>
      <c r="DM503" s="113">
        <v>0</v>
      </c>
      <c r="DN503" s="113">
        <v>0</v>
      </c>
      <c r="DO503" s="113">
        <v>0</v>
      </c>
      <c r="DP503" s="113">
        <v>0</v>
      </c>
      <c r="DQ503" s="113">
        <v>0</v>
      </c>
      <c r="DR503" s="113">
        <v>0</v>
      </c>
      <c r="DS503" s="113">
        <v>0</v>
      </c>
      <c r="DT503" s="113">
        <v>0</v>
      </c>
      <c r="DU503" s="113">
        <v>0</v>
      </c>
      <c r="DV503" s="113">
        <v>0</v>
      </c>
      <c r="DW503" s="113">
        <v>0</v>
      </c>
      <c r="DX503" s="113">
        <v>0</v>
      </c>
      <c r="DY503" s="113">
        <v>0</v>
      </c>
      <c r="DZ503" s="113">
        <v>0</v>
      </c>
      <c r="EA503" s="113">
        <v>0</v>
      </c>
      <c r="EB503" s="113">
        <v>0</v>
      </c>
      <c r="EC503" s="113">
        <v>0</v>
      </c>
      <c r="ED503" s="113">
        <v>0</v>
      </c>
      <c r="EE503" s="113">
        <v>0</v>
      </c>
      <c r="EF503" s="113">
        <v>0</v>
      </c>
      <c r="EG503" s="113">
        <v>0</v>
      </c>
      <c r="EH503" s="113">
        <v>0</v>
      </c>
      <c r="EI503" s="113">
        <v>0</v>
      </c>
      <c r="EJ503" s="113">
        <v>0</v>
      </c>
      <c r="EK503" s="113">
        <v>0</v>
      </c>
      <c r="EL503" s="113">
        <v>0</v>
      </c>
      <c r="EM503" s="113">
        <v>0</v>
      </c>
      <c r="EN503" s="113">
        <v>0</v>
      </c>
      <c r="EO503" s="113">
        <v>0</v>
      </c>
      <c r="EP503" s="113">
        <v>0</v>
      </c>
      <c r="EQ503" s="113">
        <v>0</v>
      </c>
      <c r="ER503" s="113">
        <v>0</v>
      </c>
      <c r="ES503" s="113">
        <v>0</v>
      </c>
      <c r="ET503" s="113">
        <v>0</v>
      </c>
      <c r="EU503" s="113">
        <v>0</v>
      </c>
      <c r="EV503" s="113">
        <v>0</v>
      </c>
      <c r="EW503" s="113">
        <v>0</v>
      </c>
      <c r="EX503" s="113">
        <v>0</v>
      </c>
      <c r="EY503" s="113">
        <v>0</v>
      </c>
      <c r="EZ503" s="113">
        <v>0</v>
      </c>
      <c r="FA503" s="113">
        <v>0</v>
      </c>
      <c r="FB503" s="113">
        <v>0</v>
      </c>
      <c r="FC503" s="113">
        <v>0</v>
      </c>
      <c r="FD503" s="113">
        <v>0</v>
      </c>
      <c r="FE503" s="113">
        <v>0</v>
      </c>
      <c r="FF503" s="113">
        <v>0</v>
      </c>
      <c r="FG503" s="113">
        <v>0</v>
      </c>
      <c r="FH503" s="113">
        <v>0</v>
      </c>
      <c r="FI503" s="113">
        <v>0</v>
      </c>
      <c r="FJ503" s="113">
        <v>0</v>
      </c>
      <c r="FK503" s="113">
        <v>0</v>
      </c>
      <c r="FL503" s="113">
        <v>0</v>
      </c>
      <c r="FM503" s="113">
        <v>0</v>
      </c>
      <c r="FN503" s="113">
        <v>0</v>
      </c>
      <c r="FO503" s="113">
        <v>0</v>
      </c>
      <c r="FP503" s="113">
        <v>0</v>
      </c>
      <c r="FQ503" s="113">
        <v>0</v>
      </c>
      <c r="FR503" s="113">
        <v>0</v>
      </c>
      <c r="FS503" s="113">
        <v>0</v>
      </c>
      <c r="FT503" s="113">
        <v>0</v>
      </c>
      <c r="FU503" s="113">
        <v>0</v>
      </c>
      <c r="FV503" s="113">
        <v>0</v>
      </c>
      <c r="FW503" s="113">
        <v>0</v>
      </c>
      <c r="FX503" s="113">
        <v>0</v>
      </c>
      <c r="FY503" s="113">
        <v>0</v>
      </c>
      <c r="FZ503" s="113">
        <v>0</v>
      </c>
      <c r="GA503" s="113">
        <v>0</v>
      </c>
      <c r="GB503" s="113">
        <v>0</v>
      </c>
      <c r="GC503" s="113">
        <v>0</v>
      </c>
      <c r="GD503" s="113">
        <v>0</v>
      </c>
      <c r="GE503" s="113">
        <v>0</v>
      </c>
      <c r="GF503" s="113">
        <v>0</v>
      </c>
      <c r="GG503" s="113">
        <v>0</v>
      </c>
      <c r="GH503" s="113">
        <v>0</v>
      </c>
      <c r="GI503" s="113">
        <f>SUM(E503:GH503)</f>
        <v>157.15</v>
      </c>
    </row>
    <row r="504" spans="1:191">
      <c r="A504" s="727" t="s">
        <v>0</v>
      </c>
      <c r="B504" s="727"/>
      <c r="C504" s="9" t="s">
        <v>313</v>
      </c>
      <c r="D504" t="s">
        <v>314</v>
      </c>
      <c r="E504" s="113">
        <v>0</v>
      </c>
      <c r="F504" s="113">
        <v>0</v>
      </c>
      <c r="G504" s="113">
        <v>0</v>
      </c>
      <c r="H504" s="113">
        <v>0</v>
      </c>
      <c r="I504" s="113">
        <v>0</v>
      </c>
      <c r="J504" s="113">
        <v>0</v>
      </c>
      <c r="K504" s="113">
        <v>0</v>
      </c>
      <c r="L504" s="113">
        <v>0</v>
      </c>
      <c r="M504" s="113">
        <v>0</v>
      </c>
      <c r="N504" s="113">
        <v>0</v>
      </c>
      <c r="O504" s="113">
        <v>0</v>
      </c>
      <c r="P504" s="113">
        <v>0</v>
      </c>
      <c r="Q504" s="113">
        <v>0</v>
      </c>
      <c r="R504" s="113">
        <v>0</v>
      </c>
      <c r="S504" s="113">
        <v>423627.11</v>
      </c>
      <c r="T504" s="113">
        <v>0</v>
      </c>
      <c r="U504" s="113">
        <v>0</v>
      </c>
      <c r="V504" s="113">
        <v>0</v>
      </c>
      <c r="W504" s="113">
        <v>0</v>
      </c>
      <c r="X504" s="113">
        <v>0</v>
      </c>
      <c r="Y504" s="113">
        <v>0</v>
      </c>
      <c r="Z504" s="113">
        <v>0</v>
      </c>
      <c r="AA504" s="113">
        <v>0</v>
      </c>
      <c r="AB504" s="113">
        <v>0</v>
      </c>
      <c r="AC504" s="113">
        <v>0</v>
      </c>
      <c r="AD504" s="113">
        <v>0</v>
      </c>
      <c r="AE504" s="113">
        <v>0</v>
      </c>
      <c r="AF504" s="113">
        <v>0</v>
      </c>
      <c r="AG504" s="113">
        <v>0</v>
      </c>
      <c r="AH504" s="113">
        <v>0</v>
      </c>
      <c r="AI504" s="113">
        <v>0</v>
      </c>
      <c r="AJ504" s="113">
        <v>0</v>
      </c>
      <c r="AK504" s="113">
        <v>0</v>
      </c>
      <c r="AL504" s="113">
        <v>0</v>
      </c>
      <c r="AM504" s="113">
        <v>0</v>
      </c>
      <c r="AN504" s="113">
        <v>0</v>
      </c>
      <c r="AO504" s="113">
        <v>0</v>
      </c>
      <c r="AP504" s="113">
        <v>0</v>
      </c>
      <c r="AQ504" s="113">
        <v>0</v>
      </c>
      <c r="AR504" s="113">
        <v>139570.63</v>
      </c>
      <c r="AS504" s="113">
        <v>0</v>
      </c>
      <c r="AT504" s="113">
        <v>0</v>
      </c>
      <c r="AU504" s="113">
        <v>0</v>
      </c>
      <c r="AV504" s="113">
        <v>0</v>
      </c>
      <c r="AW504" s="113">
        <v>0</v>
      </c>
      <c r="AX504" s="113">
        <v>0</v>
      </c>
      <c r="AY504" s="113">
        <v>0</v>
      </c>
      <c r="AZ504" s="113">
        <v>0</v>
      </c>
      <c r="BA504" s="113">
        <v>0</v>
      </c>
      <c r="BB504" s="113">
        <v>0</v>
      </c>
      <c r="BC504" s="113">
        <v>0</v>
      </c>
      <c r="BD504" s="113">
        <v>0</v>
      </c>
      <c r="BE504" s="113">
        <v>0</v>
      </c>
      <c r="BF504" s="113">
        <v>0</v>
      </c>
      <c r="BG504" s="113">
        <v>0</v>
      </c>
      <c r="BH504" s="113">
        <v>0</v>
      </c>
      <c r="BI504" s="113">
        <v>0</v>
      </c>
      <c r="BJ504" s="113">
        <v>0</v>
      </c>
      <c r="BK504" s="113">
        <v>0</v>
      </c>
      <c r="BL504" s="113">
        <v>0</v>
      </c>
      <c r="BM504" s="113">
        <v>0</v>
      </c>
      <c r="BN504" s="113">
        <v>0</v>
      </c>
      <c r="BO504" s="113">
        <v>0</v>
      </c>
      <c r="BP504" s="113">
        <v>0</v>
      </c>
      <c r="BQ504" s="113">
        <v>0</v>
      </c>
      <c r="BR504" s="113">
        <v>1393.42</v>
      </c>
      <c r="BS504" s="113">
        <v>0</v>
      </c>
      <c r="BT504" s="113">
        <v>0</v>
      </c>
      <c r="BU504" s="113">
        <v>0</v>
      </c>
      <c r="BV504" s="113">
        <v>0</v>
      </c>
      <c r="BW504" s="113">
        <v>0</v>
      </c>
      <c r="BX504" s="113">
        <v>0</v>
      </c>
      <c r="BY504" s="113">
        <v>0</v>
      </c>
      <c r="BZ504" s="113">
        <v>0</v>
      </c>
      <c r="CA504" s="113">
        <v>0</v>
      </c>
      <c r="CB504" s="113">
        <v>0</v>
      </c>
      <c r="CC504" s="113">
        <v>0</v>
      </c>
      <c r="CD504" s="113">
        <v>0</v>
      </c>
      <c r="CE504" s="113">
        <v>0</v>
      </c>
      <c r="CF504" s="113">
        <v>0</v>
      </c>
      <c r="CG504" s="113">
        <v>0</v>
      </c>
      <c r="CH504" s="113">
        <v>0</v>
      </c>
      <c r="CI504" s="113">
        <v>0</v>
      </c>
      <c r="CJ504" s="113">
        <v>0</v>
      </c>
      <c r="CK504" s="113">
        <v>0</v>
      </c>
      <c r="CL504" s="113">
        <v>0</v>
      </c>
      <c r="CM504" s="113">
        <v>0</v>
      </c>
      <c r="CN504" s="113">
        <v>0</v>
      </c>
      <c r="CO504" s="113">
        <v>0</v>
      </c>
      <c r="CP504" s="113">
        <v>0</v>
      </c>
      <c r="CQ504" s="113">
        <v>0</v>
      </c>
      <c r="CR504" s="113">
        <v>0</v>
      </c>
      <c r="CS504" s="113">
        <v>0</v>
      </c>
      <c r="CT504" s="113">
        <v>0</v>
      </c>
      <c r="CU504" s="113">
        <v>0</v>
      </c>
      <c r="CV504" s="113">
        <v>0</v>
      </c>
      <c r="CW504" s="113">
        <v>0</v>
      </c>
      <c r="CX504" s="113">
        <v>0</v>
      </c>
      <c r="CY504" s="113">
        <v>0</v>
      </c>
      <c r="CZ504" s="113">
        <v>0</v>
      </c>
      <c r="DA504" s="113">
        <v>0</v>
      </c>
      <c r="DB504" s="113">
        <v>0</v>
      </c>
      <c r="DC504" s="113">
        <v>0</v>
      </c>
      <c r="DD504" s="113">
        <v>0</v>
      </c>
      <c r="DE504" s="113">
        <v>0</v>
      </c>
      <c r="DF504" s="113">
        <v>0</v>
      </c>
      <c r="DG504" s="113">
        <v>0</v>
      </c>
      <c r="DH504" s="113">
        <v>0</v>
      </c>
      <c r="DI504" s="113">
        <v>0</v>
      </c>
      <c r="DJ504" s="113">
        <v>0</v>
      </c>
      <c r="DK504" s="113">
        <v>0</v>
      </c>
      <c r="DL504" s="113">
        <v>0</v>
      </c>
      <c r="DM504" s="113">
        <v>0</v>
      </c>
      <c r="DN504" s="113">
        <v>0</v>
      </c>
      <c r="DO504" s="113">
        <v>0</v>
      </c>
      <c r="DP504" s="113">
        <v>0</v>
      </c>
      <c r="DQ504" s="113">
        <v>0</v>
      </c>
      <c r="DR504" s="113">
        <v>0</v>
      </c>
      <c r="DS504" s="113">
        <v>0</v>
      </c>
      <c r="DT504" s="113">
        <v>0</v>
      </c>
      <c r="DU504" s="113">
        <v>0</v>
      </c>
      <c r="DV504" s="113">
        <v>0</v>
      </c>
      <c r="DW504" s="113">
        <v>0</v>
      </c>
      <c r="DX504" s="113">
        <v>0</v>
      </c>
      <c r="DY504" s="113">
        <v>0</v>
      </c>
      <c r="DZ504" s="113">
        <v>0</v>
      </c>
      <c r="EA504" s="113">
        <v>0</v>
      </c>
      <c r="EB504" s="113">
        <v>0</v>
      </c>
      <c r="EC504" s="113">
        <v>0</v>
      </c>
      <c r="ED504" s="113">
        <v>0</v>
      </c>
      <c r="EE504" s="113">
        <v>0</v>
      </c>
      <c r="EF504" s="113">
        <v>0</v>
      </c>
      <c r="EG504" s="113">
        <v>0</v>
      </c>
      <c r="EH504" s="113">
        <v>0</v>
      </c>
      <c r="EI504" s="113">
        <v>0</v>
      </c>
      <c r="EJ504" s="113">
        <v>0</v>
      </c>
      <c r="EK504" s="113">
        <v>0</v>
      </c>
      <c r="EL504" s="113">
        <v>41509.910000000003</v>
      </c>
      <c r="EM504" s="113">
        <v>0</v>
      </c>
      <c r="EN504" s="113">
        <v>0</v>
      </c>
      <c r="EO504" s="113">
        <v>0</v>
      </c>
      <c r="EP504" s="113">
        <v>0</v>
      </c>
      <c r="EQ504" s="113">
        <v>0</v>
      </c>
      <c r="ER504" s="113">
        <v>0</v>
      </c>
      <c r="ES504" s="113">
        <v>0</v>
      </c>
      <c r="ET504" s="113">
        <v>0</v>
      </c>
      <c r="EU504" s="113">
        <v>0</v>
      </c>
      <c r="EV504" s="113">
        <v>0</v>
      </c>
      <c r="EW504" s="113">
        <v>0</v>
      </c>
      <c r="EX504" s="113">
        <v>0</v>
      </c>
      <c r="EY504" s="113">
        <v>0</v>
      </c>
      <c r="EZ504" s="113">
        <v>0</v>
      </c>
      <c r="FA504" s="113">
        <v>0</v>
      </c>
      <c r="FB504" s="113">
        <v>0</v>
      </c>
      <c r="FC504" s="113">
        <v>0</v>
      </c>
      <c r="FD504" s="113">
        <v>0</v>
      </c>
      <c r="FE504" s="113">
        <v>0</v>
      </c>
      <c r="FF504" s="113">
        <v>0</v>
      </c>
      <c r="FG504" s="113">
        <v>0</v>
      </c>
      <c r="FH504" s="113">
        <v>0</v>
      </c>
      <c r="FI504" s="113">
        <v>0</v>
      </c>
      <c r="FJ504" s="113">
        <v>0</v>
      </c>
      <c r="FK504" s="113">
        <v>0</v>
      </c>
      <c r="FL504" s="113">
        <v>0</v>
      </c>
      <c r="FM504" s="113">
        <v>0</v>
      </c>
      <c r="FN504" s="113">
        <v>0</v>
      </c>
      <c r="FO504" s="113">
        <v>0</v>
      </c>
      <c r="FP504" s="113">
        <v>0</v>
      </c>
      <c r="FQ504" s="113">
        <v>0</v>
      </c>
      <c r="FR504" s="113">
        <v>0</v>
      </c>
      <c r="FS504" s="113">
        <v>0</v>
      </c>
      <c r="FT504" s="113">
        <v>0</v>
      </c>
      <c r="FU504" s="113">
        <v>0</v>
      </c>
      <c r="FV504" s="113">
        <v>0</v>
      </c>
      <c r="FW504" s="113">
        <v>0</v>
      </c>
      <c r="FX504" s="113">
        <v>0</v>
      </c>
      <c r="FY504" s="113">
        <v>0</v>
      </c>
      <c r="FZ504" s="113">
        <v>0</v>
      </c>
      <c r="GA504" s="113">
        <v>0</v>
      </c>
      <c r="GB504" s="113">
        <v>0</v>
      </c>
      <c r="GC504" s="113">
        <v>0</v>
      </c>
      <c r="GD504" s="113">
        <v>0</v>
      </c>
      <c r="GE504" s="113">
        <v>0</v>
      </c>
      <c r="GF504" s="113">
        <v>0</v>
      </c>
      <c r="GG504" s="113">
        <v>0</v>
      </c>
      <c r="GH504" s="113">
        <v>0</v>
      </c>
      <c r="GI504" s="113">
        <f>SUM(E504:GH504)</f>
        <v>606101.07000000007</v>
      </c>
    </row>
    <row r="505" spans="1:191" ht="10.5">
      <c r="A505" s="7" t="s">
        <v>612</v>
      </c>
      <c r="B505" s="726" t="s">
        <v>613</v>
      </c>
      <c r="C505" s="726"/>
      <c r="D505" s="72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  <c r="AA505" s="116"/>
      <c r="AB505" s="116"/>
      <c r="AC505" s="116"/>
      <c r="AD505" s="116"/>
      <c r="AE505" s="116"/>
      <c r="AF505" s="116"/>
      <c r="AG505" s="116"/>
      <c r="AH505" s="116"/>
      <c r="AI505" s="116"/>
      <c r="AJ505" s="116"/>
      <c r="AK505" s="116"/>
      <c r="AL505" s="116"/>
      <c r="AM505" s="116"/>
      <c r="AN505" s="116"/>
      <c r="AO505" s="116"/>
      <c r="AP505" s="116"/>
      <c r="AQ505" s="116"/>
      <c r="AR505" s="116"/>
      <c r="AS505" s="116"/>
      <c r="AT505" s="116"/>
      <c r="AU505" s="116"/>
      <c r="AV505" s="116"/>
      <c r="AW505" s="116"/>
      <c r="AX505" s="116"/>
      <c r="AY505" s="116"/>
      <c r="AZ505" s="116"/>
      <c r="BA505" s="116"/>
      <c r="BB505" s="116"/>
      <c r="BC505" s="116"/>
      <c r="BD505" s="116"/>
      <c r="BE505" s="116"/>
      <c r="BF505" s="116"/>
      <c r="BG505" s="116"/>
      <c r="BH505" s="116"/>
      <c r="BI505" s="116"/>
      <c r="BJ505" s="116"/>
      <c r="BK505" s="116"/>
      <c r="BL505" s="116"/>
      <c r="BM505" s="116"/>
      <c r="BN505" s="116"/>
      <c r="BO505" s="116"/>
      <c r="BP505" s="116"/>
      <c r="BQ505" s="116"/>
      <c r="BR505" s="116"/>
      <c r="BS505" s="116"/>
      <c r="BT505" s="116"/>
      <c r="BU505" s="116"/>
      <c r="BV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I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V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I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Y505" s="116"/>
      <c r="DZ505" s="116"/>
      <c r="EA505" s="116"/>
      <c r="EB505" s="116"/>
      <c r="EC505" s="116"/>
      <c r="ED505" s="116"/>
      <c r="EE505" s="116"/>
      <c r="EF505" s="116"/>
      <c r="EG505" s="116"/>
      <c r="EH505" s="116"/>
      <c r="EI505" s="116"/>
      <c r="EJ505" s="116"/>
      <c r="EK505" s="116"/>
      <c r="EL505" s="116"/>
      <c r="EM505" s="116"/>
      <c r="EN505" s="116"/>
      <c r="EO505" s="116"/>
      <c r="EP505" s="116"/>
      <c r="EQ505" s="116"/>
      <c r="ER505" s="116"/>
      <c r="ES505" s="116"/>
      <c r="ET505" s="116"/>
      <c r="EU505" s="116"/>
      <c r="EV505" s="116"/>
      <c r="EW505" s="116"/>
      <c r="EX505" s="116"/>
      <c r="EY505" s="116"/>
      <c r="EZ505" s="116"/>
      <c r="FA505" s="116"/>
      <c r="FB505" s="116"/>
      <c r="FC505" s="116"/>
      <c r="FD505" s="116"/>
      <c r="FE505" s="116"/>
      <c r="FF505" s="116"/>
      <c r="FG505" s="116"/>
      <c r="FH505" s="116"/>
      <c r="FI505" s="116"/>
      <c r="FJ505" s="116"/>
      <c r="FK505" s="116"/>
      <c r="FL505" s="116"/>
      <c r="FM505" s="116"/>
      <c r="FN505" s="116"/>
      <c r="FO505" s="116"/>
      <c r="FP505" s="116"/>
      <c r="FQ505" s="116"/>
      <c r="FR505" s="116"/>
      <c r="FS505" s="116"/>
      <c r="FT505" s="116"/>
      <c r="FU505" s="116"/>
      <c r="FV505" s="116"/>
      <c r="FW505" s="116"/>
      <c r="FX505" s="116"/>
      <c r="FY505" s="116"/>
      <c r="FZ505" s="116"/>
      <c r="GA505" s="116"/>
      <c r="GB505" s="116"/>
      <c r="GC505" s="116"/>
      <c r="GD505" s="116"/>
      <c r="GE505" s="116"/>
      <c r="GF505" s="116"/>
      <c r="GG505" s="116"/>
      <c r="GH505" s="116"/>
      <c r="GI505" s="116"/>
    </row>
    <row r="506" spans="1:191">
      <c r="A506" s="727" t="s">
        <v>0</v>
      </c>
      <c r="B506" s="727"/>
      <c r="C506" s="9" t="s">
        <v>313</v>
      </c>
      <c r="D506" t="s">
        <v>314</v>
      </c>
      <c r="E506" s="113">
        <v>0</v>
      </c>
      <c r="F506" s="113">
        <v>0</v>
      </c>
      <c r="G506" s="113">
        <v>0</v>
      </c>
      <c r="H506" s="113">
        <v>0</v>
      </c>
      <c r="I506" s="113">
        <v>0</v>
      </c>
      <c r="J506" s="113">
        <v>0</v>
      </c>
      <c r="K506" s="113">
        <v>0</v>
      </c>
      <c r="L506" s="113">
        <v>0</v>
      </c>
      <c r="M506" s="113">
        <v>0</v>
      </c>
      <c r="N506" s="113">
        <v>0</v>
      </c>
      <c r="O506" s="113">
        <v>0</v>
      </c>
      <c r="P506" s="113">
        <v>0</v>
      </c>
      <c r="Q506" s="113">
        <v>0</v>
      </c>
      <c r="R506" s="113">
        <v>0</v>
      </c>
      <c r="S506" s="113">
        <v>0</v>
      </c>
      <c r="T506" s="113">
        <v>0</v>
      </c>
      <c r="U506" s="113">
        <v>0</v>
      </c>
      <c r="V506" s="113">
        <v>0</v>
      </c>
      <c r="W506" s="113">
        <v>0</v>
      </c>
      <c r="X506" s="113">
        <v>0</v>
      </c>
      <c r="Y506" s="113">
        <v>0</v>
      </c>
      <c r="Z506" s="113">
        <v>0</v>
      </c>
      <c r="AA506" s="113">
        <v>0</v>
      </c>
      <c r="AB506" s="113">
        <v>0</v>
      </c>
      <c r="AC506" s="113">
        <v>0</v>
      </c>
      <c r="AD506" s="113">
        <v>0</v>
      </c>
      <c r="AE506" s="113">
        <v>0</v>
      </c>
      <c r="AF506" s="113">
        <v>0</v>
      </c>
      <c r="AG506" s="113">
        <v>0</v>
      </c>
      <c r="AH506" s="113">
        <v>0</v>
      </c>
      <c r="AI506" s="113">
        <v>0</v>
      </c>
      <c r="AJ506" s="113">
        <v>0</v>
      </c>
      <c r="AK506" s="113">
        <v>10000</v>
      </c>
      <c r="AL506" s="113">
        <v>0</v>
      </c>
      <c r="AM506" s="113">
        <v>0</v>
      </c>
      <c r="AN506" s="113">
        <v>0</v>
      </c>
      <c r="AO506" s="113">
        <v>0</v>
      </c>
      <c r="AP506" s="113">
        <v>0</v>
      </c>
      <c r="AQ506" s="113">
        <v>0</v>
      </c>
      <c r="AR506" s="113">
        <v>0</v>
      </c>
      <c r="AS506" s="113">
        <v>0</v>
      </c>
      <c r="AT506" s="113">
        <v>0</v>
      </c>
      <c r="AU506" s="113">
        <v>0</v>
      </c>
      <c r="AV506" s="113">
        <v>0</v>
      </c>
      <c r="AW506" s="113">
        <v>0</v>
      </c>
      <c r="AX506" s="113">
        <v>0</v>
      </c>
      <c r="AY506" s="113">
        <v>0</v>
      </c>
      <c r="AZ506" s="113">
        <v>0</v>
      </c>
      <c r="BA506" s="113">
        <v>0</v>
      </c>
      <c r="BB506" s="113">
        <v>0</v>
      </c>
      <c r="BC506" s="113">
        <v>0</v>
      </c>
      <c r="BD506" s="113">
        <v>0</v>
      </c>
      <c r="BE506" s="113">
        <v>0</v>
      </c>
      <c r="BF506" s="113">
        <v>0</v>
      </c>
      <c r="BG506" s="113">
        <v>0</v>
      </c>
      <c r="BH506" s="113">
        <v>0</v>
      </c>
      <c r="BI506" s="113">
        <v>0</v>
      </c>
      <c r="BJ506" s="113">
        <v>0</v>
      </c>
      <c r="BK506" s="113">
        <v>0</v>
      </c>
      <c r="BL506" s="113">
        <v>0</v>
      </c>
      <c r="BM506" s="113">
        <v>0</v>
      </c>
      <c r="BN506" s="113">
        <v>0</v>
      </c>
      <c r="BO506" s="113">
        <v>0</v>
      </c>
      <c r="BP506" s="113">
        <v>0</v>
      </c>
      <c r="BQ506" s="113">
        <v>0</v>
      </c>
      <c r="BR506" s="113">
        <v>0</v>
      </c>
      <c r="BS506" s="113">
        <v>0</v>
      </c>
      <c r="BT506" s="113">
        <v>0</v>
      </c>
      <c r="BU506" s="113">
        <v>0</v>
      </c>
      <c r="BV506" s="113">
        <v>0</v>
      </c>
      <c r="BW506" s="113">
        <v>0</v>
      </c>
      <c r="BX506" s="113">
        <v>0</v>
      </c>
      <c r="BY506" s="113">
        <v>0</v>
      </c>
      <c r="BZ506" s="113">
        <v>0</v>
      </c>
      <c r="CA506" s="113">
        <v>0</v>
      </c>
      <c r="CB506" s="113">
        <v>0</v>
      </c>
      <c r="CC506" s="113">
        <v>0</v>
      </c>
      <c r="CD506" s="113">
        <v>0</v>
      </c>
      <c r="CE506" s="113">
        <v>0</v>
      </c>
      <c r="CF506" s="113">
        <v>0</v>
      </c>
      <c r="CG506" s="113">
        <v>0</v>
      </c>
      <c r="CH506" s="113">
        <v>0</v>
      </c>
      <c r="CI506" s="113">
        <v>0</v>
      </c>
      <c r="CJ506" s="113">
        <v>0</v>
      </c>
      <c r="CK506" s="113">
        <v>0</v>
      </c>
      <c r="CL506" s="113">
        <v>0</v>
      </c>
      <c r="CM506" s="113">
        <v>0</v>
      </c>
      <c r="CN506" s="113">
        <v>0</v>
      </c>
      <c r="CO506" s="113">
        <v>0</v>
      </c>
      <c r="CP506" s="113">
        <v>0</v>
      </c>
      <c r="CQ506" s="113">
        <v>0</v>
      </c>
      <c r="CR506" s="113">
        <v>0</v>
      </c>
      <c r="CS506" s="113">
        <v>0</v>
      </c>
      <c r="CT506" s="113">
        <v>0</v>
      </c>
      <c r="CU506" s="113">
        <v>0</v>
      </c>
      <c r="CV506" s="113">
        <v>0</v>
      </c>
      <c r="CW506" s="113">
        <v>0</v>
      </c>
      <c r="CX506" s="113">
        <v>0</v>
      </c>
      <c r="CY506" s="113">
        <v>0</v>
      </c>
      <c r="CZ506" s="113">
        <v>0</v>
      </c>
      <c r="DA506" s="113">
        <v>0</v>
      </c>
      <c r="DB506" s="113">
        <v>0</v>
      </c>
      <c r="DC506" s="113">
        <v>0</v>
      </c>
      <c r="DD506" s="113">
        <v>0</v>
      </c>
      <c r="DE506" s="113">
        <v>0</v>
      </c>
      <c r="DF506" s="113">
        <v>0</v>
      </c>
      <c r="DG506" s="113">
        <v>0</v>
      </c>
      <c r="DH506" s="113">
        <v>0</v>
      </c>
      <c r="DI506" s="113">
        <v>0</v>
      </c>
      <c r="DJ506" s="113">
        <v>0</v>
      </c>
      <c r="DK506" s="113">
        <v>0</v>
      </c>
      <c r="DL506" s="113">
        <v>0</v>
      </c>
      <c r="DM506" s="113">
        <v>0</v>
      </c>
      <c r="DN506" s="113">
        <v>0</v>
      </c>
      <c r="DO506" s="113">
        <v>0</v>
      </c>
      <c r="DP506" s="113">
        <v>0</v>
      </c>
      <c r="DQ506" s="113">
        <v>0</v>
      </c>
      <c r="DR506" s="113">
        <v>0</v>
      </c>
      <c r="DS506" s="113">
        <v>0</v>
      </c>
      <c r="DT506" s="113">
        <v>0</v>
      </c>
      <c r="DU506" s="113">
        <v>0</v>
      </c>
      <c r="DV506" s="113">
        <v>0</v>
      </c>
      <c r="DW506" s="113">
        <v>0</v>
      </c>
      <c r="DX506" s="113">
        <v>0</v>
      </c>
      <c r="DY506" s="113">
        <v>0</v>
      </c>
      <c r="DZ506" s="113">
        <v>0</v>
      </c>
      <c r="EA506" s="113">
        <v>0</v>
      </c>
      <c r="EB506" s="113">
        <v>0</v>
      </c>
      <c r="EC506" s="113">
        <v>0</v>
      </c>
      <c r="ED506" s="113">
        <v>0</v>
      </c>
      <c r="EE506" s="113">
        <v>0</v>
      </c>
      <c r="EF506" s="113">
        <v>0</v>
      </c>
      <c r="EG506" s="113">
        <v>0</v>
      </c>
      <c r="EH506" s="113">
        <v>0</v>
      </c>
      <c r="EI506" s="113">
        <v>0</v>
      </c>
      <c r="EJ506" s="113">
        <v>0</v>
      </c>
      <c r="EK506" s="113">
        <v>0</v>
      </c>
      <c r="EL506" s="113">
        <v>0</v>
      </c>
      <c r="EM506" s="113">
        <v>0</v>
      </c>
      <c r="EN506" s="113">
        <v>0</v>
      </c>
      <c r="EO506" s="113">
        <v>0</v>
      </c>
      <c r="EP506" s="113">
        <v>0</v>
      </c>
      <c r="EQ506" s="113">
        <v>0</v>
      </c>
      <c r="ER506" s="113">
        <v>0</v>
      </c>
      <c r="ES506" s="113">
        <v>0</v>
      </c>
      <c r="ET506" s="113">
        <v>0</v>
      </c>
      <c r="EU506" s="113">
        <v>0</v>
      </c>
      <c r="EV506" s="113">
        <v>0</v>
      </c>
      <c r="EW506" s="113">
        <v>0</v>
      </c>
      <c r="EX506" s="113">
        <v>0</v>
      </c>
      <c r="EY506" s="113">
        <v>0</v>
      </c>
      <c r="EZ506" s="113">
        <v>0</v>
      </c>
      <c r="FA506" s="113">
        <v>0</v>
      </c>
      <c r="FB506" s="113">
        <v>0</v>
      </c>
      <c r="FC506" s="113">
        <v>0</v>
      </c>
      <c r="FD506" s="113">
        <v>0</v>
      </c>
      <c r="FE506" s="113">
        <v>0</v>
      </c>
      <c r="FF506" s="113">
        <v>0</v>
      </c>
      <c r="FG506" s="113">
        <v>0</v>
      </c>
      <c r="FH506" s="113">
        <v>0</v>
      </c>
      <c r="FI506" s="113">
        <v>0</v>
      </c>
      <c r="FJ506" s="113">
        <v>0</v>
      </c>
      <c r="FK506" s="113">
        <v>0</v>
      </c>
      <c r="FL506" s="113">
        <v>0</v>
      </c>
      <c r="FM506" s="113">
        <v>0</v>
      </c>
      <c r="FN506" s="113">
        <v>0</v>
      </c>
      <c r="FO506" s="113">
        <v>0</v>
      </c>
      <c r="FP506" s="113">
        <v>0</v>
      </c>
      <c r="FQ506" s="113">
        <v>0</v>
      </c>
      <c r="FR506" s="113">
        <v>0</v>
      </c>
      <c r="FS506" s="113">
        <v>0</v>
      </c>
      <c r="FT506" s="113">
        <v>0</v>
      </c>
      <c r="FU506" s="113">
        <v>0</v>
      </c>
      <c r="FV506" s="113">
        <v>0</v>
      </c>
      <c r="FW506" s="113">
        <v>0</v>
      </c>
      <c r="FX506" s="113">
        <v>0</v>
      </c>
      <c r="FY506" s="113">
        <v>0</v>
      </c>
      <c r="FZ506" s="113">
        <v>0</v>
      </c>
      <c r="GA506" s="113">
        <v>0</v>
      </c>
      <c r="GB506" s="113">
        <v>0</v>
      </c>
      <c r="GC506" s="113">
        <v>0</v>
      </c>
      <c r="GD506" s="113">
        <v>0</v>
      </c>
      <c r="GE506" s="113">
        <v>0</v>
      </c>
      <c r="GF506" s="113">
        <v>0</v>
      </c>
      <c r="GG506" s="113">
        <v>0</v>
      </c>
      <c r="GH506" s="113">
        <v>0</v>
      </c>
      <c r="GI506" s="113">
        <f>SUM(E506:GH506)</f>
        <v>10000</v>
      </c>
    </row>
    <row r="507" spans="1:191" ht="10.5">
      <c r="A507" s="7" t="s">
        <v>614</v>
      </c>
      <c r="B507" s="726" t="s">
        <v>615</v>
      </c>
      <c r="C507" s="726"/>
      <c r="D507" s="72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  <c r="AA507" s="116"/>
      <c r="AB507" s="116"/>
      <c r="AC507" s="116"/>
      <c r="AD507" s="116"/>
      <c r="AE507" s="116"/>
      <c r="AF507" s="116"/>
      <c r="AG507" s="116"/>
      <c r="AH507" s="116"/>
      <c r="AI507" s="116"/>
      <c r="AJ507" s="116"/>
      <c r="AK507" s="116"/>
      <c r="AL507" s="116"/>
      <c r="AM507" s="116"/>
      <c r="AN507" s="116"/>
      <c r="AO507" s="116"/>
      <c r="AP507" s="116"/>
      <c r="AQ507" s="116"/>
      <c r="AR507" s="116"/>
      <c r="AS507" s="116"/>
      <c r="AT507" s="116"/>
      <c r="AU507" s="116"/>
      <c r="AV507" s="116"/>
      <c r="AW507" s="116"/>
      <c r="AX507" s="116"/>
      <c r="AY507" s="116"/>
      <c r="AZ507" s="116"/>
      <c r="BA507" s="116"/>
      <c r="BB507" s="116"/>
      <c r="BC507" s="116"/>
      <c r="BD507" s="116"/>
      <c r="BE507" s="116"/>
      <c r="BF507" s="116"/>
      <c r="BG507" s="116"/>
      <c r="BH507" s="116"/>
      <c r="BI507" s="116"/>
      <c r="BJ507" s="116"/>
      <c r="BK507" s="116"/>
      <c r="BL507" s="116"/>
      <c r="BM507" s="116"/>
      <c r="BN507" s="116"/>
      <c r="BO507" s="116"/>
      <c r="BP507" s="116"/>
      <c r="BQ507" s="116"/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  <c r="EA507" s="116"/>
      <c r="EB507" s="116"/>
      <c r="EC507" s="116"/>
      <c r="ED507" s="116"/>
      <c r="EE507" s="116"/>
      <c r="EF507" s="116"/>
      <c r="EG507" s="116"/>
      <c r="EH507" s="116"/>
      <c r="EI507" s="116"/>
      <c r="EJ507" s="116"/>
      <c r="EK507" s="116"/>
      <c r="EL507" s="116"/>
      <c r="EM507" s="116"/>
      <c r="EN507" s="116"/>
      <c r="EO507" s="116"/>
      <c r="EP507" s="116"/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6"/>
      <c r="FA507" s="116"/>
      <c r="FB507" s="116"/>
      <c r="FC507" s="116"/>
      <c r="FD507" s="116"/>
      <c r="FE507" s="116"/>
      <c r="FF507" s="116"/>
      <c r="FG507" s="116"/>
      <c r="FH507" s="116"/>
      <c r="FI507" s="116"/>
      <c r="FJ507" s="116"/>
      <c r="FK507" s="116"/>
      <c r="FL507" s="116"/>
      <c r="FM507" s="116"/>
      <c r="FN507" s="116"/>
      <c r="FO507" s="116"/>
      <c r="FP507" s="116"/>
      <c r="FQ507" s="116"/>
      <c r="FR507" s="116"/>
      <c r="FS507" s="116"/>
      <c r="FT507" s="116"/>
      <c r="FU507" s="116"/>
      <c r="FV507" s="116"/>
      <c r="FW507" s="116"/>
      <c r="FX507" s="116"/>
      <c r="FY507" s="116"/>
      <c r="FZ507" s="116"/>
      <c r="GA507" s="116"/>
      <c r="GB507" s="116"/>
      <c r="GC507" s="116"/>
      <c r="GD507" s="116"/>
      <c r="GE507" s="116"/>
      <c r="GF507" s="116"/>
      <c r="GG507" s="116"/>
      <c r="GH507" s="116"/>
      <c r="GI507" s="116"/>
    </row>
    <row r="508" spans="1:191">
      <c r="A508" s="727" t="s">
        <v>0</v>
      </c>
      <c r="B508" s="727"/>
      <c r="C508" s="9" t="s">
        <v>313</v>
      </c>
      <c r="D508" t="s">
        <v>314</v>
      </c>
      <c r="E508" s="113">
        <v>0</v>
      </c>
      <c r="F508" s="113">
        <v>0</v>
      </c>
      <c r="G508" s="113">
        <v>0</v>
      </c>
      <c r="H508" s="113">
        <v>0</v>
      </c>
      <c r="I508" s="113">
        <v>0</v>
      </c>
      <c r="J508" s="113">
        <v>0</v>
      </c>
      <c r="K508" s="113">
        <v>0</v>
      </c>
      <c r="L508" s="113">
        <v>0</v>
      </c>
      <c r="M508" s="113">
        <v>0</v>
      </c>
      <c r="N508" s="113">
        <v>0</v>
      </c>
      <c r="O508" s="113">
        <v>0</v>
      </c>
      <c r="P508" s="113">
        <v>0</v>
      </c>
      <c r="Q508" s="113">
        <v>0</v>
      </c>
      <c r="R508" s="113">
        <v>0</v>
      </c>
      <c r="S508" s="113">
        <v>0</v>
      </c>
      <c r="T508" s="113">
        <v>0</v>
      </c>
      <c r="U508" s="113">
        <v>0</v>
      </c>
      <c r="V508" s="113">
        <v>0</v>
      </c>
      <c r="W508" s="113">
        <v>0</v>
      </c>
      <c r="X508" s="113">
        <v>0</v>
      </c>
      <c r="Y508" s="113">
        <v>0</v>
      </c>
      <c r="Z508" s="113">
        <v>0</v>
      </c>
      <c r="AA508" s="113">
        <v>0</v>
      </c>
      <c r="AB508" s="113">
        <v>0</v>
      </c>
      <c r="AC508" s="113">
        <v>0</v>
      </c>
      <c r="AD508" s="113">
        <v>0</v>
      </c>
      <c r="AE508" s="113">
        <v>0</v>
      </c>
      <c r="AF508" s="113">
        <v>0</v>
      </c>
      <c r="AG508" s="113">
        <v>0</v>
      </c>
      <c r="AH508" s="113">
        <v>0</v>
      </c>
      <c r="AI508" s="113">
        <v>0</v>
      </c>
      <c r="AJ508" s="113">
        <v>0</v>
      </c>
      <c r="AK508" s="113">
        <v>0</v>
      </c>
      <c r="AL508" s="113">
        <v>0</v>
      </c>
      <c r="AM508" s="113">
        <v>0</v>
      </c>
      <c r="AN508" s="113">
        <v>0</v>
      </c>
      <c r="AO508" s="113">
        <v>0</v>
      </c>
      <c r="AP508" s="113">
        <v>0</v>
      </c>
      <c r="AQ508" s="113">
        <v>0</v>
      </c>
      <c r="AR508" s="113">
        <v>0</v>
      </c>
      <c r="AS508" s="113">
        <v>0</v>
      </c>
      <c r="AT508" s="113">
        <v>0</v>
      </c>
      <c r="AU508" s="113">
        <v>0</v>
      </c>
      <c r="AV508" s="113">
        <v>0</v>
      </c>
      <c r="AW508" s="113">
        <v>0</v>
      </c>
      <c r="AX508" s="113">
        <v>0</v>
      </c>
      <c r="AY508" s="113">
        <v>0</v>
      </c>
      <c r="AZ508" s="113">
        <v>0</v>
      </c>
      <c r="BA508" s="113">
        <v>0</v>
      </c>
      <c r="BB508" s="113">
        <v>0</v>
      </c>
      <c r="BC508" s="113">
        <v>0</v>
      </c>
      <c r="BD508" s="113">
        <v>0</v>
      </c>
      <c r="BE508" s="113">
        <v>0</v>
      </c>
      <c r="BF508" s="113">
        <v>0</v>
      </c>
      <c r="BG508" s="113">
        <v>0</v>
      </c>
      <c r="BH508" s="113">
        <v>0</v>
      </c>
      <c r="BI508" s="113">
        <v>0</v>
      </c>
      <c r="BJ508" s="113">
        <v>0</v>
      </c>
      <c r="BK508" s="113">
        <v>0</v>
      </c>
      <c r="BL508" s="113">
        <v>0</v>
      </c>
      <c r="BM508" s="113">
        <v>0</v>
      </c>
      <c r="BN508" s="113">
        <v>0</v>
      </c>
      <c r="BO508" s="113">
        <v>0</v>
      </c>
      <c r="BP508" s="113">
        <v>0</v>
      </c>
      <c r="BQ508" s="113">
        <v>0</v>
      </c>
      <c r="BR508" s="113">
        <v>0</v>
      </c>
      <c r="BS508" s="113">
        <v>0</v>
      </c>
      <c r="BT508" s="113">
        <v>0</v>
      </c>
      <c r="BU508" s="113">
        <v>0</v>
      </c>
      <c r="BV508" s="113">
        <v>0</v>
      </c>
      <c r="BW508" s="113">
        <v>0</v>
      </c>
      <c r="BX508" s="113">
        <v>0</v>
      </c>
      <c r="BY508" s="113">
        <v>0</v>
      </c>
      <c r="BZ508" s="113">
        <v>0</v>
      </c>
      <c r="CA508" s="113">
        <v>0</v>
      </c>
      <c r="CB508" s="113">
        <v>0</v>
      </c>
      <c r="CC508" s="113">
        <v>0</v>
      </c>
      <c r="CD508" s="113">
        <v>0</v>
      </c>
      <c r="CE508" s="113">
        <v>0</v>
      </c>
      <c r="CF508" s="113">
        <v>0</v>
      </c>
      <c r="CG508" s="113">
        <v>0</v>
      </c>
      <c r="CH508" s="113">
        <v>0</v>
      </c>
      <c r="CI508" s="113">
        <v>0</v>
      </c>
      <c r="CJ508" s="113">
        <v>0</v>
      </c>
      <c r="CK508" s="113">
        <v>0</v>
      </c>
      <c r="CL508" s="113">
        <v>0</v>
      </c>
      <c r="CM508" s="113">
        <v>0</v>
      </c>
      <c r="CN508" s="113">
        <v>0</v>
      </c>
      <c r="CO508" s="113">
        <v>0</v>
      </c>
      <c r="CP508" s="113">
        <v>0</v>
      </c>
      <c r="CQ508" s="113">
        <v>0</v>
      </c>
      <c r="CR508" s="113">
        <v>0</v>
      </c>
      <c r="CS508" s="113">
        <v>0</v>
      </c>
      <c r="CT508" s="113">
        <v>0</v>
      </c>
      <c r="CU508" s="113">
        <v>0</v>
      </c>
      <c r="CV508" s="113">
        <v>0</v>
      </c>
      <c r="CW508" s="113">
        <v>0</v>
      </c>
      <c r="CX508" s="113">
        <v>0</v>
      </c>
      <c r="CY508" s="113">
        <v>0</v>
      </c>
      <c r="CZ508" s="113">
        <v>0</v>
      </c>
      <c r="DA508" s="113">
        <v>0</v>
      </c>
      <c r="DB508" s="113">
        <v>0</v>
      </c>
      <c r="DC508" s="113">
        <v>0</v>
      </c>
      <c r="DD508" s="113">
        <v>0</v>
      </c>
      <c r="DE508" s="113">
        <v>0</v>
      </c>
      <c r="DF508" s="113">
        <v>0</v>
      </c>
      <c r="DG508" s="113">
        <v>0</v>
      </c>
      <c r="DH508" s="113">
        <v>0</v>
      </c>
      <c r="DI508" s="113">
        <v>0</v>
      </c>
      <c r="DJ508" s="113">
        <v>0</v>
      </c>
      <c r="DK508" s="113">
        <v>0</v>
      </c>
      <c r="DL508" s="113">
        <v>0</v>
      </c>
      <c r="DM508" s="113">
        <v>0</v>
      </c>
      <c r="DN508" s="113">
        <v>0</v>
      </c>
      <c r="DO508" s="113">
        <v>0</v>
      </c>
      <c r="DP508" s="113">
        <v>0</v>
      </c>
      <c r="DQ508" s="113">
        <v>0</v>
      </c>
      <c r="DR508" s="113">
        <v>0</v>
      </c>
      <c r="DS508" s="113">
        <v>0</v>
      </c>
      <c r="DT508" s="113">
        <v>0</v>
      </c>
      <c r="DU508" s="113">
        <v>0</v>
      </c>
      <c r="DV508" s="113">
        <v>0</v>
      </c>
      <c r="DW508" s="113">
        <v>0</v>
      </c>
      <c r="DX508" s="113">
        <v>0</v>
      </c>
      <c r="DY508" s="113">
        <v>0</v>
      </c>
      <c r="DZ508" s="113">
        <v>0</v>
      </c>
      <c r="EA508" s="113">
        <v>0</v>
      </c>
      <c r="EB508" s="113">
        <v>0</v>
      </c>
      <c r="EC508" s="113">
        <v>0</v>
      </c>
      <c r="ED508" s="113">
        <v>0</v>
      </c>
      <c r="EE508" s="113">
        <v>0</v>
      </c>
      <c r="EF508" s="113">
        <v>0</v>
      </c>
      <c r="EG508" s="113">
        <v>0</v>
      </c>
      <c r="EH508" s="113">
        <v>0</v>
      </c>
      <c r="EI508" s="113">
        <v>0</v>
      </c>
      <c r="EJ508" s="113">
        <v>0</v>
      </c>
      <c r="EK508" s="113">
        <v>0</v>
      </c>
      <c r="EL508" s="113">
        <v>0</v>
      </c>
      <c r="EM508" s="113">
        <v>0</v>
      </c>
      <c r="EN508" s="113">
        <v>1000</v>
      </c>
      <c r="EO508" s="113">
        <v>0</v>
      </c>
      <c r="EP508" s="113">
        <v>0</v>
      </c>
      <c r="EQ508" s="113">
        <v>0</v>
      </c>
      <c r="ER508" s="113">
        <v>0</v>
      </c>
      <c r="ES508" s="113">
        <v>0</v>
      </c>
      <c r="ET508" s="113">
        <v>0</v>
      </c>
      <c r="EU508" s="113">
        <v>0</v>
      </c>
      <c r="EV508" s="113">
        <v>0</v>
      </c>
      <c r="EW508" s="113">
        <v>0</v>
      </c>
      <c r="EX508" s="113">
        <v>0</v>
      </c>
      <c r="EY508" s="113">
        <v>0</v>
      </c>
      <c r="EZ508" s="113">
        <v>0</v>
      </c>
      <c r="FA508" s="113">
        <v>0</v>
      </c>
      <c r="FB508" s="113">
        <v>0</v>
      </c>
      <c r="FC508" s="113">
        <v>0</v>
      </c>
      <c r="FD508" s="113">
        <v>0</v>
      </c>
      <c r="FE508" s="113">
        <v>0</v>
      </c>
      <c r="FF508" s="113">
        <v>0</v>
      </c>
      <c r="FG508" s="113">
        <v>0</v>
      </c>
      <c r="FH508" s="113">
        <v>0</v>
      </c>
      <c r="FI508" s="113">
        <v>0</v>
      </c>
      <c r="FJ508" s="113">
        <v>0</v>
      </c>
      <c r="FK508" s="113">
        <v>0</v>
      </c>
      <c r="FL508" s="113">
        <v>0</v>
      </c>
      <c r="FM508" s="113">
        <v>0</v>
      </c>
      <c r="FN508" s="113">
        <v>0</v>
      </c>
      <c r="FO508" s="113">
        <v>0</v>
      </c>
      <c r="FP508" s="113">
        <v>0</v>
      </c>
      <c r="FQ508" s="113">
        <v>0</v>
      </c>
      <c r="FR508" s="113">
        <v>0</v>
      </c>
      <c r="FS508" s="113">
        <v>0</v>
      </c>
      <c r="FT508" s="113">
        <v>0</v>
      </c>
      <c r="FU508" s="113">
        <v>0</v>
      </c>
      <c r="FV508" s="113">
        <v>0</v>
      </c>
      <c r="FW508" s="113">
        <v>0</v>
      </c>
      <c r="FX508" s="113">
        <v>0</v>
      </c>
      <c r="FY508" s="113">
        <v>0</v>
      </c>
      <c r="FZ508" s="113">
        <v>0</v>
      </c>
      <c r="GA508" s="113">
        <v>0</v>
      </c>
      <c r="GB508" s="113">
        <v>0</v>
      </c>
      <c r="GC508" s="113">
        <v>0</v>
      </c>
      <c r="GD508" s="113">
        <v>0</v>
      </c>
      <c r="GE508" s="113">
        <v>0</v>
      </c>
      <c r="GF508" s="113">
        <v>0</v>
      </c>
      <c r="GG508" s="113">
        <v>0</v>
      </c>
      <c r="GH508" s="113">
        <v>0</v>
      </c>
      <c r="GI508" s="113">
        <f>SUM(E508:GH508)</f>
        <v>1000</v>
      </c>
    </row>
    <row r="509" spans="1:191" ht="10.5">
      <c r="A509" s="7" t="s">
        <v>616</v>
      </c>
      <c r="B509" s="726" t="s">
        <v>617</v>
      </c>
      <c r="C509" s="726"/>
      <c r="D509" s="72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  <c r="AA509" s="116"/>
      <c r="AB509" s="116"/>
      <c r="AC509" s="116"/>
      <c r="AD509" s="116"/>
      <c r="AE509" s="116"/>
      <c r="AF509" s="116"/>
      <c r="AG509" s="116"/>
      <c r="AH509" s="116"/>
      <c r="AI509" s="116"/>
      <c r="AJ509" s="116"/>
      <c r="AK509" s="116"/>
      <c r="AL509" s="116"/>
      <c r="AM509" s="116"/>
      <c r="AN509" s="116"/>
      <c r="AO509" s="116"/>
      <c r="AP509" s="116"/>
      <c r="AQ509" s="116"/>
      <c r="AR509" s="116"/>
      <c r="AS509" s="116"/>
      <c r="AT509" s="116"/>
      <c r="AU509" s="116"/>
      <c r="AV509" s="116"/>
      <c r="AW509" s="116"/>
      <c r="AX509" s="116"/>
      <c r="AY509" s="116"/>
      <c r="AZ509" s="116"/>
      <c r="BA509" s="116"/>
      <c r="BB509" s="116"/>
      <c r="BC509" s="116"/>
      <c r="BD509" s="116"/>
      <c r="BE509" s="116"/>
      <c r="BF509" s="116"/>
      <c r="BG509" s="116"/>
      <c r="BH509" s="116"/>
      <c r="BI509" s="116"/>
      <c r="BJ509" s="116"/>
      <c r="BK509" s="116"/>
      <c r="BL509" s="116"/>
      <c r="BM509" s="116"/>
      <c r="BN509" s="116"/>
      <c r="BO509" s="116"/>
      <c r="BP509" s="116"/>
      <c r="BQ509" s="116"/>
      <c r="BR509" s="116"/>
      <c r="BS509" s="116"/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  <c r="DO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Y509" s="116"/>
      <c r="DZ509" s="116"/>
      <c r="EA509" s="116"/>
      <c r="EB509" s="116"/>
      <c r="EC509" s="116"/>
      <c r="ED509" s="116"/>
      <c r="EE509" s="116"/>
      <c r="EF509" s="116"/>
      <c r="EG509" s="116"/>
      <c r="EH509" s="116"/>
      <c r="EI509" s="116"/>
      <c r="EJ509" s="116"/>
      <c r="EK509" s="116"/>
      <c r="EL509" s="116"/>
      <c r="EM509" s="116"/>
      <c r="EN509" s="116"/>
      <c r="EO509" s="116"/>
      <c r="EP509" s="116"/>
      <c r="EQ509" s="116"/>
      <c r="ER509" s="116"/>
      <c r="ES509" s="116"/>
      <c r="ET509" s="116"/>
      <c r="EU509" s="116"/>
      <c r="EV509" s="116"/>
      <c r="EW509" s="116"/>
      <c r="EX509" s="116"/>
      <c r="EY509" s="116"/>
      <c r="EZ509" s="116"/>
      <c r="FA509" s="116"/>
      <c r="FB509" s="116"/>
      <c r="FC509" s="116"/>
      <c r="FD509" s="116"/>
      <c r="FE509" s="116"/>
      <c r="FF509" s="116"/>
      <c r="FG509" s="116"/>
      <c r="FH509" s="116"/>
      <c r="FI509" s="116"/>
      <c r="FJ509" s="116"/>
      <c r="FK509" s="116"/>
      <c r="FL509" s="116"/>
      <c r="FM509" s="116"/>
      <c r="FN509" s="116"/>
      <c r="FO509" s="116"/>
      <c r="FP509" s="116"/>
      <c r="FQ509" s="116"/>
      <c r="FR509" s="116"/>
      <c r="FS509" s="116"/>
      <c r="FT509" s="116"/>
      <c r="FU509" s="116"/>
      <c r="FV509" s="116"/>
      <c r="FW509" s="116"/>
      <c r="FX509" s="116"/>
      <c r="FY509" s="116"/>
      <c r="FZ509" s="116"/>
      <c r="GA509" s="116"/>
      <c r="GB509" s="116"/>
      <c r="GC509" s="116"/>
      <c r="GD509" s="116"/>
      <c r="GE509" s="116"/>
      <c r="GF509" s="116"/>
      <c r="GG509" s="116"/>
      <c r="GH509" s="116"/>
      <c r="GI509" s="116"/>
    </row>
    <row r="510" spans="1:191">
      <c r="A510" s="727" t="s">
        <v>0</v>
      </c>
      <c r="B510" s="727"/>
      <c r="C510" s="9" t="s">
        <v>313</v>
      </c>
      <c r="D510" t="s">
        <v>314</v>
      </c>
      <c r="E510" s="113">
        <v>0</v>
      </c>
      <c r="F510" s="113">
        <v>0</v>
      </c>
      <c r="G510" s="113">
        <v>0</v>
      </c>
      <c r="H510" s="113">
        <v>0</v>
      </c>
      <c r="I510" s="113">
        <v>0</v>
      </c>
      <c r="J510" s="113">
        <v>0</v>
      </c>
      <c r="K510" s="113">
        <v>0</v>
      </c>
      <c r="L510" s="113">
        <v>0</v>
      </c>
      <c r="M510" s="113">
        <v>0</v>
      </c>
      <c r="N510" s="113">
        <v>0</v>
      </c>
      <c r="O510" s="113">
        <v>0</v>
      </c>
      <c r="P510" s="113">
        <v>0</v>
      </c>
      <c r="Q510" s="113">
        <v>0</v>
      </c>
      <c r="R510" s="113">
        <v>0</v>
      </c>
      <c r="S510" s="113">
        <v>0</v>
      </c>
      <c r="T510" s="113">
        <v>0</v>
      </c>
      <c r="U510" s="113">
        <v>0</v>
      </c>
      <c r="V510" s="113">
        <v>0</v>
      </c>
      <c r="W510" s="113">
        <v>0</v>
      </c>
      <c r="X510" s="113">
        <v>0</v>
      </c>
      <c r="Y510" s="113">
        <v>0</v>
      </c>
      <c r="Z510" s="113">
        <v>0</v>
      </c>
      <c r="AA510" s="113">
        <v>0</v>
      </c>
      <c r="AB510" s="113">
        <v>0</v>
      </c>
      <c r="AC510" s="113">
        <v>0</v>
      </c>
      <c r="AD510" s="113">
        <v>0</v>
      </c>
      <c r="AE510" s="113">
        <v>0</v>
      </c>
      <c r="AF510" s="113">
        <v>0</v>
      </c>
      <c r="AG510" s="113">
        <v>0</v>
      </c>
      <c r="AH510" s="113">
        <v>0</v>
      </c>
      <c r="AI510" s="113">
        <v>0</v>
      </c>
      <c r="AJ510" s="113">
        <v>0</v>
      </c>
      <c r="AK510" s="113">
        <v>0</v>
      </c>
      <c r="AL510" s="113">
        <v>0</v>
      </c>
      <c r="AM510" s="113">
        <v>0</v>
      </c>
      <c r="AN510" s="113">
        <v>0</v>
      </c>
      <c r="AO510" s="113">
        <v>0</v>
      </c>
      <c r="AP510" s="113">
        <v>0</v>
      </c>
      <c r="AQ510" s="113">
        <v>0</v>
      </c>
      <c r="AR510" s="113">
        <v>0</v>
      </c>
      <c r="AS510" s="113">
        <v>0</v>
      </c>
      <c r="AT510" s="113">
        <v>0</v>
      </c>
      <c r="AU510" s="113">
        <v>0</v>
      </c>
      <c r="AV510" s="113">
        <v>0</v>
      </c>
      <c r="AW510" s="113">
        <v>0</v>
      </c>
      <c r="AX510" s="113">
        <v>0</v>
      </c>
      <c r="AY510" s="113">
        <v>0</v>
      </c>
      <c r="AZ510" s="113">
        <v>0</v>
      </c>
      <c r="BA510" s="113">
        <v>0</v>
      </c>
      <c r="BB510" s="113">
        <v>0</v>
      </c>
      <c r="BC510" s="113">
        <v>0</v>
      </c>
      <c r="BD510" s="113">
        <v>0</v>
      </c>
      <c r="BE510" s="113">
        <v>0</v>
      </c>
      <c r="BF510" s="113">
        <v>0</v>
      </c>
      <c r="BG510" s="113">
        <v>0</v>
      </c>
      <c r="BH510" s="113">
        <v>0</v>
      </c>
      <c r="BI510" s="113">
        <v>0</v>
      </c>
      <c r="BJ510" s="113">
        <v>0</v>
      </c>
      <c r="BK510" s="113">
        <v>0</v>
      </c>
      <c r="BL510" s="113">
        <v>0</v>
      </c>
      <c r="BM510" s="113">
        <v>0</v>
      </c>
      <c r="BN510" s="113">
        <v>0</v>
      </c>
      <c r="BO510" s="113">
        <v>0</v>
      </c>
      <c r="BP510" s="113">
        <v>0</v>
      </c>
      <c r="BQ510" s="113">
        <v>0</v>
      </c>
      <c r="BR510" s="113">
        <v>0</v>
      </c>
      <c r="BS510" s="113">
        <v>0</v>
      </c>
      <c r="BT510" s="113">
        <v>0</v>
      </c>
      <c r="BU510" s="113">
        <v>0</v>
      </c>
      <c r="BV510" s="113">
        <v>0</v>
      </c>
      <c r="BW510" s="113">
        <v>0</v>
      </c>
      <c r="BX510" s="113">
        <v>0</v>
      </c>
      <c r="BY510" s="113">
        <v>0</v>
      </c>
      <c r="BZ510" s="113">
        <v>0</v>
      </c>
      <c r="CA510" s="113">
        <v>0</v>
      </c>
      <c r="CB510" s="113">
        <v>0</v>
      </c>
      <c r="CC510" s="113">
        <v>0</v>
      </c>
      <c r="CD510" s="113">
        <v>0</v>
      </c>
      <c r="CE510" s="113">
        <v>0</v>
      </c>
      <c r="CF510" s="113">
        <v>0</v>
      </c>
      <c r="CG510" s="113">
        <v>0</v>
      </c>
      <c r="CH510" s="113">
        <v>0</v>
      </c>
      <c r="CI510" s="113">
        <v>0</v>
      </c>
      <c r="CJ510" s="113">
        <v>0</v>
      </c>
      <c r="CK510" s="113">
        <v>0</v>
      </c>
      <c r="CL510" s="113">
        <v>0</v>
      </c>
      <c r="CM510" s="113">
        <v>0</v>
      </c>
      <c r="CN510" s="113">
        <v>0</v>
      </c>
      <c r="CO510" s="113">
        <v>0</v>
      </c>
      <c r="CP510" s="113">
        <v>0</v>
      </c>
      <c r="CQ510" s="113">
        <v>0</v>
      </c>
      <c r="CR510" s="113">
        <v>0</v>
      </c>
      <c r="CS510" s="113">
        <v>0</v>
      </c>
      <c r="CT510" s="113">
        <v>0</v>
      </c>
      <c r="CU510" s="113">
        <v>0</v>
      </c>
      <c r="CV510" s="113">
        <v>0</v>
      </c>
      <c r="CW510" s="113">
        <v>0</v>
      </c>
      <c r="CX510" s="113">
        <v>0</v>
      </c>
      <c r="CY510" s="113">
        <v>0</v>
      </c>
      <c r="CZ510" s="113">
        <v>0</v>
      </c>
      <c r="DA510" s="113">
        <v>0</v>
      </c>
      <c r="DB510" s="113">
        <v>0</v>
      </c>
      <c r="DC510" s="113">
        <v>0</v>
      </c>
      <c r="DD510" s="113">
        <v>0</v>
      </c>
      <c r="DE510" s="113">
        <v>0</v>
      </c>
      <c r="DF510" s="113">
        <v>0</v>
      </c>
      <c r="DG510" s="113">
        <v>0</v>
      </c>
      <c r="DH510" s="113">
        <v>0</v>
      </c>
      <c r="DI510" s="113">
        <v>0</v>
      </c>
      <c r="DJ510" s="113">
        <v>0</v>
      </c>
      <c r="DK510" s="113">
        <v>0</v>
      </c>
      <c r="DL510" s="113">
        <v>0</v>
      </c>
      <c r="DM510" s="113">
        <v>0</v>
      </c>
      <c r="DN510" s="113">
        <v>0</v>
      </c>
      <c r="DO510" s="113">
        <v>0</v>
      </c>
      <c r="DP510" s="113">
        <v>0</v>
      </c>
      <c r="DQ510" s="113">
        <v>0</v>
      </c>
      <c r="DR510" s="113">
        <v>0</v>
      </c>
      <c r="DS510" s="113">
        <v>0</v>
      </c>
      <c r="DT510" s="113">
        <v>0</v>
      </c>
      <c r="DU510" s="113">
        <v>0</v>
      </c>
      <c r="DV510" s="113">
        <v>0</v>
      </c>
      <c r="DW510" s="113">
        <v>0</v>
      </c>
      <c r="DX510" s="113">
        <v>0</v>
      </c>
      <c r="DY510" s="113">
        <v>0</v>
      </c>
      <c r="DZ510" s="113">
        <v>0</v>
      </c>
      <c r="EA510" s="113">
        <v>0</v>
      </c>
      <c r="EB510" s="113">
        <v>0</v>
      </c>
      <c r="EC510" s="113">
        <v>0</v>
      </c>
      <c r="ED510" s="113">
        <v>0</v>
      </c>
      <c r="EE510" s="113">
        <v>0</v>
      </c>
      <c r="EF510" s="113">
        <v>0</v>
      </c>
      <c r="EG510" s="113">
        <v>0</v>
      </c>
      <c r="EH510" s="113">
        <v>0</v>
      </c>
      <c r="EI510" s="113">
        <v>0</v>
      </c>
      <c r="EJ510" s="113">
        <v>0</v>
      </c>
      <c r="EK510" s="113">
        <v>0</v>
      </c>
      <c r="EL510" s="113">
        <v>0</v>
      </c>
      <c r="EM510" s="113">
        <v>0</v>
      </c>
      <c r="EN510" s="113">
        <v>0</v>
      </c>
      <c r="EO510" s="113">
        <v>0</v>
      </c>
      <c r="EP510" s="113">
        <v>29429.96</v>
      </c>
      <c r="EQ510" s="113">
        <v>0</v>
      </c>
      <c r="ER510" s="113">
        <v>0</v>
      </c>
      <c r="ES510" s="113">
        <v>0</v>
      </c>
      <c r="ET510" s="113">
        <v>0</v>
      </c>
      <c r="EU510" s="113">
        <v>0</v>
      </c>
      <c r="EV510" s="113">
        <v>0</v>
      </c>
      <c r="EW510" s="113">
        <v>0</v>
      </c>
      <c r="EX510" s="113">
        <v>0</v>
      </c>
      <c r="EY510" s="113">
        <v>0</v>
      </c>
      <c r="EZ510" s="113">
        <v>0</v>
      </c>
      <c r="FA510" s="113">
        <v>0</v>
      </c>
      <c r="FB510" s="113">
        <v>0</v>
      </c>
      <c r="FC510" s="113">
        <v>0</v>
      </c>
      <c r="FD510" s="113">
        <v>0</v>
      </c>
      <c r="FE510" s="113">
        <v>0</v>
      </c>
      <c r="FF510" s="113">
        <v>0</v>
      </c>
      <c r="FG510" s="113">
        <v>0</v>
      </c>
      <c r="FH510" s="113">
        <v>0</v>
      </c>
      <c r="FI510" s="113">
        <v>0</v>
      </c>
      <c r="FJ510" s="113">
        <v>0</v>
      </c>
      <c r="FK510" s="113">
        <v>0</v>
      </c>
      <c r="FL510" s="113">
        <v>0</v>
      </c>
      <c r="FM510" s="113">
        <v>0</v>
      </c>
      <c r="FN510" s="113">
        <v>0</v>
      </c>
      <c r="FO510" s="113">
        <v>0</v>
      </c>
      <c r="FP510" s="113">
        <v>0</v>
      </c>
      <c r="FQ510" s="113">
        <v>0</v>
      </c>
      <c r="FR510" s="113">
        <v>0</v>
      </c>
      <c r="FS510" s="113">
        <v>0</v>
      </c>
      <c r="FT510" s="113">
        <v>0</v>
      </c>
      <c r="FU510" s="113">
        <v>0</v>
      </c>
      <c r="FV510" s="113">
        <v>0</v>
      </c>
      <c r="FW510" s="113">
        <v>0</v>
      </c>
      <c r="FX510" s="113">
        <v>0</v>
      </c>
      <c r="FY510" s="113">
        <v>0</v>
      </c>
      <c r="FZ510" s="113">
        <v>0</v>
      </c>
      <c r="GA510" s="113">
        <v>0</v>
      </c>
      <c r="GB510" s="113">
        <v>0</v>
      </c>
      <c r="GC510" s="113">
        <v>0</v>
      </c>
      <c r="GD510" s="113">
        <v>0</v>
      </c>
      <c r="GE510" s="113">
        <v>0</v>
      </c>
      <c r="GF510" s="113">
        <v>0</v>
      </c>
      <c r="GG510" s="113">
        <v>0</v>
      </c>
      <c r="GH510" s="113">
        <v>0</v>
      </c>
      <c r="GI510" s="113">
        <f>SUM(E510:GH510)</f>
        <v>29429.96</v>
      </c>
    </row>
    <row r="511" spans="1:191" ht="10.5">
      <c r="A511" s="7" t="s">
        <v>618</v>
      </c>
      <c r="B511" s="726" t="s">
        <v>619</v>
      </c>
      <c r="C511" s="726"/>
      <c r="D511" s="72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  <c r="AA511" s="116"/>
      <c r="AB511" s="116"/>
      <c r="AC511" s="116"/>
      <c r="AD511" s="116"/>
      <c r="AE511" s="116"/>
      <c r="AF511" s="116"/>
      <c r="AG511" s="116"/>
      <c r="AH511" s="116"/>
      <c r="AI511" s="116"/>
      <c r="AJ511" s="116"/>
      <c r="AK511" s="116"/>
      <c r="AL511" s="116"/>
      <c r="AM511" s="116"/>
      <c r="AN511" s="116"/>
      <c r="AO511" s="116"/>
      <c r="AP511" s="116"/>
      <c r="AQ511" s="116"/>
      <c r="AR511" s="116"/>
      <c r="AS511" s="116"/>
      <c r="AT511" s="116"/>
      <c r="AU511" s="116"/>
      <c r="AV511" s="116"/>
      <c r="AW511" s="116"/>
      <c r="AX511" s="116"/>
      <c r="AY511" s="116"/>
      <c r="AZ511" s="116"/>
      <c r="BA511" s="116"/>
      <c r="BB511" s="116"/>
      <c r="BC511" s="116"/>
      <c r="BD511" s="116"/>
      <c r="BE511" s="116"/>
      <c r="BF511" s="116"/>
      <c r="BG511" s="116"/>
      <c r="BH511" s="116"/>
      <c r="BI511" s="116"/>
      <c r="BJ511" s="116"/>
      <c r="BK511" s="116"/>
      <c r="BL511" s="116"/>
      <c r="BM511" s="116"/>
      <c r="BN511" s="116"/>
      <c r="BO511" s="116"/>
      <c r="BP511" s="116"/>
      <c r="BQ511" s="116"/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6"/>
      <c r="CB511" s="116"/>
      <c r="CC511" s="116"/>
      <c r="CD511" s="116"/>
      <c r="CE511" s="116"/>
      <c r="CF511" s="116"/>
      <c r="CG511" s="116"/>
      <c r="CH511" s="116"/>
      <c r="CI511" s="116"/>
      <c r="CJ511" s="116"/>
      <c r="CK511" s="116"/>
      <c r="CL511" s="116"/>
      <c r="CM511" s="116"/>
      <c r="CN511" s="116"/>
      <c r="CO511" s="116"/>
      <c r="CP511" s="116"/>
      <c r="CQ511" s="116"/>
      <c r="CR511" s="116"/>
      <c r="CS511" s="116"/>
      <c r="CT511" s="116"/>
      <c r="CU511" s="116"/>
      <c r="CV511" s="116"/>
      <c r="CW511" s="116"/>
      <c r="CX511" s="116"/>
      <c r="CY511" s="116"/>
      <c r="CZ511" s="116"/>
      <c r="DA511" s="116"/>
      <c r="DB511" s="116"/>
      <c r="DC511" s="116"/>
      <c r="DD511" s="116"/>
      <c r="DE511" s="116"/>
      <c r="DF511" s="116"/>
      <c r="DG511" s="116"/>
      <c r="DH511" s="116"/>
      <c r="DI511" s="116"/>
      <c r="DJ511" s="116"/>
      <c r="DK511" s="116"/>
      <c r="DL511" s="116"/>
      <c r="DM511" s="116"/>
      <c r="DN511" s="116"/>
      <c r="DO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Y511" s="116"/>
      <c r="DZ511" s="116"/>
      <c r="EA511" s="116"/>
      <c r="EB511" s="116"/>
      <c r="EC511" s="116"/>
      <c r="ED511" s="116"/>
      <c r="EE511" s="116"/>
      <c r="EF511" s="116"/>
      <c r="EG511" s="116"/>
      <c r="EH511" s="116"/>
      <c r="EI511" s="116"/>
      <c r="EJ511" s="116"/>
      <c r="EK511" s="116"/>
      <c r="EL511" s="116"/>
      <c r="EM511" s="116"/>
      <c r="EN511" s="116"/>
      <c r="EO511" s="116"/>
      <c r="EP511" s="116"/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6"/>
      <c r="FA511" s="116"/>
      <c r="FB511" s="116"/>
      <c r="FC511" s="116"/>
      <c r="FD511" s="116"/>
      <c r="FE511" s="116"/>
      <c r="FF511" s="116"/>
      <c r="FG511" s="116"/>
      <c r="FH511" s="116"/>
      <c r="FI511" s="116"/>
      <c r="FJ511" s="116"/>
      <c r="FK511" s="116"/>
      <c r="FL511" s="116"/>
      <c r="FM511" s="116"/>
      <c r="FN511" s="116"/>
      <c r="FO511" s="116"/>
      <c r="FP511" s="116"/>
      <c r="FQ511" s="116"/>
      <c r="FR511" s="116"/>
      <c r="FS511" s="116"/>
      <c r="FT511" s="116"/>
      <c r="FU511" s="116"/>
      <c r="FV511" s="116"/>
      <c r="FW511" s="116"/>
      <c r="FX511" s="116"/>
      <c r="FY511" s="116"/>
      <c r="FZ511" s="116"/>
      <c r="GA511" s="116"/>
      <c r="GB511" s="116"/>
      <c r="GC511" s="116"/>
      <c r="GD511" s="116"/>
      <c r="GE511" s="116"/>
      <c r="GF511" s="116"/>
      <c r="GG511" s="116"/>
      <c r="GH511" s="116"/>
      <c r="GI511" s="116"/>
    </row>
    <row r="512" spans="1:191">
      <c r="A512" s="727" t="s">
        <v>0</v>
      </c>
      <c r="B512" s="727"/>
      <c r="C512" s="9" t="s">
        <v>313</v>
      </c>
      <c r="D512" t="s">
        <v>314</v>
      </c>
      <c r="E512" s="113">
        <v>0</v>
      </c>
      <c r="F512" s="113">
        <v>0</v>
      </c>
      <c r="G512" s="113">
        <v>0</v>
      </c>
      <c r="H512" s="113">
        <v>0</v>
      </c>
      <c r="I512" s="113">
        <v>0</v>
      </c>
      <c r="J512" s="113">
        <v>0</v>
      </c>
      <c r="K512" s="113">
        <v>0</v>
      </c>
      <c r="L512" s="113">
        <v>0</v>
      </c>
      <c r="M512" s="113">
        <v>0</v>
      </c>
      <c r="N512" s="113">
        <v>0</v>
      </c>
      <c r="O512" s="113">
        <v>0</v>
      </c>
      <c r="P512" s="113">
        <v>0</v>
      </c>
      <c r="Q512" s="113">
        <v>0</v>
      </c>
      <c r="R512" s="113">
        <v>0</v>
      </c>
      <c r="S512" s="113">
        <v>0</v>
      </c>
      <c r="T512" s="113">
        <v>0</v>
      </c>
      <c r="U512" s="113">
        <v>0</v>
      </c>
      <c r="V512" s="113">
        <v>0</v>
      </c>
      <c r="W512" s="113">
        <v>0</v>
      </c>
      <c r="X512" s="113">
        <v>0</v>
      </c>
      <c r="Y512" s="113">
        <v>0</v>
      </c>
      <c r="Z512" s="113">
        <v>0</v>
      </c>
      <c r="AA512" s="113">
        <v>0</v>
      </c>
      <c r="AB512" s="113">
        <v>0</v>
      </c>
      <c r="AC512" s="113">
        <v>0</v>
      </c>
      <c r="AD512" s="113">
        <v>0</v>
      </c>
      <c r="AE512" s="113">
        <v>0</v>
      </c>
      <c r="AF512" s="113">
        <v>0</v>
      </c>
      <c r="AG512" s="113">
        <v>0</v>
      </c>
      <c r="AH512" s="113">
        <v>0</v>
      </c>
      <c r="AI512" s="113">
        <v>0</v>
      </c>
      <c r="AJ512" s="113">
        <v>0</v>
      </c>
      <c r="AK512" s="113">
        <v>0</v>
      </c>
      <c r="AL512" s="113">
        <v>0</v>
      </c>
      <c r="AM512" s="113">
        <v>0</v>
      </c>
      <c r="AN512" s="113">
        <v>0</v>
      </c>
      <c r="AO512" s="113">
        <v>0</v>
      </c>
      <c r="AP512" s="113">
        <v>0</v>
      </c>
      <c r="AQ512" s="113">
        <v>0</v>
      </c>
      <c r="AR512" s="113">
        <v>0</v>
      </c>
      <c r="AS512" s="113">
        <v>0</v>
      </c>
      <c r="AT512" s="113">
        <v>0</v>
      </c>
      <c r="AU512" s="113">
        <v>0</v>
      </c>
      <c r="AV512" s="113">
        <v>0</v>
      </c>
      <c r="AW512" s="113">
        <v>0</v>
      </c>
      <c r="AX512" s="113">
        <v>0</v>
      </c>
      <c r="AY512" s="113">
        <v>0</v>
      </c>
      <c r="AZ512" s="113">
        <v>0</v>
      </c>
      <c r="BA512" s="113">
        <v>0</v>
      </c>
      <c r="BB512" s="113">
        <v>0</v>
      </c>
      <c r="BC512" s="113">
        <v>0</v>
      </c>
      <c r="BD512" s="113">
        <v>0</v>
      </c>
      <c r="BE512" s="113">
        <v>0</v>
      </c>
      <c r="BF512" s="113">
        <v>0</v>
      </c>
      <c r="BG512" s="113">
        <v>0</v>
      </c>
      <c r="BH512" s="113">
        <v>0</v>
      </c>
      <c r="BI512" s="113">
        <v>0</v>
      </c>
      <c r="BJ512" s="113">
        <v>0</v>
      </c>
      <c r="BK512" s="113">
        <v>0</v>
      </c>
      <c r="BL512" s="113">
        <v>0</v>
      </c>
      <c r="BM512" s="113">
        <v>0</v>
      </c>
      <c r="BN512" s="113">
        <v>0</v>
      </c>
      <c r="BO512" s="113">
        <v>0</v>
      </c>
      <c r="BP512" s="113">
        <v>0</v>
      </c>
      <c r="BQ512" s="113">
        <v>0</v>
      </c>
      <c r="BR512" s="113">
        <v>0</v>
      </c>
      <c r="BS512" s="113">
        <v>0</v>
      </c>
      <c r="BT512" s="113">
        <v>0</v>
      </c>
      <c r="BU512" s="113">
        <v>0</v>
      </c>
      <c r="BV512" s="113">
        <v>0</v>
      </c>
      <c r="BW512" s="113">
        <v>0</v>
      </c>
      <c r="BX512" s="113">
        <v>0</v>
      </c>
      <c r="BY512" s="113">
        <v>0</v>
      </c>
      <c r="BZ512" s="113">
        <v>0</v>
      </c>
      <c r="CA512" s="113">
        <v>0</v>
      </c>
      <c r="CB512" s="113">
        <v>0</v>
      </c>
      <c r="CC512" s="113">
        <v>0</v>
      </c>
      <c r="CD512" s="113">
        <v>0</v>
      </c>
      <c r="CE512" s="113">
        <v>0</v>
      </c>
      <c r="CF512" s="113">
        <v>0</v>
      </c>
      <c r="CG512" s="113">
        <v>0</v>
      </c>
      <c r="CH512" s="113">
        <v>0</v>
      </c>
      <c r="CI512" s="113">
        <v>0</v>
      </c>
      <c r="CJ512" s="113">
        <v>0</v>
      </c>
      <c r="CK512" s="113">
        <v>0</v>
      </c>
      <c r="CL512" s="113">
        <v>0</v>
      </c>
      <c r="CM512" s="113">
        <v>0</v>
      </c>
      <c r="CN512" s="113">
        <v>0</v>
      </c>
      <c r="CO512" s="113">
        <v>0</v>
      </c>
      <c r="CP512" s="113">
        <v>0</v>
      </c>
      <c r="CQ512" s="113">
        <v>0</v>
      </c>
      <c r="CR512" s="113">
        <v>0</v>
      </c>
      <c r="CS512" s="113">
        <v>0</v>
      </c>
      <c r="CT512" s="113">
        <v>0</v>
      </c>
      <c r="CU512" s="113">
        <v>0</v>
      </c>
      <c r="CV512" s="113">
        <v>0</v>
      </c>
      <c r="CW512" s="113">
        <v>0</v>
      </c>
      <c r="CX512" s="113">
        <v>0</v>
      </c>
      <c r="CY512" s="113">
        <v>0</v>
      </c>
      <c r="CZ512" s="113">
        <v>0</v>
      </c>
      <c r="DA512" s="113">
        <v>0</v>
      </c>
      <c r="DB512" s="113">
        <v>0</v>
      </c>
      <c r="DC512" s="113">
        <v>0</v>
      </c>
      <c r="DD512" s="113">
        <v>0</v>
      </c>
      <c r="DE512" s="113">
        <v>0</v>
      </c>
      <c r="DF512" s="113">
        <v>0</v>
      </c>
      <c r="DG512" s="113">
        <v>0</v>
      </c>
      <c r="DH512" s="113">
        <v>0</v>
      </c>
      <c r="DI512" s="113">
        <v>0</v>
      </c>
      <c r="DJ512" s="113">
        <v>5000</v>
      </c>
      <c r="DK512" s="113">
        <v>0</v>
      </c>
      <c r="DL512" s="113">
        <v>0</v>
      </c>
      <c r="DM512" s="113">
        <v>0</v>
      </c>
      <c r="DN512" s="113">
        <v>0</v>
      </c>
      <c r="DO512" s="113">
        <v>0</v>
      </c>
      <c r="DP512" s="113">
        <v>0</v>
      </c>
      <c r="DQ512" s="113">
        <v>0</v>
      </c>
      <c r="DR512" s="113">
        <v>0</v>
      </c>
      <c r="DS512" s="113">
        <v>0</v>
      </c>
      <c r="DT512" s="113">
        <v>0</v>
      </c>
      <c r="DU512" s="113">
        <v>0</v>
      </c>
      <c r="DV512" s="113">
        <v>0</v>
      </c>
      <c r="DW512" s="113">
        <v>0</v>
      </c>
      <c r="DX512" s="113">
        <v>0</v>
      </c>
      <c r="DY512" s="113">
        <v>0</v>
      </c>
      <c r="DZ512" s="113">
        <v>0</v>
      </c>
      <c r="EA512" s="113">
        <v>0</v>
      </c>
      <c r="EB512" s="113">
        <v>0</v>
      </c>
      <c r="EC512" s="113">
        <v>0</v>
      </c>
      <c r="ED512" s="113">
        <v>0</v>
      </c>
      <c r="EE512" s="113">
        <v>0</v>
      </c>
      <c r="EF512" s="113">
        <v>0</v>
      </c>
      <c r="EG512" s="113">
        <v>0</v>
      </c>
      <c r="EH512" s="113">
        <v>0</v>
      </c>
      <c r="EI512" s="113">
        <v>0</v>
      </c>
      <c r="EJ512" s="113">
        <v>0</v>
      </c>
      <c r="EK512" s="113">
        <v>0</v>
      </c>
      <c r="EL512" s="113">
        <v>0</v>
      </c>
      <c r="EM512" s="113">
        <v>0</v>
      </c>
      <c r="EN512" s="113">
        <v>0</v>
      </c>
      <c r="EO512" s="113">
        <v>0</v>
      </c>
      <c r="EP512" s="113">
        <v>0</v>
      </c>
      <c r="EQ512" s="113">
        <v>0</v>
      </c>
      <c r="ER512" s="113">
        <v>0</v>
      </c>
      <c r="ES512" s="113">
        <v>0</v>
      </c>
      <c r="ET512" s="113">
        <v>0</v>
      </c>
      <c r="EU512" s="113">
        <v>0</v>
      </c>
      <c r="EV512" s="113">
        <v>0</v>
      </c>
      <c r="EW512" s="113">
        <v>0</v>
      </c>
      <c r="EX512" s="113">
        <v>0</v>
      </c>
      <c r="EY512" s="113">
        <v>0</v>
      </c>
      <c r="EZ512" s="113">
        <v>0</v>
      </c>
      <c r="FA512" s="113">
        <v>0</v>
      </c>
      <c r="FB512" s="113">
        <v>0</v>
      </c>
      <c r="FC512" s="113">
        <v>0</v>
      </c>
      <c r="FD512" s="113">
        <v>0</v>
      </c>
      <c r="FE512" s="113">
        <v>0</v>
      </c>
      <c r="FF512" s="113">
        <v>0</v>
      </c>
      <c r="FG512" s="113">
        <v>0</v>
      </c>
      <c r="FH512" s="113">
        <v>0</v>
      </c>
      <c r="FI512" s="113">
        <v>0</v>
      </c>
      <c r="FJ512" s="113">
        <v>0</v>
      </c>
      <c r="FK512" s="113">
        <v>0</v>
      </c>
      <c r="FL512" s="113">
        <v>0</v>
      </c>
      <c r="FM512" s="113">
        <v>0</v>
      </c>
      <c r="FN512" s="113">
        <v>0</v>
      </c>
      <c r="FO512" s="113">
        <v>0</v>
      </c>
      <c r="FP512" s="113">
        <v>0</v>
      </c>
      <c r="FQ512" s="113">
        <v>0</v>
      </c>
      <c r="FR512" s="113">
        <v>0</v>
      </c>
      <c r="FS512" s="113">
        <v>0</v>
      </c>
      <c r="FT512" s="113">
        <v>0</v>
      </c>
      <c r="FU512" s="113">
        <v>0</v>
      </c>
      <c r="FV512" s="113">
        <v>0</v>
      </c>
      <c r="FW512" s="113">
        <v>0</v>
      </c>
      <c r="FX512" s="113">
        <v>0</v>
      </c>
      <c r="FY512" s="113">
        <v>0</v>
      </c>
      <c r="FZ512" s="113">
        <v>0</v>
      </c>
      <c r="GA512" s="113">
        <v>0</v>
      </c>
      <c r="GB512" s="113">
        <v>0</v>
      </c>
      <c r="GC512" s="113">
        <v>0</v>
      </c>
      <c r="GD512" s="113">
        <v>0</v>
      </c>
      <c r="GE512" s="113">
        <v>0</v>
      </c>
      <c r="GF512" s="113">
        <v>0</v>
      </c>
      <c r="GG512" s="113">
        <v>0</v>
      </c>
      <c r="GH512" s="113">
        <v>0</v>
      </c>
      <c r="GI512" s="113">
        <f>SUM(E512:GH512)</f>
        <v>5000</v>
      </c>
    </row>
    <row r="513" spans="1:191" ht="10.5">
      <c r="A513" s="7" t="s">
        <v>620</v>
      </c>
      <c r="B513" s="726" t="s">
        <v>621</v>
      </c>
      <c r="C513" s="726"/>
      <c r="D513" s="72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  <c r="AA513" s="116"/>
      <c r="AB513" s="116"/>
      <c r="AC513" s="116"/>
      <c r="AD513" s="116"/>
      <c r="AE513" s="116"/>
      <c r="AF513" s="116"/>
      <c r="AG513" s="116"/>
      <c r="AH513" s="116"/>
      <c r="AI513" s="116"/>
      <c r="AJ513" s="116"/>
      <c r="AK513" s="116"/>
      <c r="AL513" s="116"/>
      <c r="AM513" s="116"/>
      <c r="AN513" s="116"/>
      <c r="AO513" s="116"/>
      <c r="AP513" s="116"/>
      <c r="AQ513" s="116"/>
      <c r="AR513" s="116"/>
      <c r="AS513" s="116"/>
      <c r="AT513" s="116"/>
      <c r="AU513" s="116"/>
      <c r="AV513" s="116"/>
      <c r="AW513" s="116"/>
      <c r="AX513" s="116"/>
      <c r="AY513" s="116"/>
      <c r="AZ513" s="116"/>
      <c r="BA513" s="116"/>
      <c r="BB513" s="116"/>
      <c r="BC513" s="116"/>
      <c r="BD513" s="116"/>
      <c r="BE513" s="116"/>
      <c r="BF513" s="116"/>
      <c r="BG513" s="116"/>
      <c r="BH513" s="116"/>
      <c r="BI513" s="116"/>
      <c r="BJ513" s="116"/>
      <c r="BK513" s="116"/>
      <c r="BL513" s="116"/>
      <c r="BM513" s="116"/>
      <c r="BN513" s="116"/>
      <c r="BO513" s="116"/>
      <c r="BP513" s="116"/>
      <c r="BQ513" s="116"/>
      <c r="BR513" s="116"/>
      <c r="BS513" s="116"/>
      <c r="BT513" s="116"/>
      <c r="BU513" s="116"/>
      <c r="BV513" s="116"/>
      <c r="BW513" s="116"/>
      <c r="BX513" s="116"/>
      <c r="BY513" s="116"/>
      <c r="BZ513" s="116"/>
      <c r="CA513" s="116"/>
      <c r="CB513" s="116"/>
      <c r="CC513" s="116"/>
      <c r="CD513" s="116"/>
      <c r="CE513" s="116"/>
      <c r="CF513" s="116"/>
      <c r="CG513" s="116"/>
      <c r="CH513" s="116"/>
      <c r="CI513" s="116"/>
      <c r="CJ513" s="116"/>
      <c r="CK513" s="116"/>
      <c r="CL513" s="116"/>
      <c r="CM513" s="116"/>
      <c r="CN513" s="116"/>
      <c r="CO513" s="116"/>
      <c r="CP513" s="116"/>
      <c r="CQ513" s="116"/>
      <c r="CR513" s="116"/>
      <c r="CS513" s="116"/>
      <c r="CT513" s="116"/>
      <c r="CU513" s="116"/>
      <c r="CV513" s="116"/>
      <c r="CW513" s="116"/>
      <c r="CX513" s="116"/>
      <c r="CY513" s="116"/>
      <c r="CZ513" s="116"/>
      <c r="DA513" s="116"/>
      <c r="DB513" s="116"/>
      <c r="DC513" s="116"/>
      <c r="DD513" s="116"/>
      <c r="DE513" s="116"/>
      <c r="DF513" s="116"/>
      <c r="DG513" s="116"/>
      <c r="DH513" s="116"/>
      <c r="DI513" s="116"/>
      <c r="DJ513" s="116"/>
      <c r="DK513" s="116"/>
      <c r="DL513" s="116"/>
      <c r="DM513" s="116"/>
      <c r="DN513" s="116"/>
      <c r="DO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Y513" s="116"/>
      <c r="DZ513" s="116"/>
      <c r="EA513" s="116"/>
      <c r="EB513" s="116"/>
      <c r="EC513" s="116"/>
      <c r="ED513" s="116"/>
      <c r="EE513" s="116"/>
      <c r="EF513" s="116"/>
      <c r="EG513" s="116"/>
      <c r="EH513" s="116"/>
      <c r="EI513" s="116"/>
      <c r="EJ513" s="116"/>
      <c r="EK513" s="116"/>
      <c r="EL513" s="116"/>
      <c r="EM513" s="116"/>
      <c r="EN513" s="116"/>
      <c r="EO513" s="116"/>
      <c r="EP513" s="116"/>
      <c r="EQ513" s="116"/>
      <c r="ER513" s="116"/>
      <c r="ES513" s="116"/>
      <c r="ET513" s="116"/>
      <c r="EU513" s="116"/>
      <c r="EV513" s="116"/>
      <c r="EW513" s="116"/>
      <c r="EX513" s="116"/>
      <c r="EY513" s="116"/>
      <c r="EZ513" s="116"/>
      <c r="FA513" s="116"/>
      <c r="FB513" s="116"/>
      <c r="FC513" s="116"/>
      <c r="FD513" s="116"/>
      <c r="FE513" s="116"/>
      <c r="FF513" s="116"/>
      <c r="FG513" s="116"/>
      <c r="FH513" s="116"/>
      <c r="FI513" s="116"/>
      <c r="FJ513" s="116"/>
      <c r="FK513" s="116"/>
      <c r="FL513" s="116"/>
      <c r="FM513" s="116"/>
      <c r="FN513" s="116"/>
      <c r="FO513" s="116"/>
      <c r="FP513" s="116"/>
      <c r="FQ513" s="116"/>
      <c r="FR513" s="116"/>
      <c r="FS513" s="116"/>
      <c r="FT513" s="116"/>
      <c r="FU513" s="116"/>
      <c r="FV513" s="116"/>
      <c r="FW513" s="116"/>
      <c r="FX513" s="116"/>
      <c r="FY513" s="116"/>
      <c r="FZ513" s="116"/>
      <c r="GA513" s="116"/>
      <c r="GB513" s="116"/>
      <c r="GC513" s="116"/>
      <c r="GD513" s="116"/>
      <c r="GE513" s="116"/>
      <c r="GF513" s="116"/>
      <c r="GG513" s="116"/>
      <c r="GH513" s="116"/>
      <c r="GI513" s="116"/>
    </row>
    <row r="514" spans="1:191">
      <c r="A514" s="727" t="s">
        <v>0</v>
      </c>
      <c r="B514" s="727"/>
      <c r="C514" s="9" t="s">
        <v>207</v>
      </c>
      <c r="D514" t="s">
        <v>208</v>
      </c>
      <c r="E514" s="113">
        <v>0</v>
      </c>
      <c r="F514" s="113">
        <v>0</v>
      </c>
      <c r="G514" s="113">
        <v>0</v>
      </c>
      <c r="H514" s="113">
        <v>0</v>
      </c>
      <c r="I514" s="113">
        <v>0</v>
      </c>
      <c r="J514" s="113">
        <v>0</v>
      </c>
      <c r="K514" s="113">
        <v>0</v>
      </c>
      <c r="L514" s="113">
        <v>0</v>
      </c>
      <c r="M514" s="113">
        <v>0</v>
      </c>
      <c r="N514" s="113">
        <v>0</v>
      </c>
      <c r="O514" s="113">
        <v>0</v>
      </c>
      <c r="P514" s="113">
        <v>0</v>
      </c>
      <c r="Q514" s="113">
        <v>0</v>
      </c>
      <c r="R514" s="113">
        <v>0</v>
      </c>
      <c r="S514" s="113">
        <v>0</v>
      </c>
      <c r="T514" s="113">
        <v>0</v>
      </c>
      <c r="U514" s="113">
        <v>0</v>
      </c>
      <c r="V514" s="113">
        <v>0</v>
      </c>
      <c r="W514" s="113">
        <v>0</v>
      </c>
      <c r="X514" s="113">
        <v>0</v>
      </c>
      <c r="Y514" s="113">
        <v>0</v>
      </c>
      <c r="Z514" s="113">
        <v>0</v>
      </c>
      <c r="AA514" s="113">
        <v>0</v>
      </c>
      <c r="AB514" s="113">
        <v>0</v>
      </c>
      <c r="AC514" s="113">
        <v>0</v>
      </c>
      <c r="AD514" s="113">
        <v>0</v>
      </c>
      <c r="AE514" s="113">
        <v>0</v>
      </c>
      <c r="AF514" s="113">
        <v>0</v>
      </c>
      <c r="AG514" s="113">
        <v>0</v>
      </c>
      <c r="AH514" s="113">
        <v>0</v>
      </c>
      <c r="AI514" s="113">
        <v>0</v>
      </c>
      <c r="AJ514" s="113">
        <v>0</v>
      </c>
      <c r="AK514" s="113">
        <v>0</v>
      </c>
      <c r="AL514" s="113">
        <v>0</v>
      </c>
      <c r="AM514" s="113">
        <v>0</v>
      </c>
      <c r="AN514" s="113">
        <v>0</v>
      </c>
      <c r="AO514" s="113">
        <v>0</v>
      </c>
      <c r="AP514" s="113">
        <v>0</v>
      </c>
      <c r="AQ514" s="113">
        <v>0</v>
      </c>
      <c r="AR514" s="113">
        <v>0</v>
      </c>
      <c r="AS514" s="113">
        <v>0</v>
      </c>
      <c r="AT514" s="113">
        <v>0</v>
      </c>
      <c r="AU514" s="113">
        <v>0</v>
      </c>
      <c r="AV514" s="113">
        <v>0</v>
      </c>
      <c r="AW514" s="113">
        <v>0</v>
      </c>
      <c r="AX514" s="113">
        <v>0</v>
      </c>
      <c r="AY514" s="113">
        <v>0</v>
      </c>
      <c r="AZ514" s="113">
        <v>0</v>
      </c>
      <c r="BA514" s="113">
        <v>0</v>
      </c>
      <c r="BB514" s="113">
        <v>0</v>
      </c>
      <c r="BC514" s="113">
        <v>0</v>
      </c>
      <c r="BD514" s="113">
        <v>0</v>
      </c>
      <c r="BE514" s="113">
        <v>0</v>
      </c>
      <c r="BF514" s="113">
        <v>0</v>
      </c>
      <c r="BG514" s="113">
        <v>0</v>
      </c>
      <c r="BH514" s="113">
        <v>0</v>
      </c>
      <c r="BI514" s="113">
        <v>0</v>
      </c>
      <c r="BJ514" s="113">
        <v>0</v>
      </c>
      <c r="BK514" s="113">
        <v>0</v>
      </c>
      <c r="BL514" s="113">
        <v>0</v>
      </c>
      <c r="BM514" s="113">
        <v>0</v>
      </c>
      <c r="BN514" s="113">
        <v>0</v>
      </c>
      <c r="BO514" s="113">
        <v>0</v>
      </c>
      <c r="BP514" s="113">
        <v>0</v>
      </c>
      <c r="BQ514" s="113">
        <v>0</v>
      </c>
      <c r="BR514" s="113">
        <v>0</v>
      </c>
      <c r="BS514" s="113">
        <v>0</v>
      </c>
      <c r="BT514" s="113">
        <v>0</v>
      </c>
      <c r="BU514" s="113">
        <v>0</v>
      </c>
      <c r="BV514" s="113">
        <v>0</v>
      </c>
      <c r="BW514" s="113">
        <v>0</v>
      </c>
      <c r="BX514" s="113">
        <v>0</v>
      </c>
      <c r="BY514" s="113">
        <v>0</v>
      </c>
      <c r="BZ514" s="113">
        <v>0</v>
      </c>
      <c r="CA514" s="113">
        <v>0</v>
      </c>
      <c r="CB514" s="113">
        <v>0</v>
      </c>
      <c r="CC514" s="113">
        <v>0</v>
      </c>
      <c r="CD514" s="113">
        <v>0</v>
      </c>
      <c r="CE514" s="113">
        <v>0</v>
      </c>
      <c r="CF514" s="113">
        <v>0</v>
      </c>
      <c r="CG514" s="113">
        <v>0</v>
      </c>
      <c r="CH514" s="113">
        <v>0</v>
      </c>
      <c r="CI514" s="113">
        <v>0</v>
      </c>
      <c r="CJ514" s="113">
        <v>0</v>
      </c>
      <c r="CK514" s="113">
        <v>0</v>
      </c>
      <c r="CL514" s="113">
        <v>0</v>
      </c>
      <c r="CM514" s="113">
        <v>0</v>
      </c>
      <c r="CN514" s="113">
        <v>0</v>
      </c>
      <c r="CO514" s="113">
        <v>0</v>
      </c>
      <c r="CP514" s="113">
        <v>0</v>
      </c>
      <c r="CQ514" s="113">
        <v>0</v>
      </c>
      <c r="CR514" s="113">
        <v>0</v>
      </c>
      <c r="CS514" s="113">
        <v>0</v>
      </c>
      <c r="CT514" s="113">
        <v>0</v>
      </c>
      <c r="CU514" s="113">
        <v>0</v>
      </c>
      <c r="CV514" s="113">
        <v>0</v>
      </c>
      <c r="CW514" s="113">
        <v>0</v>
      </c>
      <c r="CX514" s="113">
        <v>0</v>
      </c>
      <c r="CY514" s="113">
        <v>0</v>
      </c>
      <c r="CZ514" s="113">
        <v>0</v>
      </c>
      <c r="DA514" s="113">
        <v>0</v>
      </c>
      <c r="DB514" s="113">
        <v>0</v>
      </c>
      <c r="DC514" s="113">
        <v>0</v>
      </c>
      <c r="DD514" s="113">
        <v>0</v>
      </c>
      <c r="DE514" s="113">
        <v>0</v>
      </c>
      <c r="DF514" s="113">
        <v>0</v>
      </c>
      <c r="DG514" s="113">
        <v>0</v>
      </c>
      <c r="DH514" s="113">
        <v>0</v>
      </c>
      <c r="DI514" s="113">
        <v>0</v>
      </c>
      <c r="DJ514" s="113">
        <v>0</v>
      </c>
      <c r="DK514" s="113">
        <v>0</v>
      </c>
      <c r="DL514" s="113">
        <v>0</v>
      </c>
      <c r="DM514" s="113">
        <v>0</v>
      </c>
      <c r="DN514" s="113">
        <v>0</v>
      </c>
      <c r="DO514" s="113">
        <v>0</v>
      </c>
      <c r="DP514" s="113">
        <v>0</v>
      </c>
      <c r="DQ514" s="113">
        <v>0</v>
      </c>
      <c r="DR514" s="113">
        <v>0</v>
      </c>
      <c r="DS514" s="113">
        <v>0</v>
      </c>
      <c r="DT514" s="113">
        <v>0</v>
      </c>
      <c r="DU514" s="113">
        <v>0</v>
      </c>
      <c r="DV514" s="113">
        <v>0</v>
      </c>
      <c r="DW514" s="113">
        <v>0</v>
      </c>
      <c r="DX514" s="113">
        <v>0</v>
      </c>
      <c r="DY514" s="113">
        <v>42378.07</v>
      </c>
      <c r="DZ514" s="113">
        <v>0</v>
      </c>
      <c r="EA514" s="113">
        <v>0</v>
      </c>
      <c r="EB514" s="113">
        <v>0</v>
      </c>
      <c r="EC514" s="113">
        <v>0</v>
      </c>
      <c r="ED514" s="113">
        <v>0</v>
      </c>
      <c r="EE514" s="113">
        <v>0</v>
      </c>
      <c r="EF514" s="113">
        <v>0</v>
      </c>
      <c r="EG514" s="113">
        <v>0</v>
      </c>
      <c r="EH514" s="113">
        <v>0</v>
      </c>
      <c r="EI514" s="113">
        <v>0</v>
      </c>
      <c r="EJ514" s="113">
        <v>0</v>
      </c>
      <c r="EK514" s="113">
        <v>0</v>
      </c>
      <c r="EL514" s="113">
        <v>0</v>
      </c>
      <c r="EM514" s="113">
        <v>0</v>
      </c>
      <c r="EN514" s="113">
        <v>0</v>
      </c>
      <c r="EO514" s="113">
        <v>0</v>
      </c>
      <c r="EP514" s="113">
        <v>0</v>
      </c>
      <c r="EQ514" s="113">
        <v>0</v>
      </c>
      <c r="ER514" s="113">
        <v>0</v>
      </c>
      <c r="ES514" s="113">
        <v>0</v>
      </c>
      <c r="ET514" s="113">
        <v>0</v>
      </c>
      <c r="EU514" s="113">
        <v>0</v>
      </c>
      <c r="EV514" s="113">
        <v>0</v>
      </c>
      <c r="EW514" s="113">
        <v>0</v>
      </c>
      <c r="EX514" s="113">
        <v>0</v>
      </c>
      <c r="EY514" s="113">
        <v>0</v>
      </c>
      <c r="EZ514" s="113">
        <v>0</v>
      </c>
      <c r="FA514" s="113">
        <v>0</v>
      </c>
      <c r="FB514" s="113">
        <v>0</v>
      </c>
      <c r="FC514" s="113">
        <v>0</v>
      </c>
      <c r="FD514" s="113">
        <v>0</v>
      </c>
      <c r="FE514" s="113">
        <v>0</v>
      </c>
      <c r="FF514" s="113">
        <v>0</v>
      </c>
      <c r="FG514" s="113">
        <v>0</v>
      </c>
      <c r="FH514" s="113">
        <v>0</v>
      </c>
      <c r="FI514" s="113">
        <v>0</v>
      </c>
      <c r="FJ514" s="113">
        <v>0</v>
      </c>
      <c r="FK514" s="113">
        <v>0</v>
      </c>
      <c r="FL514" s="113">
        <v>0</v>
      </c>
      <c r="FM514" s="113">
        <v>0</v>
      </c>
      <c r="FN514" s="113">
        <v>0</v>
      </c>
      <c r="FO514" s="113">
        <v>0</v>
      </c>
      <c r="FP514" s="113">
        <v>0</v>
      </c>
      <c r="FQ514" s="113">
        <v>0</v>
      </c>
      <c r="FR514" s="113">
        <v>0</v>
      </c>
      <c r="FS514" s="113">
        <v>0</v>
      </c>
      <c r="FT514" s="113">
        <v>0</v>
      </c>
      <c r="FU514" s="113">
        <v>0</v>
      </c>
      <c r="FV514" s="113">
        <v>0</v>
      </c>
      <c r="FW514" s="113">
        <v>0</v>
      </c>
      <c r="FX514" s="113">
        <v>0</v>
      </c>
      <c r="FY514" s="113">
        <v>0</v>
      </c>
      <c r="FZ514" s="113">
        <v>0</v>
      </c>
      <c r="GA514" s="113">
        <v>0</v>
      </c>
      <c r="GB514" s="113">
        <v>0</v>
      </c>
      <c r="GC514" s="113">
        <v>0</v>
      </c>
      <c r="GD514" s="113">
        <v>0</v>
      </c>
      <c r="GE514" s="113">
        <v>0</v>
      </c>
      <c r="GF514" s="113">
        <v>0</v>
      </c>
      <c r="GG514" s="113">
        <v>0</v>
      </c>
      <c r="GH514" s="113">
        <v>0</v>
      </c>
      <c r="GI514" s="113">
        <f>SUM(E514:GH514)</f>
        <v>42378.07</v>
      </c>
    </row>
    <row r="515" spans="1:191">
      <c r="A515" s="727" t="s">
        <v>0</v>
      </c>
      <c r="B515" s="727"/>
      <c r="C515" s="9" t="s">
        <v>313</v>
      </c>
      <c r="D515" t="s">
        <v>314</v>
      </c>
      <c r="E515" s="113">
        <v>0</v>
      </c>
      <c r="F515" s="113">
        <v>0</v>
      </c>
      <c r="G515" s="113">
        <v>0</v>
      </c>
      <c r="H515" s="113">
        <v>0</v>
      </c>
      <c r="I515" s="113">
        <v>0</v>
      </c>
      <c r="J515" s="113">
        <v>0</v>
      </c>
      <c r="K515" s="113">
        <v>0</v>
      </c>
      <c r="L515" s="113">
        <v>0</v>
      </c>
      <c r="M515" s="113">
        <v>0</v>
      </c>
      <c r="N515" s="113">
        <v>0</v>
      </c>
      <c r="O515" s="113">
        <v>0</v>
      </c>
      <c r="P515" s="113">
        <v>0</v>
      </c>
      <c r="Q515" s="113">
        <v>0</v>
      </c>
      <c r="R515" s="113">
        <v>0</v>
      </c>
      <c r="S515" s="113">
        <v>0</v>
      </c>
      <c r="T515" s="113">
        <v>0</v>
      </c>
      <c r="U515" s="113">
        <v>0</v>
      </c>
      <c r="V515" s="113">
        <v>0</v>
      </c>
      <c r="W515" s="113">
        <v>0</v>
      </c>
      <c r="X515" s="113">
        <v>0</v>
      </c>
      <c r="Y515" s="113">
        <v>0</v>
      </c>
      <c r="Z515" s="113">
        <v>0</v>
      </c>
      <c r="AA515" s="113">
        <v>0</v>
      </c>
      <c r="AB515" s="113">
        <v>0</v>
      </c>
      <c r="AC515" s="113">
        <v>0</v>
      </c>
      <c r="AD515" s="113">
        <v>0</v>
      </c>
      <c r="AE515" s="113">
        <v>0</v>
      </c>
      <c r="AF515" s="113">
        <v>0</v>
      </c>
      <c r="AG515" s="113">
        <v>0</v>
      </c>
      <c r="AH515" s="113">
        <v>0</v>
      </c>
      <c r="AI515" s="113">
        <v>0</v>
      </c>
      <c r="AJ515" s="113">
        <v>0</v>
      </c>
      <c r="AK515" s="113">
        <v>0</v>
      </c>
      <c r="AL515" s="113">
        <v>0</v>
      </c>
      <c r="AM515" s="113">
        <v>0</v>
      </c>
      <c r="AN515" s="113">
        <v>0</v>
      </c>
      <c r="AO515" s="113">
        <v>0</v>
      </c>
      <c r="AP515" s="113">
        <v>0</v>
      </c>
      <c r="AQ515" s="113">
        <v>0</v>
      </c>
      <c r="AR515" s="113">
        <v>0</v>
      </c>
      <c r="AS515" s="113">
        <v>0</v>
      </c>
      <c r="AT515" s="113">
        <v>0</v>
      </c>
      <c r="AU515" s="113">
        <v>0</v>
      </c>
      <c r="AV515" s="113">
        <v>0</v>
      </c>
      <c r="AW515" s="113">
        <v>0</v>
      </c>
      <c r="AX515" s="113">
        <v>0</v>
      </c>
      <c r="AY515" s="113">
        <v>0</v>
      </c>
      <c r="AZ515" s="113">
        <v>0</v>
      </c>
      <c r="BA515" s="113">
        <v>0</v>
      </c>
      <c r="BB515" s="113">
        <v>0</v>
      </c>
      <c r="BC515" s="113">
        <v>0</v>
      </c>
      <c r="BD515" s="113">
        <v>0</v>
      </c>
      <c r="BE515" s="113">
        <v>0</v>
      </c>
      <c r="BF515" s="113">
        <v>0</v>
      </c>
      <c r="BG515" s="113">
        <v>0</v>
      </c>
      <c r="BH515" s="113">
        <v>0</v>
      </c>
      <c r="BI515" s="113">
        <v>0</v>
      </c>
      <c r="BJ515" s="113">
        <v>0</v>
      </c>
      <c r="BK515" s="113">
        <v>0</v>
      </c>
      <c r="BL515" s="113">
        <v>0</v>
      </c>
      <c r="BM515" s="113">
        <v>0</v>
      </c>
      <c r="BN515" s="113">
        <v>0</v>
      </c>
      <c r="BO515" s="113">
        <v>0</v>
      </c>
      <c r="BP515" s="113">
        <v>0</v>
      </c>
      <c r="BQ515" s="113">
        <v>0</v>
      </c>
      <c r="BR515" s="113">
        <v>0</v>
      </c>
      <c r="BS515" s="113">
        <v>0</v>
      </c>
      <c r="BT515" s="113">
        <v>0</v>
      </c>
      <c r="BU515" s="113">
        <v>0</v>
      </c>
      <c r="BV515" s="113">
        <v>851.35</v>
      </c>
      <c r="BW515" s="113">
        <v>0</v>
      </c>
      <c r="BX515" s="113">
        <v>0</v>
      </c>
      <c r="BY515" s="113">
        <v>0</v>
      </c>
      <c r="BZ515" s="113">
        <v>0</v>
      </c>
      <c r="CA515" s="113">
        <v>0</v>
      </c>
      <c r="CB515" s="113">
        <v>0</v>
      </c>
      <c r="CC515" s="113">
        <v>0</v>
      </c>
      <c r="CD515" s="113">
        <v>1179.95</v>
      </c>
      <c r="CE515" s="113">
        <v>0</v>
      </c>
      <c r="CF515" s="113">
        <v>0</v>
      </c>
      <c r="CG515" s="113">
        <v>0</v>
      </c>
      <c r="CH515" s="113">
        <v>0</v>
      </c>
      <c r="CI515" s="113">
        <v>0</v>
      </c>
      <c r="CJ515" s="113">
        <v>0</v>
      </c>
      <c r="CK515" s="113">
        <v>0</v>
      </c>
      <c r="CL515" s="113">
        <v>0</v>
      </c>
      <c r="CM515" s="113">
        <v>0</v>
      </c>
      <c r="CN515" s="113">
        <v>0</v>
      </c>
      <c r="CO515" s="113">
        <v>0</v>
      </c>
      <c r="CP515" s="113">
        <v>0</v>
      </c>
      <c r="CQ515" s="113">
        <v>0</v>
      </c>
      <c r="CR515" s="113">
        <v>0</v>
      </c>
      <c r="CS515" s="113">
        <v>0</v>
      </c>
      <c r="CT515" s="113">
        <v>0</v>
      </c>
      <c r="CU515" s="113">
        <v>0</v>
      </c>
      <c r="CV515" s="113">
        <v>0</v>
      </c>
      <c r="CW515" s="113">
        <v>0</v>
      </c>
      <c r="CX515" s="113">
        <v>0</v>
      </c>
      <c r="CY515" s="113">
        <v>0</v>
      </c>
      <c r="CZ515" s="113">
        <v>0</v>
      </c>
      <c r="DA515" s="113">
        <v>0</v>
      </c>
      <c r="DB515" s="113">
        <v>0</v>
      </c>
      <c r="DC515" s="113">
        <v>0</v>
      </c>
      <c r="DD515" s="113">
        <v>0</v>
      </c>
      <c r="DE515" s="113">
        <v>0</v>
      </c>
      <c r="DF515" s="113">
        <v>0</v>
      </c>
      <c r="DG515" s="113">
        <v>0</v>
      </c>
      <c r="DH515" s="113">
        <v>0</v>
      </c>
      <c r="DI515" s="113">
        <v>0</v>
      </c>
      <c r="DJ515" s="113">
        <v>0</v>
      </c>
      <c r="DK515" s="113">
        <v>0</v>
      </c>
      <c r="DL515" s="113">
        <v>0</v>
      </c>
      <c r="DM515" s="113">
        <v>0</v>
      </c>
      <c r="DN515" s="113">
        <v>0</v>
      </c>
      <c r="DO515" s="113">
        <v>0</v>
      </c>
      <c r="DP515" s="113">
        <v>0</v>
      </c>
      <c r="DQ515" s="113">
        <v>0</v>
      </c>
      <c r="DR515" s="113">
        <v>0</v>
      </c>
      <c r="DS515" s="113">
        <v>0</v>
      </c>
      <c r="DT515" s="113">
        <v>0</v>
      </c>
      <c r="DU515" s="113">
        <v>0</v>
      </c>
      <c r="DV515" s="113">
        <v>0</v>
      </c>
      <c r="DW515" s="113">
        <v>0</v>
      </c>
      <c r="DX515" s="113">
        <v>0</v>
      </c>
      <c r="DY515" s="113">
        <v>5522.58</v>
      </c>
      <c r="DZ515" s="113">
        <v>0</v>
      </c>
      <c r="EA515" s="113">
        <v>0</v>
      </c>
      <c r="EB515" s="113">
        <v>0</v>
      </c>
      <c r="EC515" s="113">
        <v>0</v>
      </c>
      <c r="ED515" s="113">
        <v>0</v>
      </c>
      <c r="EE515" s="113">
        <v>0</v>
      </c>
      <c r="EF515" s="113">
        <v>0</v>
      </c>
      <c r="EG515" s="113">
        <v>0</v>
      </c>
      <c r="EH515" s="113">
        <v>0</v>
      </c>
      <c r="EI515" s="113">
        <v>0</v>
      </c>
      <c r="EJ515" s="113">
        <v>0</v>
      </c>
      <c r="EK515" s="113">
        <v>0</v>
      </c>
      <c r="EL515" s="113">
        <v>0</v>
      </c>
      <c r="EM515" s="113">
        <v>0</v>
      </c>
      <c r="EN515" s="113">
        <v>0</v>
      </c>
      <c r="EO515" s="113">
        <v>0</v>
      </c>
      <c r="EP515" s="113">
        <v>0</v>
      </c>
      <c r="EQ515" s="113">
        <v>0</v>
      </c>
      <c r="ER515" s="113">
        <v>0</v>
      </c>
      <c r="ES515" s="113">
        <v>0</v>
      </c>
      <c r="ET515" s="113">
        <v>0</v>
      </c>
      <c r="EU515" s="113">
        <v>0</v>
      </c>
      <c r="EV515" s="113">
        <v>0</v>
      </c>
      <c r="EW515" s="113">
        <v>0</v>
      </c>
      <c r="EX515" s="113">
        <v>0</v>
      </c>
      <c r="EY515" s="113">
        <v>0</v>
      </c>
      <c r="EZ515" s="113">
        <v>0</v>
      </c>
      <c r="FA515" s="113">
        <v>0</v>
      </c>
      <c r="FB515" s="113">
        <v>0</v>
      </c>
      <c r="FC515" s="113">
        <v>0</v>
      </c>
      <c r="FD515" s="113">
        <v>0</v>
      </c>
      <c r="FE515" s="113">
        <v>0</v>
      </c>
      <c r="FF515" s="113">
        <v>0</v>
      </c>
      <c r="FG515" s="113">
        <v>0</v>
      </c>
      <c r="FH515" s="113">
        <v>0</v>
      </c>
      <c r="FI515" s="113">
        <v>0</v>
      </c>
      <c r="FJ515" s="113">
        <v>0</v>
      </c>
      <c r="FK515" s="113">
        <v>0</v>
      </c>
      <c r="FL515" s="113">
        <v>0</v>
      </c>
      <c r="FM515" s="113">
        <v>0</v>
      </c>
      <c r="FN515" s="113">
        <v>0</v>
      </c>
      <c r="FO515" s="113">
        <v>0</v>
      </c>
      <c r="FP515" s="113">
        <v>0</v>
      </c>
      <c r="FQ515" s="113">
        <v>0</v>
      </c>
      <c r="FR515" s="113">
        <v>0</v>
      </c>
      <c r="FS515" s="113">
        <v>0</v>
      </c>
      <c r="FT515" s="113">
        <v>0</v>
      </c>
      <c r="FU515" s="113">
        <v>0</v>
      </c>
      <c r="FV515" s="113">
        <v>0</v>
      </c>
      <c r="FW515" s="113">
        <v>0</v>
      </c>
      <c r="FX515" s="113">
        <v>0</v>
      </c>
      <c r="FY515" s="113">
        <v>0</v>
      </c>
      <c r="FZ515" s="113">
        <v>0</v>
      </c>
      <c r="GA515" s="113">
        <v>0</v>
      </c>
      <c r="GB515" s="113">
        <v>0</v>
      </c>
      <c r="GC515" s="113">
        <v>0</v>
      </c>
      <c r="GD515" s="113">
        <v>0</v>
      </c>
      <c r="GE515" s="113">
        <v>0</v>
      </c>
      <c r="GF515" s="113">
        <v>0</v>
      </c>
      <c r="GG515" s="113">
        <v>0</v>
      </c>
      <c r="GH515" s="113">
        <v>0</v>
      </c>
      <c r="GI515" s="113">
        <f>SUM(E515:GH515)</f>
        <v>7553.88</v>
      </c>
    </row>
    <row r="516" spans="1:191" ht="10.5">
      <c r="A516" s="7" t="s">
        <v>622</v>
      </c>
      <c r="B516" s="726" t="s">
        <v>623</v>
      </c>
      <c r="C516" s="726"/>
      <c r="D516" s="72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  <c r="AA516" s="116"/>
      <c r="AB516" s="116"/>
      <c r="AC516" s="116"/>
      <c r="AD516" s="116"/>
      <c r="AE516" s="116"/>
      <c r="AF516" s="116"/>
      <c r="AG516" s="116"/>
      <c r="AH516" s="116"/>
      <c r="AI516" s="116"/>
      <c r="AJ516" s="116"/>
      <c r="AK516" s="116"/>
      <c r="AL516" s="116"/>
      <c r="AM516" s="116"/>
      <c r="AN516" s="116"/>
      <c r="AO516" s="116"/>
      <c r="AP516" s="116"/>
      <c r="AQ516" s="116"/>
      <c r="AR516" s="116"/>
      <c r="AS516" s="116"/>
      <c r="AT516" s="116"/>
      <c r="AU516" s="116"/>
      <c r="AV516" s="116"/>
      <c r="AW516" s="116"/>
      <c r="AX516" s="116"/>
      <c r="AY516" s="116"/>
      <c r="AZ516" s="116"/>
      <c r="BA516" s="116"/>
      <c r="BB516" s="116"/>
      <c r="BC516" s="116"/>
      <c r="BD516" s="116"/>
      <c r="BE516" s="116"/>
      <c r="BF516" s="116"/>
      <c r="BG516" s="116"/>
      <c r="BH516" s="116"/>
      <c r="BI516" s="116"/>
      <c r="BJ516" s="116"/>
      <c r="BK516" s="116"/>
      <c r="BL516" s="116"/>
      <c r="BM516" s="116"/>
      <c r="BN516" s="116"/>
      <c r="BO516" s="116"/>
      <c r="BP516" s="116"/>
      <c r="BQ516" s="116"/>
      <c r="BR516" s="116"/>
      <c r="BS516" s="116"/>
      <c r="BT516" s="116"/>
      <c r="BU516" s="116"/>
      <c r="BV516" s="116"/>
      <c r="BW516" s="116"/>
      <c r="BX516" s="116"/>
      <c r="BY516" s="116"/>
      <c r="BZ516" s="116"/>
      <c r="CA516" s="116"/>
      <c r="CB516" s="116"/>
      <c r="CC516" s="116"/>
      <c r="CD516" s="116"/>
      <c r="CE516" s="116"/>
      <c r="CF516" s="116"/>
      <c r="CG516" s="116"/>
      <c r="CH516" s="116"/>
      <c r="CI516" s="116"/>
      <c r="CJ516" s="116"/>
      <c r="CK516" s="116"/>
      <c r="CL516" s="116"/>
      <c r="CM516" s="116"/>
      <c r="CN516" s="116"/>
      <c r="CO516" s="116"/>
      <c r="CP516" s="116"/>
      <c r="CQ516" s="116"/>
      <c r="CR516" s="116"/>
      <c r="CS516" s="116"/>
      <c r="CT516" s="116"/>
      <c r="CU516" s="116"/>
      <c r="CV516" s="116"/>
      <c r="CW516" s="116"/>
      <c r="CX516" s="116"/>
      <c r="CY516" s="116"/>
      <c r="CZ516" s="116"/>
      <c r="DA516" s="116"/>
      <c r="DB516" s="116"/>
      <c r="DC516" s="116"/>
      <c r="DD516" s="116"/>
      <c r="DE516" s="116"/>
      <c r="DF516" s="116"/>
      <c r="DG516" s="116"/>
      <c r="DH516" s="116"/>
      <c r="DI516" s="116"/>
      <c r="DJ516" s="116"/>
      <c r="DK516" s="116"/>
      <c r="DL516" s="116"/>
      <c r="DM516" s="116"/>
      <c r="DN516" s="116"/>
      <c r="DO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Y516" s="116"/>
      <c r="DZ516" s="116"/>
      <c r="EA516" s="116"/>
      <c r="EB516" s="116"/>
      <c r="EC516" s="116"/>
      <c r="ED516" s="116"/>
      <c r="EE516" s="116"/>
      <c r="EF516" s="116"/>
      <c r="EG516" s="116"/>
      <c r="EH516" s="116"/>
      <c r="EI516" s="116"/>
      <c r="EJ516" s="116"/>
      <c r="EK516" s="116"/>
      <c r="EL516" s="116"/>
      <c r="EM516" s="116"/>
      <c r="EN516" s="116"/>
      <c r="EO516" s="116"/>
      <c r="EP516" s="116"/>
      <c r="EQ516" s="116"/>
      <c r="ER516" s="116"/>
      <c r="ES516" s="116"/>
      <c r="ET516" s="116"/>
      <c r="EU516" s="116"/>
      <c r="EV516" s="116"/>
      <c r="EW516" s="116"/>
      <c r="EX516" s="116"/>
      <c r="EY516" s="116"/>
      <c r="EZ516" s="116"/>
      <c r="FA516" s="116"/>
      <c r="FB516" s="116"/>
      <c r="FC516" s="116"/>
      <c r="FD516" s="116"/>
      <c r="FE516" s="116"/>
      <c r="FF516" s="116"/>
      <c r="FG516" s="116"/>
      <c r="FH516" s="116"/>
      <c r="FI516" s="116"/>
      <c r="FJ516" s="116"/>
      <c r="FK516" s="116"/>
      <c r="FL516" s="116"/>
      <c r="FM516" s="116"/>
      <c r="FN516" s="116"/>
      <c r="FO516" s="116"/>
      <c r="FP516" s="116"/>
      <c r="FQ516" s="116"/>
      <c r="FR516" s="116"/>
      <c r="FS516" s="116"/>
      <c r="FT516" s="116"/>
      <c r="FU516" s="116"/>
      <c r="FV516" s="116"/>
      <c r="FW516" s="116"/>
      <c r="FX516" s="116"/>
      <c r="FY516" s="116"/>
      <c r="FZ516" s="116"/>
      <c r="GA516" s="116"/>
      <c r="GB516" s="116"/>
      <c r="GC516" s="116"/>
      <c r="GD516" s="116"/>
      <c r="GE516" s="116"/>
      <c r="GF516" s="116"/>
      <c r="GG516" s="116"/>
      <c r="GH516" s="116"/>
      <c r="GI516" s="116"/>
    </row>
    <row r="517" spans="1:191">
      <c r="A517" s="727" t="s">
        <v>0</v>
      </c>
      <c r="B517" s="727"/>
      <c r="C517" s="9" t="s">
        <v>313</v>
      </c>
      <c r="D517" t="s">
        <v>314</v>
      </c>
      <c r="E517" s="113">
        <v>1500</v>
      </c>
      <c r="F517" s="113">
        <v>0</v>
      </c>
      <c r="G517" s="113">
        <v>0</v>
      </c>
      <c r="H517" s="113">
        <v>2000</v>
      </c>
      <c r="I517" s="113">
        <v>0</v>
      </c>
      <c r="J517" s="113">
        <v>0</v>
      </c>
      <c r="K517" s="113">
        <v>0</v>
      </c>
      <c r="L517" s="113">
        <v>0</v>
      </c>
      <c r="M517" s="113">
        <v>0</v>
      </c>
      <c r="N517" s="113">
        <v>0</v>
      </c>
      <c r="O517" s="113">
        <v>0</v>
      </c>
      <c r="P517" s="113">
        <v>0</v>
      </c>
      <c r="Q517" s="113">
        <v>0</v>
      </c>
      <c r="R517" s="113">
        <v>0</v>
      </c>
      <c r="S517" s="113">
        <v>0</v>
      </c>
      <c r="T517" s="113">
        <v>2965.2</v>
      </c>
      <c r="U517" s="113">
        <v>921.02</v>
      </c>
      <c r="V517" s="113">
        <v>0</v>
      </c>
      <c r="W517" s="113">
        <v>0</v>
      </c>
      <c r="X517" s="113">
        <v>0</v>
      </c>
      <c r="Y517" s="113">
        <v>0</v>
      </c>
      <c r="Z517" s="113">
        <v>2496.5700000000002</v>
      </c>
      <c r="AA517" s="113">
        <v>0</v>
      </c>
      <c r="AB517" s="113">
        <v>0</v>
      </c>
      <c r="AC517" s="113">
        <v>0</v>
      </c>
      <c r="AD517" s="113">
        <v>0</v>
      </c>
      <c r="AE517" s="113">
        <v>0</v>
      </c>
      <c r="AF517" s="113">
        <v>0</v>
      </c>
      <c r="AG517" s="113">
        <v>0</v>
      </c>
      <c r="AH517" s="113">
        <v>0</v>
      </c>
      <c r="AI517" s="113">
        <v>0</v>
      </c>
      <c r="AJ517" s="113">
        <v>0</v>
      </c>
      <c r="AK517" s="113">
        <v>0</v>
      </c>
      <c r="AL517" s="113">
        <v>0</v>
      </c>
      <c r="AM517" s="113">
        <v>7710.84</v>
      </c>
      <c r="AN517" s="113">
        <v>0</v>
      </c>
      <c r="AO517" s="113">
        <v>0</v>
      </c>
      <c r="AP517" s="113">
        <v>0</v>
      </c>
      <c r="AQ517" s="113">
        <v>0</v>
      </c>
      <c r="AR517" s="113">
        <v>0</v>
      </c>
      <c r="AS517" s="113">
        <v>0</v>
      </c>
      <c r="AT517" s="113">
        <v>0</v>
      </c>
      <c r="AU517" s="113">
        <v>0</v>
      </c>
      <c r="AV517" s="113">
        <v>0</v>
      </c>
      <c r="AW517" s="113">
        <v>0</v>
      </c>
      <c r="AX517" s="113">
        <v>0</v>
      </c>
      <c r="AY517" s="113">
        <v>0</v>
      </c>
      <c r="AZ517" s="113">
        <v>0</v>
      </c>
      <c r="BA517" s="113">
        <v>0</v>
      </c>
      <c r="BB517" s="113">
        <v>0</v>
      </c>
      <c r="BC517" s="113">
        <v>2497.16</v>
      </c>
      <c r="BD517" s="113">
        <v>0</v>
      </c>
      <c r="BE517" s="113">
        <v>0</v>
      </c>
      <c r="BF517" s="113">
        <v>0</v>
      </c>
      <c r="BG517" s="113">
        <v>0</v>
      </c>
      <c r="BH517" s="113">
        <v>1500</v>
      </c>
      <c r="BI517" s="113">
        <v>0</v>
      </c>
      <c r="BJ517" s="113">
        <v>0</v>
      </c>
      <c r="BK517" s="113">
        <v>0</v>
      </c>
      <c r="BL517" s="113">
        <v>0</v>
      </c>
      <c r="BM517" s="113">
        <v>0</v>
      </c>
      <c r="BN517" s="113">
        <v>0</v>
      </c>
      <c r="BO517" s="113">
        <v>0</v>
      </c>
      <c r="BP517" s="113">
        <v>0</v>
      </c>
      <c r="BQ517" s="113">
        <v>0</v>
      </c>
      <c r="BR517" s="113">
        <v>0</v>
      </c>
      <c r="BS517" s="113">
        <v>0</v>
      </c>
      <c r="BT517" s="113">
        <v>0</v>
      </c>
      <c r="BU517" s="113">
        <v>0</v>
      </c>
      <c r="BV517" s="113">
        <v>7239.48</v>
      </c>
      <c r="BW517" s="113">
        <v>0</v>
      </c>
      <c r="BX517" s="113">
        <v>0</v>
      </c>
      <c r="BY517" s="113">
        <v>0</v>
      </c>
      <c r="BZ517" s="113">
        <v>0</v>
      </c>
      <c r="CA517" s="113">
        <v>0</v>
      </c>
      <c r="CB517" s="113">
        <v>1833.44</v>
      </c>
      <c r="CC517" s="113">
        <v>0</v>
      </c>
      <c r="CD517" s="113">
        <v>297.10000000000002</v>
      </c>
      <c r="CE517" s="113">
        <v>1000</v>
      </c>
      <c r="CF517" s="113">
        <v>0</v>
      </c>
      <c r="CG517" s="113">
        <v>0</v>
      </c>
      <c r="CH517" s="113">
        <v>0</v>
      </c>
      <c r="CI517" s="113">
        <v>0</v>
      </c>
      <c r="CJ517" s="113">
        <v>0</v>
      </c>
      <c r="CK517" s="113">
        <v>0</v>
      </c>
      <c r="CL517" s="113">
        <v>0</v>
      </c>
      <c r="CM517" s="113">
        <v>0</v>
      </c>
      <c r="CN517" s="113">
        <v>0</v>
      </c>
      <c r="CO517" s="113">
        <v>0</v>
      </c>
      <c r="CP517" s="113">
        <v>0</v>
      </c>
      <c r="CQ517" s="113">
        <v>0</v>
      </c>
      <c r="CR517" s="113">
        <v>0</v>
      </c>
      <c r="CS517" s="113">
        <v>0</v>
      </c>
      <c r="CT517" s="113">
        <v>0</v>
      </c>
      <c r="CU517" s="113">
        <v>0</v>
      </c>
      <c r="CV517" s="113">
        <v>0</v>
      </c>
      <c r="CW517" s="113">
        <v>0</v>
      </c>
      <c r="CX517" s="113">
        <v>0</v>
      </c>
      <c r="CY517" s="113">
        <v>0</v>
      </c>
      <c r="CZ517" s="113">
        <v>0</v>
      </c>
      <c r="DA517" s="113">
        <v>2500</v>
      </c>
      <c r="DB517" s="113">
        <v>0</v>
      </c>
      <c r="DC517" s="113">
        <v>0</v>
      </c>
      <c r="DD517" s="113">
        <v>0</v>
      </c>
      <c r="DE517" s="113">
        <v>0</v>
      </c>
      <c r="DF517" s="113">
        <v>0</v>
      </c>
      <c r="DG517" s="113">
        <v>2500</v>
      </c>
      <c r="DH517" s="113">
        <v>2500</v>
      </c>
      <c r="DI517" s="113">
        <v>0</v>
      </c>
      <c r="DJ517" s="113">
        <v>1000</v>
      </c>
      <c r="DK517" s="113">
        <v>0</v>
      </c>
      <c r="DL517" s="113">
        <v>0</v>
      </c>
      <c r="DM517" s="113">
        <v>4000</v>
      </c>
      <c r="DN517" s="113">
        <v>0</v>
      </c>
      <c r="DO517" s="113">
        <v>0</v>
      </c>
      <c r="DP517" s="113">
        <v>0</v>
      </c>
      <c r="DQ517" s="113">
        <v>0</v>
      </c>
      <c r="DR517" s="113">
        <v>1500</v>
      </c>
      <c r="DS517" s="113">
        <v>0</v>
      </c>
      <c r="DT517" s="113">
        <v>0</v>
      </c>
      <c r="DU517" s="113">
        <v>0</v>
      </c>
      <c r="DV517" s="113">
        <v>0</v>
      </c>
      <c r="DW517" s="113">
        <v>0</v>
      </c>
      <c r="DX517" s="113">
        <v>0</v>
      </c>
      <c r="DY517" s="113">
        <v>2000</v>
      </c>
      <c r="DZ517" s="113">
        <v>0</v>
      </c>
      <c r="EA517" s="113">
        <v>0</v>
      </c>
      <c r="EB517" s="113">
        <v>0</v>
      </c>
      <c r="EC517" s="113">
        <v>0</v>
      </c>
      <c r="ED517" s="113">
        <v>0</v>
      </c>
      <c r="EE517" s="113">
        <v>0</v>
      </c>
      <c r="EF517" s="113">
        <v>0</v>
      </c>
      <c r="EG517" s="113">
        <v>0</v>
      </c>
      <c r="EH517" s="113">
        <v>0</v>
      </c>
      <c r="EI517" s="113">
        <v>0</v>
      </c>
      <c r="EJ517" s="113">
        <v>0</v>
      </c>
      <c r="EK517" s="113">
        <v>0</v>
      </c>
      <c r="EL517" s="113">
        <v>0</v>
      </c>
      <c r="EM517" s="113">
        <v>0</v>
      </c>
      <c r="EN517" s="113">
        <v>0</v>
      </c>
      <c r="EO517" s="113">
        <v>0</v>
      </c>
      <c r="EP517" s="113">
        <v>0</v>
      </c>
      <c r="EQ517" s="113">
        <v>0</v>
      </c>
      <c r="ER517" s="113">
        <v>0</v>
      </c>
      <c r="ES517" s="113">
        <v>0</v>
      </c>
      <c r="ET517" s="113">
        <v>0</v>
      </c>
      <c r="EU517" s="113">
        <v>0</v>
      </c>
      <c r="EV517" s="113">
        <v>0</v>
      </c>
      <c r="EW517" s="113">
        <v>0</v>
      </c>
      <c r="EX517" s="113">
        <v>0</v>
      </c>
      <c r="EY517" s="113">
        <v>0</v>
      </c>
      <c r="EZ517" s="113">
        <v>0</v>
      </c>
      <c r="FA517" s="113">
        <v>0</v>
      </c>
      <c r="FB517" s="113">
        <v>0</v>
      </c>
      <c r="FC517" s="113">
        <v>0</v>
      </c>
      <c r="FD517" s="113">
        <v>0</v>
      </c>
      <c r="FE517" s="113">
        <v>4000</v>
      </c>
      <c r="FF517" s="113">
        <v>0</v>
      </c>
      <c r="FG517" s="113">
        <v>0</v>
      </c>
      <c r="FH517" s="113">
        <v>0</v>
      </c>
      <c r="FI517" s="113">
        <v>0</v>
      </c>
      <c r="FJ517" s="113">
        <v>0</v>
      </c>
      <c r="FK517" s="113">
        <v>0</v>
      </c>
      <c r="FL517" s="113">
        <v>0</v>
      </c>
      <c r="FM517" s="113">
        <v>0</v>
      </c>
      <c r="FN517" s="113">
        <v>0</v>
      </c>
      <c r="FO517" s="113">
        <v>0</v>
      </c>
      <c r="FP517" s="113">
        <v>0</v>
      </c>
      <c r="FQ517" s="113">
        <v>0</v>
      </c>
      <c r="FR517" s="113">
        <v>0</v>
      </c>
      <c r="FS517" s="113">
        <v>0</v>
      </c>
      <c r="FT517" s="113">
        <v>0</v>
      </c>
      <c r="FU517" s="113">
        <v>0</v>
      </c>
      <c r="FV517" s="113">
        <v>0</v>
      </c>
      <c r="FW517" s="113">
        <v>0</v>
      </c>
      <c r="FX517" s="113">
        <v>0</v>
      </c>
      <c r="FY517" s="113">
        <v>0</v>
      </c>
      <c r="FZ517" s="113">
        <v>0</v>
      </c>
      <c r="GA517" s="113">
        <v>0</v>
      </c>
      <c r="GB517" s="113">
        <v>0</v>
      </c>
      <c r="GC517" s="113">
        <v>0</v>
      </c>
      <c r="GD517" s="113">
        <v>0</v>
      </c>
      <c r="GE517" s="113">
        <v>0</v>
      </c>
      <c r="GF517" s="113">
        <v>0</v>
      </c>
      <c r="GG517" s="113">
        <v>0</v>
      </c>
      <c r="GH517" s="113">
        <v>0</v>
      </c>
      <c r="GI517" s="113">
        <f>SUM(E517:GH517)</f>
        <v>51960.81</v>
      </c>
    </row>
    <row r="518" spans="1:191" ht="10.5">
      <c r="A518" s="7" t="s">
        <v>624</v>
      </c>
      <c r="B518" s="726" t="s">
        <v>625</v>
      </c>
      <c r="C518" s="726"/>
      <c r="D518" s="72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  <c r="AA518" s="116"/>
      <c r="AB518" s="116"/>
      <c r="AC518" s="116"/>
      <c r="AD518" s="116"/>
      <c r="AE518" s="116"/>
      <c r="AF518" s="116"/>
      <c r="AG518" s="116"/>
      <c r="AH518" s="116"/>
      <c r="AI518" s="116"/>
      <c r="AJ518" s="116"/>
      <c r="AK518" s="116"/>
      <c r="AL518" s="116"/>
      <c r="AM518" s="116"/>
      <c r="AN518" s="116"/>
      <c r="AO518" s="116"/>
      <c r="AP518" s="116"/>
      <c r="AQ518" s="116"/>
      <c r="AR518" s="116"/>
      <c r="AS518" s="116"/>
      <c r="AT518" s="116"/>
      <c r="AU518" s="116"/>
      <c r="AV518" s="116"/>
      <c r="AW518" s="116"/>
      <c r="AX518" s="116"/>
      <c r="AY518" s="116"/>
      <c r="AZ518" s="116"/>
      <c r="BA518" s="116"/>
      <c r="BB518" s="116"/>
      <c r="BC518" s="116"/>
      <c r="BD518" s="116"/>
      <c r="BE518" s="116"/>
      <c r="BF518" s="116"/>
      <c r="BG518" s="116"/>
      <c r="BH518" s="116"/>
      <c r="BI518" s="116"/>
      <c r="BJ518" s="116"/>
      <c r="BK518" s="116"/>
      <c r="BL518" s="116"/>
      <c r="BM518" s="116"/>
      <c r="BN518" s="116"/>
      <c r="BO518" s="116"/>
      <c r="BP518" s="116"/>
      <c r="BQ518" s="116"/>
      <c r="BR518" s="116"/>
      <c r="BS518" s="116"/>
      <c r="BT518" s="116"/>
      <c r="BU518" s="116"/>
      <c r="BV518" s="116"/>
      <c r="BW518" s="116"/>
      <c r="BX518" s="116"/>
      <c r="BY518" s="116"/>
      <c r="BZ518" s="116"/>
      <c r="CA518" s="116"/>
      <c r="CB518" s="116"/>
      <c r="CC518" s="116"/>
      <c r="CD518" s="116"/>
      <c r="CE518" s="116"/>
      <c r="CF518" s="116"/>
      <c r="CG518" s="116"/>
      <c r="CH518" s="116"/>
      <c r="CI518" s="116"/>
      <c r="CJ518" s="116"/>
      <c r="CK518" s="116"/>
      <c r="CL518" s="116"/>
      <c r="CM518" s="116"/>
      <c r="CN518" s="116"/>
      <c r="CO518" s="116"/>
      <c r="CP518" s="116"/>
      <c r="CQ518" s="116"/>
      <c r="CR518" s="116"/>
      <c r="CS518" s="116"/>
      <c r="CT518" s="116"/>
      <c r="CU518" s="116"/>
      <c r="CV518" s="116"/>
      <c r="CW518" s="116"/>
      <c r="CX518" s="116"/>
      <c r="CY518" s="116"/>
      <c r="CZ518" s="116"/>
      <c r="DA518" s="116"/>
      <c r="DB518" s="116"/>
      <c r="DC518" s="116"/>
      <c r="DD518" s="116"/>
      <c r="DE518" s="116"/>
      <c r="DF518" s="116"/>
      <c r="DG518" s="116"/>
      <c r="DH518" s="116"/>
      <c r="DI518" s="116"/>
      <c r="DJ518" s="116"/>
      <c r="DK518" s="116"/>
      <c r="DL518" s="116"/>
      <c r="DM518" s="116"/>
      <c r="DN518" s="116"/>
      <c r="DO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Y518" s="116"/>
      <c r="DZ518" s="116"/>
      <c r="EA518" s="116"/>
      <c r="EB518" s="116"/>
      <c r="EC518" s="116"/>
      <c r="ED518" s="116"/>
      <c r="EE518" s="116"/>
      <c r="EF518" s="116"/>
      <c r="EG518" s="116"/>
      <c r="EH518" s="116"/>
      <c r="EI518" s="116"/>
      <c r="EJ518" s="116"/>
      <c r="EK518" s="116"/>
      <c r="EL518" s="116"/>
      <c r="EM518" s="116"/>
      <c r="EN518" s="116"/>
      <c r="EO518" s="116"/>
      <c r="EP518" s="116"/>
      <c r="EQ518" s="116"/>
      <c r="ER518" s="116"/>
      <c r="ES518" s="116"/>
      <c r="ET518" s="116"/>
      <c r="EU518" s="116"/>
      <c r="EV518" s="116"/>
      <c r="EW518" s="116"/>
      <c r="EX518" s="116"/>
      <c r="EY518" s="116"/>
      <c r="EZ518" s="116"/>
      <c r="FA518" s="116"/>
      <c r="FB518" s="116"/>
      <c r="FC518" s="116"/>
      <c r="FD518" s="116"/>
      <c r="FE518" s="116"/>
      <c r="FF518" s="116"/>
      <c r="FG518" s="116"/>
      <c r="FH518" s="116"/>
      <c r="FI518" s="116"/>
      <c r="FJ518" s="116"/>
      <c r="FK518" s="116"/>
      <c r="FL518" s="116"/>
      <c r="FM518" s="116"/>
      <c r="FN518" s="116"/>
      <c r="FO518" s="116"/>
      <c r="FP518" s="116"/>
      <c r="FQ518" s="116"/>
      <c r="FR518" s="116"/>
      <c r="FS518" s="116"/>
      <c r="FT518" s="116"/>
      <c r="FU518" s="116"/>
      <c r="FV518" s="116"/>
      <c r="FW518" s="116"/>
      <c r="FX518" s="116"/>
      <c r="FY518" s="116"/>
      <c r="FZ518" s="116"/>
      <c r="GA518" s="116"/>
      <c r="GB518" s="116"/>
      <c r="GC518" s="116"/>
      <c r="GD518" s="116"/>
      <c r="GE518" s="116"/>
      <c r="GF518" s="116"/>
      <c r="GG518" s="116"/>
      <c r="GH518" s="116"/>
      <c r="GI518" s="116"/>
    </row>
    <row r="519" spans="1:191">
      <c r="A519" s="727" t="s">
        <v>0</v>
      </c>
      <c r="B519" s="727"/>
      <c r="C519" s="9" t="s">
        <v>313</v>
      </c>
      <c r="D519" t="s">
        <v>314</v>
      </c>
      <c r="E519" s="113">
        <v>0</v>
      </c>
      <c r="F519" s="113">
        <v>0</v>
      </c>
      <c r="G519" s="113">
        <v>0</v>
      </c>
      <c r="H519" s="113">
        <v>0</v>
      </c>
      <c r="I519" s="113">
        <v>0</v>
      </c>
      <c r="J519" s="113">
        <v>0</v>
      </c>
      <c r="K519" s="113">
        <v>0</v>
      </c>
      <c r="L519" s="113">
        <v>0</v>
      </c>
      <c r="M519" s="113">
        <v>0</v>
      </c>
      <c r="N519" s="113">
        <v>0</v>
      </c>
      <c r="O519" s="113">
        <v>0</v>
      </c>
      <c r="P519" s="113">
        <v>0</v>
      </c>
      <c r="Q519" s="113">
        <v>0</v>
      </c>
      <c r="R519" s="113">
        <v>0</v>
      </c>
      <c r="S519" s="113">
        <v>0</v>
      </c>
      <c r="T519" s="113">
        <v>0</v>
      </c>
      <c r="U519" s="113">
        <v>0</v>
      </c>
      <c r="V519" s="113">
        <v>0</v>
      </c>
      <c r="W519" s="113">
        <v>0</v>
      </c>
      <c r="X519" s="113">
        <v>0</v>
      </c>
      <c r="Y519" s="113">
        <v>0</v>
      </c>
      <c r="Z519" s="113">
        <v>0</v>
      </c>
      <c r="AA519" s="113">
        <v>0</v>
      </c>
      <c r="AB519" s="113">
        <v>0</v>
      </c>
      <c r="AC519" s="113">
        <v>0</v>
      </c>
      <c r="AD519" s="113">
        <v>0</v>
      </c>
      <c r="AE519" s="113">
        <v>0</v>
      </c>
      <c r="AF519" s="113">
        <v>0</v>
      </c>
      <c r="AG519" s="113">
        <v>0</v>
      </c>
      <c r="AH519" s="113">
        <v>0</v>
      </c>
      <c r="AI519" s="113">
        <v>0</v>
      </c>
      <c r="AJ519" s="113">
        <v>0</v>
      </c>
      <c r="AK519" s="113">
        <v>0</v>
      </c>
      <c r="AL519" s="113">
        <v>0</v>
      </c>
      <c r="AM519" s="113">
        <v>0</v>
      </c>
      <c r="AN519" s="113">
        <v>0</v>
      </c>
      <c r="AO519" s="113">
        <v>0</v>
      </c>
      <c r="AP519" s="113">
        <v>0</v>
      </c>
      <c r="AQ519" s="113">
        <v>0</v>
      </c>
      <c r="AR519" s="113">
        <v>0</v>
      </c>
      <c r="AS519" s="113">
        <v>0</v>
      </c>
      <c r="AT519" s="113">
        <v>0</v>
      </c>
      <c r="AU519" s="113">
        <v>0</v>
      </c>
      <c r="AV519" s="113">
        <v>0</v>
      </c>
      <c r="AW519" s="113">
        <v>0</v>
      </c>
      <c r="AX519" s="113">
        <v>0</v>
      </c>
      <c r="AY519" s="113">
        <v>0</v>
      </c>
      <c r="AZ519" s="113">
        <v>0</v>
      </c>
      <c r="BA519" s="113">
        <v>0</v>
      </c>
      <c r="BB519" s="113">
        <v>209288.72</v>
      </c>
      <c r="BC519" s="113">
        <v>380579.22</v>
      </c>
      <c r="BD519" s="113">
        <v>0</v>
      </c>
      <c r="BE519" s="113">
        <v>0</v>
      </c>
      <c r="BF519" s="113">
        <v>0</v>
      </c>
      <c r="BG519" s="113">
        <v>0</v>
      </c>
      <c r="BH519" s="113">
        <v>0</v>
      </c>
      <c r="BI519" s="113">
        <v>0</v>
      </c>
      <c r="BJ519" s="113">
        <v>0</v>
      </c>
      <c r="BK519" s="113">
        <v>0</v>
      </c>
      <c r="BL519" s="113">
        <v>0</v>
      </c>
      <c r="BM519" s="113">
        <v>0</v>
      </c>
      <c r="BN519" s="113">
        <v>0</v>
      </c>
      <c r="BO519" s="113">
        <v>0</v>
      </c>
      <c r="BP519" s="113">
        <v>0</v>
      </c>
      <c r="BQ519" s="113">
        <v>0</v>
      </c>
      <c r="BR519" s="113">
        <v>0</v>
      </c>
      <c r="BS519" s="113">
        <v>0</v>
      </c>
      <c r="BT519" s="113">
        <v>0</v>
      </c>
      <c r="BU519" s="113">
        <v>0</v>
      </c>
      <c r="BV519" s="113">
        <v>0</v>
      </c>
      <c r="BW519" s="113">
        <v>0</v>
      </c>
      <c r="BX519" s="113">
        <v>0</v>
      </c>
      <c r="BY519" s="113">
        <v>0</v>
      </c>
      <c r="BZ519" s="113">
        <v>0</v>
      </c>
      <c r="CA519" s="113">
        <v>0</v>
      </c>
      <c r="CB519" s="113">
        <v>0</v>
      </c>
      <c r="CC519" s="113">
        <v>0</v>
      </c>
      <c r="CD519" s="113">
        <v>0</v>
      </c>
      <c r="CE519" s="113">
        <v>0</v>
      </c>
      <c r="CF519" s="113">
        <v>0</v>
      </c>
      <c r="CG519" s="113">
        <v>0</v>
      </c>
      <c r="CH519" s="113">
        <v>0</v>
      </c>
      <c r="CI519" s="113">
        <v>0</v>
      </c>
      <c r="CJ519" s="113">
        <v>0</v>
      </c>
      <c r="CK519" s="113">
        <v>0</v>
      </c>
      <c r="CL519" s="113">
        <v>0</v>
      </c>
      <c r="CM519" s="113">
        <v>0</v>
      </c>
      <c r="CN519" s="113">
        <v>0</v>
      </c>
      <c r="CO519" s="113">
        <v>0</v>
      </c>
      <c r="CP519" s="113">
        <v>0</v>
      </c>
      <c r="CQ519" s="113">
        <v>0</v>
      </c>
      <c r="CR519" s="113">
        <v>0</v>
      </c>
      <c r="CS519" s="113">
        <v>0</v>
      </c>
      <c r="CT519" s="113">
        <v>0</v>
      </c>
      <c r="CU519" s="113">
        <v>0</v>
      </c>
      <c r="CV519" s="113">
        <v>0</v>
      </c>
      <c r="CW519" s="113">
        <v>0</v>
      </c>
      <c r="CX519" s="113">
        <v>0</v>
      </c>
      <c r="CY519" s="113">
        <v>0</v>
      </c>
      <c r="CZ519" s="113">
        <v>0</v>
      </c>
      <c r="DA519" s="113">
        <v>0</v>
      </c>
      <c r="DB519" s="113">
        <v>0</v>
      </c>
      <c r="DC519" s="113">
        <v>0</v>
      </c>
      <c r="DD519" s="113">
        <v>0</v>
      </c>
      <c r="DE519" s="113">
        <v>0</v>
      </c>
      <c r="DF519" s="113">
        <v>0</v>
      </c>
      <c r="DG519" s="113">
        <v>0</v>
      </c>
      <c r="DH519" s="113">
        <v>0</v>
      </c>
      <c r="DI519" s="113">
        <v>0</v>
      </c>
      <c r="DJ519" s="113">
        <v>0</v>
      </c>
      <c r="DK519" s="113">
        <v>0</v>
      </c>
      <c r="DL519" s="113">
        <v>0</v>
      </c>
      <c r="DM519" s="113">
        <v>0</v>
      </c>
      <c r="DN519" s="113">
        <v>0</v>
      </c>
      <c r="DO519" s="113">
        <v>0</v>
      </c>
      <c r="DP519" s="113">
        <v>0</v>
      </c>
      <c r="DQ519" s="113">
        <v>0</v>
      </c>
      <c r="DR519" s="113">
        <v>0</v>
      </c>
      <c r="DS519" s="113">
        <v>0</v>
      </c>
      <c r="DT519" s="113">
        <v>0</v>
      </c>
      <c r="DU519" s="113">
        <v>0</v>
      </c>
      <c r="DV519" s="113">
        <v>0</v>
      </c>
      <c r="DW519" s="113">
        <v>0</v>
      </c>
      <c r="DX519" s="113">
        <v>0</v>
      </c>
      <c r="DY519" s="113">
        <v>0</v>
      </c>
      <c r="DZ519" s="113">
        <v>0</v>
      </c>
      <c r="EA519" s="113">
        <v>0</v>
      </c>
      <c r="EB519" s="113">
        <v>0</v>
      </c>
      <c r="EC519" s="113">
        <v>0</v>
      </c>
      <c r="ED519" s="113">
        <v>0</v>
      </c>
      <c r="EE519" s="113">
        <v>0</v>
      </c>
      <c r="EF519" s="113">
        <v>0</v>
      </c>
      <c r="EG519" s="113">
        <v>0</v>
      </c>
      <c r="EH519" s="113">
        <v>0</v>
      </c>
      <c r="EI519" s="113">
        <v>0</v>
      </c>
      <c r="EJ519" s="113">
        <v>0</v>
      </c>
      <c r="EK519" s="113">
        <v>0</v>
      </c>
      <c r="EL519" s="113">
        <v>0</v>
      </c>
      <c r="EM519" s="113">
        <v>0</v>
      </c>
      <c r="EN519" s="113">
        <v>0</v>
      </c>
      <c r="EO519" s="113">
        <v>0</v>
      </c>
      <c r="EP519" s="113">
        <v>0</v>
      </c>
      <c r="EQ519" s="113">
        <v>0</v>
      </c>
      <c r="ER519" s="113">
        <v>0</v>
      </c>
      <c r="ES519" s="113">
        <v>0</v>
      </c>
      <c r="ET519" s="113">
        <v>0</v>
      </c>
      <c r="EU519" s="113">
        <v>0</v>
      </c>
      <c r="EV519" s="113">
        <v>0</v>
      </c>
      <c r="EW519" s="113">
        <v>0</v>
      </c>
      <c r="EX519" s="113">
        <v>0</v>
      </c>
      <c r="EY519" s="113">
        <v>0</v>
      </c>
      <c r="EZ519" s="113">
        <v>0</v>
      </c>
      <c r="FA519" s="113">
        <v>0</v>
      </c>
      <c r="FB519" s="113">
        <v>0</v>
      </c>
      <c r="FC519" s="113">
        <v>0</v>
      </c>
      <c r="FD519" s="113">
        <v>0</v>
      </c>
      <c r="FE519" s="113">
        <v>0</v>
      </c>
      <c r="FF519" s="113">
        <v>0</v>
      </c>
      <c r="FG519" s="113">
        <v>0</v>
      </c>
      <c r="FH519" s="113">
        <v>0</v>
      </c>
      <c r="FI519" s="113">
        <v>0</v>
      </c>
      <c r="FJ519" s="113">
        <v>0</v>
      </c>
      <c r="FK519" s="113">
        <v>0</v>
      </c>
      <c r="FL519" s="113">
        <v>0</v>
      </c>
      <c r="FM519" s="113">
        <v>0</v>
      </c>
      <c r="FN519" s="113">
        <v>0</v>
      </c>
      <c r="FO519" s="113">
        <v>0</v>
      </c>
      <c r="FP519" s="113">
        <v>0</v>
      </c>
      <c r="FQ519" s="113">
        <v>0</v>
      </c>
      <c r="FR519" s="113">
        <v>0</v>
      </c>
      <c r="FS519" s="113">
        <v>0</v>
      </c>
      <c r="FT519" s="113">
        <v>0</v>
      </c>
      <c r="FU519" s="113">
        <v>0</v>
      </c>
      <c r="FV519" s="113">
        <v>0</v>
      </c>
      <c r="FW519" s="113">
        <v>0</v>
      </c>
      <c r="FX519" s="113">
        <v>0</v>
      </c>
      <c r="FY519" s="113">
        <v>0</v>
      </c>
      <c r="FZ519" s="113">
        <v>0</v>
      </c>
      <c r="GA519" s="113">
        <v>0</v>
      </c>
      <c r="GB519" s="113">
        <v>0</v>
      </c>
      <c r="GC519" s="113">
        <v>0</v>
      </c>
      <c r="GD519" s="113">
        <v>0</v>
      </c>
      <c r="GE519" s="113">
        <v>0</v>
      </c>
      <c r="GF519" s="113">
        <v>0</v>
      </c>
      <c r="GG519" s="113">
        <v>0</v>
      </c>
      <c r="GH519" s="113">
        <v>0</v>
      </c>
      <c r="GI519" s="113">
        <f>SUM(E519:GH519)</f>
        <v>589867.93999999994</v>
      </c>
    </row>
    <row r="520" spans="1:191" ht="10.5">
      <c r="A520" s="7" t="s">
        <v>626</v>
      </c>
      <c r="B520" s="726" t="s">
        <v>627</v>
      </c>
      <c r="C520" s="726"/>
      <c r="D520" s="72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  <c r="AA520" s="116"/>
      <c r="AB520" s="116"/>
      <c r="AC520" s="116"/>
      <c r="AD520" s="116"/>
      <c r="AE520" s="116"/>
      <c r="AF520" s="116"/>
      <c r="AG520" s="116"/>
      <c r="AH520" s="116"/>
      <c r="AI520" s="116"/>
      <c r="AJ520" s="116"/>
      <c r="AK520" s="116"/>
      <c r="AL520" s="116"/>
      <c r="AM520" s="116"/>
      <c r="AN520" s="116"/>
      <c r="AO520" s="116"/>
      <c r="AP520" s="116"/>
      <c r="AQ520" s="116"/>
      <c r="AR520" s="116"/>
      <c r="AS520" s="116"/>
      <c r="AT520" s="116"/>
      <c r="AU520" s="116"/>
      <c r="AV520" s="116"/>
      <c r="AW520" s="116"/>
      <c r="AX520" s="116"/>
      <c r="AY520" s="116"/>
      <c r="AZ520" s="116"/>
      <c r="BA520" s="116"/>
      <c r="BB520" s="116"/>
      <c r="BC520" s="116"/>
      <c r="BD520" s="116"/>
      <c r="BE520" s="116"/>
      <c r="BF520" s="116"/>
      <c r="BG520" s="116"/>
      <c r="BH520" s="116"/>
      <c r="BI520" s="116"/>
      <c r="BJ520" s="116"/>
      <c r="BK520" s="116"/>
      <c r="BL520" s="116"/>
      <c r="BM520" s="116"/>
      <c r="BN520" s="116"/>
      <c r="BO520" s="116"/>
      <c r="BP520" s="116"/>
      <c r="BQ520" s="116"/>
      <c r="BR520" s="116"/>
      <c r="BS520" s="116"/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  <c r="EA520" s="116"/>
      <c r="EB520" s="116"/>
      <c r="EC520" s="116"/>
      <c r="ED520" s="116"/>
      <c r="EE520" s="116"/>
      <c r="EF520" s="116"/>
      <c r="EG520" s="116"/>
      <c r="EH520" s="116"/>
      <c r="EI520" s="116"/>
      <c r="EJ520" s="116"/>
      <c r="EK520" s="116"/>
      <c r="EL520" s="116"/>
      <c r="EM520" s="116"/>
      <c r="EN520" s="116"/>
      <c r="EO520" s="116"/>
      <c r="EP520" s="116"/>
      <c r="EQ520" s="116"/>
      <c r="ER520" s="116"/>
      <c r="ES520" s="116"/>
      <c r="ET520" s="116"/>
      <c r="EU520" s="116"/>
      <c r="EV520" s="116"/>
      <c r="EW520" s="116"/>
      <c r="EX520" s="116"/>
      <c r="EY520" s="116"/>
      <c r="EZ520" s="116"/>
      <c r="FA520" s="116"/>
      <c r="FB520" s="116"/>
      <c r="FC520" s="116"/>
      <c r="FD520" s="116"/>
      <c r="FE520" s="116"/>
      <c r="FF520" s="116"/>
      <c r="FG520" s="116"/>
      <c r="FH520" s="116"/>
      <c r="FI520" s="116"/>
      <c r="FJ520" s="116"/>
      <c r="FK520" s="116"/>
      <c r="FL520" s="116"/>
      <c r="FM520" s="116"/>
      <c r="FN520" s="116"/>
      <c r="FO520" s="116"/>
      <c r="FP520" s="116"/>
      <c r="FQ520" s="116"/>
      <c r="FR520" s="116"/>
      <c r="FS520" s="116"/>
      <c r="FT520" s="116"/>
      <c r="FU520" s="116"/>
      <c r="FV520" s="116"/>
      <c r="FW520" s="116"/>
      <c r="FX520" s="116"/>
      <c r="FY520" s="116"/>
      <c r="FZ520" s="116"/>
      <c r="GA520" s="116"/>
      <c r="GB520" s="116"/>
      <c r="GC520" s="116"/>
      <c r="GD520" s="116"/>
      <c r="GE520" s="116"/>
      <c r="GF520" s="116"/>
      <c r="GG520" s="116"/>
      <c r="GH520" s="116"/>
      <c r="GI520" s="116"/>
    </row>
    <row r="521" spans="1:191">
      <c r="A521" s="727" t="s">
        <v>0</v>
      </c>
      <c r="B521" s="727"/>
      <c r="C521" s="9" t="s">
        <v>313</v>
      </c>
      <c r="D521" t="s">
        <v>314</v>
      </c>
      <c r="E521" s="113">
        <v>0</v>
      </c>
      <c r="F521" s="113">
        <v>0</v>
      </c>
      <c r="G521" s="113">
        <v>0</v>
      </c>
      <c r="H521" s="113">
        <v>0</v>
      </c>
      <c r="I521" s="113">
        <v>0</v>
      </c>
      <c r="J521" s="113">
        <v>0</v>
      </c>
      <c r="K521" s="113">
        <v>0</v>
      </c>
      <c r="L521" s="113">
        <v>0</v>
      </c>
      <c r="M521" s="113">
        <v>0</v>
      </c>
      <c r="N521" s="113">
        <v>0</v>
      </c>
      <c r="O521" s="113">
        <v>0</v>
      </c>
      <c r="P521" s="113">
        <v>0</v>
      </c>
      <c r="Q521" s="113">
        <v>0</v>
      </c>
      <c r="R521" s="113">
        <v>0</v>
      </c>
      <c r="S521" s="113">
        <v>0</v>
      </c>
      <c r="T521" s="113">
        <v>0</v>
      </c>
      <c r="U521" s="113">
        <v>0</v>
      </c>
      <c r="V521" s="113">
        <v>0</v>
      </c>
      <c r="W521" s="113">
        <v>0</v>
      </c>
      <c r="X521" s="113">
        <v>0</v>
      </c>
      <c r="Y521" s="113">
        <v>0</v>
      </c>
      <c r="Z521" s="113">
        <v>0</v>
      </c>
      <c r="AA521" s="113">
        <v>0</v>
      </c>
      <c r="AB521" s="113">
        <v>0</v>
      </c>
      <c r="AC521" s="113">
        <v>0</v>
      </c>
      <c r="AD521" s="113">
        <v>0</v>
      </c>
      <c r="AE521" s="113">
        <v>0</v>
      </c>
      <c r="AF521" s="113">
        <v>0</v>
      </c>
      <c r="AG521" s="113">
        <v>0</v>
      </c>
      <c r="AH521" s="113">
        <v>0</v>
      </c>
      <c r="AI521" s="113">
        <v>0</v>
      </c>
      <c r="AJ521" s="113">
        <v>0</v>
      </c>
      <c r="AK521" s="113">
        <v>0</v>
      </c>
      <c r="AL521" s="113">
        <v>0</v>
      </c>
      <c r="AM521" s="113">
        <v>0</v>
      </c>
      <c r="AN521" s="113">
        <v>0</v>
      </c>
      <c r="AO521" s="113">
        <v>0</v>
      </c>
      <c r="AP521" s="113">
        <v>0</v>
      </c>
      <c r="AQ521" s="113">
        <v>0</v>
      </c>
      <c r="AR521" s="113">
        <v>0</v>
      </c>
      <c r="AS521" s="113">
        <v>0</v>
      </c>
      <c r="AT521" s="113">
        <v>0</v>
      </c>
      <c r="AU521" s="113">
        <v>0</v>
      </c>
      <c r="AV521" s="113">
        <v>0</v>
      </c>
      <c r="AW521" s="113">
        <v>0</v>
      </c>
      <c r="AX521" s="113">
        <v>0</v>
      </c>
      <c r="AY521" s="113">
        <v>0</v>
      </c>
      <c r="AZ521" s="113">
        <v>0</v>
      </c>
      <c r="BA521" s="113">
        <v>0</v>
      </c>
      <c r="BB521" s="113">
        <v>0</v>
      </c>
      <c r="BC521" s="113">
        <v>0</v>
      </c>
      <c r="BD521" s="113">
        <v>0</v>
      </c>
      <c r="BE521" s="113">
        <v>0</v>
      </c>
      <c r="BF521" s="113">
        <v>0</v>
      </c>
      <c r="BG521" s="113">
        <v>0</v>
      </c>
      <c r="BH521" s="113">
        <v>0</v>
      </c>
      <c r="BI521" s="113">
        <v>0</v>
      </c>
      <c r="BJ521" s="113">
        <v>0</v>
      </c>
      <c r="BK521" s="113">
        <v>0</v>
      </c>
      <c r="BL521" s="113">
        <v>0</v>
      </c>
      <c r="BM521" s="113">
        <v>0</v>
      </c>
      <c r="BN521" s="113">
        <v>0</v>
      </c>
      <c r="BO521" s="113">
        <v>0</v>
      </c>
      <c r="BP521" s="113">
        <v>0</v>
      </c>
      <c r="BQ521" s="113">
        <v>5000</v>
      </c>
      <c r="BR521" s="113">
        <v>0</v>
      </c>
      <c r="BS521" s="113">
        <v>0</v>
      </c>
      <c r="BT521" s="113">
        <v>0</v>
      </c>
      <c r="BU521" s="113">
        <v>0</v>
      </c>
      <c r="BV521" s="113">
        <v>0</v>
      </c>
      <c r="BW521" s="113">
        <v>0</v>
      </c>
      <c r="BX521" s="113">
        <v>0</v>
      </c>
      <c r="BY521" s="113">
        <v>0</v>
      </c>
      <c r="BZ521" s="113">
        <v>0</v>
      </c>
      <c r="CA521" s="113">
        <v>0</v>
      </c>
      <c r="CB521" s="113">
        <v>0</v>
      </c>
      <c r="CC521" s="113">
        <v>0</v>
      </c>
      <c r="CD521" s="113">
        <v>0</v>
      </c>
      <c r="CE521" s="113">
        <v>0</v>
      </c>
      <c r="CF521" s="113">
        <v>0</v>
      </c>
      <c r="CG521" s="113">
        <v>0</v>
      </c>
      <c r="CH521" s="113">
        <v>0</v>
      </c>
      <c r="CI521" s="113">
        <v>0</v>
      </c>
      <c r="CJ521" s="113">
        <v>0</v>
      </c>
      <c r="CK521" s="113">
        <v>0</v>
      </c>
      <c r="CL521" s="113">
        <v>0</v>
      </c>
      <c r="CM521" s="113">
        <v>0</v>
      </c>
      <c r="CN521" s="113">
        <v>0</v>
      </c>
      <c r="CO521" s="113">
        <v>0</v>
      </c>
      <c r="CP521" s="113">
        <v>0</v>
      </c>
      <c r="CQ521" s="113">
        <v>0</v>
      </c>
      <c r="CR521" s="113">
        <v>0</v>
      </c>
      <c r="CS521" s="113">
        <v>0</v>
      </c>
      <c r="CT521" s="113">
        <v>0</v>
      </c>
      <c r="CU521" s="113">
        <v>0</v>
      </c>
      <c r="CV521" s="113">
        <v>0</v>
      </c>
      <c r="CW521" s="113">
        <v>0</v>
      </c>
      <c r="CX521" s="113">
        <v>0</v>
      </c>
      <c r="CY521" s="113">
        <v>0</v>
      </c>
      <c r="CZ521" s="113">
        <v>0</v>
      </c>
      <c r="DA521" s="113">
        <v>0</v>
      </c>
      <c r="DB521" s="113">
        <v>0</v>
      </c>
      <c r="DC521" s="113">
        <v>0</v>
      </c>
      <c r="DD521" s="113">
        <v>0</v>
      </c>
      <c r="DE521" s="113">
        <v>0</v>
      </c>
      <c r="DF521" s="113">
        <v>0</v>
      </c>
      <c r="DG521" s="113">
        <v>0</v>
      </c>
      <c r="DH521" s="113">
        <v>0</v>
      </c>
      <c r="DI521" s="113">
        <v>0</v>
      </c>
      <c r="DJ521" s="113">
        <v>0</v>
      </c>
      <c r="DK521" s="113">
        <v>0</v>
      </c>
      <c r="DL521" s="113">
        <v>0</v>
      </c>
      <c r="DM521" s="113">
        <v>0</v>
      </c>
      <c r="DN521" s="113">
        <v>0</v>
      </c>
      <c r="DO521" s="113">
        <v>0</v>
      </c>
      <c r="DP521" s="113">
        <v>0</v>
      </c>
      <c r="DQ521" s="113">
        <v>0</v>
      </c>
      <c r="DR521" s="113">
        <v>0</v>
      </c>
      <c r="DS521" s="113">
        <v>0</v>
      </c>
      <c r="DT521" s="113">
        <v>0</v>
      </c>
      <c r="DU521" s="113">
        <v>0</v>
      </c>
      <c r="DV521" s="113">
        <v>0</v>
      </c>
      <c r="DW521" s="113">
        <v>0</v>
      </c>
      <c r="DX521" s="113">
        <v>0</v>
      </c>
      <c r="DY521" s="113">
        <v>0</v>
      </c>
      <c r="DZ521" s="113">
        <v>0</v>
      </c>
      <c r="EA521" s="113">
        <v>0</v>
      </c>
      <c r="EB521" s="113">
        <v>0</v>
      </c>
      <c r="EC521" s="113">
        <v>0</v>
      </c>
      <c r="ED521" s="113">
        <v>0</v>
      </c>
      <c r="EE521" s="113">
        <v>0</v>
      </c>
      <c r="EF521" s="113">
        <v>0</v>
      </c>
      <c r="EG521" s="113">
        <v>0</v>
      </c>
      <c r="EH521" s="113">
        <v>0</v>
      </c>
      <c r="EI521" s="113">
        <v>0</v>
      </c>
      <c r="EJ521" s="113">
        <v>0</v>
      </c>
      <c r="EK521" s="113">
        <v>0</v>
      </c>
      <c r="EL521" s="113">
        <v>0</v>
      </c>
      <c r="EM521" s="113">
        <v>0</v>
      </c>
      <c r="EN521" s="113">
        <v>0</v>
      </c>
      <c r="EO521" s="113">
        <v>0</v>
      </c>
      <c r="EP521" s="113">
        <v>0</v>
      </c>
      <c r="EQ521" s="113">
        <v>0</v>
      </c>
      <c r="ER521" s="113">
        <v>0</v>
      </c>
      <c r="ES521" s="113">
        <v>0</v>
      </c>
      <c r="ET521" s="113">
        <v>0</v>
      </c>
      <c r="EU521" s="113">
        <v>0</v>
      </c>
      <c r="EV521" s="113">
        <v>0</v>
      </c>
      <c r="EW521" s="113">
        <v>0</v>
      </c>
      <c r="EX521" s="113">
        <v>0</v>
      </c>
      <c r="EY521" s="113">
        <v>0</v>
      </c>
      <c r="EZ521" s="113">
        <v>0</v>
      </c>
      <c r="FA521" s="113">
        <v>0</v>
      </c>
      <c r="FB521" s="113">
        <v>0</v>
      </c>
      <c r="FC521" s="113">
        <v>0</v>
      </c>
      <c r="FD521" s="113">
        <v>0</v>
      </c>
      <c r="FE521" s="113">
        <v>0</v>
      </c>
      <c r="FF521" s="113">
        <v>0</v>
      </c>
      <c r="FG521" s="113">
        <v>0</v>
      </c>
      <c r="FH521" s="113">
        <v>0</v>
      </c>
      <c r="FI521" s="113">
        <v>0</v>
      </c>
      <c r="FJ521" s="113">
        <v>0</v>
      </c>
      <c r="FK521" s="113">
        <v>0</v>
      </c>
      <c r="FL521" s="113">
        <v>0</v>
      </c>
      <c r="FM521" s="113">
        <v>0</v>
      </c>
      <c r="FN521" s="113">
        <v>0</v>
      </c>
      <c r="FO521" s="113">
        <v>0</v>
      </c>
      <c r="FP521" s="113">
        <v>0</v>
      </c>
      <c r="FQ521" s="113">
        <v>0</v>
      </c>
      <c r="FR521" s="113">
        <v>0</v>
      </c>
      <c r="FS521" s="113">
        <v>0</v>
      </c>
      <c r="FT521" s="113">
        <v>0</v>
      </c>
      <c r="FU521" s="113">
        <v>0</v>
      </c>
      <c r="FV521" s="113">
        <v>0</v>
      </c>
      <c r="FW521" s="113">
        <v>0</v>
      </c>
      <c r="FX521" s="113">
        <v>0</v>
      </c>
      <c r="FY521" s="113">
        <v>0</v>
      </c>
      <c r="FZ521" s="113">
        <v>0</v>
      </c>
      <c r="GA521" s="113">
        <v>0</v>
      </c>
      <c r="GB521" s="113">
        <v>0</v>
      </c>
      <c r="GC521" s="113">
        <v>0</v>
      </c>
      <c r="GD521" s="113">
        <v>0</v>
      </c>
      <c r="GE521" s="113">
        <v>0</v>
      </c>
      <c r="GF521" s="113">
        <v>0</v>
      </c>
      <c r="GG521" s="113">
        <v>0</v>
      </c>
      <c r="GH521" s="113">
        <v>0</v>
      </c>
      <c r="GI521" s="113">
        <f>SUM(E521:GH521)</f>
        <v>5000</v>
      </c>
    </row>
    <row r="522" spans="1:191" ht="10.5">
      <c r="A522" s="7" t="s">
        <v>628</v>
      </c>
      <c r="B522" s="726" t="s">
        <v>629</v>
      </c>
      <c r="C522" s="726"/>
      <c r="D522" s="72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  <c r="AA522" s="116"/>
      <c r="AB522" s="116"/>
      <c r="AC522" s="116"/>
      <c r="AD522" s="116"/>
      <c r="AE522" s="116"/>
      <c r="AF522" s="116"/>
      <c r="AG522" s="116"/>
      <c r="AH522" s="116"/>
      <c r="AI522" s="116"/>
      <c r="AJ522" s="116"/>
      <c r="AK522" s="116"/>
      <c r="AL522" s="116"/>
      <c r="AM522" s="116"/>
      <c r="AN522" s="116"/>
      <c r="AO522" s="116"/>
      <c r="AP522" s="116"/>
      <c r="AQ522" s="116"/>
      <c r="AR522" s="116"/>
      <c r="AS522" s="116"/>
      <c r="AT522" s="116"/>
      <c r="AU522" s="116"/>
      <c r="AV522" s="116"/>
      <c r="AW522" s="116"/>
      <c r="AX522" s="116"/>
      <c r="AY522" s="116"/>
      <c r="AZ522" s="116"/>
      <c r="BA522" s="116"/>
      <c r="BB522" s="116"/>
      <c r="BC522" s="116"/>
      <c r="BD522" s="116"/>
      <c r="BE522" s="116"/>
      <c r="BF522" s="116"/>
      <c r="BG522" s="116"/>
      <c r="BH522" s="116"/>
      <c r="BI522" s="116"/>
      <c r="BJ522" s="116"/>
      <c r="BK522" s="116"/>
      <c r="BL522" s="116"/>
      <c r="BM522" s="116"/>
      <c r="BN522" s="116"/>
      <c r="BO522" s="116"/>
      <c r="BP522" s="116"/>
      <c r="BQ522" s="116"/>
      <c r="BR522" s="116"/>
      <c r="BS522" s="116"/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  <c r="CP522" s="116"/>
      <c r="CQ522" s="116"/>
      <c r="CR522" s="116"/>
      <c r="CS522" s="116"/>
      <c r="CT522" s="116"/>
      <c r="CU522" s="116"/>
      <c r="CV522" s="116"/>
      <c r="CW522" s="116"/>
      <c r="CX522" s="116"/>
      <c r="CY522" s="116"/>
      <c r="CZ522" s="116"/>
      <c r="DA522" s="116"/>
      <c r="DB522" s="116"/>
      <c r="DC522" s="116"/>
      <c r="DD522" s="116"/>
      <c r="DE522" s="116"/>
      <c r="DF522" s="116"/>
      <c r="DG522" s="116"/>
      <c r="DH522" s="116"/>
      <c r="DI522" s="116"/>
      <c r="DJ522" s="116"/>
      <c r="DK522" s="116"/>
      <c r="DL522" s="116"/>
      <c r="DM522" s="116"/>
      <c r="DN522" s="116"/>
      <c r="DO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Y522" s="116"/>
      <c r="DZ522" s="116"/>
      <c r="EA522" s="116"/>
      <c r="EB522" s="116"/>
      <c r="EC522" s="116"/>
      <c r="ED522" s="116"/>
      <c r="EE522" s="116"/>
      <c r="EF522" s="116"/>
      <c r="EG522" s="116"/>
      <c r="EH522" s="116"/>
      <c r="EI522" s="116"/>
      <c r="EJ522" s="116"/>
      <c r="EK522" s="116"/>
      <c r="EL522" s="116"/>
      <c r="EM522" s="116"/>
      <c r="EN522" s="116"/>
      <c r="EO522" s="116"/>
      <c r="EP522" s="116"/>
      <c r="EQ522" s="116"/>
      <c r="ER522" s="116"/>
      <c r="ES522" s="116"/>
      <c r="ET522" s="116"/>
      <c r="EU522" s="116"/>
      <c r="EV522" s="116"/>
      <c r="EW522" s="116"/>
      <c r="EX522" s="116"/>
      <c r="EY522" s="116"/>
      <c r="EZ522" s="116"/>
      <c r="FA522" s="116"/>
      <c r="FB522" s="116"/>
      <c r="FC522" s="116"/>
      <c r="FD522" s="116"/>
      <c r="FE522" s="116"/>
      <c r="FF522" s="116"/>
      <c r="FG522" s="116"/>
      <c r="FH522" s="116"/>
      <c r="FI522" s="116"/>
      <c r="FJ522" s="116"/>
      <c r="FK522" s="116"/>
      <c r="FL522" s="116"/>
      <c r="FM522" s="116"/>
      <c r="FN522" s="116"/>
      <c r="FO522" s="116"/>
      <c r="FP522" s="116"/>
      <c r="FQ522" s="116"/>
      <c r="FR522" s="116"/>
      <c r="FS522" s="116"/>
      <c r="FT522" s="116"/>
      <c r="FU522" s="116"/>
      <c r="FV522" s="116"/>
      <c r="FW522" s="116"/>
      <c r="FX522" s="116"/>
      <c r="FY522" s="116"/>
      <c r="FZ522" s="116"/>
      <c r="GA522" s="116"/>
      <c r="GB522" s="116"/>
      <c r="GC522" s="116"/>
      <c r="GD522" s="116"/>
      <c r="GE522" s="116"/>
      <c r="GF522" s="116"/>
      <c r="GG522" s="116"/>
      <c r="GH522" s="116"/>
      <c r="GI522" s="116"/>
    </row>
    <row r="523" spans="1:191">
      <c r="A523" s="727" t="s">
        <v>0</v>
      </c>
      <c r="B523" s="727"/>
      <c r="C523" s="9" t="s">
        <v>313</v>
      </c>
      <c r="D523" t="s">
        <v>314</v>
      </c>
      <c r="E523" s="113">
        <v>0</v>
      </c>
      <c r="F523" s="113">
        <v>0</v>
      </c>
      <c r="G523" s="113">
        <v>0</v>
      </c>
      <c r="H523" s="113">
        <v>0</v>
      </c>
      <c r="I523" s="113">
        <v>0</v>
      </c>
      <c r="J523" s="113">
        <v>0</v>
      </c>
      <c r="K523" s="113">
        <v>0</v>
      </c>
      <c r="L523" s="113">
        <v>0</v>
      </c>
      <c r="M523" s="113">
        <v>0</v>
      </c>
      <c r="N523" s="113">
        <v>0</v>
      </c>
      <c r="O523" s="113">
        <v>0</v>
      </c>
      <c r="P523" s="113">
        <v>0</v>
      </c>
      <c r="Q523" s="113">
        <v>0</v>
      </c>
      <c r="R523" s="113">
        <v>0</v>
      </c>
      <c r="S523" s="113">
        <v>0</v>
      </c>
      <c r="T523" s="113">
        <v>0</v>
      </c>
      <c r="U523" s="113">
        <v>0</v>
      </c>
      <c r="V523" s="113">
        <v>0</v>
      </c>
      <c r="W523" s="113">
        <v>0</v>
      </c>
      <c r="X523" s="113">
        <v>0</v>
      </c>
      <c r="Y523" s="113">
        <v>0</v>
      </c>
      <c r="Z523" s="113">
        <v>0</v>
      </c>
      <c r="AA523" s="113">
        <v>0</v>
      </c>
      <c r="AB523" s="113">
        <v>0</v>
      </c>
      <c r="AC523" s="113">
        <v>0</v>
      </c>
      <c r="AD523" s="113">
        <v>0</v>
      </c>
      <c r="AE523" s="113">
        <v>0</v>
      </c>
      <c r="AF523" s="113">
        <v>0</v>
      </c>
      <c r="AG523" s="113">
        <v>0</v>
      </c>
      <c r="AH523" s="113">
        <v>0</v>
      </c>
      <c r="AI523" s="113">
        <v>0</v>
      </c>
      <c r="AJ523" s="113">
        <v>0</v>
      </c>
      <c r="AK523" s="113">
        <v>0</v>
      </c>
      <c r="AL523" s="113">
        <v>0</v>
      </c>
      <c r="AM523" s="113">
        <v>0</v>
      </c>
      <c r="AN523" s="113">
        <v>0</v>
      </c>
      <c r="AO523" s="113">
        <v>0</v>
      </c>
      <c r="AP523" s="113">
        <v>0</v>
      </c>
      <c r="AQ523" s="113">
        <v>0</v>
      </c>
      <c r="AR523" s="113">
        <v>0</v>
      </c>
      <c r="AS523" s="113">
        <v>0</v>
      </c>
      <c r="AT523" s="113">
        <v>0</v>
      </c>
      <c r="AU523" s="113">
        <v>0</v>
      </c>
      <c r="AV523" s="113">
        <v>0</v>
      </c>
      <c r="AW523" s="113">
        <v>0</v>
      </c>
      <c r="AX523" s="113">
        <v>0</v>
      </c>
      <c r="AY523" s="113">
        <v>0</v>
      </c>
      <c r="AZ523" s="113">
        <v>0</v>
      </c>
      <c r="BA523" s="113">
        <v>0</v>
      </c>
      <c r="BB523" s="113">
        <v>0</v>
      </c>
      <c r="BC523" s="113">
        <v>0</v>
      </c>
      <c r="BD523" s="113">
        <v>0</v>
      </c>
      <c r="BE523" s="113">
        <v>0</v>
      </c>
      <c r="BF523" s="113">
        <v>0</v>
      </c>
      <c r="BG523" s="113">
        <v>0</v>
      </c>
      <c r="BH523" s="113">
        <v>0</v>
      </c>
      <c r="BI523" s="113">
        <v>0</v>
      </c>
      <c r="BJ523" s="113">
        <v>0</v>
      </c>
      <c r="BK523" s="113">
        <v>0</v>
      </c>
      <c r="BL523" s="113">
        <v>0</v>
      </c>
      <c r="BM523" s="113">
        <v>0</v>
      </c>
      <c r="BN523" s="113">
        <v>0</v>
      </c>
      <c r="BO523" s="113">
        <v>0</v>
      </c>
      <c r="BP523" s="113">
        <v>0</v>
      </c>
      <c r="BQ523" s="113">
        <v>0</v>
      </c>
      <c r="BR523" s="113">
        <v>0</v>
      </c>
      <c r="BS523" s="113">
        <v>0</v>
      </c>
      <c r="BT523" s="113">
        <v>0</v>
      </c>
      <c r="BU523" s="113">
        <v>0</v>
      </c>
      <c r="BV523" s="113">
        <v>0</v>
      </c>
      <c r="BW523" s="113">
        <v>0</v>
      </c>
      <c r="BX523" s="113">
        <v>0</v>
      </c>
      <c r="BY523" s="113">
        <v>0</v>
      </c>
      <c r="BZ523" s="113">
        <v>0</v>
      </c>
      <c r="CA523" s="113">
        <v>0</v>
      </c>
      <c r="CB523" s="113">
        <v>0</v>
      </c>
      <c r="CC523" s="113">
        <v>0</v>
      </c>
      <c r="CD523" s="113">
        <v>0</v>
      </c>
      <c r="CE523" s="113">
        <v>0</v>
      </c>
      <c r="CF523" s="113">
        <v>0</v>
      </c>
      <c r="CG523" s="113">
        <v>0</v>
      </c>
      <c r="CH523" s="113">
        <v>0</v>
      </c>
      <c r="CI523" s="113">
        <v>0</v>
      </c>
      <c r="CJ523" s="113">
        <v>0</v>
      </c>
      <c r="CK523" s="113">
        <v>0</v>
      </c>
      <c r="CL523" s="113">
        <v>0</v>
      </c>
      <c r="CM523" s="113">
        <v>0</v>
      </c>
      <c r="CN523" s="113">
        <v>0</v>
      </c>
      <c r="CO523" s="113">
        <v>0</v>
      </c>
      <c r="CP523" s="113">
        <v>0</v>
      </c>
      <c r="CQ523" s="113">
        <v>0</v>
      </c>
      <c r="CR523" s="113">
        <v>0</v>
      </c>
      <c r="CS523" s="113">
        <v>0</v>
      </c>
      <c r="CT523" s="113">
        <v>0</v>
      </c>
      <c r="CU523" s="113">
        <v>0</v>
      </c>
      <c r="CV523" s="113">
        <v>0</v>
      </c>
      <c r="CW523" s="113">
        <v>0</v>
      </c>
      <c r="CX523" s="113">
        <v>0</v>
      </c>
      <c r="CY523" s="113">
        <v>0</v>
      </c>
      <c r="CZ523" s="113">
        <v>0</v>
      </c>
      <c r="DA523" s="113">
        <v>0</v>
      </c>
      <c r="DB523" s="113">
        <v>0</v>
      </c>
      <c r="DC523" s="113">
        <v>0</v>
      </c>
      <c r="DD523" s="113">
        <v>0</v>
      </c>
      <c r="DE523" s="113">
        <v>0</v>
      </c>
      <c r="DF523" s="113">
        <v>0</v>
      </c>
      <c r="DG523" s="113">
        <v>0</v>
      </c>
      <c r="DH523" s="113">
        <v>0</v>
      </c>
      <c r="DI523" s="113">
        <v>0</v>
      </c>
      <c r="DJ523" s="113">
        <v>0</v>
      </c>
      <c r="DK523" s="113">
        <v>0</v>
      </c>
      <c r="DL523" s="113">
        <v>0</v>
      </c>
      <c r="DM523" s="113">
        <v>44330.28</v>
      </c>
      <c r="DN523" s="113">
        <v>0</v>
      </c>
      <c r="DO523" s="113">
        <v>0</v>
      </c>
      <c r="DP523" s="113">
        <v>0</v>
      </c>
      <c r="DQ523" s="113">
        <v>0</v>
      </c>
      <c r="DR523" s="113">
        <v>0</v>
      </c>
      <c r="DS523" s="113">
        <v>0</v>
      </c>
      <c r="DT523" s="113">
        <v>0</v>
      </c>
      <c r="DU523" s="113">
        <v>0</v>
      </c>
      <c r="DV523" s="113">
        <v>0</v>
      </c>
      <c r="DW523" s="113">
        <v>0</v>
      </c>
      <c r="DX523" s="113">
        <v>0</v>
      </c>
      <c r="DY523" s="113">
        <v>0</v>
      </c>
      <c r="DZ523" s="113">
        <v>0</v>
      </c>
      <c r="EA523" s="113">
        <v>0</v>
      </c>
      <c r="EB523" s="113">
        <v>0</v>
      </c>
      <c r="EC523" s="113">
        <v>0</v>
      </c>
      <c r="ED523" s="113">
        <v>0</v>
      </c>
      <c r="EE523" s="113">
        <v>0</v>
      </c>
      <c r="EF523" s="113">
        <v>0</v>
      </c>
      <c r="EG523" s="113">
        <v>0</v>
      </c>
      <c r="EH523" s="113">
        <v>0</v>
      </c>
      <c r="EI523" s="113">
        <v>0</v>
      </c>
      <c r="EJ523" s="113">
        <v>0</v>
      </c>
      <c r="EK523" s="113">
        <v>0</v>
      </c>
      <c r="EL523" s="113">
        <v>0</v>
      </c>
      <c r="EM523" s="113">
        <v>0</v>
      </c>
      <c r="EN523" s="113">
        <v>0</v>
      </c>
      <c r="EO523" s="113">
        <v>0</v>
      </c>
      <c r="EP523" s="113">
        <v>0</v>
      </c>
      <c r="EQ523" s="113">
        <v>0</v>
      </c>
      <c r="ER523" s="113">
        <v>0</v>
      </c>
      <c r="ES523" s="113">
        <v>0</v>
      </c>
      <c r="ET523" s="113">
        <v>0</v>
      </c>
      <c r="EU523" s="113">
        <v>0</v>
      </c>
      <c r="EV523" s="113">
        <v>0</v>
      </c>
      <c r="EW523" s="113">
        <v>0</v>
      </c>
      <c r="EX523" s="113">
        <v>0</v>
      </c>
      <c r="EY523" s="113">
        <v>0</v>
      </c>
      <c r="EZ523" s="113">
        <v>0</v>
      </c>
      <c r="FA523" s="113">
        <v>0</v>
      </c>
      <c r="FB523" s="113">
        <v>0</v>
      </c>
      <c r="FC523" s="113">
        <v>0</v>
      </c>
      <c r="FD523" s="113">
        <v>0</v>
      </c>
      <c r="FE523" s="113">
        <v>0</v>
      </c>
      <c r="FF523" s="113">
        <v>0</v>
      </c>
      <c r="FG523" s="113">
        <v>0</v>
      </c>
      <c r="FH523" s="113">
        <v>0</v>
      </c>
      <c r="FI523" s="113">
        <v>0</v>
      </c>
      <c r="FJ523" s="113">
        <v>0</v>
      </c>
      <c r="FK523" s="113">
        <v>0</v>
      </c>
      <c r="FL523" s="113">
        <v>0</v>
      </c>
      <c r="FM523" s="113">
        <v>0</v>
      </c>
      <c r="FN523" s="113">
        <v>0</v>
      </c>
      <c r="FO523" s="113">
        <v>0</v>
      </c>
      <c r="FP523" s="113">
        <v>0</v>
      </c>
      <c r="FQ523" s="113">
        <v>0</v>
      </c>
      <c r="FR523" s="113">
        <v>0</v>
      </c>
      <c r="FS523" s="113">
        <v>0</v>
      </c>
      <c r="FT523" s="113">
        <v>0</v>
      </c>
      <c r="FU523" s="113">
        <v>0</v>
      </c>
      <c r="FV523" s="113">
        <v>0</v>
      </c>
      <c r="FW523" s="113">
        <v>0</v>
      </c>
      <c r="FX523" s="113">
        <v>0</v>
      </c>
      <c r="FY523" s="113">
        <v>0</v>
      </c>
      <c r="FZ523" s="113">
        <v>0</v>
      </c>
      <c r="GA523" s="113">
        <v>0</v>
      </c>
      <c r="GB523" s="113">
        <v>0</v>
      </c>
      <c r="GC523" s="113">
        <v>0</v>
      </c>
      <c r="GD523" s="113">
        <v>0</v>
      </c>
      <c r="GE523" s="113">
        <v>0</v>
      </c>
      <c r="GF523" s="113">
        <v>0</v>
      </c>
      <c r="GG523" s="113">
        <v>0</v>
      </c>
      <c r="GH523" s="113">
        <v>0</v>
      </c>
      <c r="GI523" s="113">
        <f>SUM(E523:GH523)</f>
        <v>44330.28</v>
      </c>
    </row>
    <row r="524" spans="1:191" ht="10.5">
      <c r="A524" s="7" t="s">
        <v>630</v>
      </c>
      <c r="B524" s="726" t="s">
        <v>631</v>
      </c>
      <c r="C524" s="726"/>
      <c r="D524" s="72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  <c r="AA524" s="116"/>
      <c r="AB524" s="116"/>
      <c r="AC524" s="116"/>
      <c r="AD524" s="116"/>
      <c r="AE524" s="116"/>
      <c r="AF524" s="116"/>
      <c r="AG524" s="116"/>
      <c r="AH524" s="116"/>
      <c r="AI524" s="116"/>
      <c r="AJ524" s="116"/>
      <c r="AK524" s="116"/>
      <c r="AL524" s="116"/>
      <c r="AM524" s="116"/>
      <c r="AN524" s="116"/>
      <c r="AO524" s="116"/>
      <c r="AP524" s="116"/>
      <c r="AQ524" s="116"/>
      <c r="AR524" s="116"/>
      <c r="AS524" s="116"/>
      <c r="AT524" s="116"/>
      <c r="AU524" s="116"/>
      <c r="AV524" s="116"/>
      <c r="AW524" s="116"/>
      <c r="AX524" s="116"/>
      <c r="AY524" s="116"/>
      <c r="AZ524" s="116"/>
      <c r="BA524" s="116"/>
      <c r="BB524" s="116"/>
      <c r="BC524" s="116"/>
      <c r="BD524" s="116"/>
      <c r="BE524" s="116"/>
      <c r="BF524" s="116"/>
      <c r="BG524" s="116"/>
      <c r="BH524" s="116"/>
      <c r="BI524" s="116"/>
      <c r="BJ524" s="116"/>
      <c r="BK524" s="116"/>
      <c r="BL524" s="116"/>
      <c r="BM524" s="116"/>
      <c r="BN524" s="116"/>
      <c r="BO524" s="116"/>
      <c r="BP524" s="116"/>
      <c r="BQ524" s="116"/>
      <c r="BR524" s="116"/>
      <c r="BS524" s="116"/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  <c r="CP524" s="116"/>
      <c r="CQ524" s="116"/>
      <c r="CR524" s="116"/>
      <c r="CS524" s="116"/>
      <c r="CT524" s="116"/>
      <c r="CU524" s="116"/>
      <c r="CV524" s="116"/>
      <c r="CW524" s="116"/>
      <c r="CX524" s="116"/>
      <c r="CY524" s="116"/>
      <c r="CZ524" s="116"/>
      <c r="DA524" s="116"/>
      <c r="DB524" s="116"/>
      <c r="DC524" s="116"/>
      <c r="DD524" s="116"/>
      <c r="DE524" s="116"/>
      <c r="DF524" s="116"/>
      <c r="DG524" s="116"/>
      <c r="DH524" s="116"/>
      <c r="DI524" s="116"/>
      <c r="DJ524" s="116"/>
      <c r="DK524" s="116"/>
      <c r="DL524" s="116"/>
      <c r="DM524" s="116"/>
      <c r="DN524" s="116"/>
      <c r="DO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Y524" s="116"/>
      <c r="DZ524" s="116"/>
      <c r="EA524" s="116"/>
      <c r="EB524" s="116"/>
      <c r="EC524" s="116"/>
      <c r="ED524" s="116"/>
      <c r="EE524" s="116"/>
      <c r="EF524" s="116"/>
      <c r="EG524" s="116"/>
      <c r="EH524" s="116"/>
      <c r="EI524" s="116"/>
      <c r="EJ524" s="116"/>
      <c r="EK524" s="116"/>
      <c r="EL524" s="116"/>
      <c r="EM524" s="116"/>
      <c r="EN524" s="116"/>
      <c r="EO524" s="116"/>
      <c r="EP524" s="116"/>
      <c r="EQ524" s="116"/>
      <c r="ER524" s="116"/>
      <c r="ES524" s="116"/>
      <c r="ET524" s="116"/>
      <c r="EU524" s="116"/>
      <c r="EV524" s="116"/>
      <c r="EW524" s="116"/>
      <c r="EX524" s="116"/>
      <c r="EY524" s="116"/>
      <c r="EZ524" s="116"/>
      <c r="FA524" s="116"/>
      <c r="FB524" s="116"/>
      <c r="FC524" s="116"/>
      <c r="FD524" s="116"/>
      <c r="FE524" s="116"/>
      <c r="FF524" s="116"/>
      <c r="FG524" s="116"/>
      <c r="FH524" s="116"/>
      <c r="FI524" s="116"/>
      <c r="FJ524" s="116"/>
      <c r="FK524" s="116"/>
      <c r="FL524" s="116"/>
      <c r="FM524" s="116"/>
      <c r="FN524" s="116"/>
      <c r="FO524" s="116"/>
      <c r="FP524" s="116"/>
      <c r="FQ524" s="116"/>
      <c r="FR524" s="116"/>
      <c r="FS524" s="116"/>
      <c r="FT524" s="116"/>
      <c r="FU524" s="116"/>
      <c r="FV524" s="116"/>
      <c r="FW524" s="116"/>
      <c r="FX524" s="116"/>
      <c r="FY524" s="116"/>
      <c r="FZ524" s="116"/>
      <c r="GA524" s="116"/>
      <c r="GB524" s="116"/>
      <c r="GC524" s="116"/>
      <c r="GD524" s="116"/>
      <c r="GE524" s="116"/>
      <c r="GF524" s="116"/>
      <c r="GG524" s="116"/>
      <c r="GH524" s="116"/>
      <c r="GI524" s="116"/>
    </row>
    <row r="525" spans="1:191">
      <c r="A525" s="727" t="s">
        <v>0</v>
      </c>
      <c r="B525" s="727"/>
      <c r="C525" s="9" t="s">
        <v>313</v>
      </c>
      <c r="D525" t="s">
        <v>314</v>
      </c>
      <c r="E525" s="113">
        <v>0</v>
      </c>
      <c r="F525" s="113">
        <v>0</v>
      </c>
      <c r="G525" s="113">
        <v>0</v>
      </c>
      <c r="H525" s="113">
        <v>0</v>
      </c>
      <c r="I525" s="113">
        <v>0</v>
      </c>
      <c r="J525" s="113">
        <v>0</v>
      </c>
      <c r="K525" s="113">
        <v>0</v>
      </c>
      <c r="L525" s="113">
        <v>0</v>
      </c>
      <c r="M525" s="113">
        <v>0</v>
      </c>
      <c r="N525" s="113">
        <v>0</v>
      </c>
      <c r="O525" s="113">
        <v>0</v>
      </c>
      <c r="P525" s="113">
        <v>0</v>
      </c>
      <c r="Q525" s="113">
        <v>0</v>
      </c>
      <c r="R525" s="113">
        <v>0</v>
      </c>
      <c r="S525" s="113">
        <v>0</v>
      </c>
      <c r="T525" s="113">
        <v>0</v>
      </c>
      <c r="U525" s="113">
        <v>0</v>
      </c>
      <c r="V525" s="113">
        <v>0</v>
      </c>
      <c r="W525" s="113">
        <v>0</v>
      </c>
      <c r="X525" s="113">
        <v>0</v>
      </c>
      <c r="Y525" s="113">
        <v>0</v>
      </c>
      <c r="Z525" s="113">
        <v>0</v>
      </c>
      <c r="AA525" s="113">
        <v>0</v>
      </c>
      <c r="AB525" s="113">
        <v>0</v>
      </c>
      <c r="AC525" s="113">
        <v>0</v>
      </c>
      <c r="AD525" s="113">
        <v>0</v>
      </c>
      <c r="AE525" s="113">
        <v>0</v>
      </c>
      <c r="AF525" s="113">
        <v>0</v>
      </c>
      <c r="AG525" s="113">
        <v>0</v>
      </c>
      <c r="AH525" s="113">
        <v>0</v>
      </c>
      <c r="AI525" s="113">
        <v>0</v>
      </c>
      <c r="AJ525" s="113">
        <v>0</v>
      </c>
      <c r="AK525" s="113">
        <v>0</v>
      </c>
      <c r="AL525" s="113">
        <v>0</v>
      </c>
      <c r="AM525" s="113">
        <v>0</v>
      </c>
      <c r="AN525" s="113">
        <v>0</v>
      </c>
      <c r="AO525" s="113">
        <v>0</v>
      </c>
      <c r="AP525" s="113">
        <v>0</v>
      </c>
      <c r="AQ525" s="113">
        <v>0</v>
      </c>
      <c r="AR525" s="113">
        <v>0</v>
      </c>
      <c r="AS525" s="113">
        <v>0</v>
      </c>
      <c r="AT525" s="113">
        <v>0</v>
      </c>
      <c r="AU525" s="113">
        <v>0</v>
      </c>
      <c r="AV525" s="113">
        <v>0</v>
      </c>
      <c r="AW525" s="113">
        <v>0</v>
      </c>
      <c r="AX525" s="113">
        <v>0</v>
      </c>
      <c r="AY525" s="113">
        <v>0</v>
      </c>
      <c r="AZ525" s="113">
        <v>0</v>
      </c>
      <c r="BA525" s="113">
        <v>0</v>
      </c>
      <c r="BB525" s="113">
        <v>0</v>
      </c>
      <c r="BC525" s="113">
        <v>0</v>
      </c>
      <c r="BD525" s="113">
        <v>0</v>
      </c>
      <c r="BE525" s="113">
        <v>0</v>
      </c>
      <c r="BF525" s="113">
        <v>0</v>
      </c>
      <c r="BG525" s="113">
        <v>0</v>
      </c>
      <c r="BH525" s="113">
        <v>0</v>
      </c>
      <c r="BI525" s="113">
        <v>0</v>
      </c>
      <c r="BJ525" s="113">
        <v>0</v>
      </c>
      <c r="BK525" s="113">
        <v>0</v>
      </c>
      <c r="BL525" s="113">
        <v>0</v>
      </c>
      <c r="BM525" s="113">
        <v>0</v>
      </c>
      <c r="BN525" s="113">
        <v>0</v>
      </c>
      <c r="BO525" s="113">
        <v>0</v>
      </c>
      <c r="BP525" s="113">
        <v>0</v>
      </c>
      <c r="BQ525" s="113">
        <v>0</v>
      </c>
      <c r="BR525" s="113">
        <v>0</v>
      </c>
      <c r="BS525" s="113">
        <v>0</v>
      </c>
      <c r="BT525" s="113">
        <v>0</v>
      </c>
      <c r="BU525" s="113">
        <v>0</v>
      </c>
      <c r="BV525" s="113">
        <v>25000</v>
      </c>
      <c r="BW525" s="113">
        <v>0</v>
      </c>
      <c r="BX525" s="113">
        <v>0</v>
      </c>
      <c r="BY525" s="113">
        <v>0</v>
      </c>
      <c r="BZ525" s="113">
        <v>0</v>
      </c>
      <c r="CA525" s="113">
        <v>0</v>
      </c>
      <c r="CB525" s="113">
        <v>0</v>
      </c>
      <c r="CC525" s="113">
        <v>0</v>
      </c>
      <c r="CD525" s="113">
        <v>0</v>
      </c>
      <c r="CE525" s="113">
        <v>0</v>
      </c>
      <c r="CF525" s="113">
        <v>0</v>
      </c>
      <c r="CG525" s="113">
        <v>0</v>
      </c>
      <c r="CH525" s="113">
        <v>0</v>
      </c>
      <c r="CI525" s="113">
        <v>0</v>
      </c>
      <c r="CJ525" s="113">
        <v>0</v>
      </c>
      <c r="CK525" s="113">
        <v>0</v>
      </c>
      <c r="CL525" s="113">
        <v>0</v>
      </c>
      <c r="CM525" s="113">
        <v>0</v>
      </c>
      <c r="CN525" s="113">
        <v>0</v>
      </c>
      <c r="CO525" s="113">
        <v>0</v>
      </c>
      <c r="CP525" s="113">
        <v>0</v>
      </c>
      <c r="CQ525" s="113">
        <v>0</v>
      </c>
      <c r="CR525" s="113">
        <v>0</v>
      </c>
      <c r="CS525" s="113">
        <v>0</v>
      </c>
      <c r="CT525" s="113">
        <v>0</v>
      </c>
      <c r="CU525" s="113">
        <v>0</v>
      </c>
      <c r="CV525" s="113">
        <v>0</v>
      </c>
      <c r="CW525" s="113">
        <v>0</v>
      </c>
      <c r="CX525" s="113">
        <v>0</v>
      </c>
      <c r="CY525" s="113">
        <v>0</v>
      </c>
      <c r="CZ525" s="113">
        <v>0</v>
      </c>
      <c r="DA525" s="113">
        <v>0</v>
      </c>
      <c r="DB525" s="113">
        <v>0</v>
      </c>
      <c r="DC525" s="113">
        <v>0</v>
      </c>
      <c r="DD525" s="113">
        <v>0</v>
      </c>
      <c r="DE525" s="113">
        <v>0</v>
      </c>
      <c r="DF525" s="113">
        <v>0</v>
      </c>
      <c r="DG525" s="113">
        <v>0</v>
      </c>
      <c r="DH525" s="113">
        <v>0</v>
      </c>
      <c r="DI525" s="113">
        <v>0</v>
      </c>
      <c r="DJ525" s="113">
        <v>0</v>
      </c>
      <c r="DK525" s="113">
        <v>0</v>
      </c>
      <c r="DL525" s="113">
        <v>0</v>
      </c>
      <c r="DM525" s="113">
        <v>0</v>
      </c>
      <c r="DN525" s="113">
        <v>0</v>
      </c>
      <c r="DO525" s="113">
        <v>0</v>
      </c>
      <c r="DP525" s="113">
        <v>0</v>
      </c>
      <c r="DQ525" s="113">
        <v>0</v>
      </c>
      <c r="DR525" s="113">
        <v>0</v>
      </c>
      <c r="DS525" s="113">
        <v>0</v>
      </c>
      <c r="DT525" s="113">
        <v>0</v>
      </c>
      <c r="DU525" s="113">
        <v>0</v>
      </c>
      <c r="DV525" s="113">
        <v>0</v>
      </c>
      <c r="DW525" s="113">
        <v>0</v>
      </c>
      <c r="DX525" s="113">
        <v>0</v>
      </c>
      <c r="DY525" s="113">
        <v>0</v>
      </c>
      <c r="DZ525" s="113">
        <v>0</v>
      </c>
      <c r="EA525" s="113">
        <v>0</v>
      </c>
      <c r="EB525" s="113">
        <v>0</v>
      </c>
      <c r="EC525" s="113">
        <v>0</v>
      </c>
      <c r="ED525" s="113">
        <v>0</v>
      </c>
      <c r="EE525" s="113">
        <v>0</v>
      </c>
      <c r="EF525" s="113">
        <v>0</v>
      </c>
      <c r="EG525" s="113">
        <v>0</v>
      </c>
      <c r="EH525" s="113">
        <v>0</v>
      </c>
      <c r="EI525" s="113">
        <v>0</v>
      </c>
      <c r="EJ525" s="113">
        <v>0</v>
      </c>
      <c r="EK525" s="113">
        <v>0</v>
      </c>
      <c r="EL525" s="113">
        <v>0</v>
      </c>
      <c r="EM525" s="113">
        <v>0</v>
      </c>
      <c r="EN525" s="113">
        <v>0</v>
      </c>
      <c r="EO525" s="113">
        <v>0</v>
      </c>
      <c r="EP525" s="113">
        <v>0</v>
      </c>
      <c r="EQ525" s="113">
        <v>0</v>
      </c>
      <c r="ER525" s="113">
        <v>0</v>
      </c>
      <c r="ES525" s="113">
        <v>0</v>
      </c>
      <c r="ET525" s="113">
        <v>0</v>
      </c>
      <c r="EU525" s="113">
        <v>0</v>
      </c>
      <c r="EV525" s="113">
        <v>0</v>
      </c>
      <c r="EW525" s="113">
        <v>0</v>
      </c>
      <c r="EX525" s="113">
        <v>0</v>
      </c>
      <c r="EY525" s="113">
        <v>0</v>
      </c>
      <c r="EZ525" s="113">
        <v>0</v>
      </c>
      <c r="FA525" s="113">
        <v>0</v>
      </c>
      <c r="FB525" s="113">
        <v>0</v>
      </c>
      <c r="FC525" s="113">
        <v>0</v>
      </c>
      <c r="FD525" s="113">
        <v>0</v>
      </c>
      <c r="FE525" s="113">
        <v>0</v>
      </c>
      <c r="FF525" s="113">
        <v>0</v>
      </c>
      <c r="FG525" s="113">
        <v>0</v>
      </c>
      <c r="FH525" s="113">
        <v>0</v>
      </c>
      <c r="FI525" s="113">
        <v>0</v>
      </c>
      <c r="FJ525" s="113">
        <v>0</v>
      </c>
      <c r="FK525" s="113">
        <v>0</v>
      </c>
      <c r="FL525" s="113">
        <v>0</v>
      </c>
      <c r="FM525" s="113">
        <v>0</v>
      </c>
      <c r="FN525" s="113">
        <v>0</v>
      </c>
      <c r="FO525" s="113">
        <v>0</v>
      </c>
      <c r="FP525" s="113">
        <v>0</v>
      </c>
      <c r="FQ525" s="113">
        <v>0</v>
      </c>
      <c r="FR525" s="113">
        <v>0</v>
      </c>
      <c r="FS525" s="113">
        <v>0</v>
      </c>
      <c r="FT525" s="113">
        <v>0</v>
      </c>
      <c r="FU525" s="113">
        <v>0</v>
      </c>
      <c r="FV525" s="113">
        <v>0</v>
      </c>
      <c r="FW525" s="113">
        <v>0</v>
      </c>
      <c r="FX525" s="113">
        <v>0</v>
      </c>
      <c r="FY525" s="113">
        <v>0</v>
      </c>
      <c r="FZ525" s="113">
        <v>0</v>
      </c>
      <c r="GA525" s="113">
        <v>0</v>
      </c>
      <c r="GB525" s="113">
        <v>0</v>
      </c>
      <c r="GC525" s="113">
        <v>0</v>
      </c>
      <c r="GD525" s="113">
        <v>0</v>
      </c>
      <c r="GE525" s="113">
        <v>0</v>
      </c>
      <c r="GF525" s="113">
        <v>0</v>
      </c>
      <c r="GG525" s="113">
        <v>0</v>
      </c>
      <c r="GH525" s="113">
        <v>0</v>
      </c>
      <c r="GI525" s="113">
        <f>SUM(E525:GH525)</f>
        <v>25000</v>
      </c>
    </row>
    <row r="526" spans="1:191" ht="10.5">
      <c r="A526" s="7" t="s">
        <v>632</v>
      </c>
      <c r="B526" s="726" t="s">
        <v>633</v>
      </c>
      <c r="C526" s="726"/>
      <c r="D526" s="72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  <c r="AA526" s="116"/>
      <c r="AB526" s="116"/>
      <c r="AC526" s="116"/>
      <c r="AD526" s="116"/>
      <c r="AE526" s="116"/>
      <c r="AF526" s="116"/>
      <c r="AG526" s="116"/>
      <c r="AH526" s="116"/>
      <c r="AI526" s="116"/>
      <c r="AJ526" s="116"/>
      <c r="AK526" s="116"/>
      <c r="AL526" s="116"/>
      <c r="AM526" s="116"/>
      <c r="AN526" s="116"/>
      <c r="AO526" s="116"/>
      <c r="AP526" s="116"/>
      <c r="AQ526" s="116"/>
      <c r="AR526" s="116"/>
      <c r="AS526" s="116"/>
      <c r="AT526" s="116"/>
      <c r="AU526" s="116"/>
      <c r="AV526" s="116"/>
      <c r="AW526" s="116"/>
      <c r="AX526" s="116"/>
      <c r="AY526" s="116"/>
      <c r="AZ526" s="116"/>
      <c r="BA526" s="116"/>
      <c r="BB526" s="116"/>
      <c r="BC526" s="116"/>
      <c r="BD526" s="116"/>
      <c r="BE526" s="116"/>
      <c r="BF526" s="116"/>
      <c r="BG526" s="116"/>
      <c r="BH526" s="116"/>
      <c r="BI526" s="116"/>
      <c r="BJ526" s="116"/>
      <c r="BK526" s="116"/>
      <c r="BL526" s="116"/>
      <c r="BM526" s="116"/>
      <c r="BN526" s="116"/>
      <c r="BO526" s="116"/>
      <c r="BP526" s="116"/>
      <c r="BQ526" s="116"/>
      <c r="BR526" s="116"/>
      <c r="BS526" s="116"/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  <c r="EA526" s="116"/>
      <c r="EB526" s="116"/>
      <c r="EC526" s="116"/>
      <c r="ED526" s="116"/>
      <c r="EE526" s="116"/>
      <c r="EF526" s="116"/>
      <c r="EG526" s="116"/>
      <c r="EH526" s="116"/>
      <c r="EI526" s="116"/>
      <c r="EJ526" s="116"/>
      <c r="EK526" s="116"/>
      <c r="EL526" s="116"/>
      <c r="EM526" s="116"/>
      <c r="EN526" s="116"/>
      <c r="EO526" s="116"/>
      <c r="EP526" s="116"/>
      <c r="EQ526" s="116"/>
      <c r="ER526" s="116"/>
      <c r="ES526" s="116"/>
      <c r="ET526" s="116"/>
      <c r="EU526" s="116"/>
      <c r="EV526" s="116"/>
      <c r="EW526" s="116"/>
      <c r="EX526" s="116"/>
      <c r="EY526" s="116"/>
      <c r="EZ526" s="116"/>
      <c r="FA526" s="116"/>
      <c r="FB526" s="116"/>
      <c r="FC526" s="116"/>
      <c r="FD526" s="116"/>
      <c r="FE526" s="116"/>
      <c r="FF526" s="116"/>
      <c r="FG526" s="116"/>
      <c r="FH526" s="116"/>
      <c r="FI526" s="116"/>
      <c r="FJ526" s="116"/>
      <c r="FK526" s="116"/>
      <c r="FL526" s="116"/>
      <c r="FM526" s="116"/>
      <c r="FN526" s="116"/>
      <c r="FO526" s="116"/>
      <c r="FP526" s="116"/>
      <c r="FQ526" s="116"/>
      <c r="FR526" s="116"/>
      <c r="FS526" s="116"/>
      <c r="FT526" s="116"/>
      <c r="FU526" s="116"/>
      <c r="FV526" s="116"/>
      <c r="FW526" s="116"/>
      <c r="FX526" s="116"/>
      <c r="FY526" s="116"/>
      <c r="FZ526" s="116"/>
      <c r="GA526" s="116"/>
      <c r="GB526" s="116"/>
      <c r="GC526" s="116"/>
      <c r="GD526" s="116"/>
      <c r="GE526" s="116"/>
      <c r="GF526" s="116"/>
      <c r="GG526" s="116"/>
      <c r="GH526" s="116"/>
      <c r="GI526" s="116"/>
    </row>
    <row r="527" spans="1:191">
      <c r="A527" s="727" t="s">
        <v>0</v>
      </c>
      <c r="B527" s="727"/>
      <c r="C527" s="9" t="s">
        <v>313</v>
      </c>
      <c r="D527" t="s">
        <v>314</v>
      </c>
      <c r="E527" s="113">
        <v>0</v>
      </c>
      <c r="F527" s="113">
        <v>0</v>
      </c>
      <c r="G527" s="113">
        <v>0</v>
      </c>
      <c r="H527" s="113">
        <v>0</v>
      </c>
      <c r="I527" s="113">
        <v>0</v>
      </c>
      <c r="J527" s="113">
        <v>0</v>
      </c>
      <c r="K527" s="113">
        <v>0</v>
      </c>
      <c r="L527" s="113">
        <v>0</v>
      </c>
      <c r="M527" s="113">
        <v>0</v>
      </c>
      <c r="N527" s="113">
        <v>0</v>
      </c>
      <c r="O527" s="113">
        <v>0</v>
      </c>
      <c r="P527" s="113">
        <v>0</v>
      </c>
      <c r="Q527" s="113">
        <v>0</v>
      </c>
      <c r="R527" s="113">
        <v>0</v>
      </c>
      <c r="S527" s="113">
        <v>0</v>
      </c>
      <c r="T527" s="113">
        <v>0</v>
      </c>
      <c r="U527" s="113">
        <v>0</v>
      </c>
      <c r="V527" s="113">
        <v>0</v>
      </c>
      <c r="W527" s="113">
        <v>0</v>
      </c>
      <c r="X527" s="113">
        <v>0</v>
      </c>
      <c r="Y527" s="113">
        <v>0</v>
      </c>
      <c r="Z527" s="113">
        <v>99287.81</v>
      </c>
      <c r="AA527" s="113">
        <v>0</v>
      </c>
      <c r="AB527" s="113">
        <v>0</v>
      </c>
      <c r="AC527" s="113">
        <v>0</v>
      </c>
      <c r="AD527" s="113">
        <v>0</v>
      </c>
      <c r="AE527" s="113">
        <v>0</v>
      </c>
      <c r="AF527" s="113">
        <v>0</v>
      </c>
      <c r="AG527" s="113">
        <v>0</v>
      </c>
      <c r="AH527" s="113">
        <v>0</v>
      </c>
      <c r="AI527" s="113">
        <v>0</v>
      </c>
      <c r="AJ527" s="113">
        <v>0</v>
      </c>
      <c r="AK527" s="113">
        <v>0</v>
      </c>
      <c r="AL527" s="113">
        <v>0</v>
      </c>
      <c r="AM527" s="113">
        <v>0</v>
      </c>
      <c r="AN527" s="113">
        <v>0</v>
      </c>
      <c r="AO527" s="113">
        <v>0</v>
      </c>
      <c r="AP527" s="113">
        <v>0</v>
      </c>
      <c r="AQ527" s="113">
        <v>0</v>
      </c>
      <c r="AR527" s="113">
        <v>0</v>
      </c>
      <c r="AS527" s="113">
        <v>0</v>
      </c>
      <c r="AT527" s="113">
        <v>0</v>
      </c>
      <c r="AU527" s="113">
        <v>0</v>
      </c>
      <c r="AV527" s="113">
        <v>0</v>
      </c>
      <c r="AW527" s="113">
        <v>0</v>
      </c>
      <c r="AX527" s="113">
        <v>0</v>
      </c>
      <c r="AY527" s="113">
        <v>0</v>
      </c>
      <c r="AZ527" s="113">
        <v>0</v>
      </c>
      <c r="BA527" s="113">
        <v>0</v>
      </c>
      <c r="BB527" s="113">
        <v>0</v>
      </c>
      <c r="BC527" s="113">
        <v>0</v>
      </c>
      <c r="BD527" s="113">
        <v>0</v>
      </c>
      <c r="BE527" s="113">
        <v>0</v>
      </c>
      <c r="BF527" s="113">
        <v>0</v>
      </c>
      <c r="BG527" s="113">
        <v>0</v>
      </c>
      <c r="BH527" s="113">
        <v>0</v>
      </c>
      <c r="BI527" s="113">
        <v>0</v>
      </c>
      <c r="BJ527" s="113">
        <v>0</v>
      </c>
      <c r="BK527" s="113">
        <v>0</v>
      </c>
      <c r="BL527" s="113">
        <v>0</v>
      </c>
      <c r="BM527" s="113">
        <v>0</v>
      </c>
      <c r="BN527" s="113">
        <v>0</v>
      </c>
      <c r="BO527" s="113">
        <v>0</v>
      </c>
      <c r="BP527" s="113">
        <v>0</v>
      </c>
      <c r="BQ527" s="113">
        <v>0</v>
      </c>
      <c r="BR527" s="113">
        <v>0</v>
      </c>
      <c r="BS527" s="113">
        <v>0</v>
      </c>
      <c r="BT527" s="113">
        <v>0</v>
      </c>
      <c r="BU527" s="113">
        <v>0</v>
      </c>
      <c r="BV527" s="113">
        <v>0</v>
      </c>
      <c r="BW527" s="113">
        <v>0</v>
      </c>
      <c r="BX527" s="113">
        <v>0</v>
      </c>
      <c r="BY527" s="113">
        <v>0</v>
      </c>
      <c r="BZ527" s="113">
        <v>0</v>
      </c>
      <c r="CA527" s="113">
        <v>0</v>
      </c>
      <c r="CB527" s="113">
        <v>0</v>
      </c>
      <c r="CC527" s="113">
        <v>0</v>
      </c>
      <c r="CD527" s="113">
        <v>0</v>
      </c>
      <c r="CE527" s="113">
        <v>0</v>
      </c>
      <c r="CF527" s="113">
        <v>0</v>
      </c>
      <c r="CG527" s="113">
        <v>0</v>
      </c>
      <c r="CH527" s="113">
        <v>0</v>
      </c>
      <c r="CI527" s="113">
        <v>0</v>
      </c>
      <c r="CJ527" s="113">
        <v>0</v>
      </c>
      <c r="CK527" s="113">
        <v>0</v>
      </c>
      <c r="CL527" s="113">
        <v>0</v>
      </c>
      <c r="CM527" s="113">
        <v>0</v>
      </c>
      <c r="CN527" s="113">
        <v>0</v>
      </c>
      <c r="CO527" s="113">
        <v>11723.36</v>
      </c>
      <c r="CP527" s="113">
        <v>0</v>
      </c>
      <c r="CQ527" s="113">
        <v>0</v>
      </c>
      <c r="CR527" s="113">
        <v>31153.75</v>
      </c>
      <c r="CS527" s="113">
        <v>0</v>
      </c>
      <c r="CT527" s="113">
        <v>0</v>
      </c>
      <c r="CU527" s="113">
        <v>0</v>
      </c>
      <c r="CV527" s="113">
        <v>0</v>
      </c>
      <c r="CW527" s="113">
        <v>0</v>
      </c>
      <c r="CX527" s="113">
        <v>0</v>
      </c>
      <c r="CY527" s="113">
        <v>0</v>
      </c>
      <c r="CZ527" s="113">
        <v>0</v>
      </c>
      <c r="DA527" s="113">
        <v>0</v>
      </c>
      <c r="DB527" s="113">
        <v>0</v>
      </c>
      <c r="DC527" s="113">
        <v>0</v>
      </c>
      <c r="DD527" s="113">
        <v>0</v>
      </c>
      <c r="DE527" s="113">
        <v>0</v>
      </c>
      <c r="DF527" s="113">
        <v>0</v>
      </c>
      <c r="DG527" s="113">
        <v>0</v>
      </c>
      <c r="DH527" s="113">
        <v>0</v>
      </c>
      <c r="DI527" s="113">
        <v>0</v>
      </c>
      <c r="DJ527" s="113">
        <v>0</v>
      </c>
      <c r="DK527" s="113">
        <v>0</v>
      </c>
      <c r="DL527" s="113">
        <v>0</v>
      </c>
      <c r="DM527" s="113">
        <v>0</v>
      </c>
      <c r="DN527" s="113">
        <v>0</v>
      </c>
      <c r="DO527" s="113">
        <v>0</v>
      </c>
      <c r="DP527" s="113">
        <v>0</v>
      </c>
      <c r="DQ527" s="113">
        <v>0</v>
      </c>
      <c r="DR527" s="113">
        <v>0</v>
      </c>
      <c r="DS527" s="113">
        <v>0</v>
      </c>
      <c r="DT527" s="113">
        <v>0</v>
      </c>
      <c r="DU527" s="113">
        <v>0</v>
      </c>
      <c r="DV527" s="113">
        <v>0</v>
      </c>
      <c r="DW527" s="113">
        <v>0</v>
      </c>
      <c r="DX527" s="113">
        <v>0</v>
      </c>
      <c r="DY527" s="113">
        <v>0</v>
      </c>
      <c r="DZ527" s="113">
        <v>0</v>
      </c>
      <c r="EA527" s="113">
        <v>0</v>
      </c>
      <c r="EB527" s="113">
        <v>0</v>
      </c>
      <c r="EC527" s="113">
        <v>0</v>
      </c>
      <c r="ED527" s="113">
        <v>0</v>
      </c>
      <c r="EE527" s="113">
        <v>0</v>
      </c>
      <c r="EF527" s="113">
        <v>0</v>
      </c>
      <c r="EG527" s="113">
        <v>0</v>
      </c>
      <c r="EH527" s="113">
        <v>0</v>
      </c>
      <c r="EI527" s="113">
        <v>0</v>
      </c>
      <c r="EJ527" s="113">
        <v>0</v>
      </c>
      <c r="EK527" s="113">
        <v>0</v>
      </c>
      <c r="EL527" s="113">
        <v>0</v>
      </c>
      <c r="EM527" s="113">
        <v>0</v>
      </c>
      <c r="EN527" s="113">
        <v>165.34</v>
      </c>
      <c r="EO527" s="113">
        <v>0</v>
      </c>
      <c r="EP527" s="113">
        <v>0</v>
      </c>
      <c r="EQ527" s="113">
        <v>58151.39</v>
      </c>
      <c r="ER527" s="113">
        <v>0</v>
      </c>
      <c r="ES527" s="113">
        <v>0</v>
      </c>
      <c r="ET527" s="113">
        <v>0</v>
      </c>
      <c r="EU527" s="113">
        <v>0</v>
      </c>
      <c r="EV527" s="113">
        <v>0</v>
      </c>
      <c r="EW527" s="113">
        <v>0</v>
      </c>
      <c r="EX527" s="113">
        <v>0</v>
      </c>
      <c r="EY527" s="113">
        <v>0</v>
      </c>
      <c r="EZ527" s="113">
        <v>0</v>
      </c>
      <c r="FA527" s="113">
        <v>0</v>
      </c>
      <c r="FB527" s="113">
        <v>0</v>
      </c>
      <c r="FC527" s="113">
        <v>0</v>
      </c>
      <c r="FD527" s="113">
        <v>0</v>
      </c>
      <c r="FE527" s="113">
        <v>0</v>
      </c>
      <c r="FF527" s="113">
        <v>0</v>
      </c>
      <c r="FG527" s="113">
        <v>0</v>
      </c>
      <c r="FH527" s="113">
        <v>0</v>
      </c>
      <c r="FI527" s="113">
        <v>0</v>
      </c>
      <c r="FJ527" s="113">
        <v>0</v>
      </c>
      <c r="FK527" s="113">
        <v>0</v>
      </c>
      <c r="FL527" s="113">
        <v>0</v>
      </c>
      <c r="FM527" s="113">
        <v>0</v>
      </c>
      <c r="FN527" s="113">
        <v>0</v>
      </c>
      <c r="FO527" s="113">
        <v>0</v>
      </c>
      <c r="FP527" s="113">
        <v>0</v>
      </c>
      <c r="FQ527" s="113">
        <v>0</v>
      </c>
      <c r="FR527" s="113">
        <v>0</v>
      </c>
      <c r="FS527" s="113">
        <v>0</v>
      </c>
      <c r="FT527" s="113">
        <v>0</v>
      </c>
      <c r="FU527" s="113">
        <v>0</v>
      </c>
      <c r="FV527" s="113">
        <v>0</v>
      </c>
      <c r="FW527" s="113">
        <v>0</v>
      </c>
      <c r="FX527" s="113">
        <v>0</v>
      </c>
      <c r="FY527" s="113">
        <v>0</v>
      </c>
      <c r="FZ527" s="113">
        <v>0</v>
      </c>
      <c r="GA527" s="113">
        <v>0</v>
      </c>
      <c r="GB527" s="113">
        <v>0</v>
      </c>
      <c r="GC527" s="113">
        <v>0</v>
      </c>
      <c r="GD527" s="113">
        <v>0</v>
      </c>
      <c r="GE527" s="113">
        <v>0</v>
      </c>
      <c r="GF527" s="113">
        <v>0</v>
      </c>
      <c r="GG527" s="113">
        <v>0</v>
      </c>
      <c r="GH527" s="113">
        <v>0</v>
      </c>
      <c r="GI527" s="113">
        <f>SUM(E527:GH527)</f>
        <v>200481.64999999997</v>
      </c>
    </row>
    <row r="528" spans="1:191" ht="10.5">
      <c r="A528" s="7" t="s">
        <v>634</v>
      </c>
      <c r="B528" s="726" t="s">
        <v>635</v>
      </c>
      <c r="C528" s="726"/>
      <c r="D528" s="72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  <c r="AB528" s="116"/>
      <c r="AC528" s="116"/>
      <c r="AD528" s="116"/>
      <c r="AE528" s="116"/>
      <c r="AF528" s="116"/>
      <c r="AG528" s="116"/>
      <c r="AH528" s="116"/>
      <c r="AI528" s="116"/>
      <c r="AJ528" s="116"/>
      <c r="AK528" s="116"/>
      <c r="AL528" s="116"/>
      <c r="AM528" s="116"/>
      <c r="AN528" s="116"/>
      <c r="AO528" s="116"/>
      <c r="AP528" s="116"/>
      <c r="AQ528" s="116"/>
      <c r="AR528" s="116"/>
      <c r="AS528" s="116"/>
      <c r="AT528" s="116"/>
      <c r="AU528" s="116"/>
      <c r="AV528" s="116"/>
      <c r="AW528" s="116"/>
      <c r="AX528" s="116"/>
      <c r="AY528" s="116"/>
      <c r="AZ528" s="116"/>
      <c r="BA528" s="116"/>
      <c r="BB528" s="116"/>
      <c r="BC528" s="116"/>
      <c r="BD528" s="116"/>
      <c r="BE528" s="116"/>
      <c r="BF528" s="116"/>
      <c r="BG528" s="116"/>
      <c r="BH528" s="116"/>
      <c r="BI528" s="116"/>
      <c r="BJ528" s="116"/>
      <c r="BK528" s="116"/>
      <c r="BL528" s="116"/>
      <c r="BM528" s="116"/>
      <c r="BN528" s="116"/>
      <c r="BO528" s="116"/>
      <c r="BP528" s="116"/>
      <c r="BQ528" s="116"/>
      <c r="BR528" s="116"/>
      <c r="BS528" s="116"/>
      <c r="BT528" s="116"/>
      <c r="BU528" s="116"/>
      <c r="BV528" s="116"/>
      <c r="BW528" s="116"/>
      <c r="BX528" s="116"/>
      <c r="BY528" s="116"/>
      <c r="BZ528" s="116"/>
      <c r="CA528" s="116"/>
      <c r="CB528" s="116"/>
      <c r="CC528" s="116"/>
      <c r="CD528" s="116"/>
      <c r="CE528" s="116"/>
      <c r="CF528" s="116"/>
      <c r="CG528" s="116"/>
      <c r="CH528" s="116"/>
      <c r="CI528" s="116"/>
      <c r="CJ528" s="116"/>
      <c r="CK528" s="116"/>
      <c r="CL528" s="116"/>
      <c r="CM528" s="116"/>
      <c r="CN528" s="116"/>
      <c r="CO528" s="116"/>
      <c r="CP528" s="116"/>
      <c r="CQ528" s="116"/>
      <c r="CR528" s="116"/>
      <c r="CS528" s="116"/>
      <c r="CT528" s="116"/>
      <c r="CU528" s="116"/>
      <c r="CV528" s="116"/>
      <c r="CW528" s="116"/>
      <c r="CX528" s="116"/>
      <c r="CY528" s="116"/>
      <c r="CZ528" s="116"/>
      <c r="DA528" s="116"/>
      <c r="DB528" s="116"/>
      <c r="DC528" s="116"/>
      <c r="DD528" s="116"/>
      <c r="DE528" s="116"/>
      <c r="DF528" s="116"/>
      <c r="DG528" s="116"/>
      <c r="DH528" s="116"/>
      <c r="DI528" s="116"/>
      <c r="DJ528" s="116"/>
      <c r="DK528" s="116"/>
      <c r="DL528" s="116"/>
      <c r="DM528" s="116"/>
      <c r="DN528" s="116"/>
      <c r="DO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Y528" s="116"/>
      <c r="DZ528" s="116"/>
      <c r="EA528" s="116"/>
      <c r="EB528" s="116"/>
      <c r="EC528" s="116"/>
      <c r="ED528" s="116"/>
      <c r="EE528" s="116"/>
      <c r="EF528" s="116"/>
      <c r="EG528" s="116"/>
      <c r="EH528" s="116"/>
      <c r="EI528" s="116"/>
      <c r="EJ528" s="116"/>
      <c r="EK528" s="116"/>
      <c r="EL528" s="116"/>
      <c r="EM528" s="116"/>
      <c r="EN528" s="116"/>
      <c r="EO528" s="116"/>
      <c r="EP528" s="116"/>
      <c r="EQ528" s="116"/>
      <c r="ER528" s="116"/>
      <c r="ES528" s="116"/>
      <c r="ET528" s="116"/>
      <c r="EU528" s="116"/>
      <c r="EV528" s="116"/>
      <c r="EW528" s="116"/>
      <c r="EX528" s="116"/>
      <c r="EY528" s="116"/>
      <c r="EZ528" s="116"/>
      <c r="FA528" s="116"/>
      <c r="FB528" s="116"/>
      <c r="FC528" s="116"/>
      <c r="FD528" s="116"/>
      <c r="FE528" s="116"/>
      <c r="FF528" s="116"/>
      <c r="FG528" s="116"/>
      <c r="FH528" s="116"/>
      <c r="FI528" s="116"/>
      <c r="FJ528" s="116"/>
      <c r="FK528" s="116"/>
      <c r="FL528" s="116"/>
      <c r="FM528" s="116"/>
      <c r="FN528" s="116"/>
      <c r="FO528" s="116"/>
      <c r="FP528" s="116"/>
      <c r="FQ528" s="116"/>
      <c r="FR528" s="116"/>
      <c r="FS528" s="116"/>
      <c r="FT528" s="116"/>
      <c r="FU528" s="116"/>
      <c r="FV528" s="116"/>
      <c r="FW528" s="116"/>
      <c r="FX528" s="116"/>
      <c r="FY528" s="116"/>
      <c r="FZ528" s="116"/>
      <c r="GA528" s="116"/>
      <c r="GB528" s="116"/>
      <c r="GC528" s="116"/>
      <c r="GD528" s="116"/>
      <c r="GE528" s="116"/>
      <c r="GF528" s="116"/>
      <c r="GG528" s="116"/>
      <c r="GH528" s="116"/>
      <c r="GI528" s="116"/>
    </row>
    <row r="529" spans="1:191">
      <c r="A529" s="727" t="s">
        <v>0</v>
      </c>
      <c r="B529" s="727"/>
      <c r="C529" s="9" t="s">
        <v>244</v>
      </c>
      <c r="D529" t="s">
        <v>245</v>
      </c>
      <c r="E529" s="113">
        <v>0</v>
      </c>
      <c r="F529" s="113">
        <v>0</v>
      </c>
      <c r="G529" s="113">
        <v>0</v>
      </c>
      <c r="H529" s="113">
        <v>0</v>
      </c>
      <c r="I529" s="113">
        <v>0</v>
      </c>
      <c r="J529" s="113">
        <v>0</v>
      </c>
      <c r="K529" s="113">
        <v>0</v>
      </c>
      <c r="L529" s="113">
        <v>0</v>
      </c>
      <c r="M529" s="113">
        <v>0</v>
      </c>
      <c r="N529" s="113">
        <v>0</v>
      </c>
      <c r="O529" s="113">
        <v>0</v>
      </c>
      <c r="P529" s="113">
        <v>0</v>
      </c>
      <c r="Q529" s="113">
        <v>0</v>
      </c>
      <c r="R529" s="113">
        <v>0</v>
      </c>
      <c r="S529" s="113">
        <v>0</v>
      </c>
      <c r="T529" s="113">
        <v>0</v>
      </c>
      <c r="U529" s="113">
        <v>31078.81</v>
      </c>
      <c r="V529" s="113">
        <v>0</v>
      </c>
      <c r="W529" s="113">
        <v>0</v>
      </c>
      <c r="X529" s="113">
        <v>0</v>
      </c>
      <c r="Y529" s="113">
        <v>0</v>
      </c>
      <c r="Z529" s="113">
        <v>0</v>
      </c>
      <c r="AA529" s="113">
        <v>0</v>
      </c>
      <c r="AB529" s="113">
        <v>0</v>
      </c>
      <c r="AC529" s="113">
        <v>0</v>
      </c>
      <c r="AD529" s="113">
        <v>0</v>
      </c>
      <c r="AE529" s="113">
        <v>0</v>
      </c>
      <c r="AF529" s="113">
        <v>0</v>
      </c>
      <c r="AG529" s="113">
        <v>0</v>
      </c>
      <c r="AH529" s="113">
        <v>0</v>
      </c>
      <c r="AI529" s="113">
        <v>0</v>
      </c>
      <c r="AJ529" s="113">
        <v>0</v>
      </c>
      <c r="AK529" s="113">
        <v>0</v>
      </c>
      <c r="AL529" s="113">
        <v>0</v>
      </c>
      <c r="AM529" s="113">
        <v>0</v>
      </c>
      <c r="AN529" s="113">
        <v>0</v>
      </c>
      <c r="AO529" s="113">
        <v>0</v>
      </c>
      <c r="AP529" s="113">
        <v>0</v>
      </c>
      <c r="AQ529" s="113">
        <v>0</v>
      </c>
      <c r="AR529" s="113">
        <v>0</v>
      </c>
      <c r="AS529" s="113">
        <v>0</v>
      </c>
      <c r="AT529" s="113">
        <v>0</v>
      </c>
      <c r="AU529" s="113">
        <v>0</v>
      </c>
      <c r="AV529" s="113">
        <v>0</v>
      </c>
      <c r="AW529" s="113">
        <v>0</v>
      </c>
      <c r="AX529" s="113">
        <v>0</v>
      </c>
      <c r="AY529" s="113">
        <v>0</v>
      </c>
      <c r="AZ529" s="113">
        <v>0</v>
      </c>
      <c r="BA529" s="113">
        <v>0</v>
      </c>
      <c r="BB529" s="113">
        <v>0</v>
      </c>
      <c r="BC529" s="113">
        <v>0</v>
      </c>
      <c r="BD529" s="113">
        <v>0</v>
      </c>
      <c r="BE529" s="113">
        <v>0</v>
      </c>
      <c r="BF529" s="113">
        <v>0</v>
      </c>
      <c r="BG529" s="113">
        <v>0</v>
      </c>
      <c r="BH529" s="113">
        <v>0</v>
      </c>
      <c r="BI529" s="113">
        <v>0</v>
      </c>
      <c r="BJ529" s="113">
        <v>0</v>
      </c>
      <c r="BK529" s="113">
        <v>0</v>
      </c>
      <c r="BL529" s="113">
        <v>0</v>
      </c>
      <c r="BM529" s="113">
        <v>0</v>
      </c>
      <c r="BN529" s="113">
        <v>0</v>
      </c>
      <c r="BO529" s="113">
        <v>0</v>
      </c>
      <c r="BP529" s="113">
        <v>0</v>
      </c>
      <c r="BQ529" s="113">
        <v>0</v>
      </c>
      <c r="BR529" s="113">
        <v>0</v>
      </c>
      <c r="BS529" s="113">
        <v>0</v>
      </c>
      <c r="BT529" s="113">
        <v>0</v>
      </c>
      <c r="BU529" s="113">
        <v>0</v>
      </c>
      <c r="BV529" s="113">
        <v>0</v>
      </c>
      <c r="BW529" s="113">
        <v>0</v>
      </c>
      <c r="BX529" s="113">
        <v>0</v>
      </c>
      <c r="BY529" s="113">
        <v>0</v>
      </c>
      <c r="BZ529" s="113">
        <v>0</v>
      </c>
      <c r="CA529" s="113">
        <v>0</v>
      </c>
      <c r="CB529" s="113">
        <v>0</v>
      </c>
      <c r="CC529" s="113">
        <v>0</v>
      </c>
      <c r="CD529" s="113">
        <v>0</v>
      </c>
      <c r="CE529" s="113">
        <v>0</v>
      </c>
      <c r="CF529" s="113">
        <v>0</v>
      </c>
      <c r="CG529" s="113">
        <v>0</v>
      </c>
      <c r="CH529" s="113">
        <v>0</v>
      </c>
      <c r="CI529" s="113">
        <v>0</v>
      </c>
      <c r="CJ529" s="113">
        <v>0</v>
      </c>
      <c r="CK529" s="113">
        <v>0</v>
      </c>
      <c r="CL529" s="113">
        <v>0</v>
      </c>
      <c r="CM529" s="113">
        <v>0</v>
      </c>
      <c r="CN529" s="113">
        <v>0</v>
      </c>
      <c r="CO529" s="113">
        <v>0</v>
      </c>
      <c r="CP529" s="113">
        <v>0</v>
      </c>
      <c r="CQ529" s="113">
        <v>0</v>
      </c>
      <c r="CR529" s="113">
        <v>0</v>
      </c>
      <c r="CS529" s="113">
        <v>0</v>
      </c>
      <c r="CT529" s="113">
        <v>0</v>
      </c>
      <c r="CU529" s="113">
        <v>0</v>
      </c>
      <c r="CV529" s="113">
        <v>0</v>
      </c>
      <c r="CW529" s="113">
        <v>0</v>
      </c>
      <c r="CX529" s="113">
        <v>0</v>
      </c>
      <c r="CY529" s="113">
        <v>0</v>
      </c>
      <c r="CZ529" s="113">
        <v>0</v>
      </c>
      <c r="DA529" s="113">
        <v>0</v>
      </c>
      <c r="DB529" s="113">
        <v>0</v>
      </c>
      <c r="DC529" s="113">
        <v>0</v>
      </c>
      <c r="DD529" s="113">
        <v>0</v>
      </c>
      <c r="DE529" s="113">
        <v>0</v>
      </c>
      <c r="DF529" s="113">
        <v>0</v>
      </c>
      <c r="DG529" s="113">
        <v>0</v>
      </c>
      <c r="DH529" s="113">
        <v>0</v>
      </c>
      <c r="DI529" s="113">
        <v>0</v>
      </c>
      <c r="DJ529" s="113">
        <v>0</v>
      </c>
      <c r="DK529" s="113">
        <v>0</v>
      </c>
      <c r="DL529" s="113">
        <v>0</v>
      </c>
      <c r="DM529" s="113">
        <v>0</v>
      </c>
      <c r="DN529" s="113">
        <v>0</v>
      </c>
      <c r="DO529" s="113">
        <v>0</v>
      </c>
      <c r="DP529" s="113">
        <v>0</v>
      </c>
      <c r="DQ529" s="113">
        <v>0</v>
      </c>
      <c r="DR529" s="113">
        <v>0</v>
      </c>
      <c r="DS529" s="113">
        <v>0</v>
      </c>
      <c r="DT529" s="113">
        <v>0</v>
      </c>
      <c r="DU529" s="113">
        <v>0</v>
      </c>
      <c r="DV529" s="113">
        <v>0</v>
      </c>
      <c r="DW529" s="113">
        <v>0</v>
      </c>
      <c r="DX529" s="113">
        <v>0</v>
      </c>
      <c r="DY529" s="113">
        <v>0</v>
      </c>
      <c r="DZ529" s="113">
        <v>0</v>
      </c>
      <c r="EA529" s="113">
        <v>0</v>
      </c>
      <c r="EB529" s="113">
        <v>0</v>
      </c>
      <c r="EC529" s="113">
        <v>0</v>
      </c>
      <c r="ED529" s="113">
        <v>0</v>
      </c>
      <c r="EE529" s="113">
        <v>0</v>
      </c>
      <c r="EF529" s="113">
        <v>0</v>
      </c>
      <c r="EG529" s="113">
        <v>0</v>
      </c>
      <c r="EH529" s="113">
        <v>0</v>
      </c>
      <c r="EI529" s="113">
        <v>0</v>
      </c>
      <c r="EJ529" s="113">
        <v>0</v>
      </c>
      <c r="EK529" s="113">
        <v>0</v>
      </c>
      <c r="EL529" s="113">
        <v>0</v>
      </c>
      <c r="EM529" s="113">
        <v>0</v>
      </c>
      <c r="EN529" s="113">
        <v>0</v>
      </c>
      <c r="EO529" s="113">
        <v>0</v>
      </c>
      <c r="EP529" s="113">
        <v>0</v>
      </c>
      <c r="EQ529" s="113">
        <v>0</v>
      </c>
      <c r="ER529" s="113">
        <v>0</v>
      </c>
      <c r="ES529" s="113">
        <v>0</v>
      </c>
      <c r="ET529" s="113">
        <v>0</v>
      </c>
      <c r="EU529" s="113">
        <v>0</v>
      </c>
      <c r="EV529" s="113">
        <v>0</v>
      </c>
      <c r="EW529" s="113">
        <v>0</v>
      </c>
      <c r="EX529" s="113">
        <v>0</v>
      </c>
      <c r="EY529" s="113">
        <v>0</v>
      </c>
      <c r="EZ529" s="113">
        <v>0</v>
      </c>
      <c r="FA529" s="113">
        <v>0</v>
      </c>
      <c r="FB529" s="113">
        <v>0</v>
      </c>
      <c r="FC529" s="113">
        <v>0</v>
      </c>
      <c r="FD529" s="113">
        <v>0</v>
      </c>
      <c r="FE529" s="113">
        <v>0</v>
      </c>
      <c r="FF529" s="113">
        <v>0</v>
      </c>
      <c r="FG529" s="113">
        <v>0</v>
      </c>
      <c r="FH529" s="113">
        <v>0</v>
      </c>
      <c r="FI529" s="113">
        <v>0</v>
      </c>
      <c r="FJ529" s="113">
        <v>0</v>
      </c>
      <c r="FK529" s="113">
        <v>0</v>
      </c>
      <c r="FL529" s="113">
        <v>0</v>
      </c>
      <c r="FM529" s="113">
        <v>0</v>
      </c>
      <c r="FN529" s="113">
        <v>0</v>
      </c>
      <c r="FO529" s="113">
        <v>0</v>
      </c>
      <c r="FP529" s="113">
        <v>0</v>
      </c>
      <c r="FQ529" s="113">
        <v>0</v>
      </c>
      <c r="FR529" s="113">
        <v>0</v>
      </c>
      <c r="FS529" s="113">
        <v>0</v>
      </c>
      <c r="FT529" s="113">
        <v>0</v>
      </c>
      <c r="FU529" s="113">
        <v>0</v>
      </c>
      <c r="FV529" s="113">
        <v>0</v>
      </c>
      <c r="FW529" s="113">
        <v>0</v>
      </c>
      <c r="FX529" s="113">
        <v>0</v>
      </c>
      <c r="FY529" s="113">
        <v>0</v>
      </c>
      <c r="FZ529" s="113">
        <v>0</v>
      </c>
      <c r="GA529" s="113">
        <v>0</v>
      </c>
      <c r="GB529" s="113">
        <v>0</v>
      </c>
      <c r="GC529" s="113">
        <v>0</v>
      </c>
      <c r="GD529" s="113">
        <v>0</v>
      </c>
      <c r="GE529" s="113">
        <v>0</v>
      </c>
      <c r="GF529" s="113">
        <v>0</v>
      </c>
      <c r="GG529" s="113">
        <v>0</v>
      </c>
      <c r="GH529" s="113">
        <v>0</v>
      </c>
      <c r="GI529" s="113">
        <f>SUM(E529:GH529)</f>
        <v>31078.81</v>
      </c>
    </row>
    <row r="530" spans="1:191" ht="10.5">
      <c r="A530" s="7" t="s">
        <v>636</v>
      </c>
      <c r="B530" s="726" t="s">
        <v>637</v>
      </c>
      <c r="C530" s="726"/>
      <c r="D530" s="72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  <c r="AA530" s="116"/>
      <c r="AB530" s="116"/>
      <c r="AC530" s="116"/>
      <c r="AD530" s="116"/>
      <c r="AE530" s="116"/>
      <c r="AF530" s="116"/>
      <c r="AG530" s="116"/>
      <c r="AH530" s="116"/>
      <c r="AI530" s="116"/>
      <c r="AJ530" s="116"/>
      <c r="AK530" s="116"/>
      <c r="AL530" s="116"/>
      <c r="AM530" s="116"/>
      <c r="AN530" s="116"/>
      <c r="AO530" s="116"/>
      <c r="AP530" s="116"/>
      <c r="AQ530" s="116"/>
      <c r="AR530" s="116"/>
      <c r="AS530" s="116"/>
      <c r="AT530" s="116"/>
      <c r="AU530" s="116"/>
      <c r="AV530" s="116"/>
      <c r="AW530" s="116"/>
      <c r="AX530" s="116"/>
      <c r="AY530" s="116"/>
      <c r="AZ530" s="116"/>
      <c r="BA530" s="116"/>
      <c r="BB530" s="116"/>
      <c r="BC530" s="116"/>
      <c r="BD530" s="116"/>
      <c r="BE530" s="116"/>
      <c r="BF530" s="116"/>
      <c r="BG530" s="116"/>
      <c r="BH530" s="116"/>
      <c r="BI530" s="116"/>
      <c r="BJ530" s="116"/>
      <c r="BK530" s="116"/>
      <c r="BL530" s="116"/>
      <c r="BM530" s="116"/>
      <c r="BN530" s="116"/>
      <c r="BO530" s="116"/>
      <c r="BP530" s="116"/>
      <c r="BQ530" s="116"/>
      <c r="BR530" s="116"/>
      <c r="BS530" s="116"/>
      <c r="BT530" s="116"/>
      <c r="BU530" s="116"/>
      <c r="BV530" s="116"/>
      <c r="BW530" s="116"/>
      <c r="BX530" s="116"/>
      <c r="BY530" s="116"/>
      <c r="BZ530" s="116"/>
      <c r="CA530" s="116"/>
      <c r="CB530" s="116"/>
      <c r="CC530" s="116"/>
      <c r="CD530" s="116"/>
      <c r="CE530" s="116"/>
      <c r="CF530" s="116"/>
      <c r="CG530" s="116"/>
      <c r="CH530" s="116"/>
      <c r="CI530" s="116"/>
      <c r="CJ530" s="116"/>
      <c r="CK530" s="116"/>
      <c r="CL530" s="116"/>
      <c r="CM530" s="116"/>
      <c r="CN530" s="116"/>
      <c r="CO530" s="116"/>
      <c r="CP530" s="116"/>
      <c r="CQ530" s="116"/>
      <c r="CR530" s="116"/>
      <c r="CS530" s="116"/>
      <c r="CT530" s="116"/>
      <c r="CU530" s="116"/>
      <c r="CV530" s="116"/>
      <c r="CW530" s="116"/>
      <c r="CX530" s="116"/>
      <c r="CY530" s="116"/>
      <c r="CZ530" s="116"/>
      <c r="DA530" s="116"/>
      <c r="DB530" s="116"/>
      <c r="DC530" s="116"/>
      <c r="DD530" s="116"/>
      <c r="DE530" s="116"/>
      <c r="DF530" s="116"/>
      <c r="DG530" s="116"/>
      <c r="DH530" s="116"/>
      <c r="DI530" s="116"/>
      <c r="DJ530" s="116"/>
      <c r="DK530" s="116"/>
      <c r="DL530" s="116"/>
      <c r="DM530" s="116"/>
      <c r="DN530" s="116"/>
      <c r="DO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Y530" s="116"/>
      <c r="DZ530" s="116"/>
      <c r="EA530" s="116"/>
      <c r="EB530" s="116"/>
      <c r="EC530" s="116"/>
      <c r="ED530" s="116"/>
      <c r="EE530" s="116"/>
      <c r="EF530" s="116"/>
      <c r="EG530" s="116"/>
      <c r="EH530" s="116"/>
      <c r="EI530" s="116"/>
      <c r="EJ530" s="116"/>
      <c r="EK530" s="116"/>
      <c r="EL530" s="116"/>
      <c r="EM530" s="116"/>
      <c r="EN530" s="116"/>
      <c r="EO530" s="116"/>
      <c r="EP530" s="116"/>
      <c r="EQ530" s="116"/>
      <c r="ER530" s="116"/>
      <c r="ES530" s="116"/>
      <c r="ET530" s="116"/>
      <c r="EU530" s="116"/>
      <c r="EV530" s="116"/>
      <c r="EW530" s="116"/>
      <c r="EX530" s="116"/>
      <c r="EY530" s="116"/>
      <c r="EZ530" s="116"/>
      <c r="FA530" s="116"/>
      <c r="FB530" s="116"/>
      <c r="FC530" s="116"/>
      <c r="FD530" s="116"/>
      <c r="FE530" s="116"/>
      <c r="FF530" s="116"/>
      <c r="FG530" s="116"/>
      <c r="FH530" s="116"/>
      <c r="FI530" s="116"/>
      <c r="FJ530" s="116"/>
      <c r="FK530" s="116"/>
      <c r="FL530" s="116"/>
      <c r="FM530" s="116"/>
      <c r="FN530" s="116"/>
      <c r="FO530" s="116"/>
      <c r="FP530" s="116"/>
      <c r="FQ530" s="116"/>
      <c r="FR530" s="116"/>
      <c r="FS530" s="116"/>
      <c r="FT530" s="116"/>
      <c r="FU530" s="116"/>
      <c r="FV530" s="116"/>
      <c r="FW530" s="116"/>
      <c r="FX530" s="116"/>
      <c r="FY530" s="116"/>
      <c r="FZ530" s="116"/>
      <c r="GA530" s="116"/>
      <c r="GB530" s="116"/>
      <c r="GC530" s="116"/>
      <c r="GD530" s="116"/>
      <c r="GE530" s="116"/>
      <c r="GF530" s="116"/>
      <c r="GG530" s="116"/>
      <c r="GH530" s="116"/>
      <c r="GI530" s="116"/>
    </row>
    <row r="531" spans="1:191">
      <c r="A531" s="727" t="s">
        <v>0</v>
      </c>
      <c r="B531" s="727"/>
      <c r="C531" s="9" t="s">
        <v>313</v>
      </c>
      <c r="D531" t="s">
        <v>314</v>
      </c>
      <c r="E531" s="113">
        <v>0</v>
      </c>
      <c r="F531" s="113">
        <v>0</v>
      </c>
      <c r="G531" s="113">
        <v>0</v>
      </c>
      <c r="H531" s="113">
        <v>0</v>
      </c>
      <c r="I531" s="113">
        <v>0</v>
      </c>
      <c r="J531" s="113">
        <v>0</v>
      </c>
      <c r="K531" s="113">
        <v>0</v>
      </c>
      <c r="L531" s="113">
        <v>0</v>
      </c>
      <c r="M531" s="113">
        <v>0</v>
      </c>
      <c r="N531" s="113">
        <v>0</v>
      </c>
      <c r="O531" s="113">
        <v>0</v>
      </c>
      <c r="P531" s="113">
        <v>0</v>
      </c>
      <c r="Q531" s="113">
        <v>0</v>
      </c>
      <c r="R531" s="113">
        <v>0</v>
      </c>
      <c r="S531" s="113">
        <v>0</v>
      </c>
      <c r="T531" s="113">
        <v>5815.4</v>
      </c>
      <c r="U531" s="113">
        <v>0</v>
      </c>
      <c r="V531" s="113">
        <v>0</v>
      </c>
      <c r="W531" s="113">
        <v>0</v>
      </c>
      <c r="X531" s="113">
        <v>0</v>
      </c>
      <c r="Y531" s="113">
        <v>0</v>
      </c>
      <c r="Z531" s="113">
        <v>0</v>
      </c>
      <c r="AA531" s="113">
        <v>4289.78</v>
      </c>
      <c r="AB531" s="113">
        <v>0</v>
      </c>
      <c r="AC531" s="113">
        <v>0</v>
      </c>
      <c r="AD531" s="113">
        <v>0</v>
      </c>
      <c r="AE531" s="113">
        <v>0</v>
      </c>
      <c r="AF531" s="113">
        <v>0</v>
      </c>
      <c r="AG531" s="113">
        <v>0</v>
      </c>
      <c r="AH531" s="113">
        <v>0</v>
      </c>
      <c r="AI531" s="113">
        <v>0</v>
      </c>
      <c r="AJ531" s="113">
        <v>0</v>
      </c>
      <c r="AK531" s="113">
        <v>0</v>
      </c>
      <c r="AL531" s="113">
        <v>0</v>
      </c>
      <c r="AM531" s="113">
        <v>0</v>
      </c>
      <c r="AN531" s="113">
        <v>0</v>
      </c>
      <c r="AO531" s="113">
        <v>0</v>
      </c>
      <c r="AP531" s="113">
        <v>0</v>
      </c>
      <c r="AQ531" s="113">
        <v>0</v>
      </c>
      <c r="AR531" s="113">
        <v>0</v>
      </c>
      <c r="AS531" s="113">
        <v>0</v>
      </c>
      <c r="AT531" s="113">
        <v>0</v>
      </c>
      <c r="AU531" s="113">
        <v>0</v>
      </c>
      <c r="AV531" s="113">
        <v>0</v>
      </c>
      <c r="AW531" s="113">
        <v>0</v>
      </c>
      <c r="AX531" s="113">
        <v>0</v>
      </c>
      <c r="AY531" s="113">
        <v>0</v>
      </c>
      <c r="AZ531" s="113">
        <v>0</v>
      </c>
      <c r="BA531" s="113">
        <v>0</v>
      </c>
      <c r="BB531" s="113">
        <v>0</v>
      </c>
      <c r="BC531" s="113">
        <v>0</v>
      </c>
      <c r="BD531" s="113">
        <v>0</v>
      </c>
      <c r="BE531" s="113">
        <v>0</v>
      </c>
      <c r="BF531" s="113">
        <v>0</v>
      </c>
      <c r="BG531" s="113">
        <v>0</v>
      </c>
      <c r="BH531" s="113">
        <v>0</v>
      </c>
      <c r="BI531" s="113">
        <v>0</v>
      </c>
      <c r="BJ531" s="113">
        <v>0</v>
      </c>
      <c r="BK531" s="113">
        <v>0</v>
      </c>
      <c r="BL531" s="113">
        <v>0</v>
      </c>
      <c r="BM531" s="113">
        <v>0</v>
      </c>
      <c r="BN531" s="113">
        <v>0</v>
      </c>
      <c r="BO531" s="113">
        <v>0</v>
      </c>
      <c r="BP531" s="113">
        <v>0</v>
      </c>
      <c r="BQ531" s="113">
        <v>0</v>
      </c>
      <c r="BR531" s="113">
        <v>0</v>
      </c>
      <c r="BS531" s="113">
        <v>0</v>
      </c>
      <c r="BT531" s="113">
        <v>0</v>
      </c>
      <c r="BU531" s="113">
        <v>0</v>
      </c>
      <c r="BV531" s="113">
        <v>9378.4599999999991</v>
      </c>
      <c r="BW531" s="113">
        <v>0</v>
      </c>
      <c r="BX531" s="113">
        <v>0</v>
      </c>
      <c r="BY531" s="113">
        <v>0</v>
      </c>
      <c r="BZ531" s="113">
        <v>0</v>
      </c>
      <c r="CA531" s="113">
        <v>0</v>
      </c>
      <c r="CB531" s="113">
        <v>3393.88</v>
      </c>
      <c r="CC531" s="113">
        <v>0</v>
      </c>
      <c r="CD531" s="113">
        <v>0</v>
      </c>
      <c r="CE531" s="113">
        <v>0</v>
      </c>
      <c r="CF531" s="113">
        <v>0</v>
      </c>
      <c r="CG531" s="113">
        <v>0</v>
      </c>
      <c r="CH531" s="113">
        <v>0</v>
      </c>
      <c r="CI531" s="113">
        <v>0</v>
      </c>
      <c r="CJ531" s="113">
        <v>0</v>
      </c>
      <c r="CK531" s="113">
        <v>0</v>
      </c>
      <c r="CL531" s="113">
        <v>0</v>
      </c>
      <c r="CM531" s="113">
        <v>0</v>
      </c>
      <c r="CN531" s="113">
        <v>0</v>
      </c>
      <c r="CO531" s="113">
        <v>0</v>
      </c>
      <c r="CP531" s="113">
        <v>0</v>
      </c>
      <c r="CQ531" s="113">
        <v>0</v>
      </c>
      <c r="CR531" s="113">
        <v>0</v>
      </c>
      <c r="CS531" s="113">
        <v>0</v>
      </c>
      <c r="CT531" s="113">
        <v>0</v>
      </c>
      <c r="CU531" s="113">
        <v>0</v>
      </c>
      <c r="CV531" s="113">
        <v>0</v>
      </c>
      <c r="CW531" s="113">
        <v>0</v>
      </c>
      <c r="CX531" s="113">
        <v>0</v>
      </c>
      <c r="CY531" s="113">
        <v>0</v>
      </c>
      <c r="CZ531" s="113">
        <v>0</v>
      </c>
      <c r="DA531" s="113">
        <v>0</v>
      </c>
      <c r="DB531" s="113">
        <v>0</v>
      </c>
      <c r="DC531" s="113">
        <v>0</v>
      </c>
      <c r="DD531" s="113">
        <v>0</v>
      </c>
      <c r="DE531" s="113">
        <v>0</v>
      </c>
      <c r="DF531" s="113">
        <v>0</v>
      </c>
      <c r="DG531" s="113">
        <v>0</v>
      </c>
      <c r="DH531" s="113">
        <v>0</v>
      </c>
      <c r="DI531" s="113">
        <v>0</v>
      </c>
      <c r="DJ531" s="113">
        <v>0</v>
      </c>
      <c r="DK531" s="113">
        <v>0</v>
      </c>
      <c r="DL531" s="113">
        <v>0</v>
      </c>
      <c r="DM531" s="113">
        <v>14468.75</v>
      </c>
      <c r="DN531" s="113">
        <v>0</v>
      </c>
      <c r="DO531" s="113">
        <v>0</v>
      </c>
      <c r="DP531" s="113">
        <v>0</v>
      </c>
      <c r="DQ531" s="113">
        <v>0</v>
      </c>
      <c r="DR531" s="113">
        <v>0</v>
      </c>
      <c r="DS531" s="113">
        <v>0</v>
      </c>
      <c r="DT531" s="113">
        <v>0</v>
      </c>
      <c r="DU531" s="113">
        <v>0</v>
      </c>
      <c r="DV531" s="113">
        <v>0</v>
      </c>
      <c r="DW531" s="113">
        <v>0</v>
      </c>
      <c r="DX531" s="113">
        <v>0</v>
      </c>
      <c r="DY531" s="113">
        <v>0</v>
      </c>
      <c r="DZ531" s="113">
        <v>0</v>
      </c>
      <c r="EA531" s="113">
        <v>0</v>
      </c>
      <c r="EB531" s="113">
        <v>0</v>
      </c>
      <c r="EC531" s="113">
        <v>0</v>
      </c>
      <c r="ED531" s="113">
        <v>0</v>
      </c>
      <c r="EE531" s="113">
        <v>0</v>
      </c>
      <c r="EF531" s="113">
        <v>0</v>
      </c>
      <c r="EG531" s="113">
        <v>0</v>
      </c>
      <c r="EH531" s="113">
        <v>0</v>
      </c>
      <c r="EI531" s="113">
        <v>0</v>
      </c>
      <c r="EJ531" s="113">
        <v>0</v>
      </c>
      <c r="EK531" s="113">
        <v>0</v>
      </c>
      <c r="EL531" s="113">
        <v>0</v>
      </c>
      <c r="EM531" s="113">
        <v>0</v>
      </c>
      <c r="EN531" s="113">
        <v>0</v>
      </c>
      <c r="EO531" s="113">
        <v>0</v>
      </c>
      <c r="EP531" s="113">
        <v>0</v>
      </c>
      <c r="EQ531" s="113">
        <v>0</v>
      </c>
      <c r="ER531" s="113">
        <v>0</v>
      </c>
      <c r="ES531" s="113">
        <v>0</v>
      </c>
      <c r="ET531" s="113">
        <v>0</v>
      </c>
      <c r="EU531" s="113">
        <v>0</v>
      </c>
      <c r="EV531" s="113">
        <v>0</v>
      </c>
      <c r="EW531" s="113">
        <v>0</v>
      </c>
      <c r="EX531" s="113">
        <v>0</v>
      </c>
      <c r="EY531" s="113">
        <v>0</v>
      </c>
      <c r="EZ531" s="113">
        <v>0</v>
      </c>
      <c r="FA531" s="113">
        <v>0</v>
      </c>
      <c r="FB531" s="113">
        <v>0</v>
      </c>
      <c r="FC531" s="113">
        <v>0</v>
      </c>
      <c r="FD531" s="113">
        <v>0</v>
      </c>
      <c r="FE531" s="113">
        <v>0</v>
      </c>
      <c r="FF531" s="113">
        <v>0</v>
      </c>
      <c r="FG531" s="113">
        <v>0</v>
      </c>
      <c r="FH531" s="113">
        <v>0</v>
      </c>
      <c r="FI531" s="113">
        <v>0</v>
      </c>
      <c r="FJ531" s="113">
        <v>0</v>
      </c>
      <c r="FK531" s="113">
        <v>0</v>
      </c>
      <c r="FL531" s="113">
        <v>0</v>
      </c>
      <c r="FM531" s="113">
        <v>0</v>
      </c>
      <c r="FN531" s="113">
        <v>0</v>
      </c>
      <c r="FO531" s="113">
        <v>0</v>
      </c>
      <c r="FP531" s="113">
        <v>0</v>
      </c>
      <c r="FQ531" s="113">
        <v>0</v>
      </c>
      <c r="FR531" s="113">
        <v>0</v>
      </c>
      <c r="FS531" s="113">
        <v>0</v>
      </c>
      <c r="FT531" s="113">
        <v>0</v>
      </c>
      <c r="FU531" s="113">
        <v>0</v>
      </c>
      <c r="FV531" s="113">
        <v>0</v>
      </c>
      <c r="FW531" s="113">
        <v>0</v>
      </c>
      <c r="FX531" s="113">
        <v>0</v>
      </c>
      <c r="FY531" s="113">
        <v>0</v>
      </c>
      <c r="FZ531" s="113">
        <v>0</v>
      </c>
      <c r="GA531" s="113">
        <v>0</v>
      </c>
      <c r="GB531" s="113">
        <v>0</v>
      </c>
      <c r="GC531" s="113">
        <v>0</v>
      </c>
      <c r="GD531" s="113">
        <v>0</v>
      </c>
      <c r="GE531" s="113">
        <v>0</v>
      </c>
      <c r="GF531" s="113">
        <v>0</v>
      </c>
      <c r="GG531" s="113">
        <v>0</v>
      </c>
      <c r="GH531" s="113">
        <v>0</v>
      </c>
      <c r="GI531" s="113">
        <f>SUM(E531:GH531)</f>
        <v>37346.270000000004</v>
      </c>
    </row>
    <row r="532" spans="1:191" ht="11" thickBot="1">
      <c r="A532" s="10" t="s">
        <v>592</v>
      </c>
      <c r="B532" s="725" t="s">
        <v>638</v>
      </c>
      <c r="C532" s="725"/>
      <c r="D532" s="725"/>
      <c r="E532" s="115">
        <f t="shared" ref="E532:AJ532" si="185">SUBTOTAL(9,E483:E531)</f>
        <v>1500</v>
      </c>
      <c r="F532" s="115">
        <f t="shared" si="185"/>
        <v>0</v>
      </c>
      <c r="G532" s="115">
        <f t="shared" si="185"/>
        <v>0</v>
      </c>
      <c r="H532" s="115">
        <f t="shared" si="185"/>
        <v>2000</v>
      </c>
      <c r="I532" s="115">
        <f t="shared" si="185"/>
        <v>83000</v>
      </c>
      <c r="J532" s="115">
        <f t="shared" si="185"/>
        <v>0</v>
      </c>
      <c r="K532" s="115">
        <f t="shared" si="185"/>
        <v>0</v>
      </c>
      <c r="L532" s="115">
        <f t="shared" si="185"/>
        <v>123990.52</v>
      </c>
      <c r="M532" s="115">
        <f t="shared" si="185"/>
        <v>0</v>
      </c>
      <c r="N532" s="115">
        <f t="shared" si="185"/>
        <v>0</v>
      </c>
      <c r="O532" s="115">
        <f t="shared" si="185"/>
        <v>0</v>
      </c>
      <c r="P532" s="115">
        <f t="shared" si="185"/>
        <v>0</v>
      </c>
      <c r="Q532" s="115">
        <f t="shared" si="185"/>
        <v>0</v>
      </c>
      <c r="R532" s="115">
        <f t="shared" si="185"/>
        <v>0</v>
      </c>
      <c r="S532" s="115">
        <f t="shared" si="185"/>
        <v>525935.02</v>
      </c>
      <c r="T532" s="115">
        <f t="shared" si="185"/>
        <v>8780.5999999999985</v>
      </c>
      <c r="U532" s="115">
        <f t="shared" si="185"/>
        <v>31999.83</v>
      </c>
      <c r="V532" s="115">
        <f t="shared" si="185"/>
        <v>0</v>
      </c>
      <c r="W532" s="115">
        <f t="shared" si="185"/>
        <v>0</v>
      </c>
      <c r="X532" s="115">
        <f t="shared" si="185"/>
        <v>0</v>
      </c>
      <c r="Y532" s="115">
        <f t="shared" si="185"/>
        <v>105000</v>
      </c>
      <c r="Z532" s="115">
        <f t="shared" si="185"/>
        <v>128625.38</v>
      </c>
      <c r="AA532" s="115">
        <f t="shared" si="185"/>
        <v>4289.78</v>
      </c>
      <c r="AB532" s="115">
        <f t="shared" si="185"/>
        <v>0</v>
      </c>
      <c r="AC532" s="115">
        <f t="shared" si="185"/>
        <v>0</v>
      </c>
      <c r="AD532" s="115">
        <f t="shared" si="185"/>
        <v>0</v>
      </c>
      <c r="AE532" s="115">
        <f t="shared" si="185"/>
        <v>0</v>
      </c>
      <c r="AF532" s="115">
        <f t="shared" si="185"/>
        <v>0</v>
      </c>
      <c r="AG532" s="115">
        <f t="shared" si="185"/>
        <v>16221</v>
      </c>
      <c r="AH532" s="115">
        <f t="shared" si="185"/>
        <v>0</v>
      </c>
      <c r="AI532" s="115">
        <f t="shared" si="185"/>
        <v>0</v>
      </c>
      <c r="AJ532" s="115">
        <f t="shared" si="185"/>
        <v>0</v>
      </c>
      <c r="AK532" s="115">
        <f t="shared" ref="AK532:BP532" si="186">SUBTOTAL(9,AK483:AK531)</f>
        <v>10000</v>
      </c>
      <c r="AL532" s="115">
        <f t="shared" si="186"/>
        <v>0</v>
      </c>
      <c r="AM532" s="115">
        <f t="shared" si="186"/>
        <v>7710.84</v>
      </c>
      <c r="AN532" s="115">
        <f t="shared" si="186"/>
        <v>0</v>
      </c>
      <c r="AO532" s="115">
        <f t="shared" si="186"/>
        <v>0</v>
      </c>
      <c r="AP532" s="115">
        <f t="shared" si="186"/>
        <v>0</v>
      </c>
      <c r="AQ532" s="115">
        <f t="shared" si="186"/>
        <v>0</v>
      </c>
      <c r="AR532" s="115">
        <f t="shared" si="186"/>
        <v>139570.63</v>
      </c>
      <c r="AS532" s="115">
        <f t="shared" si="186"/>
        <v>0</v>
      </c>
      <c r="AT532" s="115">
        <f t="shared" si="186"/>
        <v>0</v>
      </c>
      <c r="AU532" s="115">
        <f t="shared" si="186"/>
        <v>0</v>
      </c>
      <c r="AV532" s="115">
        <f t="shared" si="186"/>
        <v>0</v>
      </c>
      <c r="AW532" s="115">
        <f t="shared" si="186"/>
        <v>0</v>
      </c>
      <c r="AX532" s="115">
        <f t="shared" si="186"/>
        <v>0</v>
      </c>
      <c r="AY532" s="115">
        <f t="shared" si="186"/>
        <v>0</v>
      </c>
      <c r="AZ532" s="115">
        <f t="shared" si="186"/>
        <v>0</v>
      </c>
      <c r="BA532" s="115">
        <f t="shared" si="186"/>
        <v>0</v>
      </c>
      <c r="BB532" s="115">
        <f t="shared" si="186"/>
        <v>242308.72</v>
      </c>
      <c r="BC532" s="115">
        <f t="shared" si="186"/>
        <v>383076.37999999995</v>
      </c>
      <c r="BD532" s="115">
        <f t="shared" si="186"/>
        <v>0</v>
      </c>
      <c r="BE532" s="115">
        <f t="shared" si="186"/>
        <v>0</v>
      </c>
      <c r="BF532" s="115">
        <f t="shared" si="186"/>
        <v>0</v>
      </c>
      <c r="BG532" s="115">
        <f t="shared" si="186"/>
        <v>57564.59</v>
      </c>
      <c r="BH532" s="115">
        <f t="shared" si="186"/>
        <v>18301</v>
      </c>
      <c r="BI532" s="115">
        <f t="shared" si="186"/>
        <v>0</v>
      </c>
      <c r="BJ532" s="115">
        <f t="shared" si="186"/>
        <v>0</v>
      </c>
      <c r="BK532" s="115">
        <f t="shared" si="186"/>
        <v>0</v>
      </c>
      <c r="BL532" s="115">
        <f t="shared" si="186"/>
        <v>0</v>
      </c>
      <c r="BM532" s="115">
        <f t="shared" si="186"/>
        <v>0</v>
      </c>
      <c r="BN532" s="115">
        <f t="shared" si="186"/>
        <v>0</v>
      </c>
      <c r="BO532" s="115">
        <f t="shared" si="186"/>
        <v>0</v>
      </c>
      <c r="BP532" s="115">
        <f t="shared" si="186"/>
        <v>0</v>
      </c>
      <c r="BQ532" s="115">
        <f t="shared" ref="BQ532:CV532" si="187">SUBTOTAL(9,BQ483:BQ531)</f>
        <v>5000</v>
      </c>
      <c r="BR532" s="115">
        <f t="shared" si="187"/>
        <v>1393.42</v>
      </c>
      <c r="BS532" s="115">
        <f t="shared" si="187"/>
        <v>0</v>
      </c>
      <c r="BT532" s="115">
        <f t="shared" si="187"/>
        <v>0</v>
      </c>
      <c r="BU532" s="115">
        <f t="shared" si="187"/>
        <v>0</v>
      </c>
      <c r="BV532" s="115">
        <f t="shared" si="187"/>
        <v>49469.29</v>
      </c>
      <c r="BW532" s="115">
        <f t="shared" si="187"/>
        <v>0</v>
      </c>
      <c r="BX532" s="115">
        <f t="shared" si="187"/>
        <v>0</v>
      </c>
      <c r="BY532" s="115">
        <f t="shared" si="187"/>
        <v>0</v>
      </c>
      <c r="BZ532" s="115">
        <f t="shared" si="187"/>
        <v>0</v>
      </c>
      <c r="CA532" s="115">
        <f t="shared" si="187"/>
        <v>0</v>
      </c>
      <c r="CB532" s="115">
        <f t="shared" si="187"/>
        <v>5227.32</v>
      </c>
      <c r="CC532" s="115">
        <f t="shared" si="187"/>
        <v>0</v>
      </c>
      <c r="CD532" s="115">
        <f t="shared" si="187"/>
        <v>18521.28</v>
      </c>
      <c r="CE532" s="115">
        <f t="shared" si="187"/>
        <v>1000</v>
      </c>
      <c r="CF532" s="115">
        <f t="shared" si="187"/>
        <v>0</v>
      </c>
      <c r="CG532" s="115">
        <f t="shared" si="187"/>
        <v>10862</v>
      </c>
      <c r="CH532" s="115">
        <f t="shared" si="187"/>
        <v>0</v>
      </c>
      <c r="CI532" s="115">
        <f t="shared" si="187"/>
        <v>0</v>
      </c>
      <c r="CJ532" s="115">
        <f t="shared" si="187"/>
        <v>0</v>
      </c>
      <c r="CK532" s="115">
        <f t="shared" si="187"/>
        <v>0</v>
      </c>
      <c r="CL532" s="115">
        <f t="shared" si="187"/>
        <v>0</v>
      </c>
      <c r="CM532" s="115">
        <f t="shared" si="187"/>
        <v>0</v>
      </c>
      <c r="CN532" s="115">
        <f t="shared" si="187"/>
        <v>0</v>
      </c>
      <c r="CO532" s="115">
        <f t="shared" si="187"/>
        <v>11723.36</v>
      </c>
      <c r="CP532" s="115">
        <f t="shared" si="187"/>
        <v>0</v>
      </c>
      <c r="CQ532" s="115">
        <f t="shared" si="187"/>
        <v>0</v>
      </c>
      <c r="CR532" s="115">
        <f t="shared" si="187"/>
        <v>33475.75</v>
      </c>
      <c r="CS532" s="115">
        <f t="shared" si="187"/>
        <v>0</v>
      </c>
      <c r="CT532" s="115">
        <f t="shared" si="187"/>
        <v>0</v>
      </c>
      <c r="CU532" s="115">
        <f t="shared" si="187"/>
        <v>0</v>
      </c>
      <c r="CV532" s="115">
        <f t="shared" si="187"/>
        <v>0</v>
      </c>
      <c r="CW532" s="115">
        <f t="shared" ref="CW532:EB532" si="188">SUBTOTAL(9,CW483:CW531)</f>
        <v>0</v>
      </c>
      <c r="CX532" s="115">
        <f t="shared" si="188"/>
        <v>10862</v>
      </c>
      <c r="CY532" s="115">
        <f t="shared" si="188"/>
        <v>0</v>
      </c>
      <c r="CZ532" s="115">
        <f t="shared" si="188"/>
        <v>0</v>
      </c>
      <c r="DA532" s="115">
        <f t="shared" si="188"/>
        <v>2500</v>
      </c>
      <c r="DB532" s="115">
        <f t="shared" si="188"/>
        <v>0</v>
      </c>
      <c r="DC532" s="115">
        <f t="shared" si="188"/>
        <v>0</v>
      </c>
      <c r="DD532" s="115">
        <f t="shared" si="188"/>
        <v>0</v>
      </c>
      <c r="DE532" s="115">
        <f t="shared" si="188"/>
        <v>0</v>
      </c>
      <c r="DF532" s="115">
        <f t="shared" si="188"/>
        <v>0</v>
      </c>
      <c r="DG532" s="115">
        <f t="shared" si="188"/>
        <v>2500</v>
      </c>
      <c r="DH532" s="115">
        <f t="shared" si="188"/>
        <v>24016.95</v>
      </c>
      <c r="DI532" s="115">
        <f t="shared" si="188"/>
        <v>10686</v>
      </c>
      <c r="DJ532" s="115">
        <f t="shared" si="188"/>
        <v>6000</v>
      </c>
      <c r="DK532" s="115">
        <f t="shared" si="188"/>
        <v>0</v>
      </c>
      <c r="DL532" s="115">
        <f t="shared" si="188"/>
        <v>0</v>
      </c>
      <c r="DM532" s="115">
        <f t="shared" si="188"/>
        <v>313661.32999999996</v>
      </c>
      <c r="DN532" s="115">
        <f t="shared" si="188"/>
        <v>0</v>
      </c>
      <c r="DO532" s="115">
        <f t="shared" si="188"/>
        <v>0</v>
      </c>
      <c r="DP532" s="115">
        <f t="shared" si="188"/>
        <v>0</v>
      </c>
      <c r="DQ532" s="115">
        <f t="shared" si="188"/>
        <v>0</v>
      </c>
      <c r="DR532" s="115">
        <f t="shared" si="188"/>
        <v>22425</v>
      </c>
      <c r="DS532" s="115">
        <f t="shared" si="188"/>
        <v>0</v>
      </c>
      <c r="DT532" s="115">
        <f t="shared" si="188"/>
        <v>0</v>
      </c>
      <c r="DU532" s="115">
        <f t="shared" si="188"/>
        <v>0</v>
      </c>
      <c r="DV532" s="115">
        <f t="shared" si="188"/>
        <v>0</v>
      </c>
      <c r="DW532" s="115">
        <f t="shared" si="188"/>
        <v>0</v>
      </c>
      <c r="DX532" s="115">
        <f t="shared" si="188"/>
        <v>0</v>
      </c>
      <c r="DY532" s="115">
        <f t="shared" si="188"/>
        <v>49900.65</v>
      </c>
      <c r="DZ532" s="115">
        <f t="shared" si="188"/>
        <v>0</v>
      </c>
      <c r="EA532" s="115">
        <f t="shared" si="188"/>
        <v>0</v>
      </c>
      <c r="EB532" s="115">
        <f t="shared" si="188"/>
        <v>0</v>
      </c>
      <c r="EC532" s="115">
        <f t="shared" ref="EC532:FH532" si="189">SUBTOTAL(9,EC483:EC531)</f>
        <v>0</v>
      </c>
      <c r="ED532" s="115">
        <f t="shared" si="189"/>
        <v>0</v>
      </c>
      <c r="EE532" s="115">
        <f t="shared" si="189"/>
        <v>0</v>
      </c>
      <c r="EF532" s="115">
        <f t="shared" si="189"/>
        <v>0</v>
      </c>
      <c r="EG532" s="115">
        <f t="shared" si="189"/>
        <v>0</v>
      </c>
      <c r="EH532" s="115">
        <f t="shared" si="189"/>
        <v>0</v>
      </c>
      <c r="EI532" s="115">
        <f t="shared" si="189"/>
        <v>16220</v>
      </c>
      <c r="EJ532" s="115">
        <f t="shared" si="189"/>
        <v>41887</v>
      </c>
      <c r="EK532" s="115">
        <f t="shared" si="189"/>
        <v>0</v>
      </c>
      <c r="EL532" s="115">
        <f t="shared" si="189"/>
        <v>41509.910000000003</v>
      </c>
      <c r="EM532" s="115">
        <f t="shared" si="189"/>
        <v>0</v>
      </c>
      <c r="EN532" s="115">
        <f t="shared" si="189"/>
        <v>1165.3399999999999</v>
      </c>
      <c r="EO532" s="115">
        <f t="shared" si="189"/>
        <v>0</v>
      </c>
      <c r="EP532" s="115">
        <f t="shared" si="189"/>
        <v>29429.96</v>
      </c>
      <c r="EQ532" s="115">
        <f t="shared" si="189"/>
        <v>58151.39</v>
      </c>
      <c r="ER532" s="115">
        <f t="shared" si="189"/>
        <v>0</v>
      </c>
      <c r="ES532" s="115">
        <f t="shared" si="189"/>
        <v>0</v>
      </c>
      <c r="ET532" s="115">
        <f t="shared" si="189"/>
        <v>0</v>
      </c>
      <c r="EU532" s="115">
        <f t="shared" si="189"/>
        <v>0</v>
      </c>
      <c r="EV532" s="115">
        <f t="shared" si="189"/>
        <v>0</v>
      </c>
      <c r="EW532" s="115">
        <f t="shared" si="189"/>
        <v>0</v>
      </c>
      <c r="EX532" s="115">
        <f t="shared" si="189"/>
        <v>0</v>
      </c>
      <c r="EY532" s="115">
        <f t="shared" si="189"/>
        <v>0</v>
      </c>
      <c r="EZ532" s="115">
        <f t="shared" si="189"/>
        <v>0</v>
      </c>
      <c r="FA532" s="115">
        <f t="shared" si="189"/>
        <v>0</v>
      </c>
      <c r="FB532" s="115">
        <f t="shared" si="189"/>
        <v>0</v>
      </c>
      <c r="FC532" s="115">
        <f t="shared" si="189"/>
        <v>0</v>
      </c>
      <c r="FD532" s="115">
        <f t="shared" si="189"/>
        <v>0</v>
      </c>
      <c r="FE532" s="115">
        <f t="shared" si="189"/>
        <v>4000</v>
      </c>
      <c r="FF532" s="115">
        <f t="shared" si="189"/>
        <v>0</v>
      </c>
      <c r="FG532" s="115">
        <f t="shared" si="189"/>
        <v>0</v>
      </c>
      <c r="FH532" s="115">
        <f t="shared" si="189"/>
        <v>0</v>
      </c>
      <c r="FI532" s="115">
        <f t="shared" ref="FI532:GI532" si="190">SUBTOTAL(9,FI483:FI531)</f>
        <v>0</v>
      </c>
      <c r="FJ532" s="115">
        <f t="shared" si="190"/>
        <v>0</v>
      </c>
      <c r="FK532" s="115">
        <f t="shared" si="190"/>
        <v>0</v>
      </c>
      <c r="FL532" s="115">
        <f t="shared" si="190"/>
        <v>0</v>
      </c>
      <c r="FM532" s="115">
        <f t="shared" si="190"/>
        <v>0</v>
      </c>
      <c r="FN532" s="115">
        <f t="shared" si="190"/>
        <v>0</v>
      </c>
      <c r="FO532" s="115">
        <f t="shared" si="190"/>
        <v>0</v>
      </c>
      <c r="FP532" s="115">
        <f t="shared" si="190"/>
        <v>0</v>
      </c>
      <c r="FQ532" s="115">
        <f t="shared" si="190"/>
        <v>0</v>
      </c>
      <c r="FR532" s="115">
        <f t="shared" si="190"/>
        <v>0</v>
      </c>
      <c r="FS532" s="115">
        <f t="shared" si="190"/>
        <v>0</v>
      </c>
      <c r="FT532" s="115">
        <f t="shared" si="190"/>
        <v>0</v>
      </c>
      <c r="FU532" s="115">
        <f t="shared" si="190"/>
        <v>0</v>
      </c>
      <c r="FV532" s="115">
        <f t="shared" si="190"/>
        <v>0</v>
      </c>
      <c r="FW532" s="115">
        <f t="shared" si="190"/>
        <v>0</v>
      </c>
      <c r="FX532" s="115">
        <f t="shared" si="190"/>
        <v>0</v>
      </c>
      <c r="FY532" s="115">
        <f t="shared" si="190"/>
        <v>0</v>
      </c>
      <c r="FZ532" s="115">
        <f t="shared" si="190"/>
        <v>0</v>
      </c>
      <c r="GA532" s="115">
        <f t="shared" si="190"/>
        <v>0</v>
      </c>
      <c r="GB532" s="115">
        <f t="shared" si="190"/>
        <v>0</v>
      </c>
      <c r="GC532" s="115">
        <f t="shared" si="190"/>
        <v>0</v>
      </c>
      <c r="GD532" s="115">
        <f t="shared" si="190"/>
        <v>0</v>
      </c>
      <c r="GE532" s="115">
        <f t="shared" si="190"/>
        <v>0</v>
      </c>
      <c r="GF532" s="115">
        <f t="shared" si="190"/>
        <v>0</v>
      </c>
      <c r="GG532" s="115">
        <f t="shared" si="190"/>
        <v>0</v>
      </c>
      <c r="GH532" s="115">
        <f t="shared" si="190"/>
        <v>0</v>
      </c>
      <c r="GI532" s="115">
        <f t="shared" si="190"/>
        <v>2661462.2400000002</v>
      </c>
    </row>
    <row r="533" spans="1:191" ht="10.5" thickTop="1"/>
    <row r="534" spans="1:191" ht="10.5">
      <c r="A534" s="7" t="s">
        <v>639</v>
      </c>
      <c r="B534" s="726" t="s">
        <v>640</v>
      </c>
      <c r="C534" s="726"/>
      <c r="D534" s="72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  <c r="AB534" s="116"/>
      <c r="AC534" s="116"/>
      <c r="AD534" s="116"/>
      <c r="AE534" s="116"/>
      <c r="AF534" s="116"/>
      <c r="AG534" s="116"/>
      <c r="AH534" s="116"/>
      <c r="AI534" s="116"/>
      <c r="AJ534" s="116"/>
      <c r="AK534" s="116"/>
      <c r="AL534" s="116"/>
      <c r="AM534" s="116"/>
      <c r="AN534" s="116"/>
      <c r="AO534" s="116"/>
      <c r="AP534" s="116"/>
      <c r="AQ534" s="116"/>
      <c r="AR534" s="116"/>
      <c r="AS534" s="116"/>
      <c r="AT534" s="116"/>
      <c r="AU534" s="116"/>
      <c r="AV534" s="116"/>
      <c r="AW534" s="116"/>
      <c r="AX534" s="116"/>
      <c r="AY534" s="116"/>
      <c r="AZ534" s="116"/>
      <c r="BA534" s="116"/>
      <c r="BB534" s="116"/>
      <c r="BC534" s="116"/>
      <c r="BD534" s="116"/>
      <c r="BE534" s="116"/>
      <c r="BF534" s="116"/>
      <c r="BG534" s="116"/>
      <c r="BH534" s="116"/>
      <c r="BI534" s="116"/>
      <c r="BJ534" s="116"/>
      <c r="BK534" s="116"/>
      <c r="BL534" s="116"/>
      <c r="BM534" s="116"/>
      <c r="BN534" s="116"/>
      <c r="BO534" s="116"/>
      <c r="BP534" s="116"/>
      <c r="BQ534" s="116"/>
      <c r="BR534" s="116"/>
      <c r="BS534" s="116"/>
      <c r="BT534" s="116"/>
      <c r="BU534" s="116"/>
      <c r="BV534" s="116"/>
      <c r="BW534" s="116"/>
      <c r="BX534" s="116"/>
      <c r="BY534" s="116"/>
      <c r="BZ534" s="116"/>
      <c r="CA534" s="116"/>
      <c r="CB534" s="116"/>
      <c r="CC534" s="116"/>
      <c r="CD534" s="116"/>
      <c r="CE534" s="116"/>
      <c r="CF534" s="116"/>
      <c r="CG534" s="116"/>
      <c r="CH534" s="116"/>
      <c r="CI534" s="116"/>
      <c r="CJ534" s="116"/>
      <c r="CK534" s="116"/>
      <c r="CL534" s="116"/>
      <c r="CM534" s="116"/>
      <c r="CN534" s="116"/>
      <c r="CO534" s="116"/>
      <c r="CP534" s="116"/>
      <c r="CQ534" s="116"/>
      <c r="CR534" s="116"/>
      <c r="CS534" s="116"/>
      <c r="CT534" s="116"/>
      <c r="CU534" s="116"/>
      <c r="CV534" s="116"/>
      <c r="CW534" s="116"/>
      <c r="CX534" s="116"/>
      <c r="CY534" s="116"/>
      <c r="CZ534" s="116"/>
      <c r="DA534" s="116"/>
      <c r="DB534" s="116"/>
      <c r="DC534" s="116"/>
      <c r="DD534" s="116"/>
      <c r="DE534" s="116"/>
      <c r="DF534" s="116"/>
      <c r="DG534" s="116"/>
      <c r="DH534" s="116"/>
      <c r="DI534" s="116"/>
      <c r="DJ534" s="116"/>
      <c r="DK534" s="116"/>
      <c r="DL534" s="116"/>
      <c r="DM534" s="116"/>
      <c r="DN534" s="116"/>
      <c r="DO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Y534" s="116"/>
      <c r="DZ534" s="116"/>
      <c r="EA534" s="116"/>
      <c r="EB534" s="116"/>
      <c r="EC534" s="116"/>
      <c r="ED534" s="116"/>
      <c r="EE534" s="116"/>
      <c r="EF534" s="116"/>
      <c r="EG534" s="116"/>
      <c r="EH534" s="116"/>
      <c r="EI534" s="116"/>
      <c r="EJ534" s="116"/>
      <c r="EK534" s="116"/>
      <c r="EL534" s="116"/>
      <c r="EM534" s="116"/>
      <c r="EN534" s="116"/>
      <c r="EO534" s="116"/>
      <c r="EP534" s="116"/>
      <c r="EQ534" s="116"/>
      <c r="ER534" s="116"/>
      <c r="ES534" s="116"/>
      <c r="ET534" s="116"/>
      <c r="EU534" s="116"/>
      <c r="EV534" s="116"/>
      <c r="EW534" s="116"/>
      <c r="EX534" s="116"/>
      <c r="EY534" s="116"/>
      <c r="EZ534" s="116"/>
      <c r="FA534" s="116"/>
      <c r="FB534" s="116"/>
      <c r="FC534" s="116"/>
      <c r="FD534" s="116"/>
      <c r="FE534" s="116"/>
      <c r="FF534" s="116"/>
      <c r="FG534" s="116"/>
      <c r="FH534" s="116"/>
      <c r="FI534" s="116"/>
      <c r="FJ534" s="116"/>
      <c r="FK534" s="116"/>
      <c r="FL534" s="116"/>
      <c r="FM534" s="116"/>
      <c r="FN534" s="116"/>
      <c r="FO534" s="116"/>
      <c r="FP534" s="116"/>
      <c r="FQ534" s="116"/>
      <c r="FR534" s="116"/>
      <c r="FS534" s="116"/>
      <c r="FT534" s="116"/>
      <c r="FU534" s="116"/>
      <c r="FV534" s="116"/>
      <c r="FW534" s="116"/>
      <c r="FX534" s="116"/>
      <c r="FY534" s="116"/>
      <c r="FZ534" s="116"/>
      <c r="GA534" s="116"/>
      <c r="GB534" s="116"/>
      <c r="GC534" s="116"/>
      <c r="GD534" s="116"/>
      <c r="GE534" s="116"/>
      <c r="GF534" s="116"/>
      <c r="GG534" s="116"/>
      <c r="GH534" s="116"/>
      <c r="GI534" s="116"/>
    </row>
    <row r="535" spans="1:191" ht="10.5">
      <c r="A535" s="7" t="s">
        <v>641</v>
      </c>
      <c r="B535" s="726" t="s">
        <v>642</v>
      </c>
      <c r="C535" s="726"/>
      <c r="D535" s="72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  <c r="AA535" s="116"/>
      <c r="AB535" s="116"/>
      <c r="AC535" s="116"/>
      <c r="AD535" s="116"/>
      <c r="AE535" s="116"/>
      <c r="AF535" s="116"/>
      <c r="AG535" s="116"/>
      <c r="AH535" s="116"/>
      <c r="AI535" s="116"/>
      <c r="AJ535" s="116"/>
      <c r="AK535" s="116"/>
      <c r="AL535" s="116"/>
      <c r="AM535" s="116"/>
      <c r="AN535" s="116"/>
      <c r="AO535" s="116"/>
      <c r="AP535" s="116"/>
      <c r="AQ535" s="116"/>
      <c r="AR535" s="116"/>
      <c r="AS535" s="116"/>
      <c r="AT535" s="116"/>
      <c r="AU535" s="116"/>
      <c r="AV535" s="116"/>
      <c r="AW535" s="116"/>
      <c r="AX535" s="116"/>
      <c r="AY535" s="116"/>
      <c r="AZ535" s="116"/>
      <c r="BA535" s="116"/>
      <c r="BB535" s="116"/>
      <c r="BC535" s="116"/>
      <c r="BD535" s="116"/>
      <c r="BE535" s="116"/>
      <c r="BF535" s="116"/>
      <c r="BG535" s="116"/>
      <c r="BH535" s="116"/>
      <c r="BI535" s="116"/>
      <c r="BJ535" s="116"/>
      <c r="BK535" s="116"/>
      <c r="BL535" s="116"/>
      <c r="BM535" s="116"/>
      <c r="BN535" s="116"/>
      <c r="BO535" s="116"/>
      <c r="BP535" s="116"/>
      <c r="BQ535" s="116"/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6"/>
      <c r="CB535" s="116"/>
      <c r="CC535" s="116"/>
      <c r="CD535" s="116"/>
      <c r="CE535" s="116"/>
      <c r="CF535" s="116"/>
      <c r="CG535" s="116"/>
      <c r="CH535" s="116"/>
      <c r="CI535" s="116"/>
      <c r="CJ535" s="116"/>
      <c r="CK535" s="116"/>
      <c r="CL535" s="116"/>
      <c r="CM535" s="116"/>
      <c r="CN535" s="116"/>
      <c r="CO535" s="116"/>
      <c r="CP535" s="116"/>
      <c r="CQ535" s="116"/>
      <c r="CR535" s="116"/>
      <c r="CS535" s="116"/>
      <c r="CT535" s="116"/>
      <c r="CU535" s="116"/>
      <c r="CV535" s="116"/>
      <c r="CW535" s="116"/>
      <c r="CX535" s="116"/>
      <c r="CY535" s="116"/>
      <c r="CZ535" s="116"/>
      <c r="DA535" s="116"/>
      <c r="DB535" s="116"/>
      <c r="DC535" s="116"/>
      <c r="DD535" s="116"/>
      <c r="DE535" s="116"/>
      <c r="DF535" s="116"/>
      <c r="DG535" s="116"/>
      <c r="DH535" s="116"/>
      <c r="DI535" s="116"/>
      <c r="DJ535" s="116"/>
      <c r="DK535" s="116"/>
      <c r="DL535" s="116"/>
      <c r="DM535" s="116"/>
      <c r="DN535" s="116"/>
      <c r="DO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Y535" s="116"/>
      <c r="DZ535" s="116"/>
      <c r="EA535" s="116"/>
      <c r="EB535" s="116"/>
      <c r="EC535" s="116"/>
      <c r="ED535" s="116"/>
      <c r="EE535" s="116"/>
      <c r="EF535" s="116"/>
      <c r="EG535" s="116"/>
      <c r="EH535" s="116"/>
      <c r="EI535" s="116"/>
      <c r="EJ535" s="116"/>
      <c r="EK535" s="116"/>
      <c r="EL535" s="116"/>
      <c r="EM535" s="116"/>
      <c r="EN535" s="116"/>
      <c r="EO535" s="116"/>
      <c r="EP535" s="116"/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6"/>
      <c r="FA535" s="116"/>
      <c r="FB535" s="116"/>
      <c r="FC535" s="116"/>
      <c r="FD535" s="116"/>
      <c r="FE535" s="116"/>
      <c r="FF535" s="116"/>
      <c r="FG535" s="116"/>
      <c r="FH535" s="116"/>
      <c r="FI535" s="116"/>
      <c r="FJ535" s="116"/>
      <c r="FK535" s="116"/>
      <c r="FL535" s="116"/>
      <c r="FM535" s="116"/>
      <c r="FN535" s="116"/>
      <c r="FO535" s="116"/>
      <c r="FP535" s="116"/>
      <c r="FQ535" s="116"/>
      <c r="FR535" s="116"/>
      <c r="FS535" s="116"/>
      <c r="FT535" s="116"/>
      <c r="FU535" s="116"/>
      <c r="FV535" s="116"/>
      <c r="FW535" s="116"/>
      <c r="FX535" s="116"/>
      <c r="FY535" s="116"/>
      <c r="FZ535" s="116"/>
      <c r="GA535" s="116"/>
      <c r="GB535" s="116"/>
      <c r="GC535" s="116"/>
      <c r="GD535" s="116"/>
      <c r="GE535" s="116"/>
      <c r="GF535" s="116"/>
      <c r="GG535" s="116"/>
      <c r="GH535" s="116"/>
      <c r="GI535" s="116"/>
    </row>
    <row r="536" spans="1:191">
      <c r="A536" s="727" t="s">
        <v>0</v>
      </c>
      <c r="B536" s="727"/>
      <c r="C536" s="9" t="s">
        <v>207</v>
      </c>
      <c r="D536" t="s">
        <v>208</v>
      </c>
      <c r="E536" s="113">
        <v>0</v>
      </c>
      <c r="F536" s="113">
        <v>0</v>
      </c>
      <c r="G536" s="113">
        <v>0</v>
      </c>
      <c r="H536" s="113">
        <v>0</v>
      </c>
      <c r="I536" s="113">
        <v>0</v>
      </c>
      <c r="J536" s="113">
        <v>0</v>
      </c>
      <c r="K536" s="113">
        <v>5312.49</v>
      </c>
      <c r="L536" s="113">
        <v>0</v>
      </c>
      <c r="M536" s="113">
        <v>0</v>
      </c>
      <c r="N536" s="113">
        <v>0</v>
      </c>
      <c r="O536" s="113">
        <v>0</v>
      </c>
      <c r="P536" s="113">
        <v>0</v>
      </c>
      <c r="Q536" s="113">
        <v>0</v>
      </c>
      <c r="R536" s="113">
        <v>0</v>
      </c>
      <c r="S536" s="113">
        <v>0</v>
      </c>
      <c r="T536" s="113">
        <v>0</v>
      </c>
      <c r="U536" s="113">
        <v>0</v>
      </c>
      <c r="V536" s="113">
        <v>0</v>
      </c>
      <c r="W536" s="113">
        <v>0</v>
      </c>
      <c r="X536" s="113">
        <v>0</v>
      </c>
      <c r="Y536" s="113">
        <v>0</v>
      </c>
      <c r="Z536" s="113">
        <v>0</v>
      </c>
      <c r="AA536" s="113">
        <v>0</v>
      </c>
      <c r="AB536" s="113">
        <v>0</v>
      </c>
      <c r="AC536" s="113">
        <v>0</v>
      </c>
      <c r="AD536" s="113">
        <v>0</v>
      </c>
      <c r="AE536" s="113">
        <v>0</v>
      </c>
      <c r="AF536" s="113">
        <v>0</v>
      </c>
      <c r="AG536" s="113">
        <v>0</v>
      </c>
      <c r="AH536" s="113">
        <v>0</v>
      </c>
      <c r="AI536" s="113">
        <v>0</v>
      </c>
      <c r="AJ536" s="113">
        <v>0</v>
      </c>
      <c r="AK536" s="113">
        <v>0</v>
      </c>
      <c r="AL536" s="113">
        <v>0</v>
      </c>
      <c r="AM536" s="113">
        <v>0</v>
      </c>
      <c r="AN536" s="113">
        <v>0</v>
      </c>
      <c r="AO536" s="113">
        <v>0</v>
      </c>
      <c r="AP536" s="113">
        <v>0</v>
      </c>
      <c r="AQ536" s="113">
        <v>0</v>
      </c>
      <c r="AR536" s="113">
        <v>0</v>
      </c>
      <c r="AS536" s="113">
        <v>0</v>
      </c>
      <c r="AT536" s="113">
        <v>0</v>
      </c>
      <c r="AU536" s="113">
        <v>0</v>
      </c>
      <c r="AV536" s="113">
        <v>0</v>
      </c>
      <c r="AW536" s="113">
        <v>0</v>
      </c>
      <c r="AX536" s="113">
        <v>0</v>
      </c>
      <c r="AY536" s="113">
        <v>0</v>
      </c>
      <c r="AZ536" s="113">
        <v>0</v>
      </c>
      <c r="BA536" s="113">
        <v>0</v>
      </c>
      <c r="BB536" s="113">
        <v>0</v>
      </c>
      <c r="BC536" s="113">
        <v>0</v>
      </c>
      <c r="BD536" s="113">
        <v>0</v>
      </c>
      <c r="BE536" s="113">
        <v>0</v>
      </c>
      <c r="BF536" s="113">
        <v>0</v>
      </c>
      <c r="BG536" s="113">
        <v>0</v>
      </c>
      <c r="BH536" s="113">
        <v>0</v>
      </c>
      <c r="BI536" s="113">
        <v>0</v>
      </c>
      <c r="BJ536" s="113">
        <v>0</v>
      </c>
      <c r="BK536" s="113">
        <v>0</v>
      </c>
      <c r="BL536" s="113">
        <v>0</v>
      </c>
      <c r="BM536" s="113">
        <v>0</v>
      </c>
      <c r="BN536" s="113">
        <v>0</v>
      </c>
      <c r="BO536" s="113">
        <v>0</v>
      </c>
      <c r="BP536" s="113">
        <v>0</v>
      </c>
      <c r="BQ536" s="113">
        <v>0</v>
      </c>
      <c r="BR536" s="113">
        <v>0</v>
      </c>
      <c r="BS536" s="113">
        <v>0</v>
      </c>
      <c r="BT536" s="113">
        <v>0</v>
      </c>
      <c r="BU536" s="113">
        <v>0</v>
      </c>
      <c r="BV536" s="113">
        <v>0</v>
      </c>
      <c r="BW536" s="113">
        <v>0</v>
      </c>
      <c r="BX536" s="113">
        <v>0</v>
      </c>
      <c r="BY536" s="113">
        <v>0</v>
      </c>
      <c r="BZ536" s="113">
        <v>0</v>
      </c>
      <c r="CA536" s="113">
        <v>0</v>
      </c>
      <c r="CB536" s="113">
        <v>0</v>
      </c>
      <c r="CC536" s="113">
        <v>0</v>
      </c>
      <c r="CD536" s="113">
        <v>0</v>
      </c>
      <c r="CE536" s="113">
        <v>0</v>
      </c>
      <c r="CF536" s="113">
        <v>0</v>
      </c>
      <c r="CG536" s="113">
        <v>0</v>
      </c>
      <c r="CH536" s="113">
        <v>0</v>
      </c>
      <c r="CI536" s="113">
        <v>0</v>
      </c>
      <c r="CJ536" s="113">
        <v>0</v>
      </c>
      <c r="CK536" s="113">
        <v>0</v>
      </c>
      <c r="CL536" s="113">
        <v>0</v>
      </c>
      <c r="CM536" s="113">
        <v>0</v>
      </c>
      <c r="CN536" s="113">
        <v>0</v>
      </c>
      <c r="CO536" s="113">
        <v>0</v>
      </c>
      <c r="CP536" s="113">
        <v>0</v>
      </c>
      <c r="CQ536" s="113">
        <v>0</v>
      </c>
      <c r="CR536" s="113">
        <v>0</v>
      </c>
      <c r="CS536" s="113">
        <v>0</v>
      </c>
      <c r="CT536" s="113">
        <v>0</v>
      </c>
      <c r="CU536" s="113">
        <v>0</v>
      </c>
      <c r="CV536" s="113">
        <v>0</v>
      </c>
      <c r="CW536" s="113">
        <v>0</v>
      </c>
      <c r="CX536" s="113">
        <v>0</v>
      </c>
      <c r="CY536" s="113">
        <v>0</v>
      </c>
      <c r="CZ536" s="113">
        <v>0</v>
      </c>
      <c r="DA536" s="113">
        <v>0</v>
      </c>
      <c r="DB536" s="113">
        <v>0</v>
      </c>
      <c r="DC536" s="113">
        <v>0</v>
      </c>
      <c r="DD536" s="113">
        <v>0</v>
      </c>
      <c r="DE536" s="113">
        <v>0</v>
      </c>
      <c r="DF536" s="113">
        <v>0</v>
      </c>
      <c r="DG536" s="113">
        <v>0</v>
      </c>
      <c r="DH536" s="113">
        <v>171.34</v>
      </c>
      <c r="DI536" s="113">
        <v>0</v>
      </c>
      <c r="DJ536" s="113">
        <v>0</v>
      </c>
      <c r="DK536" s="113">
        <v>0</v>
      </c>
      <c r="DL536" s="113">
        <v>0</v>
      </c>
      <c r="DM536" s="113">
        <v>0</v>
      </c>
      <c r="DN536" s="113">
        <v>0</v>
      </c>
      <c r="DO536" s="113">
        <v>0</v>
      </c>
      <c r="DP536" s="113">
        <v>0</v>
      </c>
      <c r="DQ536" s="113">
        <v>0</v>
      </c>
      <c r="DR536" s="113">
        <v>0</v>
      </c>
      <c r="DS536" s="113">
        <v>0</v>
      </c>
      <c r="DT536" s="113">
        <v>0</v>
      </c>
      <c r="DU536" s="113">
        <v>0</v>
      </c>
      <c r="DV536" s="113">
        <v>0</v>
      </c>
      <c r="DW536" s="113">
        <v>0</v>
      </c>
      <c r="DX536" s="113">
        <v>0</v>
      </c>
      <c r="DY536" s="113">
        <v>0</v>
      </c>
      <c r="DZ536" s="113">
        <v>0</v>
      </c>
      <c r="EA536" s="113">
        <v>0</v>
      </c>
      <c r="EB536" s="113">
        <v>0</v>
      </c>
      <c r="EC536" s="113">
        <v>0</v>
      </c>
      <c r="ED536" s="113">
        <v>0</v>
      </c>
      <c r="EE536" s="113">
        <v>0</v>
      </c>
      <c r="EF536" s="113">
        <v>0</v>
      </c>
      <c r="EG536" s="113">
        <v>0</v>
      </c>
      <c r="EH536" s="113">
        <v>0</v>
      </c>
      <c r="EI536" s="113">
        <v>0</v>
      </c>
      <c r="EJ536" s="113">
        <v>0</v>
      </c>
      <c r="EK536" s="113">
        <v>0</v>
      </c>
      <c r="EL536" s="113">
        <v>0</v>
      </c>
      <c r="EM536" s="113">
        <v>0</v>
      </c>
      <c r="EN536" s="113">
        <v>0</v>
      </c>
      <c r="EO536" s="113">
        <v>0</v>
      </c>
      <c r="EP536" s="113">
        <v>0</v>
      </c>
      <c r="EQ536" s="113">
        <v>0</v>
      </c>
      <c r="ER536" s="113">
        <v>0</v>
      </c>
      <c r="ES536" s="113">
        <v>0</v>
      </c>
      <c r="ET536" s="113">
        <v>0</v>
      </c>
      <c r="EU536" s="113">
        <v>0</v>
      </c>
      <c r="EV536" s="113">
        <v>0</v>
      </c>
      <c r="EW536" s="113">
        <v>0</v>
      </c>
      <c r="EX536" s="113">
        <v>0</v>
      </c>
      <c r="EY536" s="113">
        <v>0</v>
      </c>
      <c r="EZ536" s="113">
        <v>0</v>
      </c>
      <c r="FA536" s="113">
        <v>0</v>
      </c>
      <c r="FB536" s="113">
        <v>0</v>
      </c>
      <c r="FC536" s="113">
        <v>0</v>
      </c>
      <c r="FD536" s="113">
        <v>0</v>
      </c>
      <c r="FE536" s="113">
        <v>0</v>
      </c>
      <c r="FF536" s="113">
        <v>0</v>
      </c>
      <c r="FG536" s="113">
        <v>0</v>
      </c>
      <c r="FH536" s="113">
        <v>0</v>
      </c>
      <c r="FI536" s="113">
        <v>0</v>
      </c>
      <c r="FJ536" s="113">
        <v>0</v>
      </c>
      <c r="FK536" s="113">
        <v>0</v>
      </c>
      <c r="FL536" s="113">
        <v>0</v>
      </c>
      <c r="FM536" s="113">
        <v>0</v>
      </c>
      <c r="FN536" s="113">
        <v>0</v>
      </c>
      <c r="FO536" s="113">
        <v>0</v>
      </c>
      <c r="FP536" s="113">
        <v>0</v>
      </c>
      <c r="FQ536" s="113">
        <v>0</v>
      </c>
      <c r="FR536" s="113">
        <v>0</v>
      </c>
      <c r="FS536" s="113">
        <v>0</v>
      </c>
      <c r="FT536" s="113">
        <v>0</v>
      </c>
      <c r="FU536" s="113">
        <v>0</v>
      </c>
      <c r="FV536" s="113">
        <v>0</v>
      </c>
      <c r="FW536" s="113">
        <v>0</v>
      </c>
      <c r="FX536" s="113">
        <v>0</v>
      </c>
      <c r="FY536" s="113">
        <v>0</v>
      </c>
      <c r="FZ536" s="113">
        <v>0</v>
      </c>
      <c r="GA536" s="113">
        <v>0</v>
      </c>
      <c r="GB536" s="113">
        <v>0</v>
      </c>
      <c r="GC536" s="113">
        <v>0</v>
      </c>
      <c r="GD536" s="113">
        <v>0</v>
      </c>
      <c r="GE536" s="113">
        <v>0</v>
      </c>
      <c r="GF536" s="113">
        <v>0</v>
      </c>
      <c r="GG536" s="113">
        <v>0</v>
      </c>
      <c r="GH536" s="113">
        <v>0</v>
      </c>
      <c r="GI536" s="113">
        <f t="shared" ref="GI536:GI543" si="191">SUM(E536:GH536)</f>
        <v>5483.83</v>
      </c>
    </row>
    <row r="537" spans="1:191">
      <c r="A537" s="727" t="s">
        <v>0</v>
      </c>
      <c r="B537" s="727"/>
      <c r="C537" s="9" t="s">
        <v>221</v>
      </c>
      <c r="D537" t="s">
        <v>222</v>
      </c>
      <c r="E537" s="113">
        <v>0</v>
      </c>
      <c r="F537" s="113">
        <v>0</v>
      </c>
      <c r="G537" s="113">
        <v>0</v>
      </c>
      <c r="H537" s="113">
        <v>0</v>
      </c>
      <c r="I537" s="113">
        <v>0</v>
      </c>
      <c r="J537" s="113">
        <v>0</v>
      </c>
      <c r="K537" s="113">
        <v>0</v>
      </c>
      <c r="L537" s="113">
        <v>0</v>
      </c>
      <c r="M537" s="113">
        <v>0</v>
      </c>
      <c r="N537" s="113">
        <v>0</v>
      </c>
      <c r="O537" s="113">
        <v>0</v>
      </c>
      <c r="P537" s="113">
        <v>0</v>
      </c>
      <c r="Q537" s="113">
        <v>0</v>
      </c>
      <c r="R537" s="113">
        <v>0</v>
      </c>
      <c r="S537" s="113">
        <v>30000</v>
      </c>
      <c r="T537" s="113">
        <v>0</v>
      </c>
      <c r="U537" s="113">
        <v>0</v>
      </c>
      <c r="V537" s="113">
        <v>0</v>
      </c>
      <c r="W537" s="113">
        <v>0</v>
      </c>
      <c r="X537" s="113">
        <v>0</v>
      </c>
      <c r="Y537" s="113">
        <v>0</v>
      </c>
      <c r="Z537" s="113">
        <v>0</v>
      </c>
      <c r="AA537" s="113">
        <v>0</v>
      </c>
      <c r="AB537" s="113">
        <v>0</v>
      </c>
      <c r="AC537" s="113">
        <v>0</v>
      </c>
      <c r="AD537" s="113">
        <v>0</v>
      </c>
      <c r="AE537" s="113">
        <v>0</v>
      </c>
      <c r="AF537" s="113">
        <v>0</v>
      </c>
      <c r="AG537" s="113">
        <v>0</v>
      </c>
      <c r="AH537" s="113">
        <v>0</v>
      </c>
      <c r="AI537" s="113">
        <v>2000</v>
      </c>
      <c r="AJ537" s="113">
        <v>0</v>
      </c>
      <c r="AK537" s="113">
        <v>0</v>
      </c>
      <c r="AL537" s="113">
        <v>0</v>
      </c>
      <c r="AM537" s="113">
        <v>57845.440000000002</v>
      </c>
      <c r="AN537" s="113">
        <v>0</v>
      </c>
      <c r="AO537" s="113">
        <v>0</v>
      </c>
      <c r="AP537" s="113">
        <v>0</v>
      </c>
      <c r="AQ537" s="113">
        <v>0</v>
      </c>
      <c r="AR537" s="113">
        <v>0</v>
      </c>
      <c r="AS537" s="113">
        <v>0</v>
      </c>
      <c r="AT537" s="113">
        <v>0</v>
      </c>
      <c r="AU537" s="113">
        <v>0</v>
      </c>
      <c r="AV537" s="113">
        <v>1000</v>
      </c>
      <c r="AW537" s="113">
        <v>0</v>
      </c>
      <c r="AX537" s="113">
        <v>4500</v>
      </c>
      <c r="AY537" s="113">
        <v>0</v>
      </c>
      <c r="AZ537" s="113">
        <v>0</v>
      </c>
      <c r="BA537" s="113">
        <v>0</v>
      </c>
      <c r="BB537" s="113">
        <v>0</v>
      </c>
      <c r="BC537" s="113">
        <v>0</v>
      </c>
      <c r="BD537" s="113">
        <v>0</v>
      </c>
      <c r="BE537" s="113">
        <v>0</v>
      </c>
      <c r="BF537" s="113">
        <v>0</v>
      </c>
      <c r="BG537" s="113">
        <v>0</v>
      </c>
      <c r="BH537" s="113">
        <v>0</v>
      </c>
      <c r="BI537" s="113">
        <v>70700.03</v>
      </c>
      <c r="BJ537" s="113">
        <v>0</v>
      </c>
      <c r="BK537" s="113">
        <v>0</v>
      </c>
      <c r="BL537" s="113">
        <v>500</v>
      </c>
      <c r="BM537" s="113">
        <v>0</v>
      </c>
      <c r="BN537" s="113">
        <v>0</v>
      </c>
      <c r="BO537" s="113">
        <v>0</v>
      </c>
      <c r="BP537" s="113">
        <v>0</v>
      </c>
      <c r="BQ537" s="113">
        <v>0</v>
      </c>
      <c r="BR537" s="113">
        <v>0</v>
      </c>
      <c r="BS537" s="113">
        <v>0</v>
      </c>
      <c r="BT537" s="113">
        <v>0</v>
      </c>
      <c r="BU537" s="113">
        <v>0</v>
      </c>
      <c r="BV537" s="113">
        <v>0</v>
      </c>
      <c r="BW537" s="113">
        <v>0</v>
      </c>
      <c r="BX537" s="113">
        <v>0</v>
      </c>
      <c r="BY537" s="113">
        <v>0</v>
      </c>
      <c r="BZ537" s="113">
        <v>0</v>
      </c>
      <c r="CA537" s="113">
        <v>0</v>
      </c>
      <c r="CB537" s="113">
        <v>0</v>
      </c>
      <c r="CC537" s="113">
        <v>0</v>
      </c>
      <c r="CD537" s="113">
        <v>49000</v>
      </c>
      <c r="CE537" s="113">
        <v>0</v>
      </c>
      <c r="CF537" s="113">
        <v>9110.18</v>
      </c>
      <c r="CG537" s="113">
        <v>0</v>
      </c>
      <c r="CH537" s="113">
        <v>0</v>
      </c>
      <c r="CI537" s="113">
        <v>0</v>
      </c>
      <c r="CJ537" s="113">
        <v>0</v>
      </c>
      <c r="CK537" s="113">
        <v>0</v>
      </c>
      <c r="CL537" s="113">
        <v>0</v>
      </c>
      <c r="CM537" s="113">
        <v>20940</v>
      </c>
      <c r="CN537" s="113">
        <v>0</v>
      </c>
      <c r="CO537" s="113">
        <v>0</v>
      </c>
      <c r="CP537" s="113">
        <v>15000</v>
      </c>
      <c r="CQ537" s="113">
        <v>0</v>
      </c>
      <c r="CR537" s="113">
        <v>0</v>
      </c>
      <c r="CS537" s="113">
        <v>0</v>
      </c>
      <c r="CT537" s="113">
        <v>0</v>
      </c>
      <c r="CU537" s="113">
        <v>0</v>
      </c>
      <c r="CV537" s="113">
        <v>2500</v>
      </c>
      <c r="CW537" s="113">
        <v>0</v>
      </c>
      <c r="CX537" s="113">
        <v>0</v>
      </c>
      <c r="CY537" s="113">
        <v>0</v>
      </c>
      <c r="CZ537" s="113">
        <v>0</v>
      </c>
      <c r="DA537" s="113">
        <v>0</v>
      </c>
      <c r="DB537" s="113">
        <v>0</v>
      </c>
      <c r="DC537" s="113">
        <v>0</v>
      </c>
      <c r="DD537" s="113">
        <v>12343.06</v>
      </c>
      <c r="DE537" s="113">
        <v>0</v>
      </c>
      <c r="DF537" s="113">
        <v>0</v>
      </c>
      <c r="DG537" s="113">
        <v>17111.96</v>
      </c>
      <c r="DH537" s="113">
        <v>37121.43</v>
      </c>
      <c r="DI537" s="113">
        <v>1010</v>
      </c>
      <c r="DJ537" s="113">
        <v>0</v>
      </c>
      <c r="DK537" s="113">
        <v>0</v>
      </c>
      <c r="DL537" s="113">
        <v>0</v>
      </c>
      <c r="DM537" s="113">
        <v>0</v>
      </c>
      <c r="DN537" s="113">
        <v>0</v>
      </c>
      <c r="DO537" s="113">
        <v>0</v>
      </c>
      <c r="DP537" s="113">
        <v>0</v>
      </c>
      <c r="DQ537" s="113">
        <v>0</v>
      </c>
      <c r="DR537" s="113">
        <v>0</v>
      </c>
      <c r="DS537" s="113">
        <v>0</v>
      </c>
      <c r="DT537" s="113">
        <v>0</v>
      </c>
      <c r="DU537" s="113">
        <v>0</v>
      </c>
      <c r="DV537" s="113">
        <v>0</v>
      </c>
      <c r="DW537" s="113">
        <v>0</v>
      </c>
      <c r="DX537" s="113">
        <v>0</v>
      </c>
      <c r="DY537" s="113">
        <v>0</v>
      </c>
      <c r="DZ537" s="113">
        <v>0</v>
      </c>
      <c r="EA537" s="113">
        <v>0</v>
      </c>
      <c r="EB537" s="113">
        <v>0</v>
      </c>
      <c r="EC537" s="113">
        <v>0</v>
      </c>
      <c r="ED537" s="113">
        <v>20000</v>
      </c>
      <c r="EE537" s="113">
        <v>0</v>
      </c>
      <c r="EF537" s="113">
        <v>0</v>
      </c>
      <c r="EG537" s="113">
        <v>0</v>
      </c>
      <c r="EH537" s="113">
        <v>0</v>
      </c>
      <c r="EI537" s="113">
        <v>0</v>
      </c>
      <c r="EJ537" s="113">
        <v>0</v>
      </c>
      <c r="EK537" s="113">
        <v>0</v>
      </c>
      <c r="EL537" s="113">
        <v>2500</v>
      </c>
      <c r="EM537" s="113">
        <v>0</v>
      </c>
      <c r="EN537" s="113">
        <v>1635.2</v>
      </c>
      <c r="EO537" s="113">
        <v>0</v>
      </c>
      <c r="EP537" s="113">
        <v>7284</v>
      </c>
      <c r="EQ537" s="113">
        <v>0</v>
      </c>
      <c r="ER537" s="113">
        <v>0</v>
      </c>
      <c r="ES537" s="113">
        <v>0</v>
      </c>
      <c r="ET537" s="113">
        <v>0</v>
      </c>
      <c r="EU537" s="113">
        <v>0</v>
      </c>
      <c r="EV537" s="113">
        <v>0</v>
      </c>
      <c r="EW537" s="113">
        <v>0</v>
      </c>
      <c r="EX537" s="113">
        <v>0</v>
      </c>
      <c r="EY537" s="113">
        <v>0</v>
      </c>
      <c r="EZ537" s="113">
        <v>0</v>
      </c>
      <c r="FA537" s="113">
        <v>0</v>
      </c>
      <c r="FB537" s="113">
        <v>0</v>
      </c>
      <c r="FC537" s="113">
        <v>0</v>
      </c>
      <c r="FD537" s="113">
        <v>39575</v>
      </c>
      <c r="FE537" s="113">
        <v>0</v>
      </c>
      <c r="FF537" s="113">
        <v>4500</v>
      </c>
      <c r="FG537" s="113">
        <v>0</v>
      </c>
      <c r="FH537" s="113">
        <v>0</v>
      </c>
      <c r="FI537" s="113">
        <v>0</v>
      </c>
      <c r="FJ537" s="113">
        <v>765269.73</v>
      </c>
      <c r="FK537" s="113">
        <v>0</v>
      </c>
      <c r="FL537" s="113">
        <v>0</v>
      </c>
      <c r="FM537" s="113">
        <v>0</v>
      </c>
      <c r="FN537" s="113">
        <v>0</v>
      </c>
      <c r="FO537" s="113">
        <v>20000</v>
      </c>
      <c r="FP537" s="113">
        <v>13085.8</v>
      </c>
      <c r="FQ537" s="113">
        <v>0</v>
      </c>
      <c r="FR537" s="113">
        <v>0</v>
      </c>
      <c r="FS537" s="113">
        <v>0</v>
      </c>
      <c r="FT537" s="113">
        <v>0</v>
      </c>
      <c r="FU537" s="113">
        <v>0</v>
      </c>
      <c r="FV537" s="113">
        <v>156220</v>
      </c>
      <c r="FW537" s="113">
        <v>0</v>
      </c>
      <c r="FX537" s="113">
        <v>0</v>
      </c>
      <c r="FY537" s="113">
        <v>0</v>
      </c>
      <c r="FZ537" s="113">
        <v>0</v>
      </c>
      <c r="GA537" s="113">
        <v>0</v>
      </c>
      <c r="GB537" s="113">
        <v>0</v>
      </c>
      <c r="GC537" s="113">
        <v>15550</v>
      </c>
      <c r="GD537" s="113">
        <v>100000</v>
      </c>
      <c r="GE537" s="113">
        <v>0</v>
      </c>
      <c r="GF537" s="113">
        <v>0</v>
      </c>
      <c r="GG537" s="113">
        <v>0</v>
      </c>
      <c r="GH537" s="113">
        <v>0</v>
      </c>
      <c r="GI537" s="113">
        <f t="shared" si="191"/>
        <v>1476301.83</v>
      </c>
    </row>
    <row r="538" spans="1:191">
      <c r="A538" s="727" t="s">
        <v>0</v>
      </c>
      <c r="B538" s="727"/>
      <c r="C538" s="9" t="s">
        <v>223</v>
      </c>
      <c r="D538" t="s">
        <v>224</v>
      </c>
      <c r="E538" s="113">
        <v>0</v>
      </c>
      <c r="F538" s="113">
        <v>0</v>
      </c>
      <c r="G538" s="113">
        <v>0</v>
      </c>
      <c r="H538" s="113">
        <v>0</v>
      </c>
      <c r="I538" s="113">
        <v>813807.07</v>
      </c>
      <c r="J538" s="113">
        <v>0</v>
      </c>
      <c r="K538" s="113">
        <v>0</v>
      </c>
      <c r="L538" s="113">
        <v>0</v>
      </c>
      <c r="M538" s="113">
        <v>0</v>
      </c>
      <c r="N538" s="113">
        <v>0</v>
      </c>
      <c r="O538" s="113">
        <v>0</v>
      </c>
      <c r="P538" s="113">
        <v>0</v>
      </c>
      <c r="Q538" s="113">
        <v>0</v>
      </c>
      <c r="R538" s="113">
        <v>0</v>
      </c>
      <c r="S538" s="113">
        <v>0</v>
      </c>
      <c r="T538" s="113">
        <v>0</v>
      </c>
      <c r="U538" s="113">
        <v>5000</v>
      </c>
      <c r="V538" s="113">
        <v>11000</v>
      </c>
      <c r="W538" s="113">
        <v>0</v>
      </c>
      <c r="X538" s="113">
        <v>106500</v>
      </c>
      <c r="Y538" s="113">
        <v>0</v>
      </c>
      <c r="Z538" s="113">
        <v>17001.64</v>
      </c>
      <c r="AA538" s="113">
        <v>0</v>
      </c>
      <c r="AB538" s="113">
        <v>0</v>
      </c>
      <c r="AC538" s="113">
        <v>0</v>
      </c>
      <c r="AD538" s="113">
        <v>0</v>
      </c>
      <c r="AE538" s="113">
        <v>0</v>
      </c>
      <c r="AF538" s="113">
        <v>500</v>
      </c>
      <c r="AG538" s="113">
        <v>0</v>
      </c>
      <c r="AH538" s="113">
        <v>0</v>
      </c>
      <c r="AI538" s="113">
        <v>0</v>
      </c>
      <c r="AJ538" s="113">
        <v>0</v>
      </c>
      <c r="AK538" s="113">
        <v>21544.17</v>
      </c>
      <c r="AL538" s="113">
        <v>47144.5</v>
      </c>
      <c r="AM538" s="113">
        <v>0</v>
      </c>
      <c r="AN538" s="113">
        <v>0</v>
      </c>
      <c r="AO538" s="113">
        <v>0</v>
      </c>
      <c r="AP538" s="113">
        <v>0</v>
      </c>
      <c r="AQ538" s="113">
        <v>0</v>
      </c>
      <c r="AR538" s="113">
        <v>0</v>
      </c>
      <c r="AS538" s="113">
        <v>0</v>
      </c>
      <c r="AT538" s="113">
        <v>4500</v>
      </c>
      <c r="AU538" s="113">
        <v>0</v>
      </c>
      <c r="AV538" s="113">
        <v>0</v>
      </c>
      <c r="AW538" s="113">
        <v>0</v>
      </c>
      <c r="AX538" s="113">
        <v>0</v>
      </c>
      <c r="AY538" s="113">
        <v>13546.79</v>
      </c>
      <c r="AZ538" s="113">
        <v>0</v>
      </c>
      <c r="BA538" s="113">
        <v>0</v>
      </c>
      <c r="BB538" s="113">
        <v>0</v>
      </c>
      <c r="BC538" s="113">
        <v>130</v>
      </c>
      <c r="BD538" s="113">
        <v>0</v>
      </c>
      <c r="BE538" s="113">
        <v>0</v>
      </c>
      <c r="BF538" s="113">
        <v>0</v>
      </c>
      <c r="BG538" s="113">
        <v>28000</v>
      </c>
      <c r="BH538" s="113">
        <v>0</v>
      </c>
      <c r="BI538" s="113">
        <v>0</v>
      </c>
      <c r="BJ538" s="113">
        <v>0</v>
      </c>
      <c r="BK538" s="113">
        <v>0</v>
      </c>
      <c r="BL538" s="113">
        <v>2700</v>
      </c>
      <c r="BM538" s="113">
        <v>0</v>
      </c>
      <c r="BN538" s="113">
        <v>0</v>
      </c>
      <c r="BO538" s="113">
        <v>0</v>
      </c>
      <c r="BP538" s="113">
        <v>0</v>
      </c>
      <c r="BQ538" s="113">
        <v>0</v>
      </c>
      <c r="BR538" s="113">
        <v>0</v>
      </c>
      <c r="BS538" s="113">
        <v>0</v>
      </c>
      <c r="BT538" s="113">
        <v>0</v>
      </c>
      <c r="BU538" s="113">
        <v>0</v>
      </c>
      <c r="BV538" s="113">
        <v>0</v>
      </c>
      <c r="BW538" s="113">
        <v>0</v>
      </c>
      <c r="BX538" s="113">
        <v>0</v>
      </c>
      <c r="BY538" s="113">
        <v>0</v>
      </c>
      <c r="BZ538" s="113">
        <v>0</v>
      </c>
      <c r="CA538" s="113">
        <v>1000</v>
      </c>
      <c r="CB538" s="113">
        <v>0</v>
      </c>
      <c r="CC538" s="113">
        <v>0</v>
      </c>
      <c r="CD538" s="113">
        <v>0</v>
      </c>
      <c r="CE538" s="113">
        <v>12316.23</v>
      </c>
      <c r="CF538" s="113">
        <v>0</v>
      </c>
      <c r="CG538" s="113">
        <v>0</v>
      </c>
      <c r="CH538" s="113">
        <v>0</v>
      </c>
      <c r="CI538" s="113">
        <v>0</v>
      </c>
      <c r="CJ538" s="113">
        <v>0</v>
      </c>
      <c r="CK538" s="113">
        <v>0</v>
      </c>
      <c r="CL538" s="113">
        <v>0</v>
      </c>
      <c r="CM538" s="113">
        <v>0</v>
      </c>
      <c r="CN538" s="113">
        <v>0</v>
      </c>
      <c r="CO538" s="113">
        <v>0</v>
      </c>
      <c r="CP538" s="113">
        <v>0</v>
      </c>
      <c r="CQ538" s="113">
        <v>0</v>
      </c>
      <c r="CR538" s="113">
        <v>0</v>
      </c>
      <c r="CS538" s="113">
        <v>0</v>
      </c>
      <c r="CT538" s="113">
        <v>0</v>
      </c>
      <c r="CU538" s="113">
        <v>0</v>
      </c>
      <c r="CV538" s="113">
        <v>0</v>
      </c>
      <c r="CW538" s="113">
        <v>0</v>
      </c>
      <c r="CX538" s="113">
        <v>0</v>
      </c>
      <c r="CY538" s="113">
        <v>0</v>
      </c>
      <c r="CZ538" s="113">
        <v>0</v>
      </c>
      <c r="DA538" s="113">
        <v>0</v>
      </c>
      <c r="DB538" s="113">
        <v>0</v>
      </c>
      <c r="DC538" s="113">
        <v>0</v>
      </c>
      <c r="DD538" s="113">
        <v>0</v>
      </c>
      <c r="DE538" s="113">
        <v>0</v>
      </c>
      <c r="DF538" s="113">
        <v>0</v>
      </c>
      <c r="DG538" s="113">
        <v>36960</v>
      </c>
      <c r="DH538" s="113">
        <v>27580.06</v>
      </c>
      <c r="DI538" s="113">
        <v>0</v>
      </c>
      <c r="DJ538" s="113">
        <v>0</v>
      </c>
      <c r="DK538" s="113">
        <v>0</v>
      </c>
      <c r="DL538" s="113">
        <v>0</v>
      </c>
      <c r="DM538" s="113">
        <v>91000</v>
      </c>
      <c r="DN538" s="113">
        <v>0</v>
      </c>
      <c r="DO538" s="113">
        <v>0</v>
      </c>
      <c r="DP538" s="113">
        <v>0</v>
      </c>
      <c r="DQ538" s="113">
        <v>0</v>
      </c>
      <c r="DR538" s="113">
        <v>0</v>
      </c>
      <c r="DS538" s="113">
        <v>0</v>
      </c>
      <c r="DT538" s="113">
        <v>0</v>
      </c>
      <c r="DU538" s="113">
        <v>0</v>
      </c>
      <c r="DV538" s="113">
        <v>0</v>
      </c>
      <c r="DW538" s="113">
        <v>0</v>
      </c>
      <c r="DX538" s="113">
        <v>0</v>
      </c>
      <c r="DY538" s="113">
        <v>29725.77</v>
      </c>
      <c r="DZ538" s="113">
        <v>10000</v>
      </c>
      <c r="EA538" s="113">
        <v>0</v>
      </c>
      <c r="EB538" s="113">
        <v>0</v>
      </c>
      <c r="EC538" s="113">
        <v>0</v>
      </c>
      <c r="ED538" s="113">
        <v>0</v>
      </c>
      <c r="EE538" s="113">
        <v>0</v>
      </c>
      <c r="EF538" s="113">
        <v>0</v>
      </c>
      <c r="EG538" s="113">
        <v>0</v>
      </c>
      <c r="EH538" s="113">
        <v>0</v>
      </c>
      <c r="EI538" s="113">
        <v>0</v>
      </c>
      <c r="EJ538" s="113">
        <v>0</v>
      </c>
      <c r="EK538" s="113">
        <v>0</v>
      </c>
      <c r="EL538" s="113">
        <v>0</v>
      </c>
      <c r="EM538" s="113">
        <v>0</v>
      </c>
      <c r="EN538" s="113">
        <v>0</v>
      </c>
      <c r="EO538" s="113">
        <v>0</v>
      </c>
      <c r="EP538" s="113">
        <v>0</v>
      </c>
      <c r="EQ538" s="113">
        <v>0</v>
      </c>
      <c r="ER538" s="113">
        <v>0</v>
      </c>
      <c r="ES538" s="113">
        <v>1491</v>
      </c>
      <c r="ET538" s="113">
        <v>0</v>
      </c>
      <c r="EU538" s="113">
        <v>0</v>
      </c>
      <c r="EV538" s="113">
        <v>0</v>
      </c>
      <c r="EW538" s="113">
        <v>0</v>
      </c>
      <c r="EX538" s="113">
        <v>0</v>
      </c>
      <c r="EY538" s="113">
        <v>100.51</v>
      </c>
      <c r="EZ538" s="113">
        <v>0</v>
      </c>
      <c r="FA538" s="113">
        <v>0</v>
      </c>
      <c r="FB538" s="113">
        <v>0</v>
      </c>
      <c r="FC538" s="113">
        <v>0</v>
      </c>
      <c r="FD538" s="113">
        <v>0</v>
      </c>
      <c r="FE538" s="113">
        <v>1575</v>
      </c>
      <c r="FF538" s="113">
        <v>0</v>
      </c>
      <c r="FG538" s="113">
        <v>0</v>
      </c>
      <c r="FH538" s="113">
        <v>0</v>
      </c>
      <c r="FI538" s="113">
        <v>0</v>
      </c>
      <c r="FJ538" s="113">
        <v>0</v>
      </c>
      <c r="FK538" s="113">
        <v>0</v>
      </c>
      <c r="FL538" s="113">
        <v>0</v>
      </c>
      <c r="FM538" s="113">
        <v>0</v>
      </c>
      <c r="FN538" s="113">
        <v>0</v>
      </c>
      <c r="FO538" s="113">
        <v>0</v>
      </c>
      <c r="FP538" s="113">
        <v>66215.490000000005</v>
      </c>
      <c r="FQ538" s="113">
        <v>0</v>
      </c>
      <c r="FR538" s="113">
        <v>0</v>
      </c>
      <c r="FS538" s="113">
        <v>0</v>
      </c>
      <c r="FT538" s="113">
        <v>0</v>
      </c>
      <c r="FU538" s="113">
        <v>0</v>
      </c>
      <c r="FV538" s="113">
        <v>0</v>
      </c>
      <c r="FW538" s="113">
        <v>0</v>
      </c>
      <c r="FX538" s="113">
        <v>0</v>
      </c>
      <c r="FY538" s="113">
        <v>0</v>
      </c>
      <c r="FZ538" s="113">
        <v>0</v>
      </c>
      <c r="GA538" s="113">
        <v>39073.32</v>
      </c>
      <c r="GB538" s="113">
        <v>0</v>
      </c>
      <c r="GC538" s="113">
        <v>0</v>
      </c>
      <c r="GD538" s="113">
        <v>0</v>
      </c>
      <c r="GE538" s="113">
        <v>0</v>
      </c>
      <c r="GF538" s="113">
        <v>0</v>
      </c>
      <c r="GG538" s="113">
        <v>0</v>
      </c>
      <c r="GH538" s="113">
        <v>0</v>
      </c>
      <c r="GI538" s="113">
        <f t="shared" si="191"/>
        <v>1388411.55</v>
      </c>
    </row>
    <row r="539" spans="1:191">
      <c r="A539" s="727" t="s">
        <v>0</v>
      </c>
      <c r="B539" s="727"/>
      <c r="C539" s="9" t="s">
        <v>225</v>
      </c>
      <c r="D539" t="s">
        <v>226</v>
      </c>
      <c r="E539" s="113">
        <v>0</v>
      </c>
      <c r="F539" s="113">
        <v>22500</v>
      </c>
      <c r="G539" s="113">
        <v>0</v>
      </c>
      <c r="H539" s="113">
        <v>0</v>
      </c>
      <c r="I539" s="113">
        <v>0</v>
      </c>
      <c r="J539" s="113">
        <v>0</v>
      </c>
      <c r="K539" s="113">
        <v>0</v>
      </c>
      <c r="L539" s="113">
        <v>0</v>
      </c>
      <c r="M539" s="113">
        <v>0</v>
      </c>
      <c r="N539" s="113">
        <v>0</v>
      </c>
      <c r="O539" s="113">
        <v>0</v>
      </c>
      <c r="P539" s="113">
        <v>0</v>
      </c>
      <c r="Q539" s="113">
        <v>0</v>
      </c>
      <c r="R539" s="113">
        <v>0</v>
      </c>
      <c r="S539" s="113">
        <v>0</v>
      </c>
      <c r="T539" s="113">
        <v>0</v>
      </c>
      <c r="U539" s="113">
        <v>0</v>
      </c>
      <c r="V539" s="113">
        <v>0</v>
      </c>
      <c r="W539" s="113">
        <v>0</v>
      </c>
      <c r="X539" s="113">
        <v>0</v>
      </c>
      <c r="Y539" s="113">
        <v>0</v>
      </c>
      <c r="Z539" s="113">
        <v>0</v>
      </c>
      <c r="AA539" s="113">
        <v>0</v>
      </c>
      <c r="AB539" s="113">
        <v>0</v>
      </c>
      <c r="AC539" s="113">
        <v>0</v>
      </c>
      <c r="AD539" s="113">
        <v>0</v>
      </c>
      <c r="AE539" s="113">
        <v>0</v>
      </c>
      <c r="AF539" s="113">
        <v>0</v>
      </c>
      <c r="AG539" s="113">
        <v>0</v>
      </c>
      <c r="AH539" s="113">
        <v>0</v>
      </c>
      <c r="AI539" s="113">
        <v>0</v>
      </c>
      <c r="AJ539" s="113">
        <v>0</v>
      </c>
      <c r="AK539" s="113">
        <v>0</v>
      </c>
      <c r="AL539" s="113">
        <v>1000</v>
      </c>
      <c r="AM539" s="113">
        <v>0</v>
      </c>
      <c r="AN539" s="113">
        <v>0</v>
      </c>
      <c r="AO539" s="113">
        <v>0</v>
      </c>
      <c r="AP539" s="113">
        <v>0</v>
      </c>
      <c r="AQ539" s="113">
        <v>0</v>
      </c>
      <c r="AR539" s="113">
        <v>0</v>
      </c>
      <c r="AS539" s="113">
        <v>0</v>
      </c>
      <c r="AT539" s="113">
        <v>0</v>
      </c>
      <c r="AU539" s="113">
        <v>0</v>
      </c>
      <c r="AV539" s="113">
        <v>0</v>
      </c>
      <c r="AW539" s="113">
        <v>0</v>
      </c>
      <c r="AX539" s="113">
        <v>0</v>
      </c>
      <c r="AY539" s="113">
        <v>0</v>
      </c>
      <c r="AZ539" s="113">
        <v>0</v>
      </c>
      <c r="BA539" s="113">
        <v>0</v>
      </c>
      <c r="BB539" s="113">
        <v>0</v>
      </c>
      <c r="BC539" s="113">
        <v>0</v>
      </c>
      <c r="BD539" s="113">
        <v>0</v>
      </c>
      <c r="BE539" s="113">
        <v>0</v>
      </c>
      <c r="BF539" s="113">
        <v>0</v>
      </c>
      <c r="BG539" s="113">
        <v>0</v>
      </c>
      <c r="BH539" s="113">
        <v>0</v>
      </c>
      <c r="BI539" s="113">
        <v>0</v>
      </c>
      <c r="BJ539" s="113">
        <v>0</v>
      </c>
      <c r="BK539" s="113">
        <v>0</v>
      </c>
      <c r="BL539" s="113">
        <v>0</v>
      </c>
      <c r="BM539" s="113">
        <v>0</v>
      </c>
      <c r="BN539" s="113">
        <v>0</v>
      </c>
      <c r="BO539" s="113">
        <v>0</v>
      </c>
      <c r="BP539" s="113">
        <v>0</v>
      </c>
      <c r="BQ539" s="113">
        <v>25527.94</v>
      </c>
      <c r="BR539" s="113">
        <v>0</v>
      </c>
      <c r="BS539" s="113">
        <v>0</v>
      </c>
      <c r="BT539" s="113">
        <v>0</v>
      </c>
      <c r="BU539" s="113">
        <v>0</v>
      </c>
      <c r="BV539" s="113">
        <v>0</v>
      </c>
      <c r="BW539" s="113">
        <v>0</v>
      </c>
      <c r="BX539" s="113">
        <v>0</v>
      </c>
      <c r="BY539" s="113">
        <v>0</v>
      </c>
      <c r="BZ539" s="113">
        <v>0</v>
      </c>
      <c r="CA539" s="113">
        <v>0</v>
      </c>
      <c r="CB539" s="113">
        <v>0</v>
      </c>
      <c r="CC539" s="113">
        <v>158000</v>
      </c>
      <c r="CD539" s="113">
        <v>0</v>
      </c>
      <c r="CE539" s="113">
        <v>0</v>
      </c>
      <c r="CF539" s="113">
        <v>0</v>
      </c>
      <c r="CG539" s="113">
        <v>0</v>
      </c>
      <c r="CH539" s="113">
        <v>0</v>
      </c>
      <c r="CI539" s="113">
        <v>0</v>
      </c>
      <c r="CJ539" s="113">
        <v>0</v>
      </c>
      <c r="CK539" s="113">
        <v>0</v>
      </c>
      <c r="CL539" s="113">
        <v>0</v>
      </c>
      <c r="CM539" s="113">
        <v>0</v>
      </c>
      <c r="CN539" s="113">
        <v>0</v>
      </c>
      <c r="CO539" s="113">
        <v>0</v>
      </c>
      <c r="CP539" s="113">
        <v>0</v>
      </c>
      <c r="CQ539" s="113">
        <v>0</v>
      </c>
      <c r="CR539" s="113">
        <v>0</v>
      </c>
      <c r="CS539" s="113">
        <v>0</v>
      </c>
      <c r="CT539" s="113">
        <v>0</v>
      </c>
      <c r="CU539" s="113">
        <v>0</v>
      </c>
      <c r="CV539" s="113">
        <v>0</v>
      </c>
      <c r="CW539" s="113">
        <v>0</v>
      </c>
      <c r="CX539" s="113">
        <v>0</v>
      </c>
      <c r="CY539" s="113">
        <v>0</v>
      </c>
      <c r="CZ539" s="113">
        <v>0</v>
      </c>
      <c r="DA539" s="113">
        <v>36000</v>
      </c>
      <c r="DB539" s="113">
        <v>0</v>
      </c>
      <c r="DC539" s="113">
        <v>0</v>
      </c>
      <c r="DD539" s="113">
        <v>0</v>
      </c>
      <c r="DE539" s="113">
        <v>2636.75</v>
      </c>
      <c r="DF539" s="113">
        <v>0</v>
      </c>
      <c r="DG539" s="113">
        <v>11243</v>
      </c>
      <c r="DH539" s="113">
        <v>0</v>
      </c>
      <c r="DI539" s="113">
        <v>0</v>
      </c>
      <c r="DJ539" s="113">
        <v>0</v>
      </c>
      <c r="DK539" s="113">
        <v>0</v>
      </c>
      <c r="DL539" s="113">
        <v>0</v>
      </c>
      <c r="DM539" s="113">
        <v>7210</v>
      </c>
      <c r="DN539" s="113">
        <v>0</v>
      </c>
      <c r="DO539" s="113">
        <v>0</v>
      </c>
      <c r="DP539" s="113">
        <v>0</v>
      </c>
      <c r="DQ539" s="113">
        <v>0</v>
      </c>
      <c r="DR539" s="113">
        <v>0</v>
      </c>
      <c r="DS539" s="113">
        <v>0</v>
      </c>
      <c r="DT539" s="113">
        <v>0</v>
      </c>
      <c r="DU539" s="113">
        <v>0</v>
      </c>
      <c r="DV539" s="113">
        <v>0</v>
      </c>
      <c r="DW539" s="113">
        <v>0</v>
      </c>
      <c r="DX539" s="113">
        <v>0</v>
      </c>
      <c r="DY539" s="113">
        <v>0</v>
      </c>
      <c r="DZ539" s="113">
        <v>0</v>
      </c>
      <c r="EA539" s="113">
        <v>0</v>
      </c>
      <c r="EB539" s="113">
        <v>0</v>
      </c>
      <c r="EC539" s="113">
        <v>0</v>
      </c>
      <c r="ED539" s="113">
        <v>0</v>
      </c>
      <c r="EE539" s="113">
        <v>0</v>
      </c>
      <c r="EF539" s="113">
        <v>0</v>
      </c>
      <c r="EG539" s="113">
        <v>0</v>
      </c>
      <c r="EH539" s="113">
        <v>0</v>
      </c>
      <c r="EI539" s="113">
        <v>0</v>
      </c>
      <c r="EJ539" s="113">
        <v>0</v>
      </c>
      <c r="EK539" s="113">
        <v>0</v>
      </c>
      <c r="EL539" s="113">
        <v>0</v>
      </c>
      <c r="EM539" s="113">
        <v>0</v>
      </c>
      <c r="EN539" s="113">
        <v>0</v>
      </c>
      <c r="EO539" s="113">
        <v>5000</v>
      </c>
      <c r="EP539" s="113">
        <v>0</v>
      </c>
      <c r="EQ539" s="113">
        <v>0</v>
      </c>
      <c r="ER539" s="113">
        <v>0</v>
      </c>
      <c r="ES539" s="113">
        <v>0</v>
      </c>
      <c r="ET539" s="113">
        <v>0</v>
      </c>
      <c r="EU539" s="113">
        <v>0</v>
      </c>
      <c r="EV539" s="113">
        <v>0</v>
      </c>
      <c r="EW539" s="113">
        <v>0</v>
      </c>
      <c r="EX539" s="113">
        <v>5500</v>
      </c>
      <c r="EY539" s="113">
        <v>0</v>
      </c>
      <c r="EZ539" s="113">
        <v>10000</v>
      </c>
      <c r="FA539" s="113">
        <v>0</v>
      </c>
      <c r="FB539" s="113">
        <v>0</v>
      </c>
      <c r="FC539" s="113">
        <v>0</v>
      </c>
      <c r="FD539" s="113">
        <v>0</v>
      </c>
      <c r="FE539" s="113">
        <v>0</v>
      </c>
      <c r="FF539" s="113">
        <v>0</v>
      </c>
      <c r="FG539" s="113">
        <v>0</v>
      </c>
      <c r="FH539" s="113">
        <v>0</v>
      </c>
      <c r="FI539" s="113">
        <v>0</v>
      </c>
      <c r="FJ539" s="113">
        <v>43200</v>
      </c>
      <c r="FK539" s="113">
        <v>0</v>
      </c>
      <c r="FL539" s="113">
        <v>0</v>
      </c>
      <c r="FM539" s="113">
        <v>0</v>
      </c>
      <c r="FN539" s="113">
        <v>0</v>
      </c>
      <c r="FO539" s="113">
        <v>0</v>
      </c>
      <c r="FP539" s="113">
        <v>0</v>
      </c>
      <c r="FQ539" s="113">
        <v>0</v>
      </c>
      <c r="FR539" s="113">
        <v>0</v>
      </c>
      <c r="FS539" s="113">
        <v>0</v>
      </c>
      <c r="FT539" s="113">
        <v>0</v>
      </c>
      <c r="FU539" s="113">
        <v>0</v>
      </c>
      <c r="FV539" s="113">
        <v>0</v>
      </c>
      <c r="FW539" s="113">
        <v>0</v>
      </c>
      <c r="FX539" s="113">
        <v>0</v>
      </c>
      <c r="FY539" s="113">
        <v>0</v>
      </c>
      <c r="FZ539" s="113">
        <v>0</v>
      </c>
      <c r="GA539" s="113">
        <v>0</v>
      </c>
      <c r="GB539" s="113">
        <v>0</v>
      </c>
      <c r="GC539" s="113">
        <v>0</v>
      </c>
      <c r="GD539" s="113">
        <v>0</v>
      </c>
      <c r="GE539" s="113">
        <v>0</v>
      </c>
      <c r="GF539" s="113">
        <v>0</v>
      </c>
      <c r="GG539" s="113">
        <v>0</v>
      </c>
      <c r="GH539" s="113">
        <v>0</v>
      </c>
      <c r="GI539" s="113">
        <f t="shared" si="191"/>
        <v>327817.69</v>
      </c>
    </row>
    <row r="540" spans="1:191">
      <c r="A540" s="727" t="s">
        <v>0</v>
      </c>
      <c r="B540" s="727"/>
      <c r="C540" s="9" t="s">
        <v>227</v>
      </c>
      <c r="D540" t="s">
        <v>228</v>
      </c>
      <c r="E540" s="113">
        <v>0</v>
      </c>
      <c r="F540" s="113">
        <v>0</v>
      </c>
      <c r="G540" s="113">
        <v>0</v>
      </c>
      <c r="H540" s="113">
        <v>0</v>
      </c>
      <c r="I540" s="113">
        <v>0</v>
      </c>
      <c r="J540" s="113">
        <v>0</v>
      </c>
      <c r="K540" s="113">
        <v>1040</v>
      </c>
      <c r="L540" s="113">
        <v>0</v>
      </c>
      <c r="M540" s="113">
        <v>0</v>
      </c>
      <c r="N540" s="113">
        <v>0</v>
      </c>
      <c r="O540" s="113">
        <v>0</v>
      </c>
      <c r="P540" s="113">
        <v>0</v>
      </c>
      <c r="Q540" s="113">
        <v>0</v>
      </c>
      <c r="R540" s="113">
        <v>0</v>
      </c>
      <c r="S540" s="113">
        <v>0</v>
      </c>
      <c r="T540" s="113">
        <v>0</v>
      </c>
      <c r="U540" s="113">
        <v>0</v>
      </c>
      <c r="V540" s="113">
        <v>0</v>
      </c>
      <c r="W540" s="113">
        <v>0</v>
      </c>
      <c r="X540" s="113">
        <v>0</v>
      </c>
      <c r="Y540" s="113">
        <v>0</v>
      </c>
      <c r="Z540" s="113">
        <v>0</v>
      </c>
      <c r="AA540" s="113">
        <v>0</v>
      </c>
      <c r="AB540" s="113">
        <v>0</v>
      </c>
      <c r="AC540" s="113">
        <v>0</v>
      </c>
      <c r="AD540" s="113">
        <v>0</v>
      </c>
      <c r="AE540" s="113">
        <v>0</v>
      </c>
      <c r="AF540" s="113">
        <v>0</v>
      </c>
      <c r="AG540" s="113">
        <v>0</v>
      </c>
      <c r="AH540" s="113">
        <v>0</v>
      </c>
      <c r="AI540" s="113">
        <v>0</v>
      </c>
      <c r="AJ540" s="113">
        <v>0</v>
      </c>
      <c r="AK540" s="113">
        <v>0</v>
      </c>
      <c r="AL540" s="113">
        <v>0</v>
      </c>
      <c r="AM540" s="113">
        <v>0</v>
      </c>
      <c r="AN540" s="113">
        <v>0</v>
      </c>
      <c r="AO540" s="113">
        <v>0</v>
      </c>
      <c r="AP540" s="113">
        <v>0</v>
      </c>
      <c r="AQ540" s="113">
        <v>0</v>
      </c>
      <c r="AR540" s="113">
        <v>0</v>
      </c>
      <c r="AS540" s="113">
        <v>0</v>
      </c>
      <c r="AT540" s="113">
        <v>0</v>
      </c>
      <c r="AU540" s="113">
        <v>0</v>
      </c>
      <c r="AV540" s="113">
        <v>0</v>
      </c>
      <c r="AW540" s="113">
        <v>0</v>
      </c>
      <c r="AX540" s="113">
        <v>0</v>
      </c>
      <c r="AY540" s="113">
        <v>0</v>
      </c>
      <c r="AZ540" s="113">
        <v>0</v>
      </c>
      <c r="BA540" s="113">
        <v>0</v>
      </c>
      <c r="BB540" s="113">
        <v>0</v>
      </c>
      <c r="BC540" s="113">
        <v>0</v>
      </c>
      <c r="BD540" s="113">
        <v>0</v>
      </c>
      <c r="BE540" s="113">
        <v>0</v>
      </c>
      <c r="BF540" s="113">
        <v>0</v>
      </c>
      <c r="BG540" s="113">
        <v>0</v>
      </c>
      <c r="BH540" s="113">
        <v>0</v>
      </c>
      <c r="BI540" s="113">
        <v>0</v>
      </c>
      <c r="BJ540" s="113">
        <v>0</v>
      </c>
      <c r="BK540" s="113">
        <v>0</v>
      </c>
      <c r="BL540" s="113">
        <v>0</v>
      </c>
      <c r="BM540" s="113">
        <v>0</v>
      </c>
      <c r="BN540" s="113">
        <v>0</v>
      </c>
      <c r="BO540" s="113">
        <v>0</v>
      </c>
      <c r="BP540" s="113">
        <v>0</v>
      </c>
      <c r="BQ540" s="113">
        <v>0</v>
      </c>
      <c r="BR540" s="113">
        <v>0</v>
      </c>
      <c r="BS540" s="113">
        <v>0</v>
      </c>
      <c r="BT540" s="113">
        <v>0</v>
      </c>
      <c r="BU540" s="113">
        <v>0</v>
      </c>
      <c r="BV540" s="113">
        <v>0</v>
      </c>
      <c r="BW540" s="113">
        <v>0</v>
      </c>
      <c r="BX540" s="113">
        <v>0</v>
      </c>
      <c r="BY540" s="113">
        <v>0</v>
      </c>
      <c r="BZ540" s="113">
        <v>0</v>
      </c>
      <c r="CA540" s="113">
        <v>0</v>
      </c>
      <c r="CB540" s="113">
        <v>0</v>
      </c>
      <c r="CC540" s="113">
        <v>0</v>
      </c>
      <c r="CD540" s="113">
        <v>0</v>
      </c>
      <c r="CE540" s="113">
        <v>0</v>
      </c>
      <c r="CF540" s="113">
        <v>0</v>
      </c>
      <c r="CG540" s="113">
        <v>0</v>
      </c>
      <c r="CH540" s="113">
        <v>0</v>
      </c>
      <c r="CI540" s="113">
        <v>0</v>
      </c>
      <c r="CJ540" s="113">
        <v>0</v>
      </c>
      <c r="CK540" s="113">
        <v>0</v>
      </c>
      <c r="CL540" s="113">
        <v>0</v>
      </c>
      <c r="CM540" s="113">
        <v>0</v>
      </c>
      <c r="CN540" s="113">
        <v>0</v>
      </c>
      <c r="CO540" s="113">
        <v>0</v>
      </c>
      <c r="CP540" s="113">
        <v>0</v>
      </c>
      <c r="CQ540" s="113">
        <v>0</v>
      </c>
      <c r="CR540" s="113">
        <v>0</v>
      </c>
      <c r="CS540" s="113">
        <v>0</v>
      </c>
      <c r="CT540" s="113">
        <v>0</v>
      </c>
      <c r="CU540" s="113">
        <v>0</v>
      </c>
      <c r="CV540" s="113">
        <v>0</v>
      </c>
      <c r="CW540" s="113">
        <v>0</v>
      </c>
      <c r="CX540" s="113">
        <v>0</v>
      </c>
      <c r="CY540" s="113">
        <v>0</v>
      </c>
      <c r="CZ540" s="113">
        <v>0</v>
      </c>
      <c r="DA540" s="113">
        <v>0</v>
      </c>
      <c r="DB540" s="113">
        <v>0</v>
      </c>
      <c r="DC540" s="113">
        <v>0</v>
      </c>
      <c r="DD540" s="113">
        <v>0</v>
      </c>
      <c r="DE540" s="113">
        <v>0</v>
      </c>
      <c r="DF540" s="113">
        <v>0</v>
      </c>
      <c r="DG540" s="113">
        <v>0</v>
      </c>
      <c r="DH540" s="113">
        <v>0</v>
      </c>
      <c r="DI540" s="113">
        <v>0</v>
      </c>
      <c r="DJ540" s="113">
        <v>0</v>
      </c>
      <c r="DK540" s="113">
        <v>0</v>
      </c>
      <c r="DL540" s="113">
        <v>0</v>
      </c>
      <c r="DM540" s="113">
        <v>0</v>
      </c>
      <c r="DN540" s="113">
        <v>0</v>
      </c>
      <c r="DO540" s="113">
        <v>0</v>
      </c>
      <c r="DP540" s="113">
        <v>0</v>
      </c>
      <c r="DQ540" s="113">
        <v>0</v>
      </c>
      <c r="DR540" s="113">
        <v>0</v>
      </c>
      <c r="DS540" s="113">
        <v>0</v>
      </c>
      <c r="DT540" s="113">
        <v>0</v>
      </c>
      <c r="DU540" s="113">
        <v>0</v>
      </c>
      <c r="DV540" s="113">
        <v>0</v>
      </c>
      <c r="DW540" s="113">
        <v>0</v>
      </c>
      <c r="DX540" s="113">
        <v>0</v>
      </c>
      <c r="DY540" s="113">
        <v>0</v>
      </c>
      <c r="DZ540" s="113">
        <v>0</v>
      </c>
      <c r="EA540" s="113">
        <v>0</v>
      </c>
      <c r="EB540" s="113">
        <v>0</v>
      </c>
      <c r="EC540" s="113">
        <v>0</v>
      </c>
      <c r="ED540" s="113">
        <v>0</v>
      </c>
      <c r="EE540" s="113">
        <v>0</v>
      </c>
      <c r="EF540" s="113">
        <v>0</v>
      </c>
      <c r="EG540" s="113">
        <v>0</v>
      </c>
      <c r="EH540" s="113">
        <v>0</v>
      </c>
      <c r="EI540" s="113">
        <v>0</v>
      </c>
      <c r="EJ540" s="113">
        <v>0</v>
      </c>
      <c r="EK540" s="113">
        <v>0</v>
      </c>
      <c r="EL540" s="113">
        <v>0</v>
      </c>
      <c r="EM540" s="113">
        <v>0</v>
      </c>
      <c r="EN540" s="113">
        <v>0</v>
      </c>
      <c r="EO540" s="113">
        <v>0</v>
      </c>
      <c r="EP540" s="113">
        <v>0</v>
      </c>
      <c r="EQ540" s="113">
        <v>0</v>
      </c>
      <c r="ER540" s="113">
        <v>5000</v>
      </c>
      <c r="ES540" s="113">
        <v>0</v>
      </c>
      <c r="ET540" s="113">
        <v>0</v>
      </c>
      <c r="EU540" s="113">
        <v>0</v>
      </c>
      <c r="EV540" s="113">
        <v>0</v>
      </c>
      <c r="EW540" s="113">
        <v>0</v>
      </c>
      <c r="EX540" s="113">
        <v>0</v>
      </c>
      <c r="EY540" s="113">
        <v>0</v>
      </c>
      <c r="EZ540" s="113">
        <v>0</v>
      </c>
      <c r="FA540" s="113">
        <v>0</v>
      </c>
      <c r="FB540" s="113">
        <v>0</v>
      </c>
      <c r="FC540" s="113">
        <v>0</v>
      </c>
      <c r="FD540" s="113">
        <v>0</v>
      </c>
      <c r="FE540" s="113">
        <v>0</v>
      </c>
      <c r="FF540" s="113">
        <v>0</v>
      </c>
      <c r="FG540" s="113">
        <v>0</v>
      </c>
      <c r="FH540" s="113">
        <v>0</v>
      </c>
      <c r="FI540" s="113">
        <v>0</v>
      </c>
      <c r="FJ540" s="113">
        <v>0</v>
      </c>
      <c r="FK540" s="113">
        <v>0</v>
      </c>
      <c r="FL540" s="113">
        <v>0</v>
      </c>
      <c r="FM540" s="113">
        <v>0</v>
      </c>
      <c r="FN540" s="113">
        <v>0</v>
      </c>
      <c r="FO540" s="113">
        <v>0</v>
      </c>
      <c r="FP540" s="113">
        <v>0</v>
      </c>
      <c r="FQ540" s="113">
        <v>0</v>
      </c>
      <c r="FR540" s="113">
        <v>0</v>
      </c>
      <c r="FS540" s="113">
        <v>0</v>
      </c>
      <c r="FT540" s="113">
        <v>0</v>
      </c>
      <c r="FU540" s="113">
        <v>0</v>
      </c>
      <c r="FV540" s="113">
        <v>0</v>
      </c>
      <c r="FW540" s="113">
        <v>0</v>
      </c>
      <c r="FX540" s="113">
        <v>0</v>
      </c>
      <c r="FY540" s="113">
        <v>0</v>
      </c>
      <c r="FZ540" s="113">
        <v>0</v>
      </c>
      <c r="GA540" s="113">
        <v>0</v>
      </c>
      <c r="GB540" s="113">
        <v>0</v>
      </c>
      <c r="GC540" s="113">
        <v>0</v>
      </c>
      <c r="GD540" s="113">
        <v>0</v>
      </c>
      <c r="GE540" s="113">
        <v>0</v>
      </c>
      <c r="GF540" s="113">
        <v>0</v>
      </c>
      <c r="GG540" s="113">
        <v>0</v>
      </c>
      <c r="GH540" s="113">
        <v>0</v>
      </c>
      <c r="GI540" s="113">
        <f t="shared" si="191"/>
        <v>6040</v>
      </c>
    </row>
    <row r="541" spans="1:191">
      <c r="A541" s="727" t="s">
        <v>0</v>
      </c>
      <c r="B541" s="727"/>
      <c r="C541" s="9" t="s">
        <v>233</v>
      </c>
      <c r="D541" t="s">
        <v>234</v>
      </c>
      <c r="E541" s="113">
        <v>6214.4</v>
      </c>
      <c r="F541" s="113">
        <v>0</v>
      </c>
      <c r="G541" s="113">
        <v>0</v>
      </c>
      <c r="H541" s="113">
        <v>0</v>
      </c>
      <c r="I541" s="113">
        <v>0</v>
      </c>
      <c r="J541" s="113">
        <v>0</v>
      </c>
      <c r="K541" s="113">
        <v>0</v>
      </c>
      <c r="L541" s="113">
        <v>0</v>
      </c>
      <c r="M541" s="113">
        <v>0</v>
      </c>
      <c r="N541" s="113">
        <v>0</v>
      </c>
      <c r="O541" s="113">
        <v>0</v>
      </c>
      <c r="P541" s="113">
        <v>0</v>
      </c>
      <c r="Q541" s="113">
        <v>0</v>
      </c>
      <c r="R541" s="113">
        <v>0</v>
      </c>
      <c r="S541" s="113">
        <v>0</v>
      </c>
      <c r="T541" s="113">
        <v>0</v>
      </c>
      <c r="U541" s="113">
        <v>159</v>
      </c>
      <c r="V541" s="113">
        <v>60</v>
      </c>
      <c r="W541" s="113">
        <v>0</v>
      </c>
      <c r="X541" s="113">
        <v>0</v>
      </c>
      <c r="Y541" s="113">
        <v>0</v>
      </c>
      <c r="Z541" s="113">
        <v>0</v>
      </c>
      <c r="AA541" s="113">
        <v>0</v>
      </c>
      <c r="AB541" s="113">
        <v>0</v>
      </c>
      <c r="AC541" s="113">
        <v>0</v>
      </c>
      <c r="AD541" s="113">
        <v>0</v>
      </c>
      <c r="AE541" s="113">
        <v>0</v>
      </c>
      <c r="AF541" s="113">
        <v>0</v>
      </c>
      <c r="AG541" s="113">
        <v>0</v>
      </c>
      <c r="AH541" s="113">
        <v>0</v>
      </c>
      <c r="AI541" s="113">
        <v>0</v>
      </c>
      <c r="AJ541" s="113">
        <v>0</v>
      </c>
      <c r="AK541" s="113">
        <v>0</v>
      </c>
      <c r="AL541" s="113">
        <v>30371.61</v>
      </c>
      <c r="AM541" s="113">
        <v>0</v>
      </c>
      <c r="AN541" s="113">
        <v>0</v>
      </c>
      <c r="AO541" s="113">
        <v>0</v>
      </c>
      <c r="AP541" s="113">
        <v>0</v>
      </c>
      <c r="AQ541" s="113">
        <v>0</v>
      </c>
      <c r="AR541" s="113">
        <v>0</v>
      </c>
      <c r="AS541" s="113">
        <v>0</v>
      </c>
      <c r="AT541" s="113">
        <v>0</v>
      </c>
      <c r="AU541" s="113">
        <v>0</v>
      </c>
      <c r="AV541" s="113">
        <v>0</v>
      </c>
      <c r="AW541" s="113">
        <v>0</v>
      </c>
      <c r="AX541" s="113">
        <v>0</v>
      </c>
      <c r="AY541" s="113">
        <v>0</v>
      </c>
      <c r="AZ541" s="113">
        <v>0</v>
      </c>
      <c r="BA541" s="113">
        <v>0</v>
      </c>
      <c r="BB541" s="113">
        <v>0</v>
      </c>
      <c r="BC541" s="113">
        <v>0</v>
      </c>
      <c r="BD541" s="113">
        <v>0</v>
      </c>
      <c r="BE541" s="113">
        <v>0</v>
      </c>
      <c r="BF541" s="113">
        <v>0</v>
      </c>
      <c r="BG541" s="113">
        <v>0</v>
      </c>
      <c r="BH541" s="113">
        <v>0</v>
      </c>
      <c r="BI541" s="113">
        <v>0</v>
      </c>
      <c r="BJ541" s="113">
        <v>0</v>
      </c>
      <c r="BK541" s="113">
        <v>0</v>
      </c>
      <c r="BL541" s="113">
        <v>0</v>
      </c>
      <c r="BM541" s="113">
        <v>0</v>
      </c>
      <c r="BN541" s="113">
        <v>0</v>
      </c>
      <c r="BO541" s="113">
        <v>0</v>
      </c>
      <c r="BP541" s="113">
        <v>0</v>
      </c>
      <c r="BQ541" s="113">
        <v>0</v>
      </c>
      <c r="BR541" s="113">
        <v>0</v>
      </c>
      <c r="BS541" s="113">
        <v>0</v>
      </c>
      <c r="BT541" s="113">
        <v>0</v>
      </c>
      <c r="BU541" s="113">
        <v>0</v>
      </c>
      <c r="BV541" s="113">
        <v>0</v>
      </c>
      <c r="BW541" s="113">
        <v>0</v>
      </c>
      <c r="BX541" s="113">
        <v>0</v>
      </c>
      <c r="BY541" s="113">
        <v>0</v>
      </c>
      <c r="BZ541" s="113">
        <v>0</v>
      </c>
      <c r="CA541" s="113">
        <v>0</v>
      </c>
      <c r="CB541" s="113">
        <v>0</v>
      </c>
      <c r="CC541" s="113">
        <v>0</v>
      </c>
      <c r="CD541" s="113">
        <v>0</v>
      </c>
      <c r="CE541" s="113">
        <v>0</v>
      </c>
      <c r="CF541" s="113">
        <v>0</v>
      </c>
      <c r="CG541" s="113">
        <v>0</v>
      </c>
      <c r="CH541" s="113">
        <v>0</v>
      </c>
      <c r="CI541" s="113">
        <v>0</v>
      </c>
      <c r="CJ541" s="113">
        <v>0</v>
      </c>
      <c r="CK541" s="113">
        <v>0</v>
      </c>
      <c r="CL541" s="113">
        <v>0</v>
      </c>
      <c r="CM541" s="113">
        <v>0</v>
      </c>
      <c r="CN541" s="113">
        <v>0</v>
      </c>
      <c r="CO541" s="113">
        <v>0</v>
      </c>
      <c r="CP541" s="113">
        <v>0</v>
      </c>
      <c r="CQ541" s="113">
        <v>0</v>
      </c>
      <c r="CR541" s="113">
        <v>0</v>
      </c>
      <c r="CS541" s="113">
        <v>0</v>
      </c>
      <c r="CT541" s="113">
        <v>0</v>
      </c>
      <c r="CU541" s="113">
        <v>0</v>
      </c>
      <c r="CV541" s="113">
        <v>0</v>
      </c>
      <c r="CW541" s="113">
        <v>0</v>
      </c>
      <c r="CX541" s="113">
        <v>0</v>
      </c>
      <c r="CY541" s="113">
        <v>0</v>
      </c>
      <c r="CZ541" s="113">
        <v>0</v>
      </c>
      <c r="DA541" s="113">
        <v>0</v>
      </c>
      <c r="DB541" s="113">
        <v>0</v>
      </c>
      <c r="DC541" s="113">
        <v>0</v>
      </c>
      <c r="DD541" s="113">
        <v>0</v>
      </c>
      <c r="DE541" s="113">
        <v>0</v>
      </c>
      <c r="DF541" s="113">
        <v>0</v>
      </c>
      <c r="DG541" s="113">
        <v>0</v>
      </c>
      <c r="DH541" s="113">
        <v>0</v>
      </c>
      <c r="DI541" s="113">
        <v>0</v>
      </c>
      <c r="DJ541" s="113">
        <v>0</v>
      </c>
      <c r="DK541" s="113">
        <v>0</v>
      </c>
      <c r="DL541" s="113">
        <v>0</v>
      </c>
      <c r="DM541" s="113">
        <v>0</v>
      </c>
      <c r="DN541" s="113">
        <v>0</v>
      </c>
      <c r="DO541" s="113">
        <v>0</v>
      </c>
      <c r="DP541" s="113">
        <v>0</v>
      </c>
      <c r="DQ541" s="113">
        <v>0</v>
      </c>
      <c r="DR541" s="113">
        <v>0</v>
      </c>
      <c r="DS541" s="113">
        <v>0</v>
      </c>
      <c r="DT541" s="113">
        <v>0</v>
      </c>
      <c r="DU541" s="113">
        <v>0</v>
      </c>
      <c r="DV541" s="113">
        <v>0</v>
      </c>
      <c r="DW541" s="113">
        <v>0</v>
      </c>
      <c r="DX541" s="113">
        <v>0</v>
      </c>
      <c r="DY541" s="113">
        <v>0</v>
      </c>
      <c r="DZ541" s="113">
        <v>0</v>
      </c>
      <c r="EA541" s="113">
        <v>0</v>
      </c>
      <c r="EB541" s="113">
        <v>0</v>
      </c>
      <c r="EC541" s="113">
        <v>0</v>
      </c>
      <c r="ED541" s="113">
        <v>0</v>
      </c>
      <c r="EE541" s="113">
        <v>0</v>
      </c>
      <c r="EF541" s="113">
        <v>0</v>
      </c>
      <c r="EG541" s="113">
        <v>0</v>
      </c>
      <c r="EH541" s="113">
        <v>0</v>
      </c>
      <c r="EI541" s="113">
        <v>0</v>
      </c>
      <c r="EJ541" s="113">
        <v>0</v>
      </c>
      <c r="EK541" s="113">
        <v>0</v>
      </c>
      <c r="EL541" s="113">
        <v>0</v>
      </c>
      <c r="EM541" s="113">
        <v>0</v>
      </c>
      <c r="EN541" s="113">
        <v>0</v>
      </c>
      <c r="EO541" s="113">
        <v>0</v>
      </c>
      <c r="EP541" s="113">
        <v>0</v>
      </c>
      <c r="EQ541" s="113">
        <v>0</v>
      </c>
      <c r="ER541" s="113">
        <v>0</v>
      </c>
      <c r="ES541" s="113">
        <v>0</v>
      </c>
      <c r="ET541" s="113">
        <v>0</v>
      </c>
      <c r="EU541" s="113">
        <v>0</v>
      </c>
      <c r="EV541" s="113">
        <v>0</v>
      </c>
      <c r="EW541" s="113">
        <v>0</v>
      </c>
      <c r="EX541" s="113">
        <v>0</v>
      </c>
      <c r="EY541" s="113">
        <v>0</v>
      </c>
      <c r="EZ541" s="113">
        <v>0</v>
      </c>
      <c r="FA541" s="113">
        <v>0</v>
      </c>
      <c r="FB541" s="113">
        <v>0</v>
      </c>
      <c r="FC541" s="113">
        <v>0</v>
      </c>
      <c r="FD541" s="113">
        <v>600</v>
      </c>
      <c r="FE541" s="113">
        <v>0</v>
      </c>
      <c r="FF541" s="113">
        <v>0</v>
      </c>
      <c r="FG541" s="113">
        <v>0</v>
      </c>
      <c r="FH541" s="113">
        <v>0</v>
      </c>
      <c r="FI541" s="113">
        <v>0</v>
      </c>
      <c r="FJ541" s="113">
        <v>122</v>
      </c>
      <c r="FK541" s="113">
        <v>0</v>
      </c>
      <c r="FL541" s="113">
        <v>0</v>
      </c>
      <c r="FM541" s="113">
        <v>0</v>
      </c>
      <c r="FN541" s="113">
        <v>0</v>
      </c>
      <c r="FO541" s="113">
        <v>0</v>
      </c>
      <c r="FP541" s="113">
        <v>0</v>
      </c>
      <c r="FQ541" s="113">
        <v>0</v>
      </c>
      <c r="FR541" s="113">
        <v>0</v>
      </c>
      <c r="FS541" s="113">
        <v>0</v>
      </c>
      <c r="FT541" s="113">
        <v>0</v>
      </c>
      <c r="FU541" s="113">
        <v>0</v>
      </c>
      <c r="FV541" s="113">
        <v>0</v>
      </c>
      <c r="FW541" s="113">
        <v>0</v>
      </c>
      <c r="FX541" s="113">
        <v>0</v>
      </c>
      <c r="FY541" s="113">
        <v>0</v>
      </c>
      <c r="FZ541" s="113">
        <v>0</v>
      </c>
      <c r="GA541" s="113">
        <v>0</v>
      </c>
      <c r="GB541" s="113">
        <v>0</v>
      </c>
      <c r="GC541" s="113">
        <v>0</v>
      </c>
      <c r="GD541" s="113">
        <v>0</v>
      </c>
      <c r="GE541" s="113">
        <v>0</v>
      </c>
      <c r="GF541" s="113">
        <v>0</v>
      </c>
      <c r="GG541" s="113">
        <v>0</v>
      </c>
      <c r="GH541" s="113">
        <v>0</v>
      </c>
      <c r="GI541" s="113">
        <f t="shared" si="191"/>
        <v>37527.01</v>
      </c>
    </row>
    <row r="542" spans="1:191">
      <c r="A542" s="727" t="s">
        <v>0</v>
      </c>
      <c r="B542" s="727"/>
      <c r="C542" s="9" t="s">
        <v>252</v>
      </c>
      <c r="D542" t="s">
        <v>253</v>
      </c>
      <c r="E542" s="113">
        <v>0</v>
      </c>
      <c r="F542" s="113">
        <v>0</v>
      </c>
      <c r="G542" s="113">
        <v>0</v>
      </c>
      <c r="H542" s="113">
        <v>0</v>
      </c>
      <c r="I542" s="113">
        <v>0</v>
      </c>
      <c r="J542" s="113">
        <v>0</v>
      </c>
      <c r="K542" s="113">
        <v>0</v>
      </c>
      <c r="L542" s="113">
        <v>0</v>
      </c>
      <c r="M542" s="113">
        <v>0</v>
      </c>
      <c r="N542" s="113">
        <v>0</v>
      </c>
      <c r="O542" s="113">
        <v>0</v>
      </c>
      <c r="P542" s="113">
        <v>0</v>
      </c>
      <c r="Q542" s="113">
        <v>0</v>
      </c>
      <c r="R542" s="113">
        <v>0</v>
      </c>
      <c r="S542" s="113">
        <v>0</v>
      </c>
      <c r="T542" s="113">
        <v>0</v>
      </c>
      <c r="U542" s="113">
        <v>0</v>
      </c>
      <c r="V542" s="113">
        <v>0</v>
      </c>
      <c r="W542" s="113">
        <v>0</v>
      </c>
      <c r="X542" s="113">
        <v>0</v>
      </c>
      <c r="Y542" s="113">
        <v>0</v>
      </c>
      <c r="Z542" s="113">
        <v>0</v>
      </c>
      <c r="AA542" s="113">
        <v>0</v>
      </c>
      <c r="AB542" s="113">
        <v>0</v>
      </c>
      <c r="AC542" s="113">
        <v>0</v>
      </c>
      <c r="AD542" s="113">
        <v>0</v>
      </c>
      <c r="AE542" s="113">
        <v>0</v>
      </c>
      <c r="AF542" s="113">
        <v>0</v>
      </c>
      <c r="AG542" s="113">
        <v>0</v>
      </c>
      <c r="AH542" s="113">
        <v>0</v>
      </c>
      <c r="AI542" s="113">
        <v>0</v>
      </c>
      <c r="AJ542" s="113">
        <v>0</v>
      </c>
      <c r="AK542" s="113">
        <v>0</v>
      </c>
      <c r="AL542" s="113">
        <v>0</v>
      </c>
      <c r="AM542" s="113">
        <v>0</v>
      </c>
      <c r="AN542" s="113">
        <v>0</v>
      </c>
      <c r="AO542" s="113">
        <v>0</v>
      </c>
      <c r="AP542" s="113">
        <v>0</v>
      </c>
      <c r="AQ542" s="113">
        <v>0</v>
      </c>
      <c r="AR542" s="113">
        <v>0</v>
      </c>
      <c r="AS542" s="113">
        <v>0</v>
      </c>
      <c r="AT542" s="113">
        <v>0</v>
      </c>
      <c r="AU542" s="113">
        <v>0</v>
      </c>
      <c r="AV542" s="113">
        <v>0</v>
      </c>
      <c r="AW542" s="113">
        <v>0</v>
      </c>
      <c r="AX542" s="113">
        <v>0</v>
      </c>
      <c r="AY542" s="113">
        <v>0</v>
      </c>
      <c r="AZ542" s="113">
        <v>0</v>
      </c>
      <c r="BA542" s="113">
        <v>0</v>
      </c>
      <c r="BB542" s="113">
        <v>0</v>
      </c>
      <c r="BC542" s="113">
        <v>0</v>
      </c>
      <c r="BD542" s="113">
        <v>0</v>
      </c>
      <c r="BE542" s="113">
        <v>0</v>
      </c>
      <c r="BF542" s="113">
        <v>0</v>
      </c>
      <c r="BG542" s="113">
        <v>0</v>
      </c>
      <c r="BH542" s="113">
        <v>784</v>
      </c>
      <c r="BI542" s="113">
        <v>0</v>
      </c>
      <c r="BJ542" s="113">
        <v>0</v>
      </c>
      <c r="BK542" s="113">
        <v>0</v>
      </c>
      <c r="BL542" s="113">
        <v>0</v>
      </c>
      <c r="BM542" s="113">
        <v>0</v>
      </c>
      <c r="BN542" s="113">
        <v>0</v>
      </c>
      <c r="BO542" s="113">
        <v>0</v>
      </c>
      <c r="BP542" s="113">
        <v>0</v>
      </c>
      <c r="BQ542" s="113">
        <v>0</v>
      </c>
      <c r="BR542" s="113">
        <v>0</v>
      </c>
      <c r="BS542" s="113">
        <v>0</v>
      </c>
      <c r="BT542" s="113">
        <v>0</v>
      </c>
      <c r="BU542" s="113">
        <v>0</v>
      </c>
      <c r="BV542" s="113">
        <v>0</v>
      </c>
      <c r="BW542" s="113">
        <v>0</v>
      </c>
      <c r="BX542" s="113">
        <v>0</v>
      </c>
      <c r="BY542" s="113">
        <v>0</v>
      </c>
      <c r="BZ542" s="113">
        <v>0</v>
      </c>
      <c r="CA542" s="113">
        <v>0</v>
      </c>
      <c r="CB542" s="113">
        <v>0</v>
      </c>
      <c r="CC542" s="113">
        <v>0</v>
      </c>
      <c r="CD542" s="113">
        <v>0</v>
      </c>
      <c r="CE542" s="113">
        <v>0</v>
      </c>
      <c r="CF542" s="113">
        <v>0</v>
      </c>
      <c r="CG542" s="113">
        <v>0</v>
      </c>
      <c r="CH542" s="113">
        <v>0</v>
      </c>
      <c r="CI542" s="113">
        <v>0</v>
      </c>
      <c r="CJ542" s="113">
        <v>0</v>
      </c>
      <c r="CK542" s="113">
        <v>0</v>
      </c>
      <c r="CL542" s="113">
        <v>0</v>
      </c>
      <c r="CM542" s="113">
        <v>0</v>
      </c>
      <c r="CN542" s="113">
        <v>0</v>
      </c>
      <c r="CO542" s="113">
        <v>0</v>
      </c>
      <c r="CP542" s="113">
        <v>0</v>
      </c>
      <c r="CQ542" s="113">
        <v>0</v>
      </c>
      <c r="CR542" s="113">
        <v>0</v>
      </c>
      <c r="CS542" s="113">
        <v>0</v>
      </c>
      <c r="CT542" s="113">
        <v>0</v>
      </c>
      <c r="CU542" s="113">
        <v>0</v>
      </c>
      <c r="CV542" s="113">
        <v>0</v>
      </c>
      <c r="CW542" s="113">
        <v>0</v>
      </c>
      <c r="CX542" s="113">
        <v>0</v>
      </c>
      <c r="CY542" s="113">
        <v>0</v>
      </c>
      <c r="CZ542" s="113">
        <v>0</v>
      </c>
      <c r="DA542" s="113">
        <v>0</v>
      </c>
      <c r="DB542" s="113">
        <v>0</v>
      </c>
      <c r="DC542" s="113">
        <v>0</v>
      </c>
      <c r="DD542" s="113">
        <v>0</v>
      </c>
      <c r="DE542" s="113">
        <v>0</v>
      </c>
      <c r="DF542" s="113">
        <v>0</v>
      </c>
      <c r="DG542" s="113">
        <v>0</v>
      </c>
      <c r="DH542" s="113">
        <v>0</v>
      </c>
      <c r="DI542" s="113">
        <v>0</v>
      </c>
      <c r="DJ542" s="113">
        <v>0</v>
      </c>
      <c r="DK542" s="113">
        <v>0</v>
      </c>
      <c r="DL542" s="113">
        <v>0</v>
      </c>
      <c r="DM542" s="113">
        <v>0</v>
      </c>
      <c r="DN542" s="113">
        <v>0</v>
      </c>
      <c r="DO542" s="113">
        <v>0</v>
      </c>
      <c r="DP542" s="113">
        <v>0</v>
      </c>
      <c r="DQ542" s="113">
        <v>0</v>
      </c>
      <c r="DR542" s="113">
        <v>0</v>
      </c>
      <c r="DS542" s="113">
        <v>0</v>
      </c>
      <c r="DT542" s="113">
        <v>0</v>
      </c>
      <c r="DU542" s="113">
        <v>0</v>
      </c>
      <c r="DV542" s="113">
        <v>0</v>
      </c>
      <c r="DW542" s="113">
        <v>0</v>
      </c>
      <c r="DX542" s="113">
        <v>0</v>
      </c>
      <c r="DY542" s="113">
        <v>0</v>
      </c>
      <c r="DZ542" s="113">
        <v>0</v>
      </c>
      <c r="EA542" s="113">
        <v>0</v>
      </c>
      <c r="EB542" s="113">
        <v>0</v>
      </c>
      <c r="EC542" s="113">
        <v>0</v>
      </c>
      <c r="ED542" s="113">
        <v>0</v>
      </c>
      <c r="EE542" s="113">
        <v>0</v>
      </c>
      <c r="EF542" s="113">
        <v>0</v>
      </c>
      <c r="EG542" s="113">
        <v>0</v>
      </c>
      <c r="EH542" s="113">
        <v>0</v>
      </c>
      <c r="EI542" s="113">
        <v>0</v>
      </c>
      <c r="EJ542" s="113">
        <v>0</v>
      </c>
      <c r="EK542" s="113">
        <v>0</v>
      </c>
      <c r="EL542" s="113">
        <v>0</v>
      </c>
      <c r="EM542" s="113">
        <v>0</v>
      </c>
      <c r="EN542" s="113">
        <v>0</v>
      </c>
      <c r="EO542" s="113">
        <v>0</v>
      </c>
      <c r="EP542" s="113">
        <v>0</v>
      </c>
      <c r="EQ542" s="113">
        <v>0</v>
      </c>
      <c r="ER542" s="113">
        <v>0</v>
      </c>
      <c r="ES542" s="113">
        <v>0</v>
      </c>
      <c r="ET542" s="113">
        <v>0</v>
      </c>
      <c r="EU542" s="113">
        <v>0</v>
      </c>
      <c r="EV542" s="113">
        <v>0</v>
      </c>
      <c r="EW542" s="113">
        <v>0</v>
      </c>
      <c r="EX542" s="113">
        <v>0</v>
      </c>
      <c r="EY542" s="113">
        <v>0</v>
      </c>
      <c r="EZ542" s="113">
        <v>0</v>
      </c>
      <c r="FA542" s="113">
        <v>0</v>
      </c>
      <c r="FB542" s="113">
        <v>0</v>
      </c>
      <c r="FC542" s="113">
        <v>0</v>
      </c>
      <c r="FD542" s="113">
        <v>0</v>
      </c>
      <c r="FE542" s="113">
        <v>0</v>
      </c>
      <c r="FF542" s="113">
        <v>0</v>
      </c>
      <c r="FG542" s="113">
        <v>0</v>
      </c>
      <c r="FH542" s="113">
        <v>0</v>
      </c>
      <c r="FI542" s="113">
        <v>0</v>
      </c>
      <c r="FJ542" s="113">
        <v>0</v>
      </c>
      <c r="FK542" s="113">
        <v>0</v>
      </c>
      <c r="FL542" s="113">
        <v>0</v>
      </c>
      <c r="FM542" s="113">
        <v>0</v>
      </c>
      <c r="FN542" s="113">
        <v>0</v>
      </c>
      <c r="FO542" s="113">
        <v>0</v>
      </c>
      <c r="FP542" s="113">
        <v>0</v>
      </c>
      <c r="FQ542" s="113">
        <v>0</v>
      </c>
      <c r="FR542" s="113">
        <v>0</v>
      </c>
      <c r="FS542" s="113">
        <v>0</v>
      </c>
      <c r="FT542" s="113">
        <v>0</v>
      </c>
      <c r="FU542" s="113">
        <v>0</v>
      </c>
      <c r="FV542" s="113">
        <v>0</v>
      </c>
      <c r="FW542" s="113">
        <v>0</v>
      </c>
      <c r="FX542" s="113">
        <v>0</v>
      </c>
      <c r="FY542" s="113">
        <v>0</v>
      </c>
      <c r="FZ542" s="113">
        <v>0</v>
      </c>
      <c r="GA542" s="113">
        <v>0</v>
      </c>
      <c r="GB542" s="113">
        <v>0</v>
      </c>
      <c r="GC542" s="113">
        <v>0</v>
      </c>
      <c r="GD542" s="113">
        <v>0</v>
      </c>
      <c r="GE542" s="113">
        <v>0</v>
      </c>
      <c r="GF542" s="113">
        <v>0</v>
      </c>
      <c r="GG542" s="113">
        <v>0</v>
      </c>
      <c r="GH542" s="113">
        <v>0</v>
      </c>
      <c r="GI542" s="113">
        <f t="shared" si="191"/>
        <v>784</v>
      </c>
    </row>
    <row r="543" spans="1:191">
      <c r="A543" s="727" t="s">
        <v>0</v>
      </c>
      <c r="B543" s="727"/>
      <c r="C543" s="9" t="s">
        <v>254</v>
      </c>
      <c r="D543" t="s">
        <v>255</v>
      </c>
      <c r="E543" s="113">
        <v>0</v>
      </c>
      <c r="F543" s="113">
        <v>0</v>
      </c>
      <c r="G543" s="113">
        <v>0</v>
      </c>
      <c r="H543" s="113">
        <v>0</v>
      </c>
      <c r="I543" s="113">
        <v>0</v>
      </c>
      <c r="J543" s="113">
        <v>0</v>
      </c>
      <c r="K543" s="113">
        <v>0</v>
      </c>
      <c r="L543" s="113">
        <v>0</v>
      </c>
      <c r="M543" s="113">
        <v>0</v>
      </c>
      <c r="N543" s="113">
        <v>0</v>
      </c>
      <c r="O543" s="113">
        <v>0</v>
      </c>
      <c r="P543" s="113">
        <v>0</v>
      </c>
      <c r="Q543" s="113">
        <v>0</v>
      </c>
      <c r="R543" s="113">
        <v>0</v>
      </c>
      <c r="S543" s="113">
        <v>0</v>
      </c>
      <c r="T543" s="113">
        <v>0</v>
      </c>
      <c r="U543" s="113">
        <v>0</v>
      </c>
      <c r="V543" s="113">
        <v>0</v>
      </c>
      <c r="W543" s="113">
        <v>0</v>
      </c>
      <c r="X543" s="113">
        <v>0</v>
      </c>
      <c r="Y543" s="113">
        <v>0</v>
      </c>
      <c r="Z543" s="113">
        <v>0</v>
      </c>
      <c r="AA543" s="113">
        <v>0</v>
      </c>
      <c r="AB543" s="113">
        <v>0</v>
      </c>
      <c r="AC543" s="113">
        <v>0</v>
      </c>
      <c r="AD543" s="113">
        <v>0</v>
      </c>
      <c r="AE543" s="113">
        <v>0</v>
      </c>
      <c r="AF543" s="113">
        <v>0</v>
      </c>
      <c r="AG543" s="113">
        <v>0</v>
      </c>
      <c r="AH543" s="113">
        <v>0</v>
      </c>
      <c r="AI543" s="113">
        <v>0</v>
      </c>
      <c r="AJ543" s="113">
        <v>0</v>
      </c>
      <c r="AK543" s="113">
        <v>0</v>
      </c>
      <c r="AL543" s="113">
        <v>0</v>
      </c>
      <c r="AM543" s="113">
        <v>0</v>
      </c>
      <c r="AN543" s="113">
        <v>0</v>
      </c>
      <c r="AO543" s="113">
        <v>0</v>
      </c>
      <c r="AP543" s="113">
        <v>0</v>
      </c>
      <c r="AQ543" s="113">
        <v>0</v>
      </c>
      <c r="AR543" s="113">
        <v>0</v>
      </c>
      <c r="AS543" s="113">
        <v>0</v>
      </c>
      <c r="AT543" s="113">
        <v>0</v>
      </c>
      <c r="AU543" s="113">
        <v>0</v>
      </c>
      <c r="AV543" s="113">
        <v>0</v>
      </c>
      <c r="AW543" s="113">
        <v>0</v>
      </c>
      <c r="AX543" s="113">
        <v>0</v>
      </c>
      <c r="AY543" s="113">
        <v>0</v>
      </c>
      <c r="AZ543" s="113">
        <v>0</v>
      </c>
      <c r="BA543" s="113">
        <v>0</v>
      </c>
      <c r="BB543" s="113">
        <v>0</v>
      </c>
      <c r="BC543" s="113">
        <v>0</v>
      </c>
      <c r="BD543" s="113">
        <v>0</v>
      </c>
      <c r="BE543" s="113">
        <v>0</v>
      </c>
      <c r="BF543" s="113">
        <v>0</v>
      </c>
      <c r="BG543" s="113">
        <v>0</v>
      </c>
      <c r="BH543" s="113">
        <v>0</v>
      </c>
      <c r="BI543" s="113">
        <v>0</v>
      </c>
      <c r="BJ543" s="113">
        <v>0</v>
      </c>
      <c r="BK543" s="113">
        <v>0</v>
      </c>
      <c r="BL543" s="113">
        <v>0</v>
      </c>
      <c r="BM543" s="113">
        <v>0</v>
      </c>
      <c r="BN543" s="113">
        <v>0</v>
      </c>
      <c r="BO543" s="113">
        <v>0</v>
      </c>
      <c r="BP543" s="113">
        <v>0</v>
      </c>
      <c r="BQ543" s="113">
        <v>0</v>
      </c>
      <c r="BR543" s="113">
        <v>0</v>
      </c>
      <c r="BS543" s="113">
        <v>0</v>
      </c>
      <c r="BT543" s="113">
        <v>0</v>
      </c>
      <c r="BU543" s="113">
        <v>0</v>
      </c>
      <c r="BV543" s="113">
        <v>0</v>
      </c>
      <c r="BW543" s="113">
        <v>0</v>
      </c>
      <c r="BX543" s="113">
        <v>0</v>
      </c>
      <c r="BY543" s="113">
        <v>0</v>
      </c>
      <c r="BZ543" s="113">
        <v>0</v>
      </c>
      <c r="CA543" s="113">
        <v>0</v>
      </c>
      <c r="CB543" s="113">
        <v>0</v>
      </c>
      <c r="CC543" s="113">
        <v>0</v>
      </c>
      <c r="CD543" s="113">
        <v>0</v>
      </c>
      <c r="CE543" s="113">
        <v>0</v>
      </c>
      <c r="CF543" s="113">
        <v>0</v>
      </c>
      <c r="CG543" s="113">
        <v>0</v>
      </c>
      <c r="CH543" s="113">
        <v>0</v>
      </c>
      <c r="CI543" s="113">
        <v>0</v>
      </c>
      <c r="CJ543" s="113">
        <v>0</v>
      </c>
      <c r="CK543" s="113">
        <v>0</v>
      </c>
      <c r="CL543" s="113">
        <v>0</v>
      </c>
      <c r="CM543" s="113">
        <v>0</v>
      </c>
      <c r="CN543" s="113">
        <v>0</v>
      </c>
      <c r="CO543" s="113">
        <v>0</v>
      </c>
      <c r="CP543" s="113">
        <v>0</v>
      </c>
      <c r="CQ543" s="113">
        <v>0</v>
      </c>
      <c r="CR543" s="113">
        <v>0</v>
      </c>
      <c r="CS543" s="113">
        <v>0</v>
      </c>
      <c r="CT543" s="113">
        <v>0</v>
      </c>
      <c r="CU543" s="113">
        <v>0</v>
      </c>
      <c r="CV543" s="113">
        <v>0</v>
      </c>
      <c r="CW543" s="113">
        <v>0</v>
      </c>
      <c r="CX543" s="113">
        <v>0</v>
      </c>
      <c r="CY543" s="113">
        <v>0</v>
      </c>
      <c r="CZ543" s="113">
        <v>0</v>
      </c>
      <c r="DA543" s="113">
        <v>0</v>
      </c>
      <c r="DB543" s="113">
        <v>0</v>
      </c>
      <c r="DC543" s="113">
        <v>0</v>
      </c>
      <c r="DD543" s="113">
        <v>0</v>
      </c>
      <c r="DE543" s="113">
        <v>0</v>
      </c>
      <c r="DF543" s="113">
        <v>0</v>
      </c>
      <c r="DG543" s="113">
        <v>0</v>
      </c>
      <c r="DH543" s="113">
        <v>0</v>
      </c>
      <c r="DI543" s="113">
        <v>0</v>
      </c>
      <c r="DJ543" s="113">
        <v>0</v>
      </c>
      <c r="DK543" s="113">
        <v>0</v>
      </c>
      <c r="DL543" s="113">
        <v>0</v>
      </c>
      <c r="DM543" s="113">
        <v>0</v>
      </c>
      <c r="DN543" s="113">
        <v>0</v>
      </c>
      <c r="DO543" s="113">
        <v>0</v>
      </c>
      <c r="DP543" s="113">
        <v>0</v>
      </c>
      <c r="DQ543" s="113">
        <v>0</v>
      </c>
      <c r="DR543" s="113">
        <v>0</v>
      </c>
      <c r="DS543" s="113">
        <v>0</v>
      </c>
      <c r="DT543" s="113">
        <v>0</v>
      </c>
      <c r="DU543" s="113">
        <v>0</v>
      </c>
      <c r="DV543" s="113">
        <v>0</v>
      </c>
      <c r="DW543" s="113">
        <v>0</v>
      </c>
      <c r="DX543" s="113">
        <v>0</v>
      </c>
      <c r="DY543" s="113">
        <v>0</v>
      </c>
      <c r="DZ543" s="113">
        <v>0</v>
      </c>
      <c r="EA543" s="113">
        <v>0</v>
      </c>
      <c r="EB543" s="113">
        <v>0</v>
      </c>
      <c r="EC543" s="113">
        <v>0</v>
      </c>
      <c r="ED543" s="113">
        <v>0</v>
      </c>
      <c r="EE543" s="113">
        <v>0</v>
      </c>
      <c r="EF543" s="113">
        <v>0</v>
      </c>
      <c r="EG543" s="113">
        <v>0</v>
      </c>
      <c r="EH543" s="113">
        <v>0</v>
      </c>
      <c r="EI543" s="113">
        <v>0</v>
      </c>
      <c r="EJ543" s="113">
        <v>0</v>
      </c>
      <c r="EK543" s="113">
        <v>0</v>
      </c>
      <c r="EL543" s="113">
        <v>0</v>
      </c>
      <c r="EM543" s="113">
        <v>0</v>
      </c>
      <c r="EN543" s="113">
        <v>0</v>
      </c>
      <c r="EO543" s="113">
        <v>0</v>
      </c>
      <c r="EP543" s="113">
        <v>0</v>
      </c>
      <c r="EQ543" s="113">
        <v>0</v>
      </c>
      <c r="ER543" s="113">
        <v>0</v>
      </c>
      <c r="ES543" s="113">
        <v>0</v>
      </c>
      <c r="ET543" s="113">
        <v>0</v>
      </c>
      <c r="EU543" s="113">
        <v>0</v>
      </c>
      <c r="EV543" s="113">
        <v>0</v>
      </c>
      <c r="EW543" s="113">
        <v>0</v>
      </c>
      <c r="EX543" s="113">
        <v>0</v>
      </c>
      <c r="EY543" s="113">
        <v>0</v>
      </c>
      <c r="EZ543" s="113">
        <v>0</v>
      </c>
      <c r="FA543" s="113">
        <v>4159.4399999999996</v>
      </c>
      <c r="FB543" s="113">
        <v>0</v>
      </c>
      <c r="FC543" s="113">
        <v>0</v>
      </c>
      <c r="FD543" s="113">
        <v>0</v>
      </c>
      <c r="FE543" s="113">
        <v>0</v>
      </c>
      <c r="FF543" s="113">
        <v>0</v>
      </c>
      <c r="FG543" s="113">
        <v>0</v>
      </c>
      <c r="FH543" s="113">
        <v>0</v>
      </c>
      <c r="FI543" s="113">
        <v>0</v>
      </c>
      <c r="FJ543" s="113">
        <v>0</v>
      </c>
      <c r="FK543" s="113">
        <v>0</v>
      </c>
      <c r="FL543" s="113">
        <v>0</v>
      </c>
      <c r="FM543" s="113">
        <v>0</v>
      </c>
      <c r="FN543" s="113">
        <v>0</v>
      </c>
      <c r="FO543" s="113">
        <v>0</v>
      </c>
      <c r="FP543" s="113">
        <v>0</v>
      </c>
      <c r="FQ543" s="113">
        <v>0</v>
      </c>
      <c r="FR543" s="113">
        <v>0</v>
      </c>
      <c r="FS543" s="113">
        <v>0</v>
      </c>
      <c r="FT543" s="113">
        <v>0</v>
      </c>
      <c r="FU543" s="113">
        <v>0</v>
      </c>
      <c r="FV543" s="113">
        <v>0</v>
      </c>
      <c r="FW543" s="113">
        <v>0</v>
      </c>
      <c r="FX543" s="113">
        <v>0</v>
      </c>
      <c r="FY543" s="113">
        <v>0</v>
      </c>
      <c r="FZ543" s="113">
        <v>0</v>
      </c>
      <c r="GA543" s="113">
        <v>0</v>
      </c>
      <c r="GB543" s="113">
        <v>0</v>
      </c>
      <c r="GC543" s="113">
        <v>0</v>
      </c>
      <c r="GD543" s="113">
        <v>0</v>
      </c>
      <c r="GE543" s="113">
        <v>0</v>
      </c>
      <c r="GF543" s="113">
        <v>0</v>
      </c>
      <c r="GG543" s="113">
        <v>0</v>
      </c>
      <c r="GH543" s="113">
        <v>0</v>
      </c>
      <c r="GI543" s="113">
        <f t="shared" si="191"/>
        <v>4159.4399999999996</v>
      </c>
    </row>
    <row r="544" spans="1:191" ht="10.5">
      <c r="A544" s="7" t="s">
        <v>643</v>
      </c>
      <c r="B544" s="726" t="s">
        <v>644</v>
      </c>
      <c r="C544" s="726"/>
      <c r="D544" s="72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  <c r="AA544" s="116"/>
      <c r="AB544" s="116"/>
      <c r="AC544" s="116"/>
      <c r="AD544" s="116"/>
      <c r="AE544" s="116"/>
      <c r="AF544" s="116"/>
      <c r="AG544" s="116"/>
      <c r="AH544" s="116"/>
      <c r="AI544" s="116"/>
      <c r="AJ544" s="116"/>
      <c r="AK544" s="116"/>
      <c r="AL544" s="116"/>
      <c r="AM544" s="116"/>
      <c r="AN544" s="116"/>
      <c r="AO544" s="116"/>
      <c r="AP544" s="116"/>
      <c r="AQ544" s="116"/>
      <c r="AR544" s="116"/>
      <c r="AS544" s="116"/>
      <c r="AT544" s="116"/>
      <c r="AU544" s="116"/>
      <c r="AV544" s="116"/>
      <c r="AW544" s="116"/>
      <c r="AX544" s="116"/>
      <c r="AY544" s="116"/>
      <c r="AZ544" s="116"/>
      <c r="BA544" s="116"/>
      <c r="BB544" s="116"/>
      <c r="BC544" s="116"/>
      <c r="BD544" s="116"/>
      <c r="BE544" s="116"/>
      <c r="BF544" s="116"/>
      <c r="BG544" s="116"/>
      <c r="BH544" s="116"/>
      <c r="BI544" s="116"/>
      <c r="BJ544" s="116"/>
      <c r="BK544" s="116"/>
      <c r="BL544" s="116"/>
      <c r="BM544" s="116"/>
      <c r="BN544" s="116"/>
      <c r="BO544" s="116"/>
      <c r="BP544" s="116"/>
      <c r="BQ544" s="116"/>
      <c r="BR544" s="116"/>
      <c r="BS544" s="116"/>
      <c r="BT544" s="116"/>
      <c r="BU544" s="116"/>
      <c r="BV544" s="116"/>
      <c r="BW544" s="116"/>
      <c r="BX544" s="116"/>
      <c r="BY544" s="116"/>
      <c r="BZ544" s="116"/>
      <c r="CA544" s="116"/>
      <c r="CB544" s="116"/>
      <c r="CC544" s="116"/>
      <c r="CD544" s="116"/>
      <c r="CE544" s="116"/>
      <c r="CF544" s="116"/>
      <c r="CG544" s="116"/>
      <c r="CH544" s="116"/>
      <c r="CI544" s="116"/>
      <c r="CJ544" s="116"/>
      <c r="CK544" s="116"/>
      <c r="CL544" s="116"/>
      <c r="CM544" s="116"/>
      <c r="CN544" s="116"/>
      <c r="CO544" s="116"/>
      <c r="CP544" s="116"/>
      <c r="CQ544" s="116"/>
      <c r="CR544" s="116"/>
      <c r="CS544" s="116"/>
      <c r="CT544" s="116"/>
      <c r="CU544" s="116"/>
      <c r="CV544" s="116"/>
      <c r="CW544" s="116"/>
      <c r="CX544" s="116"/>
      <c r="CY544" s="116"/>
      <c r="CZ544" s="116"/>
      <c r="DA544" s="116"/>
      <c r="DB544" s="116"/>
      <c r="DC544" s="116"/>
      <c r="DD544" s="116"/>
      <c r="DE544" s="116"/>
      <c r="DF544" s="116"/>
      <c r="DG544" s="116"/>
      <c r="DH544" s="116"/>
      <c r="DI544" s="116"/>
      <c r="DJ544" s="116"/>
      <c r="DK544" s="116"/>
      <c r="DL544" s="116"/>
      <c r="DM544" s="116"/>
      <c r="DN544" s="116"/>
      <c r="DO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Y544" s="116"/>
      <c r="DZ544" s="116"/>
      <c r="EA544" s="116"/>
      <c r="EB544" s="116"/>
      <c r="EC544" s="116"/>
      <c r="ED544" s="116"/>
      <c r="EE544" s="116"/>
      <c r="EF544" s="116"/>
      <c r="EG544" s="116"/>
      <c r="EH544" s="116"/>
      <c r="EI544" s="116"/>
      <c r="EJ544" s="116"/>
      <c r="EK544" s="116"/>
      <c r="EL544" s="116"/>
      <c r="EM544" s="116"/>
      <c r="EN544" s="116"/>
      <c r="EO544" s="116"/>
      <c r="EP544" s="116"/>
      <c r="EQ544" s="116"/>
      <c r="ER544" s="116"/>
      <c r="ES544" s="116"/>
      <c r="ET544" s="116"/>
      <c r="EU544" s="116"/>
      <c r="EV544" s="116"/>
      <c r="EW544" s="116"/>
      <c r="EX544" s="116"/>
      <c r="EY544" s="116"/>
      <c r="EZ544" s="116"/>
      <c r="FA544" s="116"/>
      <c r="FB544" s="116"/>
      <c r="FC544" s="116"/>
      <c r="FD544" s="116"/>
      <c r="FE544" s="116"/>
      <c r="FF544" s="116"/>
      <c r="FG544" s="116"/>
      <c r="FH544" s="116"/>
      <c r="FI544" s="116"/>
      <c r="FJ544" s="116"/>
      <c r="FK544" s="116"/>
      <c r="FL544" s="116"/>
      <c r="FM544" s="116"/>
      <c r="FN544" s="116"/>
      <c r="FO544" s="116"/>
      <c r="FP544" s="116"/>
      <c r="FQ544" s="116"/>
      <c r="FR544" s="116"/>
      <c r="FS544" s="116"/>
      <c r="FT544" s="116"/>
      <c r="FU544" s="116"/>
      <c r="FV544" s="116"/>
      <c r="FW544" s="116"/>
      <c r="FX544" s="116"/>
      <c r="FY544" s="116"/>
      <c r="FZ544" s="116"/>
      <c r="GA544" s="116"/>
      <c r="GB544" s="116"/>
      <c r="GC544" s="116"/>
      <c r="GD544" s="116"/>
      <c r="GE544" s="116"/>
      <c r="GF544" s="116"/>
      <c r="GG544" s="116"/>
      <c r="GH544" s="116"/>
      <c r="GI544" s="116"/>
    </row>
    <row r="545" spans="1:191">
      <c r="A545" s="727" t="s">
        <v>0</v>
      </c>
      <c r="B545" s="727"/>
      <c r="C545" s="9" t="s">
        <v>225</v>
      </c>
      <c r="D545" t="s">
        <v>226</v>
      </c>
      <c r="E545" s="113">
        <v>0</v>
      </c>
      <c r="F545" s="113">
        <v>0</v>
      </c>
      <c r="G545" s="113">
        <v>0</v>
      </c>
      <c r="H545" s="113">
        <v>0</v>
      </c>
      <c r="I545" s="113">
        <v>0</v>
      </c>
      <c r="J545" s="113">
        <v>0</v>
      </c>
      <c r="K545" s="113">
        <v>0</v>
      </c>
      <c r="L545" s="113">
        <v>0</v>
      </c>
      <c r="M545" s="113">
        <v>0</v>
      </c>
      <c r="N545" s="113">
        <v>0</v>
      </c>
      <c r="O545" s="113">
        <v>0</v>
      </c>
      <c r="P545" s="113">
        <v>0</v>
      </c>
      <c r="Q545" s="113">
        <v>0</v>
      </c>
      <c r="R545" s="113">
        <v>0</v>
      </c>
      <c r="S545" s="113">
        <v>0</v>
      </c>
      <c r="T545" s="113">
        <v>0</v>
      </c>
      <c r="U545" s="113">
        <v>0</v>
      </c>
      <c r="V545" s="113">
        <v>0</v>
      </c>
      <c r="W545" s="113">
        <v>0</v>
      </c>
      <c r="X545" s="113">
        <v>0</v>
      </c>
      <c r="Y545" s="113">
        <v>0</v>
      </c>
      <c r="Z545" s="113">
        <v>0</v>
      </c>
      <c r="AA545" s="113">
        <v>0</v>
      </c>
      <c r="AB545" s="113">
        <v>0</v>
      </c>
      <c r="AC545" s="113">
        <v>0</v>
      </c>
      <c r="AD545" s="113">
        <v>0</v>
      </c>
      <c r="AE545" s="113">
        <v>0</v>
      </c>
      <c r="AF545" s="113">
        <v>0</v>
      </c>
      <c r="AG545" s="113">
        <v>0</v>
      </c>
      <c r="AH545" s="113">
        <v>0</v>
      </c>
      <c r="AI545" s="113">
        <v>0</v>
      </c>
      <c r="AJ545" s="113">
        <v>0</v>
      </c>
      <c r="AK545" s="113">
        <v>0</v>
      </c>
      <c r="AL545" s="113">
        <v>0</v>
      </c>
      <c r="AM545" s="113">
        <v>0</v>
      </c>
      <c r="AN545" s="113">
        <v>0</v>
      </c>
      <c r="AO545" s="113">
        <v>0</v>
      </c>
      <c r="AP545" s="113">
        <v>0</v>
      </c>
      <c r="AQ545" s="113">
        <v>0</v>
      </c>
      <c r="AR545" s="113">
        <v>0</v>
      </c>
      <c r="AS545" s="113">
        <v>0</v>
      </c>
      <c r="AT545" s="113">
        <v>0</v>
      </c>
      <c r="AU545" s="113">
        <v>0</v>
      </c>
      <c r="AV545" s="113">
        <v>0</v>
      </c>
      <c r="AW545" s="113">
        <v>0</v>
      </c>
      <c r="AX545" s="113">
        <v>0</v>
      </c>
      <c r="AY545" s="113">
        <v>0</v>
      </c>
      <c r="AZ545" s="113">
        <v>0</v>
      </c>
      <c r="BA545" s="113">
        <v>0</v>
      </c>
      <c r="BB545" s="113">
        <v>0</v>
      </c>
      <c r="BC545" s="113">
        <v>0</v>
      </c>
      <c r="BD545" s="113">
        <v>0</v>
      </c>
      <c r="BE545" s="113">
        <v>0</v>
      </c>
      <c r="BF545" s="113">
        <v>0</v>
      </c>
      <c r="BG545" s="113">
        <v>0</v>
      </c>
      <c r="BH545" s="113">
        <v>0</v>
      </c>
      <c r="BI545" s="113">
        <v>0</v>
      </c>
      <c r="BJ545" s="113">
        <v>0</v>
      </c>
      <c r="BK545" s="113">
        <v>0</v>
      </c>
      <c r="BL545" s="113">
        <v>0</v>
      </c>
      <c r="BM545" s="113">
        <v>0</v>
      </c>
      <c r="BN545" s="113">
        <v>0</v>
      </c>
      <c r="BO545" s="113">
        <v>0</v>
      </c>
      <c r="BP545" s="113">
        <v>0</v>
      </c>
      <c r="BQ545" s="113">
        <v>0</v>
      </c>
      <c r="BR545" s="113">
        <v>0</v>
      </c>
      <c r="BS545" s="113">
        <v>0</v>
      </c>
      <c r="BT545" s="113">
        <v>0</v>
      </c>
      <c r="BU545" s="113">
        <v>0</v>
      </c>
      <c r="BV545" s="113">
        <v>0</v>
      </c>
      <c r="BW545" s="113">
        <v>0</v>
      </c>
      <c r="BX545" s="113">
        <v>0</v>
      </c>
      <c r="BY545" s="113">
        <v>0</v>
      </c>
      <c r="BZ545" s="113">
        <v>0</v>
      </c>
      <c r="CA545" s="113">
        <v>0</v>
      </c>
      <c r="CB545" s="113">
        <v>0</v>
      </c>
      <c r="CC545" s="113">
        <v>0</v>
      </c>
      <c r="CD545" s="113">
        <v>0</v>
      </c>
      <c r="CE545" s="113">
        <v>0</v>
      </c>
      <c r="CF545" s="113">
        <v>0</v>
      </c>
      <c r="CG545" s="113">
        <v>0</v>
      </c>
      <c r="CH545" s="113">
        <v>0</v>
      </c>
      <c r="CI545" s="113">
        <v>0</v>
      </c>
      <c r="CJ545" s="113">
        <v>0</v>
      </c>
      <c r="CK545" s="113">
        <v>0</v>
      </c>
      <c r="CL545" s="113">
        <v>0</v>
      </c>
      <c r="CM545" s="113">
        <v>0</v>
      </c>
      <c r="CN545" s="113">
        <v>0</v>
      </c>
      <c r="CO545" s="113">
        <v>0</v>
      </c>
      <c r="CP545" s="113">
        <v>0</v>
      </c>
      <c r="CQ545" s="113">
        <v>0</v>
      </c>
      <c r="CR545" s="113">
        <v>0</v>
      </c>
      <c r="CS545" s="113">
        <v>0</v>
      </c>
      <c r="CT545" s="113">
        <v>0</v>
      </c>
      <c r="CU545" s="113">
        <v>0</v>
      </c>
      <c r="CV545" s="113">
        <v>0</v>
      </c>
      <c r="CW545" s="113">
        <v>0</v>
      </c>
      <c r="CX545" s="113">
        <v>0</v>
      </c>
      <c r="CY545" s="113">
        <v>0</v>
      </c>
      <c r="CZ545" s="113">
        <v>0</v>
      </c>
      <c r="DA545" s="113">
        <v>0</v>
      </c>
      <c r="DB545" s="113">
        <v>0</v>
      </c>
      <c r="DC545" s="113">
        <v>0</v>
      </c>
      <c r="DD545" s="113">
        <v>0</v>
      </c>
      <c r="DE545" s="113">
        <v>0</v>
      </c>
      <c r="DF545" s="113">
        <v>0</v>
      </c>
      <c r="DG545" s="113">
        <v>0</v>
      </c>
      <c r="DH545" s="113">
        <v>0</v>
      </c>
      <c r="DI545" s="113">
        <v>0</v>
      </c>
      <c r="DJ545" s="113">
        <v>0</v>
      </c>
      <c r="DK545" s="113">
        <v>0</v>
      </c>
      <c r="DL545" s="113">
        <v>0</v>
      </c>
      <c r="DM545" s="113">
        <v>0</v>
      </c>
      <c r="DN545" s="113">
        <v>0</v>
      </c>
      <c r="DO545" s="113">
        <v>0</v>
      </c>
      <c r="DP545" s="113">
        <v>0</v>
      </c>
      <c r="DQ545" s="113">
        <v>0</v>
      </c>
      <c r="DR545" s="113">
        <v>0</v>
      </c>
      <c r="DS545" s="113">
        <v>0</v>
      </c>
      <c r="DT545" s="113">
        <v>0</v>
      </c>
      <c r="DU545" s="113">
        <v>0</v>
      </c>
      <c r="DV545" s="113">
        <v>0</v>
      </c>
      <c r="DW545" s="113">
        <v>0</v>
      </c>
      <c r="DX545" s="113">
        <v>0</v>
      </c>
      <c r="DY545" s="113">
        <v>0</v>
      </c>
      <c r="DZ545" s="113">
        <v>0</v>
      </c>
      <c r="EA545" s="113">
        <v>0</v>
      </c>
      <c r="EB545" s="113">
        <v>0</v>
      </c>
      <c r="EC545" s="113">
        <v>0</v>
      </c>
      <c r="ED545" s="113">
        <v>0</v>
      </c>
      <c r="EE545" s="113">
        <v>0</v>
      </c>
      <c r="EF545" s="113">
        <v>0</v>
      </c>
      <c r="EG545" s="113">
        <v>0</v>
      </c>
      <c r="EH545" s="113">
        <v>0</v>
      </c>
      <c r="EI545" s="113">
        <v>0</v>
      </c>
      <c r="EJ545" s="113">
        <v>0</v>
      </c>
      <c r="EK545" s="113">
        <v>0</v>
      </c>
      <c r="EL545" s="113">
        <v>0</v>
      </c>
      <c r="EM545" s="113">
        <v>0</v>
      </c>
      <c r="EN545" s="113">
        <v>0</v>
      </c>
      <c r="EO545" s="113">
        <v>0</v>
      </c>
      <c r="EP545" s="113">
        <v>9876.4</v>
      </c>
      <c r="EQ545" s="113">
        <v>0</v>
      </c>
      <c r="ER545" s="113">
        <v>0</v>
      </c>
      <c r="ES545" s="113">
        <v>0</v>
      </c>
      <c r="ET545" s="113">
        <v>0</v>
      </c>
      <c r="EU545" s="113">
        <v>0</v>
      </c>
      <c r="EV545" s="113">
        <v>0</v>
      </c>
      <c r="EW545" s="113">
        <v>0</v>
      </c>
      <c r="EX545" s="113">
        <v>0</v>
      </c>
      <c r="EY545" s="113">
        <v>0</v>
      </c>
      <c r="EZ545" s="113">
        <v>0</v>
      </c>
      <c r="FA545" s="113">
        <v>0</v>
      </c>
      <c r="FB545" s="113">
        <v>0</v>
      </c>
      <c r="FC545" s="113">
        <v>0</v>
      </c>
      <c r="FD545" s="113">
        <v>0</v>
      </c>
      <c r="FE545" s="113">
        <v>0</v>
      </c>
      <c r="FF545" s="113">
        <v>0</v>
      </c>
      <c r="FG545" s="113">
        <v>0</v>
      </c>
      <c r="FH545" s="113">
        <v>0</v>
      </c>
      <c r="FI545" s="113">
        <v>0</v>
      </c>
      <c r="FJ545" s="113">
        <v>0</v>
      </c>
      <c r="FK545" s="113">
        <v>0</v>
      </c>
      <c r="FL545" s="113">
        <v>0</v>
      </c>
      <c r="FM545" s="113">
        <v>0</v>
      </c>
      <c r="FN545" s="113">
        <v>0</v>
      </c>
      <c r="FO545" s="113">
        <v>0</v>
      </c>
      <c r="FP545" s="113">
        <v>0</v>
      </c>
      <c r="FQ545" s="113">
        <v>0</v>
      </c>
      <c r="FR545" s="113">
        <v>0</v>
      </c>
      <c r="FS545" s="113">
        <v>0</v>
      </c>
      <c r="FT545" s="113">
        <v>0</v>
      </c>
      <c r="FU545" s="113">
        <v>0</v>
      </c>
      <c r="FV545" s="113">
        <v>0</v>
      </c>
      <c r="FW545" s="113">
        <v>0</v>
      </c>
      <c r="FX545" s="113">
        <v>0</v>
      </c>
      <c r="FY545" s="113">
        <v>0</v>
      </c>
      <c r="FZ545" s="113">
        <v>0</v>
      </c>
      <c r="GA545" s="113">
        <v>0</v>
      </c>
      <c r="GB545" s="113">
        <v>0</v>
      </c>
      <c r="GC545" s="113">
        <v>0</v>
      </c>
      <c r="GD545" s="113">
        <v>0</v>
      </c>
      <c r="GE545" s="113">
        <v>0</v>
      </c>
      <c r="GF545" s="113">
        <v>0</v>
      </c>
      <c r="GG545" s="113">
        <v>0</v>
      </c>
      <c r="GH545" s="113">
        <v>0</v>
      </c>
      <c r="GI545" s="113">
        <f>SUM(E545:GH545)</f>
        <v>9876.4</v>
      </c>
    </row>
    <row r="546" spans="1:191" ht="10.5">
      <c r="A546" s="7" t="s">
        <v>645</v>
      </c>
      <c r="B546" s="726" t="s">
        <v>646</v>
      </c>
      <c r="C546" s="726"/>
      <c r="D546" s="72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  <c r="AA546" s="116"/>
      <c r="AB546" s="116"/>
      <c r="AC546" s="116"/>
      <c r="AD546" s="116"/>
      <c r="AE546" s="116"/>
      <c r="AF546" s="116"/>
      <c r="AG546" s="116"/>
      <c r="AH546" s="116"/>
      <c r="AI546" s="116"/>
      <c r="AJ546" s="116"/>
      <c r="AK546" s="116"/>
      <c r="AL546" s="116"/>
      <c r="AM546" s="116"/>
      <c r="AN546" s="116"/>
      <c r="AO546" s="116"/>
      <c r="AP546" s="116"/>
      <c r="AQ546" s="116"/>
      <c r="AR546" s="116"/>
      <c r="AS546" s="116"/>
      <c r="AT546" s="116"/>
      <c r="AU546" s="116"/>
      <c r="AV546" s="116"/>
      <c r="AW546" s="116"/>
      <c r="AX546" s="116"/>
      <c r="AY546" s="116"/>
      <c r="AZ546" s="116"/>
      <c r="BA546" s="116"/>
      <c r="BB546" s="116"/>
      <c r="BC546" s="116"/>
      <c r="BD546" s="116"/>
      <c r="BE546" s="116"/>
      <c r="BF546" s="116"/>
      <c r="BG546" s="116"/>
      <c r="BH546" s="116"/>
      <c r="BI546" s="116"/>
      <c r="BJ546" s="116"/>
      <c r="BK546" s="116"/>
      <c r="BL546" s="116"/>
      <c r="BM546" s="116"/>
      <c r="BN546" s="116"/>
      <c r="BO546" s="116"/>
      <c r="BP546" s="116"/>
      <c r="BQ546" s="116"/>
      <c r="BR546" s="116"/>
      <c r="BS546" s="116"/>
      <c r="BT546" s="116"/>
      <c r="BU546" s="116"/>
      <c r="BV546" s="116"/>
      <c r="BW546" s="116"/>
      <c r="BX546" s="116"/>
      <c r="BY546" s="116"/>
      <c r="BZ546" s="116"/>
      <c r="CA546" s="116"/>
      <c r="CB546" s="116"/>
      <c r="CC546" s="116"/>
      <c r="CD546" s="116"/>
      <c r="CE546" s="116"/>
      <c r="CF546" s="116"/>
      <c r="CG546" s="116"/>
      <c r="CH546" s="116"/>
      <c r="CI546" s="116"/>
      <c r="CJ546" s="116"/>
      <c r="CK546" s="116"/>
      <c r="CL546" s="116"/>
      <c r="CM546" s="116"/>
      <c r="CN546" s="116"/>
      <c r="CO546" s="116"/>
      <c r="CP546" s="116"/>
      <c r="CQ546" s="116"/>
      <c r="CR546" s="116"/>
      <c r="CS546" s="116"/>
      <c r="CT546" s="116"/>
      <c r="CU546" s="116"/>
      <c r="CV546" s="116"/>
      <c r="CW546" s="116"/>
      <c r="CX546" s="116"/>
      <c r="CY546" s="116"/>
      <c r="CZ546" s="116"/>
      <c r="DA546" s="116"/>
      <c r="DB546" s="116"/>
      <c r="DC546" s="116"/>
      <c r="DD546" s="116"/>
      <c r="DE546" s="116"/>
      <c r="DF546" s="116"/>
      <c r="DG546" s="116"/>
      <c r="DH546" s="116"/>
      <c r="DI546" s="116"/>
      <c r="DJ546" s="116"/>
      <c r="DK546" s="116"/>
      <c r="DL546" s="116"/>
      <c r="DM546" s="116"/>
      <c r="DN546" s="116"/>
      <c r="DO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Y546" s="116"/>
      <c r="DZ546" s="116"/>
      <c r="EA546" s="116"/>
      <c r="EB546" s="116"/>
      <c r="EC546" s="116"/>
      <c r="ED546" s="116"/>
      <c r="EE546" s="116"/>
      <c r="EF546" s="116"/>
      <c r="EG546" s="116"/>
      <c r="EH546" s="116"/>
      <c r="EI546" s="116"/>
      <c r="EJ546" s="116"/>
      <c r="EK546" s="116"/>
      <c r="EL546" s="116"/>
      <c r="EM546" s="116"/>
      <c r="EN546" s="116"/>
      <c r="EO546" s="116"/>
      <c r="EP546" s="116"/>
      <c r="EQ546" s="116"/>
      <c r="ER546" s="116"/>
      <c r="ES546" s="116"/>
      <c r="ET546" s="116"/>
      <c r="EU546" s="116"/>
      <c r="EV546" s="116"/>
      <c r="EW546" s="116"/>
      <c r="EX546" s="116"/>
      <c r="EY546" s="116"/>
      <c r="EZ546" s="116"/>
      <c r="FA546" s="116"/>
      <c r="FB546" s="116"/>
      <c r="FC546" s="116"/>
      <c r="FD546" s="116"/>
      <c r="FE546" s="116"/>
      <c r="FF546" s="116"/>
      <c r="FG546" s="116"/>
      <c r="FH546" s="116"/>
      <c r="FI546" s="116"/>
      <c r="FJ546" s="116"/>
      <c r="FK546" s="116"/>
      <c r="FL546" s="116"/>
      <c r="FM546" s="116"/>
      <c r="FN546" s="116"/>
      <c r="FO546" s="116"/>
      <c r="FP546" s="116"/>
      <c r="FQ546" s="116"/>
      <c r="FR546" s="116"/>
      <c r="FS546" s="116"/>
      <c r="FT546" s="116"/>
      <c r="FU546" s="116"/>
      <c r="FV546" s="116"/>
      <c r="FW546" s="116"/>
      <c r="FX546" s="116"/>
      <c r="FY546" s="116"/>
      <c r="FZ546" s="116"/>
      <c r="GA546" s="116"/>
      <c r="GB546" s="116"/>
      <c r="GC546" s="116"/>
      <c r="GD546" s="116"/>
      <c r="GE546" s="116"/>
      <c r="GF546" s="116"/>
      <c r="GG546" s="116"/>
      <c r="GH546" s="116"/>
      <c r="GI546" s="116"/>
    </row>
    <row r="547" spans="1:191">
      <c r="A547" s="727" t="s">
        <v>0</v>
      </c>
      <c r="B547" s="727"/>
      <c r="C547" s="9" t="s">
        <v>207</v>
      </c>
      <c r="D547" t="s">
        <v>208</v>
      </c>
      <c r="E547" s="113">
        <v>0</v>
      </c>
      <c r="F547" s="113">
        <v>0</v>
      </c>
      <c r="G547" s="113">
        <v>0</v>
      </c>
      <c r="H547" s="113">
        <v>0</v>
      </c>
      <c r="I547" s="113">
        <v>0</v>
      </c>
      <c r="J547" s="113">
        <v>0</v>
      </c>
      <c r="K547" s="113">
        <v>0</v>
      </c>
      <c r="L547" s="113">
        <v>0</v>
      </c>
      <c r="M547" s="113">
        <v>0</v>
      </c>
      <c r="N547" s="113">
        <v>0</v>
      </c>
      <c r="O547" s="113">
        <v>0</v>
      </c>
      <c r="P547" s="113">
        <v>0</v>
      </c>
      <c r="Q547" s="113">
        <v>0</v>
      </c>
      <c r="R547" s="113">
        <v>0</v>
      </c>
      <c r="S547" s="113">
        <v>0</v>
      </c>
      <c r="T547" s="113">
        <v>0</v>
      </c>
      <c r="U547" s="113">
        <v>0</v>
      </c>
      <c r="V547" s="113">
        <v>0</v>
      </c>
      <c r="W547" s="113">
        <v>0</v>
      </c>
      <c r="X547" s="113">
        <v>0</v>
      </c>
      <c r="Y547" s="113">
        <v>0</v>
      </c>
      <c r="Z547" s="113">
        <v>0</v>
      </c>
      <c r="AA547" s="113">
        <v>0</v>
      </c>
      <c r="AB547" s="113">
        <v>0</v>
      </c>
      <c r="AC547" s="113">
        <v>0</v>
      </c>
      <c r="AD547" s="113">
        <v>0</v>
      </c>
      <c r="AE547" s="113">
        <v>0</v>
      </c>
      <c r="AF547" s="113">
        <v>0</v>
      </c>
      <c r="AG547" s="113">
        <v>0</v>
      </c>
      <c r="AH547" s="113">
        <v>0</v>
      </c>
      <c r="AI547" s="113">
        <v>0</v>
      </c>
      <c r="AJ547" s="113">
        <v>0</v>
      </c>
      <c r="AK547" s="113">
        <v>0</v>
      </c>
      <c r="AL547" s="113">
        <v>0</v>
      </c>
      <c r="AM547" s="113">
        <v>215.8</v>
      </c>
      <c r="AN547" s="113">
        <v>0</v>
      </c>
      <c r="AO547" s="113">
        <v>0</v>
      </c>
      <c r="AP547" s="113">
        <v>0</v>
      </c>
      <c r="AQ547" s="113">
        <v>0</v>
      </c>
      <c r="AR547" s="113">
        <v>0</v>
      </c>
      <c r="AS547" s="113">
        <v>0</v>
      </c>
      <c r="AT547" s="113">
        <v>0</v>
      </c>
      <c r="AU547" s="113">
        <v>0</v>
      </c>
      <c r="AV547" s="113">
        <v>0</v>
      </c>
      <c r="AW547" s="113">
        <v>0</v>
      </c>
      <c r="AX547" s="113">
        <v>0</v>
      </c>
      <c r="AY547" s="113">
        <v>0</v>
      </c>
      <c r="AZ547" s="113">
        <v>0</v>
      </c>
      <c r="BA547" s="113">
        <v>0</v>
      </c>
      <c r="BB547" s="113">
        <v>0</v>
      </c>
      <c r="BC547" s="113">
        <v>0</v>
      </c>
      <c r="BD547" s="113">
        <v>0</v>
      </c>
      <c r="BE547" s="113">
        <v>0</v>
      </c>
      <c r="BF547" s="113">
        <v>0</v>
      </c>
      <c r="BG547" s="113">
        <v>0</v>
      </c>
      <c r="BH547" s="113">
        <v>0</v>
      </c>
      <c r="BI547" s="113">
        <v>0</v>
      </c>
      <c r="BJ547" s="113">
        <v>0</v>
      </c>
      <c r="BK547" s="113">
        <v>0</v>
      </c>
      <c r="BL547" s="113">
        <v>0</v>
      </c>
      <c r="BM547" s="113">
        <v>0</v>
      </c>
      <c r="BN547" s="113">
        <v>0</v>
      </c>
      <c r="BO547" s="113">
        <v>0</v>
      </c>
      <c r="BP547" s="113">
        <v>0</v>
      </c>
      <c r="BQ547" s="113">
        <v>0</v>
      </c>
      <c r="BR547" s="113">
        <v>0</v>
      </c>
      <c r="BS547" s="113">
        <v>0</v>
      </c>
      <c r="BT547" s="113">
        <v>0</v>
      </c>
      <c r="BU547" s="113">
        <v>0</v>
      </c>
      <c r="BV547" s="113">
        <v>0</v>
      </c>
      <c r="BW547" s="113">
        <v>0</v>
      </c>
      <c r="BX547" s="113">
        <v>0</v>
      </c>
      <c r="BY547" s="113">
        <v>0</v>
      </c>
      <c r="BZ547" s="113">
        <v>0</v>
      </c>
      <c r="CA547" s="113">
        <v>0</v>
      </c>
      <c r="CB547" s="113">
        <v>0</v>
      </c>
      <c r="CC547" s="113">
        <v>0</v>
      </c>
      <c r="CD547" s="113">
        <v>0</v>
      </c>
      <c r="CE547" s="113">
        <v>0</v>
      </c>
      <c r="CF547" s="113">
        <v>0</v>
      </c>
      <c r="CG547" s="113">
        <v>0</v>
      </c>
      <c r="CH547" s="113">
        <v>0</v>
      </c>
      <c r="CI547" s="113">
        <v>0</v>
      </c>
      <c r="CJ547" s="113">
        <v>0</v>
      </c>
      <c r="CK547" s="113">
        <v>0</v>
      </c>
      <c r="CL547" s="113">
        <v>0</v>
      </c>
      <c r="CM547" s="113">
        <v>0</v>
      </c>
      <c r="CN547" s="113">
        <v>0</v>
      </c>
      <c r="CO547" s="113">
        <v>0</v>
      </c>
      <c r="CP547" s="113">
        <v>0</v>
      </c>
      <c r="CQ547" s="113">
        <v>0</v>
      </c>
      <c r="CR547" s="113">
        <v>0</v>
      </c>
      <c r="CS547" s="113">
        <v>0</v>
      </c>
      <c r="CT547" s="113">
        <v>0</v>
      </c>
      <c r="CU547" s="113">
        <v>0</v>
      </c>
      <c r="CV547" s="113">
        <v>0</v>
      </c>
      <c r="CW547" s="113">
        <v>0</v>
      </c>
      <c r="CX547" s="113">
        <v>0</v>
      </c>
      <c r="CY547" s="113">
        <v>0</v>
      </c>
      <c r="CZ547" s="113">
        <v>0</v>
      </c>
      <c r="DA547" s="113">
        <v>0</v>
      </c>
      <c r="DB547" s="113">
        <v>0</v>
      </c>
      <c r="DC547" s="113">
        <v>0</v>
      </c>
      <c r="DD547" s="113">
        <v>0</v>
      </c>
      <c r="DE547" s="113">
        <v>0</v>
      </c>
      <c r="DF547" s="113">
        <v>0</v>
      </c>
      <c r="DG547" s="113">
        <v>0</v>
      </c>
      <c r="DH547" s="113">
        <v>0</v>
      </c>
      <c r="DI547" s="113">
        <v>0</v>
      </c>
      <c r="DJ547" s="113">
        <v>0</v>
      </c>
      <c r="DK547" s="113">
        <v>0</v>
      </c>
      <c r="DL547" s="113">
        <v>0</v>
      </c>
      <c r="DM547" s="113">
        <v>0</v>
      </c>
      <c r="DN547" s="113">
        <v>0</v>
      </c>
      <c r="DO547" s="113">
        <v>0</v>
      </c>
      <c r="DP547" s="113">
        <v>0</v>
      </c>
      <c r="DQ547" s="113">
        <v>0</v>
      </c>
      <c r="DR547" s="113">
        <v>0</v>
      </c>
      <c r="DS547" s="113">
        <v>0</v>
      </c>
      <c r="DT547" s="113">
        <v>0</v>
      </c>
      <c r="DU547" s="113">
        <v>0</v>
      </c>
      <c r="DV547" s="113">
        <v>0</v>
      </c>
      <c r="DW547" s="113">
        <v>0</v>
      </c>
      <c r="DX547" s="113">
        <v>0</v>
      </c>
      <c r="DY547" s="113">
        <v>0</v>
      </c>
      <c r="DZ547" s="113">
        <v>0</v>
      </c>
      <c r="EA547" s="113">
        <v>0</v>
      </c>
      <c r="EB547" s="113">
        <v>0</v>
      </c>
      <c r="EC547" s="113">
        <v>0</v>
      </c>
      <c r="ED547" s="113">
        <v>0</v>
      </c>
      <c r="EE547" s="113">
        <v>0</v>
      </c>
      <c r="EF547" s="113">
        <v>0</v>
      </c>
      <c r="EG547" s="113">
        <v>0</v>
      </c>
      <c r="EH547" s="113">
        <v>0</v>
      </c>
      <c r="EI547" s="113">
        <v>0</v>
      </c>
      <c r="EJ547" s="113">
        <v>0</v>
      </c>
      <c r="EK547" s="113">
        <v>0</v>
      </c>
      <c r="EL547" s="113">
        <v>0</v>
      </c>
      <c r="EM547" s="113">
        <v>0</v>
      </c>
      <c r="EN547" s="113">
        <v>0</v>
      </c>
      <c r="EO547" s="113">
        <v>0</v>
      </c>
      <c r="EP547" s="113">
        <v>0</v>
      </c>
      <c r="EQ547" s="113">
        <v>0</v>
      </c>
      <c r="ER547" s="113">
        <v>0</v>
      </c>
      <c r="ES547" s="113">
        <v>0</v>
      </c>
      <c r="ET547" s="113">
        <v>0</v>
      </c>
      <c r="EU547" s="113">
        <v>0</v>
      </c>
      <c r="EV547" s="113">
        <v>0</v>
      </c>
      <c r="EW547" s="113">
        <v>0</v>
      </c>
      <c r="EX547" s="113">
        <v>0</v>
      </c>
      <c r="EY547" s="113">
        <v>0</v>
      </c>
      <c r="EZ547" s="113">
        <v>0</v>
      </c>
      <c r="FA547" s="113">
        <v>0</v>
      </c>
      <c r="FB547" s="113">
        <v>0</v>
      </c>
      <c r="FC547" s="113">
        <v>0</v>
      </c>
      <c r="FD547" s="113">
        <v>0</v>
      </c>
      <c r="FE547" s="113">
        <v>0</v>
      </c>
      <c r="FF547" s="113">
        <v>0</v>
      </c>
      <c r="FG547" s="113">
        <v>0</v>
      </c>
      <c r="FH547" s="113">
        <v>0</v>
      </c>
      <c r="FI547" s="113">
        <v>0</v>
      </c>
      <c r="FJ547" s="113">
        <v>0</v>
      </c>
      <c r="FK547" s="113">
        <v>0</v>
      </c>
      <c r="FL547" s="113">
        <v>0</v>
      </c>
      <c r="FM547" s="113">
        <v>0</v>
      </c>
      <c r="FN547" s="113">
        <v>0</v>
      </c>
      <c r="FO547" s="113">
        <v>0</v>
      </c>
      <c r="FP547" s="113">
        <v>0</v>
      </c>
      <c r="FQ547" s="113">
        <v>0</v>
      </c>
      <c r="FR547" s="113">
        <v>0</v>
      </c>
      <c r="FS547" s="113">
        <v>0</v>
      </c>
      <c r="FT547" s="113">
        <v>0</v>
      </c>
      <c r="FU547" s="113">
        <v>0</v>
      </c>
      <c r="FV547" s="113">
        <v>0</v>
      </c>
      <c r="FW547" s="113">
        <v>0</v>
      </c>
      <c r="FX547" s="113">
        <v>0</v>
      </c>
      <c r="FY547" s="113">
        <v>0</v>
      </c>
      <c r="FZ547" s="113">
        <v>0</v>
      </c>
      <c r="GA547" s="113">
        <v>0</v>
      </c>
      <c r="GB547" s="113">
        <v>0</v>
      </c>
      <c r="GC547" s="113">
        <v>0</v>
      </c>
      <c r="GD547" s="113">
        <v>0</v>
      </c>
      <c r="GE547" s="113">
        <v>0</v>
      </c>
      <c r="GF547" s="113">
        <v>0</v>
      </c>
      <c r="GG547" s="113">
        <v>0</v>
      </c>
      <c r="GH547" s="113">
        <v>0</v>
      </c>
      <c r="GI547" s="113">
        <f>SUM(E547:GH547)</f>
        <v>215.8</v>
      </c>
    </row>
    <row r="548" spans="1:191">
      <c r="A548" s="727" t="s">
        <v>0</v>
      </c>
      <c r="B548" s="727"/>
      <c r="C548" s="9" t="s">
        <v>223</v>
      </c>
      <c r="D548" t="s">
        <v>224</v>
      </c>
      <c r="E548" s="113">
        <v>0</v>
      </c>
      <c r="F548" s="113">
        <v>0</v>
      </c>
      <c r="G548" s="113">
        <v>0</v>
      </c>
      <c r="H548" s="113">
        <v>0</v>
      </c>
      <c r="I548" s="113">
        <v>1597352.28</v>
      </c>
      <c r="J548" s="113">
        <v>0</v>
      </c>
      <c r="K548" s="113">
        <v>0</v>
      </c>
      <c r="L548" s="113">
        <v>0</v>
      </c>
      <c r="M548" s="113">
        <v>0</v>
      </c>
      <c r="N548" s="113">
        <v>0</v>
      </c>
      <c r="O548" s="113">
        <v>0</v>
      </c>
      <c r="P548" s="113">
        <v>0</v>
      </c>
      <c r="Q548" s="113">
        <v>0</v>
      </c>
      <c r="R548" s="113">
        <v>0</v>
      </c>
      <c r="S548" s="113">
        <v>0</v>
      </c>
      <c r="T548" s="113">
        <v>0</v>
      </c>
      <c r="U548" s="113">
        <v>87800</v>
      </c>
      <c r="V548" s="113">
        <v>0</v>
      </c>
      <c r="W548" s="113">
        <v>0</v>
      </c>
      <c r="X548" s="113">
        <v>0</v>
      </c>
      <c r="Y548" s="113">
        <v>0</v>
      </c>
      <c r="Z548" s="113">
        <v>0</v>
      </c>
      <c r="AA548" s="113">
        <v>0</v>
      </c>
      <c r="AB548" s="113">
        <v>0</v>
      </c>
      <c r="AC548" s="113">
        <v>0</v>
      </c>
      <c r="AD548" s="113">
        <v>0</v>
      </c>
      <c r="AE548" s="113">
        <v>0</v>
      </c>
      <c r="AF548" s="113">
        <v>0</v>
      </c>
      <c r="AG548" s="113">
        <v>0</v>
      </c>
      <c r="AH548" s="113">
        <v>0</v>
      </c>
      <c r="AI548" s="113">
        <v>0</v>
      </c>
      <c r="AJ548" s="113">
        <v>0</v>
      </c>
      <c r="AK548" s="113">
        <v>0</v>
      </c>
      <c r="AL548" s="113">
        <v>0</v>
      </c>
      <c r="AM548" s="113">
        <v>0</v>
      </c>
      <c r="AN548" s="113">
        <v>0</v>
      </c>
      <c r="AO548" s="113">
        <v>0</v>
      </c>
      <c r="AP548" s="113">
        <v>0</v>
      </c>
      <c r="AQ548" s="113">
        <v>0</v>
      </c>
      <c r="AR548" s="113">
        <v>0</v>
      </c>
      <c r="AS548" s="113">
        <v>0</v>
      </c>
      <c r="AT548" s="113">
        <v>0</v>
      </c>
      <c r="AU548" s="113">
        <v>0</v>
      </c>
      <c r="AV548" s="113">
        <v>0</v>
      </c>
      <c r="AW548" s="113">
        <v>0</v>
      </c>
      <c r="AX548" s="113">
        <v>0</v>
      </c>
      <c r="AY548" s="113">
        <v>0</v>
      </c>
      <c r="AZ548" s="113">
        <v>0</v>
      </c>
      <c r="BA548" s="113">
        <v>0</v>
      </c>
      <c r="BB548" s="113">
        <v>0</v>
      </c>
      <c r="BC548" s="113">
        <v>0</v>
      </c>
      <c r="BD548" s="113">
        <v>0</v>
      </c>
      <c r="BE548" s="113">
        <v>0</v>
      </c>
      <c r="BF548" s="113">
        <v>0</v>
      </c>
      <c r="BG548" s="113">
        <v>0</v>
      </c>
      <c r="BH548" s="113">
        <v>0</v>
      </c>
      <c r="BI548" s="113">
        <v>0</v>
      </c>
      <c r="BJ548" s="113">
        <v>0</v>
      </c>
      <c r="BK548" s="113">
        <v>0</v>
      </c>
      <c r="BL548" s="113">
        <v>0</v>
      </c>
      <c r="BM548" s="113">
        <v>0</v>
      </c>
      <c r="BN548" s="113">
        <v>0</v>
      </c>
      <c r="BO548" s="113">
        <v>0</v>
      </c>
      <c r="BP548" s="113">
        <v>0</v>
      </c>
      <c r="BQ548" s="113">
        <v>0</v>
      </c>
      <c r="BR548" s="113">
        <v>0</v>
      </c>
      <c r="BS548" s="113">
        <v>0</v>
      </c>
      <c r="BT548" s="113">
        <v>0</v>
      </c>
      <c r="BU548" s="113">
        <v>0</v>
      </c>
      <c r="BV548" s="113">
        <v>0</v>
      </c>
      <c r="BW548" s="113">
        <v>0</v>
      </c>
      <c r="BX548" s="113">
        <v>0</v>
      </c>
      <c r="BY548" s="113">
        <v>0</v>
      </c>
      <c r="BZ548" s="113">
        <v>0</v>
      </c>
      <c r="CA548" s="113">
        <v>0</v>
      </c>
      <c r="CB548" s="113">
        <v>0</v>
      </c>
      <c r="CC548" s="113">
        <v>0</v>
      </c>
      <c r="CD548" s="113">
        <v>0</v>
      </c>
      <c r="CE548" s="113">
        <v>0</v>
      </c>
      <c r="CF548" s="113">
        <v>0</v>
      </c>
      <c r="CG548" s="113">
        <v>0</v>
      </c>
      <c r="CH548" s="113">
        <v>0</v>
      </c>
      <c r="CI548" s="113">
        <v>0</v>
      </c>
      <c r="CJ548" s="113">
        <v>0</v>
      </c>
      <c r="CK548" s="113">
        <v>0</v>
      </c>
      <c r="CL548" s="113">
        <v>0</v>
      </c>
      <c r="CM548" s="113">
        <v>0</v>
      </c>
      <c r="CN548" s="113">
        <v>0</v>
      </c>
      <c r="CO548" s="113">
        <v>0</v>
      </c>
      <c r="CP548" s="113">
        <v>0</v>
      </c>
      <c r="CQ548" s="113">
        <v>0</v>
      </c>
      <c r="CR548" s="113">
        <v>0</v>
      </c>
      <c r="CS548" s="113">
        <v>0</v>
      </c>
      <c r="CT548" s="113">
        <v>0</v>
      </c>
      <c r="CU548" s="113">
        <v>0</v>
      </c>
      <c r="CV548" s="113">
        <v>0</v>
      </c>
      <c r="CW548" s="113">
        <v>0</v>
      </c>
      <c r="CX548" s="113">
        <v>0</v>
      </c>
      <c r="CY548" s="113">
        <v>0</v>
      </c>
      <c r="CZ548" s="113">
        <v>0</v>
      </c>
      <c r="DA548" s="113">
        <v>0</v>
      </c>
      <c r="DB548" s="113">
        <v>0</v>
      </c>
      <c r="DC548" s="113">
        <v>0</v>
      </c>
      <c r="DD548" s="113">
        <v>0</v>
      </c>
      <c r="DE548" s="113">
        <v>0</v>
      </c>
      <c r="DF548" s="113">
        <v>0</v>
      </c>
      <c r="DG548" s="113">
        <v>78854.7</v>
      </c>
      <c r="DH548" s="113">
        <v>0</v>
      </c>
      <c r="DI548" s="113">
        <v>0</v>
      </c>
      <c r="DJ548" s="113">
        <v>0</v>
      </c>
      <c r="DK548" s="113">
        <v>0</v>
      </c>
      <c r="DL548" s="113">
        <v>0</v>
      </c>
      <c r="DM548" s="113">
        <v>139398.21</v>
      </c>
      <c r="DN548" s="113">
        <v>0</v>
      </c>
      <c r="DO548" s="113">
        <v>0</v>
      </c>
      <c r="DP548" s="113">
        <v>0</v>
      </c>
      <c r="DQ548" s="113">
        <v>0</v>
      </c>
      <c r="DR548" s="113">
        <v>0</v>
      </c>
      <c r="DS548" s="113">
        <v>0</v>
      </c>
      <c r="DT548" s="113">
        <v>0</v>
      </c>
      <c r="DU548" s="113">
        <v>0</v>
      </c>
      <c r="DV548" s="113">
        <v>0</v>
      </c>
      <c r="DW548" s="113">
        <v>0</v>
      </c>
      <c r="DX548" s="113">
        <v>0</v>
      </c>
      <c r="DY548" s="113">
        <v>0</v>
      </c>
      <c r="DZ548" s="113">
        <v>0</v>
      </c>
      <c r="EA548" s="113">
        <v>0</v>
      </c>
      <c r="EB548" s="113">
        <v>0</v>
      </c>
      <c r="EC548" s="113">
        <v>0</v>
      </c>
      <c r="ED548" s="113">
        <v>0</v>
      </c>
      <c r="EE548" s="113">
        <v>0</v>
      </c>
      <c r="EF548" s="113">
        <v>0</v>
      </c>
      <c r="EG548" s="113">
        <v>0</v>
      </c>
      <c r="EH548" s="113">
        <v>0</v>
      </c>
      <c r="EI548" s="113">
        <v>0</v>
      </c>
      <c r="EJ548" s="113">
        <v>0</v>
      </c>
      <c r="EK548" s="113">
        <v>0</v>
      </c>
      <c r="EL548" s="113">
        <v>0</v>
      </c>
      <c r="EM548" s="113">
        <v>0</v>
      </c>
      <c r="EN548" s="113">
        <v>0</v>
      </c>
      <c r="EO548" s="113">
        <v>0</v>
      </c>
      <c r="EP548" s="113">
        <v>0</v>
      </c>
      <c r="EQ548" s="113">
        <v>0</v>
      </c>
      <c r="ER548" s="113">
        <v>0</v>
      </c>
      <c r="ES548" s="113">
        <v>0</v>
      </c>
      <c r="ET548" s="113">
        <v>0</v>
      </c>
      <c r="EU548" s="113">
        <v>0</v>
      </c>
      <c r="EV548" s="113">
        <v>0</v>
      </c>
      <c r="EW548" s="113">
        <v>0</v>
      </c>
      <c r="EX548" s="113">
        <v>0</v>
      </c>
      <c r="EY548" s="113">
        <v>0</v>
      </c>
      <c r="EZ548" s="113">
        <v>0</v>
      </c>
      <c r="FA548" s="113">
        <v>0</v>
      </c>
      <c r="FB548" s="113">
        <v>0</v>
      </c>
      <c r="FC548" s="113">
        <v>0</v>
      </c>
      <c r="FD548" s="113">
        <v>0</v>
      </c>
      <c r="FE548" s="113">
        <v>0</v>
      </c>
      <c r="FF548" s="113">
        <v>0</v>
      </c>
      <c r="FG548" s="113">
        <v>0</v>
      </c>
      <c r="FH548" s="113">
        <v>0</v>
      </c>
      <c r="FI548" s="113">
        <v>0</v>
      </c>
      <c r="FJ548" s="113">
        <v>0</v>
      </c>
      <c r="FK548" s="113">
        <v>0</v>
      </c>
      <c r="FL548" s="113">
        <v>0</v>
      </c>
      <c r="FM548" s="113">
        <v>0</v>
      </c>
      <c r="FN548" s="113">
        <v>0</v>
      </c>
      <c r="FO548" s="113">
        <v>0</v>
      </c>
      <c r="FP548" s="113">
        <v>0</v>
      </c>
      <c r="FQ548" s="113">
        <v>0</v>
      </c>
      <c r="FR548" s="113">
        <v>0</v>
      </c>
      <c r="FS548" s="113">
        <v>0</v>
      </c>
      <c r="FT548" s="113">
        <v>0</v>
      </c>
      <c r="FU548" s="113">
        <v>0</v>
      </c>
      <c r="FV548" s="113">
        <v>0</v>
      </c>
      <c r="FW548" s="113">
        <v>15000</v>
      </c>
      <c r="FX548" s="113">
        <v>0</v>
      </c>
      <c r="FY548" s="113">
        <v>0</v>
      </c>
      <c r="FZ548" s="113">
        <v>0</v>
      </c>
      <c r="GA548" s="113">
        <v>0</v>
      </c>
      <c r="GB548" s="113">
        <v>0</v>
      </c>
      <c r="GC548" s="113">
        <v>0</v>
      </c>
      <c r="GD548" s="113">
        <v>0</v>
      </c>
      <c r="GE548" s="113">
        <v>0</v>
      </c>
      <c r="GF548" s="113">
        <v>0</v>
      </c>
      <c r="GG548" s="113">
        <v>0</v>
      </c>
      <c r="GH548" s="113">
        <v>0</v>
      </c>
      <c r="GI548" s="113">
        <f>SUM(E548:GH548)</f>
        <v>1918405.19</v>
      </c>
    </row>
    <row r="549" spans="1:191">
      <c r="A549" s="727" t="s">
        <v>0</v>
      </c>
      <c r="B549" s="727"/>
      <c r="C549" s="9" t="s">
        <v>225</v>
      </c>
      <c r="D549" t="s">
        <v>226</v>
      </c>
      <c r="E549" s="113">
        <v>0</v>
      </c>
      <c r="F549" s="113">
        <v>0</v>
      </c>
      <c r="G549" s="113">
        <v>0</v>
      </c>
      <c r="H549" s="113">
        <v>0</v>
      </c>
      <c r="I549" s="113">
        <v>12623.45</v>
      </c>
      <c r="J549" s="113">
        <v>0</v>
      </c>
      <c r="K549" s="113">
        <v>0</v>
      </c>
      <c r="L549" s="113">
        <v>0</v>
      </c>
      <c r="M549" s="113">
        <v>0</v>
      </c>
      <c r="N549" s="113">
        <v>0</v>
      </c>
      <c r="O549" s="113">
        <v>0</v>
      </c>
      <c r="P549" s="113">
        <v>0</v>
      </c>
      <c r="Q549" s="113">
        <v>0</v>
      </c>
      <c r="R549" s="113">
        <v>0</v>
      </c>
      <c r="S549" s="113">
        <v>0</v>
      </c>
      <c r="T549" s="113">
        <v>0</v>
      </c>
      <c r="U549" s="113">
        <v>0</v>
      </c>
      <c r="V549" s="113">
        <v>0</v>
      </c>
      <c r="W549" s="113">
        <v>0</v>
      </c>
      <c r="X549" s="113">
        <v>0</v>
      </c>
      <c r="Y549" s="113">
        <v>0</v>
      </c>
      <c r="Z549" s="113">
        <v>0</v>
      </c>
      <c r="AA549" s="113">
        <v>0</v>
      </c>
      <c r="AB549" s="113">
        <v>0</v>
      </c>
      <c r="AC549" s="113">
        <v>0</v>
      </c>
      <c r="AD549" s="113">
        <v>0</v>
      </c>
      <c r="AE549" s="113">
        <v>0</v>
      </c>
      <c r="AF549" s="113">
        <v>0</v>
      </c>
      <c r="AG549" s="113">
        <v>0</v>
      </c>
      <c r="AH549" s="113">
        <v>0</v>
      </c>
      <c r="AI549" s="113">
        <v>0</v>
      </c>
      <c r="AJ549" s="113">
        <v>0</v>
      </c>
      <c r="AK549" s="113">
        <v>2000</v>
      </c>
      <c r="AL549" s="113">
        <v>0</v>
      </c>
      <c r="AM549" s="113">
        <v>36050</v>
      </c>
      <c r="AN549" s="113">
        <v>0</v>
      </c>
      <c r="AO549" s="113">
        <v>0</v>
      </c>
      <c r="AP549" s="113">
        <v>0</v>
      </c>
      <c r="AQ549" s="113">
        <v>0</v>
      </c>
      <c r="AR549" s="113">
        <v>0</v>
      </c>
      <c r="AS549" s="113">
        <v>0</v>
      </c>
      <c r="AT549" s="113">
        <v>0</v>
      </c>
      <c r="AU549" s="113">
        <v>0</v>
      </c>
      <c r="AV549" s="113">
        <v>0</v>
      </c>
      <c r="AW549" s="113">
        <v>0</v>
      </c>
      <c r="AX549" s="113">
        <v>0</v>
      </c>
      <c r="AY549" s="113">
        <v>0</v>
      </c>
      <c r="AZ549" s="113">
        <v>0</v>
      </c>
      <c r="BA549" s="113">
        <v>0</v>
      </c>
      <c r="BB549" s="113">
        <v>0</v>
      </c>
      <c r="BC549" s="113">
        <v>0</v>
      </c>
      <c r="BD549" s="113">
        <v>0</v>
      </c>
      <c r="BE549" s="113">
        <v>0</v>
      </c>
      <c r="BF549" s="113">
        <v>0</v>
      </c>
      <c r="BG549" s="113">
        <v>12000</v>
      </c>
      <c r="BH549" s="113">
        <v>0</v>
      </c>
      <c r="BI549" s="113">
        <v>0</v>
      </c>
      <c r="BJ549" s="113">
        <v>0</v>
      </c>
      <c r="BK549" s="113">
        <v>0</v>
      </c>
      <c r="BL549" s="113">
        <v>0</v>
      </c>
      <c r="BM549" s="113">
        <v>0</v>
      </c>
      <c r="BN549" s="113">
        <v>0</v>
      </c>
      <c r="BO549" s="113">
        <v>0</v>
      </c>
      <c r="BP549" s="113">
        <v>0</v>
      </c>
      <c r="BQ549" s="113">
        <v>0</v>
      </c>
      <c r="BR549" s="113">
        <v>0</v>
      </c>
      <c r="BS549" s="113">
        <v>0</v>
      </c>
      <c r="BT549" s="113">
        <v>0</v>
      </c>
      <c r="BU549" s="113">
        <v>0</v>
      </c>
      <c r="BV549" s="113">
        <v>0</v>
      </c>
      <c r="BW549" s="113">
        <v>0</v>
      </c>
      <c r="BX549" s="113">
        <v>0</v>
      </c>
      <c r="BY549" s="113">
        <v>0</v>
      </c>
      <c r="BZ549" s="113">
        <v>11569</v>
      </c>
      <c r="CA549" s="113">
        <v>0</v>
      </c>
      <c r="CB549" s="113">
        <v>0</v>
      </c>
      <c r="CC549" s="113">
        <v>0</v>
      </c>
      <c r="CD549" s="113">
        <v>0</v>
      </c>
      <c r="CE549" s="113">
        <v>0</v>
      </c>
      <c r="CF549" s="113">
        <v>0</v>
      </c>
      <c r="CG549" s="113">
        <v>0</v>
      </c>
      <c r="CH549" s="113">
        <v>0</v>
      </c>
      <c r="CI549" s="113">
        <v>0</v>
      </c>
      <c r="CJ549" s="113">
        <v>0</v>
      </c>
      <c r="CK549" s="113">
        <v>0</v>
      </c>
      <c r="CL549" s="113">
        <v>0</v>
      </c>
      <c r="CM549" s="113">
        <v>0</v>
      </c>
      <c r="CN549" s="113">
        <v>0</v>
      </c>
      <c r="CO549" s="113">
        <v>0</v>
      </c>
      <c r="CP549" s="113">
        <v>0</v>
      </c>
      <c r="CQ549" s="113">
        <v>0</v>
      </c>
      <c r="CR549" s="113">
        <v>0</v>
      </c>
      <c r="CS549" s="113">
        <v>0</v>
      </c>
      <c r="CT549" s="113">
        <v>0</v>
      </c>
      <c r="CU549" s="113">
        <v>0</v>
      </c>
      <c r="CV549" s="113">
        <v>0</v>
      </c>
      <c r="CW549" s="113">
        <v>0</v>
      </c>
      <c r="CX549" s="113">
        <v>0</v>
      </c>
      <c r="CY549" s="113">
        <v>0</v>
      </c>
      <c r="CZ549" s="113">
        <v>9035.5499999999993</v>
      </c>
      <c r="DA549" s="113">
        <v>0</v>
      </c>
      <c r="DB549" s="113">
        <v>0</v>
      </c>
      <c r="DC549" s="113">
        <v>0</v>
      </c>
      <c r="DD549" s="113">
        <v>29949.1</v>
      </c>
      <c r="DE549" s="113">
        <v>0</v>
      </c>
      <c r="DF549" s="113">
        <v>0</v>
      </c>
      <c r="DG549" s="113">
        <v>0</v>
      </c>
      <c r="DH549" s="113">
        <v>0</v>
      </c>
      <c r="DI549" s="113">
        <v>6619.65</v>
      </c>
      <c r="DJ549" s="113">
        <v>0</v>
      </c>
      <c r="DK549" s="113">
        <v>0</v>
      </c>
      <c r="DL549" s="113">
        <v>0</v>
      </c>
      <c r="DM549" s="113">
        <v>378488.36</v>
      </c>
      <c r="DN549" s="113">
        <v>0</v>
      </c>
      <c r="DO549" s="113">
        <v>0</v>
      </c>
      <c r="DP549" s="113">
        <v>0</v>
      </c>
      <c r="DQ549" s="113">
        <v>0</v>
      </c>
      <c r="DR549" s="113">
        <v>0</v>
      </c>
      <c r="DS549" s="113">
        <v>0</v>
      </c>
      <c r="DT549" s="113">
        <v>0</v>
      </c>
      <c r="DU549" s="113">
        <v>0</v>
      </c>
      <c r="DV549" s="113">
        <v>0</v>
      </c>
      <c r="DW549" s="113">
        <v>0</v>
      </c>
      <c r="DX549" s="113">
        <v>0</v>
      </c>
      <c r="DY549" s="113">
        <v>0</v>
      </c>
      <c r="DZ549" s="113">
        <v>0</v>
      </c>
      <c r="EA549" s="113">
        <v>0</v>
      </c>
      <c r="EB549" s="113">
        <v>0</v>
      </c>
      <c r="EC549" s="113">
        <v>0</v>
      </c>
      <c r="ED549" s="113">
        <v>0</v>
      </c>
      <c r="EE549" s="113">
        <v>0</v>
      </c>
      <c r="EF549" s="113">
        <v>0</v>
      </c>
      <c r="EG549" s="113">
        <v>0</v>
      </c>
      <c r="EH549" s="113">
        <v>0</v>
      </c>
      <c r="EI549" s="113">
        <v>0</v>
      </c>
      <c r="EJ549" s="113">
        <v>0</v>
      </c>
      <c r="EK549" s="113">
        <v>0</v>
      </c>
      <c r="EL549" s="113">
        <v>0</v>
      </c>
      <c r="EM549" s="113">
        <v>0</v>
      </c>
      <c r="EN549" s="113">
        <v>0</v>
      </c>
      <c r="EO549" s="113">
        <v>0</v>
      </c>
      <c r="EP549" s="113">
        <v>0</v>
      </c>
      <c r="EQ549" s="113">
        <v>0</v>
      </c>
      <c r="ER549" s="113">
        <v>0</v>
      </c>
      <c r="ES549" s="113">
        <v>0</v>
      </c>
      <c r="ET549" s="113">
        <v>0</v>
      </c>
      <c r="EU549" s="113">
        <v>0</v>
      </c>
      <c r="EV549" s="113">
        <v>0</v>
      </c>
      <c r="EW549" s="113">
        <v>0</v>
      </c>
      <c r="EX549" s="113">
        <v>0</v>
      </c>
      <c r="EY549" s="113">
        <v>0</v>
      </c>
      <c r="EZ549" s="113">
        <v>0</v>
      </c>
      <c r="FA549" s="113">
        <v>0</v>
      </c>
      <c r="FB549" s="113">
        <v>0</v>
      </c>
      <c r="FC549" s="113">
        <v>0</v>
      </c>
      <c r="FD549" s="113">
        <v>0</v>
      </c>
      <c r="FE549" s="113">
        <v>0</v>
      </c>
      <c r="FF549" s="113">
        <v>0</v>
      </c>
      <c r="FG549" s="113">
        <v>0</v>
      </c>
      <c r="FH549" s="113">
        <v>0</v>
      </c>
      <c r="FI549" s="113">
        <v>0</v>
      </c>
      <c r="FJ549" s="113">
        <v>0</v>
      </c>
      <c r="FK549" s="113">
        <v>0</v>
      </c>
      <c r="FL549" s="113">
        <v>0</v>
      </c>
      <c r="FM549" s="113">
        <v>0</v>
      </c>
      <c r="FN549" s="113">
        <v>0</v>
      </c>
      <c r="FO549" s="113">
        <v>0</v>
      </c>
      <c r="FP549" s="113">
        <v>0</v>
      </c>
      <c r="FQ549" s="113">
        <v>0</v>
      </c>
      <c r="FR549" s="113">
        <v>0</v>
      </c>
      <c r="FS549" s="113">
        <v>0</v>
      </c>
      <c r="FT549" s="113">
        <v>0</v>
      </c>
      <c r="FU549" s="113">
        <v>0</v>
      </c>
      <c r="FV549" s="113">
        <v>0</v>
      </c>
      <c r="FW549" s="113">
        <v>0</v>
      </c>
      <c r="FX549" s="113">
        <v>0</v>
      </c>
      <c r="FY549" s="113">
        <v>0</v>
      </c>
      <c r="FZ549" s="113">
        <v>0</v>
      </c>
      <c r="GA549" s="113">
        <v>0</v>
      </c>
      <c r="GB549" s="113">
        <v>0</v>
      </c>
      <c r="GC549" s="113">
        <v>0</v>
      </c>
      <c r="GD549" s="113">
        <v>0</v>
      </c>
      <c r="GE549" s="113">
        <v>0</v>
      </c>
      <c r="GF549" s="113">
        <v>0</v>
      </c>
      <c r="GG549" s="113">
        <v>0</v>
      </c>
      <c r="GH549" s="113">
        <v>0</v>
      </c>
      <c r="GI549" s="113">
        <f>SUM(E549:GH549)</f>
        <v>498335.11</v>
      </c>
    </row>
    <row r="550" spans="1:191">
      <c r="A550" s="727" t="s">
        <v>0</v>
      </c>
      <c r="B550" s="727"/>
      <c r="C550" s="9" t="s">
        <v>227</v>
      </c>
      <c r="D550" t="s">
        <v>228</v>
      </c>
      <c r="E550" s="113">
        <v>0</v>
      </c>
      <c r="F550" s="113">
        <v>0</v>
      </c>
      <c r="G550" s="113">
        <v>0</v>
      </c>
      <c r="H550" s="113">
        <v>0</v>
      </c>
      <c r="I550" s="113">
        <v>0</v>
      </c>
      <c r="J550" s="113">
        <v>0</v>
      </c>
      <c r="K550" s="113">
        <v>0</v>
      </c>
      <c r="L550" s="113">
        <v>0</v>
      </c>
      <c r="M550" s="113">
        <v>0</v>
      </c>
      <c r="N550" s="113">
        <v>0</v>
      </c>
      <c r="O550" s="113">
        <v>0</v>
      </c>
      <c r="P550" s="113">
        <v>0</v>
      </c>
      <c r="Q550" s="113">
        <v>0</v>
      </c>
      <c r="R550" s="113">
        <v>0</v>
      </c>
      <c r="S550" s="113">
        <v>0</v>
      </c>
      <c r="T550" s="113">
        <v>0</v>
      </c>
      <c r="U550" s="113">
        <v>0</v>
      </c>
      <c r="V550" s="113">
        <v>0</v>
      </c>
      <c r="W550" s="113">
        <v>0</v>
      </c>
      <c r="X550" s="113">
        <v>0</v>
      </c>
      <c r="Y550" s="113">
        <v>0</v>
      </c>
      <c r="Z550" s="113">
        <v>0</v>
      </c>
      <c r="AA550" s="113">
        <v>0</v>
      </c>
      <c r="AB550" s="113">
        <v>0</v>
      </c>
      <c r="AC550" s="113">
        <v>0</v>
      </c>
      <c r="AD550" s="113">
        <v>0</v>
      </c>
      <c r="AE550" s="113">
        <v>0</v>
      </c>
      <c r="AF550" s="113">
        <v>0</v>
      </c>
      <c r="AG550" s="113">
        <v>0</v>
      </c>
      <c r="AH550" s="113">
        <v>0</v>
      </c>
      <c r="AI550" s="113">
        <v>0</v>
      </c>
      <c r="AJ550" s="113">
        <v>0</v>
      </c>
      <c r="AK550" s="113">
        <v>0</v>
      </c>
      <c r="AL550" s="113">
        <v>0</v>
      </c>
      <c r="AM550" s="113">
        <v>0</v>
      </c>
      <c r="AN550" s="113">
        <v>0</v>
      </c>
      <c r="AO550" s="113">
        <v>0</v>
      </c>
      <c r="AP550" s="113">
        <v>0</v>
      </c>
      <c r="AQ550" s="113">
        <v>0</v>
      </c>
      <c r="AR550" s="113">
        <v>0</v>
      </c>
      <c r="AS550" s="113">
        <v>0</v>
      </c>
      <c r="AT550" s="113">
        <v>0</v>
      </c>
      <c r="AU550" s="113">
        <v>0</v>
      </c>
      <c r="AV550" s="113">
        <v>0</v>
      </c>
      <c r="AW550" s="113">
        <v>0</v>
      </c>
      <c r="AX550" s="113">
        <v>0</v>
      </c>
      <c r="AY550" s="113">
        <v>0</v>
      </c>
      <c r="AZ550" s="113">
        <v>0</v>
      </c>
      <c r="BA550" s="113">
        <v>0</v>
      </c>
      <c r="BB550" s="113">
        <v>0</v>
      </c>
      <c r="BC550" s="113">
        <v>0</v>
      </c>
      <c r="BD550" s="113">
        <v>0</v>
      </c>
      <c r="BE550" s="113">
        <v>0</v>
      </c>
      <c r="BF550" s="113">
        <v>0</v>
      </c>
      <c r="BG550" s="113">
        <v>0</v>
      </c>
      <c r="BH550" s="113">
        <v>0</v>
      </c>
      <c r="BI550" s="113">
        <v>0</v>
      </c>
      <c r="BJ550" s="113">
        <v>0</v>
      </c>
      <c r="BK550" s="113">
        <v>0</v>
      </c>
      <c r="BL550" s="113">
        <v>0</v>
      </c>
      <c r="BM550" s="113">
        <v>0</v>
      </c>
      <c r="BN550" s="113">
        <v>0</v>
      </c>
      <c r="BO550" s="113">
        <v>0</v>
      </c>
      <c r="BP550" s="113">
        <v>0</v>
      </c>
      <c r="BQ550" s="113">
        <v>0</v>
      </c>
      <c r="BR550" s="113">
        <v>0</v>
      </c>
      <c r="BS550" s="113">
        <v>0</v>
      </c>
      <c r="BT550" s="113">
        <v>0</v>
      </c>
      <c r="BU550" s="113">
        <v>0</v>
      </c>
      <c r="BV550" s="113">
        <v>0</v>
      </c>
      <c r="BW550" s="113">
        <v>0</v>
      </c>
      <c r="BX550" s="113">
        <v>0</v>
      </c>
      <c r="BY550" s="113">
        <v>0</v>
      </c>
      <c r="BZ550" s="113">
        <v>0</v>
      </c>
      <c r="CA550" s="113">
        <v>0</v>
      </c>
      <c r="CB550" s="113">
        <v>0</v>
      </c>
      <c r="CC550" s="113">
        <v>0</v>
      </c>
      <c r="CD550" s="113">
        <v>0</v>
      </c>
      <c r="CE550" s="113">
        <v>0</v>
      </c>
      <c r="CF550" s="113">
        <v>0</v>
      </c>
      <c r="CG550" s="113">
        <v>0</v>
      </c>
      <c r="CH550" s="113">
        <v>0</v>
      </c>
      <c r="CI550" s="113">
        <v>0</v>
      </c>
      <c r="CJ550" s="113">
        <v>0</v>
      </c>
      <c r="CK550" s="113">
        <v>0</v>
      </c>
      <c r="CL550" s="113">
        <v>0</v>
      </c>
      <c r="CM550" s="113">
        <v>0</v>
      </c>
      <c r="CN550" s="113">
        <v>0</v>
      </c>
      <c r="CO550" s="113">
        <v>0</v>
      </c>
      <c r="CP550" s="113">
        <v>0</v>
      </c>
      <c r="CQ550" s="113">
        <v>0</v>
      </c>
      <c r="CR550" s="113">
        <v>0</v>
      </c>
      <c r="CS550" s="113">
        <v>0</v>
      </c>
      <c r="CT550" s="113">
        <v>0</v>
      </c>
      <c r="CU550" s="113">
        <v>0</v>
      </c>
      <c r="CV550" s="113">
        <v>0</v>
      </c>
      <c r="CW550" s="113">
        <v>0</v>
      </c>
      <c r="CX550" s="113">
        <v>0</v>
      </c>
      <c r="CY550" s="113">
        <v>0</v>
      </c>
      <c r="CZ550" s="113">
        <v>0</v>
      </c>
      <c r="DA550" s="113">
        <v>0</v>
      </c>
      <c r="DB550" s="113">
        <v>0</v>
      </c>
      <c r="DC550" s="113">
        <v>0</v>
      </c>
      <c r="DD550" s="113">
        <v>1125.43</v>
      </c>
      <c r="DE550" s="113">
        <v>0</v>
      </c>
      <c r="DF550" s="113">
        <v>0</v>
      </c>
      <c r="DG550" s="113">
        <v>0</v>
      </c>
      <c r="DH550" s="113">
        <v>0</v>
      </c>
      <c r="DI550" s="113">
        <v>0</v>
      </c>
      <c r="DJ550" s="113">
        <v>0</v>
      </c>
      <c r="DK550" s="113">
        <v>0</v>
      </c>
      <c r="DL550" s="113">
        <v>0</v>
      </c>
      <c r="DM550" s="113">
        <v>0</v>
      </c>
      <c r="DN550" s="113">
        <v>0</v>
      </c>
      <c r="DO550" s="113">
        <v>0</v>
      </c>
      <c r="DP550" s="113">
        <v>0</v>
      </c>
      <c r="DQ550" s="113">
        <v>0</v>
      </c>
      <c r="DR550" s="113">
        <v>0</v>
      </c>
      <c r="DS550" s="113">
        <v>0</v>
      </c>
      <c r="DT550" s="113">
        <v>0</v>
      </c>
      <c r="DU550" s="113">
        <v>0</v>
      </c>
      <c r="DV550" s="113">
        <v>0</v>
      </c>
      <c r="DW550" s="113">
        <v>0</v>
      </c>
      <c r="DX550" s="113">
        <v>0</v>
      </c>
      <c r="DY550" s="113">
        <v>0</v>
      </c>
      <c r="DZ550" s="113">
        <v>0</v>
      </c>
      <c r="EA550" s="113">
        <v>0</v>
      </c>
      <c r="EB550" s="113">
        <v>0</v>
      </c>
      <c r="EC550" s="113">
        <v>0</v>
      </c>
      <c r="ED550" s="113">
        <v>0</v>
      </c>
      <c r="EE550" s="113">
        <v>0</v>
      </c>
      <c r="EF550" s="113">
        <v>0</v>
      </c>
      <c r="EG550" s="113">
        <v>0</v>
      </c>
      <c r="EH550" s="113">
        <v>0</v>
      </c>
      <c r="EI550" s="113">
        <v>0</v>
      </c>
      <c r="EJ550" s="113">
        <v>0</v>
      </c>
      <c r="EK550" s="113">
        <v>0</v>
      </c>
      <c r="EL550" s="113">
        <v>0</v>
      </c>
      <c r="EM550" s="113">
        <v>0</v>
      </c>
      <c r="EN550" s="113">
        <v>0</v>
      </c>
      <c r="EO550" s="113">
        <v>0</v>
      </c>
      <c r="EP550" s="113">
        <v>0</v>
      </c>
      <c r="EQ550" s="113">
        <v>0</v>
      </c>
      <c r="ER550" s="113">
        <v>0</v>
      </c>
      <c r="ES550" s="113">
        <v>0</v>
      </c>
      <c r="ET550" s="113">
        <v>0</v>
      </c>
      <c r="EU550" s="113">
        <v>0</v>
      </c>
      <c r="EV550" s="113">
        <v>0</v>
      </c>
      <c r="EW550" s="113">
        <v>0</v>
      </c>
      <c r="EX550" s="113">
        <v>0</v>
      </c>
      <c r="EY550" s="113">
        <v>0</v>
      </c>
      <c r="EZ550" s="113">
        <v>0</v>
      </c>
      <c r="FA550" s="113">
        <v>0</v>
      </c>
      <c r="FB550" s="113">
        <v>0</v>
      </c>
      <c r="FC550" s="113">
        <v>0</v>
      </c>
      <c r="FD550" s="113">
        <v>0</v>
      </c>
      <c r="FE550" s="113">
        <v>0</v>
      </c>
      <c r="FF550" s="113">
        <v>0</v>
      </c>
      <c r="FG550" s="113">
        <v>0</v>
      </c>
      <c r="FH550" s="113">
        <v>0</v>
      </c>
      <c r="FI550" s="113">
        <v>0</v>
      </c>
      <c r="FJ550" s="113">
        <v>0</v>
      </c>
      <c r="FK550" s="113">
        <v>0</v>
      </c>
      <c r="FL550" s="113">
        <v>0</v>
      </c>
      <c r="FM550" s="113">
        <v>0</v>
      </c>
      <c r="FN550" s="113">
        <v>0</v>
      </c>
      <c r="FO550" s="113">
        <v>0</v>
      </c>
      <c r="FP550" s="113">
        <v>0</v>
      </c>
      <c r="FQ550" s="113">
        <v>0</v>
      </c>
      <c r="FR550" s="113">
        <v>0</v>
      </c>
      <c r="FS550" s="113">
        <v>0</v>
      </c>
      <c r="FT550" s="113">
        <v>0</v>
      </c>
      <c r="FU550" s="113">
        <v>0</v>
      </c>
      <c r="FV550" s="113">
        <v>0</v>
      </c>
      <c r="FW550" s="113">
        <v>0</v>
      </c>
      <c r="FX550" s="113">
        <v>0</v>
      </c>
      <c r="FY550" s="113">
        <v>0</v>
      </c>
      <c r="FZ550" s="113">
        <v>0</v>
      </c>
      <c r="GA550" s="113">
        <v>0</v>
      </c>
      <c r="GB550" s="113">
        <v>0</v>
      </c>
      <c r="GC550" s="113">
        <v>0</v>
      </c>
      <c r="GD550" s="113">
        <v>0</v>
      </c>
      <c r="GE550" s="113">
        <v>0</v>
      </c>
      <c r="GF550" s="113">
        <v>0</v>
      </c>
      <c r="GG550" s="113">
        <v>0</v>
      </c>
      <c r="GH550" s="113">
        <v>0</v>
      </c>
      <c r="GI550" s="113">
        <f>SUM(E550:GH550)</f>
        <v>1125.43</v>
      </c>
    </row>
    <row r="551" spans="1:191">
      <c r="A551" s="727" t="s">
        <v>0</v>
      </c>
      <c r="B551" s="727"/>
      <c r="C551" s="9" t="s">
        <v>233</v>
      </c>
      <c r="D551" t="s">
        <v>234</v>
      </c>
      <c r="E551" s="113">
        <v>0</v>
      </c>
      <c r="F551" s="113">
        <v>0</v>
      </c>
      <c r="G551" s="113">
        <v>0</v>
      </c>
      <c r="H551" s="113">
        <v>0</v>
      </c>
      <c r="I551" s="113">
        <v>0</v>
      </c>
      <c r="J551" s="113">
        <v>0</v>
      </c>
      <c r="K551" s="113">
        <v>0</v>
      </c>
      <c r="L551" s="113">
        <v>0</v>
      </c>
      <c r="M551" s="113">
        <v>0</v>
      </c>
      <c r="N551" s="113">
        <v>0</v>
      </c>
      <c r="O551" s="113">
        <v>0</v>
      </c>
      <c r="P551" s="113">
        <v>0</v>
      </c>
      <c r="Q551" s="113">
        <v>0</v>
      </c>
      <c r="R551" s="113">
        <v>0</v>
      </c>
      <c r="S551" s="113">
        <v>0</v>
      </c>
      <c r="T551" s="113">
        <v>0</v>
      </c>
      <c r="U551" s="113">
        <v>0</v>
      </c>
      <c r="V551" s="113">
        <v>0</v>
      </c>
      <c r="W551" s="113">
        <v>0</v>
      </c>
      <c r="X551" s="113">
        <v>0</v>
      </c>
      <c r="Y551" s="113">
        <v>0</v>
      </c>
      <c r="Z551" s="113">
        <v>0</v>
      </c>
      <c r="AA551" s="113">
        <v>0</v>
      </c>
      <c r="AB551" s="113">
        <v>0</v>
      </c>
      <c r="AC551" s="113">
        <v>0</v>
      </c>
      <c r="AD551" s="113">
        <v>0</v>
      </c>
      <c r="AE551" s="113">
        <v>0</v>
      </c>
      <c r="AF551" s="113">
        <v>0</v>
      </c>
      <c r="AG551" s="113">
        <v>0</v>
      </c>
      <c r="AH551" s="113">
        <v>0</v>
      </c>
      <c r="AI551" s="113">
        <v>0</v>
      </c>
      <c r="AJ551" s="113">
        <v>0</v>
      </c>
      <c r="AK551" s="113">
        <v>0</v>
      </c>
      <c r="AL551" s="113">
        <v>0</v>
      </c>
      <c r="AM551" s="113">
        <v>0</v>
      </c>
      <c r="AN551" s="113">
        <v>0</v>
      </c>
      <c r="AO551" s="113">
        <v>0</v>
      </c>
      <c r="AP551" s="113">
        <v>0</v>
      </c>
      <c r="AQ551" s="113">
        <v>0</v>
      </c>
      <c r="AR551" s="113">
        <v>0</v>
      </c>
      <c r="AS551" s="113">
        <v>0</v>
      </c>
      <c r="AT551" s="113">
        <v>0</v>
      </c>
      <c r="AU551" s="113">
        <v>0</v>
      </c>
      <c r="AV551" s="113">
        <v>0</v>
      </c>
      <c r="AW551" s="113">
        <v>0</v>
      </c>
      <c r="AX551" s="113">
        <v>0</v>
      </c>
      <c r="AY551" s="113">
        <v>0</v>
      </c>
      <c r="AZ551" s="113">
        <v>0</v>
      </c>
      <c r="BA551" s="113">
        <v>0</v>
      </c>
      <c r="BB551" s="113">
        <v>0</v>
      </c>
      <c r="BC551" s="113">
        <v>0</v>
      </c>
      <c r="BD551" s="113">
        <v>0</v>
      </c>
      <c r="BE551" s="113">
        <v>0</v>
      </c>
      <c r="BF551" s="113">
        <v>0</v>
      </c>
      <c r="BG551" s="113">
        <v>0</v>
      </c>
      <c r="BH551" s="113">
        <v>0</v>
      </c>
      <c r="BI551" s="113">
        <v>0</v>
      </c>
      <c r="BJ551" s="113">
        <v>0</v>
      </c>
      <c r="BK551" s="113">
        <v>0</v>
      </c>
      <c r="BL551" s="113">
        <v>0</v>
      </c>
      <c r="BM551" s="113">
        <v>0</v>
      </c>
      <c r="BN551" s="113">
        <v>0</v>
      </c>
      <c r="BO551" s="113">
        <v>0</v>
      </c>
      <c r="BP551" s="113">
        <v>0</v>
      </c>
      <c r="BQ551" s="113">
        <v>0</v>
      </c>
      <c r="BR551" s="113">
        <v>0</v>
      </c>
      <c r="BS551" s="113">
        <v>0</v>
      </c>
      <c r="BT551" s="113">
        <v>0</v>
      </c>
      <c r="BU551" s="113">
        <v>0</v>
      </c>
      <c r="BV551" s="113">
        <v>0</v>
      </c>
      <c r="BW551" s="113">
        <v>0</v>
      </c>
      <c r="BX551" s="113">
        <v>0</v>
      </c>
      <c r="BY551" s="113">
        <v>0</v>
      </c>
      <c r="BZ551" s="113">
        <v>0</v>
      </c>
      <c r="CA551" s="113">
        <v>0</v>
      </c>
      <c r="CB551" s="113">
        <v>0</v>
      </c>
      <c r="CC551" s="113">
        <v>0</v>
      </c>
      <c r="CD551" s="113">
        <v>0</v>
      </c>
      <c r="CE551" s="113">
        <v>0</v>
      </c>
      <c r="CF551" s="113">
        <v>0</v>
      </c>
      <c r="CG551" s="113">
        <v>0</v>
      </c>
      <c r="CH551" s="113">
        <v>0</v>
      </c>
      <c r="CI551" s="113">
        <v>0</v>
      </c>
      <c r="CJ551" s="113">
        <v>0</v>
      </c>
      <c r="CK551" s="113">
        <v>0</v>
      </c>
      <c r="CL551" s="113">
        <v>0</v>
      </c>
      <c r="CM551" s="113">
        <v>0</v>
      </c>
      <c r="CN551" s="113">
        <v>0</v>
      </c>
      <c r="CO551" s="113">
        <v>0</v>
      </c>
      <c r="CP551" s="113">
        <v>0</v>
      </c>
      <c r="CQ551" s="113">
        <v>0</v>
      </c>
      <c r="CR551" s="113">
        <v>0</v>
      </c>
      <c r="CS551" s="113">
        <v>0</v>
      </c>
      <c r="CT551" s="113">
        <v>0</v>
      </c>
      <c r="CU551" s="113">
        <v>0</v>
      </c>
      <c r="CV551" s="113">
        <v>0</v>
      </c>
      <c r="CW551" s="113">
        <v>0</v>
      </c>
      <c r="CX551" s="113">
        <v>0</v>
      </c>
      <c r="CY551" s="113">
        <v>0</v>
      </c>
      <c r="CZ551" s="113">
        <v>0</v>
      </c>
      <c r="DA551" s="113">
        <v>0</v>
      </c>
      <c r="DB551" s="113">
        <v>0</v>
      </c>
      <c r="DC551" s="113">
        <v>0</v>
      </c>
      <c r="DD551" s="113">
        <v>175</v>
      </c>
      <c r="DE551" s="113">
        <v>0</v>
      </c>
      <c r="DF551" s="113">
        <v>0</v>
      </c>
      <c r="DG551" s="113">
        <v>0</v>
      </c>
      <c r="DH551" s="113">
        <v>0</v>
      </c>
      <c r="DI551" s="113">
        <v>0</v>
      </c>
      <c r="DJ551" s="113">
        <v>0</v>
      </c>
      <c r="DK551" s="113">
        <v>0</v>
      </c>
      <c r="DL551" s="113">
        <v>0</v>
      </c>
      <c r="DM551" s="113">
        <v>0</v>
      </c>
      <c r="DN551" s="113">
        <v>0</v>
      </c>
      <c r="DO551" s="113">
        <v>0</v>
      </c>
      <c r="DP551" s="113">
        <v>0</v>
      </c>
      <c r="DQ551" s="113">
        <v>0</v>
      </c>
      <c r="DR551" s="113">
        <v>0</v>
      </c>
      <c r="DS551" s="113">
        <v>0</v>
      </c>
      <c r="DT551" s="113">
        <v>0</v>
      </c>
      <c r="DU551" s="113">
        <v>0</v>
      </c>
      <c r="DV551" s="113">
        <v>0</v>
      </c>
      <c r="DW551" s="113">
        <v>0</v>
      </c>
      <c r="DX551" s="113">
        <v>0</v>
      </c>
      <c r="DY551" s="113">
        <v>0</v>
      </c>
      <c r="DZ551" s="113">
        <v>0</v>
      </c>
      <c r="EA551" s="113">
        <v>0</v>
      </c>
      <c r="EB551" s="113">
        <v>0</v>
      </c>
      <c r="EC551" s="113">
        <v>0</v>
      </c>
      <c r="ED551" s="113">
        <v>0</v>
      </c>
      <c r="EE551" s="113">
        <v>0</v>
      </c>
      <c r="EF551" s="113">
        <v>0</v>
      </c>
      <c r="EG551" s="113">
        <v>0</v>
      </c>
      <c r="EH551" s="113">
        <v>0</v>
      </c>
      <c r="EI551" s="113">
        <v>0</v>
      </c>
      <c r="EJ551" s="113">
        <v>0</v>
      </c>
      <c r="EK551" s="113">
        <v>0</v>
      </c>
      <c r="EL551" s="113">
        <v>0</v>
      </c>
      <c r="EM551" s="113">
        <v>0</v>
      </c>
      <c r="EN551" s="113">
        <v>0</v>
      </c>
      <c r="EO551" s="113">
        <v>0</v>
      </c>
      <c r="EP551" s="113">
        <v>0</v>
      </c>
      <c r="EQ551" s="113">
        <v>0</v>
      </c>
      <c r="ER551" s="113">
        <v>0</v>
      </c>
      <c r="ES551" s="113">
        <v>0</v>
      </c>
      <c r="ET551" s="113">
        <v>0</v>
      </c>
      <c r="EU551" s="113">
        <v>0</v>
      </c>
      <c r="EV551" s="113">
        <v>0</v>
      </c>
      <c r="EW551" s="113">
        <v>0</v>
      </c>
      <c r="EX551" s="113">
        <v>0</v>
      </c>
      <c r="EY551" s="113">
        <v>0</v>
      </c>
      <c r="EZ551" s="113">
        <v>0</v>
      </c>
      <c r="FA551" s="113">
        <v>0</v>
      </c>
      <c r="FB551" s="113">
        <v>0</v>
      </c>
      <c r="FC551" s="113">
        <v>0</v>
      </c>
      <c r="FD551" s="113">
        <v>0</v>
      </c>
      <c r="FE551" s="113">
        <v>0</v>
      </c>
      <c r="FF551" s="113">
        <v>0</v>
      </c>
      <c r="FG551" s="113">
        <v>0</v>
      </c>
      <c r="FH551" s="113">
        <v>0</v>
      </c>
      <c r="FI551" s="113">
        <v>0</v>
      </c>
      <c r="FJ551" s="113">
        <v>0</v>
      </c>
      <c r="FK551" s="113">
        <v>0</v>
      </c>
      <c r="FL551" s="113">
        <v>0</v>
      </c>
      <c r="FM551" s="113">
        <v>0</v>
      </c>
      <c r="FN551" s="113">
        <v>0</v>
      </c>
      <c r="FO551" s="113">
        <v>0</v>
      </c>
      <c r="FP551" s="113">
        <v>0</v>
      </c>
      <c r="FQ551" s="113">
        <v>0</v>
      </c>
      <c r="FR551" s="113">
        <v>0</v>
      </c>
      <c r="FS551" s="113">
        <v>0</v>
      </c>
      <c r="FT551" s="113">
        <v>0</v>
      </c>
      <c r="FU551" s="113">
        <v>0</v>
      </c>
      <c r="FV551" s="113">
        <v>0</v>
      </c>
      <c r="FW551" s="113">
        <v>0</v>
      </c>
      <c r="FX551" s="113">
        <v>0</v>
      </c>
      <c r="FY551" s="113">
        <v>0</v>
      </c>
      <c r="FZ551" s="113">
        <v>0</v>
      </c>
      <c r="GA551" s="113">
        <v>0</v>
      </c>
      <c r="GB551" s="113">
        <v>0</v>
      </c>
      <c r="GC551" s="113">
        <v>0</v>
      </c>
      <c r="GD551" s="113">
        <v>0</v>
      </c>
      <c r="GE551" s="113">
        <v>0</v>
      </c>
      <c r="GF551" s="113">
        <v>0</v>
      </c>
      <c r="GG551" s="113">
        <v>0</v>
      </c>
      <c r="GH551" s="113">
        <v>0</v>
      </c>
      <c r="GI551" s="113">
        <f>SUM(E551:GH551)</f>
        <v>175</v>
      </c>
    </row>
    <row r="552" spans="1:191" ht="10.5">
      <c r="A552" s="7" t="s">
        <v>647</v>
      </c>
      <c r="B552" s="726" t="s">
        <v>648</v>
      </c>
      <c r="C552" s="726"/>
      <c r="D552" s="72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  <c r="AA552" s="116"/>
      <c r="AB552" s="116"/>
      <c r="AC552" s="116"/>
      <c r="AD552" s="116"/>
      <c r="AE552" s="116"/>
      <c r="AF552" s="116"/>
      <c r="AG552" s="116"/>
      <c r="AH552" s="116"/>
      <c r="AI552" s="116"/>
      <c r="AJ552" s="116"/>
      <c r="AK552" s="116"/>
      <c r="AL552" s="116"/>
      <c r="AM552" s="116"/>
      <c r="AN552" s="116"/>
      <c r="AO552" s="116"/>
      <c r="AP552" s="116"/>
      <c r="AQ552" s="116"/>
      <c r="AR552" s="116"/>
      <c r="AS552" s="116"/>
      <c r="AT552" s="116"/>
      <c r="AU552" s="116"/>
      <c r="AV552" s="116"/>
      <c r="AW552" s="116"/>
      <c r="AX552" s="116"/>
      <c r="AY552" s="116"/>
      <c r="AZ552" s="116"/>
      <c r="BA552" s="116"/>
      <c r="BB552" s="116"/>
      <c r="BC552" s="116"/>
      <c r="BD552" s="116"/>
      <c r="BE552" s="116"/>
      <c r="BF552" s="116"/>
      <c r="BG552" s="116"/>
      <c r="BH552" s="116"/>
      <c r="BI552" s="116"/>
      <c r="BJ552" s="116"/>
      <c r="BK552" s="116"/>
      <c r="BL552" s="116"/>
      <c r="BM552" s="116"/>
      <c r="BN552" s="116"/>
      <c r="BO552" s="116"/>
      <c r="BP552" s="116"/>
      <c r="BQ552" s="116"/>
      <c r="BR552" s="116"/>
      <c r="BS552" s="116"/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  <c r="EA552" s="116"/>
      <c r="EB552" s="116"/>
      <c r="EC552" s="116"/>
      <c r="ED552" s="116"/>
      <c r="EE552" s="116"/>
      <c r="EF552" s="116"/>
      <c r="EG552" s="116"/>
      <c r="EH552" s="116"/>
      <c r="EI552" s="116"/>
      <c r="EJ552" s="116"/>
      <c r="EK552" s="116"/>
      <c r="EL552" s="116"/>
      <c r="EM552" s="116"/>
      <c r="EN552" s="116"/>
      <c r="EO552" s="116"/>
      <c r="EP552" s="116"/>
      <c r="EQ552" s="116"/>
      <c r="ER552" s="116"/>
      <c r="ES552" s="116"/>
      <c r="ET552" s="116"/>
      <c r="EU552" s="116"/>
      <c r="EV552" s="116"/>
      <c r="EW552" s="116"/>
      <c r="EX552" s="116"/>
      <c r="EY552" s="116"/>
      <c r="EZ552" s="116"/>
      <c r="FA552" s="116"/>
      <c r="FB552" s="116"/>
      <c r="FC552" s="116"/>
      <c r="FD552" s="116"/>
      <c r="FE552" s="116"/>
      <c r="FF552" s="116"/>
      <c r="FG552" s="116"/>
      <c r="FH552" s="116"/>
      <c r="FI552" s="116"/>
      <c r="FJ552" s="116"/>
      <c r="FK552" s="116"/>
      <c r="FL552" s="116"/>
      <c r="FM552" s="116"/>
      <c r="FN552" s="116"/>
      <c r="FO552" s="116"/>
      <c r="FP552" s="116"/>
      <c r="FQ552" s="116"/>
      <c r="FR552" s="116"/>
      <c r="FS552" s="116"/>
      <c r="FT552" s="116"/>
      <c r="FU552" s="116"/>
      <c r="FV552" s="116"/>
      <c r="FW552" s="116"/>
      <c r="FX552" s="116"/>
      <c r="FY552" s="116"/>
      <c r="FZ552" s="116"/>
      <c r="GA552" s="116"/>
      <c r="GB552" s="116"/>
      <c r="GC552" s="116"/>
      <c r="GD552" s="116"/>
      <c r="GE552" s="116"/>
      <c r="GF552" s="116"/>
      <c r="GG552" s="116"/>
      <c r="GH552" s="116"/>
      <c r="GI552" s="116"/>
    </row>
    <row r="553" spans="1:191">
      <c r="A553" s="727" t="s">
        <v>0</v>
      </c>
      <c r="B553" s="727"/>
      <c r="C553" s="9" t="s">
        <v>223</v>
      </c>
      <c r="D553" t="s">
        <v>224</v>
      </c>
      <c r="E553" s="113">
        <v>0</v>
      </c>
      <c r="F553" s="113">
        <v>0</v>
      </c>
      <c r="G553" s="113">
        <v>0</v>
      </c>
      <c r="H553" s="113">
        <v>0</v>
      </c>
      <c r="I553" s="113">
        <v>0</v>
      </c>
      <c r="J553" s="113">
        <v>0</v>
      </c>
      <c r="K553" s="113">
        <v>0</v>
      </c>
      <c r="L553" s="113">
        <v>0</v>
      </c>
      <c r="M553" s="113">
        <v>0</v>
      </c>
      <c r="N553" s="113">
        <v>0</v>
      </c>
      <c r="O553" s="113">
        <v>0</v>
      </c>
      <c r="P553" s="113">
        <v>0</v>
      </c>
      <c r="Q553" s="113">
        <v>0</v>
      </c>
      <c r="R553" s="113">
        <v>0</v>
      </c>
      <c r="S553" s="113">
        <v>0</v>
      </c>
      <c r="T553" s="113">
        <v>0</v>
      </c>
      <c r="U553" s="113">
        <v>0</v>
      </c>
      <c r="V553" s="113">
        <v>0</v>
      </c>
      <c r="W553" s="113">
        <v>0</v>
      </c>
      <c r="X553" s="113">
        <v>0</v>
      </c>
      <c r="Y553" s="113">
        <v>0</v>
      </c>
      <c r="Z553" s="113">
        <v>0</v>
      </c>
      <c r="AA553" s="113">
        <v>0</v>
      </c>
      <c r="AB553" s="113">
        <v>0</v>
      </c>
      <c r="AC553" s="113">
        <v>0</v>
      </c>
      <c r="AD553" s="113">
        <v>0</v>
      </c>
      <c r="AE553" s="113">
        <v>0</v>
      </c>
      <c r="AF553" s="113">
        <v>0</v>
      </c>
      <c r="AG553" s="113">
        <v>0</v>
      </c>
      <c r="AH553" s="113">
        <v>0</v>
      </c>
      <c r="AI553" s="113">
        <v>0</v>
      </c>
      <c r="AJ553" s="113">
        <v>0</v>
      </c>
      <c r="AK553" s="113">
        <v>0</v>
      </c>
      <c r="AL553" s="113">
        <v>0</v>
      </c>
      <c r="AM553" s="113">
        <v>0</v>
      </c>
      <c r="AN553" s="113">
        <v>0</v>
      </c>
      <c r="AO553" s="113">
        <v>0</v>
      </c>
      <c r="AP553" s="113">
        <v>0</v>
      </c>
      <c r="AQ553" s="113">
        <v>0</v>
      </c>
      <c r="AR553" s="113">
        <v>0</v>
      </c>
      <c r="AS553" s="113">
        <v>0</v>
      </c>
      <c r="AT553" s="113">
        <v>0</v>
      </c>
      <c r="AU553" s="113">
        <v>0</v>
      </c>
      <c r="AV553" s="113">
        <v>0</v>
      </c>
      <c r="AW553" s="113">
        <v>0</v>
      </c>
      <c r="AX553" s="113">
        <v>0</v>
      </c>
      <c r="AY553" s="113">
        <v>0</v>
      </c>
      <c r="AZ553" s="113">
        <v>0</v>
      </c>
      <c r="BA553" s="113">
        <v>0</v>
      </c>
      <c r="BB553" s="113">
        <v>0</v>
      </c>
      <c r="BC553" s="113">
        <v>0</v>
      </c>
      <c r="BD553" s="113">
        <v>0</v>
      </c>
      <c r="BE553" s="113">
        <v>0</v>
      </c>
      <c r="BF553" s="113">
        <v>0</v>
      </c>
      <c r="BG553" s="113">
        <v>0</v>
      </c>
      <c r="BH553" s="113">
        <v>0</v>
      </c>
      <c r="BI553" s="113">
        <v>0</v>
      </c>
      <c r="BJ553" s="113">
        <v>0</v>
      </c>
      <c r="BK553" s="113">
        <v>0</v>
      </c>
      <c r="BL553" s="113">
        <v>0</v>
      </c>
      <c r="BM553" s="113">
        <v>0</v>
      </c>
      <c r="BN553" s="113">
        <v>0</v>
      </c>
      <c r="BO553" s="113">
        <v>0</v>
      </c>
      <c r="BP553" s="113">
        <v>0</v>
      </c>
      <c r="BQ553" s="113">
        <v>0</v>
      </c>
      <c r="BR553" s="113">
        <v>0</v>
      </c>
      <c r="BS553" s="113">
        <v>0</v>
      </c>
      <c r="BT553" s="113">
        <v>0</v>
      </c>
      <c r="BU553" s="113">
        <v>0</v>
      </c>
      <c r="BV553" s="113">
        <v>0</v>
      </c>
      <c r="BW553" s="113">
        <v>0</v>
      </c>
      <c r="BX553" s="113">
        <v>0</v>
      </c>
      <c r="BY553" s="113">
        <v>0</v>
      </c>
      <c r="BZ553" s="113">
        <v>0</v>
      </c>
      <c r="CA553" s="113">
        <v>0</v>
      </c>
      <c r="CB553" s="113">
        <v>0</v>
      </c>
      <c r="CC553" s="113">
        <v>0</v>
      </c>
      <c r="CD553" s="113">
        <v>0</v>
      </c>
      <c r="CE553" s="113">
        <v>0</v>
      </c>
      <c r="CF553" s="113">
        <v>0</v>
      </c>
      <c r="CG553" s="113">
        <v>0</v>
      </c>
      <c r="CH553" s="113">
        <v>0</v>
      </c>
      <c r="CI553" s="113">
        <v>0</v>
      </c>
      <c r="CJ553" s="113">
        <v>0</v>
      </c>
      <c r="CK553" s="113">
        <v>0</v>
      </c>
      <c r="CL553" s="113">
        <v>0</v>
      </c>
      <c r="CM553" s="113">
        <v>0</v>
      </c>
      <c r="CN553" s="113">
        <v>0</v>
      </c>
      <c r="CO553" s="113">
        <v>0</v>
      </c>
      <c r="CP553" s="113">
        <v>0</v>
      </c>
      <c r="CQ553" s="113">
        <v>0</v>
      </c>
      <c r="CR553" s="113">
        <v>0</v>
      </c>
      <c r="CS553" s="113">
        <v>0</v>
      </c>
      <c r="CT553" s="113">
        <v>0</v>
      </c>
      <c r="CU553" s="113">
        <v>0</v>
      </c>
      <c r="CV553" s="113">
        <v>0</v>
      </c>
      <c r="CW553" s="113">
        <v>0</v>
      </c>
      <c r="CX553" s="113">
        <v>0</v>
      </c>
      <c r="CY553" s="113">
        <v>0</v>
      </c>
      <c r="CZ553" s="113">
        <v>0</v>
      </c>
      <c r="DA553" s="113">
        <v>0</v>
      </c>
      <c r="DB553" s="113">
        <v>0</v>
      </c>
      <c r="DC553" s="113">
        <v>0</v>
      </c>
      <c r="DD553" s="113">
        <v>0</v>
      </c>
      <c r="DE553" s="113">
        <v>0</v>
      </c>
      <c r="DF553" s="113">
        <v>0</v>
      </c>
      <c r="DG553" s="113">
        <v>0</v>
      </c>
      <c r="DH553" s="113">
        <v>0</v>
      </c>
      <c r="DI553" s="113">
        <v>0</v>
      </c>
      <c r="DJ553" s="113">
        <v>0</v>
      </c>
      <c r="DK553" s="113">
        <v>0</v>
      </c>
      <c r="DL553" s="113">
        <v>0</v>
      </c>
      <c r="DM553" s="113">
        <v>0</v>
      </c>
      <c r="DN553" s="113">
        <v>0</v>
      </c>
      <c r="DO553" s="113">
        <v>0</v>
      </c>
      <c r="DP553" s="113">
        <v>0</v>
      </c>
      <c r="DQ553" s="113">
        <v>0</v>
      </c>
      <c r="DR553" s="113">
        <v>0</v>
      </c>
      <c r="DS553" s="113">
        <v>0</v>
      </c>
      <c r="DT553" s="113">
        <v>0</v>
      </c>
      <c r="DU553" s="113">
        <v>0</v>
      </c>
      <c r="DV553" s="113">
        <v>0</v>
      </c>
      <c r="DW553" s="113">
        <v>0</v>
      </c>
      <c r="DX553" s="113">
        <v>0</v>
      </c>
      <c r="DY553" s="113">
        <v>0</v>
      </c>
      <c r="DZ553" s="113">
        <v>0</v>
      </c>
      <c r="EA553" s="113">
        <v>0</v>
      </c>
      <c r="EB553" s="113">
        <v>0</v>
      </c>
      <c r="EC553" s="113">
        <v>0</v>
      </c>
      <c r="ED553" s="113">
        <v>0</v>
      </c>
      <c r="EE553" s="113">
        <v>0</v>
      </c>
      <c r="EF553" s="113">
        <v>0</v>
      </c>
      <c r="EG553" s="113">
        <v>0</v>
      </c>
      <c r="EH553" s="113">
        <v>0</v>
      </c>
      <c r="EI553" s="113">
        <v>0</v>
      </c>
      <c r="EJ553" s="113">
        <v>0</v>
      </c>
      <c r="EK553" s="113">
        <v>0</v>
      </c>
      <c r="EL553" s="113">
        <v>0</v>
      </c>
      <c r="EM553" s="113">
        <v>0</v>
      </c>
      <c r="EN553" s="113">
        <v>0</v>
      </c>
      <c r="EO553" s="113">
        <v>0</v>
      </c>
      <c r="EP553" s="113">
        <v>0</v>
      </c>
      <c r="EQ553" s="113">
        <v>0</v>
      </c>
      <c r="ER553" s="113">
        <v>0</v>
      </c>
      <c r="ES553" s="113">
        <v>0</v>
      </c>
      <c r="ET553" s="113">
        <v>0</v>
      </c>
      <c r="EU553" s="113">
        <v>0</v>
      </c>
      <c r="EV553" s="113">
        <v>0</v>
      </c>
      <c r="EW553" s="113">
        <v>0</v>
      </c>
      <c r="EX553" s="113">
        <v>0</v>
      </c>
      <c r="EY553" s="113">
        <v>0</v>
      </c>
      <c r="EZ553" s="113">
        <v>0</v>
      </c>
      <c r="FA553" s="113">
        <v>0</v>
      </c>
      <c r="FB553" s="113">
        <v>0</v>
      </c>
      <c r="FC553" s="113">
        <v>0</v>
      </c>
      <c r="FD553" s="113">
        <v>0</v>
      </c>
      <c r="FE553" s="113">
        <v>0</v>
      </c>
      <c r="FF553" s="113">
        <v>0</v>
      </c>
      <c r="FG553" s="113">
        <v>0</v>
      </c>
      <c r="FH553" s="113">
        <v>0</v>
      </c>
      <c r="FI553" s="113">
        <v>0</v>
      </c>
      <c r="FJ553" s="113">
        <v>0</v>
      </c>
      <c r="FK553" s="113">
        <v>0</v>
      </c>
      <c r="FL553" s="113">
        <v>0</v>
      </c>
      <c r="FM553" s="113">
        <v>0</v>
      </c>
      <c r="FN553" s="113">
        <v>0</v>
      </c>
      <c r="FO553" s="113">
        <v>0</v>
      </c>
      <c r="FP553" s="113">
        <v>0</v>
      </c>
      <c r="FQ553" s="113">
        <v>0</v>
      </c>
      <c r="FR553" s="113">
        <v>0</v>
      </c>
      <c r="FS553" s="113">
        <v>0</v>
      </c>
      <c r="FT553" s="113">
        <v>0</v>
      </c>
      <c r="FU553" s="113">
        <v>0</v>
      </c>
      <c r="FV553" s="113">
        <v>0</v>
      </c>
      <c r="FW553" s="113">
        <v>0</v>
      </c>
      <c r="FX553" s="113">
        <v>0</v>
      </c>
      <c r="FY553" s="113">
        <v>0</v>
      </c>
      <c r="FZ553" s="113">
        <v>0</v>
      </c>
      <c r="GA553" s="113">
        <v>0</v>
      </c>
      <c r="GB553" s="113">
        <v>0</v>
      </c>
      <c r="GC553" s="113">
        <v>0</v>
      </c>
      <c r="GD553" s="113">
        <v>0</v>
      </c>
      <c r="GE553" s="113">
        <v>0</v>
      </c>
      <c r="GF553" s="113">
        <v>0</v>
      </c>
      <c r="GG553" s="113">
        <v>22000</v>
      </c>
      <c r="GH553" s="113">
        <v>0</v>
      </c>
      <c r="GI553" s="113">
        <f>SUM(E553:GH553)</f>
        <v>22000</v>
      </c>
    </row>
    <row r="554" spans="1:191">
      <c r="A554" s="727" t="s">
        <v>0</v>
      </c>
      <c r="B554" s="727"/>
      <c r="C554" s="9" t="s">
        <v>225</v>
      </c>
      <c r="D554" t="s">
        <v>226</v>
      </c>
      <c r="E554" s="113">
        <v>0</v>
      </c>
      <c r="F554" s="113">
        <v>0</v>
      </c>
      <c r="G554" s="113">
        <v>0</v>
      </c>
      <c r="H554" s="113">
        <v>0</v>
      </c>
      <c r="I554" s="113">
        <v>0</v>
      </c>
      <c r="J554" s="113">
        <v>0</v>
      </c>
      <c r="K554" s="113">
        <v>0</v>
      </c>
      <c r="L554" s="113">
        <v>0</v>
      </c>
      <c r="M554" s="113">
        <v>0</v>
      </c>
      <c r="N554" s="113">
        <v>0</v>
      </c>
      <c r="O554" s="113">
        <v>0</v>
      </c>
      <c r="P554" s="113">
        <v>0</v>
      </c>
      <c r="Q554" s="113">
        <v>0</v>
      </c>
      <c r="R554" s="113">
        <v>0</v>
      </c>
      <c r="S554" s="113">
        <v>0</v>
      </c>
      <c r="T554" s="113">
        <v>0</v>
      </c>
      <c r="U554" s="113">
        <v>0</v>
      </c>
      <c r="V554" s="113">
        <v>0</v>
      </c>
      <c r="W554" s="113">
        <v>0</v>
      </c>
      <c r="X554" s="113">
        <v>0</v>
      </c>
      <c r="Y554" s="113">
        <v>0</v>
      </c>
      <c r="Z554" s="113">
        <v>0</v>
      </c>
      <c r="AA554" s="113">
        <v>0</v>
      </c>
      <c r="AB554" s="113">
        <v>0</v>
      </c>
      <c r="AC554" s="113">
        <v>0</v>
      </c>
      <c r="AD554" s="113">
        <v>0</v>
      </c>
      <c r="AE554" s="113">
        <v>0</v>
      </c>
      <c r="AF554" s="113">
        <v>0</v>
      </c>
      <c r="AG554" s="113">
        <v>0</v>
      </c>
      <c r="AH554" s="113">
        <v>0</v>
      </c>
      <c r="AI554" s="113">
        <v>0</v>
      </c>
      <c r="AJ554" s="113">
        <v>0</v>
      </c>
      <c r="AK554" s="113">
        <v>0</v>
      </c>
      <c r="AL554" s="113">
        <v>0</v>
      </c>
      <c r="AM554" s="113">
        <v>0</v>
      </c>
      <c r="AN554" s="113">
        <v>0</v>
      </c>
      <c r="AO554" s="113">
        <v>0</v>
      </c>
      <c r="AP554" s="113">
        <v>0</v>
      </c>
      <c r="AQ554" s="113">
        <v>0</v>
      </c>
      <c r="AR554" s="113">
        <v>0</v>
      </c>
      <c r="AS554" s="113">
        <v>0</v>
      </c>
      <c r="AT554" s="113">
        <v>0</v>
      </c>
      <c r="AU554" s="113">
        <v>0</v>
      </c>
      <c r="AV554" s="113">
        <v>0</v>
      </c>
      <c r="AW554" s="113">
        <v>0</v>
      </c>
      <c r="AX554" s="113">
        <v>0</v>
      </c>
      <c r="AY554" s="113">
        <v>0</v>
      </c>
      <c r="AZ554" s="113">
        <v>0</v>
      </c>
      <c r="BA554" s="113">
        <v>0</v>
      </c>
      <c r="BB554" s="113">
        <v>0</v>
      </c>
      <c r="BC554" s="113">
        <v>0</v>
      </c>
      <c r="BD554" s="113">
        <v>0</v>
      </c>
      <c r="BE554" s="113">
        <v>0</v>
      </c>
      <c r="BF554" s="113">
        <v>0</v>
      </c>
      <c r="BG554" s="113">
        <v>0</v>
      </c>
      <c r="BH554" s="113">
        <v>0</v>
      </c>
      <c r="BI554" s="113">
        <v>0</v>
      </c>
      <c r="BJ554" s="113">
        <v>0</v>
      </c>
      <c r="BK554" s="113">
        <v>0</v>
      </c>
      <c r="BL554" s="113">
        <v>0</v>
      </c>
      <c r="BM554" s="113">
        <v>0</v>
      </c>
      <c r="BN554" s="113">
        <v>0</v>
      </c>
      <c r="BO554" s="113">
        <v>0</v>
      </c>
      <c r="BP554" s="113">
        <v>0</v>
      </c>
      <c r="BQ554" s="113">
        <v>0</v>
      </c>
      <c r="BR554" s="113">
        <v>0</v>
      </c>
      <c r="BS554" s="113">
        <v>0</v>
      </c>
      <c r="BT554" s="113">
        <v>0</v>
      </c>
      <c r="BU554" s="113">
        <v>0</v>
      </c>
      <c r="BV554" s="113">
        <v>0</v>
      </c>
      <c r="BW554" s="113">
        <v>0</v>
      </c>
      <c r="BX554" s="113">
        <v>0</v>
      </c>
      <c r="BY554" s="113">
        <v>0</v>
      </c>
      <c r="BZ554" s="113">
        <v>0</v>
      </c>
      <c r="CA554" s="113">
        <v>0</v>
      </c>
      <c r="CB554" s="113">
        <v>0</v>
      </c>
      <c r="CC554" s="113">
        <v>0</v>
      </c>
      <c r="CD554" s="113">
        <v>0</v>
      </c>
      <c r="CE554" s="113">
        <v>0</v>
      </c>
      <c r="CF554" s="113">
        <v>0</v>
      </c>
      <c r="CG554" s="113">
        <v>0</v>
      </c>
      <c r="CH554" s="113">
        <v>0</v>
      </c>
      <c r="CI554" s="113">
        <v>0</v>
      </c>
      <c r="CJ554" s="113">
        <v>0</v>
      </c>
      <c r="CK554" s="113">
        <v>0</v>
      </c>
      <c r="CL554" s="113">
        <v>0</v>
      </c>
      <c r="CM554" s="113">
        <v>0</v>
      </c>
      <c r="CN554" s="113">
        <v>0</v>
      </c>
      <c r="CO554" s="113">
        <v>0</v>
      </c>
      <c r="CP554" s="113">
        <v>0</v>
      </c>
      <c r="CQ554" s="113">
        <v>0</v>
      </c>
      <c r="CR554" s="113">
        <v>0</v>
      </c>
      <c r="CS554" s="113">
        <v>0</v>
      </c>
      <c r="CT554" s="113">
        <v>0</v>
      </c>
      <c r="CU554" s="113">
        <v>0</v>
      </c>
      <c r="CV554" s="113">
        <v>0</v>
      </c>
      <c r="CW554" s="113">
        <v>0</v>
      </c>
      <c r="CX554" s="113">
        <v>0</v>
      </c>
      <c r="CY554" s="113">
        <v>0</v>
      </c>
      <c r="CZ554" s="113">
        <v>0</v>
      </c>
      <c r="DA554" s="113">
        <v>0</v>
      </c>
      <c r="DB554" s="113">
        <v>0</v>
      </c>
      <c r="DC554" s="113">
        <v>0</v>
      </c>
      <c r="DD554" s="113">
        <v>0</v>
      </c>
      <c r="DE554" s="113">
        <v>0</v>
      </c>
      <c r="DF554" s="113">
        <v>0</v>
      </c>
      <c r="DG554" s="113">
        <v>0</v>
      </c>
      <c r="DH554" s="113">
        <v>0</v>
      </c>
      <c r="DI554" s="113">
        <v>0</v>
      </c>
      <c r="DJ554" s="113">
        <v>0</v>
      </c>
      <c r="DK554" s="113">
        <v>0</v>
      </c>
      <c r="DL554" s="113">
        <v>0</v>
      </c>
      <c r="DM554" s="113">
        <v>20316.41</v>
      </c>
      <c r="DN554" s="113">
        <v>0</v>
      </c>
      <c r="DO554" s="113">
        <v>0</v>
      </c>
      <c r="DP554" s="113">
        <v>0</v>
      </c>
      <c r="DQ554" s="113">
        <v>0</v>
      </c>
      <c r="DR554" s="113">
        <v>0</v>
      </c>
      <c r="DS554" s="113">
        <v>0</v>
      </c>
      <c r="DT554" s="113">
        <v>0</v>
      </c>
      <c r="DU554" s="113">
        <v>0</v>
      </c>
      <c r="DV554" s="113">
        <v>0</v>
      </c>
      <c r="DW554" s="113">
        <v>0</v>
      </c>
      <c r="DX554" s="113">
        <v>0</v>
      </c>
      <c r="DY554" s="113">
        <v>0</v>
      </c>
      <c r="DZ554" s="113">
        <v>0</v>
      </c>
      <c r="EA554" s="113">
        <v>0</v>
      </c>
      <c r="EB554" s="113">
        <v>0</v>
      </c>
      <c r="EC554" s="113">
        <v>0</v>
      </c>
      <c r="ED554" s="113">
        <v>0</v>
      </c>
      <c r="EE554" s="113">
        <v>0</v>
      </c>
      <c r="EF554" s="113">
        <v>0</v>
      </c>
      <c r="EG554" s="113">
        <v>0</v>
      </c>
      <c r="EH554" s="113">
        <v>0</v>
      </c>
      <c r="EI554" s="113">
        <v>0</v>
      </c>
      <c r="EJ554" s="113">
        <v>0</v>
      </c>
      <c r="EK554" s="113">
        <v>0</v>
      </c>
      <c r="EL554" s="113">
        <v>0</v>
      </c>
      <c r="EM554" s="113">
        <v>0</v>
      </c>
      <c r="EN554" s="113">
        <v>0</v>
      </c>
      <c r="EO554" s="113">
        <v>0</v>
      </c>
      <c r="EP554" s="113">
        <v>0</v>
      </c>
      <c r="EQ554" s="113">
        <v>0</v>
      </c>
      <c r="ER554" s="113">
        <v>0</v>
      </c>
      <c r="ES554" s="113">
        <v>0</v>
      </c>
      <c r="ET554" s="113">
        <v>0</v>
      </c>
      <c r="EU554" s="113">
        <v>0</v>
      </c>
      <c r="EV554" s="113">
        <v>0</v>
      </c>
      <c r="EW554" s="113">
        <v>0</v>
      </c>
      <c r="EX554" s="113">
        <v>0</v>
      </c>
      <c r="EY554" s="113">
        <v>0</v>
      </c>
      <c r="EZ554" s="113">
        <v>0</v>
      </c>
      <c r="FA554" s="113">
        <v>0</v>
      </c>
      <c r="FB554" s="113">
        <v>0</v>
      </c>
      <c r="FC554" s="113">
        <v>0</v>
      </c>
      <c r="FD554" s="113">
        <v>0</v>
      </c>
      <c r="FE554" s="113">
        <v>0</v>
      </c>
      <c r="FF554" s="113">
        <v>0</v>
      </c>
      <c r="FG554" s="113">
        <v>0</v>
      </c>
      <c r="FH554" s="113">
        <v>0</v>
      </c>
      <c r="FI554" s="113">
        <v>0</v>
      </c>
      <c r="FJ554" s="113">
        <v>0</v>
      </c>
      <c r="FK554" s="113">
        <v>0</v>
      </c>
      <c r="FL554" s="113">
        <v>0</v>
      </c>
      <c r="FM554" s="113">
        <v>0</v>
      </c>
      <c r="FN554" s="113">
        <v>0</v>
      </c>
      <c r="FO554" s="113">
        <v>0</v>
      </c>
      <c r="FP554" s="113">
        <v>25000</v>
      </c>
      <c r="FQ554" s="113">
        <v>0</v>
      </c>
      <c r="FR554" s="113">
        <v>0</v>
      </c>
      <c r="FS554" s="113">
        <v>0</v>
      </c>
      <c r="FT554" s="113">
        <v>0</v>
      </c>
      <c r="FU554" s="113">
        <v>0</v>
      </c>
      <c r="FV554" s="113">
        <v>0</v>
      </c>
      <c r="FW554" s="113">
        <v>0</v>
      </c>
      <c r="FX554" s="113">
        <v>0</v>
      </c>
      <c r="FY554" s="113">
        <v>0</v>
      </c>
      <c r="FZ554" s="113">
        <v>0</v>
      </c>
      <c r="GA554" s="113">
        <v>0</v>
      </c>
      <c r="GB554" s="113">
        <v>0</v>
      </c>
      <c r="GC554" s="113">
        <v>0</v>
      </c>
      <c r="GD554" s="113">
        <v>0</v>
      </c>
      <c r="GE554" s="113">
        <v>0</v>
      </c>
      <c r="GF554" s="113">
        <v>0</v>
      </c>
      <c r="GG554" s="113">
        <v>0</v>
      </c>
      <c r="GH554" s="113">
        <v>0</v>
      </c>
      <c r="GI554" s="113">
        <f>SUM(E554:GH554)</f>
        <v>45316.41</v>
      </c>
    </row>
    <row r="555" spans="1:191">
      <c r="A555" s="727" t="s">
        <v>0</v>
      </c>
      <c r="B555" s="727"/>
      <c r="C555" s="9" t="s">
        <v>227</v>
      </c>
      <c r="D555" t="s">
        <v>228</v>
      </c>
      <c r="E555" s="113">
        <v>0</v>
      </c>
      <c r="F555" s="113">
        <v>0</v>
      </c>
      <c r="G555" s="113">
        <v>0</v>
      </c>
      <c r="H555" s="113">
        <v>0</v>
      </c>
      <c r="I555" s="113">
        <v>0</v>
      </c>
      <c r="J555" s="113">
        <v>0</v>
      </c>
      <c r="K555" s="113">
        <v>15000</v>
      </c>
      <c r="L555" s="113">
        <v>0</v>
      </c>
      <c r="M555" s="113">
        <v>0</v>
      </c>
      <c r="N555" s="113">
        <v>0</v>
      </c>
      <c r="O555" s="113">
        <v>0</v>
      </c>
      <c r="P555" s="113">
        <v>0</v>
      </c>
      <c r="Q555" s="113">
        <v>0</v>
      </c>
      <c r="R555" s="113">
        <v>0</v>
      </c>
      <c r="S555" s="113">
        <v>0</v>
      </c>
      <c r="T555" s="113">
        <v>0</v>
      </c>
      <c r="U555" s="113">
        <v>0</v>
      </c>
      <c r="V555" s="113">
        <v>0</v>
      </c>
      <c r="W555" s="113">
        <v>0</v>
      </c>
      <c r="X555" s="113">
        <v>0</v>
      </c>
      <c r="Y555" s="113">
        <v>0</v>
      </c>
      <c r="Z555" s="113">
        <v>0</v>
      </c>
      <c r="AA555" s="113">
        <v>0</v>
      </c>
      <c r="AB555" s="113">
        <v>0</v>
      </c>
      <c r="AC555" s="113">
        <v>0</v>
      </c>
      <c r="AD555" s="113">
        <v>0</v>
      </c>
      <c r="AE555" s="113">
        <v>0</v>
      </c>
      <c r="AF555" s="113">
        <v>0</v>
      </c>
      <c r="AG555" s="113">
        <v>0</v>
      </c>
      <c r="AH555" s="113">
        <v>0</v>
      </c>
      <c r="AI555" s="113">
        <v>0</v>
      </c>
      <c r="AJ555" s="113">
        <v>0</v>
      </c>
      <c r="AK555" s="113">
        <v>0</v>
      </c>
      <c r="AL555" s="113">
        <v>0</v>
      </c>
      <c r="AM555" s="113">
        <v>0</v>
      </c>
      <c r="AN555" s="113">
        <v>0</v>
      </c>
      <c r="AO555" s="113">
        <v>0</v>
      </c>
      <c r="AP555" s="113">
        <v>0</v>
      </c>
      <c r="AQ555" s="113">
        <v>0</v>
      </c>
      <c r="AR555" s="113">
        <v>0</v>
      </c>
      <c r="AS555" s="113">
        <v>0</v>
      </c>
      <c r="AT555" s="113">
        <v>0</v>
      </c>
      <c r="AU555" s="113">
        <v>0</v>
      </c>
      <c r="AV555" s="113">
        <v>0</v>
      </c>
      <c r="AW555" s="113">
        <v>0</v>
      </c>
      <c r="AX555" s="113">
        <v>0</v>
      </c>
      <c r="AY555" s="113">
        <v>0</v>
      </c>
      <c r="AZ555" s="113">
        <v>0</v>
      </c>
      <c r="BA555" s="113">
        <v>0</v>
      </c>
      <c r="BB555" s="113">
        <v>0</v>
      </c>
      <c r="BC555" s="113">
        <v>0</v>
      </c>
      <c r="BD555" s="113">
        <v>0</v>
      </c>
      <c r="BE555" s="113">
        <v>0</v>
      </c>
      <c r="BF555" s="113">
        <v>0</v>
      </c>
      <c r="BG555" s="113">
        <v>0</v>
      </c>
      <c r="BH555" s="113">
        <v>0</v>
      </c>
      <c r="BI555" s="113">
        <v>0</v>
      </c>
      <c r="BJ555" s="113">
        <v>0</v>
      </c>
      <c r="BK555" s="113">
        <v>0</v>
      </c>
      <c r="BL555" s="113">
        <v>0</v>
      </c>
      <c r="BM555" s="113">
        <v>0</v>
      </c>
      <c r="BN555" s="113">
        <v>0</v>
      </c>
      <c r="BO555" s="113">
        <v>0</v>
      </c>
      <c r="BP555" s="113">
        <v>0</v>
      </c>
      <c r="BQ555" s="113">
        <v>0</v>
      </c>
      <c r="BR555" s="113">
        <v>0</v>
      </c>
      <c r="BS555" s="113">
        <v>0</v>
      </c>
      <c r="BT555" s="113">
        <v>0</v>
      </c>
      <c r="BU555" s="113">
        <v>0</v>
      </c>
      <c r="BV555" s="113">
        <v>0</v>
      </c>
      <c r="BW555" s="113">
        <v>0</v>
      </c>
      <c r="BX555" s="113">
        <v>0</v>
      </c>
      <c r="BY555" s="113">
        <v>0</v>
      </c>
      <c r="BZ555" s="113">
        <v>0</v>
      </c>
      <c r="CA555" s="113">
        <v>0</v>
      </c>
      <c r="CB555" s="113">
        <v>0</v>
      </c>
      <c r="CC555" s="113">
        <v>0</v>
      </c>
      <c r="CD555" s="113">
        <v>0</v>
      </c>
      <c r="CE555" s="113">
        <v>0</v>
      </c>
      <c r="CF555" s="113">
        <v>0</v>
      </c>
      <c r="CG555" s="113">
        <v>0</v>
      </c>
      <c r="CH555" s="113">
        <v>0</v>
      </c>
      <c r="CI555" s="113">
        <v>0</v>
      </c>
      <c r="CJ555" s="113">
        <v>0</v>
      </c>
      <c r="CK555" s="113">
        <v>0</v>
      </c>
      <c r="CL555" s="113">
        <v>0</v>
      </c>
      <c r="CM555" s="113">
        <v>0</v>
      </c>
      <c r="CN555" s="113">
        <v>0</v>
      </c>
      <c r="CO555" s="113">
        <v>0</v>
      </c>
      <c r="CP555" s="113">
        <v>0</v>
      </c>
      <c r="CQ555" s="113">
        <v>0</v>
      </c>
      <c r="CR555" s="113">
        <v>0</v>
      </c>
      <c r="CS555" s="113">
        <v>0</v>
      </c>
      <c r="CT555" s="113">
        <v>0</v>
      </c>
      <c r="CU555" s="113">
        <v>0</v>
      </c>
      <c r="CV555" s="113">
        <v>0</v>
      </c>
      <c r="CW555" s="113">
        <v>0</v>
      </c>
      <c r="CX555" s="113">
        <v>0</v>
      </c>
      <c r="CY555" s="113">
        <v>0</v>
      </c>
      <c r="CZ555" s="113">
        <v>0</v>
      </c>
      <c r="DA555" s="113">
        <v>0</v>
      </c>
      <c r="DB555" s="113">
        <v>0</v>
      </c>
      <c r="DC555" s="113">
        <v>0</v>
      </c>
      <c r="DD555" s="113">
        <v>0</v>
      </c>
      <c r="DE555" s="113">
        <v>0</v>
      </c>
      <c r="DF555" s="113">
        <v>0</v>
      </c>
      <c r="DG555" s="113">
        <v>0</v>
      </c>
      <c r="DH555" s="113">
        <v>0</v>
      </c>
      <c r="DI555" s="113">
        <v>0</v>
      </c>
      <c r="DJ555" s="113">
        <v>0</v>
      </c>
      <c r="DK555" s="113">
        <v>0</v>
      </c>
      <c r="DL555" s="113">
        <v>0</v>
      </c>
      <c r="DM555" s="113">
        <v>0</v>
      </c>
      <c r="DN555" s="113">
        <v>0</v>
      </c>
      <c r="DO555" s="113">
        <v>0</v>
      </c>
      <c r="DP555" s="113">
        <v>0</v>
      </c>
      <c r="DQ555" s="113">
        <v>0</v>
      </c>
      <c r="DR555" s="113">
        <v>0</v>
      </c>
      <c r="DS555" s="113">
        <v>0</v>
      </c>
      <c r="DT555" s="113">
        <v>0</v>
      </c>
      <c r="DU555" s="113">
        <v>0</v>
      </c>
      <c r="DV555" s="113">
        <v>0</v>
      </c>
      <c r="DW555" s="113">
        <v>0</v>
      </c>
      <c r="DX555" s="113">
        <v>0</v>
      </c>
      <c r="DY555" s="113">
        <v>0</v>
      </c>
      <c r="DZ555" s="113">
        <v>0</v>
      </c>
      <c r="EA555" s="113">
        <v>0</v>
      </c>
      <c r="EB555" s="113">
        <v>0</v>
      </c>
      <c r="EC555" s="113">
        <v>0</v>
      </c>
      <c r="ED555" s="113">
        <v>0</v>
      </c>
      <c r="EE555" s="113">
        <v>0</v>
      </c>
      <c r="EF555" s="113">
        <v>0</v>
      </c>
      <c r="EG555" s="113">
        <v>0</v>
      </c>
      <c r="EH555" s="113">
        <v>0</v>
      </c>
      <c r="EI555" s="113">
        <v>0</v>
      </c>
      <c r="EJ555" s="113">
        <v>0</v>
      </c>
      <c r="EK555" s="113">
        <v>0</v>
      </c>
      <c r="EL555" s="113">
        <v>0</v>
      </c>
      <c r="EM555" s="113">
        <v>0</v>
      </c>
      <c r="EN555" s="113">
        <v>0</v>
      </c>
      <c r="EO555" s="113">
        <v>0</v>
      </c>
      <c r="EP555" s="113">
        <v>0</v>
      </c>
      <c r="EQ555" s="113">
        <v>0</v>
      </c>
      <c r="ER555" s="113">
        <v>0</v>
      </c>
      <c r="ES555" s="113">
        <v>0</v>
      </c>
      <c r="ET555" s="113">
        <v>0</v>
      </c>
      <c r="EU555" s="113">
        <v>0</v>
      </c>
      <c r="EV555" s="113">
        <v>0</v>
      </c>
      <c r="EW555" s="113">
        <v>0</v>
      </c>
      <c r="EX555" s="113">
        <v>0</v>
      </c>
      <c r="EY555" s="113">
        <v>0</v>
      </c>
      <c r="EZ555" s="113">
        <v>0</v>
      </c>
      <c r="FA555" s="113">
        <v>0</v>
      </c>
      <c r="FB555" s="113">
        <v>0</v>
      </c>
      <c r="FC555" s="113">
        <v>0</v>
      </c>
      <c r="FD555" s="113">
        <v>0</v>
      </c>
      <c r="FE555" s="113">
        <v>0</v>
      </c>
      <c r="FF555" s="113">
        <v>0</v>
      </c>
      <c r="FG555" s="113">
        <v>0</v>
      </c>
      <c r="FH555" s="113">
        <v>0</v>
      </c>
      <c r="FI555" s="113">
        <v>0</v>
      </c>
      <c r="FJ555" s="113">
        <v>0</v>
      </c>
      <c r="FK555" s="113">
        <v>0</v>
      </c>
      <c r="FL555" s="113">
        <v>0</v>
      </c>
      <c r="FM555" s="113">
        <v>0</v>
      </c>
      <c r="FN555" s="113">
        <v>0</v>
      </c>
      <c r="FO555" s="113">
        <v>0</v>
      </c>
      <c r="FP555" s="113">
        <v>0</v>
      </c>
      <c r="FQ555" s="113">
        <v>0</v>
      </c>
      <c r="FR555" s="113">
        <v>0</v>
      </c>
      <c r="FS555" s="113">
        <v>0</v>
      </c>
      <c r="FT555" s="113">
        <v>0</v>
      </c>
      <c r="FU555" s="113">
        <v>0</v>
      </c>
      <c r="FV555" s="113">
        <v>0</v>
      </c>
      <c r="FW555" s="113">
        <v>0</v>
      </c>
      <c r="FX555" s="113">
        <v>0</v>
      </c>
      <c r="FY555" s="113">
        <v>0</v>
      </c>
      <c r="FZ555" s="113">
        <v>0</v>
      </c>
      <c r="GA555" s="113">
        <v>0</v>
      </c>
      <c r="GB555" s="113">
        <v>0</v>
      </c>
      <c r="GC555" s="113">
        <v>0</v>
      </c>
      <c r="GD555" s="113">
        <v>0</v>
      </c>
      <c r="GE555" s="113">
        <v>0</v>
      </c>
      <c r="GF555" s="113">
        <v>0</v>
      </c>
      <c r="GG555" s="113">
        <v>0</v>
      </c>
      <c r="GH555" s="113">
        <v>0</v>
      </c>
      <c r="GI555" s="113">
        <f>SUM(E555:GH555)</f>
        <v>15000</v>
      </c>
    </row>
    <row r="556" spans="1:191" ht="10.5">
      <c r="A556" s="7" t="s">
        <v>649</v>
      </c>
      <c r="B556" s="726" t="s">
        <v>650</v>
      </c>
      <c r="C556" s="726"/>
      <c r="D556" s="72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  <c r="AA556" s="116"/>
      <c r="AB556" s="116"/>
      <c r="AC556" s="116"/>
      <c r="AD556" s="116"/>
      <c r="AE556" s="116"/>
      <c r="AF556" s="116"/>
      <c r="AG556" s="116"/>
      <c r="AH556" s="116"/>
      <c r="AI556" s="116"/>
      <c r="AJ556" s="116"/>
      <c r="AK556" s="116"/>
      <c r="AL556" s="116"/>
      <c r="AM556" s="116"/>
      <c r="AN556" s="116"/>
      <c r="AO556" s="116"/>
      <c r="AP556" s="116"/>
      <c r="AQ556" s="116"/>
      <c r="AR556" s="116"/>
      <c r="AS556" s="116"/>
      <c r="AT556" s="116"/>
      <c r="AU556" s="116"/>
      <c r="AV556" s="116"/>
      <c r="AW556" s="116"/>
      <c r="AX556" s="116"/>
      <c r="AY556" s="116"/>
      <c r="AZ556" s="116"/>
      <c r="BA556" s="116"/>
      <c r="BB556" s="116"/>
      <c r="BC556" s="116"/>
      <c r="BD556" s="116"/>
      <c r="BE556" s="116"/>
      <c r="BF556" s="116"/>
      <c r="BG556" s="116"/>
      <c r="BH556" s="116"/>
      <c r="BI556" s="116"/>
      <c r="BJ556" s="116"/>
      <c r="BK556" s="116"/>
      <c r="BL556" s="116"/>
      <c r="BM556" s="116"/>
      <c r="BN556" s="116"/>
      <c r="BO556" s="116"/>
      <c r="BP556" s="116"/>
      <c r="BQ556" s="116"/>
      <c r="BR556" s="116"/>
      <c r="BS556" s="116"/>
      <c r="BT556" s="116"/>
      <c r="BU556" s="116"/>
      <c r="BV556" s="116"/>
      <c r="BW556" s="116"/>
      <c r="BX556" s="116"/>
      <c r="BY556" s="116"/>
      <c r="BZ556" s="116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Y556" s="116"/>
      <c r="DZ556" s="116"/>
      <c r="EA556" s="116"/>
      <c r="EB556" s="116"/>
      <c r="EC556" s="116"/>
      <c r="ED556" s="116"/>
      <c r="EE556" s="116"/>
      <c r="EF556" s="116"/>
      <c r="EG556" s="116"/>
      <c r="EH556" s="116"/>
      <c r="EI556" s="116"/>
      <c r="EJ556" s="116"/>
      <c r="EK556" s="116"/>
      <c r="EL556" s="116"/>
      <c r="EM556" s="116"/>
      <c r="EN556" s="116"/>
      <c r="EO556" s="116"/>
      <c r="EP556" s="116"/>
      <c r="EQ556" s="116"/>
      <c r="ER556" s="116"/>
      <c r="ES556" s="116"/>
      <c r="ET556" s="116"/>
      <c r="EU556" s="116"/>
      <c r="EV556" s="116"/>
      <c r="EW556" s="116"/>
      <c r="EX556" s="116"/>
      <c r="EY556" s="116"/>
      <c r="EZ556" s="116"/>
      <c r="FA556" s="116"/>
      <c r="FB556" s="116"/>
      <c r="FC556" s="116"/>
      <c r="FD556" s="116"/>
      <c r="FE556" s="116"/>
      <c r="FF556" s="116"/>
      <c r="FG556" s="116"/>
      <c r="FH556" s="116"/>
      <c r="FI556" s="116"/>
      <c r="FJ556" s="116"/>
      <c r="FK556" s="116"/>
      <c r="FL556" s="116"/>
      <c r="FM556" s="116"/>
      <c r="FN556" s="116"/>
      <c r="FO556" s="116"/>
      <c r="FP556" s="116"/>
      <c r="FQ556" s="116"/>
      <c r="FR556" s="116"/>
      <c r="FS556" s="116"/>
      <c r="FT556" s="116"/>
      <c r="FU556" s="116"/>
      <c r="FV556" s="116"/>
      <c r="FW556" s="116"/>
      <c r="FX556" s="116"/>
      <c r="FY556" s="116"/>
      <c r="FZ556" s="116"/>
      <c r="GA556" s="116"/>
      <c r="GB556" s="116"/>
      <c r="GC556" s="116"/>
      <c r="GD556" s="116"/>
      <c r="GE556" s="116"/>
      <c r="GF556" s="116"/>
      <c r="GG556" s="116"/>
      <c r="GH556" s="116"/>
      <c r="GI556" s="116"/>
    </row>
    <row r="557" spans="1:191">
      <c r="A557" s="727" t="s">
        <v>0</v>
      </c>
      <c r="B557" s="727"/>
      <c r="C557" s="9" t="s">
        <v>227</v>
      </c>
      <c r="D557" t="s">
        <v>228</v>
      </c>
      <c r="E557" s="113">
        <v>0</v>
      </c>
      <c r="F557" s="113">
        <v>0</v>
      </c>
      <c r="G557" s="113">
        <v>0</v>
      </c>
      <c r="H557" s="113">
        <v>0</v>
      </c>
      <c r="I557" s="113">
        <v>0</v>
      </c>
      <c r="J557" s="113">
        <v>0</v>
      </c>
      <c r="K557" s="113">
        <v>0</v>
      </c>
      <c r="L557" s="113">
        <v>0</v>
      </c>
      <c r="M557" s="113">
        <v>0</v>
      </c>
      <c r="N557" s="113">
        <v>0</v>
      </c>
      <c r="O557" s="113">
        <v>0</v>
      </c>
      <c r="P557" s="113">
        <v>0</v>
      </c>
      <c r="Q557" s="113">
        <v>0</v>
      </c>
      <c r="R557" s="113">
        <v>0</v>
      </c>
      <c r="S557" s="113">
        <v>0</v>
      </c>
      <c r="T557" s="113">
        <v>0</v>
      </c>
      <c r="U557" s="113">
        <v>0</v>
      </c>
      <c r="V557" s="113">
        <v>0</v>
      </c>
      <c r="W557" s="113">
        <v>0</v>
      </c>
      <c r="X557" s="113">
        <v>0</v>
      </c>
      <c r="Y557" s="113">
        <v>0</v>
      </c>
      <c r="Z557" s="113">
        <v>0</v>
      </c>
      <c r="AA557" s="113">
        <v>0</v>
      </c>
      <c r="AB557" s="113">
        <v>0</v>
      </c>
      <c r="AC557" s="113">
        <v>0</v>
      </c>
      <c r="AD557" s="113">
        <v>0</v>
      </c>
      <c r="AE557" s="113">
        <v>0</v>
      </c>
      <c r="AF557" s="113">
        <v>0</v>
      </c>
      <c r="AG557" s="113">
        <v>0</v>
      </c>
      <c r="AH557" s="113">
        <v>0</v>
      </c>
      <c r="AI557" s="113">
        <v>0</v>
      </c>
      <c r="AJ557" s="113">
        <v>0</v>
      </c>
      <c r="AK557" s="113">
        <v>87023</v>
      </c>
      <c r="AL557" s="113">
        <v>0</v>
      </c>
      <c r="AM557" s="113">
        <v>0</v>
      </c>
      <c r="AN557" s="113">
        <v>0</v>
      </c>
      <c r="AO557" s="113">
        <v>0</v>
      </c>
      <c r="AP557" s="113">
        <v>0</v>
      </c>
      <c r="AQ557" s="113">
        <v>0</v>
      </c>
      <c r="AR557" s="113">
        <v>0</v>
      </c>
      <c r="AS557" s="113">
        <v>0</v>
      </c>
      <c r="AT557" s="113">
        <v>0</v>
      </c>
      <c r="AU557" s="113">
        <v>0</v>
      </c>
      <c r="AV557" s="113">
        <v>0</v>
      </c>
      <c r="AW557" s="113">
        <v>0</v>
      </c>
      <c r="AX557" s="113">
        <v>0</v>
      </c>
      <c r="AY557" s="113">
        <v>0</v>
      </c>
      <c r="AZ557" s="113">
        <v>0</v>
      </c>
      <c r="BA557" s="113">
        <v>0</v>
      </c>
      <c r="BB557" s="113">
        <v>0</v>
      </c>
      <c r="BC557" s="113">
        <v>0</v>
      </c>
      <c r="BD557" s="113">
        <v>0</v>
      </c>
      <c r="BE557" s="113">
        <v>0</v>
      </c>
      <c r="BF557" s="113">
        <v>0</v>
      </c>
      <c r="BG557" s="113">
        <v>0</v>
      </c>
      <c r="BH557" s="113">
        <v>0</v>
      </c>
      <c r="BI557" s="113">
        <v>0</v>
      </c>
      <c r="BJ557" s="113">
        <v>0</v>
      </c>
      <c r="BK557" s="113">
        <v>0</v>
      </c>
      <c r="BL557" s="113">
        <v>0</v>
      </c>
      <c r="BM557" s="113">
        <v>0</v>
      </c>
      <c r="BN557" s="113">
        <v>0</v>
      </c>
      <c r="BO557" s="113">
        <v>0</v>
      </c>
      <c r="BP557" s="113">
        <v>0</v>
      </c>
      <c r="BQ557" s="113">
        <v>0</v>
      </c>
      <c r="BR557" s="113">
        <v>0</v>
      </c>
      <c r="BS557" s="113">
        <v>0</v>
      </c>
      <c r="BT557" s="113">
        <v>0</v>
      </c>
      <c r="BU557" s="113">
        <v>0</v>
      </c>
      <c r="BV557" s="113">
        <v>0</v>
      </c>
      <c r="BW557" s="113">
        <v>0</v>
      </c>
      <c r="BX557" s="113">
        <v>0</v>
      </c>
      <c r="BY557" s="113">
        <v>0</v>
      </c>
      <c r="BZ557" s="113">
        <v>0</v>
      </c>
      <c r="CA557" s="113">
        <v>0</v>
      </c>
      <c r="CB557" s="113">
        <v>0</v>
      </c>
      <c r="CC557" s="113">
        <v>0</v>
      </c>
      <c r="CD557" s="113">
        <v>0</v>
      </c>
      <c r="CE557" s="113">
        <v>0</v>
      </c>
      <c r="CF557" s="113">
        <v>0</v>
      </c>
      <c r="CG557" s="113">
        <v>0</v>
      </c>
      <c r="CH557" s="113">
        <v>0</v>
      </c>
      <c r="CI557" s="113">
        <v>0</v>
      </c>
      <c r="CJ557" s="113">
        <v>0</v>
      </c>
      <c r="CK557" s="113">
        <v>0</v>
      </c>
      <c r="CL557" s="113">
        <v>0</v>
      </c>
      <c r="CM557" s="113">
        <v>0</v>
      </c>
      <c r="CN557" s="113">
        <v>0</v>
      </c>
      <c r="CO557" s="113">
        <v>0</v>
      </c>
      <c r="CP557" s="113">
        <v>0</v>
      </c>
      <c r="CQ557" s="113">
        <v>0</v>
      </c>
      <c r="CR557" s="113">
        <v>0</v>
      </c>
      <c r="CS557" s="113">
        <v>0</v>
      </c>
      <c r="CT557" s="113">
        <v>0</v>
      </c>
      <c r="CU557" s="113">
        <v>0</v>
      </c>
      <c r="CV557" s="113">
        <v>0</v>
      </c>
      <c r="CW557" s="113">
        <v>0</v>
      </c>
      <c r="CX557" s="113">
        <v>0</v>
      </c>
      <c r="CY557" s="113">
        <v>0</v>
      </c>
      <c r="CZ557" s="113">
        <v>0</v>
      </c>
      <c r="DA557" s="113">
        <v>0</v>
      </c>
      <c r="DB557" s="113">
        <v>0</v>
      </c>
      <c r="DC557" s="113">
        <v>0</v>
      </c>
      <c r="DD557" s="113">
        <v>0</v>
      </c>
      <c r="DE557" s="113">
        <v>0</v>
      </c>
      <c r="DF557" s="113">
        <v>0</v>
      </c>
      <c r="DG557" s="113">
        <v>0</v>
      </c>
      <c r="DH557" s="113">
        <v>0</v>
      </c>
      <c r="DI557" s="113">
        <v>0</v>
      </c>
      <c r="DJ557" s="113">
        <v>0</v>
      </c>
      <c r="DK557" s="113">
        <v>0</v>
      </c>
      <c r="DL557" s="113">
        <v>0</v>
      </c>
      <c r="DM557" s="113">
        <v>0</v>
      </c>
      <c r="DN557" s="113">
        <v>0</v>
      </c>
      <c r="DO557" s="113">
        <v>0</v>
      </c>
      <c r="DP557" s="113">
        <v>0</v>
      </c>
      <c r="DQ557" s="113">
        <v>0</v>
      </c>
      <c r="DR557" s="113">
        <v>0</v>
      </c>
      <c r="DS557" s="113">
        <v>0</v>
      </c>
      <c r="DT557" s="113">
        <v>0</v>
      </c>
      <c r="DU557" s="113">
        <v>0</v>
      </c>
      <c r="DV557" s="113">
        <v>0</v>
      </c>
      <c r="DW557" s="113">
        <v>0</v>
      </c>
      <c r="DX557" s="113">
        <v>0</v>
      </c>
      <c r="DY557" s="113">
        <v>0</v>
      </c>
      <c r="DZ557" s="113">
        <v>0</v>
      </c>
      <c r="EA557" s="113">
        <v>0</v>
      </c>
      <c r="EB557" s="113">
        <v>0</v>
      </c>
      <c r="EC557" s="113">
        <v>0</v>
      </c>
      <c r="ED557" s="113">
        <v>0</v>
      </c>
      <c r="EE557" s="113">
        <v>0</v>
      </c>
      <c r="EF557" s="113">
        <v>0</v>
      </c>
      <c r="EG557" s="113">
        <v>0</v>
      </c>
      <c r="EH557" s="113">
        <v>0</v>
      </c>
      <c r="EI557" s="113">
        <v>0</v>
      </c>
      <c r="EJ557" s="113">
        <v>0</v>
      </c>
      <c r="EK557" s="113">
        <v>0</v>
      </c>
      <c r="EL557" s="113">
        <v>0</v>
      </c>
      <c r="EM557" s="113">
        <v>0</v>
      </c>
      <c r="EN557" s="113">
        <v>0</v>
      </c>
      <c r="EO557" s="113">
        <v>0</v>
      </c>
      <c r="EP557" s="113">
        <v>0</v>
      </c>
      <c r="EQ557" s="113">
        <v>0</v>
      </c>
      <c r="ER557" s="113">
        <v>0</v>
      </c>
      <c r="ES557" s="113">
        <v>0</v>
      </c>
      <c r="ET557" s="113">
        <v>0</v>
      </c>
      <c r="EU557" s="113">
        <v>0</v>
      </c>
      <c r="EV557" s="113">
        <v>0</v>
      </c>
      <c r="EW557" s="113">
        <v>0</v>
      </c>
      <c r="EX557" s="113">
        <v>0</v>
      </c>
      <c r="EY557" s="113">
        <v>0</v>
      </c>
      <c r="EZ557" s="113">
        <v>0</v>
      </c>
      <c r="FA557" s="113">
        <v>0</v>
      </c>
      <c r="FB557" s="113">
        <v>0</v>
      </c>
      <c r="FC557" s="113">
        <v>0</v>
      </c>
      <c r="FD557" s="113">
        <v>0</v>
      </c>
      <c r="FE557" s="113">
        <v>0</v>
      </c>
      <c r="FF557" s="113">
        <v>0</v>
      </c>
      <c r="FG557" s="113">
        <v>0</v>
      </c>
      <c r="FH557" s="113">
        <v>0</v>
      </c>
      <c r="FI557" s="113">
        <v>0</v>
      </c>
      <c r="FJ557" s="113">
        <v>0</v>
      </c>
      <c r="FK557" s="113">
        <v>0</v>
      </c>
      <c r="FL557" s="113">
        <v>0</v>
      </c>
      <c r="FM557" s="113">
        <v>0</v>
      </c>
      <c r="FN557" s="113">
        <v>0</v>
      </c>
      <c r="FO557" s="113">
        <v>0</v>
      </c>
      <c r="FP557" s="113">
        <v>0</v>
      </c>
      <c r="FQ557" s="113">
        <v>0</v>
      </c>
      <c r="FR557" s="113">
        <v>0</v>
      </c>
      <c r="FS557" s="113">
        <v>0</v>
      </c>
      <c r="FT557" s="113">
        <v>0</v>
      </c>
      <c r="FU557" s="113">
        <v>0</v>
      </c>
      <c r="FV557" s="113">
        <v>0</v>
      </c>
      <c r="FW557" s="113">
        <v>0</v>
      </c>
      <c r="FX557" s="113">
        <v>0</v>
      </c>
      <c r="FY557" s="113">
        <v>0</v>
      </c>
      <c r="FZ557" s="113">
        <v>0</v>
      </c>
      <c r="GA557" s="113">
        <v>0</v>
      </c>
      <c r="GB557" s="113">
        <v>0</v>
      </c>
      <c r="GC557" s="113">
        <v>0</v>
      </c>
      <c r="GD557" s="113">
        <v>0</v>
      </c>
      <c r="GE557" s="113">
        <v>0</v>
      </c>
      <c r="GF557" s="113">
        <v>0</v>
      </c>
      <c r="GG557" s="113">
        <v>0</v>
      </c>
      <c r="GH557" s="113">
        <v>0</v>
      </c>
      <c r="GI557" s="113">
        <f>SUM(E557:GH557)</f>
        <v>87023</v>
      </c>
    </row>
    <row r="558" spans="1:191" ht="10.5">
      <c r="A558" s="7" t="s">
        <v>651</v>
      </c>
      <c r="B558" s="726" t="s">
        <v>652</v>
      </c>
      <c r="C558" s="726"/>
      <c r="D558" s="72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  <c r="AA558" s="116"/>
      <c r="AB558" s="116"/>
      <c r="AC558" s="116"/>
      <c r="AD558" s="116"/>
      <c r="AE558" s="116"/>
      <c r="AF558" s="116"/>
      <c r="AG558" s="116"/>
      <c r="AH558" s="116"/>
      <c r="AI558" s="116"/>
      <c r="AJ558" s="116"/>
      <c r="AK558" s="116"/>
      <c r="AL558" s="116"/>
      <c r="AM558" s="116"/>
      <c r="AN558" s="116"/>
      <c r="AO558" s="116"/>
      <c r="AP558" s="116"/>
      <c r="AQ558" s="116"/>
      <c r="AR558" s="116"/>
      <c r="AS558" s="116"/>
      <c r="AT558" s="116"/>
      <c r="AU558" s="116"/>
      <c r="AV558" s="116"/>
      <c r="AW558" s="116"/>
      <c r="AX558" s="116"/>
      <c r="AY558" s="116"/>
      <c r="AZ558" s="116"/>
      <c r="BA558" s="116"/>
      <c r="BB558" s="116"/>
      <c r="BC558" s="116"/>
      <c r="BD558" s="116"/>
      <c r="BE558" s="116"/>
      <c r="BF558" s="116"/>
      <c r="BG558" s="116"/>
      <c r="BH558" s="116"/>
      <c r="BI558" s="116"/>
      <c r="BJ558" s="116"/>
      <c r="BK558" s="116"/>
      <c r="BL558" s="116"/>
      <c r="BM558" s="116"/>
      <c r="BN558" s="116"/>
      <c r="BO558" s="116"/>
      <c r="BP558" s="116"/>
      <c r="BQ558" s="116"/>
      <c r="BR558" s="116"/>
      <c r="BS558" s="116"/>
      <c r="BT558" s="116"/>
      <c r="BU558" s="116"/>
      <c r="BV558" s="116"/>
      <c r="BW558" s="116"/>
      <c r="BX558" s="116"/>
      <c r="BY558" s="116"/>
      <c r="BZ558" s="116"/>
      <c r="CA558" s="116"/>
      <c r="CB558" s="116"/>
      <c r="CC558" s="116"/>
      <c r="CD558" s="116"/>
      <c r="CE558" s="116"/>
      <c r="CF558" s="116"/>
      <c r="CG558" s="116"/>
      <c r="CH558" s="116"/>
      <c r="CI558" s="116"/>
      <c r="CJ558" s="116"/>
      <c r="CK558" s="116"/>
      <c r="CL558" s="116"/>
      <c r="CM558" s="116"/>
      <c r="CN558" s="116"/>
      <c r="CO558" s="116"/>
      <c r="CP558" s="116"/>
      <c r="CQ558" s="116"/>
      <c r="CR558" s="116"/>
      <c r="CS558" s="116"/>
      <c r="CT558" s="116"/>
      <c r="CU558" s="116"/>
      <c r="CV558" s="116"/>
      <c r="CW558" s="116"/>
      <c r="CX558" s="116"/>
      <c r="CY558" s="116"/>
      <c r="CZ558" s="116"/>
      <c r="DA558" s="116"/>
      <c r="DB558" s="116"/>
      <c r="DC558" s="116"/>
      <c r="DD558" s="116"/>
      <c r="DE558" s="116"/>
      <c r="DF558" s="116"/>
      <c r="DG558" s="116"/>
      <c r="DH558" s="116"/>
      <c r="DI558" s="116"/>
      <c r="DJ558" s="116"/>
      <c r="DK558" s="116"/>
      <c r="DL558" s="116"/>
      <c r="DM558" s="116"/>
      <c r="DN558" s="116"/>
      <c r="DO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Y558" s="116"/>
      <c r="DZ558" s="116"/>
      <c r="EA558" s="116"/>
      <c r="EB558" s="116"/>
      <c r="EC558" s="116"/>
      <c r="ED558" s="116"/>
      <c r="EE558" s="116"/>
      <c r="EF558" s="116"/>
      <c r="EG558" s="116"/>
      <c r="EH558" s="116"/>
      <c r="EI558" s="116"/>
      <c r="EJ558" s="116"/>
      <c r="EK558" s="116"/>
      <c r="EL558" s="116"/>
      <c r="EM558" s="116"/>
      <c r="EN558" s="116"/>
      <c r="EO558" s="116"/>
      <c r="EP558" s="116"/>
      <c r="EQ558" s="116"/>
      <c r="ER558" s="116"/>
      <c r="ES558" s="116"/>
      <c r="ET558" s="116"/>
      <c r="EU558" s="116"/>
      <c r="EV558" s="116"/>
      <c r="EW558" s="116"/>
      <c r="EX558" s="116"/>
      <c r="EY558" s="116"/>
      <c r="EZ558" s="116"/>
      <c r="FA558" s="116"/>
      <c r="FB558" s="116"/>
      <c r="FC558" s="116"/>
      <c r="FD558" s="116"/>
      <c r="FE558" s="116"/>
      <c r="FF558" s="116"/>
      <c r="FG558" s="116"/>
      <c r="FH558" s="116"/>
      <c r="FI558" s="116"/>
      <c r="FJ558" s="116"/>
      <c r="FK558" s="116"/>
      <c r="FL558" s="116"/>
      <c r="FM558" s="116"/>
      <c r="FN558" s="116"/>
      <c r="FO558" s="116"/>
      <c r="FP558" s="116"/>
      <c r="FQ558" s="116"/>
      <c r="FR558" s="116"/>
      <c r="FS558" s="116"/>
      <c r="FT558" s="116"/>
      <c r="FU558" s="116"/>
      <c r="FV558" s="116"/>
      <c r="FW558" s="116"/>
      <c r="FX558" s="116"/>
      <c r="FY558" s="116"/>
      <c r="FZ558" s="116"/>
      <c r="GA558" s="116"/>
      <c r="GB558" s="116"/>
      <c r="GC558" s="116"/>
      <c r="GD558" s="116"/>
      <c r="GE558" s="116"/>
      <c r="GF558" s="116"/>
      <c r="GG558" s="116"/>
      <c r="GH558" s="116"/>
      <c r="GI558" s="116"/>
    </row>
    <row r="559" spans="1:191">
      <c r="A559" s="727" t="s">
        <v>0</v>
      </c>
      <c r="B559" s="727"/>
      <c r="C559" s="9" t="s">
        <v>207</v>
      </c>
      <c r="D559" t="s">
        <v>208</v>
      </c>
      <c r="E559" s="113">
        <v>0</v>
      </c>
      <c r="F559" s="113">
        <v>0</v>
      </c>
      <c r="G559" s="113">
        <v>0</v>
      </c>
      <c r="H559" s="113">
        <v>0</v>
      </c>
      <c r="I559" s="113">
        <v>0</v>
      </c>
      <c r="J559" s="113">
        <v>0</v>
      </c>
      <c r="K559" s="113">
        <v>0</v>
      </c>
      <c r="L559" s="113">
        <v>0</v>
      </c>
      <c r="M559" s="113">
        <v>0</v>
      </c>
      <c r="N559" s="113">
        <v>0</v>
      </c>
      <c r="O559" s="113">
        <v>0</v>
      </c>
      <c r="P559" s="113">
        <v>0</v>
      </c>
      <c r="Q559" s="113">
        <v>0</v>
      </c>
      <c r="R559" s="113">
        <v>0</v>
      </c>
      <c r="S559" s="113">
        <v>0</v>
      </c>
      <c r="T559" s="113">
        <v>0</v>
      </c>
      <c r="U559" s="113">
        <v>0</v>
      </c>
      <c r="V559" s="113">
        <v>0</v>
      </c>
      <c r="W559" s="113">
        <v>0</v>
      </c>
      <c r="X559" s="113">
        <v>0</v>
      </c>
      <c r="Y559" s="113">
        <v>0</v>
      </c>
      <c r="Z559" s="113">
        <v>0</v>
      </c>
      <c r="AA559" s="113">
        <v>0</v>
      </c>
      <c r="AB559" s="113">
        <v>0</v>
      </c>
      <c r="AC559" s="113">
        <v>0</v>
      </c>
      <c r="AD559" s="113">
        <v>0</v>
      </c>
      <c r="AE559" s="113">
        <v>0</v>
      </c>
      <c r="AF559" s="113">
        <v>0</v>
      </c>
      <c r="AG559" s="113">
        <v>0</v>
      </c>
      <c r="AH559" s="113">
        <v>0</v>
      </c>
      <c r="AI559" s="113">
        <v>0</v>
      </c>
      <c r="AJ559" s="113">
        <v>0</v>
      </c>
      <c r="AK559" s="113">
        <v>0</v>
      </c>
      <c r="AL559" s="113">
        <v>0</v>
      </c>
      <c r="AM559" s="113">
        <v>0</v>
      </c>
      <c r="AN559" s="113">
        <v>0</v>
      </c>
      <c r="AO559" s="113">
        <v>0</v>
      </c>
      <c r="AP559" s="113">
        <v>0</v>
      </c>
      <c r="AQ559" s="113">
        <v>0</v>
      </c>
      <c r="AR559" s="113">
        <v>0</v>
      </c>
      <c r="AS559" s="113">
        <v>0</v>
      </c>
      <c r="AT559" s="113">
        <v>0</v>
      </c>
      <c r="AU559" s="113">
        <v>0</v>
      </c>
      <c r="AV559" s="113">
        <v>0</v>
      </c>
      <c r="AW559" s="113">
        <v>0</v>
      </c>
      <c r="AX559" s="113">
        <v>0</v>
      </c>
      <c r="AY559" s="113">
        <v>0</v>
      </c>
      <c r="AZ559" s="113">
        <v>0</v>
      </c>
      <c r="BA559" s="113">
        <v>0</v>
      </c>
      <c r="BB559" s="113">
        <v>0</v>
      </c>
      <c r="BC559" s="113">
        <v>0</v>
      </c>
      <c r="BD559" s="113">
        <v>0</v>
      </c>
      <c r="BE559" s="113">
        <v>0</v>
      </c>
      <c r="BF559" s="113">
        <v>0</v>
      </c>
      <c r="BG559" s="113">
        <v>0</v>
      </c>
      <c r="BH559" s="113">
        <v>0</v>
      </c>
      <c r="BI559" s="113">
        <v>0</v>
      </c>
      <c r="BJ559" s="113">
        <v>0</v>
      </c>
      <c r="BK559" s="113">
        <v>0</v>
      </c>
      <c r="BL559" s="113">
        <v>0</v>
      </c>
      <c r="BM559" s="113">
        <v>0</v>
      </c>
      <c r="BN559" s="113">
        <v>0</v>
      </c>
      <c r="BO559" s="113">
        <v>0</v>
      </c>
      <c r="BP559" s="113">
        <v>0</v>
      </c>
      <c r="BQ559" s="113">
        <v>0</v>
      </c>
      <c r="BR559" s="113">
        <v>0</v>
      </c>
      <c r="BS559" s="113">
        <v>0</v>
      </c>
      <c r="BT559" s="113">
        <v>0</v>
      </c>
      <c r="BU559" s="113">
        <v>0</v>
      </c>
      <c r="BV559" s="113">
        <v>0</v>
      </c>
      <c r="BW559" s="113">
        <v>0</v>
      </c>
      <c r="BX559" s="113">
        <v>0</v>
      </c>
      <c r="BY559" s="113">
        <v>0</v>
      </c>
      <c r="BZ559" s="113">
        <v>0</v>
      </c>
      <c r="CA559" s="113">
        <v>0</v>
      </c>
      <c r="CB559" s="113">
        <v>0</v>
      </c>
      <c r="CC559" s="113">
        <v>0</v>
      </c>
      <c r="CD559" s="113">
        <v>0</v>
      </c>
      <c r="CE559" s="113">
        <v>0</v>
      </c>
      <c r="CF559" s="113">
        <v>0</v>
      </c>
      <c r="CG559" s="113">
        <v>0</v>
      </c>
      <c r="CH559" s="113">
        <v>0</v>
      </c>
      <c r="CI559" s="113">
        <v>0</v>
      </c>
      <c r="CJ559" s="113">
        <v>0</v>
      </c>
      <c r="CK559" s="113">
        <v>0</v>
      </c>
      <c r="CL559" s="113">
        <v>0</v>
      </c>
      <c r="CM559" s="113">
        <v>0</v>
      </c>
      <c r="CN559" s="113">
        <v>0</v>
      </c>
      <c r="CO559" s="113">
        <v>0</v>
      </c>
      <c r="CP559" s="113">
        <v>0</v>
      </c>
      <c r="CQ559" s="113">
        <v>0</v>
      </c>
      <c r="CR559" s="113">
        <v>0</v>
      </c>
      <c r="CS559" s="113">
        <v>0</v>
      </c>
      <c r="CT559" s="113">
        <v>0</v>
      </c>
      <c r="CU559" s="113">
        <v>0</v>
      </c>
      <c r="CV559" s="113">
        <v>0</v>
      </c>
      <c r="CW559" s="113">
        <v>0</v>
      </c>
      <c r="CX559" s="113">
        <v>0</v>
      </c>
      <c r="CY559" s="113">
        <v>0</v>
      </c>
      <c r="CZ559" s="113">
        <v>0</v>
      </c>
      <c r="DA559" s="113">
        <v>0</v>
      </c>
      <c r="DB559" s="113">
        <v>0</v>
      </c>
      <c r="DC559" s="113">
        <v>0</v>
      </c>
      <c r="DD559" s="113">
        <v>0</v>
      </c>
      <c r="DE559" s="113">
        <v>0</v>
      </c>
      <c r="DF559" s="113">
        <v>0</v>
      </c>
      <c r="DG559" s="113">
        <v>0</v>
      </c>
      <c r="DH559" s="113">
        <v>630.74</v>
      </c>
      <c r="DI559" s="113">
        <v>0</v>
      </c>
      <c r="DJ559" s="113">
        <v>0</v>
      </c>
      <c r="DK559" s="113">
        <v>0</v>
      </c>
      <c r="DL559" s="113">
        <v>0</v>
      </c>
      <c r="DM559" s="113">
        <v>0</v>
      </c>
      <c r="DN559" s="113">
        <v>0</v>
      </c>
      <c r="DO559" s="113">
        <v>0</v>
      </c>
      <c r="DP559" s="113">
        <v>0</v>
      </c>
      <c r="DQ559" s="113">
        <v>0</v>
      </c>
      <c r="DR559" s="113">
        <v>0</v>
      </c>
      <c r="DS559" s="113">
        <v>0</v>
      </c>
      <c r="DT559" s="113">
        <v>0</v>
      </c>
      <c r="DU559" s="113">
        <v>0</v>
      </c>
      <c r="DV559" s="113">
        <v>0</v>
      </c>
      <c r="DW559" s="113">
        <v>0</v>
      </c>
      <c r="DX559" s="113">
        <v>0</v>
      </c>
      <c r="DY559" s="113">
        <v>0</v>
      </c>
      <c r="DZ559" s="113">
        <v>0</v>
      </c>
      <c r="EA559" s="113">
        <v>0</v>
      </c>
      <c r="EB559" s="113">
        <v>0</v>
      </c>
      <c r="EC559" s="113">
        <v>0</v>
      </c>
      <c r="ED559" s="113">
        <v>0</v>
      </c>
      <c r="EE559" s="113">
        <v>0</v>
      </c>
      <c r="EF559" s="113">
        <v>0</v>
      </c>
      <c r="EG559" s="113">
        <v>0</v>
      </c>
      <c r="EH559" s="113">
        <v>0</v>
      </c>
      <c r="EI559" s="113">
        <v>0</v>
      </c>
      <c r="EJ559" s="113">
        <v>0</v>
      </c>
      <c r="EK559" s="113">
        <v>0</v>
      </c>
      <c r="EL559" s="113">
        <v>0</v>
      </c>
      <c r="EM559" s="113">
        <v>0</v>
      </c>
      <c r="EN559" s="113">
        <v>0</v>
      </c>
      <c r="EO559" s="113">
        <v>0</v>
      </c>
      <c r="EP559" s="113">
        <v>0</v>
      </c>
      <c r="EQ559" s="113">
        <v>0</v>
      </c>
      <c r="ER559" s="113">
        <v>0</v>
      </c>
      <c r="ES559" s="113">
        <v>0</v>
      </c>
      <c r="ET559" s="113">
        <v>0</v>
      </c>
      <c r="EU559" s="113">
        <v>0</v>
      </c>
      <c r="EV559" s="113">
        <v>0</v>
      </c>
      <c r="EW559" s="113">
        <v>0</v>
      </c>
      <c r="EX559" s="113">
        <v>0</v>
      </c>
      <c r="EY559" s="113">
        <v>0</v>
      </c>
      <c r="EZ559" s="113">
        <v>0</v>
      </c>
      <c r="FA559" s="113">
        <v>0</v>
      </c>
      <c r="FB559" s="113">
        <v>0</v>
      </c>
      <c r="FC559" s="113">
        <v>0</v>
      </c>
      <c r="FD559" s="113">
        <v>0</v>
      </c>
      <c r="FE559" s="113">
        <v>0</v>
      </c>
      <c r="FF559" s="113">
        <v>0</v>
      </c>
      <c r="FG559" s="113">
        <v>0</v>
      </c>
      <c r="FH559" s="113">
        <v>0</v>
      </c>
      <c r="FI559" s="113">
        <v>0</v>
      </c>
      <c r="FJ559" s="113">
        <v>0</v>
      </c>
      <c r="FK559" s="113">
        <v>0</v>
      </c>
      <c r="FL559" s="113">
        <v>0</v>
      </c>
      <c r="FM559" s="113">
        <v>0</v>
      </c>
      <c r="FN559" s="113">
        <v>0</v>
      </c>
      <c r="FO559" s="113">
        <v>0</v>
      </c>
      <c r="FP559" s="113">
        <v>0</v>
      </c>
      <c r="FQ559" s="113">
        <v>0</v>
      </c>
      <c r="FR559" s="113">
        <v>0</v>
      </c>
      <c r="FS559" s="113">
        <v>0</v>
      </c>
      <c r="FT559" s="113">
        <v>0</v>
      </c>
      <c r="FU559" s="113">
        <v>0</v>
      </c>
      <c r="FV559" s="113">
        <v>0</v>
      </c>
      <c r="FW559" s="113">
        <v>0</v>
      </c>
      <c r="FX559" s="113">
        <v>0</v>
      </c>
      <c r="FY559" s="113">
        <v>0</v>
      </c>
      <c r="FZ559" s="113">
        <v>0</v>
      </c>
      <c r="GA559" s="113">
        <v>0</v>
      </c>
      <c r="GB559" s="113">
        <v>0</v>
      </c>
      <c r="GC559" s="113">
        <v>0</v>
      </c>
      <c r="GD559" s="113">
        <v>0</v>
      </c>
      <c r="GE559" s="113">
        <v>0</v>
      </c>
      <c r="GF559" s="113">
        <v>0</v>
      </c>
      <c r="GG559" s="113">
        <v>0</v>
      </c>
      <c r="GH559" s="113">
        <v>0</v>
      </c>
      <c r="GI559" s="113">
        <f>SUM(E559:GH559)</f>
        <v>630.74</v>
      </c>
    </row>
    <row r="560" spans="1:191">
      <c r="A560" s="727" t="s">
        <v>0</v>
      </c>
      <c r="B560" s="727"/>
      <c r="C560" s="9" t="s">
        <v>227</v>
      </c>
      <c r="D560" t="s">
        <v>228</v>
      </c>
      <c r="E560" s="113">
        <v>0</v>
      </c>
      <c r="F560" s="113">
        <v>0</v>
      </c>
      <c r="G560" s="113">
        <v>0</v>
      </c>
      <c r="H560" s="113">
        <v>0</v>
      </c>
      <c r="I560" s="113">
        <v>0</v>
      </c>
      <c r="J560" s="113">
        <v>0</v>
      </c>
      <c r="K560" s="113">
        <v>0</v>
      </c>
      <c r="L560" s="113">
        <v>0</v>
      </c>
      <c r="M560" s="113">
        <v>0</v>
      </c>
      <c r="N560" s="113">
        <v>0</v>
      </c>
      <c r="O560" s="113">
        <v>0</v>
      </c>
      <c r="P560" s="113">
        <v>0</v>
      </c>
      <c r="Q560" s="113">
        <v>0</v>
      </c>
      <c r="R560" s="113">
        <v>0</v>
      </c>
      <c r="S560" s="113">
        <v>0</v>
      </c>
      <c r="T560" s="113">
        <v>0</v>
      </c>
      <c r="U560" s="113">
        <v>0</v>
      </c>
      <c r="V560" s="113">
        <v>0</v>
      </c>
      <c r="W560" s="113">
        <v>0</v>
      </c>
      <c r="X560" s="113">
        <v>0</v>
      </c>
      <c r="Y560" s="113">
        <v>0</v>
      </c>
      <c r="Z560" s="113">
        <v>0</v>
      </c>
      <c r="AA560" s="113">
        <v>0</v>
      </c>
      <c r="AB560" s="113">
        <v>0</v>
      </c>
      <c r="AC560" s="113">
        <v>0</v>
      </c>
      <c r="AD560" s="113">
        <v>0</v>
      </c>
      <c r="AE560" s="113">
        <v>0</v>
      </c>
      <c r="AF560" s="113">
        <v>0</v>
      </c>
      <c r="AG560" s="113">
        <v>0</v>
      </c>
      <c r="AH560" s="113">
        <v>0</v>
      </c>
      <c r="AI560" s="113">
        <v>0</v>
      </c>
      <c r="AJ560" s="113">
        <v>0</v>
      </c>
      <c r="AK560" s="113">
        <v>0</v>
      </c>
      <c r="AL560" s="113">
        <v>0</v>
      </c>
      <c r="AM560" s="113">
        <v>0</v>
      </c>
      <c r="AN560" s="113">
        <v>0</v>
      </c>
      <c r="AO560" s="113">
        <v>0</v>
      </c>
      <c r="AP560" s="113">
        <v>0</v>
      </c>
      <c r="AQ560" s="113">
        <v>0</v>
      </c>
      <c r="AR560" s="113">
        <v>0</v>
      </c>
      <c r="AS560" s="113">
        <v>0</v>
      </c>
      <c r="AT560" s="113">
        <v>0</v>
      </c>
      <c r="AU560" s="113">
        <v>0</v>
      </c>
      <c r="AV560" s="113">
        <v>0</v>
      </c>
      <c r="AW560" s="113">
        <v>0</v>
      </c>
      <c r="AX560" s="113">
        <v>0</v>
      </c>
      <c r="AY560" s="113">
        <v>0</v>
      </c>
      <c r="AZ560" s="113">
        <v>0</v>
      </c>
      <c r="BA560" s="113">
        <v>7000</v>
      </c>
      <c r="BB560" s="113">
        <v>0</v>
      </c>
      <c r="BC560" s="113">
        <v>0</v>
      </c>
      <c r="BD560" s="113">
        <v>0</v>
      </c>
      <c r="BE560" s="113">
        <v>0</v>
      </c>
      <c r="BF560" s="113">
        <v>0</v>
      </c>
      <c r="BG560" s="113">
        <v>0</v>
      </c>
      <c r="BH560" s="113">
        <v>0</v>
      </c>
      <c r="BI560" s="113">
        <v>0</v>
      </c>
      <c r="BJ560" s="113">
        <v>0</v>
      </c>
      <c r="BK560" s="113">
        <v>0</v>
      </c>
      <c r="BL560" s="113">
        <v>0</v>
      </c>
      <c r="BM560" s="113">
        <v>0</v>
      </c>
      <c r="BN560" s="113">
        <v>0</v>
      </c>
      <c r="BO560" s="113">
        <v>0</v>
      </c>
      <c r="BP560" s="113">
        <v>0</v>
      </c>
      <c r="BQ560" s="113">
        <v>0</v>
      </c>
      <c r="BR560" s="113">
        <v>0</v>
      </c>
      <c r="BS560" s="113">
        <v>0</v>
      </c>
      <c r="BT560" s="113">
        <v>0</v>
      </c>
      <c r="BU560" s="113">
        <v>0</v>
      </c>
      <c r="BV560" s="113">
        <v>0</v>
      </c>
      <c r="BW560" s="113">
        <v>0</v>
      </c>
      <c r="BX560" s="113">
        <v>0</v>
      </c>
      <c r="BY560" s="113">
        <v>0</v>
      </c>
      <c r="BZ560" s="113">
        <v>0</v>
      </c>
      <c r="CA560" s="113">
        <v>0</v>
      </c>
      <c r="CB560" s="113">
        <v>0</v>
      </c>
      <c r="CC560" s="113">
        <v>0</v>
      </c>
      <c r="CD560" s="113">
        <v>0</v>
      </c>
      <c r="CE560" s="113">
        <v>0</v>
      </c>
      <c r="CF560" s="113">
        <v>0</v>
      </c>
      <c r="CG560" s="113">
        <v>0</v>
      </c>
      <c r="CH560" s="113">
        <v>0</v>
      </c>
      <c r="CI560" s="113">
        <v>0</v>
      </c>
      <c r="CJ560" s="113">
        <v>0</v>
      </c>
      <c r="CK560" s="113">
        <v>0</v>
      </c>
      <c r="CL560" s="113">
        <v>0</v>
      </c>
      <c r="CM560" s="113">
        <v>0</v>
      </c>
      <c r="CN560" s="113">
        <v>0</v>
      </c>
      <c r="CO560" s="113">
        <v>0</v>
      </c>
      <c r="CP560" s="113">
        <v>0</v>
      </c>
      <c r="CQ560" s="113">
        <v>0</v>
      </c>
      <c r="CR560" s="113">
        <v>0</v>
      </c>
      <c r="CS560" s="113">
        <v>0</v>
      </c>
      <c r="CT560" s="113">
        <v>0</v>
      </c>
      <c r="CU560" s="113">
        <v>0</v>
      </c>
      <c r="CV560" s="113">
        <v>0</v>
      </c>
      <c r="CW560" s="113">
        <v>0</v>
      </c>
      <c r="CX560" s="113">
        <v>0</v>
      </c>
      <c r="CY560" s="113">
        <v>0</v>
      </c>
      <c r="CZ560" s="113">
        <v>0</v>
      </c>
      <c r="DA560" s="113">
        <v>0</v>
      </c>
      <c r="DB560" s="113">
        <v>0</v>
      </c>
      <c r="DC560" s="113">
        <v>0</v>
      </c>
      <c r="DD560" s="113">
        <v>0</v>
      </c>
      <c r="DE560" s="113">
        <v>0</v>
      </c>
      <c r="DF560" s="113">
        <v>0</v>
      </c>
      <c r="DG560" s="113">
        <v>0</v>
      </c>
      <c r="DH560" s="113">
        <v>0</v>
      </c>
      <c r="DI560" s="113">
        <v>0</v>
      </c>
      <c r="DJ560" s="113">
        <v>0</v>
      </c>
      <c r="DK560" s="113">
        <v>0</v>
      </c>
      <c r="DL560" s="113">
        <v>0</v>
      </c>
      <c r="DM560" s="113">
        <v>0</v>
      </c>
      <c r="DN560" s="113">
        <v>0</v>
      </c>
      <c r="DO560" s="113">
        <v>0</v>
      </c>
      <c r="DP560" s="113">
        <v>0</v>
      </c>
      <c r="DQ560" s="113">
        <v>0</v>
      </c>
      <c r="DR560" s="113">
        <v>0</v>
      </c>
      <c r="DS560" s="113">
        <v>0</v>
      </c>
      <c r="DT560" s="113">
        <v>0</v>
      </c>
      <c r="DU560" s="113">
        <v>0</v>
      </c>
      <c r="DV560" s="113">
        <v>0</v>
      </c>
      <c r="DW560" s="113">
        <v>0</v>
      </c>
      <c r="DX560" s="113">
        <v>0</v>
      </c>
      <c r="DY560" s="113">
        <v>0</v>
      </c>
      <c r="DZ560" s="113">
        <v>0</v>
      </c>
      <c r="EA560" s="113">
        <v>0</v>
      </c>
      <c r="EB560" s="113">
        <v>0</v>
      </c>
      <c r="EC560" s="113">
        <v>0</v>
      </c>
      <c r="ED560" s="113">
        <v>0</v>
      </c>
      <c r="EE560" s="113">
        <v>0</v>
      </c>
      <c r="EF560" s="113">
        <v>0</v>
      </c>
      <c r="EG560" s="113">
        <v>0</v>
      </c>
      <c r="EH560" s="113">
        <v>0</v>
      </c>
      <c r="EI560" s="113">
        <v>0</v>
      </c>
      <c r="EJ560" s="113">
        <v>0</v>
      </c>
      <c r="EK560" s="113">
        <v>0</v>
      </c>
      <c r="EL560" s="113">
        <v>0</v>
      </c>
      <c r="EM560" s="113">
        <v>0</v>
      </c>
      <c r="EN560" s="113">
        <v>0</v>
      </c>
      <c r="EO560" s="113">
        <v>0</v>
      </c>
      <c r="EP560" s="113">
        <v>0</v>
      </c>
      <c r="EQ560" s="113">
        <v>0</v>
      </c>
      <c r="ER560" s="113">
        <v>0</v>
      </c>
      <c r="ES560" s="113">
        <v>0</v>
      </c>
      <c r="ET560" s="113">
        <v>0</v>
      </c>
      <c r="EU560" s="113">
        <v>0</v>
      </c>
      <c r="EV560" s="113">
        <v>0</v>
      </c>
      <c r="EW560" s="113">
        <v>0</v>
      </c>
      <c r="EX560" s="113">
        <v>0</v>
      </c>
      <c r="EY560" s="113">
        <v>0</v>
      </c>
      <c r="EZ560" s="113">
        <v>0</v>
      </c>
      <c r="FA560" s="113">
        <v>0</v>
      </c>
      <c r="FB560" s="113">
        <v>0</v>
      </c>
      <c r="FC560" s="113">
        <v>0</v>
      </c>
      <c r="FD560" s="113">
        <v>0</v>
      </c>
      <c r="FE560" s="113">
        <v>0</v>
      </c>
      <c r="FF560" s="113">
        <v>0</v>
      </c>
      <c r="FG560" s="113">
        <v>0</v>
      </c>
      <c r="FH560" s="113">
        <v>0</v>
      </c>
      <c r="FI560" s="113">
        <v>0</v>
      </c>
      <c r="FJ560" s="113">
        <v>0</v>
      </c>
      <c r="FK560" s="113">
        <v>0</v>
      </c>
      <c r="FL560" s="113">
        <v>0</v>
      </c>
      <c r="FM560" s="113">
        <v>5000</v>
      </c>
      <c r="FN560" s="113">
        <v>0</v>
      </c>
      <c r="FO560" s="113">
        <v>0</v>
      </c>
      <c r="FP560" s="113">
        <v>0</v>
      </c>
      <c r="FQ560" s="113">
        <v>0</v>
      </c>
      <c r="FR560" s="113">
        <v>0</v>
      </c>
      <c r="FS560" s="113">
        <v>0</v>
      </c>
      <c r="FT560" s="113">
        <v>0</v>
      </c>
      <c r="FU560" s="113">
        <v>0</v>
      </c>
      <c r="FV560" s="113">
        <v>0</v>
      </c>
      <c r="FW560" s="113">
        <v>0</v>
      </c>
      <c r="FX560" s="113">
        <v>0</v>
      </c>
      <c r="FY560" s="113">
        <v>0</v>
      </c>
      <c r="FZ560" s="113">
        <v>0</v>
      </c>
      <c r="GA560" s="113">
        <v>0</v>
      </c>
      <c r="GB560" s="113">
        <v>0</v>
      </c>
      <c r="GC560" s="113">
        <v>0</v>
      </c>
      <c r="GD560" s="113">
        <v>0</v>
      </c>
      <c r="GE560" s="113">
        <v>0</v>
      </c>
      <c r="GF560" s="113">
        <v>0</v>
      </c>
      <c r="GG560" s="113">
        <v>0</v>
      </c>
      <c r="GH560" s="113">
        <v>0</v>
      </c>
      <c r="GI560" s="113">
        <f>SUM(E560:GH560)</f>
        <v>12000</v>
      </c>
    </row>
    <row r="561" spans="1:191" ht="10.5">
      <c r="A561" s="7" t="s">
        <v>653</v>
      </c>
      <c r="B561" s="726" t="s">
        <v>654</v>
      </c>
      <c r="C561" s="726"/>
      <c r="D561" s="72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116"/>
      <c r="AE561" s="116"/>
      <c r="AF561" s="116"/>
      <c r="AG561" s="116"/>
      <c r="AH561" s="116"/>
      <c r="AI561" s="116"/>
      <c r="AJ561" s="116"/>
      <c r="AK561" s="116"/>
      <c r="AL561" s="116"/>
      <c r="AM561" s="116"/>
      <c r="AN561" s="116"/>
      <c r="AO561" s="116"/>
      <c r="AP561" s="116"/>
      <c r="AQ561" s="116"/>
      <c r="AR561" s="116"/>
      <c r="AS561" s="116"/>
      <c r="AT561" s="116"/>
      <c r="AU561" s="116"/>
      <c r="AV561" s="116"/>
      <c r="AW561" s="116"/>
      <c r="AX561" s="116"/>
      <c r="AY561" s="116"/>
      <c r="AZ561" s="116"/>
      <c r="BA561" s="116"/>
      <c r="BB561" s="116"/>
      <c r="BC561" s="116"/>
      <c r="BD561" s="116"/>
      <c r="BE561" s="116"/>
      <c r="BF561" s="116"/>
      <c r="BG561" s="116"/>
      <c r="BH561" s="116"/>
      <c r="BI561" s="116"/>
      <c r="BJ561" s="116"/>
      <c r="BK561" s="116"/>
      <c r="BL561" s="116"/>
      <c r="BM561" s="116"/>
      <c r="BN561" s="116"/>
      <c r="BO561" s="116"/>
      <c r="BP561" s="116"/>
      <c r="BQ561" s="116"/>
      <c r="BR561" s="116"/>
      <c r="BS561" s="116"/>
      <c r="BT561" s="116"/>
      <c r="BU561" s="116"/>
      <c r="BV561" s="116"/>
      <c r="BW561" s="116"/>
      <c r="BX561" s="116"/>
      <c r="BY561" s="116"/>
      <c r="BZ561" s="116"/>
      <c r="CA561" s="116"/>
      <c r="CB561" s="116"/>
      <c r="CC561" s="116"/>
      <c r="CD561" s="116"/>
      <c r="CE561" s="116"/>
      <c r="CF561" s="116"/>
      <c r="CG561" s="116"/>
      <c r="CH561" s="116"/>
      <c r="CI561" s="116"/>
      <c r="CJ561" s="116"/>
      <c r="CK561" s="116"/>
      <c r="CL561" s="116"/>
      <c r="CM561" s="116"/>
      <c r="CN561" s="116"/>
      <c r="CO561" s="116"/>
      <c r="CP561" s="116"/>
      <c r="CQ561" s="116"/>
      <c r="CR561" s="116"/>
      <c r="CS561" s="116"/>
      <c r="CT561" s="116"/>
      <c r="CU561" s="116"/>
      <c r="CV561" s="116"/>
      <c r="CW561" s="116"/>
      <c r="CX561" s="116"/>
      <c r="CY561" s="116"/>
      <c r="CZ561" s="116"/>
      <c r="DA561" s="116"/>
      <c r="DB561" s="116"/>
      <c r="DC561" s="116"/>
      <c r="DD561" s="116"/>
      <c r="DE561" s="116"/>
      <c r="DF561" s="116"/>
      <c r="DG561" s="116"/>
      <c r="DH561" s="116"/>
      <c r="DI561" s="116"/>
      <c r="DJ561" s="116"/>
      <c r="DK561" s="116"/>
      <c r="DL561" s="116"/>
      <c r="DM561" s="116"/>
      <c r="DN561" s="116"/>
      <c r="DO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Y561" s="116"/>
      <c r="DZ561" s="116"/>
      <c r="EA561" s="116"/>
      <c r="EB561" s="116"/>
      <c r="EC561" s="116"/>
      <c r="ED561" s="116"/>
      <c r="EE561" s="116"/>
      <c r="EF561" s="116"/>
      <c r="EG561" s="116"/>
      <c r="EH561" s="116"/>
      <c r="EI561" s="116"/>
      <c r="EJ561" s="116"/>
      <c r="EK561" s="116"/>
      <c r="EL561" s="116"/>
      <c r="EM561" s="116"/>
      <c r="EN561" s="116"/>
      <c r="EO561" s="116"/>
      <c r="EP561" s="116"/>
      <c r="EQ561" s="116"/>
      <c r="ER561" s="116"/>
      <c r="ES561" s="116"/>
      <c r="ET561" s="116"/>
      <c r="EU561" s="116"/>
      <c r="EV561" s="116"/>
      <c r="EW561" s="116"/>
      <c r="EX561" s="116"/>
      <c r="EY561" s="116"/>
      <c r="EZ561" s="116"/>
      <c r="FA561" s="116"/>
      <c r="FB561" s="116"/>
      <c r="FC561" s="116"/>
      <c r="FD561" s="116"/>
      <c r="FE561" s="116"/>
      <c r="FF561" s="116"/>
      <c r="FG561" s="116"/>
      <c r="FH561" s="116"/>
      <c r="FI561" s="116"/>
      <c r="FJ561" s="116"/>
      <c r="FK561" s="116"/>
      <c r="FL561" s="116"/>
      <c r="FM561" s="116"/>
      <c r="FN561" s="116"/>
      <c r="FO561" s="116"/>
      <c r="FP561" s="116"/>
      <c r="FQ561" s="116"/>
      <c r="FR561" s="116"/>
      <c r="FS561" s="116"/>
      <c r="FT561" s="116"/>
      <c r="FU561" s="116"/>
      <c r="FV561" s="116"/>
      <c r="FW561" s="116"/>
      <c r="FX561" s="116"/>
      <c r="FY561" s="116"/>
      <c r="FZ561" s="116"/>
      <c r="GA561" s="116"/>
      <c r="GB561" s="116"/>
      <c r="GC561" s="116"/>
      <c r="GD561" s="116"/>
      <c r="GE561" s="116"/>
      <c r="GF561" s="116"/>
      <c r="GG561" s="116"/>
      <c r="GH561" s="116"/>
      <c r="GI561" s="116"/>
    </row>
    <row r="562" spans="1:191">
      <c r="A562" s="727" t="s">
        <v>0</v>
      </c>
      <c r="B562" s="727"/>
      <c r="C562" s="9" t="s">
        <v>655</v>
      </c>
      <c r="D562" t="s">
        <v>656</v>
      </c>
      <c r="E562" s="113">
        <v>0</v>
      </c>
      <c r="F562" s="113">
        <v>0</v>
      </c>
      <c r="G562" s="113">
        <v>0</v>
      </c>
      <c r="H562" s="113">
        <v>0</v>
      </c>
      <c r="I562" s="113">
        <v>0</v>
      </c>
      <c r="J562" s="113">
        <v>0</v>
      </c>
      <c r="K562" s="113">
        <v>0</v>
      </c>
      <c r="L562" s="113">
        <v>0</v>
      </c>
      <c r="M562" s="113">
        <v>0</v>
      </c>
      <c r="N562" s="113">
        <v>0</v>
      </c>
      <c r="O562" s="113">
        <v>0</v>
      </c>
      <c r="P562" s="113">
        <v>0</v>
      </c>
      <c r="Q562" s="113">
        <v>0</v>
      </c>
      <c r="R562" s="113">
        <v>0</v>
      </c>
      <c r="S562" s="113">
        <v>0</v>
      </c>
      <c r="T562" s="113">
        <v>0</v>
      </c>
      <c r="U562" s="113">
        <v>0</v>
      </c>
      <c r="V562" s="113">
        <v>0</v>
      </c>
      <c r="W562" s="113">
        <v>0</v>
      </c>
      <c r="X562" s="113">
        <v>0</v>
      </c>
      <c r="Y562" s="113">
        <v>0</v>
      </c>
      <c r="Z562" s="113">
        <v>0</v>
      </c>
      <c r="AA562" s="113">
        <v>0</v>
      </c>
      <c r="AB562" s="113">
        <v>0</v>
      </c>
      <c r="AC562" s="113">
        <v>0</v>
      </c>
      <c r="AD562" s="113">
        <v>0</v>
      </c>
      <c r="AE562" s="113">
        <v>0</v>
      </c>
      <c r="AF562" s="113">
        <v>0</v>
      </c>
      <c r="AG562" s="113">
        <v>0</v>
      </c>
      <c r="AH562" s="113">
        <v>0</v>
      </c>
      <c r="AI562" s="113">
        <v>0</v>
      </c>
      <c r="AJ562" s="113">
        <v>0</v>
      </c>
      <c r="AK562" s="113">
        <v>0</v>
      </c>
      <c r="AL562" s="113">
        <v>0</v>
      </c>
      <c r="AM562" s="113">
        <v>246588.89</v>
      </c>
      <c r="AN562" s="113">
        <v>0</v>
      </c>
      <c r="AO562" s="113">
        <v>0</v>
      </c>
      <c r="AP562" s="113">
        <v>121400</v>
      </c>
      <c r="AQ562" s="113">
        <v>0</v>
      </c>
      <c r="AR562" s="113">
        <v>0</v>
      </c>
      <c r="AS562" s="113">
        <v>350367.56</v>
      </c>
      <c r="AT562" s="113">
        <v>0</v>
      </c>
      <c r="AU562" s="113">
        <v>328300</v>
      </c>
      <c r="AV562" s="113">
        <v>0</v>
      </c>
      <c r="AW562" s="113">
        <v>0</v>
      </c>
      <c r="AX562" s="113">
        <v>0</v>
      </c>
      <c r="AY562" s="113">
        <v>0</v>
      </c>
      <c r="AZ562" s="113">
        <v>0</v>
      </c>
      <c r="BA562" s="113">
        <v>90218.28</v>
      </c>
      <c r="BB562" s="113">
        <v>0</v>
      </c>
      <c r="BC562" s="113">
        <v>0</v>
      </c>
      <c r="BD562" s="113">
        <v>0</v>
      </c>
      <c r="BE562" s="113">
        <v>99214</v>
      </c>
      <c r="BF562" s="113">
        <v>0</v>
      </c>
      <c r="BG562" s="113">
        <v>0</v>
      </c>
      <c r="BH562" s="113">
        <v>0</v>
      </c>
      <c r="BI562" s="113">
        <v>0</v>
      </c>
      <c r="BJ562" s="113">
        <v>0</v>
      </c>
      <c r="BK562" s="113">
        <v>0</v>
      </c>
      <c r="BL562" s="113">
        <v>0</v>
      </c>
      <c r="BM562" s="113">
        <v>57280.46</v>
      </c>
      <c r="BN562" s="113">
        <v>0</v>
      </c>
      <c r="BO562" s="113">
        <v>0</v>
      </c>
      <c r="BP562" s="113">
        <v>0</v>
      </c>
      <c r="BQ562" s="113">
        <v>0</v>
      </c>
      <c r="BR562" s="113">
        <v>0</v>
      </c>
      <c r="BS562" s="113">
        <v>0</v>
      </c>
      <c r="BT562" s="113">
        <v>0</v>
      </c>
      <c r="BU562" s="113">
        <v>25000</v>
      </c>
      <c r="BV562" s="113">
        <v>0</v>
      </c>
      <c r="BW562" s="113">
        <v>0</v>
      </c>
      <c r="BX562" s="113">
        <v>0</v>
      </c>
      <c r="BY562" s="113">
        <v>0</v>
      </c>
      <c r="BZ562" s="113">
        <v>0</v>
      </c>
      <c r="CA562" s="113">
        <v>0</v>
      </c>
      <c r="CB562" s="113">
        <v>0</v>
      </c>
      <c r="CC562" s="113">
        <v>0</v>
      </c>
      <c r="CD562" s="113">
        <v>0</v>
      </c>
      <c r="CE562" s="113">
        <v>0</v>
      </c>
      <c r="CF562" s="113">
        <v>0</v>
      </c>
      <c r="CG562" s="113">
        <v>0</v>
      </c>
      <c r="CH562" s="113">
        <v>0</v>
      </c>
      <c r="CI562" s="113">
        <v>0</v>
      </c>
      <c r="CJ562" s="113">
        <v>0</v>
      </c>
      <c r="CK562" s="113">
        <v>0</v>
      </c>
      <c r="CL562" s="113">
        <v>0</v>
      </c>
      <c r="CM562" s="113">
        <v>0</v>
      </c>
      <c r="CN562" s="113">
        <v>0</v>
      </c>
      <c r="CO562" s="113">
        <v>0</v>
      </c>
      <c r="CP562" s="113">
        <v>0</v>
      </c>
      <c r="CQ562" s="113">
        <v>0</v>
      </c>
      <c r="CR562" s="113">
        <v>0</v>
      </c>
      <c r="CS562" s="113">
        <v>0</v>
      </c>
      <c r="CT562" s="113">
        <v>0</v>
      </c>
      <c r="CU562" s="113">
        <v>0</v>
      </c>
      <c r="CV562" s="113">
        <v>0</v>
      </c>
      <c r="CW562" s="113">
        <v>0</v>
      </c>
      <c r="CX562" s="113">
        <v>0</v>
      </c>
      <c r="CY562" s="113">
        <v>0</v>
      </c>
      <c r="CZ562" s="113">
        <v>0</v>
      </c>
      <c r="DA562" s="113">
        <v>0</v>
      </c>
      <c r="DB562" s="113">
        <v>0</v>
      </c>
      <c r="DC562" s="113">
        <v>0</v>
      </c>
      <c r="DD562" s="113">
        <v>0</v>
      </c>
      <c r="DE562" s="113">
        <v>0</v>
      </c>
      <c r="DF562" s="113">
        <v>0</v>
      </c>
      <c r="DG562" s="113">
        <v>0</v>
      </c>
      <c r="DH562" s="113">
        <v>0</v>
      </c>
      <c r="DI562" s="113">
        <v>0</v>
      </c>
      <c r="DJ562" s="113">
        <v>0</v>
      </c>
      <c r="DK562" s="113">
        <v>86000</v>
      </c>
      <c r="DL562" s="113">
        <v>0</v>
      </c>
      <c r="DM562" s="113">
        <v>0</v>
      </c>
      <c r="DN562" s="113">
        <v>65993.3</v>
      </c>
      <c r="DO562" s="113">
        <v>0</v>
      </c>
      <c r="DP562" s="113">
        <v>0</v>
      </c>
      <c r="DQ562" s="113">
        <v>0</v>
      </c>
      <c r="DR562" s="113">
        <v>0</v>
      </c>
      <c r="DS562" s="113">
        <v>0</v>
      </c>
      <c r="DT562" s="113">
        <v>0</v>
      </c>
      <c r="DU562" s="113">
        <v>0</v>
      </c>
      <c r="DV562" s="113">
        <v>112194</v>
      </c>
      <c r="DW562" s="113">
        <v>0</v>
      </c>
      <c r="DX562" s="113">
        <v>0</v>
      </c>
      <c r="DY562" s="113">
        <v>0</v>
      </c>
      <c r="DZ562" s="113">
        <v>0</v>
      </c>
      <c r="EA562" s="113">
        <v>0</v>
      </c>
      <c r="EB562" s="113">
        <v>0</v>
      </c>
      <c r="EC562" s="113">
        <v>0</v>
      </c>
      <c r="ED562" s="113">
        <v>0</v>
      </c>
      <c r="EE562" s="113">
        <v>119000</v>
      </c>
      <c r="EF562" s="113">
        <v>0</v>
      </c>
      <c r="EG562" s="113">
        <v>0</v>
      </c>
      <c r="EH562" s="113">
        <v>0</v>
      </c>
      <c r="EI562" s="113">
        <v>0</v>
      </c>
      <c r="EJ562" s="113">
        <v>30250</v>
      </c>
      <c r="EK562" s="113">
        <v>0</v>
      </c>
      <c r="EL562" s="113">
        <v>0</v>
      </c>
      <c r="EM562" s="113">
        <v>268200</v>
      </c>
      <c r="EN562" s="113">
        <v>0</v>
      </c>
      <c r="EO562" s="113">
        <v>0</v>
      </c>
      <c r="EP562" s="113">
        <v>0</v>
      </c>
      <c r="EQ562" s="113">
        <v>0</v>
      </c>
      <c r="ER562" s="113">
        <v>0</v>
      </c>
      <c r="ES562" s="113">
        <v>0</v>
      </c>
      <c r="ET562" s="113">
        <v>0</v>
      </c>
      <c r="EU562" s="113">
        <v>0</v>
      </c>
      <c r="EV562" s="113">
        <v>0</v>
      </c>
      <c r="EW562" s="113">
        <v>0</v>
      </c>
      <c r="EX562" s="113">
        <v>0</v>
      </c>
      <c r="EY562" s="113">
        <v>0</v>
      </c>
      <c r="EZ562" s="113">
        <v>0</v>
      </c>
      <c r="FA562" s="113">
        <v>0</v>
      </c>
      <c r="FB562" s="113">
        <v>0</v>
      </c>
      <c r="FC562" s="113">
        <v>0</v>
      </c>
      <c r="FD562" s="113">
        <v>0</v>
      </c>
      <c r="FE562" s="113">
        <v>0</v>
      </c>
      <c r="FF562" s="113">
        <v>0</v>
      </c>
      <c r="FG562" s="113">
        <v>0</v>
      </c>
      <c r="FH562" s="113">
        <v>0</v>
      </c>
      <c r="FI562" s="113">
        <v>0</v>
      </c>
      <c r="FJ562" s="113">
        <v>0</v>
      </c>
      <c r="FK562" s="113">
        <v>0</v>
      </c>
      <c r="FL562" s="113">
        <v>0</v>
      </c>
      <c r="FM562" s="113">
        <v>0</v>
      </c>
      <c r="FN562" s="113">
        <v>0</v>
      </c>
      <c r="FO562" s="113">
        <v>0</v>
      </c>
      <c r="FP562" s="113">
        <v>0</v>
      </c>
      <c r="FQ562" s="113">
        <v>0</v>
      </c>
      <c r="FR562" s="113">
        <v>0</v>
      </c>
      <c r="FS562" s="113">
        <v>0</v>
      </c>
      <c r="FT562" s="113">
        <v>0</v>
      </c>
      <c r="FU562" s="113">
        <v>0</v>
      </c>
      <c r="FV562" s="113">
        <v>0</v>
      </c>
      <c r="FW562" s="113">
        <v>0</v>
      </c>
      <c r="FX562" s="113">
        <v>0</v>
      </c>
      <c r="FY562" s="113">
        <v>0</v>
      </c>
      <c r="FZ562" s="113">
        <v>0</v>
      </c>
      <c r="GA562" s="113">
        <v>0</v>
      </c>
      <c r="GB562" s="113">
        <v>0</v>
      </c>
      <c r="GC562" s="113">
        <v>0</v>
      </c>
      <c r="GD562" s="113">
        <v>0</v>
      </c>
      <c r="GE562" s="113">
        <v>0</v>
      </c>
      <c r="GF562" s="113">
        <v>0</v>
      </c>
      <c r="GG562" s="113">
        <v>0</v>
      </c>
      <c r="GH562" s="113">
        <v>0</v>
      </c>
      <c r="GI562" s="113">
        <f>SUM(E562:GH562)</f>
        <v>2000006.49</v>
      </c>
    </row>
    <row r="563" spans="1:191">
      <c r="A563" s="727" t="s">
        <v>0</v>
      </c>
      <c r="B563" s="727"/>
      <c r="C563" s="9" t="s">
        <v>207</v>
      </c>
      <c r="D563" t="s">
        <v>208</v>
      </c>
      <c r="E563" s="113">
        <v>0</v>
      </c>
      <c r="F563" s="113">
        <v>0</v>
      </c>
      <c r="G563" s="113">
        <v>0</v>
      </c>
      <c r="H563" s="113">
        <v>0</v>
      </c>
      <c r="I563" s="113">
        <v>0</v>
      </c>
      <c r="J563" s="113">
        <v>0</v>
      </c>
      <c r="K563" s="113">
        <v>0</v>
      </c>
      <c r="L563" s="113">
        <v>0</v>
      </c>
      <c r="M563" s="113">
        <v>0</v>
      </c>
      <c r="N563" s="113">
        <v>0</v>
      </c>
      <c r="O563" s="113">
        <v>0</v>
      </c>
      <c r="P563" s="113">
        <v>0</v>
      </c>
      <c r="Q563" s="113">
        <v>0</v>
      </c>
      <c r="R563" s="113">
        <v>0</v>
      </c>
      <c r="S563" s="113">
        <v>0</v>
      </c>
      <c r="T563" s="113">
        <v>0</v>
      </c>
      <c r="U563" s="113">
        <v>0</v>
      </c>
      <c r="V563" s="113">
        <v>0</v>
      </c>
      <c r="W563" s="113">
        <v>0</v>
      </c>
      <c r="X563" s="113">
        <v>0</v>
      </c>
      <c r="Y563" s="113">
        <v>0</v>
      </c>
      <c r="Z563" s="113">
        <v>0</v>
      </c>
      <c r="AA563" s="113">
        <v>0</v>
      </c>
      <c r="AB563" s="113">
        <v>0</v>
      </c>
      <c r="AC563" s="113">
        <v>0</v>
      </c>
      <c r="AD563" s="113">
        <v>0</v>
      </c>
      <c r="AE563" s="113">
        <v>0</v>
      </c>
      <c r="AF563" s="113">
        <v>0</v>
      </c>
      <c r="AG563" s="113">
        <v>0</v>
      </c>
      <c r="AH563" s="113">
        <v>0</v>
      </c>
      <c r="AI563" s="113">
        <v>0</v>
      </c>
      <c r="AJ563" s="113">
        <v>0</v>
      </c>
      <c r="AK563" s="113">
        <v>0</v>
      </c>
      <c r="AL563" s="113">
        <v>0</v>
      </c>
      <c r="AM563" s="113">
        <v>0</v>
      </c>
      <c r="AN563" s="113">
        <v>0</v>
      </c>
      <c r="AO563" s="113">
        <v>0</v>
      </c>
      <c r="AP563" s="113">
        <v>0</v>
      </c>
      <c r="AQ563" s="113">
        <v>0</v>
      </c>
      <c r="AR563" s="113">
        <v>0</v>
      </c>
      <c r="AS563" s="113">
        <v>12.96</v>
      </c>
      <c r="AT563" s="113">
        <v>0</v>
      </c>
      <c r="AU563" s="113">
        <v>0</v>
      </c>
      <c r="AV563" s="113">
        <v>0</v>
      </c>
      <c r="AW563" s="113">
        <v>0</v>
      </c>
      <c r="AX563" s="113">
        <v>0</v>
      </c>
      <c r="AY563" s="113">
        <v>0</v>
      </c>
      <c r="AZ563" s="113">
        <v>0</v>
      </c>
      <c r="BA563" s="113">
        <v>0</v>
      </c>
      <c r="BB563" s="113">
        <v>0</v>
      </c>
      <c r="BC563" s="113">
        <v>0</v>
      </c>
      <c r="BD563" s="113">
        <v>0</v>
      </c>
      <c r="BE563" s="113">
        <v>0</v>
      </c>
      <c r="BF563" s="113">
        <v>0</v>
      </c>
      <c r="BG563" s="113">
        <v>0</v>
      </c>
      <c r="BH563" s="113">
        <v>0</v>
      </c>
      <c r="BI563" s="113">
        <v>0</v>
      </c>
      <c r="BJ563" s="113">
        <v>0</v>
      </c>
      <c r="BK563" s="113">
        <v>0</v>
      </c>
      <c r="BL563" s="113">
        <v>0</v>
      </c>
      <c r="BM563" s="113">
        <v>2174.0100000000002</v>
      </c>
      <c r="BN563" s="113">
        <v>0</v>
      </c>
      <c r="BO563" s="113">
        <v>0</v>
      </c>
      <c r="BP563" s="113">
        <v>0</v>
      </c>
      <c r="BQ563" s="113">
        <v>0</v>
      </c>
      <c r="BR563" s="113">
        <v>0</v>
      </c>
      <c r="BS563" s="113">
        <v>0</v>
      </c>
      <c r="BT563" s="113">
        <v>0</v>
      </c>
      <c r="BU563" s="113">
        <v>0</v>
      </c>
      <c r="BV563" s="113">
        <v>0</v>
      </c>
      <c r="BW563" s="113">
        <v>0</v>
      </c>
      <c r="BX563" s="113">
        <v>0</v>
      </c>
      <c r="BY563" s="113">
        <v>0</v>
      </c>
      <c r="BZ563" s="113">
        <v>0</v>
      </c>
      <c r="CA563" s="113">
        <v>0</v>
      </c>
      <c r="CB563" s="113">
        <v>0</v>
      </c>
      <c r="CC563" s="113">
        <v>0</v>
      </c>
      <c r="CD563" s="113">
        <v>0</v>
      </c>
      <c r="CE563" s="113">
        <v>0</v>
      </c>
      <c r="CF563" s="113">
        <v>0</v>
      </c>
      <c r="CG563" s="113">
        <v>0</v>
      </c>
      <c r="CH563" s="113">
        <v>0</v>
      </c>
      <c r="CI563" s="113">
        <v>0</v>
      </c>
      <c r="CJ563" s="113">
        <v>0</v>
      </c>
      <c r="CK563" s="113">
        <v>0</v>
      </c>
      <c r="CL563" s="113">
        <v>0</v>
      </c>
      <c r="CM563" s="113">
        <v>0</v>
      </c>
      <c r="CN563" s="113">
        <v>0</v>
      </c>
      <c r="CO563" s="113">
        <v>0</v>
      </c>
      <c r="CP563" s="113">
        <v>0</v>
      </c>
      <c r="CQ563" s="113">
        <v>0</v>
      </c>
      <c r="CR563" s="113">
        <v>0</v>
      </c>
      <c r="CS563" s="113">
        <v>0</v>
      </c>
      <c r="CT563" s="113">
        <v>0</v>
      </c>
      <c r="CU563" s="113">
        <v>0</v>
      </c>
      <c r="CV563" s="113">
        <v>0</v>
      </c>
      <c r="CW563" s="113">
        <v>0</v>
      </c>
      <c r="CX563" s="113">
        <v>0</v>
      </c>
      <c r="CY563" s="113">
        <v>0</v>
      </c>
      <c r="CZ563" s="113">
        <v>0</v>
      </c>
      <c r="DA563" s="113">
        <v>0</v>
      </c>
      <c r="DB563" s="113">
        <v>0</v>
      </c>
      <c r="DC563" s="113">
        <v>0</v>
      </c>
      <c r="DD563" s="113">
        <v>0</v>
      </c>
      <c r="DE563" s="113">
        <v>0</v>
      </c>
      <c r="DF563" s="113">
        <v>0</v>
      </c>
      <c r="DG563" s="113">
        <v>0</v>
      </c>
      <c r="DH563" s="113">
        <v>0</v>
      </c>
      <c r="DI563" s="113">
        <v>0</v>
      </c>
      <c r="DJ563" s="113">
        <v>0</v>
      </c>
      <c r="DK563" s="113">
        <v>0</v>
      </c>
      <c r="DL563" s="113">
        <v>0</v>
      </c>
      <c r="DM563" s="113">
        <v>0</v>
      </c>
      <c r="DN563" s="113">
        <v>0</v>
      </c>
      <c r="DO563" s="113">
        <v>0</v>
      </c>
      <c r="DP563" s="113">
        <v>0</v>
      </c>
      <c r="DQ563" s="113">
        <v>0</v>
      </c>
      <c r="DR563" s="113">
        <v>0</v>
      </c>
      <c r="DS563" s="113">
        <v>0</v>
      </c>
      <c r="DT563" s="113">
        <v>0</v>
      </c>
      <c r="DU563" s="113">
        <v>0</v>
      </c>
      <c r="DV563" s="113">
        <v>0</v>
      </c>
      <c r="DW563" s="113">
        <v>0</v>
      </c>
      <c r="DX563" s="113">
        <v>0</v>
      </c>
      <c r="DY563" s="113">
        <v>0</v>
      </c>
      <c r="DZ563" s="113">
        <v>0</v>
      </c>
      <c r="EA563" s="113">
        <v>0</v>
      </c>
      <c r="EB563" s="113">
        <v>0</v>
      </c>
      <c r="EC563" s="113">
        <v>0</v>
      </c>
      <c r="ED563" s="113">
        <v>0</v>
      </c>
      <c r="EE563" s="113">
        <v>521.54999999999995</v>
      </c>
      <c r="EF563" s="113">
        <v>0</v>
      </c>
      <c r="EG563" s="113">
        <v>0</v>
      </c>
      <c r="EH563" s="113">
        <v>0</v>
      </c>
      <c r="EI563" s="113">
        <v>0</v>
      </c>
      <c r="EJ563" s="113">
        <v>0</v>
      </c>
      <c r="EK563" s="113">
        <v>0</v>
      </c>
      <c r="EL563" s="113">
        <v>0</v>
      </c>
      <c r="EM563" s="113">
        <v>0</v>
      </c>
      <c r="EN563" s="113">
        <v>0</v>
      </c>
      <c r="EO563" s="113">
        <v>0</v>
      </c>
      <c r="EP563" s="113">
        <v>0</v>
      </c>
      <c r="EQ563" s="113">
        <v>0</v>
      </c>
      <c r="ER563" s="113">
        <v>0</v>
      </c>
      <c r="ES563" s="113">
        <v>0</v>
      </c>
      <c r="ET563" s="113">
        <v>0</v>
      </c>
      <c r="EU563" s="113">
        <v>0</v>
      </c>
      <c r="EV563" s="113">
        <v>0</v>
      </c>
      <c r="EW563" s="113">
        <v>0</v>
      </c>
      <c r="EX563" s="113">
        <v>0</v>
      </c>
      <c r="EY563" s="113">
        <v>0</v>
      </c>
      <c r="EZ563" s="113">
        <v>0</v>
      </c>
      <c r="FA563" s="113">
        <v>0</v>
      </c>
      <c r="FB563" s="113">
        <v>0</v>
      </c>
      <c r="FC563" s="113">
        <v>0</v>
      </c>
      <c r="FD563" s="113">
        <v>0</v>
      </c>
      <c r="FE563" s="113">
        <v>0</v>
      </c>
      <c r="FF563" s="113">
        <v>0</v>
      </c>
      <c r="FG563" s="113">
        <v>0</v>
      </c>
      <c r="FH563" s="113">
        <v>0</v>
      </c>
      <c r="FI563" s="113">
        <v>0</v>
      </c>
      <c r="FJ563" s="113">
        <v>0</v>
      </c>
      <c r="FK563" s="113">
        <v>0</v>
      </c>
      <c r="FL563" s="113">
        <v>0</v>
      </c>
      <c r="FM563" s="113">
        <v>0</v>
      </c>
      <c r="FN563" s="113">
        <v>0</v>
      </c>
      <c r="FO563" s="113">
        <v>0</v>
      </c>
      <c r="FP563" s="113">
        <v>0</v>
      </c>
      <c r="FQ563" s="113">
        <v>0</v>
      </c>
      <c r="FR563" s="113">
        <v>0</v>
      </c>
      <c r="FS563" s="113">
        <v>0</v>
      </c>
      <c r="FT563" s="113">
        <v>0</v>
      </c>
      <c r="FU563" s="113">
        <v>0</v>
      </c>
      <c r="FV563" s="113">
        <v>0</v>
      </c>
      <c r="FW563" s="113">
        <v>0</v>
      </c>
      <c r="FX563" s="113">
        <v>0</v>
      </c>
      <c r="FY563" s="113">
        <v>0</v>
      </c>
      <c r="FZ563" s="113">
        <v>0</v>
      </c>
      <c r="GA563" s="113">
        <v>0</v>
      </c>
      <c r="GB563" s="113">
        <v>0</v>
      </c>
      <c r="GC563" s="113">
        <v>0</v>
      </c>
      <c r="GD563" s="113">
        <v>0</v>
      </c>
      <c r="GE563" s="113">
        <v>0</v>
      </c>
      <c r="GF563" s="113">
        <v>0</v>
      </c>
      <c r="GG563" s="113">
        <v>0</v>
      </c>
      <c r="GH563" s="113">
        <v>0</v>
      </c>
      <c r="GI563" s="113">
        <f>SUM(E563:GH563)</f>
        <v>2708.5200000000004</v>
      </c>
    </row>
    <row r="564" spans="1:191" ht="10.5">
      <c r="A564" s="7" t="s">
        <v>657</v>
      </c>
      <c r="B564" s="726" t="s">
        <v>658</v>
      </c>
      <c r="C564" s="726"/>
      <c r="D564" s="72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  <c r="AA564" s="116"/>
      <c r="AB564" s="116"/>
      <c r="AC564" s="116"/>
      <c r="AD564" s="116"/>
      <c r="AE564" s="116"/>
      <c r="AF564" s="116"/>
      <c r="AG564" s="116"/>
      <c r="AH564" s="116"/>
      <c r="AI564" s="116"/>
      <c r="AJ564" s="116"/>
      <c r="AK564" s="116"/>
      <c r="AL564" s="116"/>
      <c r="AM564" s="116"/>
      <c r="AN564" s="116"/>
      <c r="AO564" s="116"/>
      <c r="AP564" s="116"/>
      <c r="AQ564" s="116"/>
      <c r="AR564" s="116"/>
      <c r="AS564" s="116"/>
      <c r="AT564" s="116"/>
      <c r="AU564" s="116"/>
      <c r="AV564" s="116"/>
      <c r="AW564" s="116"/>
      <c r="AX564" s="116"/>
      <c r="AY564" s="116"/>
      <c r="AZ564" s="116"/>
      <c r="BA564" s="116"/>
      <c r="BB564" s="116"/>
      <c r="BC564" s="116"/>
      <c r="BD564" s="116"/>
      <c r="BE564" s="116"/>
      <c r="BF564" s="116"/>
      <c r="BG564" s="116"/>
      <c r="BH564" s="116"/>
      <c r="BI564" s="116"/>
      <c r="BJ564" s="116"/>
      <c r="BK564" s="116"/>
      <c r="BL564" s="116"/>
      <c r="BM564" s="116"/>
      <c r="BN564" s="116"/>
      <c r="BO564" s="116"/>
      <c r="BP564" s="116"/>
      <c r="BQ564" s="116"/>
      <c r="BR564" s="116"/>
      <c r="BS564" s="116"/>
      <c r="BT564" s="116"/>
      <c r="BU564" s="116"/>
      <c r="BV564" s="116"/>
      <c r="BW564" s="116"/>
      <c r="BX564" s="116"/>
      <c r="BY564" s="116"/>
      <c r="BZ564" s="116"/>
      <c r="CA564" s="116"/>
      <c r="CB564" s="116"/>
      <c r="CC564" s="116"/>
      <c r="CD564" s="116"/>
      <c r="CE564" s="116"/>
      <c r="CF564" s="116"/>
      <c r="CG564" s="116"/>
      <c r="CH564" s="116"/>
      <c r="CI564" s="116"/>
      <c r="CJ564" s="116"/>
      <c r="CK564" s="116"/>
      <c r="CL564" s="116"/>
      <c r="CM564" s="116"/>
      <c r="CN564" s="116"/>
      <c r="CO564" s="116"/>
      <c r="CP564" s="116"/>
      <c r="CQ564" s="116"/>
      <c r="CR564" s="116"/>
      <c r="CS564" s="116"/>
      <c r="CT564" s="116"/>
      <c r="CU564" s="116"/>
      <c r="CV564" s="116"/>
      <c r="CW564" s="116"/>
      <c r="CX564" s="116"/>
      <c r="CY564" s="116"/>
      <c r="CZ564" s="116"/>
      <c r="DA564" s="116"/>
      <c r="DB564" s="116"/>
      <c r="DC564" s="116"/>
      <c r="DD564" s="116"/>
      <c r="DE564" s="116"/>
      <c r="DF564" s="116"/>
      <c r="DG564" s="116"/>
      <c r="DH564" s="116"/>
      <c r="DI564" s="116"/>
      <c r="DJ564" s="116"/>
      <c r="DK564" s="116"/>
      <c r="DL564" s="116"/>
      <c r="DM564" s="116"/>
      <c r="DN564" s="116"/>
      <c r="DO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Y564" s="116"/>
      <c r="DZ564" s="116"/>
      <c r="EA564" s="116"/>
      <c r="EB564" s="116"/>
      <c r="EC564" s="116"/>
      <c r="ED564" s="116"/>
      <c r="EE564" s="116"/>
      <c r="EF564" s="116"/>
      <c r="EG564" s="116"/>
      <c r="EH564" s="116"/>
      <c r="EI564" s="116"/>
      <c r="EJ564" s="116"/>
      <c r="EK564" s="116"/>
      <c r="EL564" s="116"/>
      <c r="EM564" s="116"/>
      <c r="EN564" s="116"/>
      <c r="EO564" s="116"/>
      <c r="EP564" s="116"/>
      <c r="EQ564" s="116"/>
      <c r="ER564" s="116"/>
      <c r="ES564" s="116"/>
      <c r="ET564" s="116"/>
      <c r="EU564" s="116"/>
      <c r="EV564" s="116"/>
      <c r="EW564" s="116"/>
      <c r="EX564" s="116"/>
      <c r="EY564" s="116"/>
      <c r="EZ564" s="116"/>
      <c r="FA564" s="116"/>
      <c r="FB564" s="116"/>
      <c r="FC564" s="116"/>
      <c r="FD564" s="116"/>
      <c r="FE564" s="116"/>
      <c r="FF564" s="116"/>
      <c r="FG564" s="116"/>
      <c r="FH564" s="116"/>
      <c r="FI564" s="116"/>
      <c r="FJ564" s="116"/>
      <c r="FK564" s="116"/>
      <c r="FL564" s="116"/>
      <c r="FM564" s="116"/>
      <c r="FN564" s="116"/>
      <c r="FO564" s="116"/>
      <c r="FP564" s="116"/>
      <c r="FQ564" s="116"/>
      <c r="FR564" s="116"/>
      <c r="FS564" s="116"/>
      <c r="FT564" s="116"/>
      <c r="FU564" s="116"/>
      <c r="FV564" s="116"/>
      <c r="FW564" s="116"/>
      <c r="FX564" s="116"/>
      <c r="FY564" s="116"/>
      <c r="FZ564" s="116"/>
      <c r="GA564" s="116"/>
      <c r="GB564" s="116"/>
      <c r="GC564" s="116"/>
      <c r="GD564" s="116"/>
      <c r="GE564" s="116"/>
      <c r="GF564" s="116"/>
      <c r="GG564" s="116"/>
      <c r="GH564" s="116"/>
      <c r="GI564" s="116"/>
    </row>
    <row r="565" spans="1:191">
      <c r="A565" s="727" t="s">
        <v>0</v>
      </c>
      <c r="B565" s="727"/>
      <c r="C565" s="9" t="s">
        <v>655</v>
      </c>
      <c r="D565" t="s">
        <v>656</v>
      </c>
      <c r="E565" s="113">
        <v>0</v>
      </c>
      <c r="F565" s="113">
        <v>0</v>
      </c>
      <c r="G565" s="113">
        <v>0</v>
      </c>
      <c r="H565" s="113">
        <v>0</v>
      </c>
      <c r="I565" s="113">
        <v>0</v>
      </c>
      <c r="J565" s="113">
        <v>0</v>
      </c>
      <c r="K565" s="113">
        <v>0</v>
      </c>
      <c r="L565" s="113">
        <v>0</v>
      </c>
      <c r="M565" s="113">
        <v>0</v>
      </c>
      <c r="N565" s="113">
        <v>0</v>
      </c>
      <c r="O565" s="113">
        <v>0</v>
      </c>
      <c r="P565" s="113">
        <v>0</v>
      </c>
      <c r="Q565" s="113">
        <v>0</v>
      </c>
      <c r="R565" s="113">
        <v>0</v>
      </c>
      <c r="S565" s="113">
        <v>0</v>
      </c>
      <c r="T565" s="113">
        <v>0</v>
      </c>
      <c r="U565" s="113">
        <v>0</v>
      </c>
      <c r="V565" s="113">
        <v>0</v>
      </c>
      <c r="W565" s="113">
        <v>0</v>
      </c>
      <c r="X565" s="113">
        <v>0</v>
      </c>
      <c r="Y565" s="113">
        <v>0</v>
      </c>
      <c r="Z565" s="113">
        <v>0</v>
      </c>
      <c r="AA565" s="113">
        <v>0</v>
      </c>
      <c r="AB565" s="113">
        <v>0</v>
      </c>
      <c r="AC565" s="113">
        <v>0</v>
      </c>
      <c r="AD565" s="113">
        <v>0</v>
      </c>
      <c r="AE565" s="113">
        <v>0</v>
      </c>
      <c r="AF565" s="113">
        <v>63400</v>
      </c>
      <c r="AG565" s="113">
        <v>0</v>
      </c>
      <c r="AH565" s="113">
        <v>0</v>
      </c>
      <c r="AI565" s="113">
        <v>0</v>
      </c>
      <c r="AJ565" s="113">
        <v>0</v>
      </c>
      <c r="AK565" s="113">
        <v>0</v>
      </c>
      <c r="AL565" s="113">
        <v>0</v>
      </c>
      <c r="AM565" s="113">
        <v>0</v>
      </c>
      <c r="AN565" s="113">
        <v>0</v>
      </c>
      <c r="AO565" s="113">
        <v>4935</v>
      </c>
      <c r="AP565" s="113">
        <v>0</v>
      </c>
      <c r="AQ565" s="113">
        <v>0</v>
      </c>
      <c r="AR565" s="113">
        <v>0</v>
      </c>
      <c r="AS565" s="113">
        <v>0</v>
      </c>
      <c r="AT565" s="113">
        <v>0</v>
      </c>
      <c r="AU565" s="113">
        <v>0</v>
      </c>
      <c r="AV565" s="113">
        <v>0</v>
      </c>
      <c r="AW565" s="113">
        <v>3122882.5600000001</v>
      </c>
      <c r="AX565" s="113">
        <v>0</v>
      </c>
      <c r="AY565" s="113">
        <v>0</v>
      </c>
      <c r="AZ565" s="113">
        <v>0</v>
      </c>
      <c r="BA565" s="113">
        <v>0</v>
      </c>
      <c r="BB565" s="113">
        <v>100876.98</v>
      </c>
      <c r="BC565" s="113">
        <v>0</v>
      </c>
      <c r="BD565" s="113">
        <v>0</v>
      </c>
      <c r="BE565" s="113">
        <v>0</v>
      </c>
      <c r="BF565" s="113">
        <v>0</v>
      </c>
      <c r="BG565" s="113">
        <v>2123</v>
      </c>
      <c r="BH565" s="113">
        <v>0</v>
      </c>
      <c r="BI565" s="113">
        <v>0</v>
      </c>
      <c r="BJ565" s="113">
        <v>0</v>
      </c>
      <c r="BK565" s="113">
        <v>0</v>
      </c>
      <c r="BL565" s="113">
        <v>0</v>
      </c>
      <c r="BM565" s="113">
        <v>0</v>
      </c>
      <c r="BN565" s="113">
        <v>0</v>
      </c>
      <c r="BO565" s="113">
        <v>0</v>
      </c>
      <c r="BP565" s="113">
        <v>0</v>
      </c>
      <c r="BQ565" s="113">
        <v>0</v>
      </c>
      <c r="BR565" s="113">
        <v>0</v>
      </c>
      <c r="BS565" s="113">
        <v>0</v>
      </c>
      <c r="BT565" s="113">
        <v>0</v>
      </c>
      <c r="BU565" s="113">
        <v>0</v>
      </c>
      <c r="BV565" s="113">
        <v>0</v>
      </c>
      <c r="BW565" s="113">
        <v>0</v>
      </c>
      <c r="BX565" s="113">
        <v>0</v>
      </c>
      <c r="BY565" s="113">
        <v>0</v>
      </c>
      <c r="BZ565" s="113">
        <v>0</v>
      </c>
      <c r="CA565" s="113">
        <v>0</v>
      </c>
      <c r="CB565" s="113">
        <v>0</v>
      </c>
      <c r="CC565" s="113">
        <v>0</v>
      </c>
      <c r="CD565" s="113">
        <v>0</v>
      </c>
      <c r="CE565" s="113">
        <v>0</v>
      </c>
      <c r="CF565" s="113">
        <v>0</v>
      </c>
      <c r="CG565" s="113">
        <v>0</v>
      </c>
      <c r="CH565" s="113">
        <v>0</v>
      </c>
      <c r="CI565" s="113">
        <v>0</v>
      </c>
      <c r="CJ565" s="113">
        <v>0</v>
      </c>
      <c r="CK565" s="113">
        <v>0</v>
      </c>
      <c r="CL565" s="113">
        <v>0</v>
      </c>
      <c r="CM565" s="113">
        <v>0</v>
      </c>
      <c r="CN565" s="113">
        <v>0</v>
      </c>
      <c r="CO565" s="113">
        <v>0</v>
      </c>
      <c r="CP565" s="113">
        <v>0</v>
      </c>
      <c r="CQ565" s="113">
        <v>0</v>
      </c>
      <c r="CR565" s="113">
        <v>0</v>
      </c>
      <c r="CS565" s="113">
        <v>0</v>
      </c>
      <c r="CT565" s="113">
        <v>0</v>
      </c>
      <c r="CU565" s="113">
        <v>0</v>
      </c>
      <c r="CV565" s="113">
        <v>0</v>
      </c>
      <c r="CW565" s="113">
        <v>0</v>
      </c>
      <c r="CX565" s="113">
        <v>0</v>
      </c>
      <c r="CY565" s="113">
        <v>0</v>
      </c>
      <c r="CZ565" s="113">
        <v>0</v>
      </c>
      <c r="DA565" s="113">
        <v>0</v>
      </c>
      <c r="DB565" s="113">
        <v>0</v>
      </c>
      <c r="DC565" s="113">
        <v>0</v>
      </c>
      <c r="DD565" s="113">
        <v>0</v>
      </c>
      <c r="DE565" s="113">
        <v>0</v>
      </c>
      <c r="DF565" s="113">
        <v>0</v>
      </c>
      <c r="DG565" s="113">
        <v>0</v>
      </c>
      <c r="DH565" s="113">
        <v>276429</v>
      </c>
      <c r="DI565" s="113">
        <v>0</v>
      </c>
      <c r="DJ565" s="113">
        <v>0</v>
      </c>
      <c r="DK565" s="113">
        <v>0</v>
      </c>
      <c r="DL565" s="113">
        <v>0</v>
      </c>
      <c r="DM565" s="113">
        <v>0</v>
      </c>
      <c r="DN565" s="113">
        <v>0</v>
      </c>
      <c r="DO565" s="113">
        <v>0</v>
      </c>
      <c r="DP565" s="113">
        <v>0</v>
      </c>
      <c r="DQ565" s="113">
        <v>0</v>
      </c>
      <c r="DR565" s="113">
        <v>0</v>
      </c>
      <c r="DS565" s="113">
        <v>0</v>
      </c>
      <c r="DT565" s="113">
        <v>0</v>
      </c>
      <c r="DU565" s="113">
        <v>0</v>
      </c>
      <c r="DV565" s="113">
        <v>0</v>
      </c>
      <c r="DW565" s="113">
        <v>0</v>
      </c>
      <c r="DX565" s="113">
        <v>0</v>
      </c>
      <c r="DY565" s="113">
        <v>0</v>
      </c>
      <c r="DZ565" s="113">
        <v>0</v>
      </c>
      <c r="EA565" s="113">
        <v>0</v>
      </c>
      <c r="EB565" s="113">
        <v>0</v>
      </c>
      <c r="EC565" s="113">
        <v>0</v>
      </c>
      <c r="ED565" s="113">
        <v>0</v>
      </c>
      <c r="EE565" s="113">
        <v>0</v>
      </c>
      <c r="EF565" s="113">
        <v>0</v>
      </c>
      <c r="EG565" s="113">
        <v>0</v>
      </c>
      <c r="EH565" s="113">
        <v>0</v>
      </c>
      <c r="EI565" s="113">
        <v>0</v>
      </c>
      <c r="EJ565" s="113">
        <v>0</v>
      </c>
      <c r="EK565" s="113">
        <v>0</v>
      </c>
      <c r="EL565" s="113">
        <v>0</v>
      </c>
      <c r="EM565" s="113">
        <v>0</v>
      </c>
      <c r="EN565" s="113">
        <v>0</v>
      </c>
      <c r="EO565" s="113">
        <v>0</v>
      </c>
      <c r="EP565" s="113">
        <v>0</v>
      </c>
      <c r="EQ565" s="113">
        <v>0</v>
      </c>
      <c r="ER565" s="113">
        <v>0</v>
      </c>
      <c r="ES565" s="113">
        <v>0</v>
      </c>
      <c r="ET565" s="113">
        <v>0</v>
      </c>
      <c r="EU565" s="113">
        <v>0</v>
      </c>
      <c r="EV565" s="113">
        <v>0</v>
      </c>
      <c r="EW565" s="113">
        <v>0</v>
      </c>
      <c r="EX565" s="113">
        <v>0</v>
      </c>
      <c r="EY565" s="113">
        <v>0</v>
      </c>
      <c r="EZ565" s="113">
        <v>0</v>
      </c>
      <c r="FA565" s="113">
        <v>0</v>
      </c>
      <c r="FB565" s="113">
        <v>0</v>
      </c>
      <c r="FC565" s="113">
        <v>0</v>
      </c>
      <c r="FD565" s="113">
        <v>0</v>
      </c>
      <c r="FE565" s="113">
        <v>0</v>
      </c>
      <c r="FF565" s="113">
        <v>0</v>
      </c>
      <c r="FG565" s="113">
        <v>0</v>
      </c>
      <c r="FH565" s="113">
        <v>0</v>
      </c>
      <c r="FI565" s="113">
        <v>0</v>
      </c>
      <c r="FJ565" s="113">
        <v>0</v>
      </c>
      <c r="FK565" s="113">
        <v>0</v>
      </c>
      <c r="FL565" s="113">
        <v>0</v>
      </c>
      <c r="FM565" s="113">
        <v>0</v>
      </c>
      <c r="FN565" s="113">
        <v>0</v>
      </c>
      <c r="FO565" s="113">
        <v>0</v>
      </c>
      <c r="FP565" s="113">
        <v>0</v>
      </c>
      <c r="FQ565" s="113">
        <v>0</v>
      </c>
      <c r="FR565" s="113">
        <v>0</v>
      </c>
      <c r="FS565" s="113">
        <v>0</v>
      </c>
      <c r="FT565" s="113">
        <v>0</v>
      </c>
      <c r="FU565" s="113">
        <v>0</v>
      </c>
      <c r="FV565" s="113">
        <v>0</v>
      </c>
      <c r="FW565" s="113">
        <v>0</v>
      </c>
      <c r="FX565" s="113">
        <v>0</v>
      </c>
      <c r="FY565" s="113">
        <v>0</v>
      </c>
      <c r="FZ565" s="113">
        <v>0</v>
      </c>
      <c r="GA565" s="113">
        <v>0</v>
      </c>
      <c r="GB565" s="113">
        <v>0</v>
      </c>
      <c r="GC565" s="113">
        <v>0</v>
      </c>
      <c r="GD565" s="113">
        <v>0</v>
      </c>
      <c r="GE565" s="113">
        <v>0</v>
      </c>
      <c r="GF565" s="113">
        <v>0</v>
      </c>
      <c r="GG565" s="113">
        <v>0</v>
      </c>
      <c r="GH565" s="113">
        <v>0</v>
      </c>
      <c r="GI565" s="113">
        <f>SUM(E565:GH565)</f>
        <v>3570646.54</v>
      </c>
    </row>
    <row r="566" spans="1:191">
      <c r="A566" s="727" t="s">
        <v>0</v>
      </c>
      <c r="B566" s="727"/>
      <c r="C566" s="9" t="s">
        <v>207</v>
      </c>
      <c r="D566" t="s">
        <v>208</v>
      </c>
      <c r="E566" s="113">
        <v>0</v>
      </c>
      <c r="F566" s="113">
        <v>0</v>
      </c>
      <c r="G566" s="113">
        <v>0</v>
      </c>
      <c r="H566" s="113">
        <v>0</v>
      </c>
      <c r="I566" s="113">
        <v>0</v>
      </c>
      <c r="J566" s="113">
        <v>0</v>
      </c>
      <c r="K566" s="113">
        <v>0</v>
      </c>
      <c r="L566" s="113">
        <v>0</v>
      </c>
      <c r="M566" s="113">
        <v>0</v>
      </c>
      <c r="N566" s="113">
        <v>0</v>
      </c>
      <c r="O566" s="113">
        <v>0</v>
      </c>
      <c r="P566" s="113">
        <v>0</v>
      </c>
      <c r="Q566" s="113">
        <v>0</v>
      </c>
      <c r="R566" s="113">
        <v>0</v>
      </c>
      <c r="S566" s="113">
        <v>0</v>
      </c>
      <c r="T566" s="113">
        <v>0</v>
      </c>
      <c r="U566" s="113">
        <v>0</v>
      </c>
      <c r="V566" s="113">
        <v>0</v>
      </c>
      <c r="W566" s="113">
        <v>0</v>
      </c>
      <c r="X566" s="113">
        <v>0</v>
      </c>
      <c r="Y566" s="113">
        <v>0</v>
      </c>
      <c r="Z566" s="113">
        <v>0</v>
      </c>
      <c r="AA566" s="113">
        <v>0</v>
      </c>
      <c r="AB566" s="113">
        <v>0</v>
      </c>
      <c r="AC566" s="113">
        <v>0</v>
      </c>
      <c r="AD566" s="113">
        <v>0</v>
      </c>
      <c r="AE566" s="113">
        <v>0</v>
      </c>
      <c r="AF566" s="113">
        <v>0</v>
      </c>
      <c r="AG566" s="113">
        <v>0</v>
      </c>
      <c r="AH566" s="113">
        <v>0</v>
      </c>
      <c r="AI566" s="113">
        <v>0</v>
      </c>
      <c r="AJ566" s="113">
        <v>0</v>
      </c>
      <c r="AK566" s="113">
        <v>0</v>
      </c>
      <c r="AL566" s="113">
        <v>0</v>
      </c>
      <c r="AM566" s="113">
        <v>0</v>
      </c>
      <c r="AN566" s="113">
        <v>0</v>
      </c>
      <c r="AO566" s="113">
        <v>0</v>
      </c>
      <c r="AP566" s="113">
        <v>0</v>
      </c>
      <c r="AQ566" s="113">
        <v>0</v>
      </c>
      <c r="AR566" s="113">
        <v>0</v>
      </c>
      <c r="AS566" s="113">
        <v>0</v>
      </c>
      <c r="AT566" s="113">
        <v>0</v>
      </c>
      <c r="AU566" s="113">
        <v>0</v>
      </c>
      <c r="AV566" s="113">
        <v>0</v>
      </c>
      <c r="AW566" s="113">
        <v>0</v>
      </c>
      <c r="AX566" s="113">
        <v>0</v>
      </c>
      <c r="AY566" s="113">
        <v>0</v>
      </c>
      <c r="AZ566" s="113">
        <v>0</v>
      </c>
      <c r="BA566" s="113">
        <v>0</v>
      </c>
      <c r="BB566" s="113">
        <v>0</v>
      </c>
      <c r="BC566" s="113">
        <v>0</v>
      </c>
      <c r="BD566" s="113">
        <v>0</v>
      </c>
      <c r="BE566" s="113">
        <v>0</v>
      </c>
      <c r="BF566" s="113">
        <v>334500</v>
      </c>
      <c r="BG566" s="113">
        <v>0</v>
      </c>
      <c r="BH566" s="113">
        <v>0</v>
      </c>
      <c r="BI566" s="113">
        <v>0</v>
      </c>
      <c r="BJ566" s="113">
        <v>0</v>
      </c>
      <c r="BK566" s="113">
        <v>0</v>
      </c>
      <c r="BL566" s="113">
        <v>0</v>
      </c>
      <c r="BM566" s="113">
        <v>0</v>
      </c>
      <c r="BN566" s="113">
        <v>0</v>
      </c>
      <c r="BO566" s="113">
        <v>0</v>
      </c>
      <c r="BP566" s="113">
        <v>0</v>
      </c>
      <c r="BQ566" s="113">
        <v>0</v>
      </c>
      <c r="BR566" s="113">
        <v>0</v>
      </c>
      <c r="BS566" s="113">
        <v>0</v>
      </c>
      <c r="BT566" s="113">
        <v>0</v>
      </c>
      <c r="BU566" s="113">
        <v>0</v>
      </c>
      <c r="BV566" s="113">
        <v>0</v>
      </c>
      <c r="BW566" s="113">
        <v>0</v>
      </c>
      <c r="BX566" s="113">
        <v>0</v>
      </c>
      <c r="BY566" s="113">
        <v>0</v>
      </c>
      <c r="BZ566" s="113">
        <v>0</v>
      </c>
      <c r="CA566" s="113">
        <v>0</v>
      </c>
      <c r="CB566" s="113">
        <v>0</v>
      </c>
      <c r="CC566" s="113">
        <v>0</v>
      </c>
      <c r="CD566" s="113">
        <v>0</v>
      </c>
      <c r="CE566" s="113">
        <v>0</v>
      </c>
      <c r="CF566" s="113">
        <v>0</v>
      </c>
      <c r="CG566" s="113">
        <v>0</v>
      </c>
      <c r="CH566" s="113">
        <v>0</v>
      </c>
      <c r="CI566" s="113">
        <v>0</v>
      </c>
      <c r="CJ566" s="113">
        <v>0</v>
      </c>
      <c r="CK566" s="113">
        <v>0</v>
      </c>
      <c r="CL566" s="113">
        <v>0</v>
      </c>
      <c r="CM566" s="113">
        <v>0</v>
      </c>
      <c r="CN566" s="113">
        <v>0</v>
      </c>
      <c r="CO566" s="113">
        <v>0</v>
      </c>
      <c r="CP566" s="113">
        <v>0</v>
      </c>
      <c r="CQ566" s="113">
        <v>0</v>
      </c>
      <c r="CR566" s="113">
        <v>0</v>
      </c>
      <c r="CS566" s="113">
        <v>0</v>
      </c>
      <c r="CT566" s="113">
        <v>0</v>
      </c>
      <c r="CU566" s="113">
        <v>0</v>
      </c>
      <c r="CV566" s="113">
        <v>0</v>
      </c>
      <c r="CW566" s="113">
        <v>0</v>
      </c>
      <c r="CX566" s="113">
        <v>0</v>
      </c>
      <c r="CY566" s="113">
        <v>0</v>
      </c>
      <c r="CZ566" s="113">
        <v>0</v>
      </c>
      <c r="DA566" s="113">
        <v>0</v>
      </c>
      <c r="DB566" s="113">
        <v>0</v>
      </c>
      <c r="DC566" s="113">
        <v>0</v>
      </c>
      <c r="DD566" s="113">
        <v>0</v>
      </c>
      <c r="DE566" s="113">
        <v>0</v>
      </c>
      <c r="DF566" s="113">
        <v>0</v>
      </c>
      <c r="DG566" s="113">
        <v>0</v>
      </c>
      <c r="DH566" s="113">
        <v>4627.76</v>
      </c>
      <c r="DI566" s="113">
        <v>0</v>
      </c>
      <c r="DJ566" s="113">
        <v>0</v>
      </c>
      <c r="DK566" s="113">
        <v>0</v>
      </c>
      <c r="DL566" s="113">
        <v>0</v>
      </c>
      <c r="DM566" s="113">
        <v>0</v>
      </c>
      <c r="DN566" s="113">
        <v>0</v>
      </c>
      <c r="DO566" s="113">
        <v>0</v>
      </c>
      <c r="DP566" s="113">
        <v>0</v>
      </c>
      <c r="DQ566" s="113">
        <v>0</v>
      </c>
      <c r="DR566" s="113">
        <v>0</v>
      </c>
      <c r="DS566" s="113">
        <v>0</v>
      </c>
      <c r="DT566" s="113">
        <v>0</v>
      </c>
      <c r="DU566" s="113">
        <v>0</v>
      </c>
      <c r="DV566" s="113">
        <v>0</v>
      </c>
      <c r="DW566" s="113">
        <v>0</v>
      </c>
      <c r="DX566" s="113">
        <v>0</v>
      </c>
      <c r="DY566" s="113">
        <v>0</v>
      </c>
      <c r="DZ566" s="113">
        <v>0</v>
      </c>
      <c r="EA566" s="113">
        <v>0</v>
      </c>
      <c r="EB566" s="113">
        <v>0</v>
      </c>
      <c r="EC566" s="113">
        <v>0</v>
      </c>
      <c r="ED566" s="113">
        <v>0</v>
      </c>
      <c r="EE566" s="113">
        <v>0</v>
      </c>
      <c r="EF566" s="113">
        <v>0</v>
      </c>
      <c r="EG566" s="113">
        <v>0</v>
      </c>
      <c r="EH566" s="113">
        <v>0</v>
      </c>
      <c r="EI566" s="113">
        <v>0</v>
      </c>
      <c r="EJ566" s="113">
        <v>0</v>
      </c>
      <c r="EK566" s="113">
        <v>0</v>
      </c>
      <c r="EL566" s="113">
        <v>0</v>
      </c>
      <c r="EM566" s="113">
        <v>0</v>
      </c>
      <c r="EN566" s="113">
        <v>0</v>
      </c>
      <c r="EO566" s="113">
        <v>0</v>
      </c>
      <c r="EP566" s="113">
        <v>0</v>
      </c>
      <c r="EQ566" s="113">
        <v>0</v>
      </c>
      <c r="ER566" s="113">
        <v>0</v>
      </c>
      <c r="ES566" s="113">
        <v>0</v>
      </c>
      <c r="ET566" s="113">
        <v>0</v>
      </c>
      <c r="EU566" s="113">
        <v>0</v>
      </c>
      <c r="EV566" s="113">
        <v>0</v>
      </c>
      <c r="EW566" s="113">
        <v>0</v>
      </c>
      <c r="EX566" s="113">
        <v>0</v>
      </c>
      <c r="EY566" s="113">
        <v>0</v>
      </c>
      <c r="EZ566" s="113">
        <v>0</v>
      </c>
      <c r="FA566" s="113">
        <v>0</v>
      </c>
      <c r="FB566" s="113">
        <v>0</v>
      </c>
      <c r="FC566" s="113">
        <v>0</v>
      </c>
      <c r="FD566" s="113">
        <v>0</v>
      </c>
      <c r="FE566" s="113">
        <v>0</v>
      </c>
      <c r="FF566" s="113">
        <v>0</v>
      </c>
      <c r="FG566" s="113">
        <v>0</v>
      </c>
      <c r="FH566" s="113">
        <v>0</v>
      </c>
      <c r="FI566" s="113">
        <v>0</v>
      </c>
      <c r="FJ566" s="113">
        <v>0</v>
      </c>
      <c r="FK566" s="113">
        <v>0</v>
      </c>
      <c r="FL566" s="113">
        <v>0</v>
      </c>
      <c r="FM566" s="113">
        <v>0</v>
      </c>
      <c r="FN566" s="113">
        <v>0</v>
      </c>
      <c r="FO566" s="113">
        <v>0</v>
      </c>
      <c r="FP566" s="113">
        <v>0</v>
      </c>
      <c r="FQ566" s="113">
        <v>0</v>
      </c>
      <c r="FR566" s="113">
        <v>0</v>
      </c>
      <c r="FS566" s="113">
        <v>0</v>
      </c>
      <c r="FT566" s="113">
        <v>0</v>
      </c>
      <c r="FU566" s="113">
        <v>0</v>
      </c>
      <c r="FV566" s="113">
        <v>0</v>
      </c>
      <c r="FW566" s="113">
        <v>0</v>
      </c>
      <c r="FX566" s="113">
        <v>0</v>
      </c>
      <c r="FY566" s="113">
        <v>0</v>
      </c>
      <c r="FZ566" s="113">
        <v>0</v>
      </c>
      <c r="GA566" s="113">
        <v>0</v>
      </c>
      <c r="GB566" s="113">
        <v>0</v>
      </c>
      <c r="GC566" s="113">
        <v>0</v>
      </c>
      <c r="GD566" s="113">
        <v>0</v>
      </c>
      <c r="GE566" s="113">
        <v>0</v>
      </c>
      <c r="GF566" s="113">
        <v>0</v>
      </c>
      <c r="GG566" s="113">
        <v>0</v>
      </c>
      <c r="GH566" s="113">
        <v>0</v>
      </c>
      <c r="GI566" s="113">
        <f>SUM(E566:GH566)</f>
        <v>339127.76</v>
      </c>
    </row>
    <row r="567" spans="1:191" ht="10.5">
      <c r="A567" s="7" t="s">
        <v>659</v>
      </c>
      <c r="B567" s="726" t="s">
        <v>660</v>
      </c>
      <c r="C567" s="726"/>
      <c r="D567" s="72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  <c r="AA567" s="116"/>
      <c r="AB567" s="116"/>
      <c r="AC567" s="116"/>
      <c r="AD567" s="116"/>
      <c r="AE567" s="116"/>
      <c r="AF567" s="116"/>
      <c r="AG567" s="116"/>
      <c r="AH567" s="116"/>
      <c r="AI567" s="116"/>
      <c r="AJ567" s="116"/>
      <c r="AK567" s="116"/>
      <c r="AL567" s="116"/>
      <c r="AM567" s="116"/>
      <c r="AN567" s="116"/>
      <c r="AO567" s="116"/>
      <c r="AP567" s="116"/>
      <c r="AQ567" s="116"/>
      <c r="AR567" s="116"/>
      <c r="AS567" s="116"/>
      <c r="AT567" s="116"/>
      <c r="AU567" s="116"/>
      <c r="AV567" s="116"/>
      <c r="AW567" s="116"/>
      <c r="AX567" s="116"/>
      <c r="AY567" s="116"/>
      <c r="AZ567" s="116"/>
      <c r="BA567" s="116"/>
      <c r="BB567" s="116"/>
      <c r="BC567" s="116"/>
      <c r="BD567" s="116"/>
      <c r="BE567" s="116"/>
      <c r="BF567" s="116"/>
      <c r="BG567" s="116"/>
      <c r="BH567" s="116"/>
      <c r="BI567" s="116"/>
      <c r="BJ567" s="116"/>
      <c r="BK567" s="116"/>
      <c r="BL567" s="116"/>
      <c r="BM567" s="116"/>
      <c r="BN567" s="116"/>
      <c r="BO567" s="116"/>
      <c r="BP567" s="116"/>
      <c r="BQ567" s="116"/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6"/>
      <c r="CB567" s="116"/>
      <c r="CC567" s="116"/>
      <c r="CD567" s="116"/>
      <c r="CE567" s="116"/>
      <c r="CF567" s="116"/>
      <c r="CG567" s="116"/>
      <c r="CH567" s="116"/>
      <c r="CI567" s="116"/>
      <c r="CJ567" s="116"/>
      <c r="CK567" s="116"/>
      <c r="CL567" s="116"/>
      <c r="CM567" s="116"/>
      <c r="CN567" s="116"/>
      <c r="CO567" s="116"/>
      <c r="CP567" s="116"/>
      <c r="CQ567" s="116"/>
      <c r="CR567" s="116"/>
      <c r="CS567" s="116"/>
      <c r="CT567" s="116"/>
      <c r="CU567" s="116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116"/>
      <c r="DL567" s="116"/>
      <c r="DM567" s="116"/>
      <c r="DN567" s="116"/>
      <c r="DO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Y567" s="116"/>
      <c r="DZ567" s="116"/>
      <c r="EA567" s="116"/>
      <c r="EB567" s="116"/>
      <c r="EC567" s="116"/>
      <c r="ED567" s="116"/>
      <c r="EE567" s="116"/>
      <c r="EF567" s="116"/>
      <c r="EG567" s="116"/>
      <c r="EH567" s="116"/>
      <c r="EI567" s="116"/>
      <c r="EJ567" s="116"/>
      <c r="EK567" s="116"/>
      <c r="EL567" s="116"/>
      <c r="EM567" s="116"/>
      <c r="EN567" s="116"/>
      <c r="EO567" s="116"/>
      <c r="EP567" s="116"/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6"/>
      <c r="FA567" s="116"/>
      <c r="FB567" s="116"/>
      <c r="FC567" s="116"/>
      <c r="FD567" s="116"/>
      <c r="FE567" s="116"/>
      <c r="FF567" s="116"/>
      <c r="FG567" s="116"/>
      <c r="FH567" s="116"/>
      <c r="FI567" s="116"/>
      <c r="FJ567" s="116"/>
      <c r="FK567" s="116"/>
      <c r="FL567" s="116"/>
      <c r="FM567" s="116"/>
      <c r="FN567" s="116"/>
      <c r="FO567" s="116"/>
      <c r="FP567" s="116"/>
      <c r="FQ567" s="116"/>
      <c r="FR567" s="116"/>
      <c r="FS567" s="116"/>
      <c r="FT567" s="116"/>
      <c r="FU567" s="116"/>
      <c r="FV567" s="116"/>
      <c r="FW567" s="116"/>
      <c r="FX567" s="116"/>
      <c r="FY567" s="116"/>
      <c r="FZ567" s="116"/>
      <c r="GA567" s="116"/>
      <c r="GB567" s="116"/>
      <c r="GC567" s="116"/>
      <c r="GD567" s="116"/>
      <c r="GE567" s="116"/>
      <c r="GF567" s="116"/>
      <c r="GG567" s="116"/>
      <c r="GH567" s="116"/>
      <c r="GI567" s="116"/>
    </row>
    <row r="568" spans="1:191">
      <c r="A568" s="727" t="s">
        <v>0</v>
      </c>
      <c r="B568" s="727"/>
      <c r="C568" s="9" t="s">
        <v>223</v>
      </c>
      <c r="D568" t="s">
        <v>224</v>
      </c>
      <c r="E568" s="113">
        <v>0</v>
      </c>
      <c r="F568" s="113">
        <v>0</v>
      </c>
      <c r="G568" s="113">
        <v>0</v>
      </c>
      <c r="H568" s="113">
        <v>0</v>
      </c>
      <c r="I568" s="113">
        <v>0</v>
      </c>
      <c r="J568" s="113">
        <v>0</v>
      </c>
      <c r="K568" s="113">
        <v>0</v>
      </c>
      <c r="L568" s="113">
        <v>0</v>
      </c>
      <c r="M568" s="113">
        <v>0</v>
      </c>
      <c r="N568" s="113">
        <v>0</v>
      </c>
      <c r="O568" s="113">
        <v>0</v>
      </c>
      <c r="P568" s="113">
        <v>0</v>
      </c>
      <c r="Q568" s="113">
        <v>0</v>
      </c>
      <c r="R568" s="113">
        <v>0</v>
      </c>
      <c r="S568" s="113">
        <v>0</v>
      </c>
      <c r="T568" s="113">
        <v>0</v>
      </c>
      <c r="U568" s="113">
        <v>0</v>
      </c>
      <c r="V568" s="113">
        <v>0</v>
      </c>
      <c r="W568" s="113">
        <v>0</v>
      </c>
      <c r="X568" s="113">
        <v>0</v>
      </c>
      <c r="Y568" s="113">
        <v>0</v>
      </c>
      <c r="Z568" s="113">
        <v>0</v>
      </c>
      <c r="AA568" s="113">
        <v>0</v>
      </c>
      <c r="AB568" s="113">
        <v>0</v>
      </c>
      <c r="AC568" s="113">
        <v>0</v>
      </c>
      <c r="AD568" s="113">
        <v>0</v>
      </c>
      <c r="AE568" s="113">
        <v>0</v>
      </c>
      <c r="AF568" s="113">
        <v>0</v>
      </c>
      <c r="AG568" s="113">
        <v>0</v>
      </c>
      <c r="AH568" s="113">
        <v>0</v>
      </c>
      <c r="AI568" s="113">
        <v>0</v>
      </c>
      <c r="AJ568" s="113">
        <v>0</v>
      </c>
      <c r="AK568" s="113">
        <v>0</v>
      </c>
      <c r="AL568" s="113">
        <v>13900</v>
      </c>
      <c r="AM568" s="113">
        <v>0</v>
      </c>
      <c r="AN568" s="113">
        <v>0</v>
      </c>
      <c r="AO568" s="113">
        <v>0</v>
      </c>
      <c r="AP568" s="113">
        <v>0</v>
      </c>
      <c r="AQ568" s="113">
        <v>89863</v>
      </c>
      <c r="AR568" s="113">
        <v>0</v>
      </c>
      <c r="AS568" s="113">
        <v>0</v>
      </c>
      <c r="AT568" s="113">
        <v>0</v>
      </c>
      <c r="AU568" s="113">
        <v>0</v>
      </c>
      <c r="AV568" s="113">
        <v>0</v>
      </c>
      <c r="AW568" s="113">
        <v>0</v>
      </c>
      <c r="AX568" s="113">
        <v>0</v>
      </c>
      <c r="AY568" s="113">
        <v>0</v>
      </c>
      <c r="AZ568" s="113">
        <v>0</v>
      </c>
      <c r="BA568" s="113">
        <v>0</v>
      </c>
      <c r="BB568" s="113">
        <v>0</v>
      </c>
      <c r="BC568" s="113">
        <v>0</v>
      </c>
      <c r="BD568" s="113">
        <v>0</v>
      </c>
      <c r="BE568" s="113">
        <v>0</v>
      </c>
      <c r="BF568" s="113">
        <v>0</v>
      </c>
      <c r="BG568" s="113">
        <v>0</v>
      </c>
      <c r="BH568" s="113">
        <v>0</v>
      </c>
      <c r="BI568" s="113">
        <v>0</v>
      </c>
      <c r="BJ568" s="113">
        <v>0</v>
      </c>
      <c r="BK568" s="113">
        <v>0</v>
      </c>
      <c r="BL568" s="113">
        <v>0</v>
      </c>
      <c r="BM568" s="113">
        <v>0</v>
      </c>
      <c r="BN568" s="113">
        <v>0</v>
      </c>
      <c r="BO568" s="113">
        <v>0</v>
      </c>
      <c r="BP568" s="113">
        <v>0</v>
      </c>
      <c r="BQ568" s="113">
        <v>0</v>
      </c>
      <c r="BR568" s="113">
        <v>0</v>
      </c>
      <c r="BS568" s="113">
        <v>0</v>
      </c>
      <c r="BT568" s="113">
        <v>0</v>
      </c>
      <c r="BU568" s="113">
        <v>0</v>
      </c>
      <c r="BV568" s="113">
        <v>0</v>
      </c>
      <c r="BW568" s="113">
        <v>0</v>
      </c>
      <c r="BX568" s="113">
        <v>0</v>
      </c>
      <c r="BY568" s="113">
        <v>0</v>
      </c>
      <c r="BZ568" s="113">
        <v>0</v>
      </c>
      <c r="CA568" s="113">
        <v>0</v>
      </c>
      <c r="CB568" s="113">
        <v>0</v>
      </c>
      <c r="CC568" s="113">
        <v>0</v>
      </c>
      <c r="CD568" s="113">
        <v>0</v>
      </c>
      <c r="CE568" s="113">
        <v>0</v>
      </c>
      <c r="CF568" s="113">
        <v>0</v>
      </c>
      <c r="CG568" s="113">
        <v>0</v>
      </c>
      <c r="CH568" s="113">
        <v>0</v>
      </c>
      <c r="CI568" s="113">
        <v>0</v>
      </c>
      <c r="CJ568" s="113">
        <v>0</v>
      </c>
      <c r="CK568" s="113">
        <v>0</v>
      </c>
      <c r="CL568" s="113">
        <v>0</v>
      </c>
      <c r="CM568" s="113">
        <v>0</v>
      </c>
      <c r="CN568" s="113">
        <v>0</v>
      </c>
      <c r="CO568" s="113">
        <v>0</v>
      </c>
      <c r="CP568" s="113">
        <v>0</v>
      </c>
      <c r="CQ568" s="113">
        <v>0</v>
      </c>
      <c r="CR568" s="113">
        <v>0</v>
      </c>
      <c r="CS568" s="113">
        <v>0</v>
      </c>
      <c r="CT568" s="113">
        <v>0</v>
      </c>
      <c r="CU568" s="113">
        <v>0</v>
      </c>
      <c r="CV568" s="113">
        <v>0</v>
      </c>
      <c r="CW568" s="113">
        <v>0</v>
      </c>
      <c r="CX568" s="113">
        <v>0</v>
      </c>
      <c r="CY568" s="113">
        <v>0</v>
      </c>
      <c r="CZ568" s="113">
        <v>0</v>
      </c>
      <c r="DA568" s="113">
        <v>0</v>
      </c>
      <c r="DB568" s="113">
        <v>0</v>
      </c>
      <c r="DC568" s="113">
        <v>0</v>
      </c>
      <c r="DD568" s="113">
        <v>0</v>
      </c>
      <c r="DE568" s="113">
        <v>0</v>
      </c>
      <c r="DF568" s="113">
        <v>0</v>
      </c>
      <c r="DG568" s="113">
        <v>0</v>
      </c>
      <c r="DH568" s="113">
        <v>0</v>
      </c>
      <c r="DI568" s="113">
        <v>0</v>
      </c>
      <c r="DJ568" s="113">
        <v>0</v>
      </c>
      <c r="DK568" s="113">
        <v>0</v>
      </c>
      <c r="DL568" s="113">
        <v>0</v>
      </c>
      <c r="DM568" s="113">
        <v>0</v>
      </c>
      <c r="DN568" s="113">
        <v>0</v>
      </c>
      <c r="DO568" s="113">
        <v>0</v>
      </c>
      <c r="DP568" s="113">
        <v>0</v>
      </c>
      <c r="DQ568" s="113">
        <v>74600</v>
      </c>
      <c r="DR568" s="113">
        <v>0</v>
      </c>
      <c r="DS568" s="113">
        <v>0</v>
      </c>
      <c r="DT568" s="113">
        <v>0</v>
      </c>
      <c r="DU568" s="113">
        <v>0</v>
      </c>
      <c r="DV568" s="113">
        <v>0</v>
      </c>
      <c r="DW568" s="113">
        <v>0</v>
      </c>
      <c r="DX568" s="113">
        <v>0</v>
      </c>
      <c r="DY568" s="113">
        <v>0</v>
      </c>
      <c r="DZ568" s="113">
        <v>0</v>
      </c>
      <c r="EA568" s="113">
        <v>0</v>
      </c>
      <c r="EB568" s="113">
        <v>0</v>
      </c>
      <c r="EC568" s="113">
        <v>0</v>
      </c>
      <c r="ED568" s="113">
        <v>0</v>
      </c>
      <c r="EE568" s="113">
        <v>0</v>
      </c>
      <c r="EF568" s="113">
        <v>0</v>
      </c>
      <c r="EG568" s="113">
        <v>0</v>
      </c>
      <c r="EH568" s="113">
        <v>0</v>
      </c>
      <c r="EI568" s="113">
        <v>0</v>
      </c>
      <c r="EJ568" s="113">
        <v>0</v>
      </c>
      <c r="EK568" s="113">
        <v>0</v>
      </c>
      <c r="EL568" s="113">
        <v>0</v>
      </c>
      <c r="EM568" s="113">
        <v>0</v>
      </c>
      <c r="EN568" s="113">
        <v>0</v>
      </c>
      <c r="EO568" s="113">
        <v>0</v>
      </c>
      <c r="EP568" s="113">
        <v>0</v>
      </c>
      <c r="EQ568" s="113">
        <v>0</v>
      </c>
      <c r="ER568" s="113">
        <v>0</v>
      </c>
      <c r="ES568" s="113">
        <v>0</v>
      </c>
      <c r="ET568" s="113">
        <v>0</v>
      </c>
      <c r="EU568" s="113">
        <v>0</v>
      </c>
      <c r="EV568" s="113">
        <v>0</v>
      </c>
      <c r="EW568" s="113">
        <v>0</v>
      </c>
      <c r="EX568" s="113">
        <v>0</v>
      </c>
      <c r="EY568" s="113">
        <v>0</v>
      </c>
      <c r="EZ568" s="113">
        <v>0</v>
      </c>
      <c r="FA568" s="113">
        <v>0</v>
      </c>
      <c r="FB568" s="113">
        <v>0</v>
      </c>
      <c r="FC568" s="113">
        <v>0</v>
      </c>
      <c r="FD568" s="113">
        <v>0</v>
      </c>
      <c r="FE568" s="113">
        <v>0</v>
      </c>
      <c r="FF568" s="113">
        <v>0</v>
      </c>
      <c r="FG568" s="113">
        <v>0</v>
      </c>
      <c r="FH568" s="113">
        <v>0</v>
      </c>
      <c r="FI568" s="113">
        <v>0</v>
      </c>
      <c r="FJ568" s="113">
        <v>196632.45</v>
      </c>
      <c r="FK568" s="113">
        <v>0</v>
      </c>
      <c r="FL568" s="113">
        <v>0</v>
      </c>
      <c r="FM568" s="113">
        <v>0</v>
      </c>
      <c r="FN568" s="113">
        <v>0</v>
      </c>
      <c r="FO568" s="113">
        <v>0</v>
      </c>
      <c r="FP568" s="113">
        <v>0</v>
      </c>
      <c r="FQ568" s="113">
        <v>0</v>
      </c>
      <c r="FR568" s="113">
        <v>0</v>
      </c>
      <c r="FS568" s="113">
        <v>0</v>
      </c>
      <c r="FT568" s="113">
        <v>0</v>
      </c>
      <c r="FU568" s="113">
        <v>0</v>
      </c>
      <c r="FV568" s="113">
        <v>0</v>
      </c>
      <c r="FW568" s="113">
        <v>0</v>
      </c>
      <c r="FX568" s="113">
        <v>0</v>
      </c>
      <c r="FY568" s="113">
        <v>0</v>
      </c>
      <c r="FZ568" s="113">
        <v>0</v>
      </c>
      <c r="GA568" s="113">
        <v>0</v>
      </c>
      <c r="GB568" s="113">
        <v>0</v>
      </c>
      <c r="GC568" s="113">
        <v>0</v>
      </c>
      <c r="GD568" s="113">
        <v>0</v>
      </c>
      <c r="GE568" s="113">
        <v>0</v>
      </c>
      <c r="GF568" s="113">
        <v>0</v>
      </c>
      <c r="GG568" s="113">
        <v>0</v>
      </c>
      <c r="GH568" s="113">
        <v>0</v>
      </c>
      <c r="GI568" s="113">
        <f>SUM(E568:GH568)</f>
        <v>374995.45</v>
      </c>
    </row>
    <row r="569" spans="1:191" ht="11" thickBot="1">
      <c r="A569" s="10" t="s">
        <v>639</v>
      </c>
      <c r="B569" s="725" t="s">
        <v>661</v>
      </c>
      <c r="C569" s="725"/>
      <c r="D569" s="725"/>
      <c r="E569" s="115">
        <f t="shared" ref="E569:AJ569" si="192">SUBTOTAL(9,E534:E568)</f>
        <v>6214.4</v>
      </c>
      <c r="F569" s="115">
        <f t="shared" si="192"/>
        <v>22500</v>
      </c>
      <c r="G569" s="115">
        <f t="shared" si="192"/>
        <v>0</v>
      </c>
      <c r="H569" s="115">
        <f t="shared" si="192"/>
        <v>0</v>
      </c>
      <c r="I569" s="115">
        <f t="shared" si="192"/>
        <v>2423782.8000000003</v>
      </c>
      <c r="J569" s="115">
        <f t="shared" si="192"/>
        <v>0</v>
      </c>
      <c r="K569" s="115">
        <f t="shared" si="192"/>
        <v>21352.489999999998</v>
      </c>
      <c r="L569" s="115">
        <f t="shared" si="192"/>
        <v>0</v>
      </c>
      <c r="M569" s="115">
        <f t="shared" si="192"/>
        <v>0</v>
      </c>
      <c r="N569" s="115">
        <f t="shared" si="192"/>
        <v>0</v>
      </c>
      <c r="O569" s="115">
        <f t="shared" si="192"/>
        <v>0</v>
      </c>
      <c r="P569" s="115">
        <f t="shared" si="192"/>
        <v>0</v>
      </c>
      <c r="Q569" s="115">
        <f t="shared" si="192"/>
        <v>0</v>
      </c>
      <c r="R569" s="115">
        <f t="shared" si="192"/>
        <v>0</v>
      </c>
      <c r="S569" s="115">
        <f t="shared" si="192"/>
        <v>30000</v>
      </c>
      <c r="T569" s="115">
        <f t="shared" si="192"/>
        <v>0</v>
      </c>
      <c r="U569" s="115">
        <f t="shared" si="192"/>
        <v>92959</v>
      </c>
      <c r="V569" s="115">
        <f t="shared" si="192"/>
        <v>11060</v>
      </c>
      <c r="W569" s="115">
        <f t="shared" si="192"/>
        <v>0</v>
      </c>
      <c r="X569" s="115">
        <f t="shared" si="192"/>
        <v>106500</v>
      </c>
      <c r="Y569" s="115">
        <f t="shared" si="192"/>
        <v>0</v>
      </c>
      <c r="Z569" s="115">
        <f t="shared" si="192"/>
        <v>17001.64</v>
      </c>
      <c r="AA569" s="115">
        <f t="shared" si="192"/>
        <v>0</v>
      </c>
      <c r="AB569" s="115">
        <f t="shared" si="192"/>
        <v>0</v>
      </c>
      <c r="AC569" s="115">
        <f t="shared" si="192"/>
        <v>0</v>
      </c>
      <c r="AD569" s="115">
        <f t="shared" si="192"/>
        <v>0</v>
      </c>
      <c r="AE569" s="115">
        <f t="shared" si="192"/>
        <v>0</v>
      </c>
      <c r="AF569" s="115">
        <f t="shared" si="192"/>
        <v>63900</v>
      </c>
      <c r="AG569" s="115">
        <f t="shared" si="192"/>
        <v>0</v>
      </c>
      <c r="AH569" s="115">
        <f t="shared" si="192"/>
        <v>0</v>
      </c>
      <c r="AI569" s="115">
        <f t="shared" si="192"/>
        <v>2000</v>
      </c>
      <c r="AJ569" s="115">
        <f t="shared" si="192"/>
        <v>0</v>
      </c>
      <c r="AK569" s="115">
        <f t="shared" ref="AK569:BP569" si="193">SUBTOTAL(9,AK534:AK568)</f>
        <v>110567.17</v>
      </c>
      <c r="AL569" s="115">
        <f t="shared" si="193"/>
        <v>92416.11</v>
      </c>
      <c r="AM569" s="115">
        <f t="shared" si="193"/>
        <v>340700.13</v>
      </c>
      <c r="AN569" s="115">
        <f t="shared" si="193"/>
        <v>0</v>
      </c>
      <c r="AO569" s="115">
        <f t="shared" si="193"/>
        <v>4935</v>
      </c>
      <c r="AP569" s="115">
        <f t="shared" si="193"/>
        <v>121400</v>
      </c>
      <c r="AQ569" s="115">
        <f t="shared" si="193"/>
        <v>89863</v>
      </c>
      <c r="AR569" s="115">
        <f t="shared" si="193"/>
        <v>0</v>
      </c>
      <c r="AS569" s="115">
        <f t="shared" si="193"/>
        <v>350380.52</v>
      </c>
      <c r="AT569" s="115">
        <f t="shared" si="193"/>
        <v>4500</v>
      </c>
      <c r="AU569" s="115">
        <f t="shared" si="193"/>
        <v>328300</v>
      </c>
      <c r="AV569" s="115">
        <f t="shared" si="193"/>
        <v>1000</v>
      </c>
      <c r="AW569" s="115">
        <f t="shared" si="193"/>
        <v>3122882.5600000001</v>
      </c>
      <c r="AX569" s="115">
        <f t="shared" si="193"/>
        <v>4500</v>
      </c>
      <c r="AY569" s="115">
        <f t="shared" si="193"/>
        <v>13546.79</v>
      </c>
      <c r="AZ569" s="115">
        <f t="shared" si="193"/>
        <v>0</v>
      </c>
      <c r="BA569" s="115">
        <f t="shared" si="193"/>
        <v>97218.28</v>
      </c>
      <c r="BB569" s="115">
        <f t="shared" si="193"/>
        <v>100876.98</v>
      </c>
      <c r="BC569" s="115">
        <f t="shared" si="193"/>
        <v>130</v>
      </c>
      <c r="BD569" s="115">
        <f t="shared" si="193"/>
        <v>0</v>
      </c>
      <c r="BE569" s="115">
        <f t="shared" si="193"/>
        <v>99214</v>
      </c>
      <c r="BF569" s="115">
        <f t="shared" si="193"/>
        <v>334500</v>
      </c>
      <c r="BG569" s="115">
        <f t="shared" si="193"/>
        <v>42123</v>
      </c>
      <c r="BH569" s="115">
        <f t="shared" si="193"/>
        <v>784</v>
      </c>
      <c r="BI569" s="115">
        <f t="shared" si="193"/>
        <v>70700.03</v>
      </c>
      <c r="BJ569" s="115">
        <f t="shared" si="193"/>
        <v>0</v>
      </c>
      <c r="BK569" s="115">
        <f t="shared" si="193"/>
        <v>0</v>
      </c>
      <c r="BL569" s="115">
        <f t="shared" si="193"/>
        <v>3200</v>
      </c>
      <c r="BM569" s="115">
        <f t="shared" si="193"/>
        <v>59454.47</v>
      </c>
      <c r="BN569" s="115">
        <f t="shared" si="193"/>
        <v>0</v>
      </c>
      <c r="BO569" s="115">
        <f t="shared" si="193"/>
        <v>0</v>
      </c>
      <c r="BP569" s="115">
        <f t="shared" si="193"/>
        <v>0</v>
      </c>
      <c r="BQ569" s="115">
        <f t="shared" ref="BQ569:CV569" si="194">SUBTOTAL(9,BQ534:BQ568)</f>
        <v>25527.94</v>
      </c>
      <c r="BR569" s="115">
        <f t="shared" si="194"/>
        <v>0</v>
      </c>
      <c r="BS569" s="115">
        <f t="shared" si="194"/>
        <v>0</v>
      </c>
      <c r="BT569" s="115">
        <f t="shared" si="194"/>
        <v>0</v>
      </c>
      <c r="BU569" s="115">
        <f t="shared" si="194"/>
        <v>25000</v>
      </c>
      <c r="BV569" s="115">
        <f t="shared" si="194"/>
        <v>0</v>
      </c>
      <c r="BW569" s="115">
        <f t="shared" si="194"/>
        <v>0</v>
      </c>
      <c r="BX569" s="115">
        <f t="shared" si="194"/>
        <v>0</v>
      </c>
      <c r="BY569" s="115">
        <f t="shared" si="194"/>
        <v>0</v>
      </c>
      <c r="BZ569" s="115">
        <f t="shared" si="194"/>
        <v>11569</v>
      </c>
      <c r="CA569" s="115">
        <f t="shared" si="194"/>
        <v>1000</v>
      </c>
      <c r="CB569" s="115">
        <f t="shared" si="194"/>
        <v>0</v>
      </c>
      <c r="CC569" s="115">
        <f t="shared" si="194"/>
        <v>158000</v>
      </c>
      <c r="CD569" s="115">
        <f t="shared" si="194"/>
        <v>49000</v>
      </c>
      <c r="CE569" s="115">
        <f t="shared" si="194"/>
        <v>12316.23</v>
      </c>
      <c r="CF569" s="115">
        <f t="shared" si="194"/>
        <v>9110.18</v>
      </c>
      <c r="CG569" s="115">
        <f t="shared" si="194"/>
        <v>0</v>
      </c>
      <c r="CH569" s="115">
        <f t="shared" si="194"/>
        <v>0</v>
      </c>
      <c r="CI569" s="115">
        <f t="shared" si="194"/>
        <v>0</v>
      </c>
      <c r="CJ569" s="115">
        <f t="shared" si="194"/>
        <v>0</v>
      </c>
      <c r="CK569" s="115">
        <f t="shared" si="194"/>
        <v>0</v>
      </c>
      <c r="CL569" s="115">
        <f t="shared" si="194"/>
        <v>0</v>
      </c>
      <c r="CM569" s="115">
        <f t="shared" si="194"/>
        <v>20940</v>
      </c>
      <c r="CN569" s="115">
        <f t="shared" si="194"/>
        <v>0</v>
      </c>
      <c r="CO569" s="115">
        <f t="shared" si="194"/>
        <v>0</v>
      </c>
      <c r="CP569" s="115">
        <f t="shared" si="194"/>
        <v>15000</v>
      </c>
      <c r="CQ569" s="115">
        <f t="shared" si="194"/>
        <v>0</v>
      </c>
      <c r="CR569" s="115">
        <f t="shared" si="194"/>
        <v>0</v>
      </c>
      <c r="CS569" s="115">
        <f t="shared" si="194"/>
        <v>0</v>
      </c>
      <c r="CT569" s="115">
        <f t="shared" si="194"/>
        <v>0</v>
      </c>
      <c r="CU569" s="115">
        <f t="shared" si="194"/>
        <v>0</v>
      </c>
      <c r="CV569" s="115">
        <f t="shared" si="194"/>
        <v>2500</v>
      </c>
      <c r="CW569" s="115">
        <f t="shared" ref="CW569:EB569" si="195">SUBTOTAL(9,CW534:CW568)</f>
        <v>0</v>
      </c>
      <c r="CX569" s="115">
        <f t="shared" si="195"/>
        <v>0</v>
      </c>
      <c r="CY569" s="115">
        <f t="shared" si="195"/>
        <v>0</v>
      </c>
      <c r="CZ569" s="115">
        <f t="shared" si="195"/>
        <v>9035.5499999999993</v>
      </c>
      <c r="DA569" s="115">
        <f t="shared" si="195"/>
        <v>36000</v>
      </c>
      <c r="DB569" s="115">
        <f t="shared" si="195"/>
        <v>0</v>
      </c>
      <c r="DC569" s="115">
        <f t="shared" si="195"/>
        <v>0</v>
      </c>
      <c r="DD569" s="115">
        <f t="shared" si="195"/>
        <v>43592.59</v>
      </c>
      <c r="DE569" s="115">
        <f t="shared" si="195"/>
        <v>2636.75</v>
      </c>
      <c r="DF569" s="115">
        <f t="shared" si="195"/>
        <v>0</v>
      </c>
      <c r="DG569" s="115">
        <f t="shared" si="195"/>
        <v>144169.66</v>
      </c>
      <c r="DH569" s="115">
        <f t="shared" si="195"/>
        <v>346560.33</v>
      </c>
      <c r="DI569" s="115">
        <f t="shared" si="195"/>
        <v>7629.65</v>
      </c>
      <c r="DJ569" s="115">
        <f t="shared" si="195"/>
        <v>0</v>
      </c>
      <c r="DK569" s="115">
        <f t="shared" si="195"/>
        <v>86000</v>
      </c>
      <c r="DL569" s="115">
        <f t="shared" si="195"/>
        <v>0</v>
      </c>
      <c r="DM569" s="115">
        <f t="shared" si="195"/>
        <v>636412.98</v>
      </c>
      <c r="DN569" s="115">
        <f t="shared" si="195"/>
        <v>65993.3</v>
      </c>
      <c r="DO569" s="115">
        <f t="shared" si="195"/>
        <v>0</v>
      </c>
      <c r="DP569" s="115">
        <f t="shared" si="195"/>
        <v>0</v>
      </c>
      <c r="DQ569" s="115">
        <f t="shared" si="195"/>
        <v>74600</v>
      </c>
      <c r="DR569" s="115">
        <f t="shared" si="195"/>
        <v>0</v>
      </c>
      <c r="DS569" s="115">
        <f t="shared" si="195"/>
        <v>0</v>
      </c>
      <c r="DT569" s="115">
        <f t="shared" si="195"/>
        <v>0</v>
      </c>
      <c r="DU569" s="115">
        <f t="shared" si="195"/>
        <v>0</v>
      </c>
      <c r="DV569" s="115">
        <f t="shared" si="195"/>
        <v>112194</v>
      </c>
      <c r="DW569" s="115">
        <f t="shared" si="195"/>
        <v>0</v>
      </c>
      <c r="DX569" s="115">
        <f t="shared" si="195"/>
        <v>0</v>
      </c>
      <c r="DY569" s="115">
        <f t="shared" si="195"/>
        <v>29725.77</v>
      </c>
      <c r="DZ569" s="115">
        <f t="shared" si="195"/>
        <v>10000</v>
      </c>
      <c r="EA569" s="115">
        <f t="shared" si="195"/>
        <v>0</v>
      </c>
      <c r="EB569" s="115">
        <f t="shared" si="195"/>
        <v>0</v>
      </c>
      <c r="EC569" s="115">
        <f t="shared" ref="EC569:FH569" si="196">SUBTOTAL(9,EC534:EC568)</f>
        <v>0</v>
      </c>
      <c r="ED569" s="115">
        <f t="shared" si="196"/>
        <v>20000</v>
      </c>
      <c r="EE569" s="115">
        <f t="shared" si="196"/>
        <v>119521.55</v>
      </c>
      <c r="EF569" s="115">
        <f t="shared" si="196"/>
        <v>0</v>
      </c>
      <c r="EG569" s="115">
        <f t="shared" si="196"/>
        <v>0</v>
      </c>
      <c r="EH569" s="115">
        <f t="shared" si="196"/>
        <v>0</v>
      </c>
      <c r="EI569" s="115">
        <f t="shared" si="196"/>
        <v>0</v>
      </c>
      <c r="EJ569" s="115">
        <f t="shared" si="196"/>
        <v>30250</v>
      </c>
      <c r="EK569" s="115">
        <f t="shared" si="196"/>
        <v>0</v>
      </c>
      <c r="EL569" s="115">
        <f t="shared" si="196"/>
        <v>2500</v>
      </c>
      <c r="EM569" s="115">
        <f t="shared" si="196"/>
        <v>268200</v>
      </c>
      <c r="EN569" s="115">
        <f t="shared" si="196"/>
        <v>1635.2</v>
      </c>
      <c r="EO569" s="115">
        <f t="shared" si="196"/>
        <v>5000</v>
      </c>
      <c r="EP569" s="115">
        <f t="shared" si="196"/>
        <v>17160.400000000001</v>
      </c>
      <c r="EQ569" s="115">
        <f t="shared" si="196"/>
        <v>0</v>
      </c>
      <c r="ER569" s="115">
        <f t="shared" si="196"/>
        <v>5000</v>
      </c>
      <c r="ES569" s="115">
        <f t="shared" si="196"/>
        <v>1491</v>
      </c>
      <c r="ET569" s="115">
        <f t="shared" si="196"/>
        <v>0</v>
      </c>
      <c r="EU569" s="115">
        <f t="shared" si="196"/>
        <v>0</v>
      </c>
      <c r="EV569" s="115">
        <f t="shared" si="196"/>
        <v>0</v>
      </c>
      <c r="EW569" s="115">
        <f t="shared" si="196"/>
        <v>0</v>
      </c>
      <c r="EX569" s="115">
        <f t="shared" si="196"/>
        <v>5500</v>
      </c>
      <c r="EY569" s="115">
        <f t="shared" si="196"/>
        <v>100.51</v>
      </c>
      <c r="EZ569" s="115">
        <f t="shared" si="196"/>
        <v>10000</v>
      </c>
      <c r="FA569" s="115">
        <f t="shared" si="196"/>
        <v>4159.4399999999996</v>
      </c>
      <c r="FB569" s="115">
        <f t="shared" si="196"/>
        <v>0</v>
      </c>
      <c r="FC569" s="115">
        <f t="shared" si="196"/>
        <v>0</v>
      </c>
      <c r="FD569" s="115">
        <f t="shared" si="196"/>
        <v>40175</v>
      </c>
      <c r="FE569" s="115">
        <f t="shared" si="196"/>
        <v>1575</v>
      </c>
      <c r="FF569" s="115">
        <f t="shared" si="196"/>
        <v>4500</v>
      </c>
      <c r="FG569" s="115">
        <f t="shared" si="196"/>
        <v>0</v>
      </c>
      <c r="FH569" s="115">
        <f t="shared" si="196"/>
        <v>0</v>
      </c>
      <c r="FI569" s="115">
        <f t="shared" ref="FI569:GI569" si="197">SUBTOTAL(9,FI534:FI568)</f>
        <v>0</v>
      </c>
      <c r="FJ569" s="115">
        <f t="shared" si="197"/>
        <v>1005224.1799999999</v>
      </c>
      <c r="FK569" s="115">
        <f t="shared" si="197"/>
        <v>0</v>
      </c>
      <c r="FL569" s="115">
        <f t="shared" si="197"/>
        <v>0</v>
      </c>
      <c r="FM569" s="115">
        <f t="shared" si="197"/>
        <v>5000</v>
      </c>
      <c r="FN569" s="115">
        <f t="shared" si="197"/>
        <v>0</v>
      </c>
      <c r="FO569" s="115">
        <f t="shared" si="197"/>
        <v>20000</v>
      </c>
      <c r="FP569" s="115">
        <f t="shared" si="197"/>
        <v>104301.29000000001</v>
      </c>
      <c r="FQ569" s="115">
        <f t="shared" si="197"/>
        <v>0</v>
      </c>
      <c r="FR569" s="115">
        <f t="shared" si="197"/>
        <v>0</v>
      </c>
      <c r="FS569" s="115">
        <f t="shared" si="197"/>
        <v>0</v>
      </c>
      <c r="FT569" s="115">
        <f t="shared" si="197"/>
        <v>0</v>
      </c>
      <c r="FU569" s="115">
        <f t="shared" si="197"/>
        <v>0</v>
      </c>
      <c r="FV569" s="115">
        <f t="shared" si="197"/>
        <v>156220</v>
      </c>
      <c r="FW569" s="115">
        <f t="shared" si="197"/>
        <v>15000</v>
      </c>
      <c r="FX569" s="115">
        <f t="shared" si="197"/>
        <v>0</v>
      </c>
      <c r="FY569" s="115">
        <f t="shared" si="197"/>
        <v>0</v>
      </c>
      <c r="FZ569" s="115">
        <f t="shared" si="197"/>
        <v>0</v>
      </c>
      <c r="GA569" s="115">
        <f t="shared" si="197"/>
        <v>39073.32</v>
      </c>
      <c r="GB569" s="115">
        <f t="shared" si="197"/>
        <v>0</v>
      </c>
      <c r="GC569" s="115">
        <f t="shared" si="197"/>
        <v>15550</v>
      </c>
      <c r="GD569" s="115">
        <f t="shared" si="197"/>
        <v>100000</v>
      </c>
      <c r="GE569" s="115">
        <f t="shared" si="197"/>
        <v>0</v>
      </c>
      <c r="GF569" s="115">
        <f t="shared" si="197"/>
        <v>0</v>
      </c>
      <c r="GG569" s="115">
        <f t="shared" si="197"/>
        <v>22000</v>
      </c>
      <c r="GH569" s="115">
        <f t="shared" si="197"/>
        <v>0</v>
      </c>
      <c r="GI569" s="115">
        <f t="shared" si="197"/>
        <v>12144113.189999999</v>
      </c>
    </row>
    <row r="570" spans="1:191" ht="10.5" thickTop="1"/>
    <row r="571" spans="1:191" ht="11" thickBot="1">
      <c r="A571" s="10" t="s">
        <v>303</v>
      </c>
      <c r="B571" s="725" t="s">
        <v>662</v>
      </c>
      <c r="C571" s="725"/>
      <c r="D571" s="725"/>
      <c r="E571" s="115">
        <f t="shared" ref="E571:AJ571" si="198">SUBTOTAL(9,E108:E570)</f>
        <v>180539.83</v>
      </c>
      <c r="F571" s="115">
        <f t="shared" si="198"/>
        <v>226883.38</v>
      </c>
      <c r="G571" s="115">
        <f t="shared" si="198"/>
        <v>13052.810000000001</v>
      </c>
      <c r="H571" s="115">
        <f t="shared" si="198"/>
        <v>8277833.9200000009</v>
      </c>
      <c r="I571" s="115">
        <f t="shared" si="198"/>
        <v>100595013.3</v>
      </c>
      <c r="J571" s="115">
        <f t="shared" si="198"/>
        <v>463941.71000000008</v>
      </c>
      <c r="K571" s="115">
        <f t="shared" si="198"/>
        <v>468878.53</v>
      </c>
      <c r="L571" s="115">
        <f t="shared" si="198"/>
        <v>222757.02000000002</v>
      </c>
      <c r="M571" s="115">
        <f t="shared" si="198"/>
        <v>190017.16999999998</v>
      </c>
      <c r="N571" s="115">
        <f t="shared" si="198"/>
        <v>335671.11</v>
      </c>
      <c r="O571" s="115">
        <f t="shared" si="198"/>
        <v>403664.32999999996</v>
      </c>
      <c r="P571" s="115">
        <f t="shared" si="198"/>
        <v>76156.899999999994</v>
      </c>
      <c r="Q571" s="115">
        <f t="shared" si="198"/>
        <v>5937584.2299999986</v>
      </c>
      <c r="R571" s="115">
        <f t="shared" si="198"/>
        <v>110203.35</v>
      </c>
      <c r="S571" s="115">
        <f t="shared" si="198"/>
        <v>3259744.12</v>
      </c>
      <c r="T571" s="115">
        <f t="shared" si="198"/>
        <v>7368021.419999999</v>
      </c>
      <c r="U571" s="115">
        <f t="shared" si="198"/>
        <v>8019408.7500000009</v>
      </c>
      <c r="V571" s="115">
        <f t="shared" si="198"/>
        <v>5751664.2299999995</v>
      </c>
      <c r="W571" s="115">
        <f t="shared" si="198"/>
        <v>846083.87000000011</v>
      </c>
      <c r="X571" s="115">
        <f t="shared" si="198"/>
        <v>9675565.5300000012</v>
      </c>
      <c r="Y571" s="115">
        <f t="shared" si="198"/>
        <v>446252.98</v>
      </c>
      <c r="Z571" s="115">
        <f t="shared" si="198"/>
        <v>20662563.59</v>
      </c>
      <c r="AA571" s="115">
        <f t="shared" si="198"/>
        <v>248750.46000000002</v>
      </c>
      <c r="AB571" s="115">
        <f t="shared" si="198"/>
        <v>756595.26</v>
      </c>
      <c r="AC571" s="115">
        <f t="shared" si="198"/>
        <v>700743.94</v>
      </c>
      <c r="AD571" s="115">
        <f t="shared" si="198"/>
        <v>640025.73</v>
      </c>
      <c r="AE571" s="115">
        <f t="shared" si="198"/>
        <v>493246.64</v>
      </c>
      <c r="AF571" s="115">
        <f t="shared" si="198"/>
        <v>10995857.41</v>
      </c>
      <c r="AG571" s="115">
        <f t="shared" si="198"/>
        <v>3557360.9800000004</v>
      </c>
      <c r="AH571" s="115">
        <f t="shared" si="198"/>
        <v>667212.0199999999</v>
      </c>
      <c r="AI571" s="115">
        <f t="shared" si="198"/>
        <v>121858.50000000001</v>
      </c>
      <c r="AJ571" s="115">
        <f t="shared" si="198"/>
        <v>329737.71000000002</v>
      </c>
      <c r="AK571" s="115">
        <f t="shared" ref="AK571:BP571" si="199">SUBTOTAL(9,AK108:AK570)</f>
        <v>2092584.7799999993</v>
      </c>
      <c r="AL571" s="115">
        <f t="shared" si="199"/>
        <v>272051.82</v>
      </c>
      <c r="AM571" s="115">
        <f t="shared" si="199"/>
        <v>10444425.130000003</v>
      </c>
      <c r="AN571" s="115">
        <f t="shared" si="199"/>
        <v>287351.52</v>
      </c>
      <c r="AO571" s="115">
        <f t="shared" si="199"/>
        <v>3133704.2800000007</v>
      </c>
      <c r="AP571" s="115">
        <f t="shared" si="199"/>
        <v>409202.82999999996</v>
      </c>
      <c r="AQ571" s="115">
        <f t="shared" si="199"/>
        <v>259896.18</v>
      </c>
      <c r="AR571" s="115">
        <f t="shared" si="199"/>
        <v>2094099.7200000002</v>
      </c>
      <c r="AS571" s="115">
        <f t="shared" si="199"/>
        <v>643524.51</v>
      </c>
      <c r="AT571" s="115">
        <f t="shared" si="199"/>
        <v>7808249.8900000006</v>
      </c>
      <c r="AU571" s="115">
        <f t="shared" si="199"/>
        <v>1433190.9300000002</v>
      </c>
      <c r="AV571" s="115">
        <f t="shared" si="199"/>
        <v>248774.2</v>
      </c>
      <c r="AW571" s="115">
        <f t="shared" si="199"/>
        <v>3978381.6500000004</v>
      </c>
      <c r="AX571" s="115">
        <f t="shared" si="199"/>
        <v>116680.70000000001</v>
      </c>
      <c r="AY571" s="115">
        <f t="shared" si="199"/>
        <v>12982500.389999997</v>
      </c>
      <c r="AZ571" s="115">
        <f t="shared" si="199"/>
        <v>451638.77</v>
      </c>
      <c r="BA571" s="115">
        <f t="shared" si="199"/>
        <v>483683.01</v>
      </c>
      <c r="BB571" s="115">
        <f t="shared" si="199"/>
        <v>26586485.650000006</v>
      </c>
      <c r="BC571" s="115">
        <f t="shared" si="199"/>
        <v>33143371.310000002</v>
      </c>
      <c r="BD571" s="115">
        <f t="shared" si="199"/>
        <v>92155.42</v>
      </c>
      <c r="BE571" s="115">
        <f t="shared" si="199"/>
        <v>300190.81999999995</v>
      </c>
      <c r="BF571" s="115">
        <f t="shared" si="199"/>
        <v>9215412.4600000009</v>
      </c>
      <c r="BG571" s="115">
        <f t="shared" si="199"/>
        <v>1003321.6699999999</v>
      </c>
      <c r="BH571" s="115">
        <f t="shared" si="199"/>
        <v>3245104.8099999996</v>
      </c>
      <c r="BI571" s="115">
        <f t="shared" si="199"/>
        <v>186331.86</v>
      </c>
      <c r="BJ571" s="115">
        <f t="shared" si="199"/>
        <v>12577786.26</v>
      </c>
      <c r="BK571" s="115">
        <f t="shared" si="199"/>
        <v>359814.40000000002</v>
      </c>
      <c r="BL571" s="115">
        <f t="shared" si="199"/>
        <v>694575.98999999987</v>
      </c>
      <c r="BM571" s="115">
        <f t="shared" si="199"/>
        <v>211278.9</v>
      </c>
      <c r="BN571" s="115">
        <f t="shared" si="199"/>
        <v>216668.02</v>
      </c>
      <c r="BO571" s="115">
        <f t="shared" si="199"/>
        <v>498947.62999999989</v>
      </c>
      <c r="BP571" s="115">
        <f t="shared" si="199"/>
        <v>769331.83000000007</v>
      </c>
      <c r="BQ571" s="115">
        <f t="shared" ref="BQ571:CV571" si="200">SUBTOTAL(9,BQ108:BQ570)</f>
        <v>1310457.8099999998</v>
      </c>
      <c r="BR571" s="115">
        <f t="shared" si="200"/>
        <v>214013.73000000004</v>
      </c>
      <c r="BS571" s="115">
        <f t="shared" si="200"/>
        <v>1042059.1799999998</v>
      </c>
      <c r="BT571" s="115">
        <f t="shared" si="200"/>
        <v>107582.89000000001</v>
      </c>
      <c r="BU571" s="115">
        <f t="shared" si="200"/>
        <v>431443.93000000005</v>
      </c>
      <c r="BV571" s="115">
        <f t="shared" si="200"/>
        <v>40951966.219999999</v>
      </c>
      <c r="BW571" s="115">
        <f t="shared" si="200"/>
        <v>196144.57</v>
      </c>
      <c r="BX571" s="115">
        <f t="shared" si="200"/>
        <v>2932422.6</v>
      </c>
      <c r="BY571" s="115">
        <f t="shared" si="200"/>
        <v>425706.5199999999</v>
      </c>
      <c r="BZ571" s="115">
        <f t="shared" si="200"/>
        <v>1234635.5600000003</v>
      </c>
      <c r="CA571" s="115">
        <f t="shared" si="200"/>
        <v>2211437.63</v>
      </c>
      <c r="CB571" s="115">
        <f t="shared" si="200"/>
        <v>12446075.989999995</v>
      </c>
      <c r="CC571" s="115">
        <f t="shared" si="200"/>
        <v>1008001.4799999999</v>
      </c>
      <c r="CD571" s="115">
        <f t="shared" si="200"/>
        <v>4340169.3</v>
      </c>
      <c r="CE571" s="115">
        <f t="shared" si="200"/>
        <v>1987352.06</v>
      </c>
      <c r="CF571" s="115">
        <f t="shared" si="200"/>
        <v>57847.62</v>
      </c>
      <c r="CG571" s="115">
        <f t="shared" si="200"/>
        <v>363820.75</v>
      </c>
      <c r="CH571" s="115">
        <f t="shared" si="200"/>
        <v>566641.6</v>
      </c>
      <c r="CI571" s="115">
        <f t="shared" si="200"/>
        <v>186570.87999999998</v>
      </c>
      <c r="CJ571" s="115">
        <f t="shared" si="200"/>
        <v>394935.19999999995</v>
      </c>
      <c r="CK571" s="115">
        <f t="shared" si="200"/>
        <v>1048103.5700000001</v>
      </c>
      <c r="CL571" s="115">
        <f t="shared" si="200"/>
        <v>1629074</v>
      </c>
      <c r="CM571" s="115">
        <f t="shared" si="200"/>
        <v>370672.24000000011</v>
      </c>
      <c r="CN571" s="115">
        <f t="shared" si="200"/>
        <v>211438.18</v>
      </c>
      <c r="CO571" s="115">
        <f t="shared" si="200"/>
        <v>2538405.5</v>
      </c>
      <c r="CP571" s="115">
        <f t="shared" si="200"/>
        <v>3249059.3299999996</v>
      </c>
      <c r="CQ571" s="115">
        <f t="shared" si="200"/>
        <v>191243.83000000002</v>
      </c>
      <c r="CR571" s="115">
        <f t="shared" si="200"/>
        <v>750223.86999999988</v>
      </c>
      <c r="CS571" s="115">
        <f t="shared" si="200"/>
        <v>305703.85000000003</v>
      </c>
      <c r="CT571" s="115">
        <f t="shared" si="200"/>
        <v>135925.11000000002</v>
      </c>
      <c r="CU571" s="115">
        <f t="shared" si="200"/>
        <v>645129.94999999984</v>
      </c>
      <c r="CV571" s="115">
        <f t="shared" si="200"/>
        <v>66217.55</v>
      </c>
      <c r="CW571" s="115">
        <f t="shared" ref="CW571:EB571" si="201">SUBTOTAL(9,CW108:CW570)</f>
        <v>698028.02</v>
      </c>
      <c r="CX571" s="115">
        <f t="shared" si="201"/>
        <v>2065737.3599999999</v>
      </c>
      <c r="CY571" s="115">
        <f t="shared" si="201"/>
        <v>1375783.53</v>
      </c>
      <c r="CZ571" s="115">
        <f t="shared" si="201"/>
        <v>3157255.3699999996</v>
      </c>
      <c r="DA571" s="115">
        <f t="shared" si="201"/>
        <v>4965539.58</v>
      </c>
      <c r="DB571" s="115">
        <f t="shared" si="201"/>
        <v>424115.19999999995</v>
      </c>
      <c r="DC571" s="115">
        <f t="shared" si="201"/>
        <v>887022.04000000015</v>
      </c>
      <c r="DD571" s="115">
        <f t="shared" si="201"/>
        <v>1408406.98</v>
      </c>
      <c r="DE571" s="115">
        <f t="shared" si="201"/>
        <v>165017.10999999999</v>
      </c>
      <c r="DF571" s="115">
        <f t="shared" si="201"/>
        <v>277240.31</v>
      </c>
      <c r="DG571" s="115">
        <f t="shared" si="201"/>
        <v>17692941.57</v>
      </c>
      <c r="DH571" s="115">
        <f t="shared" si="201"/>
        <v>17676906.999999996</v>
      </c>
      <c r="DI571" s="115">
        <f t="shared" si="201"/>
        <v>152196.36000000002</v>
      </c>
      <c r="DJ571" s="115">
        <f t="shared" si="201"/>
        <v>3448347.37</v>
      </c>
      <c r="DK571" s="115">
        <f t="shared" si="201"/>
        <v>357279.20999999996</v>
      </c>
      <c r="DL571" s="115">
        <f t="shared" si="201"/>
        <v>42996.41</v>
      </c>
      <c r="DM571" s="115">
        <f t="shared" si="201"/>
        <v>20008755.25</v>
      </c>
      <c r="DN571" s="115">
        <f t="shared" si="201"/>
        <v>1793120.7200000004</v>
      </c>
      <c r="DO571" s="115">
        <f t="shared" si="201"/>
        <v>425936.36000000004</v>
      </c>
      <c r="DP571" s="115">
        <f t="shared" si="201"/>
        <v>3624468.3999999994</v>
      </c>
      <c r="DQ571" s="115">
        <f t="shared" si="201"/>
        <v>185505.63</v>
      </c>
      <c r="DR571" s="115">
        <f t="shared" si="201"/>
        <v>4848316.4099999992</v>
      </c>
      <c r="DS571" s="115">
        <f t="shared" si="201"/>
        <v>297508.43</v>
      </c>
      <c r="DT571" s="115">
        <f t="shared" si="201"/>
        <v>20483.96</v>
      </c>
      <c r="DU571" s="115">
        <f t="shared" si="201"/>
        <v>48037.22</v>
      </c>
      <c r="DV571" s="115">
        <f t="shared" si="201"/>
        <v>482075.07</v>
      </c>
      <c r="DW571" s="115">
        <f t="shared" si="201"/>
        <v>168.5</v>
      </c>
      <c r="DX571" s="115">
        <f t="shared" si="201"/>
        <v>95282.58</v>
      </c>
      <c r="DY571" s="115">
        <f t="shared" si="201"/>
        <v>4908162.72</v>
      </c>
      <c r="DZ571" s="115">
        <f t="shared" si="201"/>
        <v>371581.24</v>
      </c>
      <c r="EA571" s="115">
        <f t="shared" si="201"/>
        <v>92444.39</v>
      </c>
      <c r="EB571" s="115">
        <f t="shared" si="201"/>
        <v>372862.38</v>
      </c>
      <c r="EC571" s="115">
        <f t="shared" ref="EC571:FH571" si="202">SUBTOTAL(9,EC108:EC570)</f>
        <v>301749.48</v>
      </c>
      <c r="ED571" s="115">
        <f t="shared" si="202"/>
        <v>171282.87999999998</v>
      </c>
      <c r="EE571" s="115">
        <f t="shared" si="202"/>
        <v>1003353.8600000001</v>
      </c>
      <c r="EF571" s="115">
        <f t="shared" si="202"/>
        <v>69206.89</v>
      </c>
      <c r="EG571" s="115">
        <f t="shared" si="202"/>
        <v>234576.74000000005</v>
      </c>
      <c r="EH571" s="115">
        <f t="shared" si="202"/>
        <v>283321.98</v>
      </c>
      <c r="EI571" s="115">
        <f t="shared" si="202"/>
        <v>2386696.71</v>
      </c>
      <c r="EJ571" s="115">
        <f t="shared" si="202"/>
        <v>1880304.7600000005</v>
      </c>
      <c r="EK571" s="115">
        <f t="shared" si="202"/>
        <v>1803218.71</v>
      </c>
      <c r="EL571" s="115">
        <f t="shared" si="202"/>
        <v>733573.32000000007</v>
      </c>
      <c r="EM571" s="115">
        <f t="shared" si="202"/>
        <v>494008.24999999994</v>
      </c>
      <c r="EN571" s="115">
        <f t="shared" si="202"/>
        <v>310303.87000000005</v>
      </c>
      <c r="EO571" s="115">
        <f t="shared" si="202"/>
        <v>388413.94</v>
      </c>
      <c r="EP571" s="115">
        <f t="shared" si="202"/>
        <v>5426537.3800000008</v>
      </c>
      <c r="EQ571" s="115">
        <f t="shared" si="202"/>
        <v>5089074.7399999993</v>
      </c>
      <c r="ER571" s="115">
        <f t="shared" si="202"/>
        <v>176177.86000000002</v>
      </c>
      <c r="ES571" s="115">
        <f t="shared" si="202"/>
        <v>7420.17</v>
      </c>
      <c r="ET571" s="115">
        <f t="shared" si="202"/>
        <v>3730.81</v>
      </c>
      <c r="EU571" s="115">
        <f t="shared" si="202"/>
        <v>16.98</v>
      </c>
      <c r="EV571" s="115">
        <f t="shared" si="202"/>
        <v>109325.32</v>
      </c>
      <c r="EW571" s="115">
        <f t="shared" si="202"/>
        <v>526809.96</v>
      </c>
      <c r="EX571" s="115">
        <f t="shared" si="202"/>
        <v>298122.92000000004</v>
      </c>
      <c r="EY571" s="115">
        <f t="shared" si="202"/>
        <v>32898.910000000003</v>
      </c>
      <c r="EZ571" s="115">
        <f t="shared" si="202"/>
        <v>21344</v>
      </c>
      <c r="FA571" s="115">
        <f t="shared" si="202"/>
        <v>109294.93000000001</v>
      </c>
      <c r="FB571" s="115">
        <f t="shared" si="202"/>
        <v>353367.29999999993</v>
      </c>
      <c r="FC571" s="115">
        <f t="shared" si="202"/>
        <v>4068</v>
      </c>
      <c r="FD571" s="115">
        <f t="shared" si="202"/>
        <v>339505.89999999997</v>
      </c>
      <c r="FE571" s="115">
        <f t="shared" si="202"/>
        <v>253361.25</v>
      </c>
      <c r="FF571" s="115">
        <f t="shared" si="202"/>
        <v>45277.53</v>
      </c>
      <c r="FG571" s="115">
        <f t="shared" si="202"/>
        <v>5121.04</v>
      </c>
      <c r="FH571" s="115">
        <f t="shared" si="202"/>
        <v>93343.02</v>
      </c>
      <c r="FI571" s="115">
        <f t="shared" ref="FI571:GI571" si="203">SUBTOTAL(9,FI108:FI570)</f>
        <v>13158.7</v>
      </c>
      <c r="FJ571" s="115">
        <f t="shared" si="203"/>
        <v>1448851.07</v>
      </c>
      <c r="FK571" s="115">
        <f t="shared" si="203"/>
        <v>5202.84</v>
      </c>
      <c r="FL571" s="115">
        <f t="shared" si="203"/>
        <v>150673.13999999998</v>
      </c>
      <c r="FM571" s="115">
        <f t="shared" si="203"/>
        <v>264673.7</v>
      </c>
      <c r="FN571" s="115">
        <f t="shared" si="203"/>
        <v>81330.959999999992</v>
      </c>
      <c r="FO571" s="115">
        <f t="shared" si="203"/>
        <v>166579</v>
      </c>
      <c r="FP571" s="115">
        <f t="shared" si="203"/>
        <v>466467.38999999996</v>
      </c>
      <c r="FQ571" s="115">
        <f t="shared" si="203"/>
        <v>53436.76</v>
      </c>
      <c r="FR571" s="115">
        <f t="shared" si="203"/>
        <v>84625.51999999999</v>
      </c>
      <c r="FS571" s="115">
        <f t="shared" si="203"/>
        <v>50070.49</v>
      </c>
      <c r="FT571" s="115">
        <f t="shared" si="203"/>
        <v>190044.76</v>
      </c>
      <c r="FU571" s="115">
        <f t="shared" si="203"/>
        <v>0</v>
      </c>
      <c r="FV571" s="115">
        <f t="shared" si="203"/>
        <v>159419.79999999999</v>
      </c>
      <c r="FW571" s="115">
        <f t="shared" si="203"/>
        <v>15000</v>
      </c>
      <c r="FX571" s="115">
        <f t="shared" si="203"/>
        <v>1445.99</v>
      </c>
      <c r="FY571" s="115">
        <f t="shared" si="203"/>
        <v>0</v>
      </c>
      <c r="FZ571" s="115">
        <f t="shared" si="203"/>
        <v>38981.980000000003</v>
      </c>
      <c r="GA571" s="115">
        <f t="shared" si="203"/>
        <v>218798.83</v>
      </c>
      <c r="GB571" s="115">
        <f t="shared" si="203"/>
        <v>23.27</v>
      </c>
      <c r="GC571" s="115">
        <f t="shared" si="203"/>
        <v>88937.95</v>
      </c>
      <c r="GD571" s="115">
        <f t="shared" si="203"/>
        <v>152958.39000000001</v>
      </c>
      <c r="GE571" s="115">
        <f t="shared" si="203"/>
        <v>152291.54999999999</v>
      </c>
      <c r="GF571" s="115">
        <f t="shared" si="203"/>
        <v>232999.03999999998</v>
      </c>
      <c r="GG571" s="115">
        <f t="shared" si="203"/>
        <v>137103.9</v>
      </c>
      <c r="GH571" s="115">
        <f t="shared" si="203"/>
        <v>5852.89</v>
      </c>
      <c r="GI571" s="115">
        <f t="shared" si="203"/>
        <v>531337350.57999933</v>
      </c>
    </row>
    <row r="572" spans="1:191" ht="10.5" thickTop="1">
      <c r="A572" s="12" t="s">
        <v>0</v>
      </c>
      <c r="B572" s="12" t="s">
        <v>0</v>
      </c>
      <c r="C572" s="12" t="s">
        <v>0</v>
      </c>
      <c r="D572" s="12" t="s">
        <v>0</v>
      </c>
      <c r="E572" s="118" t="s">
        <v>0</v>
      </c>
      <c r="F572" s="118" t="s">
        <v>0</v>
      </c>
      <c r="G572" s="118" t="s">
        <v>0</v>
      </c>
      <c r="H572" s="118" t="s">
        <v>0</v>
      </c>
      <c r="I572" s="118" t="s">
        <v>0</v>
      </c>
      <c r="J572" s="118" t="s">
        <v>0</v>
      </c>
      <c r="K572" s="118" t="s">
        <v>0</v>
      </c>
      <c r="L572" s="118" t="s">
        <v>0</v>
      </c>
      <c r="M572" s="118" t="s">
        <v>0</v>
      </c>
      <c r="N572" s="118" t="s">
        <v>0</v>
      </c>
      <c r="O572" s="118" t="s">
        <v>0</v>
      </c>
      <c r="P572" s="118" t="s">
        <v>0</v>
      </c>
      <c r="Q572" s="118" t="s">
        <v>0</v>
      </c>
      <c r="R572" s="118" t="s">
        <v>0</v>
      </c>
      <c r="S572" s="118" t="s">
        <v>0</v>
      </c>
      <c r="T572" s="118" t="s">
        <v>0</v>
      </c>
      <c r="U572" s="118" t="s">
        <v>0</v>
      </c>
      <c r="V572" s="118" t="s">
        <v>0</v>
      </c>
      <c r="W572" s="118" t="s">
        <v>0</v>
      </c>
      <c r="X572" s="118" t="s">
        <v>0</v>
      </c>
      <c r="Y572" s="118" t="s">
        <v>0</v>
      </c>
      <c r="Z572" s="118" t="s">
        <v>0</v>
      </c>
      <c r="AA572" s="118" t="s">
        <v>0</v>
      </c>
      <c r="AB572" s="118" t="s">
        <v>0</v>
      </c>
      <c r="AC572" s="118" t="s">
        <v>0</v>
      </c>
      <c r="AD572" s="118" t="s">
        <v>0</v>
      </c>
      <c r="AE572" s="118" t="s">
        <v>0</v>
      </c>
      <c r="AF572" s="118" t="s">
        <v>0</v>
      </c>
      <c r="AG572" s="118" t="s">
        <v>0</v>
      </c>
      <c r="AH572" s="118" t="s">
        <v>0</v>
      </c>
      <c r="AI572" s="118" t="s">
        <v>0</v>
      </c>
      <c r="AJ572" s="118" t="s">
        <v>0</v>
      </c>
      <c r="AK572" s="118" t="s">
        <v>0</v>
      </c>
      <c r="AL572" s="118" t="s">
        <v>0</v>
      </c>
      <c r="AM572" s="118" t="s">
        <v>0</v>
      </c>
      <c r="AN572" s="118" t="s">
        <v>0</v>
      </c>
      <c r="AO572" s="118" t="s">
        <v>0</v>
      </c>
      <c r="AP572" s="118" t="s">
        <v>0</v>
      </c>
      <c r="AQ572" s="118" t="s">
        <v>0</v>
      </c>
      <c r="AR572" s="118" t="s">
        <v>0</v>
      </c>
      <c r="AS572" s="118" t="s">
        <v>0</v>
      </c>
      <c r="AT572" s="118" t="s">
        <v>0</v>
      </c>
      <c r="AU572" s="118" t="s">
        <v>0</v>
      </c>
      <c r="AV572" s="118" t="s">
        <v>0</v>
      </c>
      <c r="AW572" s="118" t="s">
        <v>0</v>
      </c>
      <c r="AX572" s="118" t="s">
        <v>0</v>
      </c>
      <c r="AY572" s="118" t="s">
        <v>0</v>
      </c>
      <c r="AZ572" s="118" t="s">
        <v>0</v>
      </c>
      <c r="BA572" s="118" t="s">
        <v>0</v>
      </c>
      <c r="BB572" s="118" t="s">
        <v>0</v>
      </c>
      <c r="BC572" s="118" t="s">
        <v>0</v>
      </c>
      <c r="BD572" s="118" t="s">
        <v>0</v>
      </c>
      <c r="BE572" s="118" t="s">
        <v>0</v>
      </c>
      <c r="BF572" s="118" t="s">
        <v>0</v>
      </c>
      <c r="BG572" s="118" t="s">
        <v>0</v>
      </c>
      <c r="BH572" s="118" t="s">
        <v>0</v>
      </c>
      <c r="BI572" s="118" t="s">
        <v>0</v>
      </c>
      <c r="BJ572" s="118" t="s">
        <v>0</v>
      </c>
      <c r="BK572" s="118" t="s">
        <v>0</v>
      </c>
      <c r="BL572" s="118" t="s">
        <v>0</v>
      </c>
      <c r="BM572" s="118" t="s">
        <v>0</v>
      </c>
      <c r="BN572" s="118" t="s">
        <v>0</v>
      </c>
      <c r="BO572" s="118" t="s">
        <v>0</v>
      </c>
      <c r="BP572" s="118" t="s">
        <v>0</v>
      </c>
      <c r="BQ572" s="118" t="s">
        <v>0</v>
      </c>
      <c r="BR572" s="118" t="s">
        <v>0</v>
      </c>
      <c r="BS572" s="118" t="s">
        <v>0</v>
      </c>
      <c r="BT572" s="118" t="s">
        <v>0</v>
      </c>
      <c r="BU572" s="118" t="s">
        <v>0</v>
      </c>
      <c r="BV572" s="118" t="s">
        <v>0</v>
      </c>
      <c r="BW572" s="118" t="s">
        <v>0</v>
      </c>
      <c r="BX572" s="118" t="s">
        <v>0</v>
      </c>
      <c r="BY572" s="118" t="s">
        <v>0</v>
      </c>
      <c r="BZ572" s="118" t="s">
        <v>0</v>
      </c>
      <c r="CA572" s="118" t="s">
        <v>0</v>
      </c>
      <c r="CB572" s="118" t="s">
        <v>0</v>
      </c>
      <c r="CC572" s="118" t="s">
        <v>0</v>
      </c>
      <c r="CD572" s="118" t="s">
        <v>0</v>
      </c>
      <c r="CE572" s="118" t="s">
        <v>0</v>
      </c>
      <c r="CF572" s="118" t="s">
        <v>0</v>
      </c>
      <c r="CG572" s="118" t="s">
        <v>0</v>
      </c>
      <c r="CH572" s="118" t="s">
        <v>0</v>
      </c>
      <c r="CI572" s="118" t="s">
        <v>0</v>
      </c>
      <c r="CJ572" s="118" t="s">
        <v>0</v>
      </c>
      <c r="CK572" s="118" t="s">
        <v>0</v>
      </c>
      <c r="CL572" s="118" t="s">
        <v>0</v>
      </c>
      <c r="CM572" s="118" t="s">
        <v>0</v>
      </c>
      <c r="CN572" s="118" t="s">
        <v>0</v>
      </c>
      <c r="CO572" s="118" t="s">
        <v>0</v>
      </c>
      <c r="CP572" s="118" t="s">
        <v>0</v>
      </c>
      <c r="CQ572" s="118" t="s">
        <v>0</v>
      </c>
      <c r="CR572" s="118" t="s">
        <v>0</v>
      </c>
      <c r="CS572" s="118" t="s">
        <v>0</v>
      </c>
      <c r="CT572" s="118" t="s">
        <v>0</v>
      </c>
      <c r="CU572" s="118" t="s">
        <v>0</v>
      </c>
      <c r="CV572" s="118" t="s">
        <v>0</v>
      </c>
      <c r="CW572" s="118" t="s">
        <v>0</v>
      </c>
      <c r="CX572" s="118" t="s">
        <v>0</v>
      </c>
      <c r="CY572" s="118" t="s">
        <v>0</v>
      </c>
      <c r="CZ572" s="118" t="s">
        <v>0</v>
      </c>
      <c r="DA572" s="118" t="s">
        <v>0</v>
      </c>
      <c r="DB572" s="118" t="s">
        <v>0</v>
      </c>
      <c r="DC572" s="118" t="s">
        <v>0</v>
      </c>
      <c r="DD572" s="118" t="s">
        <v>0</v>
      </c>
      <c r="DE572" s="118" t="s">
        <v>0</v>
      </c>
      <c r="DF572" s="118" t="s">
        <v>0</v>
      </c>
      <c r="DG572" s="118" t="s">
        <v>0</v>
      </c>
      <c r="DH572" s="118" t="s">
        <v>0</v>
      </c>
      <c r="DI572" s="118" t="s">
        <v>0</v>
      </c>
      <c r="DJ572" s="118" t="s">
        <v>0</v>
      </c>
      <c r="DK572" s="118" t="s">
        <v>0</v>
      </c>
      <c r="DL572" s="118" t="s">
        <v>0</v>
      </c>
      <c r="DM572" s="118" t="s">
        <v>0</v>
      </c>
      <c r="DN572" s="118" t="s">
        <v>0</v>
      </c>
      <c r="DO572" s="118" t="s">
        <v>0</v>
      </c>
      <c r="DP572" s="118" t="s">
        <v>0</v>
      </c>
      <c r="DQ572" s="118" t="s">
        <v>0</v>
      </c>
      <c r="DR572" s="118" t="s">
        <v>0</v>
      </c>
      <c r="DS572" s="118" t="s">
        <v>0</v>
      </c>
      <c r="DT572" s="118" t="s">
        <v>0</v>
      </c>
      <c r="DU572" s="118" t="s">
        <v>0</v>
      </c>
      <c r="DV572" s="118" t="s">
        <v>0</v>
      </c>
      <c r="DW572" s="118" t="s">
        <v>0</v>
      </c>
      <c r="DX572" s="118" t="s">
        <v>0</v>
      </c>
      <c r="DY572" s="118" t="s">
        <v>0</v>
      </c>
      <c r="DZ572" s="118" t="s">
        <v>0</v>
      </c>
      <c r="EA572" s="118" t="s">
        <v>0</v>
      </c>
      <c r="EB572" s="118" t="s">
        <v>0</v>
      </c>
      <c r="EC572" s="118" t="s">
        <v>0</v>
      </c>
      <c r="ED572" s="118" t="s">
        <v>0</v>
      </c>
      <c r="EE572" s="118" t="s">
        <v>0</v>
      </c>
      <c r="EF572" s="118" t="s">
        <v>0</v>
      </c>
      <c r="EG572" s="118" t="s">
        <v>0</v>
      </c>
      <c r="EH572" s="118" t="s">
        <v>0</v>
      </c>
      <c r="EI572" s="118" t="s">
        <v>0</v>
      </c>
      <c r="EJ572" s="118" t="s">
        <v>0</v>
      </c>
      <c r="EK572" s="118" t="s">
        <v>0</v>
      </c>
      <c r="EL572" s="118" t="s">
        <v>0</v>
      </c>
      <c r="EM572" s="118" t="s">
        <v>0</v>
      </c>
      <c r="EN572" s="118" t="s">
        <v>0</v>
      </c>
      <c r="EO572" s="118" t="s">
        <v>0</v>
      </c>
      <c r="EP572" s="118" t="s">
        <v>0</v>
      </c>
      <c r="EQ572" s="118" t="s">
        <v>0</v>
      </c>
      <c r="ER572" s="118" t="s">
        <v>0</v>
      </c>
      <c r="ES572" s="118" t="s">
        <v>0</v>
      </c>
      <c r="ET572" s="118" t="s">
        <v>0</v>
      </c>
      <c r="EU572" s="118" t="s">
        <v>0</v>
      </c>
      <c r="EV572" s="118" t="s">
        <v>0</v>
      </c>
      <c r="EW572" s="118" t="s">
        <v>0</v>
      </c>
      <c r="EX572" s="118" t="s">
        <v>0</v>
      </c>
      <c r="EY572" s="118" t="s">
        <v>0</v>
      </c>
      <c r="EZ572" s="118" t="s">
        <v>0</v>
      </c>
      <c r="FA572" s="118" t="s">
        <v>0</v>
      </c>
      <c r="FB572" s="118" t="s">
        <v>0</v>
      </c>
      <c r="FC572" s="118" t="s">
        <v>0</v>
      </c>
      <c r="FD572" s="118" t="s">
        <v>0</v>
      </c>
      <c r="FE572" s="118" t="s">
        <v>0</v>
      </c>
      <c r="FF572" s="118" t="s">
        <v>0</v>
      </c>
      <c r="FG572" s="118" t="s">
        <v>0</v>
      </c>
      <c r="FH572" s="118" t="s">
        <v>0</v>
      </c>
      <c r="FI572" s="118" t="s">
        <v>0</v>
      </c>
      <c r="FJ572" s="118" t="s">
        <v>0</v>
      </c>
      <c r="FK572" s="118" t="s">
        <v>0</v>
      </c>
      <c r="FL572" s="118" t="s">
        <v>0</v>
      </c>
      <c r="FM572" s="118" t="s">
        <v>0</v>
      </c>
      <c r="FN572" s="118" t="s">
        <v>0</v>
      </c>
      <c r="FO572" s="118" t="s">
        <v>0</v>
      </c>
      <c r="FP572" s="118" t="s">
        <v>0</v>
      </c>
      <c r="FQ572" s="118" t="s">
        <v>0</v>
      </c>
      <c r="FR572" s="118" t="s">
        <v>0</v>
      </c>
      <c r="FS572" s="118" t="s">
        <v>0</v>
      </c>
      <c r="FT572" s="118" t="s">
        <v>0</v>
      </c>
      <c r="FU572" s="118" t="s">
        <v>0</v>
      </c>
      <c r="FV572" s="118" t="s">
        <v>0</v>
      </c>
      <c r="FW572" s="118" t="s">
        <v>0</v>
      </c>
      <c r="FX572" s="118" t="s">
        <v>0</v>
      </c>
      <c r="FY572" s="118" t="s">
        <v>0</v>
      </c>
      <c r="FZ572" s="118" t="s">
        <v>0</v>
      </c>
      <c r="GA572" s="118" t="s">
        <v>0</v>
      </c>
      <c r="GB572" s="118" t="s">
        <v>0</v>
      </c>
      <c r="GC572" s="118" t="s">
        <v>0</v>
      </c>
      <c r="GD572" s="118" t="s">
        <v>0</v>
      </c>
      <c r="GE572" s="118" t="s">
        <v>0</v>
      </c>
      <c r="GF572" s="118" t="s">
        <v>0</v>
      </c>
      <c r="GG572" s="118" t="s">
        <v>0</v>
      </c>
      <c r="GH572" s="118" t="s">
        <v>0</v>
      </c>
      <c r="GI572" s="118" t="s">
        <v>0</v>
      </c>
    </row>
    <row r="573" spans="1:191" ht="10.5">
      <c r="A573" s="7" t="s">
        <v>663</v>
      </c>
      <c r="B573" s="726" t="s">
        <v>664</v>
      </c>
      <c r="C573" s="726"/>
      <c r="D573" s="72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  <c r="AA573" s="116"/>
      <c r="AB573" s="116"/>
      <c r="AC573" s="116"/>
      <c r="AD573" s="116"/>
      <c r="AE573" s="116"/>
      <c r="AF573" s="116"/>
      <c r="AG573" s="116"/>
      <c r="AH573" s="116"/>
      <c r="AI573" s="116"/>
      <c r="AJ573" s="116"/>
      <c r="AK573" s="116"/>
      <c r="AL573" s="116"/>
      <c r="AM573" s="116"/>
      <c r="AN573" s="116"/>
      <c r="AO573" s="116"/>
      <c r="AP573" s="116"/>
      <c r="AQ573" s="116"/>
      <c r="AR573" s="116"/>
      <c r="AS573" s="116"/>
      <c r="AT573" s="116"/>
      <c r="AU573" s="116"/>
      <c r="AV573" s="116"/>
      <c r="AW573" s="116"/>
      <c r="AX573" s="116"/>
      <c r="AY573" s="116"/>
      <c r="AZ573" s="116"/>
      <c r="BA573" s="116"/>
      <c r="BB573" s="116"/>
      <c r="BC573" s="116"/>
      <c r="BD573" s="116"/>
      <c r="BE573" s="116"/>
      <c r="BF573" s="116"/>
      <c r="BG573" s="116"/>
      <c r="BH573" s="116"/>
      <c r="BI573" s="116"/>
      <c r="BJ573" s="116"/>
      <c r="BK573" s="116"/>
      <c r="BL573" s="116"/>
      <c r="BM573" s="116"/>
      <c r="BN573" s="116"/>
      <c r="BO573" s="116"/>
      <c r="BP573" s="116"/>
      <c r="BQ573" s="116"/>
      <c r="BR573" s="116"/>
      <c r="BS573" s="116"/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  <c r="EA573" s="116"/>
      <c r="EB573" s="116"/>
      <c r="EC573" s="116"/>
      <c r="ED573" s="116"/>
      <c r="EE573" s="116"/>
      <c r="EF573" s="116"/>
      <c r="EG573" s="116"/>
      <c r="EH573" s="116"/>
      <c r="EI573" s="116"/>
      <c r="EJ573" s="116"/>
      <c r="EK573" s="116"/>
      <c r="EL573" s="116"/>
      <c r="EM573" s="116"/>
      <c r="EN573" s="116"/>
      <c r="EO573" s="116"/>
      <c r="EP573" s="116"/>
      <c r="EQ573" s="116"/>
      <c r="ER573" s="116"/>
      <c r="ES573" s="116"/>
      <c r="ET573" s="116"/>
      <c r="EU573" s="116"/>
      <c r="EV573" s="116"/>
      <c r="EW573" s="116"/>
      <c r="EX573" s="116"/>
      <c r="EY573" s="116"/>
      <c r="EZ573" s="116"/>
      <c r="FA573" s="116"/>
      <c r="FB573" s="116"/>
      <c r="FC573" s="116"/>
      <c r="FD573" s="116"/>
      <c r="FE573" s="116"/>
      <c r="FF573" s="116"/>
      <c r="FG573" s="116"/>
      <c r="FH573" s="116"/>
      <c r="FI573" s="116"/>
      <c r="FJ573" s="116"/>
      <c r="FK573" s="116"/>
      <c r="FL573" s="116"/>
      <c r="FM573" s="116"/>
      <c r="FN573" s="116"/>
      <c r="FO573" s="116"/>
      <c r="FP573" s="116"/>
      <c r="FQ573" s="116"/>
      <c r="FR573" s="116"/>
      <c r="FS573" s="116"/>
      <c r="FT573" s="116"/>
      <c r="FU573" s="116"/>
      <c r="FV573" s="116"/>
      <c r="FW573" s="116"/>
      <c r="FX573" s="116"/>
      <c r="FY573" s="116"/>
      <c r="FZ573" s="116"/>
      <c r="GA573" s="116"/>
      <c r="GB573" s="116"/>
      <c r="GC573" s="116"/>
      <c r="GD573" s="116"/>
      <c r="GE573" s="116"/>
      <c r="GF573" s="116"/>
      <c r="GG573" s="116"/>
      <c r="GH573" s="116"/>
      <c r="GI573" s="116"/>
    </row>
    <row r="574" spans="1:191" ht="10.5">
      <c r="A574" s="7" t="s">
        <v>665</v>
      </c>
      <c r="B574" s="726" t="s">
        <v>666</v>
      </c>
      <c r="C574" s="726"/>
      <c r="D574" s="72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  <c r="AA574" s="116"/>
      <c r="AB574" s="116"/>
      <c r="AC574" s="116"/>
      <c r="AD574" s="116"/>
      <c r="AE574" s="116"/>
      <c r="AF574" s="116"/>
      <c r="AG574" s="116"/>
      <c r="AH574" s="116"/>
      <c r="AI574" s="116"/>
      <c r="AJ574" s="116"/>
      <c r="AK574" s="116"/>
      <c r="AL574" s="116"/>
      <c r="AM574" s="116"/>
      <c r="AN574" s="116"/>
      <c r="AO574" s="116"/>
      <c r="AP574" s="116"/>
      <c r="AQ574" s="116"/>
      <c r="AR574" s="116"/>
      <c r="AS574" s="116"/>
      <c r="AT574" s="116"/>
      <c r="AU574" s="116"/>
      <c r="AV574" s="116"/>
      <c r="AW574" s="116"/>
      <c r="AX574" s="116"/>
      <c r="AY574" s="116"/>
      <c r="AZ574" s="116"/>
      <c r="BA574" s="116"/>
      <c r="BB574" s="116"/>
      <c r="BC574" s="116"/>
      <c r="BD574" s="116"/>
      <c r="BE574" s="116"/>
      <c r="BF574" s="116"/>
      <c r="BG574" s="116"/>
      <c r="BH574" s="116"/>
      <c r="BI574" s="116"/>
      <c r="BJ574" s="116"/>
      <c r="BK574" s="116"/>
      <c r="BL574" s="116"/>
      <c r="BM574" s="116"/>
      <c r="BN574" s="116"/>
      <c r="BO574" s="116"/>
      <c r="BP574" s="116"/>
      <c r="BQ574" s="116"/>
      <c r="BR574" s="116"/>
      <c r="BS574" s="116"/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  <c r="EA574" s="116"/>
      <c r="EB574" s="116"/>
      <c r="EC574" s="116"/>
      <c r="ED574" s="116"/>
      <c r="EE574" s="116"/>
      <c r="EF574" s="116"/>
      <c r="EG574" s="116"/>
      <c r="EH574" s="116"/>
      <c r="EI574" s="116"/>
      <c r="EJ574" s="116"/>
      <c r="EK574" s="116"/>
      <c r="EL574" s="116"/>
      <c r="EM574" s="116"/>
      <c r="EN574" s="116"/>
      <c r="EO574" s="116"/>
      <c r="EP574" s="116"/>
      <c r="EQ574" s="116"/>
      <c r="ER574" s="116"/>
      <c r="ES574" s="116"/>
      <c r="ET574" s="116"/>
      <c r="EU574" s="116"/>
      <c r="EV574" s="116"/>
      <c r="EW574" s="116"/>
      <c r="EX574" s="116"/>
      <c r="EY574" s="116"/>
      <c r="EZ574" s="116"/>
      <c r="FA574" s="116"/>
      <c r="FB574" s="116"/>
      <c r="FC574" s="116"/>
      <c r="FD574" s="116"/>
      <c r="FE574" s="116"/>
      <c r="FF574" s="116"/>
      <c r="FG574" s="116"/>
      <c r="FH574" s="116"/>
      <c r="FI574" s="116"/>
      <c r="FJ574" s="116"/>
      <c r="FK574" s="116"/>
      <c r="FL574" s="116"/>
      <c r="FM574" s="116"/>
      <c r="FN574" s="116"/>
      <c r="FO574" s="116"/>
      <c r="FP574" s="116"/>
      <c r="FQ574" s="116"/>
      <c r="FR574" s="116"/>
      <c r="FS574" s="116"/>
      <c r="FT574" s="116"/>
      <c r="FU574" s="116"/>
      <c r="FV574" s="116"/>
      <c r="FW574" s="116"/>
      <c r="FX574" s="116"/>
      <c r="FY574" s="116"/>
      <c r="FZ574" s="116"/>
      <c r="GA574" s="116"/>
      <c r="GB574" s="116"/>
      <c r="GC574" s="116"/>
      <c r="GD574" s="116"/>
      <c r="GE574" s="116"/>
      <c r="GF574" s="116"/>
      <c r="GG574" s="116"/>
      <c r="GH574" s="116"/>
      <c r="GI574" s="116"/>
    </row>
    <row r="575" spans="1:191" ht="10.5">
      <c r="A575" s="726" t="s">
        <v>0</v>
      </c>
      <c r="B575" s="726"/>
      <c r="C575" s="8" t="s">
        <v>195</v>
      </c>
      <c r="D575" s="7" t="s">
        <v>196</v>
      </c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  <c r="AA575" s="116"/>
      <c r="AB575" s="116"/>
      <c r="AC575" s="116"/>
      <c r="AD575" s="116"/>
      <c r="AE575" s="116"/>
      <c r="AF575" s="116"/>
      <c r="AG575" s="116"/>
      <c r="AH575" s="116"/>
      <c r="AI575" s="116"/>
      <c r="AJ575" s="116"/>
      <c r="AK575" s="116"/>
      <c r="AL575" s="116"/>
      <c r="AM575" s="116"/>
      <c r="AN575" s="116"/>
      <c r="AO575" s="116"/>
      <c r="AP575" s="116"/>
      <c r="AQ575" s="116"/>
      <c r="AR575" s="116"/>
      <c r="AS575" s="116"/>
      <c r="AT575" s="116"/>
      <c r="AU575" s="116"/>
      <c r="AV575" s="116"/>
      <c r="AW575" s="116"/>
      <c r="AX575" s="116"/>
      <c r="AY575" s="116"/>
      <c r="AZ575" s="116"/>
      <c r="BA575" s="116"/>
      <c r="BB575" s="116"/>
      <c r="BC575" s="116"/>
      <c r="BD575" s="116"/>
      <c r="BE575" s="116"/>
      <c r="BF575" s="116"/>
      <c r="BG575" s="116"/>
      <c r="BH575" s="116"/>
      <c r="BI575" s="116"/>
      <c r="BJ575" s="116"/>
      <c r="BK575" s="116"/>
      <c r="BL575" s="116"/>
      <c r="BM575" s="116"/>
      <c r="BN575" s="116"/>
      <c r="BO575" s="116"/>
      <c r="BP575" s="116"/>
      <c r="BQ575" s="116"/>
      <c r="BR575" s="116"/>
      <c r="BS575" s="116"/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  <c r="DO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Y575" s="116"/>
      <c r="DZ575" s="116"/>
      <c r="EA575" s="116"/>
      <c r="EB575" s="116"/>
      <c r="EC575" s="116"/>
      <c r="ED575" s="116"/>
      <c r="EE575" s="116"/>
      <c r="EF575" s="116"/>
      <c r="EG575" s="116"/>
      <c r="EH575" s="116"/>
      <c r="EI575" s="116"/>
      <c r="EJ575" s="116"/>
      <c r="EK575" s="116"/>
      <c r="EL575" s="116"/>
      <c r="EM575" s="116"/>
      <c r="EN575" s="116"/>
      <c r="EO575" s="116"/>
      <c r="EP575" s="116"/>
      <c r="EQ575" s="116"/>
      <c r="ER575" s="116"/>
      <c r="ES575" s="116"/>
      <c r="ET575" s="116"/>
      <c r="EU575" s="116"/>
      <c r="EV575" s="116"/>
      <c r="EW575" s="116"/>
      <c r="EX575" s="116"/>
      <c r="EY575" s="116"/>
      <c r="EZ575" s="116"/>
      <c r="FA575" s="116"/>
      <c r="FB575" s="116"/>
      <c r="FC575" s="116"/>
      <c r="FD575" s="116"/>
      <c r="FE575" s="116"/>
      <c r="FF575" s="116"/>
      <c r="FG575" s="116"/>
      <c r="FH575" s="116"/>
      <c r="FI575" s="116"/>
      <c r="FJ575" s="116"/>
      <c r="FK575" s="116"/>
      <c r="FL575" s="116"/>
      <c r="FM575" s="116"/>
      <c r="FN575" s="116"/>
      <c r="FO575" s="116"/>
      <c r="FP575" s="116"/>
      <c r="FQ575" s="116"/>
      <c r="FR575" s="116"/>
      <c r="FS575" s="116"/>
      <c r="FT575" s="116"/>
      <c r="FU575" s="116"/>
      <c r="FV575" s="116"/>
      <c r="FW575" s="116"/>
      <c r="FX575" s="116"/>
      <c r="FY575" s="116"/>
      <c r="FZ575" s="116"/>
      <c r="GA575" s="116"/>
      <c r="GB575" s="116"/>
      <c r="GC575" s="116"/>
      <c r="GD575" s="116"/>
      <c r="GE575" s="116"/>
      <c r="GF575" s="116"/>
      <c r="GG575" s="116"/>
      <c r="GH575" s="116"/>
      <c r="GI575" s="116"/>
    </row>
    <row r="576" spans="1:191">
      <c r="A576" s="727" t="s">
        <v>0</v>
      </c>
      <c r="B576" s="727"/>
      <c r="C576" s="9" t="s">
        <v>207</v>
      </c>
      <c r="D576" t="s">
        <v>208</v>
      </c>
      <c r="E576" s="113">
        <v>0</v>
      </c>
      <c r="F576" s="113">
        <v>0</v>
      </c>
      <c r="G576" s="113">
        <v>0</v>
      </c>
      <c r="H576" s="113">
        <v>4047</v>
      </c>
      <c r="I576" s="113">
        <v>481493.96</v>
      </c>
      <c r="J576" s="113">
        <v>0</v>
      </c>
      <c r="K576" s="113">
        <v>0</v>
      </c>
      <c r="L576" s="113">
        <v>0</v>
      </c>
      <c r="M576" s="113">
        <v>0</v>
      </c>
      <c r="N576" s="113">
        <v>0</v>
      </c>
      <c r="O576" s="113">
        <v>0</v>
      </c>
      <c r="P576" s="113">
        <v>0</v>
      </c>
      <c r="Q576" s="113">
        <v>0</v>
      </c>
      <c r="R576" s="113">
        <v>0</v>
      </c>
      <c r="S576" s="113">
        <v>0</v>
      </c>
      <c r="T576" s="113">
        <v>632.32000000000005</v>
      </c>
      <c r="U576" s="113">
        <v>1203.75</v>
      </c>
      <c r="V576" s="113">
        <v>59.66</v>
      </c>
      <c r="W576" s="113">
        <v>137.51</v>
      </c>
      <c r="X576" s="113">
        <v>256.5</v>
      </c>
      <c r="Y576" s="113">
        <v>800.21</v>
      </c>
      <c r="Z576" s="113">
        <v>0</v>
      </c>
      <c r="AA576" s="113">
        <v>0</v>
      </c>
      <c r="AB576" s="113">
        <v>35700.550000000003</v>
      </c>
      <c r="AC576" s="113">
        <v>24334.14</v>
      </c>
      <c r="AD576" s="113">
        <v>52302.48</v>
      </c>
      <c r="AE576" s="113">
        <v>0</v>
      </c>
      <c r="AF576" s="113">
        <v>12315.6</v>
      </c>
      <c r="AG576" s="113">
        <v>19513.419999999998</v>
      </c>
      <c r="AH576" s="113">
        <v>0</v>
      </c>
      <c r="AI576" s="113">
        <v>0</v>
      </c>
      <c r="AJ576" s="113">
        <v>0</v>
      </c>
      <c r="AK576" s="113">
        <v>6077.08</v>
      </c>
      <c r="AL576" s="113">
        <v>0</v>
      </c>
      <c r="AM576" s="113">
        <v>105012.76</v>
      </c>
      <c r="AN576" s="113">
        <v>151.19999999999999</v>
      </c>
      <c r="AO576" s="113">
        <v>0</v>
      </c>
      <c r="AP576" s="113">
        <v>0</v>
      </c>
      <c r="AQ576" s="113">
        <v>0</v>
      </c>
      <c r="AR576" s="113">
        <v>0</v>
      </c>
      <c r="AS576" s="113">
        <v>0</v>
      </c>
      <c r="AT576" s="113">
        <v>12043.74</v>
      </c>
      <c r="AU576" s="113">
        <v>0</v>
      </c>
      <c r="AV576" s="113">
        <v>0</v>
      </c>
      <c r="AW576" s="113">
        <v>0</v>
      </c>
      <c r="AX576" s="113">
        <v>0</v>
      </c>
      <c r="AY576" s="113">
        <v>80642.44</v>
      </c>
      <c r="AZ576" s="113">
        <v>0</v>
      </c>
      <c r="BA576" s="113">
        <v>1252.05</v>
      </c>
      <c r="BB576" s="113">
        <v>105980.95</v>
      </c>
      <c r="BC576" s="113">
        <v>5212.18</v>
      </c>
      <c r="BD576" s="113">
        <v>0</v>
      </c>
      <c r="BE576" s="113">
        <v>0</v>
      </c>
      <c r="BF576" s="113">
        <v>11634.85</v>
      </c>
      <c r="BG576" s="113">
        <v>1829.15</v>
      </c>
      <c r="BH576" s="113">
        <v>15487.65</v>
      </c>
      <c r="BI576" s="113">
        <v>0</v>
      </c>
      <c r="BJ576" s="113">
        <v>48.6</v>
      </c>
      <c r="BK576" s="113">
        <v>0</v>
      </c>
      <c r="BL576" s="113">
        <v>0</v>
      </c>
      <c r="BM576" s="113">
        <v>635.62</v>
      </c>
      <c r="BN576" s="113">
        <v>0</v>
      </c>
      <c r="BO576" s="113">
        <v>0</v>
      </c>
      <c r="BP576" s="113">
        <v>0</v>
      </c>
      <c r="BQ576" s="113">
        <v>0</v>
      </c>
      <c r="BR576" s="113">
        <v>0</v>
      </c>
      <c r="BS576" s="113">
        <v>0</v>
      </c>
      <c r="BT576" s="113">
        <v>0</v>
      </c>
      <c r="BU576" s="113">
        <v>0</v>
      </c>
      <c r="BV576" s="113">
        <v>144083.43</v>
      </c>
      <c r="BW576" s="113">
        <v>0</v>
      </c>
      <c r="BX576" s="113">
        <v>56519.92</v>
      </c>
      <c r="BY576" s="113">
        <v>0</v>
      </c>
      <c r="BZ576" s="113">
        <v>0</v>
      </c>
      <c r="CA576" s="113">
        <v>35379.94</v>
      </c>
      <c r="CB576" s="113">
        <v>20362.05</v>
      </c>
      <c r="CC576" s="113">
        <v>0</v>
      </c>
      <c r="CD576" s="113">
        <v>0</v>
      </c>
      <c r="CE576" s="113">
        <v>0</v>
      </c>
      <c r="CF576" s="113">
        <v>0</v>
      </c>
      <c r="CG576" s="113">
        <v>0</v>
      </c>
      <c r="CH576" s="113">
        <v>0</v>
      </c>
      <c r="CI576" s="113">
        <v>0</v>
      </c>
      <c r="CJ576" s="113">
        <v>0</v>
      </c>
      <c r="CK576" s="113">
        <v>0</v>
      </c>
      <c r="CL576" s="113">
        <v>0</v>
      </c>
      <c r="CM576" s="113">
        <v>0</v>
      </c>
      <c r="CN576" s="113">
        <v>0</v>
      </c>
      <c r="CO576" s="113">
        <v>0</v>
      </c>
      <c r="CP576" s="113">
        <v>6451</v>
      </c>
      <c r="CQ576" s="113">
        <v>0</v>
      </c>
      <c r="CR576" s="113">
        <v>4831.05</v>
      </c>
      <c r="CS576" s="113">
        <v>0</v>
      </c>
      <c r="CT576" s="113">
        <v>0</v>
      </c>
      <c r="CU576" s="113">
        <v>0</v>
      </c>
      <c r="CV576" s="113">
        <v>0</v>
      </c>
      <c r="CW576" s="113">
        <v>0</v>
      </c>
      <c r="CX576" s="113">
        <v>0</v>
      </c>
      <c r="CY576" s="113">
        <v>159.04</v>
      </c>
      <c r="CZ576" s="113">
        <v>0</v>
      </c>
      <c r="DA576" s="113">
        <v>22308.720000000001</v>
      </c>
      <c r="DB576" s="113">
        <v>0</v>
      </c>
      <c r="DC576" s="113">
        <v>0</v>
      </c>
      <c r="DD576" s="113">
        <v>0</v>
      </c>
      <c r="DE576" s="113">
        <v>0</v>
      </c>
      <c r="DF576" s="113">
        <v>102.99</v>
      </c>
      <c r="DG576" s="113">
        <v>314437.5</v>
      </c>
      <c r="DH576" s="113">
        <v>87175.53</v>
      </c>
      <c r="DI576" s="113">
        <v>2718.01</v>
      </c>
      <c r="DJ576" s="113">
        <v>69304.100000000006</v>
      </c>
      <c r="DK576" s="113">
        <v>0</v>
      </c>
      <c r="DL576" s="113">
        <v>0</v>
      </c>
      <c r="DM576" s="113">
        <v>591110.53</v>
      </c>
      <c r="DN576" s="113">
        <v>1455.76</v>
      </c>
      <c r="DO576" s="113">
        <v>0</v>
      </c>
      <c r="DP576" s="113">
        <v>0</v>
      </c>
      <c r="DQ576" s="113">
        <v>0</v>
      </c>
      <c r="DR576" s="113">
        <v>14147.28</v>
      </c>
      <c r="DS576" s="113">
        <v>0</v>
      </c>
      <c r="DT576" s="113">
        <v>0</v>
      </c>
      <c r="DU576" s="113">
        <v>0</v>
      </c>
      <c r="DV576" s="113">
        <v>0</v>
      </c>
      <c r="DW576" s="113">
        <v>0</v>
      </c>
      <c r="DX576" s="113">
        <v>0</v>
      </c>
      <c r="DY576" s="113">
        <v>0</v>
      </c>
      <c r="DZ576" s="113">
        <v>0</v>
      </c>
      <c r="EA576" s="113">
        <v>0</v>
      </c>
      <c r="EB576" s="113">
        <v>0</v>
      </c>
      <c r="EC576" s="113">
        <v>6.96</v>
      </c>
      <c r="ED576" s="113">
        <v>0</v>
      </c>
      <c r="EE576" s="113">
        <v>8907.1200000000008</v>
      </c>
      <c r="EF576" s="113">
        <v>0</v>
      </c>
      <c r="EG576" s="113">
        <v>0</v>
      </c>
      <c r="EH576" s="113">
        <v>0</v>
      </c>
      <c r="EI576" s="113">
        <v>442.69</v>
      </c>
      <c r="EJ576" s="113">
        <v>3342.58</v>
      </c>
      <c r="EK576" s="113">
        <v>19856.09</v>
      </c>
      <c r="EL576" s="113">
        <v>0</v>
      </c>
      <c r="EM576" s="113">
        <v>0</v>
      </c>
      <c r="EN576" s="113">
        <v>0</v>
      </c>
      <c r="EO576" s="113">
        <v>0</v>
      </c>
      <c r="EP576" s="113">
        <v>3327.63</v>
      </c>
      <c r="EQ576" s="113">
        <v>0</v>
      </c>
      <c r="ER576" s="113">
        <v>0</v>
      </c>
      <c r="ES576" s="113">
        <v>0</v>
      </c>
      <c r="ET576" s="113">
        <v>0</v>
      </c>
      <c r="EU576" s="113">
        <v>0</v>
      </c>
      <c r="EV576" s="113">
        <v>0</v>
      </c>
      <c r="EW576" s="113">
        <v>0</v>
      </c>
      <c r="EX576" s="113">
        <v>0</v>
      </c>
      <c r="EY576" s="113">
        <v>0</v>
      </c>
      <c r="EZ576" s="113">
        <v>0</v>
      </c>
      <c r="FA576" s="113">
        <v>0</v>
      </c>
      <c r="FB576" s="113">
        <v>0</v>
      </c>
      <c r="FC576" s="113">
        <v>0</v>
      </c>
      <c r="FD576" s="113">
        <v>0</v>
      </c>
      <c r="FE576" s="113">
        <v>0</v>
      </c>
      <c r="FF576" s="113">
        <v>0</v>
      </c>
      <c r="FG576" s="113">
        <v>0</v>
      </c>
      <c r="FH576" s="113">
        <v>0</v>
      </c>
      <c r="FI576" s="113">
        <v>0</v>
      </c>
      <c r="FJ576" s="113">
        <v>0</v>
      </c>
      <c r="FK576" s="113">
        <v>0</v>
      </c>
      <c r="FL576" s="113">
        <v>0</v>
      </c>
      <c r="FM576" s="113">
        <v>0</v>
      </c>
      <c r="FN576" s="113">
        <v>0</v>
      </c>
      <c r="FO576" s="113">
        <v>0</v>
      </c>
      <c r="FP576" s="113">
        <v>0</v>
      </c>
      <c r="FQ576" s="113">
        <v>0</v>
      </c>
      <c r="FR576" s="113">
        <v>0</v>
      </c>
      <c r="FS576" s="113">
        <v>0</v>
      </c>
      <c r="FT576" s="113">
        <v>0</v>
      </c>
      <c r="FU576" s="113">
        <v>0</v>
      </c>
      <c r="FV576" s="113">
        <v>0</v>
      </c>
      <c r="FW576" s="113">
        <v>0</v>
      </c>
      <c r="FX576" s="113">
        <v>0</v>
      </c>
      <c r="FY576" s="113">
        <v>0</v>
      </c>
      <c r="FZ576" s="113">
        <v>0</v>
      </c>
      <c r="GA576" s="113">
        <v>0</v>
      </c>
      <c r="GB576" s="113">
        <v>0</v>
      </c>
      <c r="GC576" s="113">
        <v>0</v>
      </c>
      <c r="GD576" s="113">
        <v>0</v>
      </c>
      <c r="GE576" s="113">
        <v>0</v>
      </c>
      <c r="GF576" s="113">
        <v>0</v>
      </c>
      <c r="GG576" s="113">
        <v>0</v>
      </c>
      <c r="GH576" s="113">
        <v>0</v>
      </c>
      <c r="GI576" s="113">
        <f>SUM(E576:GH576)</f>
        <v>2385235.2899999996</v>
      </c>
    </row>
    <row r="577" spans="1:191">
      <c r="A577" s="727" t="s">
        <v>0</v>
      </c>
      <c r="B577" s="727"/>
      <c r="C577" s="9" t="s">
        <v>229</v>
      </c>
      <c r="D577" t="s">
        <v>230</v>
      </c>
      <c r="E577" s="113">
        <v>0</v>
      </c>
      <c r="F577" s="113">
        <v>0</v>
      </c>
      <c r="G577" s="113">
        <v>0</v>
      </c>
      <c r="H577" s="113">
        <v>0</v>
      </c>
      <c r="I577" s="113">
        <v>0</v>
      </c>
      <c r="J577" s="113">
        <v>0</v>
      </c>
      <c r="K577" s="113">
        <v>0</v>
      </c>
      <c r="L577" s="113">
        <v>0</v>
      </c>
      <c r="M577" s="113">
        <v>0</v>
      </c>
      <c r="N577" s="113">
        <v>0</v>
      </c>
      <c r="O577" s="113">
        <v>0</v>
      </c>
      <c r="P577" s="113">
        <v>0</v>
      </c>
      <c r="Q577" s="113">
        <v>0</v>
      </c>
      <c r="R577" s="113">
        <v>0</v>
      </c>
      <c r="S577" s="113">
        <v>0</v>
      </c>
      <c r="T577" s="113">
        <v>0</v>
      </c>
      <c r="U577" s="113">
        <v>0</v>
      </c>
      <c r="V577" s="113">
        <v>0</v>
      </c>
      <c r="W577" s="113">
        <v>0</v>
      </c>
      <c r="X577" s="113">
        <v>0</v>
      </c>
      <c r="Y577" s="113">
        <v>0</v>
      </c>
      <c r="Z577" s="113">
        <v>0</v>
      </c>
      <c r="AA577" s="113">
        <v>0</v>
      </c>
      <c r="AB577" s="113">
        <v>0</v>
      </c>
      <c r="AC577" s="113">
        <v>0</v>
      </c>
      <c r="AD577" s="113">
        <v>0</v>
      </c>
      <c r="AE577" s="113">
        <v>0</v>
      </c>
      <c r="AF577" s="113">
        <v>0</v>
      </c>
      <c r="AG577" s="113">
        <v>0</v>
      </c>
      <c r="AH577" s="113">
        <v>0</v>
      </c>
      <c r="AI577" s="113">
        <v>0</v>
      </c>
      <c r="AJ577" s="113">
        <v>0</v>
      </c>
      <c r="AK577" s="113">
        <v>0</v>
      </c>
      <c r="AL577" s="113">
        <v>0</v>
      </c>
      <c r="AM577" s="113">
        <v>0</v>
      </c>
      <c r="AN577" s="113">
        <v>0</v>
      </c>
      <c r="AO577" s="113">
        <v>0</v>
      </c>
      <c r="AP577" s="113">
        <v>0</v>
      </c>
      <c r="AQ577" s="113">
        <v>0</v>
      </c>
      <c r="AR577" s="113">
        <v>0</v>
      </c>
      <c r="AS577" s="113">
        <v>0</v>
      </c>
      <c r="AT577" s="113">
        <v>0</v>
      </c>
      <c r="AU577" s="113">
        <v>0</v>
      </c>
      <c r="AV577" s="113">
        <v>0</v>
      </c>
      <c r="AW577" s="113">
        <v>0</v>
      </c>
      <c r="AX577" s="113">
        <v>0</v>
      </c>
      <c r="AY577" s="113">
        <v>0</v>
      </c>
      <c r="AZ577" s="113">
        <v>0</v>
      </c>
      <c r="BA577" s="113">
        <v>0</v>
      </c>
      <c r="BB577" s="113">
        <v>0</v>
      </c>
      <c r="BC577" s="113">
        <v>0</v>
      </c>
      <c r="BD577" s="113">
        <v>0</v>
      </c>
      <c r="BE577" s="113">
        <v>0</v>
      </c>
      <c r="BF577" s="113">
        <v>0</v>
      </c>
      <c r="BG577" s="113">
        <v>0</v>
      </c>
      <c r="BH577" s="113">
        <v>10630.31</v>
      </c>
      <c r="BI577" s="113">
        <v>0</v>
      </c>
      <c r="BJ577" s="113">
        <v>0</v>
      </c>
      <c r="BK577" s="113">
        <v>0</v>
      </c>
      <c r="BL577" s="113">
        <v>0</v>
      </c>
      <c r="BM577" s="113">
        <v>0</v>
      </c>
      <c r="BN577" s="113">
        <v>0</v>
      </c>
      <c r="BO577" s="113">
        <v>0</v>
      </c>
      <c r="BP577" s="113">
        <v>0</v>
      </c>
      <c r="BQ577" s="113">
        <v>0</v>
      </c>
      <c r="BR577" s="113">
        <v>0</v>
      </c>
      <c r="BS577" s="113">
        <v>0</v>
      </c>
      <c r="BT577" s="113">
        <v>0</v>
      </c>
      <c r="BU577" s="113">
        <v>0</v>
      </c>
      <c r="BV577" s="113">
        <v>0</v>
      </c>
      <c r="BW577" s="113">
        <v>0</v>
      </c>
      <c r="BX577" s="113">
        <v>0</v>
      </c>
      <c r="BY577" s="113">
        <v>0</v>
      </c>
      <c r="BZ577" s="113">
        <v>0</v>
      </c>
      <c r="CA577" s="113">
        <v>0</v>
      </c>
      <c r="CB577" s="113">
        <v>0</v>
      </c>
      <c r="CC577" s="113">
        <v>0</v>
      </c>
      <c r="CD577" s="113">
        <v>0</v>
      </c>
      <c r="CE577" s="113">
        <v>0</v>
      </c>
      <c r="CF577" s="113">
        <v>0</v>
      </c>
      <c r="CG577" s="113">
        <v>0</v>
      </c>
      <c r="CH577" s="113">
        <v>0</v>
      </c>
      <c r="CI577" s="113">
        <v>0</v>
      </c>
      <c r="CJ577" s="113">
        <v>0</v>
      </c>
      <c r="CK577" s="113">
        <v>0</v>
      </c>
      <c r="CL577" s="113">
        <v>0</v>
      </c>
      <c r="CM577" s="113">
        <v>0</v>
      </c>
      <c r="CN577" s="113">
        <v>0</v>
      </c>
      <c r="CO577" s="113">
        <v>0</v>
      </c>
      <c r="CP577" s="113">
        <v>0</v>
      </c>
      <c r="CQ577" s="113">
        <v>0</v>
      </c>
      <c r="CR577" s="113">
        <v>0</v>
      </c>
      <c r="CS577" s="113">
        <v>0</v>
      </c>
      <c r="CT577" s="113">
        <v>0</v>
      </c>
      <c r="CU577" s="113">
        <v>0</v>
      </c>
      <c r="CV577" s="113">
        <v>0</v>
      </c>
      <c r="CW577" s="113">
        <v>0</v>
      </c>
      <c r="CX577" s="113">
        <v>0</v>
      </c>
      <c r="CY577" s="113">
        <v>0</v>
      </c>
      <c r="CZ577" s="113">
        <v>0</v>
      </c>
      <c r="DA577" s="113">
        <v>0</v>
      </c>
      <c r="DB577" s="113">
        <v>0</v>
      </c>
      <c r="DC577" s="113">
        <v>0</v>
      </c>
      <c r="DD577" s="113">
        <v>0</v>
      </c>
      <c r="DE577" s="113">
        <v>0</v>
      </c>
      <c r="DF577" s="113">
        <v>0</v>
      </c>
      <c r="DG577" s="113">
        <v>0</v>
      </c>
      <c r="DH577" s="113">
        <v>0</v>
      </c>
      <c r="DI577" s="113">
        <v>0</v>
      </c>
      <c r="DJ577" s="113">
        <v>0</v>
      </c>
      <c r="DK577" s="113">
        <v>0</v>
      </c>
      <c r="DL577" s="113">
        <v>0</v>
      </c>
      <c r="DM577" s="113">
        <v>0</v>
      </c>
      <c r="DN577" s="113">
        <v>0</v>
      </c>
      <c r="DO577" s="113">
        <v>0</v>
      </c>
      <c r="DP577" s="113">
        <v>0</v>
      </c>
      <c r="DQ577" s="113">
        <v>0</v>
      </c>
      <c r="DR577" s="113">
        <v>0</v>
      </c>
      <c r="DS577" s="113">
        <v>0</v>
      </c>
      <c r="DT577" s="113">
        <v>0</v>
      </c>
      <c r="DU577" s="113">
        <v>0</v>
      </c>
      <c r="DV577" s="113">
        <v>0</v>
      </c>
      <c r="DW577" s="113">
        <v>0</v>
      </c>
      <c r="DX577" s="113">
        <v>0</v>
      </c>
      <c r="DY577" s="113">
        <v>0</v>
      </c>
      <c r="DZ577" s="113">
        <v>0</v>
      </c>
      <c r="EA577" s="113">
        <v>0</v>
      </c>
      <c r="EB577" s="113">
        <v>0</v>
      </c>
      <c r="EC577" s="113">
        <v>0</v>
      </c>
      <c r="ED577" s="113">
        <v>0</v>
      </c>
      <c r="EE577" s="113">
        <v>0</v>
      </c>
      <c r="EF577" s="113">
        <v>0</v>
      </c>
      <c r="EG577" s="113">
        <v>0</v>
      </c>
      <c r="EH577" s="113">
        <v>0</v>
      </c>
      <c r="EI577" s="113">
        <v>0</v>
      </c>
      <c r="EJ577" s="113">
        <v>0</v>
      </c>
      <c r="EK577" s="113">
        <v>0</v>
      </c>
      <c r="EL577" s="113">
        <v>0</v>
      </c>
      <c r="EM577" s="113">
        <v>0</v>
      </c>
      <c r="EN577" s="113">
        <v>0</v>
      </c>
      <c r="EO577" s="113">
        <v>0</v>
      </c>
      <c r="EP577" s="113">
        <v>0</v>
      </c>
      <c r="EQ577" s="113">
        <v>0</v>
      </c>
      <c r="ER577" s="113">
        <v>0</v>
      </c>
      <c r="ES577" s="113">
        <v>0</v>
      </c>
      <c r="ET577" s="113">
        <v>0</v>
      </c>
      <c r="EU577" s="113">
        <v>0</v>
      </c>
      <c r="EV577" s="113">
        <v>0</v>
      </c>
      <c r="EW577" s="113">
        <v>0</v>
      </c>
      <c r="EX577" s="113">
        <v>0</v>
      </c>
      <c r="EY577" s="113">
        <v>0</v>
      </c>
      <c r="EZ577" s="113">
        <v>0</v>
      </c>
      <c r="FA577" s="113">
        <v>0</v>
      </c>
      <c r="FB577" s="113">
        <v>0</v>
      </c>
      <c r="FC577" s="113">
        <v>0</v>
      </c>
      <c r="FD577" s="113">
        <v>0</v>
      </c>
      <c r="FE577" s="113">
        <v>0</v>
      </c>
      <c r="FF577" s="113">
        <v>0</v>
      </c>
      <c r="FG577" s="113">
        <v>0</v>
      </c>
      <c r="FH577" s="113">
        <v>0</v>
      </c>
      <c r="FI577" s="113">
        <v>0</v>
      </c>
      <c r="FJ577" s="113">
        <v>0</v>
      </c>
      <c r="FK577" s="113">
        <v>0</v>
      </c>
      <c r="FL577" s="113">
        <v>0</v>
      </c>
      <c r="FM577" s="113">
        <v>0</v>
      </c>
      <c r="FN577" s="113">
        <v>0</v>
      </c>
      <c r="FO577" s="113">
        <v>0</v>
      </c>
      <c r="FP577" s="113">
        <v>0</v>
      </c>
      <c r="FQ577" s="113">
        <v>0</v>
      </c>
      <c r="FR577" s="113">
        <v>0</v>
      </c>
      <c r="FS577" s="113">
        <v>0</v>
      </c>
      <c r="FT577" s="113">
        <v>0</v>
      </c>
      <c r="FU577" s="113">
        <v>0</v>
      </c>
      <c r="FV577" s="113">
        <v>0</v>
      </c>
      <c r="FW577" s="113">
        <v>0</v>
      </c>
      <c r="FX577" s="113">
        <v>0</v>
      </c>
      <c r="FY577" s="113">
        <v>0</v>
      </c>
      <c r="FZ577" s="113">
        <v>0</v>
      </c>
      <c r="GA577" s="113">
        <v>0</v>
      </c>
      <c r="GB577" s="113">
        <v>0</v>
      </c>
      <c r="GC577" s="113">
        <v>0</v>
      </c>
      <c r="GD577" s="113">
        <v>0</v>
      </c>
      <c r="GE577" s="113">
        <v>0</v>
      </c>
      <c r="GF577" s="113">
        <v>0</v>
      </c>
      <c r="GG577" s="113">
        <v>0</v>
      </c>
      <c r="GH577" s="113">
        <v>0</v>
      </c>
      <c r="GI577" s="113">
        <f>SUM(E577:GH577)</f>
        <v>10630.31</v>
      </c>
    </row>
    <row r="578" spans="1:191">
      <c r="A578" s="727" t="s">
        <v>0</v>
      </c>
      <c r="B578" s="727"/>
      <c r="C578" s="9" t="s">
        <v>233</v>
      </c>
      <c r="D578" t="s">
        <v>234</v>
      </c>
      <c r="E578" s="113">
        <v>0</v>
      </c>
      <c r="F578" s="113">
        <v>0</v>
      </c>
      <c r="G578" s="113">
        <v>0</v>
      </c>
      <c r="H578" s="113">
        <v>0</v>
      </c>
      <c r="I578" s="113">
        <v>0</v>
      </c>
      <c r="J578" s="113">
        <v>0</v>
      </c>
      <c r="K578" s="113">
        <v>0</v>
      </c>
      <c r="L578" s="113">
        <v>0</v>
      </c>
      <c r="M578" s="113">
        <v>0</v>
      </c>
      <c r="N578" s="113">
        <v>0</v>
      </c>
      <c r="O578" s="113">
        <v>0</v>
      </c>
      <c r="P578" s="113">
        <v>0</v>
      </c>
      <c r="Q578" s="113">
        <v>0</v>
      </c>
      <c r="R578" s="113">
        <v>0</v>
      </c>
      <c r="S578" s="113">
        <v>0</v>
      </c>
      <c r="T578" s="113">
        <v>300</v>
      </c>
      <c r="U578" s="113">
        <v>209627.67</v>
      </c>
      <c r="V578" s="113">
        <v>0</v>
      </c>
      <c r="W578" s="113">
        <v>0</v>
      </c>
      <c r="X578" s="113">
        <v>0</v>
      </c>
      <c r="Y578" s="113">
        <v>0</v>
      </c>
      <c r="Z578" s="113">
        <v>0</v>
      </c>
      <c r="AA578" s="113">
        <v>0</v>
      </c>
      <c r="AB578" s="113">
        <v>0</v>
      </c>
      <c r="AC578" s="113">
        <v>0</v>
      </c>
      <c r="AD578" s="113">
        <v>0</v>
      </c>
      <c r="AE578" s="113">
        <v>0</v>
      </c>
      <c r="AF578" s="113">
        <v>0</v>
      </c>
      <c r="AG578" s="113">
        <v>0</v>
      </c>
      <c r="AH578" s="113">
        <v>0</v>
      </c>
      <c r="AI578" s="113">
        <v>0</v>
      </c>
      <c r="AJ578" s="113">
        <v>0</v>
      </c>
      <c r="AK578" s="113">
        <v>0</v>
      </c>
      <c r="AL578" s="113">
        <v>0</v>
      </c>
      <c r="AM578" s="113">
        <v>0</v>
      </c>
      <c r="AN578" s="113">
        <v>0</v>
      </c>
      <c r="AO578" s="113">
        <v>7206.48</v>
      </c>
      <c r="AP578" s="113">
        <v>0</v>
      </c>
      <c r="AQ578" s="113">
        <v>0</v>
      </c>
      <c r="AR578" s="113">
        <v>0</v>
      </c>
      <c r="AS578" s="113">
        <v>0</v>
      </c>
      <c r="AT578" s="113">
        <v>0</v>
      </c>
      <c r="AU578" s="113">
        <v>0</v>
      </c>
      <c r="AV578" s="113">
        <v>0</v>
      </c>
      <c r="AW578" s="113">
        <v>0</v>
      </c>
      <c r="AX578" s="113">
        <v>0</v>
      </c>
      <c r="AY578" s="113">
        <v>0</v>
      </c>
      <c r="AZ578" s="113">
        <v>0</v>
      </c>
      <c r="BA578" s="113">
        <v>0</v>
      </c>
      <c r="BB578" s="113">
        <v>8852.6299999999992</v>
      </c>
      <c r="BC578" s="113">
        <v>0</v>
      </c>
      <c r="BD578" s="113">
        <v>0</v>
      </c>
      <c r="BE578" s="113">
        <v>0</v>
      </c>
      <c r="BF578" s="113">
        <v>0</v>
      </c>
      <c r="BG578" s="113">
        <v>0</v>
      </c>
      <c r="BH578" s="113">
        <v>0</v>
      </c>
      <c r="BI578" s="113">
        <v>0</v>
      </c>
      <c r="BJ578" s="113">
        <v>0</v>
      </c>
      <c r="BK578" s="113">
        <v>0</v>
      </c>
      <c r="BL578" s="113">
        <v>0</v>
      </c>
      <c r="BM578" s="113">
        <v>0</v>
      </c>
      <c r="BN578" s="113">
        <v>0</v>
      </c>
      <c r="BO578" s="113">
        <v>0</v>
      </c>
      <c r="BP578" s="113">
        <v>0</v>
      </c>
      <c r="BQ578" s="113">
        <v>0</v>
      </c>
      <c r="BR578" s="113">
        <v>0</v>
      </c>
      <c r="BS578" s="113">
        <v>0</v>
      </c>
      <c r="BT578" s="113">
        <v>0</v>
      </c>
      <c r="BU578" s="113">
        <v>0</v>
      </c>
      <c r="BV578" s="113">
        <v>0</v>
      </c>
      <c r="BW578" s="113">
        <v>0</v>
      </c>
      <c r="BX578" s="113">
        <v>105785.18</v>
      </c>
      <c r="BY578" s="113">
        <v>0</v>
      </c>
      <c r="BZ578" s="113">
        <v>0</v>
      </c>
      <c r="CA578" s="113">
        <v>0</v>
      </c>
      <c r="CB578" s="113">
        <v>0</v>
      </c>
      <c r="CC578" s="113">
        <v>0</v>
      </c>
      <c r="CD578" s="113">
        <v>0</v>
      </c>
      <c r="CE578" s="113">
        <v>0</v>
      </c>
      <c r="CF578" s="113">
        <v>0</v>
      </c>
      <c r="CG578" s="113">
        <v>0</v>
      </c>
      <c r="CH578" s="113">
        <v>0</v>
      </c>
      <c r="CI578" s="113">
        <v>0</v>
      </c>
      <c r="CJ578" s="113">
        <v>0</v>
      </c>
      <c r="CK578" s="113">
        <v>0</v>
      </c>
      <c r="CL578" s="113">
        <v>0</v>
      </c>
      <c r="CM578" s="113">
        <v>0</v>
      </c>
      <c r="CN578" s="113">
        <v>0</v>
      </c>
      <c r="CO578" s="113">
        <v>0</v>
      </c>
      <c r="CP578" s="113">
        <v>0</v>
      </c>
      <c r="CQ578" s="113">
        <v>0</v>
      </c>
      <c r="CR578" s="113">
        <v>0</v>
      </c>
      <c r="CS578" s="113">
        <v>0</v>
      </c>
      <c r="CT578" s="113">
        <v>0</v>
      </c>
      <c r="CU578" s="113">
        <v>0</v>
      </c>
      <c r="CV578" s="113">
        <v>0</v>
      </c>
      <c r="CW578" s="113">
        <v>0</v>
      </c>
      <c r="CX578" s="113">
        <v>0</v>
      </c>
      <c r="CY578" s="113">
        <v>0</v>
      </c>
      <c r="CZ578" s="113">
        <v>0</v>
      </c>
      <c r="DA578" s="113">
        <v>3500.42</v>
      </c>
      <c r="DB578" s="113">
        <v>0</v>
      </c>
      <c r="DC578" s="113">
        <v>0</v>
      </c>
      <c r="DD578" s="113">
        <v>0</v>
      </c>
      <c r="DE578" s="113">
        <v>0</v>
      </c>
      <c r="DF578" s="113">
        <v>0</v>
      </c>
      <c r="DG578" s="113">
        <v>0</v>
      </c>
      <c r="DH578" s="113">
        <v>1210540.69</v>
      </c>
      <c r="DI578" s="113">
        <v>0</v>
      </c>
      <c r="DJ578" s="113">
        <v>0</v>
      </c>
      <c r="DK578" s="113">
        <v>0</v>
      </c>
      <c r="DL578" s="113">
        <v>0</v>
      </c>
      <c r="DM578" s="113">
        <v>0</v>
      </c>
      <c r="DN578" s="113">
        <v>0</v>
      </c>
      <c r="DO578" s="113">
        <v>0</v>
      </c>
      <c r="DP578" s="113">
        <v>0</v>
      </c>
      <c r="DQ578" s="113">
        <v>0</v>
      </c>
      <c r="DR578" s="113">
        <v>0</v>
      </c>
      <c r="DS578" s="113">
        <v>0</v>
      </c>
      <c r="DT578" s="113">
        <v>0</v>
      </c>
      <c r="DU578" s="113">
        <v>0</v>
      </c>
      <c r="DV578" s="113">
        <v>0</v>
      </c>
      <c r="DW578" s="113">
        <v>0</v>
      </c>
      <c r="DX578" s="113">
        <v>0</v>
      </c>
      <c r="DY578" s="113">
        <v>0</v>
      </c>
      <c r="DZ578" s="113">
        <v>0</v>
      </c>
      <c r="EA578" s="113">
        <v>0</v>
      </c>
      <c r="EB578" s="113">
        <v>0</v>
      </c>
      <c r="EC578" s="113">
        <v>0</v>
      </c>
      <c r="ED578" s="113">
        <v>0</v>
      </c>
      <c r="EE578" s="113">
        <v>0</v>
      </c>
      <c r="EF578" s="113">
        <v>0</v>
      </c>
      <c r="EG578" s="113">
        <v>0</v>
      </c>
      <c r="EH578" s="113">
        <v>0</v>
      </c>
      <c r="EI578" s="113">
        <v>0</v>
      </c>
      <c r="EJ578" s="113">
        <v>0</v>
      </c>
      <c r="EK578" s="113">
        <v>0</v>
      </c>
      <c r="EL578" s="113">
        <v>0</v>
      </c>
      <c r="EM578" s="113">
        <v>0</v>
      </c>
      <c r="EN578" s="113">
        <v>0</v>
      </c>
      <c r="EO578" s="113">
        <v>0</v>
      </c>
      <c r="EP578" s="113">
        <v>0</v>
      </c>
      <c r="EQ578" s="113">
        <v>0</v>
      </c>
      <c r="ER578" s="113">
        <v>0</v>
      </c>
      <c r="ES578" s="113">
        <v>0</v>
      </c>
      <c r="ET578" s="113">
        <v>0</v>
      </c>
      <c r="EU578" s="113">
        <v>0</v>
      </c>
      <c r="EV578" s="113">
        <v>0</v>
      </c>
      <c r="EW578" s="113">
        <v>0</v>
      </c>
      <c r="EX578" s="113">
        <v>0</v>
      </c>
      <c r="EY578" s="113">
        <v>0</v>
      </c>
      <c r="EZ578" s="113">
        <v>0</v>
      </c>
      <c r="FA578" s="113">
        <v>0</v>
      </c>
      <c r="FB578" s="113">
        <v>0</v>
      </c>
      <c r="FC578" s="113">
        <v>0</v>
      </c>
      <c r="FD578" s="113">
        <v>0</v>
      </c>
      <c r="FE578" s="113">
        <v>0</v>
      </c>
      <c r="FF578" s="113">
        <v>0</v>
      </c>
      <c r="FG578" s="113">
        <v>0</v>
      </c>
      <c r="FH578" s="113">
        <v>0</v>
      </c>
      <c r="FI578" s="113">
        <v>0</v>
      </c>
      <c r="FJ578" s="113">
        <v>0</v>
      </c>
      <c r="FK578" s="113">
        <v>0</v>
      </c>
      <c r="FL578" s="113">
        <v>0</v>
      </c>
      <c r="FM578" s="113">
        <v>0</v>
      </c>
      <c r="FN578" s="113">
        <v>0</v>
      </c>
      <c r="FO578" s="113">
        <v>0</v>
      </c>
      <c r="FP578" s="113">
        <v>0</v>
      </c>
      <c r="FQ578" s="113">
        <v>0</v>
      </c>
      <c r="FR578" s="113">
        <v>0</v>
      </c>
      <c r="FS578" s="113">
        <v>0</v>
      </c>
      <c r="FT578" s="113">
        <v>0</v>
      </c>
      <c r="FU578" s="113">
        <v>0</v>
      </c>
      <c r="FV578" s="113">
        <v>0</v>
      </c>
      <c r="FW578" s="113">
        <v>0</v>
      </c>
      <c r="FX578" s="113">
        <v>0</v>
      </c>
      <c r="FY578" s="113">
        <v>0</v>
      </c>
      <c r="FZ578" s="113">
        <v>0</v>
      </c>
      <c r="GA578" s="113">
        <v>0</v>
      </c>
      <c r="GB578" s="113">
        <v>0</v>
      </c>
      <c r="GC578" s="113">
        <v>0</v>
      </c>
      <c r="GD578" s="113">
        <v>0</v>
      </c>
      <c r="GE578" s="113">
        <v>0</v>
      </c>
      <c r="GF578" s="113">
        <v>0</v>
      </c>
      <c r="GG578" s="113">
        <v>0</v>
      </c>
      <c r="GH578" s="113">
        <v>0</v>
      </c>
      <c r="GI578" s="113">
        <f>SUM(E578:GH578)</f>
        <v>1545813.0699999998</v>
      </c>
    </row>
    <row r="579" spans="1:191" ht="11" thickBot="1">
      <c r="A579" s="725" t="s">
        <v>0</v>
      </c>
      <c r="B579" s="725"/>
      <c r="C579" s="11" t="s">
        <v>195</v>
      </c>
      <c r="D579" s="10" t="s">
        <v>235</v>
      </c>
      <c r="E579" s="115">
        <f t="shared" ref="E579:AJ579" si="204">SUBTOTAL(9,E575:E578)</f>
        <v>0</v>
      </c>
      <c r="F579" s="115">
        <f t="shared" si="204"/>
        <v>0</v>
      </c>
      <c r="G579" s="115">
        <f t="shared" si="204"/>
        <v>0</v>
      </c>
      <c r="H579" s="115">
        <f t="shared" si="204"/>
        <v>4047</v>
      </c>
      <c r="I579" s="115">
        <f t="shared" si="204"/>
        <v>481493.96</v>
      </c>
      <c r="J579" s="115">
        <f t="shared" si="204"/>
        <v>0</v>
      </c>
      <c r="K579" s="115">
        <f t="shared" si="204"/>
        <v>0</v>
      </c>
      <c r="L579" s="115">
        <f t="shared" si="204"/>
        <v>0</v>
      </c>
      <c r="M579" s="115">
        <f t="shared" si="204"/>
        <v>0</v>
      </c>
      <c r="N579" s="115">
        <f t="shared" si="204"/>
        <v>0</v>
      </c>
      <c r="O579" s="115">
        <f t="shared" si="204"/>
        <v>0</v>
      </c>
      <c r="P579" s="115">
        <f t="shared" si="204"/>
        <v>0</v>
      </c>
      <c r="Q579" s="115">
        <f t="shared" si="204"/>
        <v>0</v>
      </c>
      <c r="R579" s="115">
        <f t="shared" si="204"/>
        <v>0</v>
      </c>
      <c r="S579" s="115">
        <f t="shared" si="204"/>
        <v>0</v>
      </c>
      <c r="T579" s="115">
        <f t="shared" si="204"/>
        <v>932.32</v>
      </c>
      <c r="U579" s="115">
        <f t="shared" si="204"/>
        <v>210831.42</v>
      </c>
      <c r="V579" s="115">
        <f t="shared" si="204"/>
        <v>59.66</v>
      </c>
      <c r="W579" s="115">
        <f t="shared" si="204"/>
        <v>137.51</v>
      </c>
      <c r="X579" s="115">
        <f t="shared" si="204"/>
        <v>256.5</v>
      </c>
      <c r="Y579" s="115">
        <f t="shared" si="204"/>
        <v>800.21</v>
      </c>
      <c r="Z579" s="115">
        <f t="shared" si="204"/>
        <v>0</v>
      </c>
      <c r="AA579" s="115">
        <f t="shared" si="204"/>
        <v>0</v>
      </c>
      <c r="AB579" s="115">
        <f t="shared" si="204"/>
        <v>35700.550000000003</v>
      </c>
      <c r="AC579" s="115">
        <f t="shared" si="204"/>
        <v>24334.14</v>
      </c>
      <c r="AD579" s="115">
        <f t="shared" si="204"/>
        <v>52302.48</v>
      </c>
      <c r="AE579" s="115">
        <f t="shared" si="204"/>
        <v>0</v>
      </c>
      <c r="AF579" s="115">
        <f t="shared" si="204"/>
        <v>12315.6</v>
      </c>
      <c r="AG579" s="115">
        <f t="shared" si="204"/>
        <v>19513.419999999998</v>
      </c>
      <c r="AH579" s="115">
        <f t="shared" si="204"/>
        <v>0</v>
      </c>
      <c r="AI579" s="115">
        <f t="shared" si="204"/>
        <v>0</v>
      </c>
      <c r="AJ579" s="115">
        <f t="shared" si="204"/>
        <v>0</v>
      </c>
      <c r="AK579" s="115">
        <f t="shared" ref="AK579:BP579" si="205">SUBTOTAL(9,AK575:AK578)</f>
        <v>6077.08</v>
      </c>
      <c r="AL579" s="115">
        <f t="shared" si="205"/>
        <v>0</v>
      </c>
      <c r="AM579" s="115">
        <f t="shared" si="205"/>
        <v>105012.76</v>
      </c>
      <c r="AN579" s="115">
        <f t="shared" si="205"/>
        <v>151.19999999999999</v>
      </c>
      <c r="AO579" s="115">
        <f t="shared" si="205"/>
        <v>7206.48</v>
      </c>
      <c r="AP579" s="115">
        <f t="shared" si="205"/>
        <v>0</v>
      </c>
      <c r="AQ579" s="115">
        <f t="shared" si="205"/>
        <v>0</v>
      </c>
      <c r="AR579" s="115">
        <f t="shared" si="205"/>
        <v>0</v>
      </c>
      <c r="AS579" s="115">
        <f t="shared" si="205"/>
        <v>0</v>
      </c>
      <c r="AT579" s="115">
        <f t="shared" si="205"/>
        <v>12043.74</v>
      </c>
      <c r="AU579" s="115">
        <f t="shared" si="205"/>
        <v>0</v>
      </c>
      <c r="AV579" s="115">
        <f t="shared" si="205"/>
        <v>0</v>
      </c>
      <c r="AW579" s="115">
        <f t="shared" si="205"/>
        <v>0</v>
      </c>
      <c r="AX579" s="115">
        <f t="shared" si="205"/>
        <v>0</v>
      </c>
      <c r="AY579" s="115">
        <f t="shared" si="205"/>
        <v>80642.44</v>
      </c>
      <c r="AZ579" s="115">
        <f t="shared" si="205"/>
        <v>0</v>
      </c>
      <c r="BA579" s="115">
        <f t="shared" si="205"/>
        <v>1252.05</v>
      </c>
      <c r="BB579" s="115">
        <f t="shared" si="205"/>
        <v>114833.58</v>
      </c>
      <c r="BC579" s="115">
        <f t="shared" si="205"/>
        <v>5212.18</v>
      </c>
      <c r="BD579" s="115">
        <f t="shared" si="205"/>
        <v>0</v>
      </c>
      <c r="BE579" s="115">
        <f t="shared" si="205"/>
        <v>0</v>
      </c>
      <c r="BF579" s="115">
        <f t="shared" si="205"/>
        <v>11634.85</v>
      </c>
      <c r="BG579" s="115">
        <f t="shared" si="205"/>
        <v>1829.15</v>
      </c>
      <c r="BH579" s="115">
        <f t="shared" si="205"/>
        <v>26117.96</v>
      </c>
      <c r="BI579" s="115">
        <f t="shared" si="205"/>
        <v>0</v>
      </c>
      <c r="BJ579" s="115">
        <f t="shared" si="205"/>
        <v>48.6</v>
      </c>
      <c r="BK579" s="115">
        <f t="shared" si="205"/>
        <v>0</v>
      </c>
      <c r="BL579" s="115">
        <f t="shared" si="205"/>
        <v>0</v>
      </c>
      <c r="BM579" s="115">
        <f t="shared" si="205"/>
        <v>635.62</v>
      </c>
      <c r="BN579" s="115">
        <f t="shared" si="205"/>
        <v>0</v>
      </c>
      <c r="BO579" s="115">
        <f t="shared" si="205"/>
        <v>0</v>
      </c>
      <c r="BP579" s="115">
        <f t="shared" si="205"/>
        <v>0</v>
      </c>
      <c r="BQ579" s="115">
        <f t="shared" ref="BQ579:CV579" si="206">SUBTOTAL(9,BQ575:BQ578)</f>
        <v>0</v>
      </c>
      <c r="BR579" s="115">
        <f t="shared" si="206"/>
        <v>0</v>
      </c>
      <c r="BS579" s="115">
        <f t="shared" si="206"/>
        <v>0</v>
      </c>
      <c r="BT579" s="115">
        <f t="shared" si="206"/>
        <v>0</v>
      </c>
      <c r="BU579" s="115">
        <f t="shared" si="206"/>
        <v>0</v>
      </c>
      <c r="BV579" s="115">
        <f t="shared" si="206"/>
        <v>144083.43</v>
      </c>
      <c r="BW579" s="115">
        <f t="shared" si="206"/>
        <v>0</v>
      </c>
      <c r="BX579" s="115">
        <f t="shared" si="206"/>
        <v>162305.09999999998</v>
      </c>
      <c r="BY579" s="115">
        <f t="shared" si="206"/>
        <v>0</v>
      </c>
      <c r="BZ579" s="115">
        <f t="shared" si="206"/>
        <v>0</v>
      </c>
      <c r="CA579" s="115">
        <f t="shared" si="206"/>
        <v>35379.94</v>
      </c>
      <c r="CB579" s="115">
        <f t="shared" si="206"/>
        <v>20362.05</v>
      </c>
      <c r="CC579" s="115">
        <f t="shared" si="206"/>
        <v>0</v>
      </c>
      <c r="CD579" s="115">
        <f t="shared" si="206"/>
        <v>0</v>
      </c>
      <c r="CE579" s="115">
        <f t="shared" si="206"/>
        <v>0</v>
      </c>
      <c r="CF579" s="115">
        <f t="shared" si="206"/>
        <v>0</v>
      </c>
      <c r="CG579" s="115">
        <f t="shared" si="206"/>
        <v>0</v>
      </c>
      <c r="CH579" s="115">
        <f t="shared" si="206"/>
        <v>0</v>
      </c>
      <c r="CI579" s="115">
        <f t="shared" si="206"/>
        <v>0</v>
      </c>
      <c r="CJ579" s="115">
        <f t="shared" si="206"/>
        <v>0</v>
      </c>
      <c r="CK579" s="115">
        <f t="shared" si="206"/>
        <v>0</v>
      </c>
      <c r="CL579" s="115">
        <f t="shared" si="206"/>
        <v>0</v>
      </c>
      <c r="CM579" s="115">
        <f t="shared" si="206"/>
        <v>0</v>
      </c>
      <c r="CN579" s="115">
        <f t="shared" si="206"/>
        <v>0</v>
      </c>
      <c r="CO579" s="115">
        <f t="shared" si="206"/>
        <v>0</v>
      </c>
      <c r="CP579" s="115">
        <f t="shared" si="206"/>
        <v>6451</v>
      </c>
      <c r="CQ579" s="115">
        <f t="shared" si="206"/>
        <v>0</v>
      </c>
      <c r="CR579" s="115">
        <f t="shared" si="206"/>
        <v>4831.05</v>
      </c>
      <c r="CS579" s="115">
        <f t="shared" si="206"/>
        <v>0</v>
      </c>
      <c r="CT579" s="115">
        <f t="shared" si="206"/>
        <v>0</v>
      </c>
      <c r="CU579" s="115">
        <f t="shared" si="206"/>
        <v>0</v>
      </c>
      <c r="CV579" s="115">
        <f t="shared" si="206"/>
        <v>0</v>
      </c>
      <c r="CW579" s="115">
        <f t="shared" ref="CW579:EB579" si="207">SUBTOTAL(9,CW575:CW578)</f>
        <v>0</v>
      </c>
      <c r="CX579" s="115">
        <f t="shared" si="207"/>
        <v>0</v>
      </c>
      <c r="CY579" s="115">
        <f t="shared" si="207"/>
        <v>159.04</v>
      </c>
      <c r="CZ579" s="115">
        <f t="shared" si="207"/>
        <v>0</v>
      </c>
      <c r="DA579" s="115">
        <f t="shared" si="207"/>
        <v>25809.14</v>
      </c>
      <c r="DB579" s="115">
        <f t="shared" si="207"/>
        <v>0</v>
      </c>
      <c r="DC579" s="115">
        <f t="shared" si="207"/>
        <v>0</v>
      </c>
      <c r="DD579" s="115">
        <f t="shared" si="207"/>
        <v>0</v>
      </c>
      <c r="DE579" s="115">
        <f t="shared" si="207"/>
        <v>0</v>
      </c>
      <c r="DF579" s="115">
        <f t="shared" si="207"/>
        <v>102.99</v>
      </c>
      <c r="DG579" s="115">
        <f t="shared" si="207"/>
        <v>314437.5</v>
      </c>
      <c r="DH579" s="115">
        <f t="shared" si="207"/>
        <v>1297716.22</v>
      </c>
      <c r="DI579" s="115">
        <f t="shared" si="207"/>
        <v>2718.01</v>
      </c>
      <c r="DJ579" s="115">
        <f t="shared" si="207"/>
        <v>69304.100000000006</v>
      </c>
      <c r="DK579" s="115">
        <f t="shared" si="207"/>
        <v>0</v>
      </c>
      <c r="DL579" s="115">
        <f t="shared" si="207"/>
        <v>0</v>
      </c>
      <c r="DM579" s="115">
        <f t="shared" si="207"/>
        <v>591110.53</v>
      </c>
      <c r="DN579" s="115">
        <f t="shared" si="207"/>
        <v>1455.76</v>
      </c>
      <c r="DO579" s="115">
        <f t="shared" si="207"/>
        <v>0</v>
      </c>
      <c r="DP579" s="115">
        <f t="shared" si="207"/>
        <v>0</v>
      </c>
      <c r="DQ579" s="115">
        <f t="shared" si="207"/>
        <v>0</v>
      </c>
      <c r="DR579" s="115">
        <f t="shared" si="207"/>
        <v>14147.28</v>
      </c>
      <c r="DS579" s="115">
        <f t="shared" si="207"/>
        <v>0</v>
      </c>
      <c r="DT579" s="115">
        <f t="shared" si="207"/>
        <v>0</v>
      </c>
      <c r="DU579" s="115">
        <f t="shared" si="207"/>
        <v>0</v>
      </c>
      <c r="DV579" s="115">
        <f t="shared" si="207"/>
        <v>0</v>
      </c>
      <c r="DW579" s="115">
        <f t="shared" si="207"/>
        <v>0</v>
      </c>
      <c r="DX579" s="115">
        <f t="shared" si="207"/>
        <v>0</v>
      </c>
      <c r="DY579" s="115">
        <f t="shared" si="207"/>
        <v>0</v>
      </c>
      <c r="DZ579" s="115">
        <f t="shared" si="207"/>
        <v>0</v>
      </c>
      <c r="EA579" s="115">
        <f t="shared" si="207"/>
        <v>0</v>
      </c>
      <c r="EB579" s="115">
        <f t="shared" si="207"/>
        <v>0</v>
      </c>
      <c r="EC579" s="115">
        <f t="shared" ref="EC579:FH579" si="208">SUBTOTAL(9,EC575:EC578)</f>
        <v>6.96</v>
      </c>
      <c r="ED579" s="115">
        <f t="shared" si="208"/>
        <v>0</v>
      </c>
      <c r="EE579" s="115">
        <f t="shared" si="208"/>
        <v>8907.1200000000008</v>
      </c>
      <c r="EF579" s="115">
        <f t="shared" si="208"/>
        <v>0</v>
      </c>
      <c r="EG579" s="115">
        <f t="shared" si="208"/>
        <v>0</v>
      </c>
      <c r="EH579" s="115">
        <f t="shared" si="208"/>
        <v>0</v>
      </c>
      <c r="EI579" s="115">
        <f t="shared" si="208"/>
        <v>442.69</v>
      </c>
      <c r="EJ579" s="115">
        <f t="shared" si="208"/>
        <v>3342.58</v>
      </c>
      <c r="EK579" s="115">
        <f t="shared" si="208"/>
        <v>19856.09</v>
      </c>
      <c r="EL579" s="115">
        <f t="shared" si="208"/>
        <v>0</v>
      </c>
      <c r="EM579" s="115">
        <f t="shared" si="208"/>
        <v>0</v>
      </c>
      <c r="EN579" s="115">
        <f t="shared" si="208"/>
        <v>0</v>
      </c>
      <c r="EO579" s="115">
        <f t="shared" si="208"/>
        <v>0</v>
      </c>
      <c r="EP579" s="115">
        <f t="shared" si="208"/>
        <v>3327.63</v>
      </c>
      <c r="EQ579" s="115">
        <f t="shared" si="208"/>
        <v>0</v>
      </c>
      <c r="ER579" s="115">
        <f t="shared" si="208"/>
        <v>0</v>
      </c>
      <c r="ES579" s="115">
        <f t="shared" si="208"/>
        <v>0</v>
      </c>
      <c r="ET579" s="115">
        <f t="shared" si="208"/>
        <v>0</v>
      </c>
      <c r="EU579" s="115">
        <f t="shared" si="208"/>
        <v>0</v>
      </c>
      <c r="EV579" s="115">
        <f t="shared" si="208"/>
        <v>0</v>
      </c>
      <c r="EW579" s="115">
        <f t="shared" si="208"/>
        <v>0</v>
      </c>
      <c r="EX579" s="115">
        <f t="shared" si="208"/>
        <v>0</v>
      </c>
      <c r="EY579" s="115">
        <f t="shared" si="208"/>
        <v>0</v>
      </c>
      <c r="EZ579" s="115">
        <f t="shared" si="208"/>
        <v>0</v>
      </c>
      <c r="FA579" s="115">
        <f t="shared" si="208"/>
        <v>0</v>
      </c>
      <c r="FB579" s="115">
        <f t="shared" si="208"/>
        <v>0</v>
      </c>
      <c r="FC579" s="115">
        <f t="shared" si="208"/>
        <v>0</v>
      </c>
      <c r="FD579" s="115">
        <f t="shared" si="208"/>
        <v>0</v>
      </c>
      <c r="FE579" s="115">
        <f t="shared" si="208"/>
        <v>0</v>
      </c>
      <c r="FF579" s="115">
        <f t="shared" si="208"/>
        <v>0</v>
      </c>
      <c r="FG579" s="115">
        <f t="shared" si="208"/>
        <v>0</v>
      </c>
      <c r="FH579" s="115">
        <f t="shared" si="208"/>
        <v>0</v>
      </c>
      <c r="FI579" s="115">
        <f t="shared" ref="FI579:GI579" si="209">SUBTOTAL(9,FI575:FI578)</f>
        <v>0</v>
      </c>
      <c r="FJ579" s="115">
        <f t="shared" si="209"/>
        <v>0</v>
      </c>
      <c r="FK579" s="115">
        <f t="shared" si="209"/>
        <v>0</v>
      </c>
      <c r="FL579" s="115">
        <f t="shared" si="209"/>
        <v>0</v>
      </c>
      <c r="FM579" s="115">
        <f t="shared" si="209"/>
        <v>0</v>
      </c>
      <c r="FN579" s="115">
        <f t="shared" si="209"/>
        <v>0</v>
      </c>
      <c r="FO579" s="115">
        <f t="shared" si="209"/>
        <v>0</v>
      </c>
      <c r="FP579" s="115">
        <f t="shared" si="209"/>
        <v>0</v>
      </c>
      <c r="FQ579" s="115">
        <f t="shared" si="209"/>
        <v>0</v>
      </c>
      <c r="FR579" s="115">
        <f t="shared" si="209"/>
        <v>0</v>
      </c>
      <c r="FS579" s="115">
        <f t="shared" si="209"/>
        <v>0</v>
      </c>
      <c r="FT579" s="115">
        <f t="shared" si="209"/>
        <v>0</v>
      </c>
      <c r="FU579" s="115">
        <f t="shared" si="209"/>
        <v>0</v>
      </c>
      <c r="FV579" s="115">
        <f t="shared" si="209"/>
        <v>0</v>
      </c>
      <c r="FW579" s="115">
        <f t="shared" si="209"/>
        <v>0</v>
      </c>
      <c r="FX579" s="115">
        <f t="shared" si="209"/>
        <v>0</v>
      </c>
      <c r="FY579" s="115">
        <f t="shared" si="209"/>
        <v>0</v>
      </c>
      <c r="FZ579" s="115">
        <f t="shared" si="209"/>
        <v>0</v>
      </c>
      <c r="GA579" s="115">
        <f t="shared" si="209"/>
        <v>0</v>
      </c>
      <c r="GB579" s="115">
        <f t="shared" si="209"/>
        <v>0</v>
      </c>
      <c r="GC579" s="115">
        <f t="shared" si="209"/>
        <v>0</v>
      </c>
      <c r="GD579" s="115">
        <f t="shared" si="209"/>
        <v>0</v>
      </c>
      <c r="GE579" s="115">
        <f t="shared" si="209"/>
        <v>0</v>
      </c>
      <c r="GF579" s="115">
        <f t="shared" si="209"/>
        <v>0</v>
      </c>
      <c r="GG579" s="115">
        <f t="shared" si="209"/>
        <v>0</v>
      </c>
      <c r="GH579" s="115">
        <f t="shared" si="209"/>
        <v>0</v>
      </c>
      <c r="GI579" s="115">
        <f t="shared" si="209"/>
        <v>3941678.6699999995</v>
      </c>
    </row>
    <row r="580" spans="1:191" ht="10.5" thickTop="1"/>
    <row r="581" spans="1:191" ht="10.5">
      <c r="A581" s="726" t="s">
        <v>0</v>
      </c>
      <c r="B581" s="726"/>
      <c r="C581" s="8" t="s">
        <v>236</v>
      </c>
      <c r="D581" s="7" t="s">
        <v>237</v>
      </c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  <c r="AA581" s="116"/>
      <c r="AB581" s="116"/>
      <c r="AC581" s="116"/>
      <c r="AD581" s="116"/>
      <c r="AE581" s="116"/>
      <c r="AF581" s="116"/>
      <c r="AG581" s="116"/>
      <c r="AH581" s="116"/>
      <c r="AI581" s="116"/>
      <c r="AJ581" s="116"/>
      <c r="AK581" s="116"/>
      <c r="AL581" s="116"/>
      <c r="AM581" s="116"/>
      <c r="AN581" s="116"/>
      <c r="AO581" s="116"/>
      <c r="AP581" s="116"/>
      <c r="AQ581" s="116"/>
      <c r="AR581" s="116"/>
      <c r="AS581" s="116"/>
      <c r="AT581" s="116"/>
      <c r="AU581" s="116"/>
      <c r="AV581" s="116"/>
      <c r="AW581" s="116"/>
      <c r="AX581" s="116"/>
      <c r="AY581" s="116"/>
      <c r="AZ581" s="116"/>
      <c r="BA581" s="116"/>
      <c r="BB581" s="116"/>
      <c r="BC581" s="116"/>
      <c r="BD581" s="116"/>
      <c r="BE581" s="116"/>
      <c r="BF581" s="116"/>
      <c r="BG581" s="116"/>
      <c r="BH581" s="116"/>
      <c r="BI581" s="116"/>
      <c r="BJ581" s="116"/>
      <c r="BK581" s="116"/>
      <c r="BL581" s="116"/>
      <c r="BM581" s="116"/>
      <c r="BN581" s="116"/>
      <c r="BO581" s="116"/>
      <c r="BP581" s="116"/>
      <c r="BQ581" s="116"/>
      <c r="BR581" s="116"/>
      <c r="BS581" s="116"/>
      <c r="BT581" s="116"/>
      <c r="BU581" s="116"/>
      <c r="BV581" s="116"/>
      <c r="BW581" s="116"/>
      <c r="BX581" s="116"/>
      <c r="BY581" s="116"/>
      <c r="BZ581" s="116"/>
      <c r="CA581" s="116"/>
      <c r="CB581" s="116"/>
      <c r="CC581" s="116"/>
      <c r="CD581" s="116"/>
      <c r="CE581" s="116"/>
      <c r="CF581" s="116"/>
      <c r="CG581" s="116"/>
      <c r="CH581" s="116"/>
      <c r="CI581" s="116"/>
      <c r="CJ581" s="116"/>
      <c r="CK581" s="116"/>
      <c r="CL581" s="116"/>
      <c r="CM581" s="116"/>
      <c r="CN581" s="116"/>
      <c r="CO581" s="116"/>
      <c r="CP581" s="116"/>
      <c r="CQ581" s="116"/>
      <c r="CR581" s="116"/>
      <c r="CS581" s="116"/>
      <c r="CT581" s="116"/>
      <c r="CU581" s="116"/>
      <c r="CV581" s="116"/>
      <c r="CW581" s="116"/>
      <c r="CX581" s="116"/>
      <c r="CY581" s="116"/>
      <c r="CZ581" s="116"/>
      <c r="DA581" s="116"/>
      <c r="DB581" s="116"/>
      <c r="DC581" s="116"/>
      <c r="DD581" s="116"/>
      <c r="DE581" s="116"/>
      <c r="DF581" s="116"/>
      <c r="DG581" s="116"/>
      <c r="DH581" s="116"/>
      <c r="DI581" s="116"/>
      <c r="DJ581" s="116"/>
      <c r="DK581" s="116"/>
      <c r="DL581" s="116"/>
      <c r="DM581" s="116"/>
      <c r="DN581" s="116"/>
      <c r="DO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Y581" s="116"/>
      <c r="DZ581" s="116"/>
      <c r="EA581" s="116"/>
      <c r="EB581" s="116"/>
      <c r="EC581" s="116"/>
      <c r="ED581" s="116"/>
      <c r="EE581" s="116"/>
      <c r="EF581" s="116"/>
      <c r="EG581" s="116"/>
      <c r="EH581" s="116"/>
      <c r="EI581" s="116"/>
      <c r="EJ581" s="116"/>
      <c r="EK581" s="116"/>
      <c r="EL581" s="116"/>
      <c r="EM581" s="116"/>
      <c r="EN581" s="116"/>
      <c r="EO581" s="116"/>
      <c r="EP581" s="116"/>
      <c r="EQ581" s="116"/>
      <c r="ER581" s="116"/>
      <c r="ES581" s="116"/>
      <c r="ET581" s="116"/>
      <c r="EU581" s="116"/>
      <c r="EV581" s="116"/>
      <c r="EW581" s="116"/>
      <c r="EX581" s="116"/>
      <c r="EY581" s="116"/>
      <c r="EZ581" s="116"/>
      <c r="FA581" s="116"/>
      <c r="FB581" s="116"/>
      <c r="FC581" s="116"/>
      <c r="FD581" s="116"/>
      <c r="FE581" s="116"/>
      <c r="FF581" s="116"/>
      <c r="FG581" s="116"/>
      <c r="FH581" s="116"/>
      <c r="FI581" s="116"/>
      <c r="FJ581" s="116"/>
      <c r="FK581" s="116"/>
      <c r="FL581" s="116"/>
      <c r="FM581" s="116"/>
      <c r="FN581" s="116"/>
      <c r="FO581" s="116"/>
      <c r="FP581" s="116"/>
      <c r="FQ581" s="116"/>
      <c r="FR581" s="116"/>
      <c r="FS581" s="116"/>
      <c r="FT581" s="116"/>
      <c r="FU581" s="116"/>
      <c r="FV581" s="116"/>
      <c r="FW581" s="116"/>
      <c r="FX581" s="116"/>
      <c r="FY581" s="116"/>
      <c r="FZ581" s="116"/>
      <c r="GA581" s="116"/>
      <c r="GB581" s="116"/>
      <c r="GC581" s="116"/>
      <c r="GD581" s="116"/>
      <c r="GE581" s="116"/>
      <c r="GF581" s="116"/>
      <c r="GG581" s="116"/>
      <c r="GH581" s="116"/>
      <c r="GI581" s="116"/>
    </row>
    <row r="582" spans="1:191">
      <c r="A582" s="727" t="s">
        <v>0</v>
      </c>
      <c r="B582" s="727"/>
      <c r="C582" s="9" t="s">
        <v>254</v>
      </c>
      <c r="D582" t="s">
        <v>255</v>
      </c>
      <c r="E582" s="113">
        <v>0</v>
      </c>
      <c r="F582" s="113">
        <v>0</v>
      </c>
      <c r="G582" s="113">
        <v>0</v>
      </c>
      <c r="H582" s="113">
        <v>0</v>
      </c>
      <c r="I582" s="113">
        <v>0</v>
      </c>
      <c r="J582" s="113">
        <v>0</v>
      </c>
      <c r="K582" s="113">
        <v>0</v>
      </c>
      <c r="L582" s="113">
        <v>0</v>
      </c>
      <c r="M582" s="113">
        <v>0</v>
      </c>
      <c r="N582" s="113">
        <v>0</v>
      </c>
      <c r="O582" s="113">
        <v>0</v>
      </c>
      <c r="P582" s="113">
        <v>0</v>
      </c>
      <c r="Q582" s="113">
        <v>0</v>
      </c>
      <c r="R582" s="113">
        <v>0</v>
      </c>
      <c r="S582" s="113">
        <v>0</v>
      </c>
      <c r="T582" s="113">
        <v>0</v>
      </c>
      <c r="U582" s="113">
        <v>0</v>
      </c>
      <c r="V582" s="113">
        <v>0</v>
      </c>
      <c r="W582" s="113">
        <v>0</v>
      </c>
      <c r="X582" s="113">
        <v>0</v>
      </c>
      <c r="Y582" s="113">
        <v>0</v>
      </c>
      <c r="Z582" s="113">
        <v>0</v>
      </c>
      <c r="AA582" s="113">
        <v>0</v>
      </c>
      <c r="AB582" s="113">
        <v>0</v>
      </c>
      <c r="AC582" s="113">
        <v>0</v>
      </c>
      <c r="AD582" s="113">
        <v>0</v>
      </c>
      <c r="AE582" s="113">
        <v>0</v>
      </c>
      <c r="AF582" s="113">
        <v>0</v>
      </c>
      <c r="AG582" s="113">
        <v>0</v>
      </c>
      <c r="AH582" s="113">
        <v>0</v>
      </c>
      <c r="AI582" s="113">
        <v>0</v>
      </c>
      <c r="AJ582" s="113">
        <v>0</v>
      </c>
      <c r="AK582" s="113">
        <v>0</v>
      </c>
      <c r="AL582" s="113">
        <v>0</v>
      </c>
      <c r="AM582" s="113">
        <v>0</v>
      </c>
      <c r="AN582" s="113">
        <v>0</v>
      </c>
      <c r="AO582" s="113">
        <v>0</v>
      </c>
      <c r="AP582" s="113">
        <v>0</v>
      </c>
      <c r="AQ582" s="113">
        <v>0</v>
      </c>
      <c r="AR582" s="113">
        <v>0</v>
      </c>
      <c r="AS582" s="113">
        <v>0</v>
      </c>
      <c r="AT582" s="113">
        <v>0</v>
      </c>
      <c r="AU582" s="113">
        <v>0</v>
      </c>
      <c r="AV582" s="113">
        <v>0</v>
      </c>
      <c r="AW582" s="113">
        <v>0</v>
      </c>
      <c r="AX582" s="113">
        <v>0</v>
      </c>
      <c r="AY582" s="113">
        <v>0</v>
      </c>
      <c r="AZ582" s="113">
        <v>0</v>
      </c>
      <c r="BA582" s="113">
        <v>0</v>
      </c>
      <c r="BB582" s="113">
        <v>0</v>
      </c>
      <c r="BC582" s="113">
        <v>0</v>
      </c>
      <c r="BD582" s="113">
        <v>0</v>
      </c>
      <c r="BE582" s="113">
        <v>0</v>
      </c>
      <c r="BF582" s="113">
        <v>0</v>
      </c>
      <c r="BG582" s="113">
        <v>0</v>
      </c>
      <c r="BH582" s="113">
        <v>0</v>
      </c>
      <c r="BI582" s="113">
        <v>0</v>
      </c>
      <c r="BJ582" s="113">
        <v>0</v>
      </c>
      <c r="BK582" s="113">
        <v>0</v>
      </c>
      <c r="BL582" s="113">
        <v>0</v>
      </c>
      <c r="BM582" s="113">
        <v>0</v>
      </c>
      <c r="BN582" s="113">
        <v>0</v>
      </c>
      <c r="BO582" s="113">
        <v>0</v>
      </c>
      <c r="BP582" s="113">
        <v>0</v>
      </c>
      <c r="BQ582" s="113">
        <v>0</v>
      </c>
      <c r="BR582" s="113">
        <v>0</v>
      </c>
      <c r="BS582" s="113">
        <v>0</v>
      </c>
      <c r="BT582" s="113">
        <v>0</v>
      </c>
      <c r="BU582" s="113">
        <v>0</v>
      </c>
      <c r="BV582" s="113">
        <v>0</v>
      </c>
      <c r="BW582" s="113">
        <v>0</v>
      </c>
      <c r="BX582" s="113">
        <v>0</v>
      </c>
      <c r="BY582" s="113">
        <v>0</v>
      </c>
      <c r="BZ582" s="113">
        <v>0</v>
      </c>
      <c r="CA582" s="113">
        <v>0</v>
      </c>
      <c r="CB582" s="113">
        <v>0</v>
      </c>
      <c r="CC582" s="113">
        <v>0</v>
      </c>
      <c r="CD582" s="113">
        <v>0</v>
      </c>
      <c r="CE582" s="113">
        <v>0</v>
      </c>
      <c r="CF582" s="113">
        <v>0</v>
      </c>
      <c r="CG582" s="113">
        <v>0</v>
      </c>
      <c r="CH582" s="113">
        <v>0</v>
      </c>
      <c r="CI582" s="113">
        <v>0</v>
      </c>
      <c r="CJ582" s="113">
        <v>0</v>
      </c>
      <c r="CK582" s="113">
        <v>0</v>
      </c>
      <c r="CL582" s="113">
        <v>0</v>
      </c>
      <c r="CM582" s="113">
        <v>0</v>
      </c>
      <c r="CN582" s="113">
        <v>0</v>
      </c>
      <c r="CO582" s="113">
        <v>0</v>
      </c>
      <c r="CP582" s="113">
        <v>0</v>
      </c>
      <c r="CQ582" s="113">
        <v>0</v>
      </c>
      <c r="CR582" s="113">
        <v>0</v>
      </c>
      <c r="CS582" s="113">
        <v>0</v>
      </c>
      <c r="CT582" s="113">
        <v>0</v>
      </c>
      <c r="CU582" s="113">
        <v>0</v>
      </c>
      <c r="CV582" s="113">
        <v>0</v>
      </c>
      <c r="CW582" s="113">
        <v>0</v>
      </c>
      <c r="CX582" s="113">
        <v>0</v>
      </c>
      <c r="CY582" s="113">
        <v>25087</v>
      </c>
      <c r="CZ582" s="113">
        <v>0</v>
      </c>
      <c r="DA582" s="113">
        <v>0</v>
      </c>
      <c r="DB582" s="113">
        <v>0</v>
      </c>
      <c r="DC582" s="113">
        <v>0</v>
      </c>
      <c r="DD582" s="113">
        <v>0</v>
      </c>
      <c r="DE582" s="113">
        <v>0</v>
      </c>
      <c r="DF582" s="113">
        <v>0</v>
      </c>
      <c r="DG582" s="113">
        <v>0</v>
      </c>
      <c r="DH582" s="113">
        <v>0</v>
      </c>
      <c r="DI582" s="113">
        <v>0</v>
      </c>
      <c r="DJ582" s="113">
        <v>0</v>
      </c>
      <c r="DK582" s="113">
        <v>0</v>
      </c>
      <c r="DL582" s="113">
        <v>0</v>
      </c>
      <c r="DM582" s="113">
        <v>0</v>
      </c>
      <c r="DN582" s="113">
        <v>0</v>
      </c>
      <c r="DO582" s="113">
        <v>0</v>
      </c>
      <c r="DP582" s="113">
        <v>0</v>
      </c>
      <c r="DQ582" s="113">
        <v>0</v>
      </c>
      <c r="DR582" s="113">
        <v>0</v>
      </c>
      <c r="DS582" s="113">
        <v>0</v>
      </c>
      <c r="DT582" s="113">
        <v>0</v>
      </c>
      <c r="DU582" s="113">
        <v>0</v>
      </c>
      <c r="DV582" s="113">
        <v>0</v>
      </c>
      <c r="DW582" s="113">
        <v>0</v>
      </c>
      <c r="DX582" s="113">
        <v>0</v>
      </c>
      <c r="DY582" s="113">
        <v>0</v>
      </c>
      <c r="DZ582" s="113">
        <v>1014.64</v>
      </c>
      <c r="EA582" s="113">
        <v>0</v>
      </c>
      <c r="EB582" s="113">
        <v>0</v>
      </c>
      <c r="EC582" s="113">
        <v>0</v>
      </c>
      <c r="ED582" s="113">
        <v>0</v>
      </c>
      <c r="EE582" s="113">
        <v>0</v>
      </c>
      <c r="EF582" s="113">
        <v>0</v>
      </c>
      <c r="EG582" s="113">
        <v>0</v>
      </c>
      <c r="EH582" s="113">
        <v>0</v>
      </c>
      <c r="EI582" s="113">
        <v>0</v>
      </c>
      <c r="EJ582" s="113">
        <v>0</v>
      </c>
      <c r="EK582" s="113">
        <v>0</v>
      </c>
      <c r="EL582" s="113">
        <v>0</v>
      </c>
      <c r="EM582" s="113">
        <v>0</v>
      </c>
      <c r="EN582" s="113">
        <v>0</v>
      </c>
      <c r="EO582" s="113">
        <v>0</v>
      </c>
      <c r="EP582" s="113">
        <v>0</v>
      </c>
      <c r="EQ582" s="113">
        <v>0</v>
      </c>
      <c r="ER582" s="113">
        <v>0</v>
      </c>
      <c r="ES582" s="113">
        <v>0</v>
      </c>
      <c r="ET582" s="113">
        <v>0</v>
      </c>
      <c r="EU582" s="113">
        <v>0</v>
      </c>
      <c r="EV582" s="113">
        <v>0</v>
      </c>
      <c r="EW582" s="113">
        <v>0</v>
      </c>
      <c r="EX582" s="113">
        <v>0</v>
      </c>
      <c r="EY582" s="113">
        <v>0</v>
      </c>
      <c r="EZ582" s="113">
        <v>0</v>
      </c>
      <c r="FA582" s="113">
        <v>0</v>
      </c>
      <c r="FB582" s="113">
        <v>0</v>
      </c>
      <c r="FC582" s="113">
        <v>0</v>
      </c>
      <c r="FD582" s="113">
        <v>0</v>
      </c>
      <c r="FE582" s="113">
        <v>0</v>
      </c>
      <c r="FF582" s="113">
        <v>0</v>
      </c>
      <c r="FG582" s="113">
        <v>0</v>
      </c>
      <c r="FH582" s="113">
        <v>0</v>
      </c>
      <c r="FI582" s="113">
        <v>0</v>
      </c>
      <c r="FJ582" s="113">
        <v>0</v>
      </c>
      <c r="FK582" s="113">
        <v>0</v>
      </c>
      <c r="FL582" s="113">
        <v>0</v>
      </c>
      <c r="FM582" s="113">
        <v>0</v>
      </c>
      <c r="FN582" s="113">
        <v>0</v>
      </c>
      <c r="FO582" s="113">
        <v>0</v>
      </c>
      <c r="FP582" s="113">
        <v>0</v>
      </c>
      <c r="FQ582" s="113">
        <v>0</v>
      </c>
      <c r="FR582" s="113">
        <v>0</v>
      </c>
      <c r="FS582" s="113">
        <v>0</v>
      </c>
      <c r="FT582" s="113">
        <v>0</v>
      </c>
      <c r="FU582" s="113">
        <v>0</v>
      </c>
      <c r="FV582" s="113">
        <v>0</v>
      </c>
      <c r="FW582" s="113">
        <v>0</v>
      </c>
      <c r="FX582" s="113">
        <v>0</v>
      </c>
      <c r="FY582" s="113">
        <v>0</v>
      </c>
      <c r="FZ582" s="113">
        <v>0</v>
      </c>
      <c r="GA582" s="113">
        <v>0</v>
      </c>
      <c r="GB582" s="113">
        <v>0</v>
      </c>
      <c r="GC582" s="113">
        <v>0</v>
      </c>
      <c r="GD582" s="113">
        <v>0</v>
      </c>
      <c r="GE582" s="113">
        <v>0</v>
      </c>
      <c r="GF582" s="113">
        <v>0</v>
      </c>
      <c r="GG582" s="113">
        <v>0</v>
      </c>
      <c r="GH582" s="113">
        <v>0</v>
      </c>
      <c r="GI582" s="113">
        <f>SUM(E582:GH582)</f>
        <v>26101.64</v>
      </c>
    </row>
    <row r="583" spans="1:191" ht="11" thickBot="1">
      <c r="A583" s="725" t="s">
        <v>0</v>
      </c>
      <c r="B583" s="725"/>
      <c r="C583" s="11" t="s">
        <v>236</v>
      </c>
      <c r="D583" s="10" t="s">
        <v>258</v>
      </c>
      <c r="E583" s="115">
        <f t="shared" ref="E583:AJ583" si="210">SUBTOTAL(9,E581:E582)</f>
        <v>0</v>
      </c>
      <c r="F583" s="115">
        <f t="shared" si="210"/>
        <v>0</v>
      </c>
      <c r="G583" s="115">
        <f t="shared" si="210"/>
        <v>0</v>
      </c>
      <c r="H583" s="115">
        <f t="shared" si="210"/>
        <v>0</v>
      </c>
      <c r="I583" s="115">
        <f t="shared" si="210"/>
        <v>0</v>
      </c>
      <c r="J583" s="115">
        <f t="shared" si="210"/>
        <v>0</v>
      </c>
      <c r="K583" s="115">
        <f t="shared" si="210"/>
        <v>0</v>
      </c>
      <c r="L583" s="115">
        <f t="shared" si="210"/>
        <v>0</v>
      </c>
      <c r="M583" s="115">
        <f t="shared" si="210"/>
        <v>0</v>
      </c>
      <c r="N583" s="115">
        <f t="shared" si="210"/>
        <v>0</v>
      </c>
      <c r="O583" s="115">
        <f t="shared" si="210"/>
        <v>0</v>
      </c>
      <c r="P583" s="115">
        <f t="shared" si="210"/>
        <v>0</v>
      </c>
      <c r="Q583" s="115">
        <f t="shared" si="210"/>
        <v>0</v>
      </c>
      <c r="R583" s="115">
        <f t="shared" si="210"/>
        <v>0</v>
      </c>
      <c r="S583" s="115">
        <f t="shared" si="210"/>
        <v>0</v>
      </c>
      <c r="T583" s="115">
        <f t="shared" si="210"/>
        <v>0</v>
      </c>
      <c r="U583" s="115">
        <f t="shared" si="210"/>
        <v>0</v>
      </c>
      <c r="V583" s="115">
        <f t="shared" si="210"/>
        <v>0</v>
      </c>
      <c r="W583" s="115">
        <f t="shared" si="210"/>
        <v>0</v>
      </c>
      <c r="X583" s="115">
        <f t="shared" si="210"/>
        <v>0</v>
      </c>
      <c r="Y583" s="115">
        <f t="shared" si="210"/>
        <v>0</v>
      </c>
      <c r="Z583" s="115">
        <f t="shared" si="210"/>
        <v>0</v>
      </c>
      <c r="AA583" s="115">
        <f t="shared" si="210"/>
        <v>0</v>
      </c>
      <c r="AB583" s="115">
        <f t="shared" si="210"/>
        <v>0</v>
      </c>
      <c r="AC583" s="115">
        <f t="shared" si="210"/>
        <v>0</v>
      </c>
      <c r="AD583" s="115">
        <f t="shared" si="210"/>
        <v>0</v>
      </c>
      <c r="AE583" s="115">
        <f t="shared" si="210"/>
        <v>0</v>
      </c>
      <c r="AF583" s="115">
        <f t="shared" si="210"/>
        <v>0</v>
      </c>
      <c r="AG583" s="115">
        <f t="shared" si="210"/>
        <v>0</v>
      </c>
      <c r="AH583" s="115">
        <f t="shared" si="210"/>
        <v>0</v>
      </c>
      <c r="AI583" s="115">
        <f t="shared" si="210"/>
        <v>0</v>
      </c>
      <c r="AJ583" s="115">
        <f t="shared" si="210"/>
        <v>0</v>
      </c>
      <c r="AK583" s="115">
        <f t="shared" ref="AK583:BP583" si="211">SUBTOTAL(9,AK581:AK582)</f>
        <v>0</v>
      </c>
      <c r="AL583" s="115">
        <f t="shared" si="211"/>
        <v>0</v>
      </c>
      <c r="AM583" s="115">
        <f t="shared" si="211"/>
        <v>0</v>
      </c>
      <c r="AN583" s="115">
        <f t="shared" si="211"/>
        <v>0</v>
      </c>
      <c r="AO583" s="115">
        <f t="shared" si="211"/>
        <v>0</v>
      </c>
      <c r="AP583" s="115">
        <f t="shared" si="211"/>
        <v>0</v>
      </c>
      <c r="AQ583" s="115">
        <f t="shared" si="211"/>
        <v>0</v>
      </c>
      <c r="AR583" s="115">
        <f t="shared" si="211"/>
        <v>0</v>
      </c>
      <c r="AS583" s="115">
        <f t="shared" si="211"/>
        <v>0</v>
      </c>
      <c r="AT583" s="115">
        <f t="shared" si="211"/>
        <v>0</v>
      </c>
      <c r="AU583" s="115">
        <f t="shared" si="211"/>
        <v>0</v>
      </c>
      <c r="AV583" s="115">
        <f t="shared" si="211"/>
        <v>0</v>
      </c>
      <c r="AW583" s="115">
        <f t="shared" si="211"/>
        <v>0</v>
      </c>
      <c r="AX583" s="115">
        <f t="shared" si="211"/>
        <v>0</v>
      </c>
      <c r="AY583" s="115">
        <f t="shared" si="211"/>
        <v>0</v>
      </c>
      <c r="AZ583" s="115">
        <f t="shared" si="211"/>
        <v>0</v>
      </c>
      <c r="BA583" s="115">
        <f t="shared" si="211"/>
        <v>0</v>
      </c>
      <c r="BB583" s="115">
        <f t="shared" si="211"/>
        <v>0</v>
      </c>
      <c r="BC583" s="115">
        <f t="shared" si="211"/>
        <v>0</v>
      </c>
      <c r="BD583" s="115">
        <f t="shared" si="211"/>
        <v>0</v>
      </c>
      <c r="BE583" s="115">
        <f t="shared" si="211"/>
        <v>0</v>
      </c>
      <c r="BF583" s="115">
        <f t="shared" si="211"/>
        <v>0</v>
      </c>
      <c r="BG583" s="115">
        <f t="shared" si="211"/>
        <v>0</v>
      </c>
      <c r="BH583" s="115">
        <f t="shared" si="211"/>
        <v>0</v>
      </c>
      <c r="BI583" s="115">
        <f t="shared" si="211"/>
        <v>0</v>
      </c>
      <c r="BJ583" s="115">
        <f t="shared" si="211"/>
        <v>0</v>
      </c>
      <c r="BK583" s="115">
        <f t="shared" si="211"/>
        <v>0</v>
      </c>
      <c r="BL583" s="115">
        <f t="shared" si="211"/>
        <v>0</v>
      </c>
      <c r="BM583" s="115">
        <f t="shared" si="211"/>
        <v>0</v>
      </c>
      <c r="BN583" s="115">
        <f t="shared" si="211"/>
        <v>0</v>
      </c>
      <c r="BO583" s="115">
        <f t="shared" si="211"/>
        <v>0</v>
      </c>
      <c r="BP583" s="115">
        <f t="shared" si="211"/>
        <v>0</v>
      </c>
      <c r="BQ583" s="115">
        <f t="shared" ref="BQ583:CV583" si="212">SUBTOTAL(9,BQ581:BQ582)</f>
        <v>0</v>
      </c>
      <c r="BR583" s="115">
        <f t="shared" si="212"/>
        <v>0</v>
      </c>
      <c r="BS583" s="115">
        <f t="shared" si="212"/>
        <v>0</v>
      </c>
      <c r="BT583" s="115">
        <f t="shared" si="212"/>
        <v>0</v>
      </c>
      <c r="BU583" s="115">
        <f t="shared" si="212"/>
        <v>0</v>
      </c>
      <c r="BV583" s="115">
        <f t="shared" si="212"/>
        <v>0</v>
      </c>
      <c r="BW583" s="115">
        <f t="shared" si="212"/>
        <v>0</v>
      </c>
      <c r="BX583" s="115">
        <f t="shared" si="212"/>
        <v>0</v>
      </c>
      <c r="BY583" s="115">
        <f t="shared" si="212"/>
        <v>0</v>
      </c>
      <c r="BZ583" s="115">
        <f t="shared" si="212"/>
        <v>0</v>
      </c>
      <c r="CA583" s="115">
        <f t="shared" si="212"/>
        <v>0</v>
      </c>
      <c r="CB583" s="115">
        <f t="shared" si="212"/>
        <v>0</v>
      </c>
      <c r="CC583" s="115">
        <f t="shared" si="212"/>
        <v>0</v>
      </c>
      <c r="CD583" s="115">
        <f t="shared" si="212"/>
        <v>0</v>
      </c>
      <c r="CE583" s="115">
        <f t="shared" si="212"/>
        <v>0</v>
      </c>
      <c r="CF583" s="115">
        <f t="shared" si="212"/>
        <v>0</v>
      </c>
      <c r="CG583" s="115">
        <f t="shared" si="212"/>
        <v>0</v>
      </c>
      <c r="CH583" s="115">
        <f t="shared" si="212"/>
        <v>0</v>
      </c>
      <c r="CI583" s="115">
        <f t="shared" si="212"/>
        <v>0</v>
      </c>
      <c r="CJ583" s="115">
        <f t="shared" si="212"/>
        <v>0</v>
      </c>
      <c r="CK583" s="115">
        <f t="shared" si="212"/>
        <v>0</v>
      </c>
      <c r="CL583" s="115">
        <f t="shared" si="212"/>
        <v>0</v>
      </c>
      <c r="CM583" s="115">
        <f t="shared" si="212"/>
        <v>0</v>
      </c>
      <c r="CN583" s="115">
        <f t="shared" si="212"/>
        <v>0</v>
      </c>
      <c r="CO583" s="115">
        <f t="shared" si="212"/>
        <v>0</v>
      </c>
      <c r="CP583" s="115">
        <f t="shared" si="212"/>
        <v>0</v>
      </c>
      <c r="CQ583" s="115">
        <f t="shared" si="212"/>
        <v>0</v>
      </c>
      <c r="CR583" s="115">
        <f t="shared" si="212"/>
        <v>0</v>
      </c>
      <c r="CS583" s="115">
        <f t="shared" si="212"/>
        <v>0</v>
      </c>
      <c r="CT583" s="115">
        <f t="shared" si="212"/>
        <v>0</v>
      </c>
      <c r="CU583" s="115">
        <f t="shared" si="212"/>
        <v>0</v>
      </c>
      <c r="CV583" s="115">
        <f t="shared" si="212"/>
        <v>0</v>
      </c>
      <c r="CW583" s="115">
        <f t="shared" ref="CW583:EB583" si="213">SUBTOTAL(9,CW581:CW582)</f>
        <v>0</v>
      </c>
      <c r="CX583" s="115">
        <f t="shared" si="213"/>
        <v>0</v>
      </c>
      <c r="CY583" s="115">
        <f t="shared" si="213"/>
        <v>25087</v>
      </c>
      <c r="CZ583" s="115">
        <f t="shared" si="213"/>
        <v>0</v>
      </c>
      <c r="DA583" s="115">
        <f t="shared" si="213"/>
        <v>0</v>
      </c>
      <c r="DB583" s="115">
        <f t="shared" si="213"/>
        <v>0</v>
      </c>
      <c r="DC583" s="115">
        <f t="shared" si="213"/>
        <v>0</v>
      </c>
      <c r="DD583" s="115">
        <f t="shared" si="213"/>
        <v>0</v>
      </c>
      <c r="DE583" s="115">
        <f t="shared" si="213"/>
        <v>0</v>
      </c>
      <c r="DF583" s="115">
        <f t="shared" si="213"/>
        <v>0</v>
      </c>
      <c r="DG583" s="115">
        <f t="shared" si="213"/>
        <v>0</v>
      </c>
      <c r="DH583" s="115">
        <f t="shared" si="213"/>
        <v>0</v>
      </c>
      <c r="DI583" s="115">
        <f t="shared" si="213"/>
        <v>0</v>
      </c>
      <c r="DJ583" s="115">
        <f t="shared" si="213"/>
        <v>0</v>
      </c>
      <c r="DK583" s="115">
        <f t="shared" si="213"/>
        <v>0</v>
      </c>
      <c r="DL583" s="115">
        <f t="shared" si="213"/>
        <v>0</v>
      </c>
      <c r="DM583" s="115">
        <f t="shared" si="213"/>
        <v>0</v>
      </c>
      <c r="DN583" s="115">
        <f t="shared" si="213"/>
        <v>0</v>
      </c>
      <c r="DO583" s="115">
        <f t="shared" si="213"/>
        <v>0</v>
      </c>
      <c r="DP583" s="115">
        <f t="shared" si="213"/>
        <v>0</v>
      </c>
      <c r="DQ583" s="115">
        <f t="shared" si="213"/>
        <v>0</v>
      </c>
      <c r="DR583" s="115">
        <f t="shared" si="213"/>
        <v>0</v>
      </c>
      <c r="DS583" s="115">
        <f t="shared" si="213"/>
        <v>0</v>
      </c>
      <c r="DT583" s="115">
        <f t="shared" si="213"/>
        <v>0</v>
      </c>
      <c r="DU583" s="115">
        <f t="shared" si="213"/>
        <v>0</v>
      </c>
      <c r="DV583" s="115">
        <f t="shared" si="213"/>
        <v>0</v>
      </c>
      <c r="DW583" s="115">
        <f t="shared" si="213"/>
        <v>0</v>
      </c>
      <c r="DX583" s="115">
        <f t="shared" si="213"/>
        <v>0</v>
      </c>
      <c r="DY583" s="115">
        <f t="shared" si="213"/>
        <v>0</v>
      </c>
      <c r="DZ583" s="115">
        <f t="shared" si="213"/>
        <v>1014.64</v>
      </c>
      <c r="EA583" s="115">
        <f t="shared" si="213"/>
        <v>0</v>
      </c>
      <c r="EB583" s="115">
        <f t="shared" si="213"/>
        <v>0</v>
      </c>
      <c r="EC583" s="115">
        <f t="shared" ref="EC583:FH583" si="214">SUBTOTAL(9,EC581:EC582)</f>
        <v>0</v>
      </c>
      <c r="ED583" s="115">
        <f t="shared" si="214"/>
        <v>0</v>
      </c>
      <c r="EE583" s="115">
        <f t="shared" si="214"/>
        <v>0</v>
      </c>
      <c r="EF583" s="115">
        <f t="shared" si="214"/>
        <v>0</v>
      </c>
      <c r="EG583" s="115">
        <f t="shared" si="214"/>
        <v>0</v>
      </c>
      <c r="EH583" s="115">
        <f t="shared" si="214"/>
        <v>0</v>
      </c>
      <c r="EI583" s="115">
        <f t="shared" si="214"/>
        <v>0</v>
      </c>
      <c r="EJ583" s="115">
        <f t="shared" si="214"/>
        <v>0</v>
      </c>
      <c r="EK583" s="115">
        <f t="shared" si="214"/>
        <v>0</v>
      </c>
      <c r="EL583" s="115">
        <f t="shared" si="214"/>
        <v>0</v>
      </c>
      <c r="EM583" s="115">
        <f t="shared" si="214"/>
        <v>0</v>
      </c>
      <c r="EN583" s="115">
        <f t="shared" si="214"/>
        <v>0</v>
      </c>
      <c r="EO583" s="115">
        <f t="shared" si="214"/>
        <v>0</v>
      </c>
      <c r="EP583" s="115">
        <f t="shared" si="214"/>
        <v>0</v>
      </c>
      <c r="EQ583" s="115">
        <f t="shared" si="214"/>
        <v>0</v>
      </c>
      <c r="ER583" s="115">
        <f t="shared" si="214"/>
        <v>0</v>
      </c>
      <c r="ES583" s="115">
        <f t="shared" si="214"/>
        <v>0</v>
      </c>
      <c r="ET583" s="115">
        <f t="shared" si="214"/>
        <v>0</v>
      </c>
      <c r="EU583" s="115">
        <f t="shared" si="214"/>
        <v>0</v>
      </c>
      <c r="EV583" s="115">
        <f t="shared" si="214"/>
        <v>0</v>
      </c>
      <c r="EW583" s="115">
        <f t="shared" si="214"/>
        <v>0</v>
      </c>
      <c r="EX583" s="115">
        <f t="shared" si="214"/>
        <v>0</v>
      </c>
      <c r="EY583" s="115">
        <f t="shared" si="214"/>
        <v>0</v>
      </c>
      <c r="EZ583" s="115">
        <f t="shared" si="214"/>
        <v>0</v>
      </c>
      <c r="FA583" s="115">
        <f t="shared" si="214"/>
        <v>0</v>
      </c>
      <c r="FB583" s="115">
        <f t="shared" si="214"/>
        <v>0</v>
      </c>
      <c r="FC583" s="115">
        <f t="shared" si="214"/>
        <v>0</v>
      </c>
      <c r="FD583" s="115">
        <f t="shared" si="214"/>
        <v>0</v>
      </c>
      <c r="FE583" s="115">
        <f t="shared" si="214"/>
        <v>0</v>
      </c>
      <c r="FF583" s="115">
        <f t="shared" si="214"/>
        <v>0</v>
      </c>
      <c r="FG583" s="115">
        <f t="shared" si="214"/>
        <v>0</v>
      </c>
      <c r="FH583" s="115">
        <f t="shared" si="214"/>
        <v>0</v>
      </c>
      <c r="FI583" s="115">
        <f t="shared" ref="FI583:GI583" si="215">SUBTOTAL(9,FI581:FI582)</f>
        <v>0</v>
      </c>
      <c r="FJ583" s="115">
        <f t="shared" si="215"/>
        <v>0</v>
      </c>
      <c r="FK583" s="115">
        <f t="shared" si="215"/>
        <v>0</v>
      </c>
      <c r="FL583" s="115">
        <f t="shared" si="215"/>
        <v>0</v>
      </c>
      <c r="FM583" s="115">
        <f t="shared" si="215"/>
        <v>0</v>
      </c>
      <c r="FN583" s="115">
        <f t="shared" si="215"/>
        <v>0</v>
      </c>
      <c r="FO583" s="115">
        <f t="shared" si="215"/>
        <v>0</v>
      </c>
      <c r="FP583" s="115">
        <f t="shared" si="215"/>
        <v>0</v>
      </c>
      <c r="FQ583" s="115">
        <f t="shared" si="215"/>
        <v>0</v>
      </c>
      <c r="FR583" s="115">
        <f t="shared" si="215"/>
        <v>0</v>
      </c>
      <c r="FS583" s="115">
        <f t="shared" si="215"/>
        <v>0</v>
      </c>
      <c r="FT583" s="115">
        <f t="shared" si="215"/>
        <v>0</v>
      </c>
      <c r="FU583" s="115">
        <f t="shared" si="215"/>
        <v>0</v>
      </c>
      <c r="FV583" s="115">
        <f t="shared" si="215"/>
        <v>0</v>
      </c>
      <c r="FW583" s="115">
        <f t="shared" si="215"/>
        <v>0</v>
      </c>
      <c r="FX583" s="115">
        <f t="shared" si="215"/>
        <v>0</v>
      </c>
      <c r="FY583" s="115">
        <f t="shared" si="215"/>
        <v>0</v>
      </c>
      <c r="FZ583" s="115">
        <f t="shared" si="215"/>
        <v>0</v>
      </c>
      <c r="GA583" s="115">
        <f t="shared" si="215"/>
        <v>0</v>
      </c>
      <c r="GB583" s="115">
        <f t="shared" si="215"/>
        <v>0</v>
      </c>
      <c r="GC583" s="115">
        <f t="shared" si="215"/>
        <v>0</v>
      </c>
      <c r="GD583" s="115">
        <f t="shared" si="215"/>
        <v>0</v>
      </c>
      <c r="GE583" s="115">
        <f t="shared" si="215"/>
        <v>0</v>
      </c>
      <c r="GF583" s="115">
        <f t="shared" si="215"/>
        <v>0</v>
      </c>
      <c r="GG583" s="115">
        <f t="shared" si="215"/>
        <v>0</v>
      </c>
      <c r="GH583" s="115">
        <f t="shared" si="215"/>
        <v>0</v>
      </c>
      <c r="GI583" s="115">
        <f t="shared" si="215"/>
        <v>26101.64</v>
      </c>
    </row>
    <row r="584" spans="1:191" ht="10.5" thickTop="1"/>
    <row r="585" spans="1:191" ht="10.5">
      <c r="A585" s="726" t="s">
        <v>0</v>
      </c>
      <c r="B585" s="726"/>
      <c r="C585" s="8" t="s">
        <v>274</v>
      </c>
      <c r="D585" s="7" t="s">
        <v>275</v>
      </c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  <c r="AA585" s="116"/>
      <c r="AB585" s="116"/>
      <c r="AC585" s="116"/>
      <c r="AD585" s="116"/>
      <c r="AE585" s="116"/>
      <c r="AF585" s="116"/>
      <c r="AG585" s="116"/>
      <c r="AH585" s="116"/>
      <c r="AI585" s="116"/>
      <c r="AJ585" s="116"/>
      <c r="AK585" s="116"/>
      <c r="AL585" s="116"/>
      <c r="AM585" s="116"/>
      <c r="AN585" s="116"/>
      <c r="AO585" s="116"/>
      <c r="AP585" s="116"/>
      <c r="AQ585" s="116"/>
      <c r="AR585" s="116"/>
      <c r="AS585" s="116"/>
      <c r="AT585" s="116"/>
      <c r="AU585" s="116"/>
      <c r="AV585" s="116"/>
      <c r="AW585" s="116"/>
      <c r="AX585" s="116"/>
      <c r="AY585" s="116"/>
      <c r="AZ585" s="116"/>
      <c r="BA585" s="116"/>
      <c r="BB585" s="116"/>
      <c r="BC585" s="116"/>
      <c r="BD585" s="116"/>
      <c r="BE585" s="116"/>
      <c r="BF585" s="116"/>
      <c r="BG585" s="116"/>
      <c r="BH585" s="116"/>
      <c r="BI585" s="116"/>
      <c r="BJ585" s="116"/>
      <c r="BK585" s="116"/>
      <c r="BL585" s="116"/>
      <c r="BM585" s="116"/>
      <c r="BN585" s="116"/>
      <c r="BO585" s="116"/>
      <c r="BP585" s="116"/>
      <c r="BQ585" s="116"/>
      <c r="BR585" s="116"/>
      <c r="BS585" s="116"/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  <c r="CP585" s="116"/>
      <c r="CQ585" s="116"/>
      <c r="CR585" s="116"/>
      <c r="CS585" s="116"/>
      <c r="CT585" s="116"/>
      <c r="CU585" s="116"/>
      <c r="CV585" s="116"/>
      <c r="CW585" s="116"/>
      <c r="CX585" s="116"/>
      <c r="CY585" s="116"/>
      <c r="CZ585" s="116"/>
      <c r="DA585" s="116"/>
      <c r="DB585" s="116"/>
      <c r="DC585" s="116"/>
      <c r="DD585" s="116"/>
      <c r="DE585" s="116"/>
      <c r="DF585" s="116"/>
      <c r="DG585" s="116"/>
      <c r="DH585" s="116"/>
      <c r="DI585" s="116"/>
      <c r="DJ585" s="116"/>
      <c r="DK585" s="116"/>
      <c r="DL585" s="116"/>
      <c r="DM585" s="116"/>
      <c r="DN585" s="116"/>
      <c r="DO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Y585" s="116"/>
      <c r="DZ585" s="116"/>
      <c r="EA585" s="116"/>
      <c r="EB585" s="116"/>
      <c r="EC585" s="116"/>
      <c r="ED585" s="116"/>
      <c r="EE585" s="116"/>
      <c r="EF585" s="116"/>
      <c r="EG585" s="116"/>
      <c r="EH585" s="116"/>
      <c r="EI585" s="116"/>
      <c r="EJ585" s="116"/>
      <c r="EK585" s="116"/>
      <c r="EL585" s="116"/>
      <c r="EM585" s="116"/>
      <c r="EN585" s="116"/>
      <c r="EO585" s="116"/>
      <c r="EP585" s="116"/>
      <c r="EQ585" s="116"/>
      <c r="ER585" s="116"/>
      <c r="ES585" s="116"/>
      <c r="ET585" s="116"/>
      <c r="EU585" s="116"/>
      <c r="EV585" s="116"/>
      <c r="EW585" s="116"/>
      <c r="EX585" s="116"/>
      <c r="EY585" s="116"/>
      <c r="EZ585" s="116"/>
      <c r="FA585" s="116"/>
      <c r="FB585" s="116"/>
      <c r="FC585" s="116"/>
      <c r="FD585" s="116"/>
      <c r="FE585" s="116"/>
      <c r="FF585" s="116"/>
      <c r="FG585" s="116"/>
      <c r="FH585" s="116"/>
      <c r="FI585" s="116"/>
      <c r="FJ585" s="116"/>
      <c r="FK585" s="116"/>
      <c r="FL585" s="116"/>
      <c r="FM585" s="116"/>
      <c r="FN585" s="116"/>
      <c r="FO585" s="116"/>
      <c r="FP585" s="116"/>
      <c r="FQ585" s="116"/>
      <c r="FR585" s="116"/>
      <c r="FS585" s="116"/>
      <c r="FT585" s="116"/>
      <c r="FU585" s="116"/>
      <c r="FV585" s="116"/>
      <c r="FW585" s="116"/>
      <c r="FX585" s="116"/>
      <c r="FY585" s="116"/>
      <c r="FZ585" s="116"/>
      <c r="GA585" s="116"/>
      <c r="GB585" s="116"/>
      <c r="GC585" s="116"/>
      <c r="GD585" s="116"/>
      <c r="GE585" s="116"/>
      <c r="GF585" s="116"/>
      <c r="GG585" s="116"/>
      <c r="GH585" s="116"/>
      <c r="GI585" s="116"/>
    </row>
    <row r="586" spans="1:191">
      <c r="A586" s="727" t="s">
        <v>0</v>
      </c>
      <c r="B586" s="727"/>
      <c r="C586" s="9" t="s">
        <v>667</v>
      </c>
      <c r="D586" t="s">
        <v>668</v>
      </c>
      <c r="E586" s="113">
        <v>0</v>
      </c>
      <c r="F586" s="113">
        <v>0</v>
      </c>
      <c r="G586" s="113">
        <v>0</v>
      </c>
      <c r="H586" s="113">
        <v>5059612.25</v>
      </c>
      <c r="I586" s="113">
        <v>110000000</v>
      </c>
      <c r="J586" s="113">
        <v>0</v>
      </c>
      <c r="K586" s="113">
        <v>0</v>
      </c>
      <c r="L586" s="113">
        <v>0</v>
      </c>
      <c r="M586" s="113">
        <v>0</v>
      </c>
      <c r="N586" s="113">
        <v>0</v>
      </c>
      <c r="O586" s="113">
        <v>0</v>
      </c>
      <c r="P586" s="113">
        <v>0</v>
      </c>
      <c r="Q586" s="113">
        <v>0</v>
      </c>
      <c r="R586" s="113">
        <v>0</v>
      </c>
      <c r="S586" s="113">
        <v>0</v>
      </c>
      <c r="T586" s="113">
        <v>0</v>
      </c>
      <c r="U586" s="113">
        <v>4070518.46</v>
      </c>
      <c r="V586" s="113">
        <v>0</v>
      </c>
      <c r="W586" s="113">
        <v>0</v>
      </c>
      <c r="X586" s="113">
        <v>0</v>
      </c>
      <c r="Y586" s="113">
        <v>0</v>
      </c>
      <c r="Z586" s="113">
        <v>0</v>
      </c>
      <c r="AA586" s="113">
        <v>0</v>
      </c>
      <c r="AB586" s="113">
        <v>1026718.7</v>
      </c>
      <c r="AC586" s="113">
        <v>0</v>
      </c>
      <c r="AD586" s="113">
        <v>2582655.39</v>
      </c>
      <c r="AE586" s="113">
        <v>131470.96</v>
      </c>
      <c r="AF586" s="113">
        <v>5000000</v>
      </c>
      <c r="AG586" s="113">
        <v>3500000</v>
      </c>
      <c r="AH586" s="113">
        <v>0</v>
      </c>
      <c r="AI586" s="113">
        <v>0</v>
      </c>
      <c r="AJ586" s="113">
        <v>0</v>
      </c>
      <c r="AK586" s="113">
        <v>1350000</v>
      </c>
      <c r="AL586" s="113">
        <v>0</v>
      </c>
      <c r="AM586" s="113">
        <v>0</v>
      </c>
      <c r="AN586" s="113">
        <v>0</v>
      </c>
      <c r="AO586" s="113">
        <v>281392.76</v>
      </c>
      <c r="AP586" s="113">
        <v>0</v>
      </c>
      <c r="AQ586" s="113">
        <v>0</v>
      </c>
      <c r="AR586" s="113">
        <v>0</v>
      </c>
      <c r="AS586" s="113">
        <v>0</v>
      </c>
      <c r="AT586" s="113">
        <v>0</v>
      </c>
      <c r="AU586" s="113">
        <v>0</v>
      </c>
      <c r="AV586" s="113">
        <v>0</v>
      </c>
      <c r="AW586" s="113">
        <v>0</v>
      </c>
      <c r="AX586" s="113">
        <v>0</v>
      </c>
      <c r="AY586" s="113">
        <v>11158083.73</v>
      </c>
      <c r="AZ586" s="113">
        <v>0</v>
      </c>
      <c r="BA586" s="113">
        <v>0</v>
      </c>
      <c r="BB586" s="113">
        <v>9500000</v>
      </c>
      <c r="BC586" s="113">
        <v>6900000</v>
      </c>
      <c r="BD586" s="113">
        <v>0</v>
      </c>
      <c r="BE586" s="113">
        <v>124677.02</v>
      </c>
      <c r="BF586" s="113">
        <v>0</v>
      </c>
      <c r="BG586" s="113">
        <v>400000</v>
      </c>
      <c r="BH586" s="113">
        <v>625000</v>
      </c>
      <c r="BI586" s="113">
        <v>0</v>
      </c>
      <c r="BJ586" s="113">
        <v>0</v>
      </c>
      <c r="BK586" s="113">
        <v>419413.1</v>
      </c>
      <c r="BL586" s="113">
        <v>0</v>
      </c>
      <c r="BM586" s="113">
        <v>0</v>
      </c>
      <c r="BN586" s="113">
        <v>0</v>
      </c>
      <c r="BO586" s="113">
        <v>0</v>
      </c>
      <c r="BP586" s="113">
        <v>0</v>
      </c>
      <c r="BQ586" s="113">
        <v>0</v>
      </c>
      <c r="BR586" s="113">
        <v>0</v>
      </c>
      <c r="BS586" s="113">
        <v>0</v>
      </c>
      <c r="BT586" s="113">
        <v>0</v>
      </c>
      <c r="BU586" s="113">
        <v>0</v>
      </c>
      <c r="BV586" s="113">
        <v>15243935.32</v>
      </c>
      <c r="BW586" s="113">
        <v>0</v>
      </c>
      <c r="BX586" s="113">
        <v>2250000</v>
      </c>
      <c r="BY586" s="113">
        <v>0</v>
      </c>
      <c r="BZ586" s="113">
        <v>0</v>
      </c>
      <c r="CA586" s="113">
        <v>6854649.5499999998</v>
      </c>
      <c r="CB586" s="113">
        <v>8165624.2999999998</v>
      </c>
      <c r="CC586" s="113">
        <v>0</v>
      </c>
      <c r="CD586" s="113">
        <v>0</v>
      </c>
      <c r="CE586" s="113">
        <v>0</v>
      </c>
      <c r="CF586" s="113">
        <v>0</v>
      </c>
      <c r="CG586" s="113">
        <v>0</v>
      </c>
      <c r="CH586" s="113">
        <v>0</v>
      </c>
      <c r="CI586" s="113">
        <v>0</v>
      </c>
      <c r="CJ586" s="113">
        <v>0</v>
      </c>
      <c r="CK586" s="113">
        <v>303073.09000000003</v>
      </c>
      <c r="CL586" s="113">
        <v>0</v>
      </c>
      <c r="CM586" s="113">
        <v>0</v>
      </c>
      <c r="CN586" s="113">
        <v>0</v>
      </c>
      <c r="CO586" s="113">
        <v>0</v>
      </c>
      <c r="CP586" s="113">
        <v>5000000</v>
      </c>
      <c r="CQ586" s="113">
        <v>0</v>
      </c>
      <c r="CR586" s="113">
        <v>0</v>
      </c>
      <c r="CS586" s="113">
        <v>0</v>
      </c>
      <c r="CT586" s="113">
        <v>0</v>
      </c>
      <c r="CU586" s="113">
        <v>0</v>
      </c>
      <c r="CV586" s="113">
        <v>0</v>
      </c>
      <c r="CW586" s="113">
        <v>0</v>
      </c>
      <c r="CX586" s="113">
        <v>0</v>
      </c>
      <c r="CY586" s="113">
        <v>0</v>
      </c>
      <c r="CZ586" s="113">
        <v>458508.87</v>
      </c>
      <c r="DA586" s="113">
        <v>1711195.9</v>
      </c>
      <c r="DB586" s="113">
        <v>0</v>
      </c>
      <c r="DC586" s="113">
        <v>0</v>
      </c>
      <c r="DD586" s="113">
        <v>0</v>
      </c>
      <c r="DE586" s="113">
        <v>0</v>
      </c>
      <c r="DF586" s="113">
        <v>0</v>
      </c>
      <c r="DG586" s="113">
        <v>15222970.960000001</v>
      </c>
      <c r="DH586" s="113">
        <v>3817516.22</v>
      </c>
      <c r="DI586" s="113">
        <v>0</v>
      </c>
      <c r="DJ586" s="113">
        <v>0</v>
      </c>
      <c r="DK586" s="113">
        <v>0</v>
      </c>
      <c r="DL586" s="113">
        <v>0</v>
      </c>
      <c r="DM586" s="113">
        <v>0</v>
      </c>
      <c r="DN586" s="113">
        <v>0</v>
      </c>
      <c r="DO586" s="113">
        <v>0</v>
      </c>
      <c r="DP586" s="113">
        <v>5000000</v>
      </c>
      <c r="DQ586" s="113">
        <v>0</v>
      </c>
      <c r="DR586" s="113">
        <v>1000000</v>
      </c>
      <c r="DS586" s="113">
        <v>0</v>
      </c>
      <c r="DT586" s="113">
        <v>0</v>
      </c>
      <c r="DU586" s="113">
        <v>0</v>
      </c>
      <c r="DV586" s="113">
        <v>0</v>
      </c>
      <c r="DW586" s="113">
        <v>0</v>
      </c>
      <c r="DX586" s="113">
        <v>0</v>
      </c>
      <c r="DY586" s="113">
        <v>0</v>
      </c>
      <c r="DZ586" s="113">
        <v>0</v>
      </c>
      <c r="EA586" s="113">
        <v>0</v>
      </c>
      <c r="EB586" s="113">
        <v>0</v>
      </c>
      <c r="EC586" s="113">
        <v>0</v>
      </c>
      <c r="ED586" s="113">
        <v>0</v>
      </c>
      <c r="EE586" s="113">
        <v>1000000</v>
      </c>
      <c r="EF586" s="113">
        <v>0</v>
      </c>
      <c r="EG586" s="113">
        <v>0</v>
      </c>
      <c r="EH586" s="113">
        <v>0</v>
      </c>
      <c r="EI586" s="113">
        <v>784466.92</v>
      </c>
      <c r="EJ586" s="113">
        <v>0</v>
      </c>
      <c r="EK586" s="113">
        <v>1610872.02</v>
      </c>
      <c r="EL586" s="113">
        <v>0</v>
      </c>
      <c r="EM586" s="113">
        <v>167482.82</v>
      </c>
      <c r="EN586" s="113">
        <v>0</v>
      </c>
      <c r="EO586" s="113">
        <v>0</v>
      </c>
      <c r="EP586" s="113">
        <v>2604122</v>
      </c>
      <c r="EQ586" s="113">
        <v>0</v>
      </c>
      <c r="ER586" s="113">
        <v>0</v>
      </c>
      <c r="ES586" s="113">
        <v>0</v>
      </c>
      <c r="ET586" s="113">
        <v>0</v>
      </c>
      <c r="EU586" s="113">
        <v>0</v>
      </c>
      <c r="EV586" s="113">
        <v>0</v>
      </c>
      <c r="EW586" s="113">
        <v>0</v>
      </c>
      <c r="EX586" s="113">
        <v>0</v>
      </c>
      <c r="EY586" s="113">
        <v>0</v>
      </c>
      <c r="EZ586" s="113">
        <v>0</v>
      </c>
      <c r="FA586" s="113">
        <v>0</v>
      </c>
      <c r="FB586" s="113">
        <v>0</v>
      </c>
      <c r="FC586" s="113">
        <v>0</v>
      </c>
      <c r="FD586" s="113">
        <v>0</v>
      </c>
      <c r="FE586" s="113">
        <v>0</v>
      </c>
      <c r="FF586" s="113">
        <v>0</v>
      </c>
      <c r="FG586" s="113">
        <v>0</v>
      </c>
      <c r="FH586" s="113">
        <v>0</v>
      </c>
      <c r="FI586" s="113">
        <v>0</v>
      </c>
      <c r="FJ586" s="113">
        <v>0</v>
      </c>
      <c r="FK586" s="113">
        <v>0</v>
      </c>
      <c r="FL586" s="113">
        <v>0</v>
      </c>
      <c r="FM586" s="113">
        <v>0</v>
      </c>
      <c r="FN586" s="113">
        <v>0</v>
      </c>
      <c r="FO586" s="113">
        <v>0</v>
      </c>
      <c r="FP586" s="113">
        <v>0</v>
      </c>
      <c r="FQ586" s="113">
        <v>0</v>
      </c>
      <c r="FR586" s="113">
        <v>0</v>
      </c>
      <c r="FS586" s="113">
        <v>0</v>
      </c>
      <c r="FT586" s="113">
        <v>0</v>
      </c>
      <c r="FU586" s="113">
        <v>0</v>
      </c>
      <c r="FV586" s="113">
        <v>0</v>
      </c>
      <c r="FW586" s="113">
        <v>0</v>
      </c>
      <c r="FX586" s="113">
        <v>0</v>
      </c>
      <c r="FY586" s="113">
        <v>0</v>
      </c>
      <c r="FZ586" s="113">
        <v>0</v>
      </c>
      <c r="GA586" s="113">
        <v>0</v>
      </c>
      <c r="GB586" s="113">
        <v>0</v>
      </c>
      <c r="GC586" s="113">
        <v>0</v>
      </c>
      <c r="GD586" s="113">
        <v>0</v>
      </c>
      <c r="GE586" s="113">
        <v>0</v>
      </c>
      <c r="GF586" s="113">
        <v>0</v>
      </c>
      <c r="GG586" s="113">
        <v>0</v>
      </c>
      <c r="GH586" s="113">
        <v>0</v>
      </c>
      <c r="GI586" s="113">
        <f>SUM(E586:GH586)</f>
        <v>233323960.34000003</v>
      </c>
    </row>
    <row r="587" spans="1:191">
      <c r="A587" s="727" t="s">
        <v>0</v>
      </c>
      <c r="B587" s="727"/>
      <c r="C587" s="9" t="s">
        <v>669</v>
      </c>
      <c r="D587" t="s">
        <v>670</v>
      </c>
      <c r="E587" s="113">
        <v>0</v>
      </c>
      <c r="F587" s="113">
        <v>0</v>
      </c>
      <c r="G587" s="113">
        <v>0</v>
      </c>
      <c r="H587" s="113">
        <v>0</v>
      </c>
      <c r="I587" s="113">
        <v>0</v>
      </c>
      <c r="J587" s="113">
        <v>0</v>
      </c>
      <c r="K587" s="113">
        <v>0</v>
      </c>
      <c r="L587" s="113">
        <v>0</v>
      </c>
      <c r="M587" s="113">
        <v>0</v>
      </c>
      <c r="N587" s="113">
        <v>0</v>
      </c>
      <c r="O587" s="113">
        <v>0</v>
      </c>
      <c r="P587" s="113">
        <v>0</v>
      </c>
      <c r="Q587" s="113">
        <v>0</v>
      </c>
      <c r="R587" s="113">
        <v>0</v>
      </c>
      <c r="S587" s="113">
        <v>0</v>
      </c>
      <c r="T587" s="113">
        <v>0</v>
      </c>
      <c r="U587" s="113">
        <v>0</v>
      </c>
      <c r="V587" s="113">
        <v>0</v>
      </c>
      <c r="W587" s="113">
        <v>0</v>
      </c>
      <c r="X587" s="113">
        <v>0</v>
      </c>
      <c r="Y587" s="113">
        <v>0</v>
      </c>
      <c r="Z587" s="113">
        <v>0</v>
      </c>
      <c r="AA587" s="113">
        <v>0</v>
      </c>
      <c r="AB587" s="113">
        <v>0</v>
      </c>
      <c r="AC587" s="113">
        <v>0</v>
      </c>
      <c r="AD587" s="113">
        <v>1633026.81</v>
      </c>
      <c r="AE587" s="113">
        <v>0</v>
      </c>
      <c r="AF587" s="113">
        <v>0</v>
      </c>
      <c r="AG587" s="113">
        <v>0</v>
      </c>
      <c r="AH587" s="113">
        <v>0</v>
      </c>
      <c r="AI587" s="113">
        <v>0</v>
      </c>
      <c r="AJ587" s="113">
        <v>0</v>
      </c>
      <c r="AK587" s="113">
        <v>0</v>
      </c>
      <c r="AL587" s="113">
        <v>0</v>
      </c>
      <c r="AM587" s="113">
        <v>0</v>
      </c>
      <c r="AN587" s="113">
        <v>0</v>
      </c>
      <c r="AO587" s="113">
        <v>0</v>
      </c>
      <c r="AP587" s="113">
        <v>0</v>
      </c>
      <c r="AQ587" s="113">
        <v>0</v>
      </c>
      <c r="AR587" s="113">
        <v>0</v>
      </c>
      <c r="AS587" s="113">
        <v>0</v>
      </c>
      <c r="AT587" s="113">
        <v>0</v>
      </c>
      <c r="AU587" s="113">
        <v>0</v>
      </c>
      <c r="AV587" s="113">
        <v>0</v>
      </c>
      <c r="AW587" s="113">
        <v>0</v>
      </c>
      <c r="AX587" s="113">
        <v>0</v>
      </c>
      <c r="AY587" s="113">
        <v>0</v>
      </c>
      <c r="AZ587" s="113">
        <v>0</v>
      </c>
      <c r="BA587" s="113">
        <v>0</v>
      </c>
      <c r="BB587" s="113">
        <v>0</v>
      </c>
      <c r="BC587" s="113">
        <v>0</v>
      </c>
      <c r="BD587" s="113">
        <v>0</v>
      </c>
      <c r="BE587" s="113">
        <v>0</v>
      </c>
      <c r="BF587" s="113">
        <v>0</v>
      </c>
      <c r="BG587" s="113">
        <v>0</v>
      </c>
      <c r="BH587" s="113">
        <v>0</v>
      </c>
      <c r="BI587" s="113">
        <v>0</v>
      </c>
      <c r="BJ587" s="113">
        <v>0</v>
      </c>
      <c r="BK587" s="113">
        <v>0</v>
      </c>
      <c r="BL587" s="113">
        <v>0</v>
      </c>
      <c r="BM587" s="113">
        <v>0</v>
      </c>
      <c r="BN587" s="113">
        <v>0</v>
      </c>
      <c r="BO587" s="113">
        <v>0</v>
      </c>
      <c r="BP587" s="113">
        <v>0</v>
      </c>
      <c r="BQ587" s="113">
        <v>0</v>
      </c>
      <c r="BR587" s="113">
        <v>0</v>
      </c>
      <c r="BS587" s="113">
        <v>0</v>
      </c>
      <c r="BT587" s="113">
        <v>0</v>
      </c>
      <c r="BU587" s="113">
        <v>0</v>
      </c>
      <c r="BV587" s="113">
        <v>0</v>
      </c>
      <c r="BW587" s="113">
        <v>0</v>
      </c>
      <c r="BX587" s="113">
        <v>0</v>
      </c>
      <c r="BY587" s="113">
        <v>0</v>
      </c>
      <c r="BZ587" s="113">
        <v>0</v>
      </c>
      <c r="CA587" s="113">
        <v>0</v>
      </c>
      <c r="CB587" s="113">
        <v>0</v>
      </c>
      <c r="CC587" s="113">
        <v>0</v>
      </c>
      <c r="CD587" s="113">
        <v>0</v>
      </c>
      <c r="CE587" s="113">
        <v>0</v>
      </c>
      <c r="CF587" s="113">
        <v>0</v>
      </c>
      <c r="CG587" s="113">
        <v>0</v>
      </c>
      <c r="CH587" s="113">
        <v>0</v>
      </c>
      <c r="CI587" s="113">
        <v>0</v>
      </c>
      <c r="CJ587" s="113">
        <v>0</v>
      </c>
      <c r="CK587" s="113">
        <v>0</v>
      </c>
      <c r="CL587" s="113">
        <v>0</v>
      </c>
      <c r="CM587" s="113">
        <v>0</v>
      </c>
      <c r="CN587" s="113">
        <v>0</v>
      </c>
      <c r="CO587" s="113">
        <v>0</v>
      </c>
      <c r="CP587" s="113">
        <v>0</v>
      </c>
      <c r="CQ587" s="113">
        <v>0</v>
      </c>
      <c r="CR587" s="113">
        <v>0</v>
      </c>
      <c r="CS587" s="113">
        <v>0</v>
      </c>
      <c r="CT587" s="113">
        <v>0</v>
      </c>
      <c r="CU587" s="113">
        <v>0</v>
      </c>
      <c r="CV587" s="113">
        <v>0</v>
      </c>
      <c r="CW587" s="113">
        <v>0</v>
      </c>
      <c r="CX587" s="113">
        <v>0</v>
      </c>
      <c r="CY587" s="113">
        <v>0</v>
      </c>
      <c r="CZ587" s="113">
        <v>0</v>
      </c>
      <c r="DA587" s="113">
        <v>0</v>
      </c>
      <c r="DB587" s="113">
        <v>0</v>
      </c>
      <c r="DC587" s="113">
        <v>0</v>
      </c>
      <c r="DD587" s="113">
        <v>0</v>
      </c>
      <c r="DE587" s="113">
        <v>21600</v>
      </c>
      <c r="DF587" s="113">
        <v>0</v>
      </c>
      <c r="DG587" s="113">
        <v>0</v>
      </c>
      <c r="DH587" s="113">
        <v>0</v>
      </c>
      <c r="DI587" s="113">
        <v>490232.69</v>
      </c>
      <c r="DJ587" s="113">
        <v>0</v>
      </c>
      <c r="DK587" s="113">
        <v>0</v>
      </c>
      <c r="DL587" s="113">
        <v>0</v>
      </c>
      <c r="DM587" s="113">
        <v>0</v>
      </c>
      <c r="DN587" s="113">
        <v>0</v>
      </c>
      <c r="DO587" s="113">
        <v>0</v>
      </c>
      <c r="DP587" s="113">
        <v>0</v>
      </c>
      <c r="DQ587" s="113">
        <v>0</v>
      </c>
      <c r="DR587" s="113">
        <v>0</v>
      </c>
      <c r="DS587" s="113">
        <v>0</v>
      </c>
      <c r="DT587" s="113">
        <v>0</v>
      </c>
      <c r="DU587" s="113">
        <v>0</v>
      </c>
      <c r="DV587" s="113">
        <v>0</v>
      </c>
      <c r="DW587" s="113">
        <v>0</v>
      </c>
      <c r="DX587" s="113">
        <v>0</v>
      </c>
      <c r="DY587" s="113">
        <v>0</v>
      </c>
      <c r="DZ587" s="113">
        <v>0</v>
      </c>
      <c r="EA587" s="113">
        <v>41121.480000000003</v>
      </c>
      <c r="EB587" s="113">
        <v>0</v>
      </c>
      <c r="EC587" s="113">
        <v>0</v>
      </c>
      <c r="ED587" s="113">
        <v>0</v>
      </c>
      <c r="EE587" s="113">
        <v>0</v>
      </c>
      <c r="EF587" s="113">
        <v>0</v>
      </c>
      <c r="EG587" s="113">
        <v>0</v>
      </c>
      <c r="EH587" s="113">
        <v>0</v>
      </c>
      <c r="EI587" s="113">
        <v>0</v>
      </c>
      <c r="EJ587" s="113">
        <v>0</v>
      </c>
      <c r="EK587" s="113">
        <v>0</v>
      </c>
      <c r="EL587" s="113">
        <v>0</v>
      </c>
      <c r="EM587" s="113">
        <v>0</v>
      </c>
      <c r="EN587" s="113">
        <v>0</v>
      </c>
      <c r="EO587" s="113">
        <v>0</v>
      </c>
      <c r="EP587" s="113">
        <v>0</v>
      </c>
      <c r="EQ587" s="113">
        <v>0</v>
      </c>
      <c r="ER587" s="113">
        <v>0</v>
      </c>
      <c r="ES587" s="113">
        <v>0</v>
      </c>
      <c r="ET587" s="113">
        <v>0</v>
      </c>
      <c r="EU587" s="113">
        <v>0</v>
      </c>
      <c r="EV587" s="113">
        <v>0</v>
      </c>
      <c r="EW587" s="113">
        <v>0</v>
      </c>
      <c r="EX587" s="113">
        <v>0</v>
      </c>
      <c r="EY587" s="113">
        <v>0</v>
      </c>
      <c r="EZ587" s="113">
        <v>0</v>
      </c>
      <c r="FA587" s="113">
        <v>0</v>
      </c>
      <c r="FB587" s="113">
        <v>0</v>
      </c>
      <c r="FC587" s="113">
        <v>0</v>
      </c>
      <c r="FD587" s="113">
        <v>0</v>
      </c>
      <c r="FE587" s="113">
        <v>0</v>
      </c>
      <c r="FF587" s="113">
        <v>0</v>
      </c>
      <c r="FG587" s="113">
        <v>0</v>
      </c>
      <c r="FH587" s="113">
        <v>0</v>
      </c>
      <c r="FI587" s="113">
        <v>0</v>
      </c>
      <c r="FJ587" s="113">
        <v>0</v>
      </c>
      <c r="FK587" s="113">
        <v>0</v>
      </c>
      <c r="FL587" s="113">
        <v>0</v>
      </c>
      <c r="FM587" s="113">
        <v>0</v>
      </c>
      <c r="FN587" s="113">
        <v>0</v>
      </c>
      <c r="FO587" s="113">
        <v>0</v>
      </c>
      <c r="FP587" s="113">
        <v>0</v>
      </c>
      <c r="FQ587" s="113">
        <v>0</v>
      </c>
      <c r="FR587" s="113">
        <v>0</v>
      </c>
      <c r="FS587" s="113">
        <v>0</v>
      </c>
      <c r="FT587" s="113">
        <v>0</v>
      </c>
      <c r="FU587" s="113">
        <v>0</v>
      </c>
      <c r="FV587" s="113">
        <v>0</v>
      </c>
      <c r="FW587" s="113">
        <v>0</v>
      </c>
      <c r="FX587" s="113">
        <v>0</v>
      </c>
      <c r="FY587" s="113">
        <v>0</v>
      </c>
      <c r="FZ587" s="113">
        <v>0</v>
      </c>
      <c r="GA587" s="113">
        <v>0</v>
      </c>
      <c r="GB587" s="113">
        <v>0</v>
      </c>
      <c r="GC587" s="113">
        <v>0</v>
      </c>
      <c r="GD587" s="113">
        <v>0</v>
      </c>
      <c r="GE587" s="113">
        <v>0.34</v>
      </c>
      <c r="GF587" s="113">
        <v>0</v>
      </c>
      <c r="GG587" s="113">
        <v>0</v>
      </c>
      <c r="GH587" s="113">
        <v>0</v>
      </c>
      <c r="GI587" s="113">
        <f>SUM(E587:GH587)</f>
        <v>2185981.3199999998</v>
      </c>
    </row>
    <row r="588" spans="1:191" ht="11" thickBot="1">
      <c r="A588" s="725" t="s">
        <v>0</v>
      </c>
      <c r="B588" s="725"/>
      <c r="C588" s="11" t="s">
        <v>274</v>
      </c>
      <c r="D588" s="10" t="s">
        <v>280</v>
      </c>
      <c r="E588" s="115">
        <f t="shared" ref="E588:AJ588" si="216">SUBTOTAL(9,E585:E587)</f>
        <v>0</v>
      </c>
      <c r="F588" s="115">
        <f t="shared" si="216"/>
        <v>0</v>
      </c>
      <c r="G588" s="115">
        <f t="shared" si="216"/>
        <v>0</v>
      </c>
      <c r="H588" s="115">
        <f t="shared" si="216"/>
        <v>5059612.25</v>
      </c>
      <c r="I588" s="115">
        <f t="shared" si="216"/>
        <v>110000000</v>
      </c>
      <c r="J588" s="115">
        <f t="shared" si="216"/>
        <v>0</v>
      </c>
      <c r="K588" s="115">
        <f t="shared" si="216"/>
        <v>0</v>
      </c>
      <c r="L588" s="115">
        <f t="shared" si="216"/>
        <v>0</v>
      </c>
      <c r="M588" s="115">
        <f t="shared" si="216"/>
        <v>0</v>
      </c>
      <c r="N588" s="115">
        <f t="shared" si="216"/>
        <v>0</v>
      </c>
      <c r="O588" s="115">
        <f t="shared" si="216"/>
        <v>0</v>
      </c>
      <c r="P588" s="115">
        <f t="shared" si="216"/>
        <v>0</v>
      </c>
      <c r="Q588" s="115">
        <f t="shared" si="216"/>
        <v>0</v>
      </c>
      <c r="R588" s="115">
        <f t="shared" si="216"/>
        <v>0</v>
      </c>
      <c r="S588" s="115">
        <f t="shared" si="216"/>
        <v>0</v>
      </c>
      <c r="T588" s="115">
        <f t="shared" si="216"/>
        <v>0</v>
      </c>
      <c r="U588" s="115">
        <f t="shared" si="216"/>
        <v>4070518.46</v>
      </c>
      <c r="V588" s="115">
        <f t="shared" si="216"/>
        <v>0</v>
      </c>
      <c r="W588" s="115">
        <f t="shared" si="216"/>
        <v>0</v>
      </c>
      <c r="X588" s="115">
        <f t="shared" si="216"/>
        <v>0</v>
      </c>
      <c r="Y588" s="115">
        <f t="shared" si="216"/>
        <v>0</v>
      </c>
      <c r="Z588" s="115">
        <f t="shared" si="216"/>
        <v>0</v>
      </c>
      <c r="AA588" s="115">
        <f t="shared" si="216"/>
        <v>0</v>
      </c>
      <c r="AB588" s="115">
        <f t="shared" si="216"/>
        <v>1026718.7</v>
      </c>
      <c r="AC588" s="115">
        <f t="shared" si="216"/>
        <v>0</v>
      </c>
      <c r="AD588" s="115">
        <f t="shared" si="216"/>
        <v>4215682.2</v>
      </c>
      <c r="AE588" s="115">
        <f t="shared" si="216"/>
        <v>131470.96</v>
      </c>
      <c r="AF588" s="115">
        <f t="shared" si="216"/>
        <v>5000000</v>
      </c>
      <c r="AG588" s="115">
        <f t="shared" si="216"/>
        <v>3500000</v>
      </c>
      <c r="AH588" s="115">
        <f t="shared" si="216"/>
        <v>0</v>
      </c>
      <c r="AI588" s="115">
        <f t="shared" si="216"/>
        <v>0</v>
      </c>
      <c r="AJ588" s="115">
        <f t="shared" si="216"/>
        <v>0</v>
      </c>
      <c r="AK588" s="115">
        <f t="shared" ref="AK588:BP588" si="217">SUBTOTAL(9,AK585:AK587)</f>
        <v>1350000</v>
      </c>
      <c r="AL588" s="115">
        <f t="shared" si="217"/>
        <v>0</v>
      </c>
      <c r="AM588" s="115">
        <f t="shared" si="217"/>
        <v>0</v>
      </c>
      <c r="AN588" s="115">
        <f t="shared" si="217"/>
        <v>0</v>
      </c>
      <c r="AO588" s="115">
        <f t="shared" si="217"/>
        <v>281392.76</v>
      </c>
      <c r="AP588" s="115">
        <f t="shared" si="217"/>
        <v>0</v>
      </c>
      <c r="AQ588" s="115">
        <f t="shared" si="217"/>
        <v>0</v>
      </c>
      <c r="AR588" s="115">
        <f t="shared" si="217"/>
        <v>0</v>
      </c>
      <c r="AS588" s="115">
        <f t="shared" si="217"/>
        <v>0</v>
      </c>
      <c r="AT588" s="115">
        <f t="shared" si="217"/>
        <v>0</v>
      </c>
      <c r="AU588" s="115">
        <f t="shared" si="217"/>
        <v>0</v>
      </c>
      <c r="AV588" s="115">
        <f t="shared" si="217"/>
        <v>0</v>
      </c>
      <c r="AW588" s="115">
        <f t="shared" si="217"/>
        <v>0</v>
      </c>
      <c r="AX588" s="115">
        <f t="shared" si="217"/>
        <v>0</v>
      </c>
      <c r="AY588" s="115">
        <f t="shared" si="217"/>
        <v>11158083.73</v>
      </c>
      <c r="AZ588" s="115">
        <f t="shared" si="217"/>
        <v>0</v>
      </c>
      <c r="BA588" s="115">
        <f t="shared" si="217"/>
        <v>0</v>
      </c>
      <c r="BB588" s="115">
        <f t="shared" si="217"/>
        <v>9500000</v>
      </c>
      <c r="BC588" s="115">
        <f t="shared" si="217"/>
        <v>6900000</v>
      </c>
      <c r="BD588" s="115">
        <f t="shared" si="217"/>
        <v>0</v>
      </c>
      <c r="BE588" s="115">
        <f t="shared" si="217"/>
        <v>124677.02</v>
      </c>
      <c r="BF588" s="115">
        <f t="shared" si="217"/>
        <v>0</v>
      </c>
      <c r="BG588" s="115">
        <f t="shared" si="217"/>
        <v>400000</v>
      </c>
      <c r="BH588" s="115">
        <f t="shared" si="217"/>
        <v>625000</v>
      </c>
      <c r="BI588" s="115">
        <f t="shared" si="217"/>
        <v>0</v>
      </c>
      <c r="BJ588" s="115">
        <f t="shared" si="217"/>
        <v>0</v>
      </c>
      <c r="BK588" s="115">
        <f t="shared" si="217"/>
        <v>419413.1</v>
      </c>
      <c r="BL588" s="115">
        <f t="shared" si="217"/>
        <v>0</v>
      </c>
      <c r="BM588" s="115">
        <f t="shared" si="217"/>
        <v>0</v>
      </c>
      <c r="BN588" s="115">
        <f t="shared" si="217"/>
        <v>0</v>
      </c>
      <c r="BO588" s="115">
        <f t="shared" si="217"/>
        <v>0</v>
      </c>
      <c r="BP588" s="115">
        <f t="shared" si="217"/>
        <v>0</v>
      </c>
      <c r="BQ588" s="115">
        <f t="shared" ref="BQ588:CV588" si="218">SUBTOTAL(9,BQ585:BQ587)</f>
        <v>0</v>
      </c>
      <c r="BR588" s="115">
        <f t="shared" si="218"/>
        <v>0</v>
      </c>
      <c r="BS588" s="115">
        <f t="shared" si="218"/>
        <v>0</v>
      </c>
      <c r="BT588" s="115">
        <f t="shared" si="218"/>
        <v>0</v>
      </c>
      <c r="BU588" s="115">
        <f t="shared" si="218"/>
        <v>0</v>
      </c>
      <c r="BV588" s="115">
        <f t="shared" si="218"/>
        <v>15243935.32</v>
      </c>
      <c r="BW588" s="115">
        <f t="shared" si="218"/>
        <v>0</v>
      </c>
      <c r="BX588" s="115">
        <f t="shared" si="218"/>
        <v>2250000</v>
      </c>
      <c r="BY588" s="115">
        <f t="shared" si="218"/>
        <v>0</v>
      </c>
      <c r="BZ588" s="115">
        <f t="shared" si="218"/>
        <v>0</v>
      </c>
      <c r="CA588" s="115">
        <f t="shared" si="218"/>
        <v>6854649.5499999998</v>
      </c>
      <c r="CB588" s="115">
        <f t="shared" si="218"/>
        <v>8165624.2999999998</v>
      </c>
      <c r="CC588" s="115">
        <f t="shared" si="218"/>
        <v>0</v>
      </c>
      <c r="CD588" s="115">
        <f t="shared" si="218"/>
        <v>0</v>
      </c>
      <c r="CE588" s="115">
        <f t="shared" si="218"/>
        <v>0</v>
      </c>
      <c r="CF588" s="115">
        <f t="shared" si="218"/>
        <v>0</v>
      </c>
      <c r="CG588" s="115">
        <f t="shared" si="218"/>
        <v>0</v>
      </c>
      <c r="CH588" s="115">
        <f t="shared" si="218"/>
        <v>0</v>
      </c>
      <c r="CI588" s="115">
        <f t="shared" si="218"/>
        <v>0</v>
      </c>
      <c r="CJ588" s="115">
        <f t="shared" si="218"/>
        <v>0</v>
      </c>
      <c r="CK588" s="115">
        <f t="shared" si="218"/>
        <v>303073.09000000003</v>
      </c>
      <c r="CL588" s="115">
        <f t="shared" si="218"/>
        <v>0</v>
      </c>
      <c r="CM588" s="115">
        <f t="shared" si="218"/>
        <v>0</v>
      </c>
      <c r="CN588" s="115">
        <f t="shared" si="218"/>
        <v>0</v>
      </c>
      <c r="CO588" s="115">
        <f t="shared" si="218"/>
        <v>0</v>
      </c>
      <c r="CP588" s="115">
        <f t="shared" si="218"/>
        <v>5000000</v>
      </c>
      <c r="CQ588" s="115">
        <f t="shared" si="218"/>
        <v>0</v>
      </c>
      <c r="CR588" s="115">
        <f t="shared" si="218"/>
        <v>0</v>
      </c>
      <c r="CS588" s="115">
        <f t="shared" si="218"/>
        <v>0</v>
      </c>
      <c r="CT588" s="115">
        <f t="shared" si="218"/>
        <v>0</v>
      </c>
      <c r="CU588" s="115">
        <f t="shared" si="218"/>
        <v>0</v>
      </c>
      <c r="CV588" s="115">
        <f t="shared" si="218"/>
        <v>0</v>
      </c>
      <c r="CW588" s="115">
        <f t="shared" ref="CW588:EB588" si="219">SUBTOTAL(9,CW585:CW587)</f>
        <v>0</v>
      </c>
      <c r="CX588" s="115">
        <f t="shared" si="219"/>
        <v>0</v>
      </c>
      <c r="CY588" s="115">
        <f t="shared" si="219"/>
        <v>0</v>
      </c>
      <c r="CZ588" s="115">
        <f t="shared" si="219"/>
        <v>458508.87</v>
      </c>
      <c r="DA588" s="115">
        <f t="shared" si="219"/>
        <v>1711195.9</v>
      </c>
      <c r="DB588" s="115">
        <f t="shared" si="219"/>
        <v>0</v>
      </c>
      <c r="DC588" s="115">
        <f t="shared" si="219"/>
        <v>0</v>
      </c>
      <c r="DD588" s="115">
        <f t="shared" si="219"/>
        <v>0</v>
      </c>
      <c r="DE588" s="115">
        <f t="shared" si="219"/>
        <v>21600</v>
      </c>
      <c r="DF588" s="115">
        <f t="shared" si="219"/>
        <v>0</v>
      </c>
      <c r="DG588" s="115">
        <f t="shared" si="219"/>
        <v>15222970.960000001</v>
      </c>
      <c r="DH588" s="115">
        <f t="shared" si="219"/>
        <v>3817516.22</v>
      </c>
      <c r="DI588" s="115">
        <f t="shared" si="219"/>
        <v>490232.69</v>
      </c>
      <c r="DJ588" s="115">
        <f t="shared" si="219"/>
        <v>0</v>
      </c>
      <c r="DK588" s="115">
        <f t="shared" si="219"/>
        <v>0</v>
      </c>
      <c r="DL588" s="115">
        <f t="shared" si="219"/>
        <v>0</v>
      </c>
      <c r="DM588" s="115">
        <f t="shared" si="219"/>
        <v>0</v>
      </c>
      <c r="DN588" s="115">
        <f t="shared" si="219"/>
        <v>0</v>
      </c>
      <c r="DO588" s="115">
        <f t="shared" si="219"/>
        <v>0</v>
      </c>
      <c r="DP588" s="115">
        <f t="shared" si="219"/>
        <v>5000000</v>
      </c>
      <c r="DQ588" s="115">
        <f t="shared" si="219"/>
        <v>0</v>
      </c>
      <c r="DR588" s="115">
        <f t="shared" si="219"/>
        <v>1000000</v>
      </c>
      <c r="DS588" s="115">
        <f t="shared" si="219"/>
        <v>0</v>
      </c>
      <c r="DT588" s="115">
        <f t="shared" si="219"/>
        <v>0</v>
      </c>
      <c r="DU588" s="115">
        <f t="shared" si="219"/>
        <v>0</v>
      </c>
      <c r="DV588" s="115">
        <f t="shared" si="219"/>
        <v>0</v>
      </c>
      <c r="DW588" s="115">
        <f t="shared" si="219"/>
        <v>0</v>
      </c>
      <c r="DX588" s="115">
        <f t="shared" si="219"/>
        <v>0</v>
      </c>
      <c r="DY588" s="115">
        <f t="shared" si="219"/>
        <v>0</v>
      </c>
      <c r="DZ588" s="115">
        <f t="shared" si="219"/>
        <v>0</v>
      </c>
      <c r="EA588" s="115">
        <f t="shared" si="219"/>
        <v>41121.480000000003</v>
      </c>
      <c r="EB588" s="115">
        <f t="shared" si="219"/>
        <v>0</v>
      </c>
      <c r="EC588" s="115">
        <f t="shared" ref="EC588:FH588" si="220">SUBTOTAL(9,EC585:EC587)</f>
        <v>0</v>
      </c>
      <c r="ED588" s="115">
        <f t="shared" si="220"/>
        <v>0</v>
      </c>
      <c r="EE588" s="115">
        <f t="shared" si="220"/>
        <v>1000000</v>
      </c>
      <c r="EF588" s="115">
        <f t="shared" si="220"/>
        <v>0</v>
      </c>
      <c r="EG588" s="115">
        <f t="shared" si="220"/>
        <v>0</v>
      </c>
      <c r="EH588" s="115">
        <f t="shared" si="220"/>
        <v>0</v>
      </c>
      <c r="EI588" s="115">
        <f t="shared" si="220"/>
        <v>784466.92</v>
      </c>
      <c r="EJ588" s="115">
        <f t="shared" si="220"/>
        <v>0</v>
      </c>
      <c r="EK588" s="115">
        <f t="shared" si="220"/>
        <v>1610872.02</v>
      </c>
      <c r="EL588" s="115">
        <f t="shared" si="220"/>
        <v>0</v>
      </c>
      <c r="EM588" s="115">
        <f t="shared" si="220"/>
        <v>167482.82</v>
      </c>
      <c r="EN588" s="115">
        <f t="shared" si="220"/>
        <v>0</v>
      </c>
      <c r="EO588" s="115">
        <f t="shared" si="220"/>
        <v>0</v>
      </c>
      <c r="EP588" s="115">
        <f t="shared" si="220"/>
        <v>2604122</v>
      </c>
      <c r="EQ588" s="115">
        <f t="shared" si="220"/>
        <v>0</v>
      </c>
      <c r="ER588" s="115">
        <f t="shared" si="220"/>
        <v>0</v>
      </c>
      <c r="ES588" s="115">
        <f t="shared" si="220"/>
        <v>0</v>
      </c>
      <c r="ET588" s="115">
        <f t="shared" si="220"/>
        <v>0</v>
      </c>
      <c r="EU588" s="115">
        <f t="shared" si="220"/>
        <v>0</v>
      </c>
      <c r="EV588" s="115">
        <f t="shared" si="220"/>
        <v>0</v>
      </c>
      <c r="EW588" s="115">
        <f t="shared" si="220"/>
        <v>0</v>
      </c>
      <c r="EX588" s="115">
        <f t="shared" si="220"/>
        <v>0</v>
      </c>
      <c r="EY588" s="115">
        <f t="shared" si="220"/>
        <v>0</v>
      </c>
      <c r="EZ588" s="115">
        <f t="shared" si="220"/>
        <v>0</v>
      </c>
      <c r="FA588" s="115">
        <f t="shared" si="220"/>
        <v>0</v>
      </c>
      <c r="FB588" s="115">
        <f t="shared" si="220"/>
        <v>0</v>
      </c>
      <c r="FC588" s="115">
        <f t="shared" si="220"/>
        <v>0</v>
      </c>
      <c r="FD588" s="115">
        <f t="shared" si="220"/>
        <v>0</v>
      </c>
      <c r="FE588" s="115">
        <f t="shared" si="220"/>
        <v>0</v>
      </c>
      <c r="FF588" s="115">
        <f t="shared" si="220"/>
        <v>0</v>
      </c>
      <c r="FG588" s="115">
        <f t="shared" si="220"/>
        <v>0</v>
      </c>
      <c r="FH588" s="115">
        <f t="shared" si="220"/>
        <v>0</v>
      </c>
      <c r="FI588" s="115">
        <f t="shared" ref="FI588:GI588" si="221">SUBTOTAL(9,FI585:FI587)</f>
        <v>0</v>
      </c>
      <c r="FJ588" s="115">
        <f t="shared" si="221"/>
        <v>0</v>
      </c>
      <c r="FK588" s="115">
        <f t="shared" si="221"/>
        <v>0</v>
      </c>
      <c r="FL588" s="115">
        <f t="shared" si="221"/>
        <v>0</v>
      </c>
      <c r="FM588" s="115">
        <f t="shared" si="221"/>
        <v>0</v>
      </c>
      <c r="FN588" s="115">
        <f t="shared" si="221"/>
        <v>0</v>
      </c>
      <c r="FO588" s="115">
        <f t="shared" si="221"/>
        <v>0</v>
      </c>
      <c r="FP588" s="115">
        <f t="shared" si="221"/>
        <v>0</v>
      </c>
      <c r="FQ588" s="115">
        <f t="shared" si="221"/>
        <v>0</v>
      </c>
      <c r="FR588" s="115">
        <f t="shared" si="221"/>
        <v>0</v>
      </c>
      <c r="FS588" s="115">
        <f t="shared" si="221"/>
        <v>0</v>
      </c>
      <c r="FT588" s="115">
        <f t="shared" si="221"/>
        <v>0</v>
      </c>
      <c r="FU588" s="115">
        <f t="shared" si="221"/>
        <v>0</v>
      </c>
      <c r="FV588" s="115">
        <f t="shared" si="221"/>
        <v>0</v>
      </c>
      <c r="FW588" s="115">
        <f t="shared" si="221"/>
        <v>0</v>
      </c>
      <c r="FX588" s="115">
        <f t="shared" si="221"/>
        <v>0</v>
      </c>
      <c r="FY588" s="115">
        <f t="shared" si="221"/>
        <v>0</v>
      </c>
      <c r="FZ588" s="115">
        <f t="shared" si="221"/>
        <v>0</v>
      </c>
      <c r="GA588" s="115">
        <f t="shared" si="221"/>
        <v>0</v>
      </c>
      <c r="GB588" s="115">
        <f t="shared" si="221"/>
        <v>0</v>
      </c>
      <c r="GC588" s="115">
        <f t="shared" si="221"/>
        <v>0</v>
      </c>
      <c r="GD588" s="115">
        <f t="shared" si="221"/>
        <v>0</v>
      </c>
      <c r="GE588" s="115">
        <f t="shared" si="221"/>
        <v>0.34</v>
      </c>
      <c r="GF588" s="115">
        <f t="shared" si="221"/>
        <v>0</v>
      </c>
      <c r="GG588" s="115">
        <f t="shared" si="221"/>
        <v>0</v>
      </c>
      <c r="GH588" s="115">
        <f t="shared" si="221"/>
        <v>0</v>
      </c>
      <c r="GI588" s="115">
        <f t="shared" si="221"/>
        <v>235509941.66000003</v>
      </c>
    </row>
    <row r="589" spans="1:191" ht="10.5" thickTop="1"/>
    <row r="590" spans="1:191" ht="11" thickBot="1">
      <c r="A590" s="10" t="s">
        <v>665</v>
      </c>
      <c r="B590" s="725" t="s">
        <v>671</v>
      </c>
      <c r="C590" s="725"/>
      <c r="D590" s="725"/>
      <c r="E590" s="115">
        <f t="shared" ref="E590:AJ590" si="222">SUBTOTAL(9,E574:E589)</f>
        <v>0</v>
      </c>
      <c r="F590" s="115">
        <f t="shared" si="222"/>
        <v>0</v>
      </c>
      <c r="G590" s="115">
        <f t="shared" si="222"/>
        <v>0</v>
      </c>
      <c r="H590" s="115">
        <f t="shared" si="222"/>
        <v>5063659.25</v>
      </c>
      <c r="I590" s="115">
        <f t="shared" si="222"/>
        <v>110481493.95999999</v>
      </c>
      <c r="J590" s="115">
        <f t="shared" si="222"/>
        <v>0</v>
      </c>
      <c r="K590" s="115">
        <f t="shared" si="222"/>
        <v>0</v>
      </c>
      <c r="L590" s="115">
        <f t="shared" si="222"/>
        <v>0</v>
      </c>
      <c r="M590" s="115">
        <f t="shared" si="222"/>
        <v>0</v>
      </c>
      <c r="N590" s="115">
        <f t="shared" si="222"/>
        <v>0</v>
      </c>
      <c r="O590" s="115">
        <f t="shared" si="222"/>
        <v>0</v>
      </c>
      <c r="P590" s="115">
        <f t="shared" si="222"/>
        <v>0</v>
      </c>
      <c r="Q590" s="115">
        <f t="shared" si="222"/>
        <v>0</v>
      </c>
      <c r="R590" s="115">
        <f t="shared" si="222"/>
        <v>0</v>
      </c>
      <c r="S590" s="115">
        <f t="shared" si="222"/>
        <v>0</v>
      </c>
      <c r="T590" s="115">
        <f t="shared" si="222"/>
        <v>932.32</v>
      </c>
      <c r="U590" s="115">
        <f t="shared" si="222"/>
        <v>4281349.88</v>
      </c>
      <c r="V590" s="115">
        <f t="shared" si="222"/>
        <v>59.66</v>
      </c>
      <c r="W590" s="115">
        <f t="shared" si="222"/>
        <v>137.51</v>
      </c>
      <c r="X590" s="115">
        <f t="shared" si="222"/>
        <v>256.5</v>
      </c>
      <c r="Y590" s="115">
        <f t="shared" si="222"/>
        <v>800.21</v>
      </c>
      <c r="Z590" s="115">
        <f t="shared" si="222"/>
        <v>0</v>
      </c>
      <c r="AA590" s="115">
        <f t="shared" si="222"/>
        <v>0</v>
      </c>
      <c r="AB590" s="115">
        <f t="shared" si="222"/>
        <v>1062419.25</v>
      </c>
      <c r="AC590" s="115">
        <f t="shared" si="222"/>
        <v>24334.14</v>
      </c>
      <c r="AD590" s="115">
        <f t="shared" si="222"/>
        <v>4267984.68</v>
      </c>
      <c r="AE590" s="115">
        <f t="shared" si="222"/>
        <v>131470.96</v>
      </c>
      <c r="AF590" s="115">
        <f t="shared" si="222"/>
        <v>5012315.5999999996</v>
      </c>
      <c r="AG590" s="115">
        <f t="shared" si="222"/>
        <v>3519513.42</v>
      </c>
      <c r="AH590" s="115">
        <f t="shared" si="222"/>
        <v>0</v>
      </c>
      <c r="AI590" s="115">
        <f t="shared" si="222"/>
        <v>0</v>
      </c>
      <c r="AJ590" s="115">
        <f t="shared" si="222"/>
        <v>0</v>
      </c>
      <c r="AK590" s="115">
        <f t="shared" ref="AK590:BP590" si="223">SUBTOTAL(9,AK574:AK589)</f>
        <v>1356077.08</v>
      </c>
      <c r="AL590" s="115">
        <f t="shared" si="223"/>
        <v>0</v>
      </c>
      <c r="AM590" s="115">
        <f t="shared" si="223"/>
        <v>105012.76</v>
      </c>
      <c r="AN590" s="115">
        <f t="shared" si="223"/>
        <v>151.19999999999999</v>
      </c>
      <c r="AO590" s="115">
        <f t="shared" si="223"/>
        <v>288599.24</v>
      </c>
      <c r="AP590" s="115">
        <f t="shared" si="223"/>
        <v>0</v>
      </c>
      <c r="AQ590" s="115">
        <f t="shared" si="223"/>
        <v>0</v>
      </c>
      <c r="AR590" s="115">
        <f t="shared" si="223"/>
        <v>0</v>
      </c>
      <c r="AS590" s="115">
        <f t="shared" si="223"/>
        <v>0</v>
      </c>
      <c r="AT590" s="115">
        <f t="shared" si="223"/>
        <v>12043.74</v>
      </c>
      <c r="AU590" s="115">
        <f t="shared" si="223"/>
        <v>0</v>
      </c>
      <c r="AV590" s="115">
        <f t="shared" si="223"/>
        <v>0</v>
      </c>
      <c r="AW590" s="115">
        <f t="shared" si="223"/>
        <v>0</v>
      </c>
      <c r="AX590" s="115">
        <f t="shared" si="223"/>
        <v>0</v>
      </c>
      <c r="AY590" s="115">
        <f t="shared" si="223"/>
        <v>11238726.17</v>
      </c>
      <c r="AZ590" s="115">
        <f t="shared" si="223"/>
        <v>0</v>
      </c>
      <c r="BA590" s="115">
        <f t="shared" si="223"/>
        <v>1252.05</v>
      </c>
      <c r="BB590" s="115">
        <f t="shared" si="223"/>
        <v>9614833.5800000001</v>
      </c>
      <c r="BC590" s="115">
        <f t="shared" si="223"/>
        <v>6905212.1799999997</v>
      </c>
      <c r="BD590" s="115">
        <f t="shared" si="223"/>
        <v>0</v>
      </c>
      <c r="BE590" s="115">
        <f t="shared" si="223"/>
        <v>124677.02</v>
      </c>
      <c r="BF590" s="115">
        <f t="shared" si="223"/>
        <v>11634.85</v>
      </c>
      <c r="BG590" s="115">
        <f t="shared" si="223"/>
        <v>401829.15</v>
      </c>
      <c r="BH590" s="115">
        <f t="shared" si="223"/>
        <v>651117.96</v>
      </c>
      <c r="BI590" s="115">
        <f t="shared" si="223"/>
        <v>0</v>
      </c>
      <c r="BJ590" s="115">
        <f t="shared" si="223"/>
        <v>48.6</v>
      </c>
      <c r="BK590" s="115">
        <f t="shared" si="223"/>
        <v>419413.1</v>
      </c>
      <c r="BL590" s="115">
        <f t="shared" si="223"/>
        <v>0</v>
      </c>
      <c r="BM590" s="115">
        <f t="shared" si="223"/>
        <v>635.62</v>
      </c>
      <c r="BN590" s="115">
        <f t="shared" si="223"/>
        <v>0</v>
      </c>
      <c r="BO590" s="115">
        <f t="shared" si="223"/>
        <v>0</v>
      </c>
      <c r="BP590" s="115">
        <f t="shared" si="223"/>
        <v>0</v>
      </c>
      <c r="BQ590" s="115">
        <f t="shared" ref="BQ590:CV590" si="224">SUBTOTAL(9,BQ574:BQ589)</f>
        <v>0</v>
      </c>
      <c r="BR590" s="115">
        <f t="shared" si="224"/>
        <v>0</v>
      </c>
      <c r="BS590" s="115">
        <f t="shared" si="224"/>
        <v>0</v>
      </c>
      <c r="BT590" s="115">
        <f t="shared" si="224"/>
        <v>0</v>
      </c>
      <c r="BU590" s="115">
        <f t="shared" si="224"/>
        <v>0</v>
      </c>
      <c r="BV590" s="115">
        <f t="shared" si="224"/>
        <v>15388018.75</v>
      </c>
      <c r="BW590" s="115">
        <f t="shared" si="224"/>
        <v>0</v>
      </c>
      <c r="BX590" s="115">
        <f t="shared" si="224"/>
        <v>2412305.1</v>
      </c>
      <c r="BY590" s="115">
        <f t="shared" si="224"/>
        <v>0</v>
      </c>
      <c r="BZ590" s="115">
        <f t="shared" si="224"/>
        <v>0</v>
      </c>
      <c r="CA590" s="115">
        <f t="shared" si="224"/>
        <v>6890029.4900000002</v>
      </c>
      <c r="CB590" s="115">
        <f t="shared" si="224"/>
        <v>8185986.3499999996</v>
      </c>
      <c r="CC590" s="115">
        <f t="shared" si="224"/>
        <v>0</v>
      </c>
      <c r="CD590" s="115">
        <f t="shared" si="224"/>
        <v>0</v>
      </c>
      <c r="CE590" s="115">
        <f t="shared" si="224"/>
        <v>0</v>
      </c>
      <c r="CF590" s="115">
        <f t="shared" si="224"/>
        <v>0</v>
      </c>
      <c r="CG590" s="115">
        <f t="shared" si="224"/>
        <v>0</v>
      </c>
      <c r="CH590" s="115">
        <f t="shared" si="224"/>
        <v>0</v>
      </c>
      <c r="CI590" s="115">
        <f t="shared" si="224"/>
        <v>0</v>
      </c>
      <c r="CJ590" s="115">
        <f t="shared" si="224"/>
        <v>0</v>
      </c>
      <c r="CK590" s="115">
        <f t="shared" si="224"/>
        <v>303073.09000000003</v>
      </c>
      <c r="CL590" s="115">
        <f t="shared" si="224"/>
        <v>0</v>
      </c>
      <c r="CM590" s="115">
        <f t="shared" si="224"/>
        <v>0</v>
      </c>
      <c r="CN590" s="115">
        <f t="shared" si="224"/>
        <v>0</v>
      </c>
      <c r="CO590" s="115">
        <f t="shared" si="224"/>
        <v>0</v>
      </c>
      <c r="CP590" s="115">
        <f t="shared" si="224"/>
        <v>5006451</v>
      </c>
      <c r="CQ590" s="115">
        <f t="shared" si="224"/>
        <v>0</v>
      </c>
      <c r="CR590" s="115">
        <f t="shared" si="224"/>
        <v>4831.05</v>
      </c>
      <c r="CS590" s="115">
        <f t="shared" si="224"/>
        <v>0</v>
      </c>
      <c r="CT590" s="115">
        <f t="shared" si="224"/>
        <v>0</v>
      </c>
      <c r="CU590" s="115">
        <f t="shared" si="224"/>
        <v>0</v>
      </c>
      <c r="CV590" s="115">
        <f t="shared" si="224"/>
        <v>0</v>
      </c>
      <c r="CW590" s="115">
        <f t="shared" ref="CW590:EB590" si="225">SUBTOTAL(9,CW574:CW589)</f>
        <v>0</v>
      </c>
      <c r="CX590" s="115">
        <f t="shared" si="225"/>
        <v>0</v>
      </c>
      <c r="CY590" s="115">
        <f t="shared" si="225"/>
        <v>25246.04</v>
      </c>
      <c r="CZ590" s="115">
        <f t="shared" si="225"/>
        <v>458508.87</v>
      </c>
      <c r="DA590" s="115">
        <f t="shared" si="225"/>
        <v>1737005.0399999998</v>
      </c>
      <c r="DB590" s="115">
        <f t="shared" si="225"/>
        <v>0</v>
      </c>
      <c r="DC590" s="115">
        <f t="shared" si="225"/>
        <v>0</v>
      </c>
      <c r="DD590" s="115">
        <f t="shared" si="225"/>
        <v>0</v>
      </c>
      <c r="DE590" s="115">
        <f t="shared" si="225"/>
        <v>21600</v>
      </c>
      <c r="DF590" s="115">
        <f t="shared" si="225"/>
        <v>102.99</v>
      </c>
      <c r="DG590" s="115">
        <f t="shared" si="225"/>
        <v>15537408.460000001</v>
      </c>
      <c r="DH590" s="115">
        <f t="shared" si="225"/>
        <v>5115232.4400000004</v>
      </c>
      <c r="DI590" s="115">
        <f t="shared" si="225"/>
        <v>492950.7</v>
      </c>
      <c r="DJ590" s="115">
        <f t="shared" si="225"/>
        <v>69304.100000000006</v>
      </c>
      <c r="DK590" s="115">
        <f t="shared" si="225"/>
        <v>0</v>
      </c>
      <c r="DL590" s="115">
        <f t="shared" si="225"/>
        <v>0</v>
      </c>
      <c r="DM590" s="115">
        <f t="shared" si="225"/>
        <v>591110.53</v>
      </c>
      <c r="DN590" s="115">
        <f t="shared" si="225"/>
        <v>1455.76</v>
      </c>
      <c r="DO590" s="115">
        <f t="shared" si="225"/>
        <v>0</v>
      </c>
      <c r="DP590" s="115">
        <f t="shared" si="225"/>
        <v>5000000</v>
      </c>
      <c r="DQ590" s="115">
        <f t="shared" si="225"/>
        <v>0</v>
      </c>
      <c r="DR590" s="115">
        <f t="shared" si="225"/>
        <v>1014147.28</v>
      </c>
      <c r="DS590" s="115">
        <f t="shared" si="225"/>
        <v>0</v>
      </c>
      <c r="DT590" s="115">
        <f t="shared" si="225"/>
        <v>0</v>
      </c>
      <c r="DU590" s="115">
        <f t="shared" si="225"/>
        <v>0</v>
      </c>
      <c r="DV590" s="115">
        <f t="shared" si="225"/>
        <v>0</v>
      </c>
      <c r="DW590" s="115">
        <f t="shared" si="225"/>
        <v>0</v>
      </c>
      <c r="DX590" s="115">
        <f t="shared" si="225"/>
        <v>0</v>
      </c>
      <c r="DY590" s="115">
        <f t="shared" si="225"/>
        <v>0</v>
      </c>
      <c r="DZ590" s="115">
        <f t="shared" si="225"/>
        <v>1014.64</v>
      </c>
      <c r="EA590" s="115">
        <f t="shared" si="225"/>
        <v>41121.480000000003</v>
      </c>
      <c r="EB590" s="115">
        <f t="shared" si="225"/>
        <v>0</v>
      </c>
      <c r="EC590" s="115">
        <f t="shared" ref="EC590:FH590" si="226">SUBTOTAL(9,EC574:EC589)</f>
        <v>6.96</v>
      </c>
      <c r="ED590" s="115">
        <f t="shared" si="226"/>
        <v>0</v>
      </c>
      <c r="EE590" s="115">
        <f t="shared" si="226"/>
        <v>1008907.12</v>
      </c>
      <c r="EF590" s="115">
        <f t="shared" si="226"/>
        <v>0</v>
      </c>
      <c r="EG590" s="115">
        <f t="shared" si="226"/>
        <v>0</v>
      </c>
      <c r="EH590" s="115">
        <f t="shared" si="226"/>
        <v>0</v>
      </c>
      <c r="EI590" s="115">
        <f t="shared" si="226"/>
        <v>784909.61</v>
      </c>
      <c r="EJ590" s="115">
        <f t="shared" si="226"/>
        <v>3342.58</v>
      </c>
      <c r="EK590" s="115">
        <f t="shared" si="226"/>
        <v>1630728.11</v>
      </c>
      <c r="EL590" s="115">
        <f t="shared" si="226"/>
        <v>0</v>
      </c>
      <c r="EM590" s="115">
        <f t="shared" si="226"/>
        <v>167482.82</v>
      </c>
      <c r="EN590" s="115">
        <f t="shared" si="226"/>
        <v>0</v>
      </c>
      <c r="EO590" s="115">
        <f t="shared" si="226"/>
        <v>0</v>
      </c>
      <c r="EP590" s="115">
        <f t="shared" si="226"/>
        <v>2607449.63</v>
      </c>
      <c r="EQ590" s="115">
        <f t="shared" si="226"/>
        <v>0</v>
      </c>
      <c r="ER590" s="115">
        <f t="shared" si="226"/>
        <v>0</v>
      </c>
      <c r="ES590" s="115">
        <f t="shared" si="226"/>
        <v>0</v>
      </c>
      <c r="ET590" s="115">
        <f t="shared" si="226"/>
        <v>0</v>
      </c>
      <c r="EU590" s="115">
        <f t="shared" si="226"/>
        <v>0</v>
      </c>
      <c r="EV590" s="115">
        <f t="shared" si="226"/>
        <v>0</v>
      </c>
      <c r="EW590" s="115">
        <f t="shared" si="226"/>
        <v>0</v>
      </c>
      <c r="EX590" s="115">
        <f t="shared" si="226"/>
        <v>0</v>
      </c>
      <c r="EY590" s="115">
        <f t="shared" si="226"/>
        <v>0</v>
      </c>
      <c r="EZ590" s="115">
        <f t="shared" si="226"/>
        <v>0</v>
      </c>
      <c r="FA590" s="115">
        <f t="shared" si="226"/>
        <v>0</v>
      </c>
      <c r="FB590" s="115">
        <f t="shared" si="226"/>
        <v>0</v>
      </c>
      <c r="FC590" s="115">
        <f t="shared" si="226"/>
        <v>0</v>
      </c>
      <c r="FD590" s="115">
        <f t="shared" si="226"/>
        <v>0</v>
      </c>
      <c r="FE590" s="115">
        <f t="shared" si="226"/>
        <v>0</v>
      </c>
      <c r="FF590" s="115">
        <f t="shared" si="226"/>
        <v>0</v>
      </c>
      <c r="FG590" s="115">
        <f t="shared" si="226"/>
        <v>0</v>
      </c>
      <c r="FH590" s="115">
        <f t="shared" si="226"/>
        <v>0</v>
      </c>
      <c r="FI590" s="115">
        <f t="shared" ref="FI590:GI590" si="227">SUBTOTAL(9,FI574:FI589)</f>
        <v>0</v>
      </c>
      <c r="FJ590" s="115">
        <f t="shared" si="227"/>
        <v>0</v>
      </c>
      <c r="FK590" s="115">
        <f t="shared" si="227"/>
        <v>0</v>
      </c>
      <c r="FL590" s="115">
        <f t="shared" si="227"/>
        <v>0</v>
      </c>
      <c r="FM590" s="115">
        <f t="shared" si="227"/>
        <v>0</v>
      </c>
      <c r="FN590" s="115">
        <f t="shared" si="227"/>
        <v>0</v>
      </c>
      <c r="FO590" s="115">
        <f t="shared" si="227"/>
        <v>0</v>
      </c>
      <c r="FP590" s="115">
        <f t="shared" si="227"/>
        <v>0</v>
      </c>
      <c r="FQ590" s="115">
        <f t="shared" si="227"/>
        <v>0</v>
      </c>
      <c r="FR590" s="115">
        <f t="shared" si="227"/>
        <v>0</v>
      </c>
      <c r="FS590" s="115">
        <f t="shared" si="227"/>
        <v>0</v>
      </c>
      <c r="FT590" s="115">
        <f t="shared" si="227"/>
        <v>0</v>
      </c>
      <c r="FU590" s="115">
        <f t="shared" si="227"/>
        <v>0</v>
      </c>
      <c r="FV590" s="115">
        <f t="shared" si="227"/>
        <v>0</v>
      </c>
      <c r="FW590" s="115">
        <f t="shared" si="227"/>
        <v>0</v>
      </c>
      <c r="FX590" s="115">
        <f t="shared" si="227"/>
        <v>0</v>
      </c>
      <c r="FY590" s="115">
        <f t="shared" si="227"/>
        <v>0</v>
      </c>
      <c r="FZ590" s="115">
        <f t="shared" si="227"/>
        <v>0</v>
      </c>
      <c r="GA590" s="115">
        <f t="shared" si="227"/>
        <v>0</v>
      </c>
      <c r="GB590" s="115">
        <f t="shared" si="227"/>
        <v>0</v>
      </c>
      <c r="GC590" s="115">
        <f t="shared" si="227"/>
        <v>0</v>
      </c>
      <c r="GD590" s="115">
        <f t="shared" si="227"/>
        <v>0</v>
      </c>
      <c r="GE590" s="115">
        <f t="shared" si="227"/>
        <v>0.34</v>
      </c>
      <c r="GF590" s="115">
        <f t="shared" si="227"/>
        <v>0</v>
      </c>
      <c r="GG590" s="115">
        <f t="shared" si="227"/>
        <v>0</v>
      </c>
      <c r="GH590" s="115">
        <f t="shared" si="227"/>
        <v>0</v>
      </c>
      <c r="GI590" s="115">
        <f t="shared" si="227"/>
        <v>239477721.97000003</v>
      </c>
    </row>
    <row r="591" spans="1:191" ht="10.5" thickTop="1"/>
    <row r="592" spans="1:191" ht="10.5">
      <c r="A592" s="7" t="s">
        <v>672</v>
      </c>
      <c r="B592" s="726" t="s">
        <v>673</v>
      </c>
      <c r="C592" s="726"/>
      <c r="D592" s="72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  <c r="AA592" s="116"/>
      <c r="AB592" s="116"/>
      <c r="AC592" s="116"/>
      <c r="AD592" s="116"/>
      <c r="AE592" s="116"/>
      <c r="AF592" s="116"/>
      <c r="AG592" s="116"/>
      <c r="AH592" s="116"/>
      <c r="AI592" s="116"/>
      <c r="AJ592" s="116"/>
      <c r="AK592" s="116"/>
      <c r="AL592" s="116"/>
      <c r="AM592" s="116"/>
      <c r="AN592" s="116"/>
      <c r="AO592" s="116"/>
      <c r="AP592" s="116"/>
      <c r="AQ592" s="116"/>
      <c r="AR592" s="116"/>
      <c r="AS592" s="116"/>
      <c r="AT592" s="116"/>
      <c r="AU592" s="116"/>
      <c r="AV592" s="116"/>
      <c r="AW592" s="116"/>
      <c r="AX592" s="116"/>
      <c r="AY592" s="116"/>
      <c r="AZ592" s="116"/>
      <c r="BA592" s="116"/>
      <c r="BB592" s="116"/>
      <c r="BC592" s="116"/>
      <c r="BD592" s="116"/>
      <c r="BE592" s="116"/>
      <c r="BF592" s="116"/>
      <c r="BG592" s="116"/>
      <c r="BH592" s="116"/>
      <c r="BI592" s="116"/>
      <c r="BJ592" s="116"/>
      <c r="BK592" s="116"/>
      <c r="BL592" s="116"/>
      <c r="BM592" s="116"/>
      <c r="BN592" s="116"/>
      <c r="BO592" s="116"/>
      <c r="BP592" s="116"/>
      <c r="BQ592" s="116"/>
      <c r="BR592" s="116"/>
      <c r="BS592" s="116"/>
      <c r="BT592" s="116"/>
      <c r="BU592" s="116"/>
      <c r="BV592" s="116"/>
      <c r="BW592" s="116"/>
      <c r="BX592" s="116"/>
      <c r="BY592" s="116"/>
      <c r="BZ592" s="116"/>
      <c r="CA592" s="116"/>
      <c r="CB592" s="116"/>
      <c r="CC592" s="116"/>
      <c r="CD592" s="116"/>
      <c r="CE592" s="116"/>
      <c r="CF592" s="116"/>
      <c r="CG592" s="116"/>
      <c r="CH592" s="116"/>
      <c r="CI592" s="116"/>
      <c r="CJ592" s="116"/>
      <c r="CK592" s="116"/>
      <c r="CL592" s="116"/>
      <c r="CM592" s="116"/>
      <c r="CN592" s="116"/>
      <c r="CO592" s="116"/>
      <c r="CP592" s="116"/>
      <c r="CQ592" s="116"/>
      <c r="CR592" s="116"/>
      <c r="CS592" s="116"/>
      <c r="CT592" s="116"/>
      <c r="CU592" s="116"/>
      <c r="CV592" s="116"/>
      <c r="CW592" s="116"/>
      <c r="CX592" s="116"/>
      <c r="CY592" s="116"/>
      <c r="CZ592" s="116"/>
      <c r="DA592" s="116"/>
      <c r="DB592" s="116"/>
      <c r="DC592" s="116"/>
      <c r="DD592" s="116"/>
      <c r="DE592" s="116"/>
      <c r="DF592" s="116"/>
      <c r="DG592" s="116"/>
      <c r="DH592" s="116"/>
      <c r="DI592" s="116"/>
      <c r="DJ592" s="116"/>
      <c r="DK592" s="116"/>
      <c r="DL592" s="116"/>
      <c r="DM592" s="116"/>
      <c r="DN592" s="116"/>
      <c r="DO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Y592" s="116"/>
      <c r="DZ592" s="116"/>
      <c r="EA592" s="116"/>
      <c r="EB592" s="116"/>
      <c r="EC592" s="116"/>
      <c r="ED592" s="116"/>
      <c r="EE592" s="116"/>
      <c r="EF592" s="116"/>
      <c r="EG592" s="116"/>
      <c r="EH592" s="116"/>
      <c r="EI592" s="116"/>
      <c r="EJ592" s="116"/>
      <c r="EK592" s="116"/>
      <c r="EL592" s="116"/>
      <c r="EM592" s="116"/>
      <c r="EN592" s="116"/>
      <c r="EO592" s="116"/>
      <c r="EP592" s="116"/>
      <c r="EQ592" s="116"/>
      <c r="ER592" s="116"/>
      <c r="ES592" s="116"/>
      <c r="ET592" s="116"/>
      <c r="EU592" s="116"/>
      <c r="EV592" s="116"/>
      <c r="EW592" s="116"/>
      <c r="EX592" s="116"/>
      <c r="EY592" s="116"/>
      <c r="EZ592" s="116"/>
      <c r="FA592" s="116"/>
      <c r="FB592" s="116"/>
      <c r="FC592" s="116"/>
      <c r="FD592" s="116"/>
      <c r="FE592" s="116"/>
      <c r="FF592" s="116"/>
      <c r="FG592" s="116"/>
      <c r="FH592" s="116"/>
      <c r="FI592" s="116"/>
      <c r="FJ592" s="116"/>
      <c r="FK592" s="116"/>
      <c r="FL592" s="116"/>
      <c r="FM592" s="116"/>
      <c r="FN592" s="116"/>
      <c r="FO592" s="116"/>
      <c r="FP592" s="116"/>
      <c r="FQ592" s="116"/>
      <c r="FR592" s="116"/>
      <c r="FS592" s="116"/>
      <c r="FT592" s="116"/>
      <c r="FU592" s="116"/>
      <c r="FV592" s="116"/>
      <c r="FW592" s="116"/>
      <c r="FX592" s="116"/>
      <c r="FY592" s="116"/>
      <c r="FZ592" s="116"/>
      <c r="GA592" s="116"/>
      <c r="GB592" s="116"/>
      <c r="GC592" s="116"/>
      <c r="GD592" s="116"/>
      <c r="GE592" s="116"/>
      <c r="GF592" s="116"/>
      <c r="GG592" s="116"/>
      <c r="GH592" s="116"/>
      <c r="GI592" s="116"/>
    </row>
    <row r="593" spans="1:191" ht="10.5">
      <c r="A593" s="726" t="s">
        <v>0</v>
      </c>
      <c r="B593" s="726"/>
      <c r="C593" s="8" t="s">
        <v>195</v>
      </c>
      <c r="D593" s="7" t="s">
        <v>196</v>
      </c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  <c r="AA593" s="116"/>
      <c r="AB593" s="116"/>
      <c r="AC593" s="116"/>
      <c r="AD593" s="116"/>
      <c r="AE593" s="116"/>
      <c r="AF593" s="116"/>
      <c r="AG593" s="116"/>
      <c r="AH593" s="116"/>
      <c r="AI593" s="116"/>
      <c r="AJ593" s="116"/>
      <c r="AK593" s="116"/>
      <c r="AL593" s="116"/>
      <c r="AM593" s="116"/>
      <c r="AN593" s="116"/>
      <c r="AO593" s="116"/>
      <c r="AP593" s="116"/>
      <c r="AQ593" s="116"/>
      <c r="AR593" s="116"/>
      <c r="AS593" s="116"/>
      <c r="AT593" s="116"/>
      <c r="AU593" s="116"/>
      <c r="AV593" s="116"/>
      <c r="AW593" s="116"/>
      <c r="AX593" s="116"/>
      <c r="AY593" s="116"/>
      <c r="AZ593" s="116"/>
      <c r="BA593" s="116"/>
      <c r="BB593" s="116"/>
      <c r="BC593" s="116"/>
      <c r="BD593" s="116"/>
      <c r="BE593" s="116"/>
      <c r="BF593" s="116"/>
      <c r="BG593" s="116"/>
      <c r="BH593" s="116"/>
      <c r="BI593" s="116"/>
      <c r="BJ593" s="116"/>
      <c r="BK593" s="116"/>
      <c r="BL593" s="116"/>
      <c r="BM593" s="116"/>
      <c r="BN593" s="116"/>
      <c r="BO593" s="116"/>
      <c r="BP593" s="116"/>
      <c r="BQ593" s="116"/>
      <c r="BR593" s="116"/>
      <c r="BS593" s="116"/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  <c r="EA593" s="116"/>
      <c r="EB593" s="116"/>
      <c r="EC593" s="116"/>
      <c r="ED593" s="116"/>
      <c r="EE593" s="116"/>
      <c r="EF593" s="116"/>
      <c r="EG593" s="116"/>
      <c r="EH593" s="116"/>
      <c r="EI593" s="116"/>
      <c r="EJ593" s="116"/>
      <c r="EK593" s="116"/>
      <c r="EL593" s="116"/>
      <c r="EM593" s="116"/>
      <c r="EN593" s="116"/>
      <c r="EO593" s="116"/>
      <c r="EP593" s="116"/>
      <c r="EQ593" s="116"/>
      <c r="ER593" s="116"/>
      <c r="ES593" s="116"/>
      <c r="ET593" s="116"/>
      <c r="EU593" s="116"/>
      <c r="EV593" s="116"/>
      <c r="EW593" s="116"/>
      <c r="EX593" s="116"/>
      <c r="EY593" s="116"/>
      <c r="EZ593" s="116"/>
      <c r="FA593" s="116"/>
      <c r="FB593" s="116"/>
      <c r="FC593" s="116"/>
      <c r="FD593" s="116"/>
      <c r="FE593" s="116"/>
      <c r="FF593" s="116"/>
      <c r="FG593" s="116"/>
      <c r="FH593" s="116"/>
      <c r="FI593" s="116"/>
      <c r="FJ593" s="116"/>
      <c r="FK593" s="116"/>
      <c r="FL593" s="116"/>
      <c r="FM593" s="116"/>
      <c r="FN593" s="116"/>
      <c r="FO593" s="116"/>
      <c r="FP593" s="116"/>
      <c r="FQ593" s="116"/>
      <c r="FR593" s="116"/>
      <c r="FS593" s="116"/>
      <c r="FT593" s="116"/>
      <c r="FU593" s="116"/>
      <c r="FV593" s="116"/>
      <c r="FW593" s="116"/>
      <c r="FX593" s="116"/>
      <c r="FY593" s="116"/>
      <c r="FZ593" s="116"/>
      <c r="GA593" s="116"/>
      <c r="GB593" s="116"/>
      <c r="GC593" s="116"/>
      <c r="GD593" s="116"/>
      <c r="GE593" s="116"/>
      <c r="GF593" s="116"/>
      <c r="GG593" s="116"/>
      <c r="GH593" s="116"/>
      <c r="GI593" s="116"/>
    </row>
    <row r="594" spans="1:191">
      <c r="A594" s="727" t="s">
        <v>0</v>
      </c>
      <c r="B594" s="727"/>
      <c r="C594" s="9" t="s">
        <v>233</v>
      </c>
      <c r="D594" t="s">
        <v>234</v>
      </c>
      <c r="E594" s="113">
        <v>0</v>
      </c>
      <c r="F594" s="113">
        <v>0</v>
      </c>
      <c r="G594" s="113">
        <v>0</v>
      </c>
      <c r="H594" s="113">
        <v>0</v>
      </c>
      <c r="I594" s="113">
        <v>0</v>
      </c>
      <c r="J594" s="113">
        <v>0</v>
      </c>
      <c r="K594" s="113">
        <v>0</v>
      </c>
      <c r="L594" s="113">
        <v>0</v>
      </c>
      <c r="M594" s="113">
        <v>0</v>
      </c>
      <c r="N594" s="113">
        <v>55863</v>
      </c>
      <c r="O594" s="113">
        <v>0</v>
      </c>
      <c r="P594" s="113">
        <v>0</v>
      </c>
      <c r="Q594" s="113">
        <v>0</v>
      </c>
      <c r="R594" s="113">
        <v>0</v>
      </c>
      <c r="S594" s="113">
        <v>0</v>
      </c>
      <c r="T594" s="113">
        <v>0</v>
      </c>
      <c r="U594" s="113">
        <v>0</v>
      </c>
      <c r="V594" s="113">
        <v>0</v>
      </c>
      <c r="W594" s="113">
        <v>2946</v>
      </c>
      <c r="X594" s="113">
        <v>0</v>
      </c>
      <c r="Y594" s="113">
        <v>0</v>
      </c>
      <c r="Z594" s="113">
        <v>0</v>
      </c>
      <c r="AA594" s="113">
        <v>0</v>
      </c>
      <c r="AB594" s="113">
        <v>0</v>
      </c>
      <c r="AC594" s="113">
        <v>0</v>
      </c>
      <c r="AD594" s="113">
        <v>0</v>
      </c>
      <c r="AE594" s="113">
        <v>0</v>
      </c>
      <c r="AF594" s="113">
        <v>0</v>
      </c>
      <c r="AG594" s="113">
        <v>0</v>
      </c>
      <c r="AH594" s="113">
        <v>0</v>
      </c>
      <c r="AI594" s="113">
        <v>0</v>
      </c>
      <c r="AJ594" s="113">
        <v>0</v>
      </c>
      <c r="AK594" s="113">
        <v>0</v>
      </c>
      <c r="AL594" s="113">
        <v>0</v>
      </c>
      <c r="AM594" s="113">
        <v>0</v>
      </c>
      <c r="AN594" s="113">
        <v>0</v>
      </c>
      <c r="AO594" s="113">
        <v>0</v>
      </c>
      <c r="AP594" s="113">
        <v>0</v>
      </c>
      <c r="AQ594" s="113">
        <v>0</v>
      </c>
      <c r="AR594" s="113">
        <v>0</v>
      </c>
      <c r="AS594" s="113">
        <v>0</v>
      </c>
      <c r="AT594" s="113">
        <v>0</v>
      </c>
      <c r="AU594" s="113">
        <v>0</v>
      </c>
      <c r="AV594" s="113">
        <v>0</v>
      </c>
      <c r="AW594" s="113">
        <v>0</v>
      </c>
      <c r="AX594" s="113">
        <v>0</v>
      </c>
      <c r="AY594" s="113">
        <v>0</v>
      </c>
      <c r="AZ594" s="113">
        <v>0</v>
      </c>
      <c r="BA594" s="113">
        <v>0</v>
      </c>
      <c r="BB594" s="113">
        <v>0</v>
      </c>
      <c r="BC594" s="113">
        <v>0</v>
      </c>
      <c r="BD594" s="113">
        <v>0</v>
      </c>
      <c r="BE594" s="113">
        <v>0</v>
      </c>
      <c r="BF594" s="113">
        <v>0</v>
      </c>
      <c r="BG594" s="113">
        <v>0</v>
      </c>
      <c r="BH594" s="113">
        <v>0</v>
      </c>
      <c r="BI594" s="113">
        <v>0</v>
      </c>
      <c r="BJ594" s="113">
        <v>0</v>
      </c>
      <c r="BK594" s="113">
        <v>0</v>
      </c>
      <c r="BL594" s="113">
        <v>0</v>
      </c>
      <c r="BM594" s="113">
        <v>0</v>
      </c>
      <c r="BN594" s="113">
        <v>0</v>
      </c>
      <c r="BO594" s="113">
        <v>0</v>
      </c>
      <c r="BP594" s="113">
        <v>0</v>
      </c>
      <c r="BQ594" s="113">
        <v>0</v>
      </c>
      <c r="BR594" s="113">
        <v>0</v>
      </c>
      <c r="BS594" s="113">
        <v>0</v>
      </c>
      <c r="BT594" s="113">
        <v>0</v>
      </c>
      <c r="BU594" s="113">
        <v>0</v>
      </c>
      <c r="BV594" s="113">
        <v>0</v>
      </c>
      <c r="BW594" s="113">
        <v>0</v>
      </c>
      <c r="BX594" s="113">
        <v>0</v>
      </c>
      <c r="BY594" s="113">
        <v>0</v>
      </c>
      <c r="BZ594" s="113">
        <v>0</v>
      </c>
      <c r="CA594" s="113">
        <v>0</v>
      </c>
      <c r="CB594" s="113">
        <v>0</v>
      </c>
      <c r="CC594" s="113">
        <v>0</v>
      </c>
      <c r="CD594" s="113">
        <v>0</v>
      </c>
      <c r="CE594" s="113">
        <v>0</v>
      </c>
      <c r="CF594" s="113">
        <v>0</v>
      </c>
      <c r="CG594" s="113">
        <v>0</v>
      </c>
      <c r="CH594" s="113">
        <v>0</v>
      </c>
      <c r="CI594" s="113">
        <v>0</v>
      </c>
      <c r="CJ594" s="113">
        <v>0</v>
      </c>
      <c r="CK594" s="113">
        <v>0</v>
      </c>
      <c r="CL594" s="113">
        <v>0</v>
      </c>
      <c r="CM594" s="113">
        <v>0</v>
      </c>
      <c r="CN594" s="113">
        <v>0</v>
      </c>
      <c r="CO594" s="113">
        <v>0</v>
      </c>
      <c r="CP594" s="113">
        <v>0</v>
      </c>
      <c r="CQ594" s="113">
        <v>0</v>
      </c>
      <c r="CR594" s="113">
        <v>0</v>
      </c>
      <c r="CS594" s="113">
        <v>0</v>
      </c>
      <c r="CT594" s="113">
        <v>0</v>
      </c>
      <c r="CU594" s="113">
        <v>0</v>
      </c>
      <c r="CV594" s="113">
        <v>0</v>
      </c>
      <c r="CW594" s="113">
        <v>0</v>
      </c>
      <c r="CX594" s="113">
        <v>0</v>
      </c>
      <c r="CY594" s="113">
        <v>0</v>
      </c>
      <c r="CZ594" s="113">
        <v>0</v>
      </c>
      <c r="DA594" s="113">
        <v>0</v>
      </c>
      <c r="DB594" s="113">
        <v>0</v>
      </c>
      <c r="DC594" s="113">
        <v>0</v>
      </c>
      <c r="DD594" s="113">
        <v>0</v>
      </c>
      <c r="DE594" s="113">
        <v>0</v>
      </c>
      <c r="DF594" s="113">
        <v>0</v>
      </c>
      <c r="DG594" s="113">
        <v>0</v>
      </c>
      <c r="DH594" s="113">
        <v>0</v>
      </c>
      <c r="DI594" s="113">
        <v>0</v>
      </c>
      <c r="DJ594" s="113">
        <v>0</v>
      </c>
      <c r="DK594" s="113">
        <v>0</v>
      </c>
      <c r="DL594" s="113">
        <v>0</v>
      </c>
      <c r="DM594" s="113">
        <v>0</v>
      </c>
      <c r="DN594" s="113">
        <v>0</v>
      </c>
      <c r="DO594" s="113">
        <v>0</v>
      </c>
      <c r="DP594" s="113">
        <v>0</v>
      </c>
      <c r="DQ594" s="113">
        <v>0</v>
      </c>
      <c r="DR594" s="113">
        <v>0</v>
      </c>
      <c r="DS594" s="113">
        <v>0</v>
      </c>
      <c r="DT594" s="113">
        <v>0</v>
      </c>
      <c r="DU594" s="113">
        <v>0</v>
      </c>
      <c r="DV594" s="113">
        <v>0</v>
      </c>
      <c r="DW594" s="113">
        <v>0</v>
      </c>
      <c r="DX594" s="113">
        <v>0</v>
      </c>
      <c r="DY594" s="113">
        <v>0</v>
      </c>
      <c r="DZ594" s="113">
        <v>0</v>
      </c>
      <c r="EA594" s="113">
        <v>0</v>
      </c>
      <c r="EB594" s="113">
        <v>0</v>
      </c>
      <c r="EC594" s="113">
        <v>0</v>
      </c>
      <c r="ED594" s="113">
        <v>0</v>
      </c>
      <c r="EE594" s="113">
        <v>0</v>
      </c>
      <c r="EF594" s="113">
        <v>0</v>
      </c>
      <c r="EG594" s="113">
        <v>0</v>
      </c>
      <c r="EH594" s="113">
        <v>0</v>
      </c>
      <c r="EI594" s="113">
        <v>0</v>
      </c>
      <c r="EJ594" s="113">
        <v>0</v>
      </c>
      <c r="EK594" s="113">
        <v>0</v>
      </c>
      <c r="EL594" s="113">
        <v>0</v>
      </c>
      <c r="EM594" s="113">
        <v>0</v>
      </c>
      <c r="EN594" s="113">
        <v>0</v>
      </c>
      <c r="EO594" s="113">
        <v>0</v>
      </c>
      <c r="EP594" s="113">
        <v>0</v>
      </c>
      <c r="EQ594" s="113">
        <v>0</v>
      </c>
      <c r="ER594" s="113">
        <v>0</v>
      </c>
      <c r="ES594" s="113">
        <v>0</v>
      </c>
      <c r="ET594" s="113">
        <v>0</v>
      </c>
      <c r="EU594" s="113">
        <v>0</v>
      </c>
      <c r="EV594" s="113">
        <v>0</v>
      </c>
      <c r="EW594" s="113">
        <v>0</v>
      </c>
      <c r="EX594" s="113">
        <v>0</v>
      </c>
      <c r="EY594" s="113">
        <v>0</v>
      </c>
      <c r="EZ594" s="113">
        <v>0</v>
      </c>
      <c r="FA594" s="113">
        <v>0</v>
      </c>
      <c r="FB594" s="113">
        <v>0</v>
      </c>
      <c r="FC594" s="113">
        <v>0</v>
      </c>
      <c r="FD594" s="113">
        <v>0</v>
      </c>
      <c r="FE594" s="113">
        <v>0</v>
      </c>
      <c r="FF594" s="113">
        <v>0</v>
      </c>
      <c r="FG594" s="113">
        <v>0</v>
      </c>
      <c r="FH594" s="113">
        <v>0</v>
      </c>
      <c r="FI594" s="113">
        <v>0</v>
      </c>
      <c r="FJ594" s="113">
        <v>77766.5</v>
      </c>
      <c r="FK594" s="113">
        <v>0</v>
      </c>
      <c r="FL594" s="113">
        <v>0</v>
      </c>
      <c r="FM594" s="113">
        <v>69943.740000000005</v>
      </c>
      <c r="FN594" s="113">
        <v>0</v>
      </c>
      <c r="FO594" s="113">
        <v>0</v>
      </c>
      <c r="FP594" s="113">
        <v>0</v>
      </c>
      <c r="FQ594" s="113">
        <v>0</v>
      </c>
      <c r="FR594" s="113">
        <v>0</v>
      </c>
      <c r="FS594" s="113">
        <v>0</v>
      </c>
      <c r="FT594" s="113">
        <v>0</v>
      </c>
      <c r="FU594" s="113">
        <v>0</v>
      </c>
      <c r="FV594" s="113">
        <v>0</v>
      </c>
      <c r="FW594" s="113">
        <v>0</v>
      </c>
      <c r="FX594" s="113">
        <v>0</v>
      </c>
      <c r="FY594" s="113">
        <v>0</v>
      </c>
      <c r="FZ594" s="113">
        <v>0</v>
      </c>
      <c r="GA594" s="113">
        <v>0</v>
      </c>
      <c r="GB594" s="113">
        <v>0</v>
      </c>
      <c r="GC594" s="113">
        <v>0</v>
      </c>
      <c r="GD594" s="113">
        <v>0</v>
      </c>
      <c r="GE594" s="113">
        <v>0</v>
      </c>
      <c r="GF594" s="113">
        <v>0</v>
      </c>
      <c r="GG594" s="113">
        <v>0</v>
      </c>
      <c r="GH594" s="113">
        <v>0</v>
      </c>
      <c r="GI594" s="113">
        <f>SUM(E594:GH594)</f>
        <v>206519.24</v>
      </c>
    </row>
    <row r="595" spans="1:191" ht="11" thickBot="1">
      <c r="A595" s="725" t="s">
        <v>0</v>
      </c>
      <c r="B595" s="725"/>
      <c r="C595" s="11" t="s">
        <v>195</v>
      </c>
      <c r="D595" s="10" t="s">
        <v>235</v>
      </c>
      <c r="E595" s="115">
        <f t="shared" ref="E595:AJ595" si="228">SUBTOTAL(9,E593:E594)</f>
        <v>0</v>
      </c>
      <c r="F595" s="115">
        <f t="shared" si="228"/>
        <v>0</v>
      </c>
      <c r="G595" s="115">
        <f t="shared" si="228"/>
        <v>0</v>
      </c>
      <c r="H595" s="115">
        <f t="shared" si="228"/>
        <v>0</v>
      </c>
      <c r="I595" s="115">
        <f t="shared" si="228"/>
        <v>0</v>
      </c>
      <c r="J595" s="115">
        <f t="shared" si="228"/>
        <v>0</v>
      </c>
      <c r="K595" s="115">
        <f t="shared" si="228"/>
        <v>0</v>
      </c>
      <c r="L595" s="115">
        <f t="shared" si="228"/>
        <v>0</v>
      </c>
      <c r="M595" s="115">
        <f t="shared" si="228"/>
        <v>0</v>
      </c>
      <c r="N595" s="115">
        <f t="shared" si="228"/>
        <v>55863</v>
      </c>
      <c r="O595" s="115">
        <f t="shared" si="228"/>
        <v>0</v>
      </c>
      <c r="P595" s="115">
        <f t="shared" si="228"/>
        <v>0</v>
      </c>
      <c r="Q595" s="115">
        <f t="shared" si="228"/>
        <v>0</v>
      </c>
      <c r="R595" s="115">
        <f t="shared" si="228"/>
        <v>0</v>
      </c>
      <c r="S595" s="115">
        <f t="shared" si="228"/>
        <v>0</v>
      </c>
      <c r="T595" s="115">
        <f t="shared" si="228"/>
        <v>0</v>
      </c>
      <c r="U595" s="115">
        <f t="shared" si="228"/>
        <v>0</v>
      </c>
      <c r="V595" s="115">
        <f t="shared" si="228"/>
        <v>0</v>
      </c>
      <c r="W595" s="115">
        <f t="shared" si="228"/>
        <v>2946</v>
      </c>
      <c r="X595" s="115">
        <f t="shared" si="228"/>
        <v>0</v>
      </c>
      <c r="Y595" s="115">
        <f t="shared" si="228"/>
        <v>0</v>
      </c>
      <c r="Z595" s="115">
        <f t="shared" si="228"/>
        <v>0</v>
      </c>
      <c r="AA595" s="115">
        <f t="shared" si="228"/>
        <v>0</v>
      </c>
      <c r="AB595" s="115">
        <f t="shared" si="228"/>
        <v>0</v>
      </c>
      <c r="AC595" s="115">
        <f t="shared" si="228"/>
        <v>0</v>
      </c>
      <c r="AD595" s="115">
        <f t="shared" si="228"/>
        <v>0</v>
      </c>
      <c r="AE595" s="115">
        <f t="shared" si="228"/>
        <v>0</v>
      </c>
      <c r="AF595" s="115">
        <f t="shared" si="228"/>
        <v>0</v>
      </c>
      <c r="AG595" s="115">
        <f t="shared" si="228"/>
        <v>0</v>
      </c>
      <c r="AH595" s="115">
        <f t="shared" si="228"/>
        <v>0</v>
      </c>
      <c r="AI595" s="115">
        <f t="shared" si="228"/>
        <v>0</v>
      </c>
      <c r="AJ595" s="115">
        <f t="shared" si="228"/>
        <v>0</v>
      </c>
      <c r="AK595" s="115">
        <f t="shared" ref="AK595:BP595" si="229">SUBTOTAL(9,AK593:AK594)</f>
        <v>0</v>
      </c>
      <c r="AL595" s="115">
        <f t="shared" si="229"/>
        <v>0</v>
      </c>
      <c r="AM595" s="115">
        <f t="shared" si="229"/>
        <v>0</v>
      </c>
      <c r="AN595" s="115">
        <f t="shared" si="229"/>
        <v>0</v>
      </c>
      <c r="AO595" s="115">
        <f t="shared" si="229"/>
        <v>0</v>
      </c>
      <c r="AP595" s="115">
        <f t="shared" si="229"/>
        <v>0</v>
      </c>
      <c r="AQ595" s="115">
        <f t="shared" si="229"/>
        <v>0</v>
      </c>
      <c r="AR595" s="115">
        <f t="shared" si="229"/>
        <v>0</v>
      </c>
      <c r="AS595" s="115">
        <f t="shared" si="229"/>
        <v>0</v>
      </c>
      <c r="AT595" s="115">
        <f t="shared" si="229"/>
        <v>0</v>
      </c>
      <c r="AU595" s="115">
        <f t="shared" si="229"/>
        <v>0</v>
      </c>
      <c r="AV595" s="115">
        <f t="shared" si="229"/>
        <v>0</v>
      </c>
      <c r="AW595" s="115">
        <f t="shared" si="229"/>
        <v>0</v>
      </c>
      <c r="AX595" s="115">
        <f t="shared" si="229"/>
        <v>0</v>
      </c>
      <c r="AY595" s="115">
        <f t="shared" si="229"/>
        <v>0</v>
      </c>
      <c r="AZ595" s="115">
        <f t="shared" si="229"/>
        <v>0</v>
      </c>
      <c r="BA595" s="115">
        <f t="shared" si="229"/>
        <v>0</v>
      </c>
      <c r="BB595" s="115">
        <f t="shared" si="229"/>
        <v>0</v>
      </c>
      <c r="BC595" s="115">
        <f t="shared" si="229"/>
        <v>0</v>
      </c>
      <c r="BD595" s="115">
        <f t="shared" si="229"/>
        <v>0</v>
      </c>
      <c r="BE595" s="115">
        <f t="shared" si="229"/>
        <v>0</v>
      </c>
      <c r="BF595" s="115">
        <f t="shared" si="229"/>
        <v>0</v>
      </c>
      <c r="BG595" s="115">
        <f t="shared" si="229"/>
        <v>0</v>
      </c>
      <c r="BH595" s="115">
        <f t="shared" si="229"/>
        <v>0</v>
      </c>
      <c r="BI595" s="115">
        <f t="shared" si="229"/>
        <v>0</v>
      </c>
      <c r="BJ595" s="115">
        <f t="shared" si="229"/>
        <v>0</v>
      </c>
      <c r="BK595" s="115">
        <f t="shared" si="229"/>
        <v>0</v>
      </c>
      <c r="BL595" s="115">
        <f t="shared" si="229"/>
        <v>0</v>
      </c>
      <c r="BM595" s="115">
        <f t="shared" si="229"/>
        <v>0</v>
      </c>
      <c r="BN595" s="115">
        <f t="shared" si="229"/>
        <v>0</v>
      </c>
      <c r="BO595" s="115">
        <f t="shared" si="229"/>
        <v>0</v>
      </c>
      <c r="BP595" s="115">
        <f t="shared" si="229"/>
        <v>0</v>
      </c>
      <c r="BQ595" s="115">
        <f t="shared" ref="BQ595:CV595" si="230">SUBTOTAL(9,BQ593:BQ594)</f>
        <v>0</v>
      </c>
      <c r="BR595" s="115">
        <f t="shared" si="230"/>
        <v>0</v>
      </c>
      <c r="BS595" s="115">
        <f t="shared" si="230"/>
        <v>0</v>
      </c>
      <c r="BT595" s="115">
        <f t="shared" si="230"/>
        <v>0</v>
      </c>
      <c r="BU595" s="115">
        <f t="shared" si="230"/>
        <v>0</v>
      </c>
      <c r="BV595" s="115">
        <f t="shared" si="230"/>
        <v>0</v>
      </c>
      <c r="BW595" s="115">
        <f t="shared" si="230"/>
        <v>0</v>
      </c>
      <c r="BX595" s="115">
        <f t="shared" si="230"/>
        <v>0</v>
      </c>
      <c r="BY595" s="115">
        <f t="shared" si="230"/>
        <v>0</v>
      </c>
      <c r="BZ595" s="115">
        <f t="shared" si="230"/>
        <v>0</v>
      </c>
      <c r="CA595" s="115">
        <f t="shared" si="230"/>
        <v>0</v>
      </c>
      <c r="CB595" s="115">
        <f t="shared" si="230"/>
        <v>0</v>
      </c>
      <c r="CC595" s="115">
        <f t="shared" si="230"/>
        <v>0</v>
      </c>
      <c r="CD595" s="115">
        <f t="shared" si="230"/>
        <v>0</v>
      </c>
      <c r="CE595" s="115">
        <f t="shared" si="230"/>
        <v>0</v>
      </c>
      <c r="CF595" s="115">
        <f t="shared" si="230"/>
        <v>0</v>
      </c>
      <c r="CG595" s="115">
        <f t="shared" si="230"/>
        <v>0</v>
      </c>
      <c r="CH595" s="115">
        <f t="shared" si="230"/>
        <v>0</v>
      </c>
      <c r="CI595" s="115">
        <f t="shared" si="230"/>
        <v>0</v>
      </c>
      <c r="CJ595" s="115">
        <f t="shared" si="230"/>
        <v>0</v>
      </c>
      <c r="CK595" s="115">
        <f t="shared" si="230"/>
        <v>0</v>
      </c>
      <c r="CL595" s="115">
        <f t="shared" si="230"/>
        <v>0</v>
      </c>
      <c r="CM595" s="115">
        <f t="shared" si="230"/>
        <v>0</v>
      </c>
      <c r="CN595" s="115">
        <f t="shared" si="230"/>
        <v>0</v>
      </c>
      <c r="CO595" s="115">
        <f t="shared" si="230"/>
        <v>0</v>
      </c>
      <c r="CP595" s="115">
        <f t="shared" si="230"/>
        <v>0</v>
      </c>
      <c r="CQ595" s="115">
        <f t="shared" si="230"/>
        <v>0</v>
      </c>
      <c r="CR595" s="115">
        <f t="shared" si="230"/>
        <v>0</v>
      </c>
      <c r="CS595" s="115">
        <f t="shared" si="230"/>
        <v>0</v>
      </c>
      <c r="CT595" s="115">
        <f t="shared" si="230"/>
        <v>0</v>
      </c>
      <c r="CU595" s="115">
        <f t="shared" si="230"/>
        <v>0</v>
      </c>
      <c r="CV595" s="115">
        <f t="shared" si="230"/>
        <v>0</v>
      </c>
      <c r="CW595" s="115">
        <f t="shared" ref="CW595:EB595" si="231">SUBTOTAL(9,CW593:CW594)</f>
        <v>0</v>
      </c>
      <c r="CX595" s="115">
        <f t="shared" si="231"/>
        <v>0</v>
      </c>
      <c r="CY595" s="115">
        <f t="shared" si="231"/>
        <v>0</v>
      </c>
      <c r="CZ595" s="115">
        <f t="shared" si="231"/>
        <v>0</v>
      </c>
      <c r="DA595" s="115">
        <f t="shared" si="231"/>
        <v>0</v>
      </c>
      <c r="DB595" s="115">
        <f t="shared" si="231"/>
        <v>0</v>
      </c>
      <c r="DC595" s="115">
        <f t="shared" si="231"/>
        <v>0</v>
      </c>
      <c r="DD595" s="115">
        <f t="shared" si="231"/>
        <v>0</v>
      </c>
      <c r="DE595" s="115">
        <f t="shared" si="231"/>
        <v>0</v>
      </c>
      <c r="DF595" s="115">
        <f t="shared" si="231"/>
        <v>0</v>
      </c>
      <c r="DG595" s="115">
        <f t="shared" si="231"/>
        <v>0</v>
      </c>
      <c r="DH595" s="115">
        <f t="shared" si="231"/>
        <v>0</v>
      </c>
      <c r="DI595" s="115">
        <f t="shared" si="231"/>
        <v>0</v>
      </c>
      <c r="DJ595" s="115">
        <f t="shared" si="231"/>
        <v>0</v>
      </c>
      <c r="DK595" s="115">
        <f t="shared" si="231"/>
        <v>0</v>
      </c>
      <c r="DL595" s="115">
        <f t="shared" si="231"/>
        <v>0</v>
      </c>
      <c r="DM595" s="115">
        <f t="shared" si="231"/>
        <v>0</v>
      </c>
      <c r="DN595" s="115">
        <f t="shared" si="231"/>
        <v>0</v>
      </c>
      <c r="DO595" s="115">
        <f t="shared" si="231"/>
        <v>0</v>
      </c>
      <c r="DP595" s="115">
        <f t="shared" si="231"/>
        <v>0</v>
      </c>
      <c r="DQ595" s="115">
        <f t="shared" si="231"/>
        <v>0</v>
      </c>
      <c r="DR595" s="115">
        <f t="shared" si="231"/>
        <v>0</v>
      </c>
      <c r="DS595" s="115">
        <f t="shared" si="231"/>
        <v>0</v>
      </c>
      <c r="DT595" s="115">
        <f t="shared" si="231"/>
        <v>0</v>
      </c>
      <c r="DU595" s="115">
        <f t="shared" si="231"/>
        <v>0</v>
      </c>
      <c r="DV595" s="115">
        <f t="shared" si="231"/>
        <v>0</v>
      </c>
      <c r="DW595" s="115">
        <f t="shared" si="231"/>
        <v>0</v>
      </c>
      <c r="DX595" s="115">
        <f t="shared" si="231"/>
        <v>0</v>
      </c>
      <c r="DY595" s="115">
        <f t="shared" si="231"/>
        <v>0</v>
      </c>
      <c r="DZ595" s="115">
        <f t="shared" si="231"/>
        <v>0</v>
      </c>
      <c r="EA595" s="115">
        <f t="shared" si="231"/>
        <v>0</v>
      </c>
      <c r="EB595" s="115">
        <f t="shared" si="231"/>
        <v>0</v>
      </c>
      <c r="EC595" s="115">
        <f t="shared" ref="EC595:FH595" si="232">SUBTOTAL(9,EC593:EC594)</f>
        <v>0</v>
      </c>
      <c r="ED595" s="115">
        <f t="shared" si="232"/>
        <v>0</v>
      </c>
      <c r="EE595" s="115">
        <f t="shared" si="232"/>
        <v>0</v>
      </c>
      <c r="EF595" s="115">
        <f t="shared" si="232"/>
        <v>0</v>
      </c>
      <c r="EG595" s="115">
        <f t="shared" si="232"/>
        <v>0</v>
      </c>
      <c r="EH595" s="115">
        <f t="shared" si="232"/>
        <v>0</v>
      </c>
      <c r="EI595" s="115">
        <f t="shared" si="232"/>
        <v>0</v>
      </c>
      <c r="EJ595" s="115">
        <f t="shared" si="232"/>
        <v>0</v>
      </c>
      <c r="EK595" s="115">
        <f t="shared" si="232"/>
        <v>0</v>
      </c>
      <c r="EL595" s="115">
        <f t="shared" si="232"/>
        <v>0</v>
      </c>
      <c r="EM595" s="115">
        <f t="shared" si="232"/>
        <v>0</v>
      </c>
      <c r="EN595" s="115">
        <f t="shared" si="232"/>
        <v>0</v>
      </c>
      <c r="EO595" s="115">
        <f t="shared" si="232"/>
        <v>0</v>
      </c>
      <c r="EP595" s="115">
        <f t="shared" si="232"/>
        <v>0</v>
      </c>
      <c r="EQ595" s="115">
        <f t="shared" si="232"/>
        <v>0</v>
      </c>
      <c r="ER595" s="115">
        <f t="shared" si="232"/>
        <v>0</v>
      </c>
      <c r="ES595" s="115">
        <f t="shared" si="232"/>
        <v>0</v>
      </c>
      <c r="ET595" s="115">
        <f t="shared" si="232"/>
        <v>0</v>
      </c>
      <c r="EU595" s="115">
        <f t="shared" si="232"/>
        <v>0</v>
      </c>
      <c r="EV595" s="115">
        <f t="shared" si="232"/>
        <v>0</v>
      </c>
      <c r="EW595" s="115">
        <f t="shared" si="232"/>
        <v>0</v>
      </c>
      <c r="EX595" s="115">
        <f t="shared" si="232"/>
        <v>0</v>
      </c>
      <c r="EY595" s="115">
        <f t="shared" si="232"/>
        <v>0</v>
      </c>
      <c r="EZ595" s="115">
        <f t="shared" si="232"/>
        <v>0</v>
      </c>
      <c r="FA595" s="115">
        <f t="shared" si="232"/>
        <v>0</v>
      </c>
      <c r="FB595" s="115">
        <f t="shared" si="232"/>
        <v>0</v>
      </c>
      <c r="FC595" s="115">
        <f t="shared" si="232"/>
        <v>0</v>
      </c>
      <c r="FD595" s="115">
        <f t="shared" si="232"/>
        <v>0</v>
      </c>
      <c r="FE595" s="115">
        <f t="shared" si="232"/>
        <v>0</v>
      </c>
      <c r="FF595" s="115">
        <f t="shared" si="232"/>
        <v>0</v>
      </c>
      <c r="FG595" s="115">
        <f t="shared" si="232"/>
        <v>0</v>
      </c>
      <c r="FH595" s="115">
        <f t="shared" si="232"/>
        <v>0</v>
      </c>
      <c r="FI595" s="115">
        <f t="shared" ref="FI595:GI595" si="233">SUBTOTAL(9,FI593:FI594)</f>
        <v>0</v>
      </c>
      <c r="FJ595" s="115">
        <f t="shared" si="233"/>
        <v>77766.5</v>
      </c>
      <c r="FK595" s="115">
        <f t="shared" si="233"/>
        <v>0</v>
      </c>
      <c r="FL595" s="115">
        <f t="shared" si="233"/>
        <v>0</v>
      </c>
      <c r="FM595" s="115">
        <f t="shared" si="233"/>
        <v>69943.740000000005</v>
      </c>
      <c r="FN595" s="115">
        <f t="shared" si="233"/>
        <v>0</v>
      </c>
      <c r="FO595" s="115">
        <f t="shared" si="233"/>
        <v>0</v>
      </c>
      <c r="FP595" s="115">
        <f t="shared" si="233"/>
        <v>0</v>
      </c>
      <c r="FQ595" s="115">
        <f t="shared" si="233"/>
        <v>0</v>
      </c>
      <c r="FR595" s="115">
        <f t="shared" si="233"/>
        <v>0</v>
      </c>
      <c r="FS595" s="115">
        <f t="shared" si="233"/>
        <v>0</v>
      </c>
      <c r="FT595" s="115">
        <f t="shared" si="233"/>
        <v>0</v>
      </c>
      <c r="FU595" s="115">
        <f t="shared" si="233"/>
        <v>0</v>
      </c>
      <c r="FV595" s="115">
        <f t="shared" si="233"/>
        <v>0</v>
      </c>
      <c r="FW595" s="115">
        <f t="shared" si="233"/>
        <v>0</v>
      </c>
      <c r="FX595" s="115">
        <f t="shared" si="233"/>
        <v>0</v>
      </c>
      <c r="FY595" s="115">
        <f t="shared" si="233"/>
        <v>0</v>
      </c>
      <c r="FZ595" s="115">
        <f t="shared" si="233"/>
        <v>0</v>
      </c>
      <c r="GA595" s="115">
        <f t="shared" si="233"/>
        <v>0</v>
      </c>
      <c r="GB595" s="115">
        <f t="shared" si="233"/>
        <v>0</v>
      </c>
      <c r="GC595" s="115">
        <f t="shared" si="233"/>
        <v>0</v>
      </c>
      <c r="GD595" s="115">
        <f t="shared" si="233"/>
        <v>0</v>
      </c>
      <c r="GE595" s="115">
        <f t="shared" si="233"/>
        <v>0</v>
      </c>
      <c r="GF595" s="115">
        <f t="shared" si="233"/>
        <v>0</v>
      </c>
      <c r="GG595" s="115">
        <f t="shared" si="233"/>
        <v>0</v>
      </c>
      <c r="GH595" s="115">
        <f t="shared" si="233"/>
        <v>0</v>
      </c>
      <c r="GI595" s="115">
        <f t="shared" si="233"/>
        <v>206519.24</v>
      </c>
    </row>
    <row r="596" spans="1:191" ht="10.5" thickTop="1"/>
    <row r="597" spans="1:191" ht="10.5">
      <c r="A597" s="726" t="s">
        <v>0</v>
      </c>
      <c r="B597" s="726"/>
      <c r="C597" s="8" t="s">
        <v>236</v>
      </c>
      <c r="D597" s="7" t="s">
        <v>237</v>
      </c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  <c r="AA597" s="116"/>
      <c r="AB597" s="116"/>
      <c r="AC597" s="116"/>
      <c r="AD597" s="116"/>
      <c r="AE597" s="116"/>
      <c r="AF597" s="116"/>
      <c r="AG597" s="116"/>
      <c r="AH597" s="116"/>
      <c r="AI597" s="116"/>
      <c r="AJ597" s="116"/>
      <c r="AK597" s="116"/>
      <c r="AL597" s="116"/>
      <c r="AM597" s="116"/>
      <c r="AN597" s="116"/>
      <c r="AO597" s="116"/>
      <c r="AP597" s="116"/>
      <c r="AQ597" s="116"/>
      <c r="AR597" s="116"/>
      <c r="AS597" s="116"/>
      <c r="AT597" s="116"/>
      <c r="AU597" s="116"/>
      <c r="AV597" s="116"/>
      <c r="AW597" s="116"/>
      <c r="AX597" s="116"/>
      <c r="AY597" s="116"/>
      <c r="AZ597" s="116"/>
      <c r="BA597" s="116"/>
      <c r="BB597" s="116"/>
      <c r="BC597" s="116"/>
      <c r="BD597" s="116"/>
      <c r="BE597" s="116"/>
      <c r="BF597" s="116"/>
      <c r="BG597" s="116"/>
      <c r="BH597" s="116"/>
      <c r="BI597" s="116"/>
      <c r="BJ597" s="116"/>
      <c r="BK597" s="116"/>
      <c r="BL597" s="116"/>
      <c r="BM597" s="116"/>
      <c r="BN597" s="116"/>
      <c r="BO597" s="116"/>
      <c r="BP597" s="116"/>
      <c r="BQ597" s="116"/>
      <c r="BR597" s="116"/>
      <c r="BS597" s="116"/>
      <c r="BT597" s="116"/>
      <c r="BU597" s="116"/>
      <c r="BV597" s="116"/>
      <c r="BW597" s="116"/>
      <c r="BX597" s="116"/>
      <c r="BY597" s="116"/>
      <c r="BZ597" s="116"/>
      <c r="CA597" s="116"/>
      <c r="CB597" s="116"/>
      <c r="CC597" s="116"/>
      <c r="CD597" s="116"/>
      <c r="CE597" s="116"/>
      <c r="CF597" s="116"/>
      <c r="CG597" s="116"/>
      <c r="CH597" s="116"/>
      <c r="CI597" s="116"/>
      <c r="CJ597" s="116"/>
      <c r="CK597" s="116"/>
      <c r="CL597" s="116"/>
      <c r="CM597" s="116"/>
      <c r="CN597" s="116"/>
      <c r="CO597" s="116"/>
      <c r="CP597" s="116"/>
      <c r="CQ597" s="116"/>
      <c r="CR597" s="116"/>
      <c r="CS597" s="116"/>
      <c r="CT597" s="116"/>
      <c r="CU597" s="116"/>
      <c r="CV597" s="116"/>
      <c r="CW597" s="116"/>
      <c r="CX597" s="116"/>
      <c r="CY597" s="116"/>
      <c r="CZ597" s="116"/>
      <c r="DA597" s="116"/>
      <c r="DB597" s="116"/>
      <c r="DC597" s="116"/>
      <c r="DD597" s="116"/>
      <c r="DE597" s="116"/>
      <c r="DF597" s="116"/>
      <c r="DG597" s="116"/>
      <c r="DH597" s="116"/>
      <c r="DI597" s="116"/>
      <c r="DJ597" s="116"/>
      <c r="DK597" s="116"/>
      <c r="DL597" s="116"/>
      <c r="DM597" s="116"/>
      <c r="DN597" s="116"/>
      <c r="DO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Y597" s="116"/>
      <c r="DZ597" s="116"/>
      <c r="EA597" s="116"/>
      <c r="EB597" s="116"/>
      <c r="EC597" s="116"/>
      <c r="ED597" s="116"/>
      <c r="EE597" s="116"/>
      <c r="EF597" s="116"/>
      <c r="EG597" s="116"/>
      <c r="EH597" s="116"/>
      <c r="EI597" s="116"/>
      <c r="EJ597" s="116"/>
      <c r="EK597" s="116"/>
      <c r="EL597" s="116"/>
      <c r="EM597" s="116"/>
      <c r="EN597" s="116"/>
      <c r="EO597" s="116"/>
      <c r="EP597" s="116"/>
      <c r="EQ597" s="116"/>
      <c r="ER597" s="116"/>
      <c r="ES597" s="116"/>
      <c r="ET597" s="116"/>
      <c r="EU597" s="116"/>
      <c r="EV597" s="116"/>
      <c r="EW597" s="116"/>
      <c r="EX597" s="116"/>
      <c r="EY597" s="116"/>
      <c r="EZ597" s="116"/>
      <c r="FA597" s="116"/>
      <c r="FB597" s="116"/>
      <c r="FC597" s="116"/>
      <c r="FD597" s="116"/>
      <c r="FE597" s="116"/>
      <c r="FF597" s="116"/>
      <c r="FG597" s="116"/>
      <c r="FH597" s="116"/>
      <c r="FI597" s="116"/>
      <c r="FJ597" s="116"/>
      <c r="FK597" s="116"/>
      <c r="FL597" s="116"/>
      <c r="FM597" s="116"/>
      <c r="FN597" s="116"/>
      <c r="FO597" s="116"/>
      <c r="FP597" s="116"/>
      <c r="FQ597" s="116"/>
      <c r="FR597" s="116"/>
      <c r="FS597" s="116"/>
      <c r="FT597" s="116"/>
      <c r="FU597" s="116"/>
      <c r="FV597" s="116"/>
      <c r="FW597" s="116"/>
      <c r="FX597" s="116"/>
      <c r="FY597" s="116"/>
      <c r="FZ597" s="116"/>
      <c r="GA597" s="116"/>
      <c r="GB597" s="116"/>
      <c r="GC597" s="116"/>
      <c r="GD597" s="116"/>
      <c r="GE597" s="116"/>
      <c r="GF597" s="116"/>
      <c r="GG597" s="116"/>
      <c r="GH597" s="116"/>
      <c r="GI597" s="116"/>
    </row>
    <row r="598" spans="1:191">
      <c r="A598" s="727" t="s">
        <v>0</v>
      </c>
      <c r="B598" s="727"/>
      <c r="C598" s="9" t="s">
        <v>674</v>
      </c>
      <c r="D598" t="s">
        <v>675</v>
      </c>
      <c r="E598" s="113">
        <v>87246</v>
      </c>
      <c r="F598" s="113">
        <v>284193</v>
      </c>
      <c r="G598" s="113">
        <v>220669.7</v>
      </c>
      <c r="H598" s="113">
        <v>0</v>
      </c>
      <c r="I598" s="113">
        <v>0</v>
      </c>
      <c r="J598" s="113">
        <v>295604</v>
      </c>
      <c r="K598" s="113">
        <v>71416.23</v>
      </c>
      <c r="L598" s="113">
        <v>65464</v>
      </c>
      <c r="M598" s="113">
        <v>133261</v>
      </c>
      <c r="N598" s="113">
        <v>220136</v>
      </c>
      <c r="O598" s="113">
        <v>0</v>
      </c>
      <c r="P598" s="113">
        <v>24667.5</v>
      </c>
      <c r="Q598" s="113">
        <v>0</v>
      </c>
      <c r="R598" s="113">
        <v>253178.25</v>
      </c>
      <c r="S598" s="113">
        <v>0</v>
      </c>
      <c r="T598" s="113">
        <v>0</v>
      </c>
      <c r="U598" s="113">
        <v>0</v>
      </c>
      <c r="V598" s="113">
        <v>0</v>
      </c>
      <c r="W598" s="113">
        <v>1198.74</v>
      </c>
      <c r="X598" s="113">
        <v>0</v>
      </c>
      <c r="Y598" s="113">
        <v>0</v>
      </c>
      <c r="Z598" s="113">
        <v>0</v>
      </c>
      <c r="AA598" s="113">
        <v>149091</v>
      </c>
      <c r="AB598" s="113">
        <v>0</v>
      </c>
      <c r="AC598" s="113">
        <v>0</v>
      </c>
      <c r="AD598" s="113">
        <v>0</v>
      </c>
      <c r="AE598" s="113">
        <v>0</v>
      </c>
      <c r="AF598" s="113">
        <v>0</v>
      </c>
      <c r="AG598" s="113">
        <v>0</v>
      </c>
      <c r="AH598" s="113">
        <v>147802</v>
      </c>
      <c r="AI598" s="113">
        <v>0</v>
      </c>
      <c r="AJ598" s="113">
        <v>514271</v>
      </c>
      <c r="AK598" s="113">
        <v>0</v>
      </c>
      <c r="AL598" s="113">
        <v>23652.25</v>
      </c>
      <c r="AM598" s="113">
        <v>0</v>
      </c>
      <c r="AN598" s="113">
        <v>0</v>
      </c>
      <c r="AO598" s="113">
        <v>0</v>
      </c>
      <c r="AP598" s="113">
        <v>0</v>
      </c>
      <c r="AQ598" s="113">
        <v>19050.5</v>
      </c>
      <c r="AR598" s="113">
        <v>0</v>
      </c>
      <c r="AS598" s="113">
        <v>0</v>
      </c>
      <c r="AT598" s="113">
        <v>0</v>
      </c>
      <c r="AU598" s="113">
        <v>0</v>
      </c>
      <c r="AV598" s="113">
        <v>248760.75</v>
      </c>
      <c r="AW598" s="113">
        <v>0</v>
      </c>
      <c r="AX598" s="113">
        <v>133998</v>
      </c>
      <c r="AY598" s="113">
        <v>0</v>
      </c>
      <c r="AZ598" s="113">
        <v>0</v>
      </c>
      <c r="BA598" s="113">
        <v>0</v>
      </c>
      <c r="BB598" s="113">
        <v>0</v>
      </c>
      <c r="BC598" s="113">
        <v>0</v>
      </c>
      <c r="BD598" s="113">
        <v>122954</v>
      </c>
      <c r="BE598" s="113">
        <v>0</v>
      </c>
      <c r="BF598" s="113">
        <v>0</v>
      </c>
      <c r="BG598" s="113">
        <v>0</v>
      </c>
      <c r="BH598" s="113">
        <v>8663.7900000000009</v>
      </c>
      <c r="BI598" s="113">
        <v>107952.75</v>
      </c>
      <c r="BJ598" s="113">
        <v>0</v>
      </c>
      <c r="BK598" s="113">
        <v>0</v>
      </c>
      <c r="BL598" s="113">
        <v>248208</v>
      </c>
      <c r="BM598" s="113">
        <v>0</v>
      </c>
      <c r="BN598" s="113">
        <v>147250</v>
      </c>
      <c r="BO598" s="113">
        <v>0</v>
      </c>
      <c r="BP598" s="113">
        <v>0</v>
      </c>
      <c r="BQ598" s="113">
        <v>0</v>
      </c>
      <c r="BR598" s="113">
        <v>114661</v>
      </c>
      <c r="BS598" s="113">
        <v>277566</v>
      </c>
      <c r="BT598" s="113">
        <v>21627</v>
      </c>
      <c r="BU598" s="113">
        <v>0</v>
      </c>
      <c r="BV598" s="113">
        <v>0</v>
      </c>
      <c r="BW598" s="113">
        <v>116328</v>
      </c>
      <c r="BX598" s="113">
        <v>0</v>
      </c>
      <c r="BY598" s="113">
        <v>0</v>
      </c>
      <c r="BZ598" s="113">
        <v>0</v>
      </c>
      <c r="CA598" s="113">
        <v>0</v>
      </c>
      <c r="CB598" s="113">
        <v>0</v>
      </c>
      <c r="CC598" s="113">
        <v>0</v>
      </c>
      <c r="CD598" s="113">
        <v>0</v>
      </c>
      <c r="CE598" s="113">
        <v>0</v>
      </c>
      <c r="CF598" s="113">
        <v>108961</v>
      </c>
      <c r="CG598" s="113">
        <v>0</v>
      </c>
      <c r="CH598" s="113">
        <v>676706</v>
      </c>
      <c r="CI598" s="113">
        <v>178391</v>
      </c>
      <c r="CJ598" s="113">
        <v>0</v>
      </c>
      <c r="CK598" s="113">
        <v>3709.51</v>
      </c>
      <c r="CL598" s="113">
        <v>558814</v>
      </c>
      <c r="CM598" s="113">
        <v>250695.96</v>
      </c>
      <c r="CN598" s="113">
        <v>314379</v>
      </c>
      <c r="CO598" s="113">
        <v>0</v>
      </c>
      <c r="CP598" s="113">
        <v>0</v>
      </c>
      <c r="CQ598" s="113">
        <v>0</v>
      </c>
      <c r="CR598" s="113">
        <v>0</v>
      </c>
      <c r="CS598" s="113">
        <v>217930</v>
      </c>
      <c r="CT598" s="113">
        <v>92583.5</v>
      </c>
      <c r="CU598" s="113">
        <v>0</v>
      </c>
      <c r="CV598" s="113">
        <v>113451.48</v>
      </c>
      <c r="CW598" s="113">
        <v>338490.75</v>
      </c>
      <c r="CX598" s="113">
        <v>0</v>
      </c>
      <c r="CY598" s="113">
        <v>0</v>
      </c>
      <c r="CZ598" s="113">
        <v>0</v>
      </c>
      <c r="DA598" s="113">
        <v>0</v>
      </c>
      <c r="DB598" s="113">
        <v>0</v>
      </c>
      <c r="DC598" s="113">
        <v>0</v>
      </c>
      <c r="DD598" s="113">
        <v>0</v>
      </c>
      <c r="DE598" s="113">
        <v>56323</v>
      </c>
      <c r="DF598" s="113">
        <v>0</v>
      </c>
      <c r="DG598" s="113">
        <v>0</v>
      </c>
      <c r="DH598" s="113">
        <v>2182557.9500000002</v>
      </c>
      <c r="DI598" s="113">
        <v>0</v>
      </c>
      <c r="DJ598" s="113">
        <v>0</v>
      </c>
      <c r="DK598" s="113">
        <v>0</v>
      </c>
      <c r="DL598" s="113">
        <v>58900</v>
      </c>
      <c r="DM598" s="113">
        <v>0</v>
      </c>
      <c r="DN598" s="113">
        <v>0</v>
      </c>
      <c r="DO598" s="113">
        <v>199229</v>
      </c>
      <c r="DP598" s="113">
        <v>0</v>
      </c>
      <c r="DQ598" s="113">
        <v>36813</v>
      </c>
      <c r="DR598" s="113">
        <v>0</v>
      </c>
      <c r="DS598" s="113">
        <v>101041</v>
      </c>
      <c r="DT598" s="113">
        <v>111542.25</v>
      </c>
      <c r="DU598" s="113">
        <v>203205</v>
      </c>
      <c r="DV598" s="113">
        <v>0</v>
      </c>
      <c r="DW598" s="113">
        <v>73625</v>
      </c>
      <c r="DX598" s="113">
        <v>245999.25</v>
      </c>
      <c r="DY598" s="113">
        <v>0</v>
      </c>
      <c r="DZ598" s="113">
        <v>152312</v>
      </c>
      <c r="EA598" s="113">
        <v>101553.89</v>
      </c>
      <c r="EB598" s="113">
        <v>119641</v>
      </c>
      <c r="EC598" s="113">
        <v>0</v>
      </c>
      <c r="ED598" s="113">
        <v>84301</v>
      </c>
      <c r="EE598" s="113">
        <v>0</v>
      </c>
      <c r="EF598" s="113">
        <v>90282.75</v>
      </c>
      <c r="EG598" s="113">
        <v>194360</v>
      </c>
      <c r="EH598" s="113">
        <v>156453</v>
      </c>
      <c r="EI598" s="113">
        <v>0</v>
      </c>
      <c r="EJ598" s="113">
        <v>0</v>
      </c>
      <c r="EK598" s="113">
        <v>0</v>
      </c>
      <c r="EL598" s="113">
        <v>307570</v>
      </c>
      <c r="EM598" s="113">
        <v>0</v>
      </c>
      <c r="EN598" s="113">
        <v>0</v>
      </c>
      <c r="EO598" s="113">
        <v>19143</v>
      </c>
      <c r="EP598" s="113">
        <v>0</v>
      </c>
      <c r="EQ598" s="113">
        <v>0</v>
      </c>
      <c r="ER598" s="113">
        <v>0</v>
      </c>
      <c r="ES598" s="113">
        <v>19089</v>
      </c>
      <c r="ET598" s="113">
        <v>157468</v>
      </c>
      <c r="EU598" s="113">
        <v>94976.28</v>
      </c>
      <c r="EV598" s="113">
        <v>297203.23</v>
      </c>
      <c r="EW598" s="113">
        <v>199892</v>
      </c>
      <c r="EX598" s="113">
        <v>290451</v>
      </c>
      <c r="EY598" s="113">
        <v>191425</v>
      </c>
      <c r="EZ598" s="113">
        <v>228238</v>
      </c>
      <c r="FA598" s="113">
        <v>266523</v>
      </c>
      <c r="FB598" s="113">
        <v>217562</v>
      </c>
      <c r="FC598" s="113">
        <v>180263</v>
      </c>
      <c r="FD598" s="113">
        <v>159322.5</v>
      </c>
      <c r="FE598" s="113">
        <v>265786</v>
      </c>
      <c r="FF598" s="113">
        <v>45648</v>
      </c>
      <c r="FG598" s="113">
        <v>126264</v>
      </c>
      <c r="FH598" s="113">
        <v>155921</v>
      </c>
      <c r="FI598" s="113">
        <v>138404</v>
      </c>
      <c r="FJ598" s="113">
        <v>293396</v>
      </c>
      <c r="FK598" s="113">
        <v>162343</v>
      </c>
      <c r="FL598" s="113">
        <v>84269</v>
      </c>
      <c r="FM598" s="113">
        <v>280143</v>
      </c>
      <c r="FN598" s="113">
        <v>144874.53</v>
      </c>
      <c r="FO598" s="113">
        <v>32027</v>
      </c>
      <c r="FP598" s="113">
        <v>327827</v>
      </c>
      <c r="FQ598" s="113">
        <v>225504</v>
      </c>
      <c r="FR598" s="113">
        <v>25124.25</v>
      </c>
      <c r="FS598" s="113">
        <v>89835</v>
      </c>
      <c r="FT598" s="113">
        <v>123637.74</v>
      </c>
      <c r="FU598" s="113">
        <v>0</v>
      </c>
      <c r="FV598" s="113">
        <v>39389</v>
      </c>
      <c r="FW598" s="113">
        <v>0</v>
      </c>
      <c r="FX598" s="113">
        <v>0</v>
      </c>
      <c r="FY598" s="113">
        <v>15371.25</v>
      </c>
      <c r="FZ598" s="113">
        <v>0</v>
      </c>
      <c r="GA598" s="113">
        <v>27337.5</v>
      </c>
      <c r="GB598" s="113">
        <v>32983</v>
      </c>
      <c r="GC598" s="113">
        <v>272873</v>
      </c>
      <c r="GD598" s="113">
        <v>118305</v>
      </c>
      <c r="GE598" s="113">
        <v>134734</v>
      </c>
      <c r="GF598" s="113">
        <v>142099.92000000001</v>
      </c>
      <c r="GG598" s="113">
        <v>17670</v>
      </c>
      <c r="GH598" s="113">
        <v>45224</v>
      </c>
      <c r="GI598" s="113">
        <f>SUM(E598:GH598)</f>
        <v>17077237.950000003</v>
      </c>
    </row>
    <row r="599" spans="1:191" ht="11" thickBot="1">
      <c r="A599" s="725" t="s">
        <v>0</v>
      </c>
      <c r="B599" s="725"/>
      <c r="C599" s="11" t="s">
        <v>236</v>
      </c>
      <c r="D599" s="10" t="s">
        <v>258</v>
      </c>
      <c r="E599" s="115">
        <f t="shared" ref="E599:AJ599" si="234">SUBTOTAL(9,E597:E598)</f>
        <v>87246</v>
      </c>
      <c r="F599" s="115">
        <f t="shared" si="234"/>
        <v>284193</v>
      </c>
      <c r="G599" s="115">
        <f t="shared" si="234"/>
        <v>220669.7</v>
      </c>
      <c r="H599" s="115">
        <f t="shared" si="234"/>
        <v>0</v>
      </c>
      <c r="I599" s="115">
        <f t="shared" si="234"/>
        <v>0</v>
      </c>
      <c r="J599" s="115">
        <f t="shared" si="234"/>
        <v>295604</v>
      </c>
      <c r="K599" s="115">
        <f t="shared" si="234"/>
        <v>71416.23</v>
      </c>
      <c r="L599" s="115">
        <f t="shared" si="234"/>
        <v>65464</v>
      </c>
      <c r="M599" s="115">
        <f t="shared" si="234"/>
        <v>133261</v>
      </c>
      <c r="N599" s="115">
        <f t="shared" si="234"/>
        <v>220136</v>
      </c>
      <c r="O599" s="115">
        <f t="shared" si="234"/>
        <v>0</v>
      </c>
      <c r="P599" s="115">
        <f t="shared" si="234"/>
        <v>24667.5</v>
      </c>
      <c r="Q599" s="115">
        <f t="shared" si="234"/>
        <v>0</v>
      </c>
      <c r="R599" s="115">
        <f t="shared" si="234"/>
        <v>253178.25</v>
      </c>
      <c r="S599" s="115">
        <f t="shared" si="234"/>
        <v>0</v>
      </c>
      <c r="T599" s="115">
        <f t="shared" si="234"/>
        <v>0</v>
      </c>
      <c r="U599" s="115">
        <f t="shared" si="234"/>
        <v>0</v>
      </c>
      <c r="V599" s="115">
        <f t="shared" si="234"/>
        <v>0</v>
      </c>
      <c r="W599" s="115">
        <f t="shared" si="234"/>
        <v>1198.74</v>
      </c>
      <c r="X599" s="115">
        <f t="shared" si="234"/>
        <v>0</v>
      </c>
      <c r="Y599" s="115">
        <f t="shared" si="234"/>
        <v>0</v>
      </c>
      <c r="Z599" s="115">
        <f t="shared" si="234"/>
        <v>0</v>
      </c>
      <c r="AA599" s="115">
        <f t="shared" si="234"/>
        <v>149091</v>
      </c>
      <c r="AB599" s="115">
        <f t="shared" si="234"/>
        <v>0</v>
      </c>
      <c r="AC599" s="115">
        <f t="shared" si="234"/>
        <v>0</v>
      </c>
      <c r="AD599" s="115">
        <f t="shared" si="234"/>
        <v>0</v>
      </c>
      <c r="AE599" s="115">
        <f t="shared" si="234"/>
        <v>0</v>
      </c>
      <c r="AF599" s="115">
        <f t="shared" si="234"/>
        <v>0</v>
      </c>
      <c r="AG599" s="115">
        <f t="shared" si="234"/>
        <v>0</v>
      </c>
      <c r="AH599" s="115">
        <f t="shared" si="234"/>
        <v>147802</v>
      </c>
      <c r="AI599" s="115">
        <f t="shared" si="234"/>
        <v>0</v>
      </c>
      <c r="AJ599" s="115">
        <f t="shared" si="234"/>
        <v>514271</v>
      </c>
      <c r="AK599" s="115">
        <f t="shared" ref="AK599:BP599" si="235">SUBTOTAL(9,AK597:AK598)</f>
        <v>0</v>
      </c>
      <c r="AL599" s="115">
        <f t="shared" si="235"/>
        <v>23652.25</v>
      </c>
      <c r="AM599" s="115">
        <f t="shared" si="235"/>
        <v>0</v>
      </c>
      <c r="AN599" s="115">
        <f t="shared" si="235"/>
        <v>0</v>
      </c>
      <c r="AO599" s="115">
        <f t="shared" si="235"/>
        <v>0</v>
      </c>
      <c r="AP599" s="115">
        <f t="shared" si="235"/>
        <v>0</v>
      </c>
      <c r="AQ599" s="115">
        <f t="shared" si="235"/>
        <v>19050.5</v>
      </c>
      <c r="AR599" s="115">
        <f t="shared" si="235"/>
        <v>0</v>
      </c>
      <c r="AS599" s="115">
        <f t="shared" si="235"/>
        <v>0</v>
      </c>
      <c r="AT599" s="115">
        <f t="shared" si="235"/>
        <v>0</v>
      </c>
      <c r="AU599" s="115">
        <f t="shared" si="235"/>
        <v>0</v>
      </c>
      <c r="AV599" s="115">
        <f t="shared" si="235"/>
        <v>248760.75</v>
      </c>
      <c r="AW599" s="115">
        <f t="shared" si="235"/>
        <v>0</v>
      </c>
      <c r="AX599" s="115">
        <f t="shared" si="235"/>
        <v>133998</v>
      </c>
      <c r="AY599" s="115">
        <f t="shared" si="235"/>
        <v>0</v>
      </c>
      <c r="AZ599" s="115">
        <f t="shared" si="235"/>
        <v>0</v>
      </c>
      <c r="BA599" s="115">
        <f t="shared" si="235"/>
        <v>0</v>
      </c>
      <c r="BB599" s="115">
        <f t="shared" si="235"/>
        <v>0</v>
      </c>
      <c r="BC599" s="115">
        <f t="shared" si="235"/>
        <v>0</v>
      </c>
      <c r="BD599" s="115">
        <f t="shared" si="235"/>
        <v>122954</v>
      </c>
      <c r="BE599" s="115">
        <f t="shared" si="235"/>
        <v>0</v>
      </c>
      <c r="BF599" s="115">
        <f t="shared" si="235"/>
        <v>0</v>
      </c>
      <c r="BG599" s="115">
        <f t="shared" si="235"/>
        <v>0</v>
      </c>
      <c r="BH599" s="115">
        <f t="shared" si="235"/>
        <v>8663.7900000000009</v>
      </c>
      <c r="BI599" s="115">
        <f t="shared" si="235"/>
        <v>107952.75</v>
      </c>
      <c r="BJ599" s="115">
        <f t="shared" si="235"/>
        <v>0</v>
      </c>
      <c r="BK599" s="115">
        <f t="shared" si="235"/>
        <v>0</v>
      </c>
      <c r="BL599" s="115">
        <f t="shared" si="235"/>
        <v>248208</v>
      </c>
      <c r="BM599" s="115">
        <f t="shared" si="235"/>
        <v>0</v>
      </c>
      <c r="BN599" s="115">
        <f t="shared" si="235"/>
        <v>147250</v>
      </c>
      <c r="BO599" s="115">
        <f t="shared" si="235"/>
        <v>0</v>
      </c>
      <c r="BP599" s="115">
        <f t="shared" si="235"/>
        <v>0</v>
      </c>
      <c r="BQ599" s="115">
        <f t="shared" ref="BQ599:CV599" si="236">SUBTOTAL(9,BQ597:BQ598)</f>
        <v>0</v>
      </c>
      <c r="BR599" s="115">
        <f t="shared" si="236"/>
        <v>114661</v>
      </c>
      <c r="BS599" s="115">
        <f t="shared" si="236"/>
        <v>277566</v>
      </c>
      <c r="BT599" s="115">
        <f t="shared" si="236"/>
        <v>21627</v>
      </c>
      <c r="BU599" s="115">
        <f t="shared" si="236"/>
        <v>0</v>
      </c>
      <c r="BV599" s="115">
        <f t="shared" si="236"/>
        <v>0</v>
      </c>
      <c r="BW599" s="115">
        <f t="shared" si="236"/>
        <v>116328</v>
      </c>
      <c r="BX599" s="115">
        <f t="shared" si="236"/>
        <v>0</v>
      </c>
      <c r="BY599" s="115">
        <f t="shared" si="236"/>
        <v>0</v>
      </c>
      <c r="BZ599" s="115">
        <f t="shared" si="236"/>
        <v>0</v>
      </c>
      <c r="CA599" s="115">
        <f t="shared" si="236"/>
        <v>0</v>
      </c>
      <c r="CB599" s="115">
        <f t="shared" si="236"/>
        <v>0</v>
      </c>
      <c r="CC599" s="115">
        <f t="shared" si="236"/>
        <v>0</v>
      </c>
      <c r="CD599" s="115">
        <f t="shared" si="236"/>
        <v>0</v>
      </c>
      <c r="CE599" s="115">
        <f t="shared" si="236"/>
        <v>0</v>
      </c>
      <c r="CF599" s="115">
        <f t="shared" si="236"/>
        <v>108961</v>
      </c>
      <c r="CG599" s="115">
        <f t="shared" si="236"/>
        <v>0</v>
      </c>
      <c r="CH599" s="115">
        <f t="shared" si="236"/>
        <v>676706</v>
      </c>
      <c r="CI599" s="115">
        <f t="shared" si="236"/>
        <v>178391</v>
      </c>
      <c r="CJ599" s="115">
        <f t="shared" si="236"/>
        <v>0</v>
      </c>
      <c r="CK599" s="115">
        <f t="shared" si="236"/>
        <v>3709.51</v>
      </c>
      <c r="CL599" s="115">
        <f t="shared" si="236"/>
        <v>558814</v>
      </c>
      <c r="CM599" s="115">
        <f t="shared" si="236"/>
        <v>250695.96</v>
      </c>
      <c r="CN599" s="115">
        <f t="shared" si="236"/>
        <v>314379</v>
      </c>
      <c r="CO599" s="115">
        <f t="shared" si="236"/>
        <v>0</v>
      </c>
      <c r="CP599" s="115">
        <f t="shared" si="236"/>
        <v>0</v>
      </c>
      <c r="CQ599" s="115">
        <f t="shared" si="236"/>
        <v>0</v>
      </c>
      <c r="CR599" s="115">
        <f t="shared" si="236"/>
        <v>0</v>
      </c>
      <c r="CS599" s="115">
        <f t="shared" si="236"/>
        <v>217930</v>
      </c>
      <c r="CT599" s="115">
        <f t="shared" si="236"/>
        <v>92583.5</v>
      </c>
      <c r="CU599" s="115">
        <f t="shared" si="236"/>
        <v>0</v>
      </c>
      <c r="CV599" s="115">
        <f t="shared" si="236"/>
        <v>113451.48</v>
      </c>
      <c r="CW599" s="115">
        <f t="shared" ref="CW599:EB599" si="237">SUBTOTAL(9,CW597:CW598)</f>
        <v>338490.75</v>
      </c>
      <c r="CX599" s="115">
        <f t="shared" si="237"/>
        <v>0</v>
      </c>
      <c r="CY599" s="115">
        <f t="shared" si="237"/>
        <v>0</v>
      </c>
      <c r="CZ599" s="115">
        <f t="shared" si="237"/>
        <v>0</v>
      </c>
      <c r="DA599" s="115">
        <f t="shared" si="237"/>
        <v>0</v>
      </c>
      <c r="DB599" s="115">
        <f t="shared" si="237"/>
        <v>0</v>
      </c>
      <c r="DC599" s="115">
        <f t="shared" si="237"/>
        <v>0</v>
      </c>
      <c r="DD599" s="115">
        <f t="shared" si="237"/>
        <v>0</v>
      </c>
      <c r="DE599" s="115">
        <f t="shared" si="237"/>
        <v>56323</v>
      </c>
      <c r="DF599" s="115">
        <f t="shared" si="237"/>
        <v>0</v>
      </c>
      <c r="DG599" s="115">
        <f t="shared" si="237"/>
        <v>0</v>
      </c>
      <c r="DH599" s="115">
        <f t="shared" si="237"/>
        <v>2182557.9500000002</v>
      </c>
      <c r="DI599" s="115">
        <f t="shared" si="237"/>
        <v>0</v>
      </c>
      <c r="DJ599" s="115">
        <f t="shared" si="237"/>
        <v>0</v>
      </c>
      <c r="DK599" s="115">
        <f t="shared" si="237"/>
        <v>0</v>
      </c>
      <c r="DL599" s="115">
        <f t="shared" si="237"/>
        <v>58900</v>
      </c>
      <c r="DM599" s="115">
        <f t="shared" si="237"/>
        <v>0</v>
      </c>
      <c r="DN599" s="115">
        <f t="shared" si="237"/>
        <v>0</v>
      </c>
      <c r="DO599" s="115">
        <f t="shared" si="237"/>
        <v>199229</v>
      </c>
      <c r="DP599" s="115">
        <f t="shared" si="237"/>
        <v>0</v>
      </c>
      <c r="DQ599" s="115">
        <f t="shared" si="237"/>
        <v>36813</v>
      </c>
      <c r="DR599" s="115">
        <f t="shared" si="237"/>
        <v>0</v>
      </c>
      <c r="DS599" s="115">
        <f t="shared" si="237"/>
        <v>101041</v>
      </c>
      <c r="DT599" s="115">
        <f t="shared" si="237"/>
        <v>111542.25</v>
      </c>
      <c r="DU599" s="115">
        <f t="shared" si="237"/>
        <v>203205</v>
      </c>
      <c r="DV599" s="115">
        <f t="shared" si="237"/>
        <v>0</v>
      </c>
      <c r="DW599" s="115">
        <f t="shared" si="237"/>
        <v>73625</v>
      </c>
      <c r="DX599" s="115">
        <f t="shared" si="237"/>
        <v>245999.25</v>
      </c>
      <c r="DY599" s="115">
        <f t="shared" si="237"/>
        <v>0</v>
      </c>
      <c r="DZ599" s="115">
        <f t="shared" si="237"/>
        <v>152312</v>
      </c>
      <c r="EA599" s="115">
        <f t="shared" si="237"/>
        <v>101553.89</v>
      </c>
      <c r="EB599" s="115">
        <f t="shared" si="237"/>
        <v>119641</v>
      </c>
      <c r="EC599" s="115">
        <f t="shared" ref="EC599:FH599" si="238">SUBTOTAL(9,EC597:EC598)</f>
        <v>0</v>
      </c>
      <c r="ED599" s="115">
        <f t="shared" si="238"/>
        <v>84301</v>
      </c>
      <c r="EE599" s="115">
        <f t="shared" si="238"/>
        <v>0</v>
      </c>
      <c r="EF599" s="115">
        <f t="shared" si="238"/>
        <v>90282.75</v>
      </c>
      <c r="EG599" s="115">
        <f t="shared" si="238"/>
        <v>194360</v>
      </c>
      <c r="EH599" s="115">
        <f t="shared" si="238"/>
        <v>156453</v>
      </c>
      <c r="EI599" s="115">
        <f t="shared" si="238"/>
        <v>0</v>
      </c>
      <c r="EJ599" s="115">
        <f t="shared" si="238"/>
        <v>0</v>
      </c>
      <c r="EK599" s="115">
        <f t="shared" si="238"/>
        <v>0</v>
      </c>
      <c r="EL599" s="115">
        <f t="shared" si="238"/>
        <v>307570</v>
      </c>
      <c r="EM599" s="115">
        <f t="shared" si="238"/>
        <v>0</v>
      </c>
      <c r="EN599" s="115">
        <f t="shared" si="238"/>
        <v>0</v>
      </c>
      <c r="EO599" s="115">
        <f t="shared" si="238"/>
        <v>19143</v>
      </c>
      <c r="EP599" s="115">
        <f t="shared" si="238"/>
        <v>0</v>
      </c>
      <c r="EQ599" s="115">
        <f t="shared" si="238"/>
        <v>0</v>
      </c>
      <c r="ER599" s="115">
        <f t="shared" si="238"/>
        <v>0</v>
      </c>
      <c r="ES599" s="115">
        <f t="shared" si="238"/>
        <v>19089</v>
      </c>
      <c r="ET599" s="115">
        <f t="shared" si="238"/>
        <v>157468</v>
      </c>
      <c r="EU599" s="115">
        <f t="shared" si="238"/>
        <v>94976.28</v>
      </c>
      <c r="EV599" s="115">
        <f t="shared" si="238"/>
        <v>297203.23</v>
      </c>
      <c r="EW599" s="115">
        <f t="shared" si="238"/>
        <v>199892</v>
      </c>
      <c r="EX599" s="115">
        <f t="shared" si="238"/>
        <v>290451</v>
      </c>
      <c r="EY599" s="115">
        <f t="shared" si="238"/>
        <v>191425</v>
      </c>
      <c r="EZ599" s="115">
        <f t="shared" si="238"/>
        <v>228238</v>
      </c>
      <c r="FA599" s="115">
        <f t="shared" si="238"/>
        <v>266523</v>
      </c>
      <c r="FB599" s="115">
        <f t="shared" si="238"/>
        <v>217562</v>
      </c>
      <c r="FC599" s="115">
        <f t="shared" si="238"/>
        <v>180263</v>
      </c>
      <c r="FD599" s="115">
        <f t="shared" si="238"/>
        <v>159322.5</v>
      </c>
      <c r="FE599" s="115">
        <f t="shared" si="238"/>
        <v>265786</v>
      </c>
      <c r="FF599" s="115">
        <f t="shared" si="238"/>
        <v>45648</v>
      </c>
      <c r="FG599" s="115">
        <f t="shared" si="238"/>
        <v>126264</v>
      </c>
      <c r="FH599" s="115">
        <f t="shared" si="238"/>
        <v>155921</v>
      </c>
      <c r="FI599" s="115">
        <f t="shared" ref="FI599:GI599" si="239">SUBTOTAL(9,FI597:FI598)</f>
        <v>138404</v>
      </c>
      <c r="FJ599" s="115">
        <f t="shared" si="239"/>
        <v>293396</v>
      </c>
      <c r="FK599" s="115">
        <f t="shared" si="239"/>
        <v>162343</v>
      </c>
      <c r="FL599" s="115">
        <f t="shared" si="239"/>
        <v>84269</v>
      </c>
      <c r="FM599" s="115">
        <f t="shared" si="239"/>
        <v>280143</v>
      </c>
      <c r="FN599" s="115">
        <f t="shared" si="239"/>
        <v>144874.53</v>
      </c>
      <c r="FO599" s="115">
        <f t="shared" si="239"/>
        <v>32027</v>
      </c>
      <c r="FP599" s="115">
        <f t="shared" si="239"/>
        <v>327827</v>
      </c>
      <c r="FQ599" s="115">
        <f t="shared" si="239"/>
        <v>225504</v>
      </c>
      <c r="FR599" s="115">
        <f t="shared" si="239"/>
        <v>25124.25</v>
      </c>
      <c r="FS599" s="115">
        <f t="shared" si="239"/>
        <v>89835</v>
      </c>
      <c r="FT599" s="115">
        <f t="shared" si="239"/>
        <v>123637.74</v>
      </c>
      <c r="FU599" s="115">
        <f t="shared" si="239"/>
        <v>0</v>
      </c>
      <c r="FV599" s="115">
        <f t="shared" si="239"/>
        <v>39389</v>
      </c>
      <c r="FW599" s="115">
        <f t="shared" si="239"/>
        <v>0</v>
      </c>
      <c r="FX599" s="115">
        <f t="shared" si="239"/>
        <v>0</v>
      </c>
      <c r="FY599" s="115">
        <f t="shared" si="239"/>
        <v>15371.25</v>
      </c>
      <c r="FZ599" s="115">
        <f t="shared" si="239"/>
        <v>0</v>
      </c>
      <c r="GA599" s="115">
        <f t="shared" si="239"/>
        <v>27337.5</v>
      </c>
      <c r="GB599" s="115">
        <f t="shared" si="239"/>
        <v>32983</v>
      </c>
      <c r="GC599" s="115">
        <f t="shared" si="239"/>
        <v>272873</v>
      </c>
      <c r="GD599" s="115">
        <f t="shared" si="239"/>
        <v>118305</v>
      </c>
      <c r="GE599" s="115">
        <f t="shared" si="239"/>
        <v>134734</v>
      </c>
      <c r="GF599" s="115">
        <f t="shared" si="239"/>
        <v>142099.92000000001</v>
      </c>
      <c r="GG599" s="115">
        <f t="shared" si="239"/>
        <v>17670</v>
      </c>
      <c r="GH599" s="115">
        <f t="shared" si="239"/>
        <v>45224</v>
      </c>
      <c r="GI599" s="115">
        <f t="shared" si="239"/>
        <v>17077237.950000003</v>
      </c>
    </row>
    <row r="600" spans="1:191" ht="10.5" thickTop="1"/>
    <row r="601" spans="1:191" ht="11" thickBot="1">
      <c r="A601" s="10" t="s">
        <v>672</v>
      </c>
      <c r="B601" s="725" t="s">
        <v>676</v>
      </c>
      <c r="C601" s="725"/>
      <c r="D601" s="725"/>
      <c r="E601" s="115">
        <f t="shared" ref="E601:AJ601" si="240">SUBTOTAL(9,E592:E600)</f>
        <v>87246</v>
      </c>
      <c r="F601" s="115">
        <f t="shared" si="240"/>
        <v>284193</v>
      </c>
      <c r="G601" s="115">
        <f t="shared" si="240"/>
        <v>220669.7</v>
      </c>
      <c r="H601" s="115">
        <f t="shared" si="240"/>
        <v>0</v>
      </c>
      <c r="I601" s="115">
        <f t="shared" si="240"/>
        <v>0</v>
      </c>
      <c r="J601" s="115">
        <f t="shared" si="240"/>
        <v>295604</v>
      </c>
      <c r="K601" s="115">
        <f t="shared" si="240"/>
        <v>71416.23</v>
      </c>
      <c r="L601" s="115">
        <f t="shared" si="240"/>
        <v>65464</v>
      </c>
      <c r="M601" s="115">
        <f t="shared" si="240"/>
        <v>133261</v>
      </c>
      <c r="N601" s="115">
        <f t="shared" si="240"/>
        <v>275999</v>
      </c>
      <c r="O601" s="115">
        <f t="shared" si="240"/>
        <v>0</v>
      </c>
      <c r="P601" s="115">
        <f t="shared" si="240"/>
        <v>24667.5</v>
      </c>
      <c r="Q601" s="115">
        <f t="shared" si="240"/>
        <v>0</v>
      </c>
      <c r="R601" s="115">
        <f t="shared" si="240"/>
        <v>253178.25</v>
      </c>
      <c r="S601" s="115">
        <f t="shared" si="240"/>
        <v>0</v>
      </c>
      <c r="T601" s="115">
        <f t="shared" si="240"/>
        <v>0</v>
      </c>
      <c r="U601" s="115">
        <f t="shared" si="240"/>
        <v>0</v>
      </c>
      <c r="V601" s="115">
        <f t="shared" si="240"/>
        <v>0</v>
      </c>
      <c r="W601" s="115">
        <f t="shared" si="240"/>
        <v>4144.74</v>
      </c>
      <c r="X601" s="115">
        <f t="shared" si="240"/>
        <v>0</v>
      </c>
      <c r="Y601" s="115">
        <f t="shared" si="240"/>
        <v>0</v>
      </c>
      <c r="Z601" s="115">
        <f t="shared" si="240"/>
        <v>0</v>
      </c>
      <c r="AA601" s="115">
        <f t="shared" si="240"/>
        <v>149091</v>
      </c>
      <c r="AB601" s="115">
        <f t="shared" si="240"/>
        <v>0</v>
      </c>
      <c r="AC601" s="115">
        <f t="shared" si="240"/>
        <v>0</v>
      </c>
      <c r="AD601" s="115">
        <f t="shared" si="240"/>
        <v>0</v>
      </c>
      <c r="AE601" s="115">
        <f t="shared" si="240"/>
        <v>0</v>
      </c>
      <c r="AF601" s="115">
        <f t="shared" si="240"/>
        <v>0</v>
      </c>
      <c r="AG601" s="115">
        <f t="shared" si="240"/>
        <v>0</v>
      </c>
      <c r="AH601" s="115">
        <f t="shared" si="240"/>
        <v>147802</v>
      </c>
      <c r="AI601" s="115">
        <f t="shared" si="240"/>
        <v>0</v>
      </c>
      <c r="AJ601" s="115">
        <f t="shared" si="240"/>
        <v>514271</v>
      </c>
      <c r="AK601" s="115">
        <f t="shared" ref="AK601:BP601" si="241">SUBTOTAL(9,AK592:AK600)</f>
        <v>0</v>
      </c>
      <c r="AL601" s="115">
        <f t="shared" si="241"/>
        <v>23652.25</v>
      </c>
      <c r="AM601" s="115">
        <f t="shared" si="241"/>
        <v>0</v>
      </c>
      <c r="AN601" s="115">
        <f t="shared" si="241"/>
        <v>0</v>
      </c>
      <c r="AO601" s="115">
        <f t="shared" si="241"/>
        <v>0</v>
      </c>
      <c r="AP601" s="115">
        <f t="shared" si="241"/>
        <v>0</v>
      </c>
      <c r="AQ601" s="115">
        <f t="shared" si="241"/>
        <v>19050.5</v>
      </c>
      <c r="AR601" s="115">
        <f t="shared" si="241"/>
        <v>0</v>
      </c>
      <c r="AS601" s="115">
        <f t="shared" si="241"/>
        <v>0</v>
      </c>
      <c r="AT601" s="115">
        <f t="shared" si="241"/>
        <v>0</v>
      </c>
      <c r="AU601" s="115">
        <f t="shared" si="241"/>
        <v>0</v>
      </c>
      <c r="AV601" s="115">
        <f t="shared" si="241"/>
        <v>248760.75</v>
      </c>
      <c r="AW601" s="115">
        <f t="shared" si="241"/>
        <v>0</v>
      </c>
      <c r="AX601" s="115">
        <f t="shared" si="241"/>
        <v>133998</v>
      </c>
      <c r="AY601" s="115">
        <f t="shared" si="241"/>
        <v>0</v>
      </c>
      <c r="AZ601" s="115">
        <f t="shared" si="241"/>
        <v>0</v>
      </c>
      <c r="BA601" s="115">
        <f t="shared" si="241"/>
        <v>0</v>
      </c>
      <c r="BB601" s="115">
        <f t="shared" si="241"/>
        <v>0</v>
      </c>
      <c r="BC601" s="115">
        <f t="shared" si="241"/>
        <v>0</v>
      </c>
      <c r="BD601" s="115">
        <f t="shared" si="241"/>
        <v>122954</v>
      </c>
      <c r="BE601" s="115">
        <f t="shared" si="241"/>
        <v>0</v>
      </c>
      <c r="BF601" s="115">
        <f t="shared" si="241"/>
        <v>0</v>
      </c>
      <c r="BG601" s="115">
        <f t="shared" si="241"/>
        <v>0</v>
      </c>
      <c r="BH601" s="115">
        <f t="shared" si="241"/>
        <v>8663.7900000000009</v>
      </c>
      <c r="BI601" s="115">
        <f t="shared" si="241"/>
        <v>107952.75</v>
      </c>
      <c r="BJ601" s="115">
        <f t="shared" si="241"/>
        <v>0</v>
      </c>
      <c r="BK601" s="115">
        <f t="shared" si="241"/>
        <v>0</v>
      </c>
      <c r="BL601" s="115">
        <f t="shared" si="241"/>
        <v>248208</v>
      </c>
      <c r="BM601" s="115">
        <f t="shared" si="241"/>
        <v>0</v>
      </c>
      <c r="BN601" s="115">
        <f t="shared" si="241"/>
        <v>147250</v>
      </c>
      <c r="BO601" s="115">
        <f t="shared" si="241"/>
        <v>0</v>
      </c>
      <c r="BP601" s="115">
        <f t="shared" si="241"/>
        <v>0</v>
      </c>
      <c r="BQ601" s="115">
        <f t="shared" ref="BQ601:CV601" si="242">SUBTOTAL(9,BQ592:BQ600)</f>
        <v>0</v>
      </c>
      <c r="BR601" s="115">
        <f t="shared" si="242"/>
        <v>114661</v>
      </c>
      <c r="BS601" s="115">
        <f t="shared" si="242"/>
        <v>277566</v>
      </c>
      <c r="BT601" s="115">
        <f t="shared" si="242"/>
        <v>21627</v>
      </c>
      <c r="BU601" s="115">
        <f t="shared" si="242"/>
        <v>0</v>
      </c>
      <c r="BV601" s="115">
        <f t="shared" si="242"/>
        <v>0</v>
      </c>
      <c r="BW601" s="115">
        <f t="shared" si="242"/>
        <v>116328</v>
      </c>
      <c r="BX601" s="115">
        <f t="shared" si="242"/>
        <v>0</v>
      </c>
      <c r="BY601" s="115">
        <f t="shared" si="242"/>
        <v>0</v>
      </c>
      <c r="BZ601" s="115">
        <f t="shared" si="242"/>
        <v>0</v>
      </c>
      <c r="CA601" s="115">
        <f t="shared" si="242"/>
        <v>0</v>
      </c>
      <c r="CB601" s="115">
        <f t="shared" si="242"/>
        <v>0</v>
      </c>
      <c r="CC601" s="115">
        <f t="shared" si="242"/>
        <v>0</v>
      </c>
      <c r="CD601" s="115">
        <f t="shared" si="242"/>
        <v>0</v>
      </c>
      <c r="CE601" s="115">
        <f t="shared" si="242"/>
        <v>0</v>
      </c>
      <c r="CF601" s="115">
        <f t="shared" si="242"/>
        <v>108961</v>
      </c>
      <c r="CG601" s="115">
        <f t="shared" si="242"/>
        <v>0</v>
      </c>
      <c r="CH601" s="115">
        <f t="shared" si="242"/>
        <v>676706</v>
      </c>
      <c r="CI601" s="115">
        <f t="shared" si="242"/>
        <v>178391</v>
      </c>
      <c r="CJ601" s="115">
        <f t="shared" si="242"/>
        <v>0</v>
      </c>
      <c r="CK601" s="115">
        <f t="shared" si="242"/>
        <v>3709.51</v>
      </c>
      <c r="CL601" s="115">
        <f t="shared" si="242"/>
        <v>558814</v>
      </c>
      <c r="CM601" s="115">
        <f t="shared" si="242"/>
        <v>250695.96</v>
      </c>
      <c r="CN601" s="115">
        <f t="shared" si="242"/>
        <v>314379</v>
      </c>
      <c r="CO601" s="115">
        <f t="shared" si="242"/>
        <v>0</v>
      </c>
      <c r="CP601" s="115">
        <f t="shared" si="242"/>
        <v>0</v>
      </c>
      <c r="CQ601" s="115">
        <f t="shared" si="242"/>
        <v>0</v>
      </c>
      <c r="CR601" s="115">
        <f t="shared" si="242"/>
        <v>0</v>
      </c>
      <c r="CS601" s="115">
        <f t="shared" si="242"/>
        <v>217930</v>
      </c>
      <c r="CT601" s="115">
        <f t="shared" si="242"/>
        <v>92583.5</v>
      </c>
      <c r="CU601" s="115">
        <f t="shared" si="242"/>
        <v>0</v>
      </c>
      <c r="CV601" s="115">
        <f t="shared" si="242"/>
        <v>113451.48</v>
      </c>
      <c r="CW601" s="115">
        <f t="shared" ref="CW601:EB601" si="243">SUBTOTAL(9,CW592:CW600)</f>
        <v>338490.75</v>
      </c>
      <c r="CX601" s="115">
        <f t="shared" si="243"/>
        <v>0</v>
      </c>
      <c r="CY601" s="115">
        <f t="shared" si="243"/>
        <v>0</v>
      </c>
      <c r="CZ601" s="115">
        <f t="shared" si="243"/>
        <v>0</v>
      </c>
      <c r="DA601" s="115">
        <f t="shared" si="243"/>
        <v>0</v>
      </c>
      <c r="DB601" s="115">
        <f t="shared" si="243"/>
        <v>0</v>
      </c>
      <c r="DC601" s="115">
        <f t="shared" si="243"/>
        <v>0</v>
      </c>
      <c r="DD601" s="115">
        <f t="shared" si="243"/>
        <v>0</v>
      </c>
      <c r="DE601" s="115">
        <f t="shared" si="243"/>
        <v>56323</v>
      </c>
      <c r="DF601" s="115">
        <f t="shared" si="243"/>
        <v>0</v>
      </c>
      <c r="DG601" s="115">
        <f t="shared" si="243"/>
        <v>0</v>
      </c>
      <c r="DH601" s="115">
        <f t="shared" si="243"/>
        <v>2182557.9500000002</v>
      </c>
      <c r="DI601" s="115">
        <f t="shared" si="243"/>
        <v>0</v>
      </c>
      <c r="DJ601" s="115">
        <f t="shared" si="243"/>
        <v>0</v>
      </c>
      <c r="DK601" s="115">
        <f t="shared" si="243"/>
        <v>0</v>
      </c>
      <c r="DL601" s="115">
        <f t="shared" si="243"/>
        <v>58900</v>
      </c>
      <c r="DM601" s="115">
        <f t="shared" si="243"/>
        <v>0</v>
      </c>
      <c r="DN601" s="115">
        <f t="shared" si="243"/>
        <v>0</v>
      </c>
      <c r="DO601" s="115">
        <f t="shared" si="243"/>
        <v>199229</v>
      </c>
      <c r="DP601" s="115">
        <f t="shared" si="243"/>
        <v>0</v>
      </c>
      <c r="DQ601" s="115">
        <f t="shared" si="243"/>
        <v>36813</v>
      </c>
      <c r="DR601" s="115">
        <f t="shared" si="243"/>
        <v>0</v>
      </c>
      <c r="DS601" s="115">
        <f t="shared" si="243"/>
        <v>101041</v>
      </c>
      <c r="DT601" s="115">
        <f t="shared" si="243"/>
        <v>111542.25</v>
      </c>
      <c r="DU601" s="115">
        <f t="shared" si="243"/>
        <v>203205</v>
      </c>
      <c r="DV601" s="115">
        <f t="shared" si="243"/>
        <v>0</v>
      </c>
      <c r="DW601" s="115">
        <f t="shared" si="243"/>
        <v>73625</v>
      </c>
      <c r="DX601" s="115">
        <f t="shared" si="243"/>
        <v>245999.25</v>
      </c>
      <c r="DY601" s="115">
        <f t="shared" si="243"/>
        <v>0</v>
      </c>
      <c r="DZ601" s="115">
        <f t="shared" si="243"/>
        <v>152312</v>
      </c>
      <c r="EA601" s="115">
        <f t="shared" si="243"/>
        <v>101553.89</v>
      </c>
      <c r="EB601" s="115">
        <f t="shared" si="243"/>
        <v>119641</v>
      </c>
      <c r="EC601" s="115">
        <f t="shared" ref="EC601:FH601" si="244">SUBTOTAL(9,EC592:EC600)</f>
        <v>0</v>
      </c>
      <c r="ED601" s="115">
        <f t="shared" si="244"/>
        <v>84301</v>
      </c>
      <c r="EE601" s="115">
        <f t="shared" si="244"/>
        <v>0</v>
      </c>
      <c r="EF601" s="115">
        <f t="shared" si="244"/>
        <v>90282.75</v>
      </c>
      <c r="EG601" s="115">
        <f t="shared" si="244"/>
        <v>194360</v>
      </c>
      <c r="EH601" s="115">
        <f t="shared" si="244"/>
        <v>156453</v>
      </c>
      <c r="EI601" s="115">
        <f t="shared" si="244"/>
        <v>0</v>
      </c>
      <c r="EJ601" s="115">
        <f t="shared" si="244"/>
        <v>0</v>
      </c>
      <c r="EK601" s="115">
        <f t="shared" si="244"/>
        <v>0</v>
      </c>
      <c r="EL601" s="115">
        <f t="shared" si="244"/>
        <v>307570</v>
      </c>
      <c r="EM601" s="115">
        <f t="shared" si="244"/>
        <v>0</v>
      </c>
      <c r="EN601" s="115">
        <f t="shared" si="244"/>
        <v>0</v>
      </c>
      <c r="EO601" s="115">
        <f t="shared" si="244"/>
        <v>19143</v>
      </c>
      <c r="EP601" s="115">
        <f t="shared" si="244"/>
        <v>0</v>
      </c>
      <c r="EQ601" s="115">
        <f t="shared" si="244"/>
        <v>0</v>
      </c>
      <c r="ER601" s="115">
        <f t="shared" si="244"/>
        <v>0</v>
      </c>
      <c r="ES601" s="115">
        <f t="shared" si="244"/>
        <v>19089</v>
      </c>
      <c r="ET601" s="115">
        <f t="shared" si="244"/>
        <v>157468</v>
      </c>
      <c r="EU601" s="115">
        <f t="shared" si="244"/>
        <v>94976.28</v>
      </c>
      <c r="EV601" s="115">
        <f t="shared" si="244"/>
        <v>297203.23</v>
      </c>
      <c r="EW601" s="115">
        <f t="shared" si="244"/>
        <v>199892</v>
      </c>
      <c r="EX601" s="115">
        <f t="shared" si="244"/>
        <v>290451</v>
      </c>
      <c r="EY601" s="115">
        <f t="shared" si="244"/>
        <v>191425</v>
      </c>
      <c r="EZ601" s="115">
        <f t="shared" si="244"/>
        <v>228238</v>
      </c>
      <c r="FA601" s="115">
        <f t="shared" si="244"/>
        <v>266523</v>
      </c>
      <c r="FB601" s="115">
        <f t="shared" si="244"/>
        <v>217562</v>
      </c>
      <c r="FC601" s="115">
        <f t="shared" si="244"/>
        <v>180263</v>
      </c>
      <c r="FD601" s="115">
        <f t="shared" si="244"/>
        <v>159322.5</v>
      </c>
      <c r="FE601" s="115">
        <f t="shared" si="244"/>
        <v>265786</v>
      </c>
      <c r="FF601" s="115">
        <f t="shared" si="244"/>
        <v>45648</v>
      </c>
      <c r="FG601" s="115">
        <f t="shared" si="244"/>
        <v>126264</v>
      </c>
      <c r="FH601" s="115">
        <f t="shared" si="244"/>
        <v>155921</v>
      </c>
      <c r="FI601" s="115">
        <f t="shared" ref="FI601:GI601" si="245">SUBTOTAL(9,FI592:FI600)</f>
        <v>138404</v>
      </c>
      <c r="FJ601" s="115">
        <f t="shared" si="245"/>
        <v>371162.5</v>
      </c>
      <c r="FK601" s="115">
        <f t="shared" si="245"/>
        <v>162343</v>
      </c>
      <c r="FL601" s="115">
        <f t="shared" si="245"/>
        <v>84269</v>
      </c>
      <c r="FM601" s="115">
        <f t="shared" si="245"/>
        <v>350086.74</v>
      </c>
      <c r="FN601" s="115">
        <f t="shared" si="245"/>
        <v>144874.53</v>
      </c>
      <c r="FO601" s="115">
        <f t="shared" si="245"/>
        <v>32027</v>
      </c>
      <c r="FP601" s="115">
        <f t="shared" si="245"/>
        <v>327827</v>
      </c>
      <c r="FQ601" s="115">
        <f t="shared" si="245"/>
        <v>225504</v>
      </c>
      <c r="FR601" s="115">
        <f t="shared" si="245"/>
        <v>25124.25</v>
      </c>
      <c r="FS601" s="115">
        <f t="shared" si="245"/>
        <v>89835</v>
      </c>
      <c r="FT601" s="115">
        <f t="shared" si="245"/>
        <v>123637.74</v>
      </c>
      <c r="FU601" s="115">
        <f t="shared" si="245"/>
        <v>0</v>
      </c>
      <c r="FV601" s="115">
        <f t="shared" si="245"/>
        <v>39389</v>
      </c>
      <c r="FW601" s="115">
        <f t="shared" si="245"/>
        <v>0</v>
      </c>
      <c r="FX601" s="115">
        <f t="shared" si="245"/>
        <v>0</v>
      </c>
      <c r="FY601" s="115">
        <f t="shared" si="245"/>
        <v>15371.25</v>
      </c>
      <c r="FZ601" s="115">
        <f t="shared" si="245"/>
        <v>0</v>
      </c>
      <c r="GA601" s="115">
        <f t="shared" si="245"/>
        <v>27337.5</v>
      </c>
      <c r="GB601" s="115">
        <f t="shared" si="245"/>
        <v>32983</v>
      </c>
      <c r="GC601" s="115">
        <f t="shared" si="245"/>
        <v>272873</v>
      </c>
      <c r="GD601" s="115">
        <f t="shared" si="245"/>
        <v>118305</v>
      </c>
      <c r="GE601" s="115">
        <f t="shared" si="245"/>
        <v>134734</v>
      </c>
      <c r="GF601" s="115">
        <f t="shared" si="245"/>
        <v>142099.92000000001</v>
      </c>
      <c r="GG601" s="115">
        <f t="shared" si="245"/>
        <v>17670</v>
      </c>
      <c r="GH601" s="115">
        <f t="shared" si="245"/>
        <v>45224</v>
      </c>
      <c r="GI601" s="115">
        <f t="shared" si="245"/>
        <v>17283757.190000001</v>
      </c>
    </row>
    <row r="602" spans="1:191" ht="10.5" thickTop="1"/>
    <row r="603" spans="1:191" ht="10.5">
      <c r="A603" s="7" t="s">
        <v>677</v>
      </c>
      <c r="B603" s="726" t="s">
        <v>678</v>
      </c>
      <c r="C603" s="726"/>
      <c r="D603" s="72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  <c r="AA603" s="116"/>
      <c r="AB603" s="116"/>
      <c r="AC603" s="116"/>
      <c r="AD603" s="116"/>
      <c r="AE603" s="116"/>
      <c r="AF603" s="116"/>
      <c r="AG603" s="116"/>
      <c r="AH603" s="116"/>
      <c r="AI603" s="116"/>
      <c r="AJ603" s="116"/>
      <c r="AK603" s="116"/>
      <c r="AL603" s="116"/>
      <c r="AM603" s="116"/>
      <c r="AN603" s="116"/>
      <c r="AO603" s="116"/>
      <c r="AP603" s="116"/>
      <c r="AQ603" s="116"/>
      <c r="AR603" s="116"/>
      <c r="AS603" s="116"/>
      <c r="AT603" s="116"/>
      <c r="AU603" s="116"/>
      <c r="AV603" s="116"/>
      <c r="AW603" s="116"/>
      <c r="AX603" s="116"/>
      <c r="AY603" s="116"/>
      <c r="AZ603" s="116"/>
      <c r="BA603" s="116"/>
      <c r="BB603" s="116"/>
      <c r="BC603" s="116"/>
      <c r="BD603" s="116"/>
      <c r="BE603" s="116"/>
      <c r="BF603" s="116"/>
      <c r="BG603" s="116"/>
      <c r="BH603" s="116"/>
      <c r="BI603" s="116"/>
      <c r="BJ603" s="116"/>
      <c r="BK603" s="116"/>
      <c r="BL603" s="116"/>
      <c r="BM603" s="116"/>
      <c r="BN603" s="116"/>
      <c r="BO603" s="116"/>
      <c r="BP603" s="116"/>
      <c r="BQ603" s="116"/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  <c r="CP603" s="116"/>
      <c r="CQ603" s="116"/>
      <c r="CR603" s="116"/>
      <c r="CS603" s="116"/>
      <c r="CT603" s="116"/>
      <c r="CU603" s="116"/>
      <c r="CV603" s="116"/>
      <c r="CW603" s="116"/>
      <c r="CX603" s="116"/>
      <c r="CY603" s="116"/>
      <c r="CZ603" s="116"/>
      <c r="DA603" s="116"/>
      <c r="DB603" s="116"/>
      <c r="DC603" s="116"/>
      <c r="DD603" s="116"/>
      <c r="DE603" s="116"/>
      <c r="DF603" s="116"/>
      <c r="DG603" s="116"/>
      <c r="DH603" s="116"/>
      <c r="DI603" s="116"/>
      <c r="DJ603" s="116"/>
      <c r="DK603" s="116"/>
      <c r="DL603" s="116"/>
      <c r="DM603" s="116"/>
      <c r="DN603" s="116"/>
      <c r="DO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Y603" s="116"/>
      <c r="DZ603" s="116"/>
      <c r="EA603" s="116"/>
      <c r="EB603" s="116"/>
      <c r="EC603" s="116"/>
      <c r="ED603" s="116"/>
      <c r="EE603" s="116"/>
      <c r="EF603" s="116"/>
      <c r="EG603" s="116"/>
      <c r="EH603" s="116"/>
      <c r="EI603" s="116"/>
      <c r="EJ603" s="116"/>
      <c r="EK603" s="116"/>
      <c r="EL603" s="116"/>
      <c r="EM603" s="116"/>
      <c r="EN603" s="116"/>
      <c r="EO603" s="116"/>
      <c r="EP603" s="116"/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6"/>
      <c r="FA603" s="116"/>
      <c r="FB603" s="116"/>
      <c r="FC603" s="116"/>
      <c r="FD603" s="116"/>
      <c r="FE603" s="116"/>
      <c r="FF603" s="116"/>
      <c r="FG603" s="116"/>
      <c r="FH603" s="116"/>
      <c r="FI603" s="116"/>
      <c r="FJ603" s="116"/>
      <c r="FK603" s="116"/>
      <c r="FL603" s="116"/>
      <c r="FM603" s="116"/>
      <c r="FN603" s="116"/>
      <c r="FO603" s="116"/>
      <c r="FP603" s="116"/>
      <c r="FQ603" s="116"/>
      <c r="FR603" s="116"/>
      <c r="FS603" s="116"/>
      <c r="FT603" s="116"/>
      <c r="FU603" s="116"/>
      <c r="FV603" s="116"/>
      <c r="FW603" s="116"/>
      <c r="FX603" s="116"/>
      <c r="FY603" s="116"/>
      <c r="FZ603" s="116"/>
      <c r="GA603" s="116"/>
      <c r="GB603" s="116"/>
      <c r="GC603" s="116"/>
      <c r="GD603" s="116"/>
      <c r="GE603" s="116"/>
      <c r="GF603" s="116"/>
      <c r="GG603" s="116"/>
      <c r="GH603" s="116"/>
      <c r="GI603" s="116"/>
    </row>
    <row r="604" spans="1:191" ht="10.5">
      <c r="A604" s="726" t="s">
        <v>0</v>
      </c>
      <c r="B604" s="726"/>
      <c r="C604" s="8" t="s">
        <v>195</v>
      </c>
      <c r="D604" s="7" t="s">
        <v>196</v>
      </c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  <c r="AA604" s="116"/>
      <c r="AB604" s="116"/>
      <c r="AC604" s="116"/>
      <c r="AD604" s="116"/>
      <c r="AE604" s="116"/>
      <c r="AF604" s="116"/>
      <c r="AG604" s="116"/>
      <c r="AH604" s="116"/>
      <c r="AI604" s="116"/>
      <c r="AJ604" s="116"/>
      <c r="AK604" s="116"/>
      <c r="AL604" s="116"/>
      <c r="AM604" s="116"/>
      <c r="AN604" s="116"/>
      <c r="AO604" s="116"/>
      <c r="AP604" s="116"/>
      <c r="AQ604" s="116"/>
      <c r="AR604" s="116"/>
      <c r="AS604" s="116"/>
      <c r="AT604" s="116"/>
      <c r="AU604" s="116"/>
      <c r="AV604" s="116"/>
      <c r="AW604" s="116"/>
      <c r="AX604" s="116"/>
      <c r="AY604" s="116"/>
      <c r="AZ604" s="116"/>
      <c r="BA604" s="116"/>
      <c r="BB604" s="116"/>
      <c r="BC604" s="116"/>
      <c r="BD604" s="116"/>
      <c r="BE604" s="116"/>
      <c r="BF604" s="116"/>
      <c r="BG604" s="116"/>
      <c r="BH604" s="116"/>
      <c r="BI604" s="116"/>
      <c r="BJ604" s="116"/>
      <c r="BK604" s="116"/>
      <c r="BL604" s="116"/>
      <c r="BM604" s="116"/>
      <c r="BN604" s="116"/>
      <c r="BO604" s="116"/>
      <c r="BP604" s="116"/>
      <c r="BQ604" s="116"/>
      <c r="BR604" s="116"/>
      <c r="BS604" s="116"/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  <c r="CP604" s="116"/>
      <c r="CQ604" s="116"/>
      <c r="CR604" s="116"/>
      <c r="CS604" s="116"/>
      <c r="CT604" s="116"/>
      <c r="CU604" s="116"/>
      <c r="CV604" s="116"/>
      <c r="CW604" s="116"/>
      <c r="CX604" s="116"/>
      <c r="CY604" s="116"/>
      <c r="CZ604" s="116"/>
      <c r="DA604" s="116"/>
      <c r="DB604" s="116"/>
      <c r="DC604" s="116"/>
      <c r="DD604" s="116"/>
      <c r="DE604" s="116"/>
      <c r="DF604" s="116"/>
      <c r="DG604" s="116"/>
      <c r="DH604" s="116"/>
      <c r="DI604" s="116"/>
      <c r="DJ604" s="116"/>
      <c r="DK604" s="116"/>
      <c r="DL604" s="116"/>
      <c r="DM604" s="116"/>
      <c r="DN604" s="116"/>
      <c r="DO604" s="116"/>
      <c r="DP604" s="116"/>
      <c r="DQ604" s="116"/>
      <c r="DR604" s="116"/>
      <c r="DS604" s="116"/>
      <c r="DT604" s="116"/>
      <c r="DU604" s="116"/>
      <c r="DV604" s="116"/>
      <c r="DW604" s="116"/>
      <c r="DX604" s="116"/>
      <c r="DY604" s="116"/>
      <c r="DZ604" s="116"/>
      <c r="EA604" s="116"/>
      <c r="EB604" s="116"/>
      <c r="EC604" s="116"/>
      <c r="ED604" s="116"/>
      <c r="EE604" s="116"/>
      <c r="EF604" s="116"/>
      <c r="EG604" s="116"/>
      <c r="EH604" s="116"/>
      <c r="EI604" s="116"/>
      <c r="EJ604" s="116"/>
      <c r="EK604" s="116"/>
      <c r="EL604" s="116"/>
      <c r="EM604" s="116"/>
      <c r="EN604" s="116"/>
      <c r="EO604" s="116"/>
      <c r="EP604" s="116"/>
      <c r="EQ604" s="116"/>
      <c r="ER604" s="116"/>
      <c r="ES604" s="116"/>
      <c r="ET604" s="116"/>
      <c r="EU604" s="116"/>
      <c r="EV604" s="116"/>
      <c r="EW604" s="116"/>
      <c r="EX604" s="116"/>
      <c r="EY604" s="116"/>
      <c r="EZ604" s="116"/>
      <c r="FA604" s="116"/>
      <c r="FB604" s="116"/>
      <c r="FC604" s="116"/>
      <c r="FD604" s="116"/>
      <c r="FE604" s="116"/>
      <c r="FF604" s="116"/>
      <c r="FG604" s="116"/>
      <c r="FH604" s="116"/>
      <c r="FI604" s="116"/>
      <c r="FJ604" s="116"/>
      <c r="FK604" s="116"/>
      <c r="FL604" s="116"/>
      <c r="FM604" s="116"/>
      <c r="FN604" s="116"/>
      <c r="FO604" s="116"/>
      <c r="FP604" s="116"/>
      <c r="FQ604" s="116"/>
      <c r="FR604" s="116"/>
      <c r="FS604" s="116"/>
      <c r="FT604" s="116"/>
      <c r="FU604" s="116"/>
      <c r="FV604" s="116"/>
      <c r="FW604" s="116"/>
      <c r="FX604" s="116"/>
      <c r="FY604" s="116"/>
      <c r="FZ604" s="116"/>
      <c r="GA604" s="116"/>
      <c r="GB604" s="116"/>
      <c r="GC604" s="116"/>
      <c r="GD604" s="116"/>
      <c r="GE604" s="116"/>
      <c r="GF604" s="116"/>
      <c r="GG604" s="116"/>
      <c r="GH604" s="116"/>
      <c r="GI604" s="116"/>
    </row>
    <row r="605" spans="1:191">
      <c r="A605" s="727" t="s">
        <v>0</v>
      </c>
      <c r="B605" s="727"/>
      <c r="C605" s="9" t="s">
        <v>207</v>
      </c>
      <c r="D605" t="s">
        <v>208</v>
      </c>
      <c r="E605" s="113">
        <v>0</v>
      </c>
      <c r="F605" s="113">
        <v>0</v>
      </c>
      <c r="G605" s="113">
        <v>0</v>
      </c>
      <c r="H605" s="113">
        <v>0</v>
      </c>
      <c r="I605" s="113">
        <v>61684.959999999999</v>
      </c>
      <c r="J605" s="113">
        <v>0</v>
      </c>
      <c r="K605" s="113">
        <v>0</v>
      </c>
      <c r="L605" s="113">
        <v>0</v>
      </c>
      <c r="M605" s="113">
        <v>0</v>
      </c>
      <c r="N605" s="113">
        <v>0</v>
      </c>
      <c r="O605" s="113">
        <v>0</v>
      </c>
      <c r="P605" s="113">
        <v>0</v>
      </c>
      <c r="Q605" s="113">
        <v>0</v>
      </c>
      <c r="R605" s="113">
        <v>0</v>
      </c>
      <c r="S605" s="113">
        <v>0</v>
      </c>
      <c r="T605" s="113">
        <v>0</v>
      </c>
      <c r="U605" s="113">
        <v>13.69</v>
      </c>
      <c r="V605" s="113">
        <v>0</v>
      </c>
      <c r="W605" s="113">
        <v>0</v>
      </c>
      <c r="X605" s="113">
        <v>0</v>
      </c>
      <c r="Y605" s="113">
        <v>0</v>
      </c>
      <c r="Z605" s="113">
        <v>0</v>
      </c>
      <c r="AA605" s="113">
        <v>0</v>
      </c>
      <c r="AB605" s="113">
        <v>0</v>
      </c>
      <c r="AC605" s="113">
        <v>0</v>
      </c>
      <c r="AD605" s="113">
        <v>0</v>
      </c>
      <c r="AE605" s="113">
        <v>0</v>
      </c>
      <c r="AF605" s="113">
        <v>0</v>
      </c>
      <c r="AG605" s="113">
        <v>0</v>
      </c>
      <c r="AH605" s="113">
        <v>0</v>
      </c>
      <c r="AI605" s="113">
        <v>0</v>
      </c>
      <c r="AJ605" s="113">
        <v>0</v>
      </c>
      <c r="AK605" s="113">
        <v>0</v>
      </c>
      <c r="AL605" s="113">
        <v>0</v>
      </c>
      <c r="AM605" s="113">
        <v>0</v>
      </c>
      <c r="AN605" s="113">
        <v>0</v>
      </c>
      <c r="AO605" s="113">
        <v>0</v>
      </c>
      <c r="AP605" s="113">
        <v>0</v>
      </c>
      <c r="AQ605" s="113">
        <v>0</v>
      </c>
      <c r="AR605" s="113">
        <v>0</v>
      </c>
      <c r="AS605" s="113">
        <v>0</v>
      </c>
      <c r="AT605" s="113">
        <v>0</v>
      </c>
      <c r="AU605" s="113">
        <v>0</v>
      </c>
      <c r="AV605" s="113">
        <v>0</v>
      </c>
      <c r="AW605" s="113">
        <v>0</v>
      </c>
      <c r="AX605" s="113">
        <v>0</v>
      </c>
      <c r="AY605" s="113">
        <v>0</v>
      </c>
      <c r="AZ605" s="113">
        <v>0</v>
      </c>
      <c r="BA605" s="113">
        <v>0</v>
      </c>
      <c r="BB605" s="113">
        <v>0</v>
      </c>
      <c r="BC605" s="113">
        <v>0</v>
      </c>
      <c r="BD605" s="113">
        <v>0</v>
      </c>
      <c r="BE605" s="113">
        <v>0</v>
      </c>
      <c r="BF605" s="113">
        <v>0</v>
      </c>
      <c r="BG605" s="113">
        <v>0</v>
      </c>
      <c r="BH605" s="113">
        <v>0</v>
      </c>
      <c r="BI605" s="113">
        <v>0</v>
      </c>
      <c r="BJ605" s="113">
        <v>19.489999999999998</v>
      </c>
      <c r="BK605" s="113">
        <v>0</v>
      </c>
      <c r="BL605" s="113">
        <v>0</v>
      </c>
      <c r="BM605" s="113">
        <v>0</v>
      </c>
      <c r="BN605" s="113">
        <v>0</v>
      </c>
      <c r="BO605" s="113">
        <v>0</v>
      </c>
      <c r="BP605" s="113">
        <v>0</v>
      </c>
      <c r="BQ605" s="113">
        <v>0</v>
      </c>
      <c r="BR605" s="113">
        <v>0</v>
      </c>
      <c r="BS605" s="113">
        <v>0</v>
      </c>
      <c r="BT605" s="113">
        <v>0</v>
      </c>
      <c r="BU605" s="113">
        <v>0</v>
      </c>
      <c r="BV605" s="113">
        <v>9333.24</v>
      </c>
      <c r="BW605" s="113">
        <v>0</v>
      </c>
      <c r="BX605" s="113">
        <v>0</v>
      </c>
      <c r="BY605" s="113">
        <v>0</v>
      </c>
      <c r="BZ605" s="113">
        <v>0</v>
      </c>
      <c r="CA605" s="113">
        <v>0</v>
      </c>
      <c r="CB605" s="113">
        <v>0</v>
      </c>
      <c r="CC605" s="113">
        <v>0</v>
      </c>
      <c r="CD605" s="113">
        <v>0</v>
      </c>
      <c r="CE605" s="113">
        <v>0</v>
      </c>
      <c r="CF605" s="113">
        <v>0</v>
      </c>
      <c r="CG605" s="113">
        <v>0</v>
      </c>
      <c r="CH605" s="113">
        <v>0</v>
      </c>
      <c r="CI605" s="113">
        <v>0</v>
      </c>
      <c r="CJ605" s="113">
        <v>0</v>
      </c>
      <c r="CK605" s="113">
        <v>0</v>
      </c>
      <c r="CL605" s="113">
        <v>0</v>
      </c>
      <c r="CM605" s="113">
        <v>0</v>
      </c>
      <c r="CN605" s="113">
        <v>0</v>
      </c>
      <c r="CO605" s="113">
        <v>0</v>
      </c>
      <c r="CP605" s="113">
        <v>0</v>
      </c>
      <c r="CQ605" s="113">
        <v>0</v>
      </c>
      <c r="CR605" s="113">
        <v>0</v>
      </c>
      <c r="CS605" s="113">
        <v>0</v>
      </c>
      <c r="CT605" s="113">
        <v>0</v>
      </c>
      <c r="CU605" s="113">
        <v>0</v>
      </c>
      <c r="CV605" s="113">
        <v>0</v>
      </c>
      <c r="CW605" s="113">
        <v>0</v>
      </c>
      <c r="CX605" s="113">
        <v>0</v>
      </c>
      <c r="CY605" s="113">
        <v>0</v>
      </c>
      <c r="CZ605" s="113">
        <v>0</v>
      </c>
      <c r="DA605" s="113">
        <v>0</v>
      </c>
      <c r="DB605" s="113">
        <v>0</v>
      </c>
      <c r="DC605" s="113">
        <v>0</v>
      </c>
      <c r="DD605" s="113">
        <v>0</v>
      </c>
      <c r="DE605" s="113">
        <v>0</v>
      </c>
      <c r="DF605" s="113">
        <v>0</v>
      </c>
      <c r="DG605" s="113">
        <v>0</v>
      </c>
      <c r="DH605" s="113">
        <v>0</v>
      </c>
      <c r="DI605" s="113">
        <v>0</v>
      </c>
      <c r="DJ605" s="113">
        <v>0</v>
      </c>
      <c r="DK605" s="113">
        <v>0</v>
      </c>
      <c r="DL605" s="113">
        <v>0</v>
      </c>
      <c r="DM605" s="113">
        <v>0</v>
      </c>
      <c r="DN605" s="113">
        <v>0</v>
      </c>
      <c r="DO605" s="113">
        <v>0</v>
      </c>
      <c r="DP605" s="113">
        <v>0</v>
      </c>
      <c r="DQ605" s="113">
        <v>0</v>
      </c>
      <c r="DR605" s="113">
        <v>0</v>
      </c>
      <c r="DS605" s="113">
        <v>0</v>
      </c>
      <c r="DT605" s="113">
        <v>0</v>
      </c>
      <c r="DU605" s="113">
        <v>0</v>
      </c>
      <c r="DV605" s="113">
        <v>0</v>
      </c>
      <c r="DW605" s="113">
        <v>0</v>
      </c>
      <c r="DX605" s="113">
        <v>0</v>
      </c>
      <c r="DY605" s="113">
        <v>0</v>
      </c>
      <c r="DZ605" s="113">
        <v>0</v>
      </c>
      <c r="EA605" s="113">
        <v>0</v>
      </c>
      <c r="EB605" s="113">
        <v>0</v>
      </c>
      <c r="EC605" s="113">
        <v>235.21</v>
      </c>
      <c r="ED605" s="113">
        <v>0</v>
      </c>
      <c r="EE605" s="113">
        <v>0</v>
      </c>
      <c r="EF605" s="113">
        <v>0</v>
      </c>
      <c r="EG605" s="113">
        <v>0</v>
      </c>
      <c r="EH605" s="113">
        <v>0</v>
      </c>
      <c r="EI605" s="113">
        <v>0</v>
      </c>
      <c r="EJ605" s="113">
        <v>0</v>
      </c>
      <c r="EK605" s="113">
        <v>0</v>
      </c>
      <c r="EL605" s="113">
        <v>0</v>
      </c>
      <c r="EM605" s="113">
        <v>0</v>
      </c>
      <c r="EN605" s="113">
        <v>0</v>
      </c>
      <c r="EO605" s="113">
        <v>0</v>
      </c>
      <c r="EP605" s="113">
        <v>0</v>
      </c>
      <c r="EQ605" s="113">
        <v>0</v>
      </c>
      <c r="ER605" s="113">
        <v>0</v>
      </c>
      <c r="ES605" s="113">
        <v>0</v>
      </c>
      <c r="ET605" s="113">
        <v>0</v>
      </c>
      <c r="EU605" s="113">
        <v>0</v>
      </c>
      <c r="EV605" s="113">
        <v>0</v>
      </c>
      <c r="EW605" s="113">
        <v>0</v>
      </c>
      <c r="EX605" s="113">
        <v>0</v>
      </c>
      <c r="EY605" s="113">
        <v>0</v>
      </c>
      <c r="EZ605" s="113">
        <v>0</v>
      </c>
      <c r="FA605" s="113">
        <v>0</v>
      </c>
      <c r="FB605" s="113">
        <v>0</v>
      </c>
      <c r="FC605" s="113">
        <v>0</v>
      </c>
      <c r="FD605" s="113">
        <v>0</v>
      </c>
      <c r="FE605" s="113">
        <v>0</v>
      </c>
      <c r="FF605" s="113">
        <v>0</v>
      </c>
      <c r="FG605" s="113">
        <v>0</v>
      </c>
      <c r="FH605" s="113">
        <v>0</v>
      </c>
      <c r="FI605" s="113">
        <v>0</v>
      </c>
      <c r="FJ605" s="113">
        <v>0</v>
      </c>
      <c r="FK605" s="113">
        <v>0</v>
      </c>
      <c r="FL605" s="113">
        <v>0</v>
      </c>
      <c r="FM605" s="113">
        <v>0</v>
      </c>
      <c r="FN605" s="113">
        <v>0</v>
      </c>
      <c r="FO605" s="113">
        <v>0</v>
      </c>
      <c r="FP605" s="113">
        <v>0</v>
      </c>
      <c r="FQ605" s="113">
        <v>0</v>
      </c>
      <c r="FR605" s="113">
        <v>0</v>
      </c>
      <c r="FS605" s="113">
        <v>0</v>
      </c>
      <c r="FT605" s="113">
        <v>0</v>
      </c>
      <c r="FU605" s="113">
        <v>0</v>
      </c>
      <c r="FV605" s="113">
        <v>0</v>
      </c>
      <c r="FW605" s="113">
        <v>0</v>
      </c>
      <c r="FX605" s="113">
        <v>0</v>
      </c>
      <c r="FY605" s="113">
        <v>0</v>
      </c>
      <c r="FZ605" s="113">
        <v>0</v>
      </c>
      <c r="GA605" s="113">
        <v>0</v>
      </c>
      <c r="GB605" s="113">
        <v>0</v>
      </c>
      <c r="GC605" s="113">
        <v>0</v>
      </c>
      <c r="GD605" s="113">
        <v>0</v>
      </c>
      <c r="GE605" s="113">
        <v>0</v>
      </c>
      <c r="GF605" s="113">
        <v>0</v>
      </c>
      <c r="GG605" s="113">
        <v>0</v>
      </c>
      <c r="GH605" s="113">
        <v>0</v>
      </c>
      <c r="GI605" s="113">
        <f>SUM(E605:GH605)</f>
        <v>71286.590000000011</v>
      </c>
    </row>
    <row r="606" spans="1:191">
      <c r="A606" s="727" t="s">
        <v>0</v>
      </c>
      <c r="B606" s="727"/>
      <c r="C606" s="9" t="s">
        <v>219</v>
      </c>
      <c r="D606" t="s">
        <v>220</v>
      </c>
      <c r="E606" s="113">
        <v>0</v>
      </c>
      <c r="F606" s="113">
        <v>0</v>
      </c>
      <c r="G606" s="113">
        <v>0</v>
      </c>
      <c r="H606" s="113">
        <v>0</v>
      </c>
      <c r="I606" s="113">
        <v>0</v>
      </c>
      <c r="J606" s="113">
        <v>0</v>
      </c>
      <c r="K606" s="113">
        <v>0</v>
      </c>
      <c r="L606" s="113">
        <v>0</v>
      </c>
      <c r="M606" s="113">
        <v>0</v>
      </c>
      <c r="N606" s="113">
        <v>0</v>
      </c>
      <c r="O606" s="113">
        <v>0</v>
      </c>
      <c r="P606" s="113">
        <v>0</v>
      </c>
      <c r="Q606" s="113">
        <v>0</v>
      </c>
      <c r="R606" s="113">
        <v>0</v>
      </c>
      <c r="S606" s="113">
        <v>0</v>
      </c>
      <c r="T606" s="113">
        <v>0</v>
      </c>
      <c r="U606" s="113">
        <v>0</v>
      </c>
      <c r="V606" s="113">
        <v>0</v>
      </c>
      <c r="W606" s="113">
        <v>0</v>
      </c>
      <c r="X606" s="113">
        <v>0</v>
      </c>
      <c r="Y606" s="113">
        <v>0</v>
      </c>
      <c r="Z606" s="113">
        <v>0</v>
      </c>
      <c r="AA606" s="113">
        <v>0</v>
      </c>
      <c r="AB606" s="113">
        <v>0</v>
      </c>
      <c r="AC606" s="113">
        <v>0</v>
      </c>
      <c r="AD606" s="113">
        <v>0</v>
      </c>
      <c r="AE606" s="113">
        <v>0</v>
      </c>
      <c r="AF606" s="113">
        <v>0</v>
      </c>
      <c r="AG606" s="113">
        <v>0</v>
      </c>
      <c r="AH606" s="113">
        <v>0</v>
      </c>
      <c r="AI606" s="113">
        <v>0</v>
      </c>
      <c r="AJ606" s="113">
        <v>0</v>
      </c>
      <c r="AK606" s="113">
        <v>0</v>
      </c>
      <c r="AL606" s="113">
        <v>0</v>
      </c>
      <c r="AM606" s="113">
        <v>0</v>
      </c>
      <c r="AN606" s="113">
        <v>0</v>
      </c>
      <c r="AO606" s="113">
        <v>0</v>
      </c>
      <c r="AP606" s="113">
        <v>0</v>
      </c>
      <c r="AQ606" s="113">
        <v>0</v>
      </c>
      <c r="AR606" s="113">
        <v>0</v>
      </c>
      <c r="AS606" s="113">
        <v>0</v>
      </c>
      <c r="AT606" s="113">
        <v>0</v>
      </c>
      <c r="AU606" s="113">
        <v>0</v>
      </c>
      <c r="AV606" s="113">
        <v>0</v>
      </c>
      <c r="AW606" s="113">
        <v>0</v>
      </c>
      <c r="AX606" s="113">
        <v>0</v>
      </c>
      <c r="AY606" s="113">
        <v>1720.11</v>
      </c>
      <c r="AZ606" s="113">
        <v>0</v>
      </c>
      <c r="BA606" s="113">
        <v>0</v>
      </c>
      <c r="BB606" s="113">
        <v>0</v>
      </c>
      <c r="BC606" s="113">
        <v>0</v>
      </c>
      <c r="BD606" s="113">
        <v>0</v>
      </c>
      <c r="BE606" s="113">
        <v>0</v>
      </c>
      <c r="BF606" s="113">
        <v>0</v>
      </c>
      <c r="BG606" s="113">
        <v>0</v>
      </c>
      <c r="BH606" s="113">
        <v>0</v>
      </c>
      <c r="BI606" s="113">
        <v>0</v>
      </c>
      <c r="BJ606" s="113">
        <v>0</v>
      </c>
      <c r="BK606" s="113">
        <v>0</v>
      </c>
      <c r="BL606" s="113">
        <v>0</v>
      </c>
      <c r="BM606" s="113">
        <v>0</v>
      </c>
      <c r="BN606" s="113">
        <v>0</v>
      </c>
      <c r="BO606" s="113">
        <v>0</v>
      </c>
      <c r="BP606" s="113">
        <v>0</v>
      </c>
      <c r="BQ606" s="113">
        <v>0</v>
      </c>
      <c r="BR606" s="113">
        <v>0</v>
      </c>
      <c r="BS606" s="113">
        <v>0</v>
      </c>
      <c r="BT606" s="113">
        <v>0</v>
      </c>
      <c r="BU606" s="113">
        <v>0</v>
      </c>
      <c r="BV606" s="113">
        <v>0</v>
      </c>
      <c r="BW606" s="113">
        <v>0</v>
      </c>
      <c r="BX606" s="113">
        <v>0</v>
      </c>
      <c r="BY606" s="113">
        <v>0</v>
      </c>
      <c r="BZ606" s="113">
        <v>0</v>
      </c>
      <c r="CA606" s="113">
        <v>0</v>
      </c>
      <c r="CB606" s="113">
        <v>0</v>
      </c>
      <c r="CC606" s="113">
        <v>0</v>
      </c>
      <c r="CD606" s="113">
        <v>0</v>
      </c>
      <c r="CE606" s="113">
        <v>0</v>
      </c>
      <c r="CF606" s="113">
        <v>0</v>
      </c>
      <c r="CG606" s="113">
        <v>0</v>
      </c>
      <c r="CH606" s="113">
        <v>0</v>
      </c>
      <c r="CI606" s="113">
        <v>0</v>
      </c>
      <c r="CJ606" s="113">
        <v>0</v>
      </c>
      <c r="CK606" s="113">
        <v>0</v>
      </c>
      <c r="CL606" s="113">
        <v>0</v>
      </c>
      <c r="CM606" s="113">
        <v>0</v>
      </c>
      <c r="CN606" s="113">
        <v>0</v>
      </c>
      <c r="CO606" s="113">
        <v>0</v>
      </c>
      <c r="CP606" s="113">
        <v>0</v>
      </c>
      <c r="CQ606" s="113">
        <v>0</v>
      </c>
      <c r="CR606" s="113">
        <v>0</v>
      </c>
      <c r="CS606" s="113">
        <v>0</v>
      </c>
      <c r="CT606" s="113">
        <v>0</v>
      </c>
      <c r="CU606" s="113">
        <v>0</v>
      </c>
      <c r="CV606" s="113">
        <v>0</v>
      </c>
      <c r="CW606" s="113">
        <v>0</v>
      </c>
      <c r="CX606" s="113">
        <v>0</v>
      </c>
      <c r="CY606" s="113">
        <v>0</v>
      </c>
      <c r="CZ606" s="113">
        <v>0</v>
      </c>
      <c r="DA606" s="113">
        <v>0</v>
      </c>
      <c r="DB606" s="113">
        <v>0</v>
      </c>
      <c r="DC606" s="113">
        <v>0</v>
      </c>
      <c r="DD606" s="113">
        <v>0</v>
      </c>
      <c r="DE606" s="113">
        <v>0</v>
      </c>
      <c r="DF606" s="113">
        <v>0</v>
      </c>
      <c r="DG606" s="113">
        <v>0</v>
      </c>
      <c r="DH606" s="113">
        <v>0</v>
      </c>
      <c r="DI606" s="113">
        <v>0</v>
      </c>
      <c r="DJ606" s="113">
        <v>0</v>
      </c>
      <c r="DK606" s="113">
        <v>0</v>
      </c>
      <c r="DL606" s="113">
        <v>0</v>
      </c>
      <c r="DM606" s="113">
        <v>0</v>
      </c>
      <c r="DN606" s="113">
        <v>0</v>
      </c>
      <c r="DO606" s="113">
        <v>0</v>
      </c>
      <c r="DP606" s="113">
        <v>0</v>
      </c>
      <c r="DQ606" s="113">
        <v>0</v>
      </c>
      <c r="DR606" s="113">
        <v>0</v>
      </c>
      <c r="DS606" s="113">
        <v>0</v>
      </c>
      <c r="DT606" s="113">
        <v>0</v>
      </c>
      <c r="DU606" s="113">
        <v>0</v>
      </c>
      <c r="DV606" s="113">
        <v>0</v>
      </c>
      <c r="DW606" s="113">
        <v>0</v>
      </c>
      <c r="DX606" s="113">
        <v>0</v>
      </c>
      <c r="DY606" s="113">
        <v>0</v>
      </c>
      <c r="DZ606" s="113">
        <v>0</v>
      </c>
      <c r="EA606" s="113">
        <v>0</v>
      </c>
      <c r="EB606" s="113">
        <v>0</v>
      </c>
      <c r="EC606" s="113">
        <v>0</v>
      </c>
      <c r="ED606" s="113">
        <v>0</v>
      </c>
      <c r="EE606" s="113">
        <v>0</v>
      </c>
      <c r="EF606" s="113">
        <v>0</v>
      </c>
      <c r="EG606" s="113">
        <v>0</v>
      </c>
      <c r="EH606" s="113">
        <v>0</v>
      </c>
      <c r="EI606" s="113">
        <v>0</v>
      </c>
      <c r="EJ606" s="113">
        <v>0</v>
      </c>
      <c r="EK606" s="113">
        <v>0</v>
      </c>
      <c r="EL606" s="113">
        <v>0</v>
      </c>
      <c r="EM606" s="113">
        <v>0</v>
      </c>
      <c r="EN606" s="113">
        <v>0</v>
      </c>
      <c r="EO606" s="113">
        <v>0</v>
      </c>
      <c r="EP606" s="113">
        <v>0</v>
      </c>
      <c r="EQ606" s="113">
        <v>0</v>
      </c>
      <c r="ER606" s="113">
        <v>0</v>
      </c>
      <c r="ES606" s="113">
        <v>0</v>
      </c>
      <c r="ET606" s="113">
        <v>0</v>
      </c>
      <c r="EU606" s="113">
        <v>0</v>
      </c>
      <c r="EV606" s="113">
        <v>0</v>
      </c>
      <c r="EW606" s="113">
        <v>0</v>
      </c>
      <c r="EX606" s="113">
        <v>0</v>
      </c>
      <c r="EY606" s="113">
        <v>0</v>
      </c>
      <c r="EZ606" s="113">
        <v>0</v>
      </c>
      <c r="FA606" s="113">
        <v>0</v>
      </c>
      <c r="FB606" s="113">
        <v>0</v>
      </c>
      <c r="FC606" s="113">
        <v>0</v>
      </c>
      <c r="FD606" s="113">
        <v>0</v>
      </c>
      <c r="FE606" s="113">
        <v>0</v>
      </c>
      <c r="FF606" s="113">
        <v>0</v>
      </c>
      <c r="FG606" s="113">
        <v>0</v>
      </c>
      <c r="FH606" s="113">
        <v>0</v>
      </c>
      <c r="FI606" s="113">
        <v>0</v>
      </c>
      <c r="FJ606" s="113">
        <v>0</v>
      </c>
      <c r="FK606" s="113">
        <v>0</v>
      </c>
      <c r="FL606" s="113">
        <v>0</v>
      </c>
      <c r="FM606" s="113">
        <v>0</v>
      </c>
      <c r="FN606" s="113">
        <v>0</v>
      </c>
      <c r="FO606" s="113">
        <v>0</v>
      </c>
      <c r="FP606" s="113">
        <v>0</v>
      </c>
      <c r="FQ606" s="113">
        <v>0</v>
      </c>
      <c r="FR606" s="113">
        <v>0</v>
      </c>
      <c r="FS606" s="113">
        <v>0</v>
      </c>
      <c r="FT606" s="113">
        <v>0</v>
      </c>
      <c r="FU606" s="113">
        <v>0</v>
      </c>
      <c r="FV606" s="113">
        <v>0</v>
      </c>
      <c r="FW606" s="113">
        <v>0</v>
      </c>
      <c r="FX606" s="113">
        <v>0</v>
      </c>
      <c r="FY606" s="113">
        <v>0</v>
      </c>
      <c r="FZ606" s="113">
        <v>0</v>
      </c>
      <c r="GA606" s="113">
        <v>0</v>
      </c>
      <c r="GB606" s="113">
        <v>0</v>
      </c>
      <c r="GC606" s="113">
        <v>0</v>
      </c>
      <c r="GD606" s="113">
        <v>0</v>
      </c>
      <c r="GE606" s="113">
        <v>0</v>
      </c>
      <c r="GF606" s="113">
        <v>0</v>
      </c>
      <c r="GG606" s="113">
        <v>0</v>
      </c>
      <c r="GH606" s="113">
        <v>0</v>
      </c>
      <c r="GI606" s="113">
        <f>SUM(E606:GH606)</f>
        <v>1720.11</v>
      </c>
    </row>
    <row r="607" spans="1:191">
      <c r="A607" s="727" t="s">
        <v>0</v>
      </c>
      <c r="B607" s="727"/>
      <c r="C607" s="9" t="s">
        <v>221</v>
      </c>
      <c r="D607" t="s">
        <v>222</v>
      </c>
      <c r="E607" s="113">
        <v>0</v>
      </c>
      <c r="F607" s="113">
        <v>0</v>
      </c>
      <c r="G607" s="113">
        <v>0</v>
      </c>
      <c r="H607" s="113">
        <v>0</v>
      </c>
      <c r="I607" s="113">
        <v>3064.61</v>
      </c>
      <c r="J607" s="113">
        <v>0</v>
      </c>
      <c r="K607" s="113">
        <v>0</v>
      </c>
      <c r="L607" s="113">
        <v>0</v>
      </c>
      <c r="M607" s="113">
        <v>0</v>
      </c>
      <c r="N607" s="113">
        <v>0</v>
      </c>
      <c r="O607" s="113">
        <v>0</v>
      </c>
      <c r="P607" s="113">
        <v>0</v>
      </c>
      <c r="Q607" s="113">
        <v>0</v>
      </c>
      <c r="R607" s="113">
        <v>0</v>
      </c>
      <c r="S607" s="113">
        <v>0</v>
      </c>
      <c r="T607" s="113">
        <v>0</v>
      </c>
      <c r="U607" s="113">
        <v>0</v>
      </c>
      <c r="V607" s="113">
        <v>0</v>
      </c>
      <c r="W607" s="113">
        <v>0</v>
      </c>
      <c r="X607" s="113">
        <v>200000</v>
      </c>
      <c r="Y607" s="113">
        <v>0</v>
      </c>
      <c r="Z607" s="113">
        <v>0</v>
      </c>
      <c r="AA607" s="113">
        <v>0</v>
      </c>
      <c r="AB607" s="113">
        <v>0</v>
      </c>
      <c r="AC607" s="113">
        <v>0</v>
      </c>
      <c r="AD607" s="113">
        <v>0</v>
      </c>
      <c r="AE607" s="113">
        <v>0</v>
      </c>
      <c r="AF607" s="113">
        <v>0</v>
      </c>
      <c r="AG607" s="113">
        <v>0</v>
      </c>
      <c r="AH607" s="113">
        <v>0</v>
      </c>
      <c r="AI607" s="113">
        <v>0</v>
      </c>
      <c r="AJ607" s="113">
        <v>0</v>
      </c>
      <c r="AK607" s="113">
        <v>0</v>
      </c>
      <c r="AL607" s="113">
        <v>0</v>
      </c>
      <c r="AM607" s="113">
        <v>0</v>
      </c>
      <c r="AN607" s="113">
        <v>0</v>
      </c>
      <c r="AO607" s="113">
        <v>0</v>
      </c>
      <c r="AP607" s="113">
        <v>0</v>
      </c>
      <c r="AQ607" s="113">
        <v>0</v>
      </c>
      <c r="AR607" s="113">
        <v>0</v>
      </c>
      <c r="AS607" s="113">
        <v>0</v>
      </c>
      <c r="AT607" s="113">
        <v>0</v>
      </c>
      <c r="AU607" s="113">
        <v>0</v>
      </c>
      <c r="AV607" s="113">
        <v>0</v>
      </c>
      <c r="AW607" s="113">
        <v>0</v>
      </c>
      <c r="AX607" s="113">
        <v>0</v>
      </c>
      <c r="AY607" s="113">
        <v>0</v>
      </c>
      <c r="AZ607" s="113">
        <v>0</v>
      </c>
      <c r="BA607" s="113">
        <v>0</v>
      </c>
      <c r="BB607" s="113">
        <v>0</v>
      </c>
      <c r="BC607" s="113">
        <v>0</v>
      </c>
      <c r="BD607" s="113">
        <v>0</v>
      </c>
      <c r="BE607" s="113">
        <v>0</v>
      </c>
      <c r="BF607" s="113">
        <v>0</v>
      </c>
      <c r="BG607" s="113">
        <v>0</v>
      </c>
      <c r="BH607" s="113">
        <v>0</v>
      </c>
      <c r="BI607" s="113">
        <v>0</v>
      </c>
      <c r="BJ607" s="113">
        <v>0</v>
      </c>
      <c r="BK607" s="113">
        <v>0</v>
      </c>
      <c r="BL607" s="113">
        <v>0</v>
      </c>
      <c r="BM607" s="113">
        <v>0</v>
      </c>
      <c r="BN607" s="113">
        <v>0</v>
      </c>
      <c r="BO607" s="113">
        <v>0</v>
      </c>
      <c r="BP607" s="113">
        <v>0</v>
      </c>
      <c r="BQ607" s="113">
        <v>0</v>
      </c>
      <c r="BR607" s="113">
        <v>0</v>
      </c>
      <c r="BS607" s="113">
        <v>0</v>
      </c>
      <c r="BT607" s="113">
        <v>0</v>
      </c>
      <c r="BU607" s="113">
        <v>0</v>
      </c>
      <c r="BV607" s="113">
        <v>0</v>
      </c>
      <c r="BW607" s="113">
        <v>0</v>
      </c>
      <c r="BX607" s="113">
        <v>0</v>
      </c>
      <c r="BY607" s="113">
        <v>0</v>
      </c>
      <c r="BZ607" s="113">
        <v>0</v>
      </c>
      <c r="CA607" s="113">
        <v>0</v>
      </c>
      <c r="CB607" s="113">
        <v>0</v>
      </c>
      <c r="CC607" s="113">
        <v>0</v>
      </c>
      <c r="CD607" s="113">
        <v>0</v>
      </c>
      <c r="CE607" s="113">
        <v>0</v>
      </c>
      <c r="CF607" s="113">
        <v>0</v>
      </c>
      <c r="CG607" s="113">
        <v>0</v>
      </c>
      <c r="CH607" s="113">
        <v>0</v>
      </c>
      <c r="CI607" s="113">
        <v>0</v>
      </c>
      <c r="CJ607" s="113">
        <v>0</v>
      </c>
      <c r="CK607" s="113">
        <v>0</v>
      </c>
      <c r="CL607" s="113">
        <v>0</v>
      </c>
      <c r="CM607" s="113">
        <v>0</v>
      </c>
      <c r="CN607" s="113">
        <v>0</v>
      </c>
      <c r="CO607" s="113">
        <v>0</v>
      </c>
      <c r="CP607" s="113">
        <v>0</v>
      </c>
      <c r="CQ607" s="113">
        <v>0</v>
      </c>
      <c r="CR607" s="113">
        <v>0</v>
      </c>
      <c r="CS607" s="113">
        <v>0</v>
      </c>
      <c r="CT607" s="113">
        <v>0</v>
      </c>
      <c r="CU607" s="113">
        <v>0</v>
      </c>
      <c r="CV607" s="113">
        <v>0</v>
      </c>
      <c r="CW607" s="113">
        <v>0</v>
      </c>
      <c r="CX607" s="113">
        <v>0</v>
      </c>
      <c r="CY607" s="113">
        <v>0</v>
      </c>
      <c r="CZ607" s="113">
        <v>0</v>
      </c>
      <c r="DA607" s="113">
        <v>0</v>
      </c>
      <c r="DB607" s="113">
        <v>0</v>
      </c>
      <c r="DC607" s="113">
        <v>0</v>
      </c>
      <c r="DD607" s="113">
        <v>0</v>
      </c>
      <c r="DE607" s="113">
        <v>0</v>
      </c>
      <c r="DF607" s="113">
        <v>0</v>
      </c>
      <c r="DG607" s="113">
        <v>0</v>
      </c>
      <c r="DH607" s="113">
        <v>0</v>
      </c>
      <c r="DI607" s="113">
        <v>0</v>
      </c>
      <c r="DJ607" s="113">
        <v>0</v>
      </c>
      <c r="DK607" s="113">
        <v>0</v>
      </c>
      <c r="DL607" s="113">
        <v>0</v>
      </c>
      <c r="DM607" s="113">
        <v>0</v>
      </c>
      <c r="DN607" s="113">
        <v>0</v>
      </c>
      <c r="DO607" s="113">
        <v>0</v>
      </c>
      <c r="DP607" s="113">
        <v>0</v>
      </c>
      <c r="DQ607" s="113">
        <v>0</v>
      </c>
      <c r="DR607" s="113">
        <v>0</v>
      </c>
      <c r="DS607" s="113">
        <v>0</v>
      </c>
      <c r="DT607" s="113">
        <v>0</v>
      </c>
      <c r="DU607" s="113">
        <v>0</v>
      </c>
      <c r="DV607" s="113">
        <v>0</v>
      </c>
      <c r="DW607" s="113">
        <v>0</v>
      </c>
      <c r="DX607" s="113">
        <v>0</v>
      </c>
      <c r="DY607" s="113">
        <v>0</v>
      </c>
      <c r="DZ607" s="113">
        <v>0</v>
      </c>
      <c r="EA607" s="113">
        <v>0</v>
      </c>
      <c r="EB607" s="113">
        <v>0</v>
      </c>
      <c r="EC607" s="113">
        <v>0</v>
      </c>
      <c r="ED607" s="113">
        <v>0</v>
      </c>
      <c r="EE607" s="113">
        <v>0</v>
      </c>
      <c r="EF607" s="113">
        <v>0</v>
      </c>
      <c r="EG607" s="113">
        <v>0</v>
      </c>
      <c r="EH607" s="113">
        <v>0</v>
      </c>
      <c r="EI607" s="113">
        <v>0</v>
      </c>
      <c r="EJ607" s="113">
        <v>0</v>
      </c>
      <c r="EK607" s="113">
        <v>0</v>
      </c>
      <c r="EL607" s="113">
        <v>0</v>
      </c>
      <c r="EM607" s="113">
        <v>0</v>
      </c>
      <c r="EN607" s="113">
        <v>0</v>
      </c>
      <c r="EO607" s="113">
        <v>0</v>
      </c>
      <c r="EP607" s="113">
        <v>0</v>
      </c>
      <c r="EQ607" s="113">
        <v>0</v>
      </c>
      <c r="ER607" s="113">
        <v>0</v>
      </c>
      <c r="ES607" s="113">
        <v>0</v>
      </c>
      <c r="ET607" s="113">
        <v>0</v>
      </c>
      <c r="EU607" s="113">
        <v>0</v>
      </c>
      <c r="EV607" s="113">
        <v>0</v>
      </c>
      <c r="EW607" s="113">
        <v>0</v>
      </c>
      <c r="EX607" s="113">
        <v>0</v>
      </c>
      <c r="EY607" s="113">
        <v>0</v>
      </c>
      <c r="EZ607" s="113">
        <v>0</v>
      </c>
      <c r="FA607" s="113">
        <v>0</v>
      </c>
      <c r="FB607" s="113">
        <v>0</v>
      </c>
      <c r="FC607" s="113">
        <v>0</v>
      </c>
      <c r="FD607" s="113">
        <v>0</v>
      </c>
      <c r="FE607" s="113">
        <v>0</v>
      </c>
      <c r="FF607" s="113">
        <v>0</v>
      </c>
      <c r="FG607" s="113">
        <v>0</v>
      </c>
      <c r="FH607" s="113">
        <v>0</v>
      </c>
      <c r="FI607" s="113">
        <v>0</v>
      </c>
      <c r="FJ607" s="113">
        <v>0</v>
      </c>
      <c r="FK607" s="113">
        <v>0</v>
      </c>
      <c r="FL607" s="113">
        <v>0</v>
      </c>
      <c r="FM607" s="113">
        <v>0</v>
      </c>
      <c r="FN607" s="113">
        <v>0</v>
      </c>
      <c r="FO607" s="113">
        <v>0</v>
      </c>
      <c r="FP607" s="113">
        <v>0</v>
      </c>
      <c r="FQ607" s="113">
        <v>0</v>
      </c>
      <c r="FR607" s="113">
        <v>0</v>
      </c>
      <c r="FS607" s="113">
        <v>0</v>
      </c>
      <c r="FT607" s="113">
        <v>0</v>
      </c>
      <c r="FU607" s="113">
        <v>0</v>
      </c>
      <c r="FV607" s="113">
        <v>0</v>
      </c>
      <c r="FW607" s="113">
        <v>0</v>
      </c>
      <c r="FX607" s="113">
        <v>0</v>
      </c>
      <c r="FY607" s="113">
        <v>0</v>
      </c>
      <c r="FZ607" s="113">
        <v>0</v>
      </c>
      <c r="GA607" s="113">
        <v>0</v>
      </c>
      <c r="GB607" s="113">
        <v>0</v>
      </c>
      <c r="GC607" s="113">
        <v>0</v>
      </c>
      <c r="GD607" s="113">
        <v>0</v>
      </c>
      <c r="GE607" s="113">
        <v>0</v>
      </c>
      <c r="GF607" s="113">
        <v>0</v>
      </c>
      <c r="GG607" s="113">
        <v>0</v>
      </c>
      <c r="GH607" s="113">
        <v>0</v>
      </c>
      <c r="GI607" s="113">
        <f>SUM(E607:GH607)</f>
        <v>203064.61</v>
      </c>
    </row>
    <row r="608" spans="1:191">
      <c r="A608" s="727" t="s">
        <v>0</v>
      </c>
      <c r="B608" s="727"/>
      <c r="C608" s="9" t="s">
        <v>679</v>
      </c>
      <c r="D608" t="s">
        <v>680</v>
      </c>
      <c r="E608" s="113">
        <v>0</v>
      </c>
      <c r="F608" s="113">
        <v>0</v>
      </c>
      <c r="G608" s="113">
        <v>0</v>
      </c>
      <c r="H608" s="113">
        <v>0</v>
      </c>
      <c r="I608" s="113">
        <v>1540.24</v>
      </c>
      <c r="J608" s="113">
        <v>0</v>
      </c>
      <c r="K608" s="113">
        <v>0</v>
      </c>
      <c r="L608" s="113">
        <v>0</v>
      </c>
      <c r="M608" s="113">
        <v>0</v>
      </c>
      <c r="N608" s="113">
        <v>0</v>
      </c>
      <c r="O608" s="113">
        <v>0</v>
      </c>
      <c r="P608" s="113">
        <v>0</v>
      </c>
      <c r="Q608" s="113">
        <v>0</v>
      </c>
      <c r="R608" s="113">
        <v>0</v>
      </c>
      <c r="S608" s="113">
        <v>0</v>
      </c>
      <c r="T608" s="113">
        <v>0</v>
      </c>
      <c r="U608" s="113">
        <v>0</v>
      </c>
      <c r="V608" s="113">
        <v>0</v>
      </c>
      <c r="W608" s="113">
        <v>0</v>
      </c>
      <c r="X608" s="113">
        <v>0</v>
      </c>
      <c r="Y608" s="113">
        <v>0</v>
      </c>
      <c r="Z608" s="113">
        <v>0</v>
      </c>
      <c r="AA608" s="113">
        <v>0</v>
      </c>
      <c r="AB608" s="113">
        <v>0</v>
      </c>
      <c r="AC608" s="113">
        <v>0</v>
      </c>
      <c r="AD608" s="113">
        <v>0</v>
      </c>
      <c r="AE608" s="113">
        <v>0</v>
      </c>
      <c r="AF608" s="113">
        <v>0</v>
      </c>
      <c r="AG608" s="113">
        <v>0</v>
      </c>
      <c r="AH608" s="113">
        <v>0</v>
      </c>
      <c r="AI608" s="113">
        <v>0</v>
      </c>
      <c r="AJ608" s="113">
        <v>0</v>
      </c>
      <c r="AK608" s="113">
        <v>0</v>
      </c>
      <c r="AL608" s="113">
        <v>0</v>
      </c>
      <c r="AM608" s="113">
        <v>0</v>
      </c>
      <c r="AN608" s="113">
        <v>0</v>
      </c>
      <c r="AO608" s="113">
        <v>0</v>
      </c>
      <c r="AP608" s="113">
        <v>0</v>
      </c>
      <c r="AQ608" s="113">
        <v>0</v>
      </c>
      <c r="AR608" s="113">
        <v>0</v>
      </c>
      <c r="AS608" s="113">
        <v>0</v>
      </c>
      <c r="AT608" s="113">
        <v>0</v>
      </c>
      <c r="AU608" s="113">
        <v>0</v>
      </c>
      <c r="AV608" s="113">
        <v>0</v>
      </c>
      <c r="AW608" s="113">
        <v>0</v>
      </c>
      <c r="AX608" s="113">
        <v>0</v>
      </c>
      <c r="AY608" s="113">
        <v>0</v>
      </c>
      <c r="AZ608" s="113">
        <v>0</v>
      </c>
      <c r="BA608" s="113">
        <v>0</v>
      </c>
      <c r="BB608" s="113">
        <v>0</v>
      </c>
      <c r="BC608" s="113">
        <v>0</v>
      </c>
      <c r="BD608" s="113">
        <v>0</v>
      </c>
      <c r="BE608" s="113">
        <v>0</v>
      </c>
      <c r="BF608" s="113">
        <v>0</v>
      </c>
      <c r="BG608" s="113">
        <v>0</v>
      </c>
      <c r="BH608" s="113">
        <v>0</v>
      </c>
      <c r="BI608" s="113">
        <v>0</v>
      </c>
      <c r="BJ608" s="113">
        <v>0</v>
      </c>
      <c r="BK608" s="113">
        <v>0</v>
      </c>
      <c r="BL608" s="113">
        <v>0</v>
      </c>
      <c r="BM608" s="113">
        <v>0</v>
      </c>
      <c r="BN608" s="113">
        <v>0</v>
      </c>
      <c r="BO608" s="113">
        <v>0</v>
      </c>
      <c r="BP608" s="113">
        <v>0</v>
      </c>
      <c r="BQ608" s="113">
        <v>0</v>
      </c>
      <c r="BR608" s="113">
        <v>0</v>
      </c>
      <c r="BS608" s="113">
        <v>0</v>
      </c>
      <c r="BT608" s="113">
        <v>0</v>
      </c>
      <c r="BU608" s="113">
        <v>0</v>
      </c>
      <c r="BV608" s="113">
        <v>588347</v>
      </c>
      <c r="BW608" s="113">
        <v>0</v>
      </c>
      <c r="BX608" s="113">
        <v>0</v>
      </c>
      <c r="BY608" s="113">
        <v>0</v>
      </c>
      <c r="BZ608" s="113">
        <v>0</v>
      </c>
      <c r="CA608" s="113">
        <v>0</v>
      </c>
      <c r="CB608" s="113">
        <v>0</v>
      </c>
      <c r="CC608" s="113">
        <v>0</v>
      </c>
      <c r="CD608" s="113">
        <v>0</v>
      </c>
      <c r="CE608" s="113">
        <v>0</v>
      </c>
      <c r="CF608" s="113">
        <v>0</v>
      </c>
      <c r="CG608" s="113">
        <v>0</v>
      </c>
      <c r="CH608" s="113">
        <v>0</v>
      </c>
      <c r="CI608" s="113">
        <v>0</v>
      </c>
      <c r="CJ608" s="113">
        <v>0</v>
      </c>
      <c r="CK608" s="113">
        <v>0</v>
      </c>
      <c r="CL608" s="113">
        <v>0</v>
      </c>
      <c r="CM608" s="113">
        <v>0</v>
      </c>
      <c r="CN608" s="113">
        <v>0</v>
      </c>
      <c r="CO608" s="113">
        <v>0</v>
      </c>
      <c r="CP608" s="113">
        <v>0</v>
      </c>
      <c r="CQ608" s="113">
        <v>0</v>
      </c>
      <c r="CR608" s="113">
        <v>0</v>
      </c>
      <c r="CS608" s="113">
        <v>0</v>
      </c>
      <c r="CT608" s="113">
        <v>0</v>
      </c>
      <c r="CU608" s="113">
        <v>0</v>
      </c>
      <c r="CV608" s="113">
        <v>0</v>
      </c>
      <c r="CW608" s="113">
        <v>0</v>
      </c>
      <c r="CX608" s="113">
        <v>0</v>
      </c>
      <c r="CY608" s="113">
        <v>0</v>
      </c>
      <c r="CZ608" s="113">
        <v>0</v>
      </c>
      <c r="DA608" s="113">
        <v>0</v>
      </c>
      <c r="DB608" s="113">
        <v>0</v>
      </c>
      <c r="DC608" s="113">
        <v>0</v>
      </c>
      <c r="DD608" s="113">
        <v>0</v>
      </c>
      <c r="DE608" s="113">
        <v>0</v>
      </c>
      <c r="DF608" s="113">
        <v>0</v>
      </c>
      <c r="DG608" s="113">
        <v>0</v>
      </c>
      <c r="DH608" s="113">
        <v>0</v>
      </c>
      <c r="DI608" s="113">
        <v>0</v>
      </c>
      <c r="DJ608" s="113">
        <v>0</v>
      </c>
      <c r="DK608" s="113">
        <v>0</v>
      </c>
      <c r="DL608" s="113">
        <v>0</v>
      </c>
      <c r="DM608" s="113">
        <v>0</v>
      </c>
      <c r="DN608" s="113">
        <v>0</v>
      </c>
      <c r="DO608" s="113">
        <v>0</v>
      </c>
      <c r="DP608" s="113">
        <v>0</v>
      </c>
      <c r="DQ608" s="113">
        <v>0</v>
      </c>
      <c r="DR608" s="113">
        <v>0</v>
      </c>
      <c r="DS608" s="113">
        <v>0</v>
      </c>
      <c r="DT608" s="113">
        <v>0</v>
      </c>
      <c r="DU608" s="113">
        <v>0</v>
      </c>
      <c r="DV608" s="113">
        <v>0</v>
      </c>
      <c r="DW608" s="113">
        <v>0</v>
      </c>
      <c r="DX608" s="113">
        <v>0</v>
      </c>
      <c r="DY608" s="113">
        <v>0</v>
      </c>
      <c r="DZ608" s="113">
        <v>0</v>
      </c>
      <c r="EA608" s="113">
        <v>0</v>
      </c>
      <c r="EB608" s="113">
        <v>0</v>
      </c>
      <c r="EC608" s="113">
        <v>0</v>
      </c>
      <c r="ED608" s="113">
        <v>0</v>
      </c>
      <c r="EE608" s="113">
        <v>0</v>
      </c>
      <c r="EF608" s="113">
        <v>0</v>
      </c>
      <c r="EG608" s="113">
        <v>0</v>
      </c>
      <c r="EH608" s="113">
        <v>0</v>
      </c>
      <c r="EI608" s="113">
        <v>0</v>
      </c>
      <c r="EJ608" s="113">
        <v>0</v>
      </c>
      <c r="EK608" s="113">
        <v>0</v>
      </c>
      <c r="EL608" s="113">
        <v>0</v>
      </c>
      <c r="EM608" s="113">
        <v>0</v>
      </c>
      <c r="EN608" s="113">
        <v>0</v>
      </c>
      <c r="EO608" s="113">
        <v>0</v>
      </c>
      <c r="EP608" s="113">
        <v>0</v>
      </c>
      <c r="EQ608" s="113">
        <v>0</v>
      </c>
      <c r="ER608" s="113">
        <v>0</v>
      </c>
      <c r="ES608" s="113">
        <v>0</v>
      </c>
      <c r="ET608" s="113">
        <v>0</v>
      </c>
      <c r="EU608" s="113">
        <v>0</v>
      </c>
      <c r="EV608" s="113">
        <v>0</v>
      </c>
      <c r="EW608" s="113">
        <v>0</v>
      </c>
      <c r="EX608" s="113">
        <v>0</v>
      </c>
      <c r="EY608" s="113">
        <v>0</v>
      </c>
      <c r="EZ608" s="113">
        <v>0</v>
      </c>
      <c r="FA608" s="113">
        <v>0</v>
      </c>
      <c r="FB608" s="113">
        <v>0</v>
      </c>
      <c r="FC608" s="113">
        <v>0</v>
      </c>
      <c r="FD608" s="113">
        <v>0</v>
      </c>
      <c r="FE608" s="113">
        <v>0</v>
      </c>
      <c r="FF608" s="113">
        <v>0</v>
      </c>
      <c r="FG608" s="113">
        <v>0</v>
      </c>
      <c r="FH608" s="113">
        <v>0</v>
      </c>
      <c r="FI608" s="113">
        <v>0</v>
      </c>
      <c r="FJ608" s="113">
        <v>0</v>
      </c>
      <c r="FK608" s="113">
        <v>0</v>
      </c>
      <c r="FL608" s="113">
        <v>0</v>
      </c>
      <c r="FM608" s="113">
        <v>0</v>
      </c>
      <c r="FN608" s="113">
        <v>0</v>
      </c>
      <c r="FO608" s="113">
        <v>0</v>
      </c>
      <c r="FP608" s="113">
        <v>0</v>
      </c>
      <c r="FQ608" s="113">
        <v>0</v>
      </c>
      <c r="FR608" s="113">
        <v>0</v>
      </c>
      <c r="FS608" s="113">
        <v>0</v>
      </c>
      <c r="FT608" s="113">
        <v>0</v>
      </c>
      <c r="FU608" s="113">
        <v>0</v>
      </c>
      <c r="FV608" s="113">
        <v>0</v>
      </c>
      <c r="FW608" s="113">
        <v>0</v>
      </c>
      <c r="FX608" s="113">
        <v>0</v>
      </c>
      <c r="FY608" s="113">
        <v>0</v>
      </c>
      <c r="FZ608" s="113">
        <v>0</v>
      </c>
      <c r="GA608" s="113">
        <v>0</v>
      </c>
      <c r="GB608" s="113">
        <v>0</v>
      </c>
      <c r="GC608" s="113">
        <v>0</v>
      </c>
      <c r="GD608" s="113">
        <v>0</v>
      </c>
      <c r="GE608" s="113">
        <v>0</v>
      </c>
      <c r="GF608" s="113">
        <v>0</v>
      </c>
      <c r="GG608" s="113">
        <v>0</v>
      </c>
      <c r="GH608" s="113">
        <v>0</v>
      </c>
      <c r="GI608" s="113">
        <f>SUM(E608:GH608)</f>
        <v>589887.24</v>
      </c>
    </row>
    <row r="609" spans="1:191">
      <c r="A609" s="727" t="s">
        <v>0</v>
      </c>
      <c r="B609" s="727"/>
      <c r="C609" s="9" t="s">
        <v>233</v>
      </c>
      <c r="D609" t="s">
        <v>234</v>
      </c>
      <c r="E609" s="113">
        <v>0</v>
      </c>
      <c r="F609" s="113">
        <v>0</v>
      </c>
      <c r="G609" s="113">
        <v>0</v>
      </c>
      <c r="H609" s="113">
        <v>0</v>
      </c>
      <c r="I609" s="113">
        <v>9646.73</v>
      </c>
      <c r="J609" s="113">
        <v>0</v>
      </c>
      <c r="K609" s="113">
        <v>0</v>
      </c>
      <c r="L609" s="113">
        <v>0</v>
      </c>
      <c r="M609" s="113">
        <v>0</v>
      </c>
      <c r="N609" s="113">
        <v>0</v>
      </c>
      <c r="O609" s="113">
        <v>0</v>
      </c>
      <c r="P609" s="113">
        <v>0</v>
      </c>
      <c r="Q609" s="113">
        <v>0</v>
      </c>
      <c r="R609" s="113">
        <v>0</v>
      </c>
      <c r="S609" s="113">
        <v>0</v>
      </c>
      <c r="T609" s="113">
        <v>0</v>
      </c>
      <c r="U609" s="113">
        <v>0</v>
      </c>
      <c r="V609" s="113">
        <v>0</v>
      </c>
      <c r="W609" s="113">
        <v>0</v>
      </c>
      <c r="X609" s="113">
        <v>0</v>
      </c>
      <c r="Y609" s="113">
        <v>0</v>
      </c>
      <c r="Z609" s="113">
        <v>0</v>
      </c>
      <c r="AA609" s="113">
        <v>0</v>
      </c>
      <c r="AB609" s="113">
        <v>0</v>
      </c>
      <c r="AC609" s="113">
        <v>0</v>
      </c>
      <c r="AD609" s="113">
        <v>0</v>
      </c>
      <c r="AE609" s="113">
        <v>0</v>
      </c>
      <c r="AF609" s="113">
        <v>0</v>
      </c>
      <c r="AG609" s="113">
        <v>0</v>
      </c>
      <c r="AH609" s="113">
        <v>0</v>
      </c>
      <c r="AI609" s="113">
        <v>0</v>
      </c>
      <c r="AJ609" s="113">
        <v>0</v>
      </c>
      <c r="AK609" s="113">
        <v>0</v>
      </c>
      <c r="AL609" s="113">
        <v>0</v>
      </c>
      <c r="AM609" s="113">
        <v>0</v>
      </c>
      <c r="AN609" s="113">
        <v>0</v>
      </c>
      <c r="AO609" s="113">
        <v>0</v>
      </c>
      <c r="AP609" s="113">
        <v>0</v>
      </c>
      <c r="AQ609" s="113">
        <v>0</v>
      </c>
      <c r="AR609" s="113">
        <v>0</v>
      </c>
      <c r="AS609" s="113">
        <v>0</v>
      </c>
      <c r="AT609" s="113">
        <v>0</v>
      </c>
      <c r="AU609" s="113">
        <v>0</v>
      </c>
      <c r="AV609" s="113">
        <v>0</v>
      </c>
      <c r="AW609" s="113">
        <v>0</v>
      </c>
      <c r="AX609" s="113">
        <v>0</v>
      </c>
      <c r="AY609" s="113">
        <v>0</v>
      </c>
      <c r="AZ609" s="113">
        <v>0</v>
      </c>
      <c r="BA609" s="113">
        <v>0</v>
      </c>
      <c r="BB609" s="113">
        <v>0</v>
      </c>
      <c r="BC609" s="113">
        <v>0</v>
      </c>
      <c r="BD609" s="113">
        <v>0</v>
      </c>
      <c r="BE609" s="113">
        <v>0</v>
      </c>
      <c r="BF609" s="113">
        <v>0</v>
      </c>
      <c r="BG609" s="113">
        <v>0</v>
      </c>
      <c r="BH609" s="113">
        <v>0</v>
      </c>
      <c r="BI609" s="113">
        <v>0</v>
      </c>
      <c r="BJ609" s="113">
        <v>0</v>
      </c>
      <c r="BK609" s="113">
        <v>0</v>
      </c>
      <c r="BL609" s="113">
        <v>0</v>
      </c>
      <c r="BM609" s="113">
        <v>0</v>
      </c>
      <c r="BN609" s="113">
        <v>0</v>
      </c>
      <c r="BO609" s="113">
        <v>0</v>
      </c>
      <c r="BP609" s="113">
        <v>0</v>
      </c>
      <c r="BQ609" s="113">
        <v>0</v>
      </c>
      <c r="BR609" s="113">
        <v>0</v>
      </c>
      <c r="BS609" s="113">
        <v>0</v>
      </c>
      <c r="BT609" s="113">
        <v>0</v>
      </c>
      <c r="BU609" s="113">
        <v>0</v>
      </c>
      <c r="BV609" s="113">
        <v>3998.47</v>
      </c>
      <c r="BW609" s="113">
        <v>0</v>
      </c>
      <c r="BX609" s="113">
        <v>0</v>
      </c>
      <c r="BY609" s="113">
        <v>0</v>
      </c>
      <c r="BZ609" s="113">
        <v>0</v>
      </c>
      <c r="CA609" s="113">
        <v>0</v>
      </c>
      <c r="CB609" s="113">
        <v>0</v>
      </c>
      <c r="CC609" s="113">
        <v>0</v>
      </c>
      <c r="CD609" s="113">
        <v>0</v>
      </c>
      <c r="CE609" s="113">
        <v>0</v>
      </c>
      <c r="CF609" s="113">
        <v>0</v>
      </c>
      <c r="CG609" s="113">
        <v>0</v>
      </c>
      <c r="CH609" s="113">
        <v>0</v>
      </c>
      <c r="CI609" s="113">
        <v>0</v>
      </c>
      <c r="CJ609" s="113">
        <v>0</v>
      </c>
      <c r="CK609" s="113">
        <v>0</v>
      </c>
      <c r="CL609" s="113">
        <v>0</v>
      </c>
      <c r="CM609" s="113">
        <v>0</v>
      </c>
      <c r="CN609" s="113">
        <v>0</v>
      </c>
      <c r="CO609" s="113">
        <v>0</v>
      </c>
      <c r="CP609" s="113">
        <v>0</v>
      </c>
      <c r="CQ609" s="113">
        <v>0</v>
      </c>
      <c r="CR609" s="113">
        <v>0</v>
      </c>
      <c r="CS609" s="113">
        <v>0</v>
      </c>
      <c r="CT609" s="113">
        <v>0</v>
      </c>
      <c r="CU609" s="113">
        <v>0</v>
      </c>
      <c r="CV609" s="113">
        <v>0</v>
      </c>
      <c r="CW609" s="113">
        <v>0</v>
      </c>
      <c r="CX609" s="113">
        <v>0</v>
      </c>
      <c r="CY609" s="113">
        <v>0</v>
      </c>
      <c r="CZ609" s="113">
        <v>0</v>
      </c>
      <c r="DA609" s="113">
        <v>0</v>
      </c>
      <c r="DB609" s="113">
        <v>0</v>
      </c>
      <c r="DC609" s="113">
        <v>0</v>
      </c>
      <c r="DD609" s="113">
        <v>0</v>
      </c>
      <c r="DE609" s="113">
        <v>0</v>
      </c>
      <c r="DF609" s="113">
        <v>0</v>
      </c>
      <c r="DG609" s="113">
        <v>0</v>
      </c>
      <c r="DH609" s="113">
        <v>0</v>
      </c>
      <c r="DI609" s="113">
        <v>0</v>
      </c>
      <c r="DJ609" s="113">
        <v>0</v>
      </c>
      <c r="DK609" s="113">
        <v>0</v>
      </c>
      <c r="DL609" s="113">
        <v>0</v>
      </c>
      <c r="DM609" s="113">
        <v>0</v>
      </c>
      <c r="DN609" s="113">
        <v>0</v>
      </c>
      <c r="DO609" s="113">
        <v>0</v>
      </c>
      <c r="DP609" s="113">
        <v>0</v>
      </c>
      <c r="DQ609" s="113">
        <v>0</v>
      </c>
      <c r="DR609" s="113">
        <v>0</v>
      </c>
      <c r="DS609" s="113">
        <v>0</v>
      </c>
      <c r="DT609" s="113">
        <v>0</v>
      </c>
      <c r="DU609" s="113">
        <v>0</v>
      </c>
      <c r="DV609" s="113">
        <v>0</v>
      </c>
      <c r="DW609" s="113">
        <v>0</v>
      </c>
      <c r="DX609" s="113">
        <v>0</v>
      </c>
      <c r="DY609" s="113">
        <v>0</v>
      </c>
      <c r="DZ609" s="113">
        <v>0</v>
      </c>
      <c r="EA609" s="113">
        <v>0</v>
      </c>
      <c r="EB609" s="113">
        <v>0</v>
      </c>
      <c r="EC609" s="113">
        <v>0</v>
      </c>
      <c r="ED609" s="113">
        <v>0</v>
      </c>
      <c r="EE609" s="113">
        <v>0</v>
      </c>
      <c r="EF609" s="113">
        <v>0</v>
      </c>
      <c r="EG609" s="113">
        <v>0</v>
      </c>
      <c r="EH609" s="113">
        <v>0</v>
      </c>
      <c r="EI609" s="113">
        <v>0</v>
      </c>
      <c r="EJ609" s="113">
        <v>0</v>
      </c>
      <c r="EK609" s="113">
        <v>0</v>
      </c>
      <c r="EL609" s="113">
        <v>0</v>
      </c>
      <c r="EM609" s="113">
        <v>0</v>
      </c>
      <c r="EN609" s="113">
        <v>0</v>
      </c>
      <c r="EO609" s="113">
        <v>0</v>
      </c>
      <c r="EP609" s="113">
        <v>0</v>
      </c>
      <c r="EQ609" s="113">
        <v>0</v>
      </c>
      <c r="ER609" s="113">
        <v>0</v>
      </c>
      <c r="ES609" s="113">
        <v>0</v>
      </c>
      <c r="ET609" s="113">
        <v>0</v>
      </c>
      <c r="EU609" s="113">
        <v>0</v>
      </c>
      <c r="EV609" s="113">
        <v>0</v>
      </c>
      <c r="EW609" s="113">
        <v>0</v>
      </c>
      <c r="EX609" s="113">
        <v>0</v>
      </c>
      <c r="EY609" s="113">
        <v>0</v>
      </c>
      <c r="EZ609" s="113">
        <v>0</v>
      </c>
      <c r="FA609" s="113">
        <v>0</v>
      </c>
      <c r="FB609" s="113">
        <v>0</v>
      </c>
      <c r="FC609" s="113">
        <v>0</v>
      </c>
      <c r="FD609" s="113">
        <v>0</v>
      </c>
      <c r="FE609" s="113">
        <v>0</v>
      </c>
      <c r="FF609" s="113">
        <v>0</v>
      </c>
      <c r="FG609" s="113">
        <v>0</v>
      </c>
      <c r="FH609" s="113">
        <v>0</v>
      </c>
      <c r="FI609" s="113">
        <v>0</v>
      </c>
      <c r="FJ609" s="113">
        <v>0</v>
      </c>
      <c r="FK609" s="113">
        <v>0</v>
      </c>
      <c r="FL609" s="113">
        <v>0</v>
      </c>
      <c r="FM609" s="113">
        <v>0</v>
      </c>
      <c r="FN609" s="113">
        <v>0</v>
      </c>
      <c r="FO609" s="113">
        <v>0</v>
      </c>
      <c r="FP609" s="113">
        <v>0</v>
      </c>
      <c r="FQ609" s="113">
        <v>0</v>
      </c>
      <c r="FR609" s="113">
        <v>0</v>
      </c>
      <c r="FS609" s="113">
        <v>0</v>
      </c>
      <c r="FT609" s="113">
        <v>0</v>
      </c>
      <c r="FU609" s="113">
        <v>0</v>
      </c>
      <c r="FV609" s="113">
        <v>0</v>
      </c>
      <c r="FW609" s="113">
        <v>0</v>
      </c>
      <c r="FX609" s="113">
        <v>0</v>
      </c>
      <c r="FY609" s="113">
        <v>0</v>
      </c>
      <c r="FZ609" s="113">
        <v>0</v>
      </c>
      <c r="GA609" s="113">
        <v>0</v>
      </c>
      <c r="GB609" s="113">
        <v>0</v>
      </c>
      <c r="GC609" s="113">
        <v>0</v>
      </c>
      <c r="GD609" s="113">
        <v>0</v>
      </c>
      <c r="GE609" s="113">
        <v>0</v>
      </c>
      <c r="GF609" s="113">
        <v>0</v>
      </c>
      <c r="GG609" s="113">
        <v>0</v>
      </c>
      <c r="GH609" s="113">
        <v>0</v>
      </c>
      <c r="GI609" s="113">
        <f>SUM(E609:GH609)</f>
        <v>13645.199999999999</v>
      </c>
    </row>
    <row r="610" spans="1:191" ht="11" thickBot="1">
      <c r="A610" s="725" t="s">
        <v>0</v>
      </c>
      <c r="B610" s="725"/>
      <c r="C610" s="11" t="s">
        <v>195</v>
      </c>
      <c r="D610" s="10" t="s">
        <v>235</v>
      </c>
      <c r="E610" s="115">
        <f t="shared" ref="E610:AJ610" si="246">SUBTOTAL(9,E604:E609)</f>
        <v>0</v>
      </c>
      <c r="F610" s="115">
        <f t="shared" si="246"/>
        <v>0</v>
      </c>
      <c r="G610" s="115">
        <f t="shared" si="246"/>
        <v>0</v>
      </c>
      <c r="H610" s="115">
        <f t="shared" si="246"/>
        <v>0</v>
      </c>
      <c r="I610" s="115">
        <f t="shared" si="246"/>
        <v>75936.539999999994</v>
      </c>
      <c r="J610" s="115">
        <f t="shared" si="246"/>
        <v>0</v>
      </c>
      <c r="K610" s="115">
        <f t="shared" si="246"/>
        <v>0</v>
      </c>
      <c r="L610" s="115">
        <f t="shared" si="246"/>
        <v>0</v>
      </c>
      <c r="M610" s="115">
        <f t="shared" si="246"/>
        <v>0</v>
      </c>
      <c r="N610" s="115">
        <f t="shared" si="246"/>
        <v>0</v>
      </c>
      <c r="O610" s="115">
        <f t="shared" si="246"/>
        <v>0</v>
      </c>
      <c r="P610" s="115">
        <f t="shared" si="246"/>
        <v>0</v>
      </c>
      <c r="Q610" s="115">
        <f t="shared" si="246"/>
        <v>0</v>
      </c>
      <c r="R610" s="115">
        <f t="shared" si="246"/>
        <v>0</v>
      </c>
      <c r="S610" s="115">
        <f t="shared" si="246"/>
        <v>0</v>
      </c>
      <c r="T610" s="115">
        <f t="shared" si="246"/>
        <v>0</v>
      </c>
      <c r="U610" s="115">
        <f t="shared" si="246"/>
        <v>13.69</v>
      </c>
      <c r="V610" s="115">
        <f t="shared" si="246"/>
        <v>0</v>
      </c>
      <c r="W610" s="115">
        <f t="shared" si="246"/>
        <v>0</v>
      </c>
      <c r="X610" s="115">
        <f t="shared" si="246"/>
        <v>200000</v>
      </c>
      <c r="Y610" s="115">
        <f t="shared" si="246"/>
        <v>0</v>
      </c>
      <c r="Z610" s="115">
        <f t="shared" si="246"/>
        <v>0</v>
      </c>
      <c r="AA610" s="115">
        <f t="shared" si="246"/>
        <v>0</v>
      </c>
      <c r="AB610" s="115">
        <f t="shared" si="246"/>
        <v>0</v>
      </c>
      <c r="AC610" s="115">
        <f t="shared" si="246"/>
        <v>0</v>
      </c>
      <c r="AD610" s="115">
        <f t="shared" si="246"/>
        <v>0</v>
      </c>
      <c r="AE610" s="115">
        <f t="shared" si="246"/>
        <v>0</v>
      </c>
      <c r="AF610" s="115">
        <f t="shared" si="246"/>
        <v>0</v>
      </c>
      <c r="AG610" s="115">
        <f t="shared" si="246"/>
        <v>0</v>
      </c>
      <c r="AH610" s="115">
        <f t="shared" si="246"/>
        <v>0</v>
      </c>
      <c r="AI610" s="115">
        <f t="shared" si="246"/>
        <v>0</v>
      </c>
      <c r="AJ610" s="115">
        <f t="shared" si="246"/>
        <v>0</v>
      </c>
      <c r="AK610" s="115">
        <f t="shared" ref="AK610:BP610" si="247">SUBTOTAL(9,AK604:AK609)</f>
        <v>0</v>
      </c>
      <c r="AL610" s="115">
        <f t="shared" si="247"/>
        <v>0</v>
      </c>
      <c r="AM610" s="115">
        <f t="shared" si="247"/>
        <v>0</v>
      </c>
      <c r="AN610" s="115">
        <f t="shared" si="247"/>
        <v>0</v>
      </c>
      <c r="AO610" s="115">
        <f t="shared" si="247"/>
        <v>0</v>
      </c>
      <c r="AP610" s="115">
        <f t="shared" si="247"/>
        <v>0</v>
      </c>
      <c r="AQ610" s="115">
        <f t="shared" si="247"/>
        <v>0</v>
      </c>
      <c r="AR610" s="115">
        <f t="shared" si="247"/>
        <v>0</v>
      </c>
      <c r="AS610" s="115">
        <f t="shared" si="247"/>
        <v>0</v>
      </c>
      <c r="AT610" s="115">
        <f t="shared" si="247"/>
        <v>0</v>
      </c>
      <c r="AU610" s="115">
        <f t="shared" si="247"/>
        <v>0</v>
      </c>
      <c r="AV610" s="115">
        <f t="shared" si="247"/>
        <v>0</v>
      </c>
      <c r="AW610" s="115">
        <f t="shared" si="247"/>
        <v>0</v>
      </c>
      <c r="AX610" s="115">
        <f t="shared" si="247"/>
        <v>0</v>
      </c>
      <c r="AY610" s="115">
        <f t="shared" si="247"/>
        <v>1720.11</v>
      </c>
      <c r="AZ610" s="115">
        <f t="shared" si="247"/>
        <v>0</v>
      </c>
      <c r="BA610" s="115">
        <f t="shared" si="247"/>
        <v>0</v>
      </c>
      <c r="BB610" s="115">
        <f t="shared" si="247"/>
        <v>0</v>
      </c>
      <c r="BC610" s="115">
        <f t="shared" si="247"/>
        <v>0</v>
      </c>
      <c r="BD610" s="115">
        <f t="shared" si="247"/>
        <v>0</v>
      </c>
      <c r="BE610" s="115">
        <f t="shared" si="247"/>
        <v>0</v>
      </c>
      <c r="BF610" s="115">
        <f t="shared" si="247"/>
        <v>0</v>
      </c>
      <c r="BG610" s="115">
        <f t="shared" si="247"/>
        <v>0</v>
      </c>
      <c r="BH610" s="115">
        <f t="shared" si="247"/>
        <v>0</v>
      </c>
      <c r="BI610" s="115">
        <f t="shared" si="247"/>
        <v>0</v>
      </c>
      <c r="BJ610" s="115">
        <f t="shared" si="247"/>
        <v>19.489999999999998</v>
      </c>
      <c r="BK610" s="115">
        <f t="shared" si="247"/>
        <v>0</v>
      </c>
      <c r="BL610" s="115">
        <f t="shared" si="247"/>
        <v>0</v>
      </c>
      <c r="BM610" s="115">
        <f t="shared" si="247"/>
        <v>0</v>
      </c>
      <c r="BN610" s="115">
        <f t="shared" si="247"/>
        <v>0</v>
      </c>
      <c r="BO610" s="115">
        <f t="shared" si="247"/>
        <v>0</v>
      </c>
      <c r="BP610" s="115">
        <f t="shared" si="247"/>
        <v>0</v>
      </c>
      <c r="BQ610" s="115">
        <f t="shared" ref="BQ610:CV610" si="248">SUBTOTAL(9,BQ604:BQ609)</f>
        <v>0</v>
      </c>
      <c r="BR610" s="115">
        <f t="shared" si="248"/>
        <v>0</v>
      </c>
      <c r="BS610" s="115">
        <f t="shared" si="248"/>
        <v>0</v>
      </c>
      <c r="BT610" s="115">
        <f t="shared" si="248"/>
        <v>0</v>
      </c>
      <c r="BU610" s="115">
        <f t="shared" si="248"/>
        <v>0</v>
      </c>
      <c r="BV610" s="115">
        <f t="shared" si="248"/>
        <v>601678.71</v>
      </c>
      <c r="BW610" s="115">
        <f t="shared" si="248"/>
        <v>0</v>
      </c>
      <c r="BX610" s="115">
        <f t="shared" si="248"/>
        <v>0</v>
      </c>
      <c r="BY610" s="115">
        <f t="shared" si="248"/>
        <v>0</v>
      </c>
      <c r="BZ610" s="115">
        <f t="shared" si="248"/>
        <v>0</v>
      </c>
      <c r="CA610" s="115">
        <f t="shared" si="248"/>
        <v>0</v>
      </c>
      <c r="CB610" s="115">
        <f t="shared" si="248"/>
        <v>0</v>
      </c>
      <c r="CC610" s="115">
        <f t="shared" si="248"/>
        <v>0</v>
      </c>
      <c r="CD610" s="115">
        <f t="shared" si="248"/>
        <v>0</v>
      </c>
      <c r="CE610" s="115">
        <f t="shared" si="248"/>
        <v>0</v>
      </c>
      <c r="CF610" s="115">
        <f t="shared" si="248"/>
        <v>0</v>
      </c>
      <c r="CG610" s="115">
        <f t="shared" si="248"/>
        <v>0</v>
      </c>
      <c r="CH610" s="115">
        <f t="shared" si="248"/>
        <v>0</v>
      </c>
      <c r="CI610" s="115">
        <f t="shared" si="248"/>
        <v>0</v>
      </c>
      <c r="CJ610" s="115">
        <f t="shared" si="248"/>
        <v>0</v>
      </c>
      <c r="CK610" s="115">
        <f t="shared" si="248"/>
        <v>0</v>
      </c>
      <c r="CL610" s="115">
        <f t="shared" si="248"/>
        <v>0</v>
      </c>
      <c r="CM610" s="115">
        <f t="shared" si="248"/>
        <v>0</v>
      </c>
      <c r="CN610" s="115">
        <f t="shared" si="248"/>
        <v>0</v>
      </c>
      <c r="CO610" s="115">
        <f t="shared" si="248"/>
        <v>0</v>
      </c>
      <c r="CP610" s="115">
        <f t="shared" si="248"/>
        <v>0</v>
      </c>
      <c r="CQ610" s="115">
        <f t="shared" si="248"/>
        <v>0</v>
      </c>
      <c r="CR610" s="115">
        <f t="shared" si="248"/>
        <v>0</v>
      </c>
      <c r="CS610" s="115">
        <f t="shared" si="248"/>
        <v>0</v>
      </c>
      <c r="CT610" s="115">
        <f t="shared" si="248"/>
        <v>0</v>
      </c>
      <c r="CU610" s="115">
        <f t="shared" si="248"/>
        <v>0</v>
      </c>
      <c r="CV610" s="115">
        <f t="shared" si="248"/>
        <v>0</v>
      </c>
      <c r="CW610" s="115">
        <f t="shared" ref="CW610:EB610" si="249">SUBTOTAL(9,CW604:CW609)</f>
        <v>0</v>
      </c>
      <c r="CX610" s="115">
        <f t="shared" si="249"/>
        <v>0</v>
      </c>
      <c r="CY610" s="115">
        <f t="shared" si="249"/>
        <v>0</v>
      </c>
      <c r="CZ610" s="115">
        <f t="shared" si="249"/>
        <v>0</v>
      </c>
      <c r="DA610" s="115">
        <f t="shared" si="249"/>
        <v>0</v>
      </c>
      <c r="DB610" s="115">
        <f t="shared" si="249"/>
        <v>0</v>
      </c>
      <c r="DC610" s="115">
        <f t="shared" si="249"/>
        <v>0</v>
      </c>
      <c r="DD610" s="115">
        <f t="shared" si="249"/>
        <v>0</v>
      </c>
      <c r="DE610" s="115">
        <f t="shared" si="249"/>
        <v>0</v>
      </c>
      <c r="DF610" s="115">
        <f t="shared" si="249"/>
        <v>0</v>
      </c>
      <c r="DG610" s="115">
        <f t="shared" si="249"/>
        <v>0</v>
      </c>
      <c r="DH610" s="115">
        <f t="shared" si="249"/>
        <v>0</v>
      </c>
      <c r="DI610" s="115">
        <f t="shared" si="249"/>
        <v>0</v>
      </c>
      <c r="DJ610" s="115">
        <f t="shared" si="249"/>
        <v>0</v>
      </c>
      <c r="DK610" s="115">
        <f t="shared" si="249"/>
        <v>0</v>
      </c>
      <c r="DL610" s="115">
        <f t="shared" si="249"/>
        <v>0</v>
      </c>
      <c r="DM610" s="115">
        <f t="shared" si="249"/>
        <v>0</v>
      </c>
      <c r="DN610" s="115">
        <f t="shared" si="249"/>
        <v>0</v>
      </c>
      <c r="DO610" s="115">
        <f t="shared" si="249"/>
        <v>0</v>
      </c>
      <c r="DP610" s="115">
        <f t="shared" si="249"/>
        <v>0</v>
      </c>
      <c r="DQ610" s="115">
        <f t="shared" si="249"/>
        <v>0</v>
      </c>
      <c r="DR610" s="115">
        <f t="shared" si="249"/>
        <v>0</v>
      </c>
      <c r="DS610" s="115">
        <f t="shared" si="249"/>
        <v>0</v>
      </c>
      <c r="DT610" s="115">
        <f t="shared" si="249"/>
        <v>0</v>
      </c>
      <c r="DU610" s="115">
        <f t="shared" si="249"/>
        <v>0</v>
      </c>
      <c r="DV610" s="115">
        <f t="shared" si="249"/>
        <v>0</v>
      </c>
      <c r="DW610" s="115">
        <f t="shared" si="249"/>
        <v>0</v>
      </c>
      <c r="DX610" s="115">
        <f t="shared" si="249"/>
        <v>0</v>
      </c>
      <c r="DY610" s="115">
        <f t="shared" si="249"/>
        <v>0</v>
      </c>
      <c r="DZ610" s="115">
        <f t="shared" si="249"/>
        <v>0</v>
      </c>
      <c r="EA610" s="115">
        <f t="shared" si="249"/>
        <v>0</v>
      </c>
      <c r="EB610" s="115">
        <f t="shared" si="249"/>
        <v>0</v>
      </c>
      <c r="EC610" s="115">
        <f t="shared" ref="EC610:FH610" si="250">SUBTOTAL(9,EC604:EC609)</f>
        <v>235.21</v>
      </c>
      <c r="ED610" s="115">
        <f t="shared" si="250"/>
        <v>0</v>
      </c>
      <c r="EE610" s="115">
        <f t="shared" si="250"/>
        <v>0</v>
      </c>
      <c r="EF610" s="115">
        <f t="shared" si="250"/>
        <v>0</v>
      </c>
      <c r="EG610" s="115">
        <f t="shared" si="250"/>
        <v>0</v>
      </c>
      <c r="EH610" s="115">
        <f t="shared" si="250"/>
        <v>0</v>
      </c>
      <c r="EI610" s="115">
        <f t="shared" si="250"/>
        <v>0</v>
      </c>
      <c r="EJ610" s="115">
        <f t="shared" si="250"/>
        <v>0</v>
      </c>
      <c r="EK610" s="115">
        <f t="shared" si="250"/>
        <v>0</v>
      </c>
      <c r="EL610" s="115">
        <f t="shared" si="250"/>
        <v>0</v>
      </c>
      <c r="EM610" s="115">
        <f t="shared" si="250"/>
        <v>0</v>
      </c>
      <c r="EN610" s="115">
        <f t="shared" si="250"/>
        <v>0</v>
      </c>
      <c r="EO610" s="115">
        <f t="shared" si="250"/>
        <v>0</v>
      </c>
      <c r="EP610" s="115">
        <f t="shared" si="250"/>
        <v>0</v>
      </c>
      <c r="EQ610" s="115">
        <f t="shared" si="250"/>
        <v>0</v>
      </c>
      <c r="ER610" s="115">
        <f t="shared" si="250"/>
        <v>0</v>
      </c>
      <c r="ES610" s="115">
        <f t="shared" si="250"/>
        <v>0</v>
      </c>
      <c r="ET610" s="115">
        <f t="shared" si="250"/>
        <v>0</v>
      </c>
      <c r="EU610" s="115">
        <f t="shared" si="250"/>
        <v>0</v>
      </c>
      <c r="EV610" s="115">
        <f t="shared" si="250"/>
        <v>0</v>
      </c>
      <c r="EW610" s="115">
        <f t="shared" si="250"/>
        <v>0</v>
      </c>
      <c r="EX610" s="115">
        <f t="shared" si="250"/>
        <v>0</v>
      </c>
      <c r="EY610" s="115">
        <f t="shared" si="250"/>
        <v>0</v>
      </c>
      <c r="EZ610" s="115">
        <f t="shared" si="250"/>
        <v>0</v>
      </c>
      <c r="FA610" s="115">
        <f t="shared" si="250"/>
        <v>0</v>
      </c>
      <c r="FB610" s="115">
        <f t="shared" si="250"/>
        <v>0</v>
      </c>
      <c r="FC610" s="115">
        <f t="shared" si="250"/>
        <v>0</v>
      </c>
      <c r="FD610" s="115">
        <f t="shared" si="250"/>
        <v>0</v>
      </c>
      <c r="FE610" s="115">
        <f t="shared" si="250"/>
        <v>0</v>
      </c>
      <c r="FF610" s="115">
        <f t="shared" si="250"/>
        <v>0</v>
      </c>
      <c r="FG610" s="115">
        <f t="shared" si="250"/>
        <v>0</v>
      </c>
      <c r="FH610" s="115">
        <f t="shared" si="250"/>
        <v>0</v>
      </c>
      <c r="FI610" s="115">
        <f t="shared" ref="FI610:GI610" si="251">SUBTOTAL(9,FI604:FI609)</f>
        <v>0</v>
      </c>
      <c r="FJ610" s="115">
        <f t="shared" si="251"/>
        <v>0</v>
      </c>
      <c r="FK610" s="115">
        <f t="shared" si="251"/>
        <v>0</v>
      </c>
      <c r="FL610" s="115">
        <f t="shared" si="251"/>
        <v>0</v>
      </c>
      <c r="FM610" s="115">
        <f t="shared" si="251"/>
        <v>0</v>
      </c>
      <c r="FN610" s="115">
        <f t="shared" si="251"/>
        <v>0</v>
      </c>
      <c r="FO610" s="115">
        <f t="shared" si="251"/>
        <v>0</v>
      </c>
      <c r="FP610" s="115">
        <f t="shared" si="251"/>
        <v>0</v>
      </c>
      <c r="FQ610" s="115">
        <f t="shared" si="251"/>
        <v>0</v>
      </c>
      <c r="FR610" s="115">
        <f t="shared" si="251"/>
        <v>0</v>
      </c>
      <c r="FS610" s="115">
        <f t="shared" si="251"/>
        <v>0</v>
      </c>
      <c r="FT610" s="115">
        <f t="shared" si="251"/>
        <v>0</v>
      </c>
      <c r="FU610" s="115">
        <f t="shared" si="251"/>
        <v>0</v>
      </c>
      <c r="FV610" s="115">
        <f t="shared" si="251"/>
        <v>0</v>
      </c>
      <c r="FW610" s="115">
        <f t="shared" si="251"/>
        <v>0</v>
      </c>
      <c r="FX610" s="115">
        <f t="shared" si="251"/>
        <v>0</v>
      </c>
      <c r="FY610" s="115">
        <f t="shared" si="251"/>
        <v>0</v>
      </c>
      <c r="FZ610" s="115">
        <f t="shared" si="251"/>
        <v>0</v>
      </c>
      <c r="GA610" s="115">
        <f t="shared" si="251"/>
        <v>0</v>
      </c>
      <c r="GB610" s="115">
        <f t="shared" si="251"/>
        <v>0</v>
      </c>
      <c r="GC610" s="115">
        <f t="shared" si="251"/>
        <v>0</v>
      </c>
      <c r="GD610" s="115">
        <f t="shared" si="251"/>
        <v>0</v>
      </c>
      <c r="GE610" s="115">
        <f t="shared" si="251"/>
        <v>0</v>
      </c>
      <c r="GF610" s="115">
        <f t="shared" si="251"/>
        <v>0</v>
      </c>
      <c r="GG610" s="115">
        <f t="shared" si="251"/>
        <v>0</v>
      </c>
      <c r="GH610" s="115">
        <f t="shared" si="251"/>
        <v>0</v>
      </c>
      <c r="GI610" s="115">
        <f t="shared" si="251"/>
        <v>879603.75</v>
      </c>
    </row>
    <row r="611" spans="1:191" ht="10.5" thickTop="1"/>
    <row r="612" spans="1:191" ht="10.5">
      <c r="A612" s="726" t="s">
        <v>0</v>
      </c>
      <c r="B612" s="726"/>
      <c r="C612" s="8" t="s">
        <v>236</v>
      </c>
      <c r="D612" s="7" t="s">
        <v>237</v>
      </c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  <c r="AA612" s="116"/>
      <c r="AB612" s="116"/>
      <c r="AC612" s="116"/>
      <c r="AD612" s="116"/>
      <c r="AE612" s="116"/>
      <c r="AF612" s="116"/>
      <c r="AG612" s="116"/>
      <c r="AH612" s="116"/>
      <c r="AI612" s="116"/>
      <c r="AJ612" s="116"/>
      <c r="AK612" s="116"/>
      <c r="AL612" s="116"/>
      <c r="AM612" s="116"/>
      <c r="AN612" s="116"/>
      <c r="AO612" s="116"/>
      <c r="AP612" s="116"/>
      <c r="AQ612" s="116"/>
      <c r="AR612" s="116"/>
      <c r="AS612" s="116"/>
      <c r="AT612" s="116"/>
      <c r="AU612" s="116"/>
      <c r="AV612" s="116"/>
      <c r="AW612" s="116"/>
      <c r="AX612" s="116"/>
      <c r="AY612" s="116"/>
      <c r="AZ612" s="116"/>
      <c r="BA612" s="116"/>
      <c r="BB612" s="116"/>
      <c r="BC612" s="116"/>
      <c r="BD612" s="116"/>
      <c r="BE612" s="116"/>
      <c r="BF612" s="116"/>
      <c r="BG612" s="116"/>
      <c r="BH612" s="116"/>
      <c r="BI612" s="116"/>
      <c r="BJ612" s="116"/>
      <c r="BK612" s="116"/>
      <c r="BL612" s="116"/>
      <c r="BM612" s="116"/>
      <c r="BN612" s="116"/>
      <c r="BO612" s="116"/>
      <c r="BP612" s="116"/>
      <c r="BQ612" s="116"/>
      <c r="BR612" s="116"/>
      <c r="BS612" s="116"/>
      <c r="BT612" s="116"/>
      <c r="BU612" s="116"/>
      <c r="BV612" s="116"/>
      <c r="BW612" s="116"/>
      <c r="BX612" s="116"/>
      <c r="BY612" s="116"/>
      <c r="BZ612" s="116"/>
      <c r="CA612" s="116"/>
      <c r="CB612" s="116"/>
      <c r="CC612" s="116"/>
      <c r="CD612" s="116"/>
      <c r="CE612" s="116"/>
      <c r="CF612" s="116"/>
      <c r="CG612" s="116"/>
      <c r="CH612" s="116"/>
      <c r="CI612" s="116"/>
      <c r="CJ612" s="116"/>
      <c r="CK612" s="116"/>
      <c r="CL612" s="116"/>
      <c r="CM612" s="116"/>
      <c r="CN612" s="116"/>
      <c r="CO612" s="116"/>
      <c r="CP612" s="116"/>
      <c r="CQ612" s="116"/>
      <c r="CR612" s="116"/>
      <c r="CS612" s="116"/>
      <c r="CT612" s="116"/>
      <c r="CU612" s="116"/>
      <c r="CV612" s="116"/>
      <c r="CW612" s="116"/>
      <c r="CX612" s="116"/>
      <c r="CY612" s="116"/>
      <c r="CZ612" s="116"/>
      <c r="DA612" s="116"/>
      <c r="DB612" s="116"/>
      <c r="DC612" s="116"/>
      <c r="DD612" s="116"/>
      <c r="DE612" s="116"/>
      <c r="DF612" s="116"/>
      <c r="DG612" s="116"/>
      <c r="DH612" s="116"/>
      <c r="DI612" s="116"/>
      <c r="DJ612" s="116"/>
      <c r="DK612" s="116"/>
      <c r="DL612" s="116"/>
      <c r="DM612" s="116"/>
      <c r="DN612" s="116"/>
      <c r="DO612" s="116"/>
      <c r="DP612" s="116"/>
      <c r="DQ612" s="116"/>
      <c r="DR612" s="116"/>
      <c r="DS612" s="116"/>
      <c r="DT612" s="116"/>
      <c r="DU612" s="116"/>
      <c r="DV612" s="116"/>
      <c r="DW612" s="116"/>
      <c r="DX612" s="116"/>
      <c r="DY612" s="116"/>
      <c r="DZ612" s="116"/>
      <c r="EA612" s="116"/>
      <c r="EB612" s="116"/>
      <c r="EC612" s="116"/>
      <c r="ED612" s="116"/>
      <c r="EE612" s="116"/>
      <c r="EF612" s="116"/>
      <c r="EG612" s="116"/>
      <c r="EH612" s="116"/>
      <c r="EI612" s="116"/>
      <c r="EJ612" s="116"/>
      <c r="EK612" s="116"/>
      <c r="EL612" s="116"/>
      <c r="EM612" s="116"/>
      <c r="EN612" s="116"/>
      <c r="EO612" s="116"/>
      <c r="EP612" s="116"/>
      <c r="EQ612" s="116"/>
      <c r="ER612" s="116"/>
      <c r="ES612" s="116"/>
      <c r="ET612" s="116"/>
      <c r="EU612" s="116"/>
      <c r="EV612" s="116"/>
      <c r="EW612" s="116"/>
      <c r="EX612" s="116"/>
      <c r="EY612" s="116"/>
      <c r="EZ612" s="116"/>
      <c r="FA612" s="116"/>
      <c r="FB612" s="116"/>
      <c r="FC612" s="116"/>
      <c r="FD612" s="116"/>
      <c r="FE612" s="116"/>
      <c r="FF612" s="116"/>
      <c r="FG612" s="116"/>
      <c r="FH612" s="116"/>
      <c r="FI612" s="116"/>
      <c r="FJ612" s="116"/>
      <c r="FK612" s="116"/>
      <c r="FL612" s="116"/>
      <c r="FM612" s="116"/>
      <c r="FN612" s="116"/>
      <c r="FO612" s="116"/>
      <c r="FP612" s="116"/>
      <c r="FQ612" s="116"/>
      <c r="FR612" s="116"/>
      <c r="FS612" s="116"/>
      <c r="FT612" s="116"/>
      <c r="FU612" s="116"/>
      <c r="FV612" s="116"/>
      <c r="FW612" s="116"/>
      <c r="FX612" s="116"/>
      <c r="FY612" s="116"/>
      <c r="FZ612" s="116"/>
      <c r="GA612" s="116"/>
      <c r="GB612" s="116"/>
      <c r="GC612" s="116"/>
      <c r="GD612" s="116"/>
      <c r="GE612" s="116"/>
      <c r="GF612" s="116"/>
      <c r="GG612" s="116"/>
      <c r="GH612" s="116"/>
      <c r="GI612" s="116"/>
    </row>
    <row r="613" spans="1:191">
      <c r="A613" s="727" t="s">
        <v>0</v>
      </c>
      <c r="B613" s="727"/>
      <c r="C613" s="9" t="s">
        <v>254</v>
      </c>
      <c r="D613" t="s">
        <v>255</v>
      </c>
      <c r="E613" s="113">
        <v>0</v>
      </c>
      <c r="F613" s="113">
        <v>0</v>
      </c>
      <c r="G613" s="113">
        <v>0</v>
      </c>
      <c r="H613" s="113">
        <v>0</v>
      </c>
      <c r="I613" s="113">
        <v>2381419.87</v>
      </c>
      <c r="J613" s="113">
        <v>0</v>
      </c>
      <c r="K613" s="113">
        <v>0</v>
      </c>
      <c r="L613" s="113">
        <v>0</v>
      </c>
      <c r="M613" s="113">
        <v>0</v>
      </c>
      <c r="N613" s="113">
        <v>0</v>
      </c>
      <c r="O613" s="113">
        <v>0</v>
      </c>
      <c r="P613" s="113">
        <v>0</v>
      </c>
      <c r="Q613" s="113">
        <v>0</v>
      </c>
      <c r="R613" s="113">
        <v>0</v>
      </c>
      <c r="S613" s="113">
        <v>0</v>
      </c>
      <c r="T613" s="113">
        <v>0</v>
      </c>
      <c r="U613" s="113">
        <v>0</v>
      </c>
      <c r="V613" s="113">
        <v>0</v>
      </c>
      <c r="W613" s="113">
        <v>0</v>
      </c>
      <c r="X613" s="113">
        <v>0</v>
      </c>
      <c r="Y613" s="113">
        <v>0</v>
      </c>
      <c r="Z613" s="113">
        <v>0</v>
      </c>
      <c r="AA613" s="113">
        <v>0</v>
      </c>
      <c r="AB613" s="113">
        <v>0</v>
      </c>
      <c r="AC613" s="113">
        <v>0</v>
      </c>
      <c r="AD613" s="113">
        <v>0</v>
      </c>
      <c r="AE613" s="113">
        <v>0</v>
      </c>
      <c r="AF613" s="113">
        <v>0</v>
      </c>
      <c r="AG613" s="113">
        <v>0</v>
      </c>
      <c r="AH613" s="113">
        <v>0</v>
      </c>
      <c r="AI613" s="113">
        <v>0</v>
      </c>
      <c r="AJ613" s="113">
        <v>0</v>
      </c>
      <c r="AK613" s="113">
        <v>0</v>
      </c>
      <c r="AL613" s="113">
        <v>0</v>
      </c>
      <c r="AM613" s="113">
        <v>0</v>
      </c>
      <c r="AN613" s="113">
        <v>0</v>
      </c>
      <c r="AO613" s="113">
        <v>0</v>
      </c>
      <c r="AP613" s="113">
        <v>0</v>
      </c>
      <c r="AQ613" s="113">
        <v>0</v>
      </c>
      <c r="AR613" s="113">
        <v>0</v>
      </c>
      <c r="AS613" s="113">
        <v>0</v>
      </c>
      <c r="AT613" s="113">
        <v>0</v>
      </c>
      <c r="AU613" s="113">
        <v>0</v>
      </c>
      <c r="AV613" s="113">
        <v>0</v>
      </c>
      <c r="AW613" s="113">
        <v>0</v>
      </c>
      <c r="AX613" s="113">
        <v>0</v>
      </c>
      <c r="AY613" s="113">
        <v>0</v>
      </c>
      <c r="AZ613" s="113">
        <v>0</v>
      </c>
      <c r="BA613" s="113">
        <v>0</v>
      </c>
      <c r="BB613" s="113">
        <v>0</v>
      </c>
      <c r="BC613" s="113">
        <v>0</v>
      </c>
      <c r="BD613" s="113">
        <v>0</v>
      </c>
      <c r="BE613" s="113">
        <v>0</v>
      </c>
      <c r="BF613" s="113">
        <v>0</v>
      </c>
      <c r="BG613" s="113">
        <v>0</v>
      </c>
      <c r="BH613" s="113">
        <v>0</v>
      </c>
      <c r="BI613" s="113">
        <v>0</v>
      </c>
      <c r="BJ613" s="113">
        <v>0</v>
      </c>
      <c r="BK613" s="113">
        <v>0</v>
      </c>
      <c r="BL613" s="113">
        <v>0</v>
      </c>
      <c r="BM613" s="113">
        <v>0</v>
      </c>
      <c r="BN613" s="113">
        <v>0</v>
      </c>
      <c r="BO613" s="113">
        <v>0</v>
      </c>
      <c r="BP613" s="113">
        <v>0</v>
      </c>
      <c r="BQ613" s="113">
        <v>0</v>
      </c>
      <c r="BR613" s="113">
        <v>0</v>
      </c>
      <c r="BS613" s="113">
        <v>0</v>
      </c>
      <c r="BT613" s="113">
        <v>0</v>
      </c>
      <c r="BU613" s="113">
        <v>0</v>
      </c>
      <c r="BV613" s="113">
        <v>0</v>
      </c>
      <c r="BW613" s="113">
        <v>0</v>
      </c>
      <c r="BX613" s="113">
        <v>0</v>
      </c>
      <c r="BY613" s="113">
        <v>0</v>
      </c>
      <c r="BZ613" s="113">
        <v>0</v>
      </c>
      <c r="CA613" s="113">
        <v>0</v>
      </c>
      <c r="CB613" s="113">
        <v>0</v>
      </c>
      <c r="CC613" s="113">
        <v>0</v>
      </c>
      <c r="CD613" s="113">
        <v>0</v>
      </c>
      <c r="CE613" s="113">
        <v>0</v>
      </c>
      <c r="CF613" s="113">
        <v>0</v>
      </c>
      <c r="CG613" s="113">
        <v>0</v>
      </c>
      <c r="CH613" s="113">
        <v>0</v>
      </c>
      <c r="CI613" s="113">
        <v>0</v>
      </c>
      <c r="CJ613" s="113">
        <v>0</v>
      </c>
      <c r="CK613" s="113">
        <v>0</v>
      </c>
      <c r="CL613" s="113">
        <v>0</v>
      </c>
      <c r="CM613" s="113">
        <v>0</v>
      </c>
      <c r="CN613" s="113">
        <v>0</v>
      </c>
      <c r="CO613" s="113">
        <v>0</v>
      </c>
      <c r="CP613" s="113">
        <v>0</v>
      </c>
      <c r="CQ613" s="113">
        <v>0</v>
      </c>
      <c r="CR613" s="113">
        <v>0</v>
      </c>
      <c r="CS613" s="113">
        <v>0</v>
      </c>
      <c r="CT613" s="113">
        <v>0</v>
      </c>
      <c r="CU613" s="113">
        <v>0</v>
      </c>
      <c r="CV613" s="113">
        <v>0</v>
      </c>
      <c r="CW613" s="113">
        <v>0</v>
      </c>
      <c r="CX613" s="113">
        <v>0</v>
      </c>
      <c r="CY613" s="113">
        <v>0</v>
      </c>
      <c r="CZ613" s="113">
        <v>0</v>
      </c>
      <c r="DA613" s="113">
        <v>0</v>
      </c>
      <c r="DB613" s="113">
        <v>0</v>
      </c>
      <c r="DC613" s="113">
        <v>0</v>
      </c>
      <c r="DD613" s="113">
        <v>0</v>
      </c>
      <c r="DE613" s="113">
        <v>0</v>
      </c>
      <c r="DF613" s="113">
        <v>0</v>
      </c>
      <c r="DG613" s="113">
        <v>0</v>
      </c>
      <c r="DH613" s="113">
        <v>0</v>
      </c>
      <c r="DI613" s="113">
        <v>0</v>
      </c>
      <c r="DJ613" s="113">
        <v>0</v>
      </c>
      <c r="DK613" s="113">
        <v>0</v>
      </c>
      <c r="DL613" s="113">
        <v>0</v>
      </c>
      <c r="DM613" s="113">
        <v>0</v>
      </c>
      <c r="DN613" s="113">
        <v>0</v>
      </c>
      <c r="DO613" s="113">
        <v>0</v>
      </c>
      <c r="DP613" s="113">
        <v>0</v>
      </c>
      <c r="DQ613" s="113">
        <v>0</v>
      </c>
      <c r="DR613" s="113">
        <v>0</v>
      </c>
      <c r="DS613" s="113">
        <v>0</v>
      </c>
      <c r="DT613" s="113">
        <v>0</v>
      </c>
      <c r="DU613" s="113">
        <v>0</v>
      </c>
      <c r="DV613" s="113">
        <v>0</v>
      </c>
      <c r="DW613" s="113">
        <v>0</v>
      </c>
      <c r="DX613" s="113">
        <v>0</v>
      </c>
      <c r="DY613" s="113">
        <v>0</v>
      </c>
      <c r="DZ613" s="113">
        <v>0</v>
      </c>
      <c r="EA613" s="113">
        <v>0</v>
      </c>
      <c r="EB613" s="113">
        <v>0</v>
      </c>
      <c r="EC613" s="113">
        <v>0</v>
      </c>
      <c r="ED613" s="113">
        <v>0</v>
      </c>
      <c r="EE613" s="113">
        <v>0</v>
      </c>
      <c r="EF613" s="113">
        <v>0</v>
      </c>
      <c r="EG613" s="113">
        <v>0</v>
      </c>
      <c r="EH613" s="113">
        <v>0</v>
      </c>
      <c r="EI613" s="113">
        <v>0</v>
      </c>
      <c r="EJ613" s="113">
        <v>0</v>
      </c>
      <c r="EK613" s="113">
        <v>0</v>
      </c>
      <c r="EL613" s="113">
        <v>0</v>
      </c>
      <c r="EM613" s="113">
        <v>0</v>
      </c>
      <c r="EN613" s="113">
        <v>0</v>
      </c>
      <c r="EO613" s="113">
        <v>0</v>
      </c>
      <c r="EP613" s="113">
        <v>0</v>
      </c>
      <c r="EQ613" s="113">
        <v>0</v>
      </c>
      <c r="ER613" s="113">
        <v>0</v>
      </c>
      <c r="ES613" s="113">
        <v>0</v>
      </c>
      <c r="ET613" s="113">
        <v>0</v>
      </c>
      <c r="EU613" s="113">
        <v>0</v>
      </c>
      <c r="EV613" s="113">
        <v>0</v>
      </c>
      <c r="EW613" s="113">
        <v>0</v>
      </c>
      <c r="EX613" s="113">
        <v>0</v>
      </c>
      <c r="EY613" s="113">
        <v>0</v>
      </c>
      <c r="EZ613" s="113">
        <v>0</v>
      </c>
      <c r="FA613" s="113">
        <v>0</v>
      </c>
      <c r="FB613" s="113">
        <v>0</v>
      </c>
      <c r="FC613" s="113">
        <v>0</v>
      </c>
      <c r="FD613" s="113">
        <v>0</v>
      </c>
      <c r="FE613" s="113">
        <v>0</v>
      </c>
      <c r="FF613" s="113">
        <v>0</v>
      </c>
      <c r="FG613" s="113">
        <v>0</v>
      </c>
      <c r="FH613" s="113">
        <v>0</v>
      </c>
      <c r="FI613" s="113">
        <v>0</v>
      </c>
      <c r="FJ613" s="113">
        <v>0</v>
      </c>
      <c r="FK613" s="113">
        <v>0</v>
      </c>
      <c r="FL613" s="113">
        <v>0</v>
      </c>
      <c r="FM613" s="113">
        <v>0</v>
      </c>
      <c r="FN613" s="113">
        <v>0</v>
      </c>
      <c r="FO613" s="113">
        <v>0</v>
      </c>
      <c r="FP613" s="113">
        <v>0</v>
      </c>
      <c r="FQ613" s="113">
        <v>0</v>
      </c>
      <c r="FR613" s="113">
        <v>0</v>
      </c>
      <c r="FS613" s="113">
        <v>0</v>
      </c>
      <c r="FT613" s="113">
        <v>0</v>
      </c>
      <c r="FU613" s="113">
        <v>0</v>
      </c>
      <c r="FV613" s="113">
        <v>0</v>
      </c>
      <c r="FW613" s="113">
        <v>0</v>
      </c>
      <c r="FX613" s="113">
        <v>0</v>
      </c>
      <c r="FY613" s="113">
        <v>0</v>
      </c>
      <c r="FZ613" s="113">
        <v>0</v>
      </c>
      <c r="GA613" s="113">
        <v>0</v>
      </c>
      <c r="GB613" s="113">
        <v>0</v>
      </c>
      <c r="GC613" s="113">
        <v>0</v>
      </c>
      <c r="GD613" s="113">
        <v>0</v>
      </c>
      <c r="GE613" s="113">
        <v>0</v>
      </c>
      <c r="GF613" s="113">
        <v>0</v>
      </c>
      <c r="GG613" s="113">
        <v>0</v>
      </c>
      <c r="GH613" s="113">
        <v>0</v>
      </c>
      <c r="GI613" s="113">
        <f>SUM(E613:GH613)</f>
        <v>2381419.87</v>
      </c>
    </row>
    <row r="614" spans="1:191" ht="11" thickBot="1">
      <c r="A614" s="725" t="s">
        <v>0</v>
      </c>
      <c r="B614" s="725"/>
      <c r="C614" s="11" t="s">
        <v>236</v>
      </c>
      <c r="D614" s="10" t="s">
        <v>258</v>
      </c>
      <c r="E614" s="115">
        <f t="shared" ref="E614:AJ614" si="252">SUBTOTAL(9,E612:E613)</f>
        <v>0</v>
      </c>
      <c r="F614" s="115">
        <f t="shared" si="252"/>
        <v>0</v>
      </c>
      <c r="G614" s="115">
        <f t="shared" si="252"/>
        <v>0</v>
      </c>
      <c r="H614" s="115">
        <f t="shared" si="252"/>
        <v>0</v>
      </c>
      <c r="I614" s="115">
        <f t="shared" si="252"/>
        <v>2381419.87</v>
      </c>
      <c r="J614" s="115">
        <f t="shared" si="252"/>
        <v>0</v>
      </c>
      <c r="K614" s="115">
        <f t="shared" si="252"/>
        <v>0</v>
      </c>
      <c r="L614" s="115">
        <f t="shared" si="252"/>
        <v>0</v>
      </c>
      <c r="M614" s="115">
        <f t="shared" si="252"/>
        <v>0</v>
      </c>
      <c r="N614" s="115">
        <f t="shared" si="252"/>
        <v>0</v>
      </c>
      <c r="O614" s="115">
        <f t="shared" si="252"/>
        <v>0</v>
      </c>
      <c r="P614" s="115">
        <f t="shared" si="252"/>
        <v>0</v>
      </c>
      <c r="Q614" s="115">
        <f t="shared" si="252"/>
        <v>0</v>
      </c>
      <c r="R614" s="115">
        <f t="shared" si="252"/>
        <v>0</v>
      </c>
      <c r="S614" s="115">
        <f t="shared" si="252"/>
        <v>0</v>
      </c>
      <c r="T614" s="115">
        <f t="shared" si="252"/>
        <v>0</v>
      </c>
      <c r="U614" s="115">
        <f t="shared" si="252"/>
        <v>0</v>
      </c>
      <c r="V614" s="115">
        <f t="shared" si="252"/>
        <v>0</v>
      </c>
      <c r="W614" s="115">
        <f t="shared" si="252"/>
        <v>0</v>
      </c>
      <c r="X614" s="115">
        <f t="shared" si="252"/>
        <v>0</v>
      </c>
      <c r="Y614" s="115">
        <f t="shared" si="252"/>
        <v>0</v>
      </c>
      <c r="Z614" s="115">
        <f t="shared" si="252"/>
        <v>0</v>
      </c>
      <c r="AA614" s="115">
        <f t="shared" si="252"/>
        <v>0</v>
      </c>
      <c r="AB614" s="115">
        <f t="shared" si="252"/>
        <v>0</v>
      </c>
      <c r="AC614" s="115">
        <f t="shared" si="252"/>
        <v>0</v>
      </c>
      <c r="AD614" s="115">
        <f t="shared" si="252"/>
        <v>0</v>
      </c>
      <c r="AE614" s="115">
        <f t="shared" si="252"/>
        <v>0</v>
      </c>
      <c r="AF614" s="115">
        <f t="shared" si="252"/>
        <v>0</v>
      </c>
      <c r="AG614" s="115">
        <f t="shared" si="252"/>
        <v>0</v>
      </c>
      <c r="AH614" s="115">
        <f t="shared" si="252"/>
        <v>0</v>
      </c>
      <c r="AI614" s="115">
        <f t="shared" si="252"/>
        <v>0</v>
      </c>
      <c r="AJ614" s="115">
        <f t="shared" si="252"/>
        <v>0</v>
      </c>
      <c r="AK614" s="115">
        <f t="shared" ref="AK614:BP614" si="253">SUBTOTAL(9,AK612:AK613)</f>
        <v>0</v>
      </c>
      <c r="AL614" s="115">
        <f t="shared" si="253"/>
        <v>0</v>
      </c>
      <c r="AM614" s="115">
        <f t="shared" si="253"/>
        <v>0</v>
      </c>
      <c r="AN614" s="115">
        <f t="shared" si="253"/>
        <v>0</v>
      </c>
      <c r="AO614" s="115">
        <f t="shared" si="253"/>
        <v>0</v>
      </c>
      <c r="AP614" s="115">
        <f t="shared" si="253"/>
        <v>0</v>
      </c>
      <c r="AQ614" s="115">
        <f t="shared" si="253"/>
        <v>0</v>
      </c>
      <c r="AR614" s="115">
        <f t="shared" si="253"/>
        <v>0</v>
      </c>
      <c r="AS614" s="115">
        <f t="shared" si="253"/>
        <v>0</v>
      </c>
      <c r="AT614" s="115">
        <f t="shared" si="253"/>
        <v>0</v>
      </c>
      <c r="AU614" s="115">
        <f t="shared" si="253"/>
        <v>0</v>
      </c>
      <c r="AV614" s="115">
        <f t="shared" si="253"/>
        <v>0</v>
      </c>
      <c r="AW614" s="115">
        <f t="shared" si="253"/>
        <v>0</v>
      </c>
      <c r="AX614" s="115">
        <f t="shared" si="253"/>
        <v>0</v>
      </c>
      <c r="AY614" s="115">
        <f t="shared" si="253"/>
        <v>0</v>
      </c>
      <c r="AZ614" s="115">
        <f t="shared" si="253"/>
        <v>0</v>
      </c>
      <c r="BA614" s="115">
        <f t="shared" si="253"/>
        <v>0</v>
      </c>
      <c r="BB614" s="115">
        <f t="shared" si="253"/>
        <v>0</v>
      </c>
      <c r="BC614" s="115">
        <f t="shared" si="253"/>
        <v>0</v>
      </c>
      <c r="BD614" s="115">
        <f t="shared" si="253"/>
        <v>0</v>
      </c>
      <c r="BE614" s="115">
        <f t="shared" si="253"/>
        <v>0</v>
      </c>
      <c r="BF614" s="115">
        <f t="shared" si="253"/>
        <v>0</v>
      </c>
      <c r="BG614" s="115">
        <f t="shared" si="253"/>
        <v>0</v>
      </c>
      <c r="BH614" s="115">
        <f t="shared" si="253"/>
        <v>0</v>
      </c>
      <c r="BI614" s="115">
        <f t="shared" si="253"/>
        <v>0</v>
      </c>
      <c r="BJ614" s="115">
        <f t="shared" si="253"/>
        <v>0</v>
      </c>
      <c r="BK614" s="115">
        <f t="shared" si="253"/>
        <v>0</v>
      </c>
      <c r="BL614" s="115">
        <f t="shared" si="253"/>
        <v>0</v>
      </c>
      <c r="BM614" s="115">
        <f t="shared" si="253"/>
        <v>0</v>
      </c>
      <c r="BN614" s="115">
        <f t="shared" si="253"/>
        <v>0</v>
      </c>
      <c r="BO614" s="115">
        <f t="shared" si="253"/>
        <v>0</v>
      </c>
      <c r="BP614" s="115">
        <f t="shared" si="253"/>
        <v>0</v>
      </c>
      <c r="BQ614" s="115">
        <f t="shared" ref="BQ614:CV614" si="254">SUBTOTAL(9,BQ612:BQ613)</f>
        <v>0</v>
      </c>
      <c r="BR614" s="115">
        <f t="shared" si="254"/>
        <v>0</v>
      </c>
      <c r="BS614" s="115">
        <f t="shared" si="254"/>
        <v>0</v>
      </c>
      <c r="BT614" s="115">
        <f t="shared" si="254"/>
        <v>0</v>
      </c>
      <c r="BU614" s="115">
        <f t="shared" si="254"/>
        <v>0</v>
      </c>
      <c r="BV614" s="115">
        <f t="shared" si="254"/>
        <v>0</v>
      </c>
      <c r="BW614" s="115">
        <f t="shared" si="254"/>
        <v>0</v>
      </c>
      <c r="BX614" s="115">
        <f t="shared" si="254"/>
        <v>0</v>
      </c>
      <c r="BY614" s="115">
        <f t="shared" si="254"/>
        <v>0</v>
      </c>
      <c r="BZ614" s="115">
        <f t="shared" si="254"/>
        <v>0</v>
      </c>
      <c r="CA614" s="115">
        <f t="shared" si="254"/>
        <v>0</v>
      </c>
      <c r="CB614" s="115">
        <f t="shared" si="254"/>
        <v>0</v>
      </c>
      <c r="CC614" s="115">
        <f t="shared" si="254"/>
        <v>0</v>
      </c>
      <c r="CD614" s="115">
        <f t="shared" si="254"/>
        <v>0</v>
      </c>
      <c r="CE614" s="115">
        <f t="shared" si="254"/>
        <v>0</v>
      </c>
      <c r="CF614" s="115">
        <f t="shared" si="254"/>
        <v>0</v>
      </c>
      <c r="CG614" s="115">
        <f t="shared" si="254"/>
        <v>0</v>
      </c>
      <c r="CH614" s="115">
        <f t="shared" si="254"/>
        <v>0</v>
      </c>
      <c r="CI614" s="115">
        <f t="shared" si="254"/>
        <v>0</v>
      </c>
      <c r="CJ614" s="115">
        <f t="shared" si="254"/>
        <v>0</v>
      </c>
      <c r="CK614" s="115">
        <f t="shared" si="254"/>
        <v>0</v>
      </c>
      <c r="CL614" s="115">
        <f t="shared" si="254"/>
        <v>0</v>
      </c>
      <c r="CM614" s="115">
        <f t="shared" si="254"/>
        <v>0</v>
      </c>
      <c r="CN614" s="115">
        <f t="shared" si="254"/>
        <v>0</v>
      </c>
      <c r="CO614" s="115">
        <f t="shared" si="254"/>
        <v>0</v>
      </c>
      <c r="CP614" s="115">
        <f t="shared" si="254"/>
        <v>0</v>
      </c>
      <c r="CQ614" s="115">
        <f t="shared" si="254"/>
        <v>0</v>
      </c>
      <c r="CR614" s="115">
        <f t="shared" si="254"/>
        <v>0</v>
      </c>
      <c r="CS614" s="115">
        <f t="shared" si="254"/>
        <v>0</v>
      </c>
      <c r="CT614" s="115">
        <f t="shared" si="254"/>
        <v>0</v>
      </c>
      <c r="CU614" s="115">
        <f t="shared" si="254"/>
        <v>0</v>
      </c>
      <c r="CV614" s="115">
        <f t="shared" si="254"/>
        <v>0</v>
      </c>
      <c r="CW614" s="115">
        <f t="shared" ref="CW614:EB614" si="255">SUBTOTAL(9,CW612:CW613)</f>
        <v>0</v>
      </c>
      <c r="CX614" s="115">
        <f t="shared" si="255"/>
        <v>0</v>
      </c>
      <c r="CY614" s="115">
        <f t="shared" si="255"/>
        <v>0</v>
      </c>
      <c r="CZ614" s="115">
        <f t="shared" si="255"/>
        <v>0</v>
      </c>
      <c r="DA614" s="115">
        <f t="shared" si="255"/>
        <v>0</v>
      </c>
      <c r="DB614" s="115">
        <f t="shared" si="255"/>
        <v>0</v>
      </c>
      <c r="DC614" s="115">
        <f t="shared" si="255"/>
        <v>0</v>
      </c>
      <c r="DD614" s="115">
        <f t="shared" si="255"/>
        <v>0</v>
      </c>
      <c r="DE614" s="115">
        <f t="shared" si="255"/>
        <v>0</v>
      </c>
      <c r="DF614" s="115">
        <f t="shared" si="255"/>
        <v>0</v>
      </c>
      <c r="DG614" s="115">
        <f t="shared" si="255"/>
        <v>0</v>
      </c>
      <c r="DH614" s="115">
        <f t="shared" si="255"/>
        <v>0</v>
      </c>
      <c r="DI614" s="115">
        <f t="shared" si="255"/>
        <v>0</v>
      </c>
      <c r="DJ614" s="115">
        <f t="shared" si="255"/>
        <v>0</v>
      </c>
      <c r="DK614" s="115">
        <f t="shared" si="255"/>
        <v>0</v>
      </c>
      <c r="DL614" s="115">
        <f t="shared" si="255"/>
        <v>0</v>
      </c>
      <c r="DM614" s="115">
        <f t="shared" si="255"/>
        <v>0</v>
      </c>
      <c r="DN614" s="115">
        <f t="shared" si="255"/>
        <v>0</v>
      </c>
      <c r="DO614" s="115">
        <f t="shared" si="255"/>
        <v>0</v>
      </c>
      <c r="DP614" s="115">
        <f t="shared" si="255"/>
        <v>0</v>
      </c>
      <c r="DQ614" s="115">
        <f t="shared" si="255"/>
        <v>0</v>
      </c>
      <c r="DR614" s="115">
        <f t="shared" si="255"/>
        <v>0</v>
      </c>
      <c r="DS614" s="115">
        <f t="shared" si="255"/>
        <v>0</v>
      </c>
      <c r="DT614" s="115">
        <f t="shared" si="255"/>
        <v>0</v>
      </c>
      <c r="DU614" s="115">
        <f t="shared" si="255"/>
        <v>0</v>
      </c>
      <c r="DV614" s="115">
        <f t="shared" si="255"/>
        <v>0</v>
      </c>
      <c r="DW614" s="115">
        <f t="shared" si="255"/>
        <v>0</v>
      </c>
      <c r="DX614" s="115">
        <f t="shared" si="255"/>
        <v>0</v>
      </c>
      <c r="DY614" s="115">
        <f t="shared" si="255"/>
        <v>0</v>
      </c>
      <c r="DZ614" s="115">
        <f t="shared" si="255"/>
        <v>0</v>
      </c>
      <c r="EA614" s="115">
        <f t="shared" si="255"/>
        <v>0</v>
      </c>
      <c r="EB614" s="115">
        <f t="shared" si="255"/>
        <v>0</v>
      </c>
      <c r="EC614" s="115">
        <f t="shared" ref="EC614:FH614" si="256">SUBTOTAL(9,EC612:EC613)</f>
        <v>0</v>
      </c>
      <c r="ED614" s="115">
        <f t="shared" si="256"/>
        <v>0</v>
      </c>
      <c r="EE614" s="115">
        <f t="shared" si="256"/>
        <v>0</v>
      </c>
      <c r="EF614" s="115">
        <f t="shared" si="256"/>
        <v>0</v>
      </c>
      <c r="EG614" s="115">
        <f t="shared" si="256"/>
        <v>0</v>
      </c>
      <c r="EH614" s="115">
        <f t="shared" si="256"/>
        <v>0</v>
      </c>
      <c r="EI614" s="115">
        <f t="shared" si="256"/>
        <v>0</v>
      </c>
      <c r="EJ614" s="115">
        <f t="shared" si="256"/>
        <v>0</v>
      </c>
      <c r="EK614" s="115">
        <f t="shared" si="256"/>
        <v>0</v>
      </c>
      <c r="EL614" s="115">
        <f t="shared" si="256"/>
        <v>0</v>
      </c>
      <c r="EM614" s="115">
        <f t="shared" si="256"/>
        <v>0</v>
      </c>
      <c r="EN614" s="115">
        <f t="shared" si="256"/>
        <v>0</v>
      </c>
      <c r="EO614" s="115">
        <f t="shared" si="256"/>
        <v>0</v>
      </c>
      <c r="EP614" s="115">
        <f t="shared" si="256"/>
        <v>0</v>
      </c>
      <c r="EQ614" s="115">
        <f t="shared" si="256"/>
        <v>0</v>
      </c>
      <c r="ER614" s="115">
        <f t="shared" si="256"/>
        <v>0</v>
      </c>
      <c r="ES614" s="115">
        <f t="shared" si="256"/>
        <v>0</v>
      </c>
      <c r="ET614" s="115">
        <f t="shared" si="256"/>
        <v>0</v>
      </c>
      <c r="EU614" s="115">
        <f t="shared" si="256"/>
        <v>0</v>
      </c>
      <c r="EV614" s="115">
        <f t="shared" si="256"/>
        <v>0</v>
      </c>
      <c r="EW614" s="115">
        <f t="shared" si="256"/>
        <v>0</v>
      </c>
      <c r="EX614" s="115">
        <f t="shared" si="256"/>
        <v>0</v>
      </c>
      <c r="EY614" s="115">
        <f t="shared" si="256"/>
        <v>0</v>
      </c>
      <c r="EZ614" s="115">
        <f t="shared" si="256"/>
        <v>0</v>
      </c>
      <c r="FA614" s="115">
        <f t="shared" si="256"/>
        <v>0</v>
      </c>
      <c r="FB614" s="115">
        <f t="shared" si="256"/>
        <v>0</v>
      </c>
      <c r="FC614" s="115">
        <f t="shared" si="256"/>
        <v>0</v>
      </c>
      <c r="FD614" s="115">
        <f t="shared" si="256"/>
        <v>0</v>
      </c>
      <c r="FE614" s="115">
        <f t="shared" si="256"/>
        <v>0</v>
      </c>
      <c r="FF614" s="115">
        <f t="shared" si="256"/>
        <v>0</v>
      </c>
      <c r="FG614" s="115">
        <f t="shared" si="256"/>
        <v>0</v>
      </c>
      <c r="FH614" s="115">
        <f t="shared" si="256"/>
        <v>0</v>
      </c>
      <c r="FI614" s="115">
        <f t="shared" ref="FI614:GI614" si="257">SUBTOTAL(9,FI612:FI613)</f>
        <v>0</v>
      </c>
      <c r="FJ614" s="115">
        <f t="shared" si="257"/>
        <v>0</v>
      </c>
      <c r="FK614" s="115">
        <f t="shared" si="257"/>
        <v>0</v>
      </c>
      <c r="FL614" s="115">
        <f t="shared" si="257"/>
        <v>0</v>
      </c>
      <c r="FM614" s="115">
        <f t="shared" si="257"/>
        <v>0</v>
      </c>
      <c r="FN614" s="115">
        <f t="shared" si="257"/>
        <v>0</v>
      </c>
      <c r="FO614" s="115">
        <f t="shared" si="257"/>
        <v>0</v>
      </c>
      <c r="FP614" s="115">
        <f t="shared" si="257"/>
        <v>0</v>
      </c>
      <c r="FQ614" s="115">
        <f t="shared" si="257"/>
        <v>0</v>
      </c>
      <c r="FR614" s="115">
        <f t="shared" si="257"/>
        <v>0</v>
      </c>
      <c r="FS614" s="115">
        <f t="shared" si="257"/>
        <v>0</v>
      </c>
      <c r="FT614" s="115">
        <f t="shared" si="257"/>
        <v>0</v>
      </c>
      <c r="FU614" s="115">
        <f t="shared" si="257"/>
        <v>0</v>
      </c>
      <c r="FV614" s="115">
        <f t="shared" si="257"/>
        <v>0</v>
      </c>
      <c r="FW614" s="115">
        <f t="shared" si="257"/>
        <v>0</v>
      </c>
      <c r="FX614" s="115">
        <f t="shared" si="257"/>
        <v>0</v>
      </c>
      <c r="FY614" s="115">
        <f t="shared" si="257"/>
        <v>0</v>
      </c>
      <c r="FZ614" s="115">
        <f t="shared" si="257"/>
        <v>0</v>
      </c>
      <c r="GA614" s="115">
        <f t="shared" si="257"/>
        <v>0</v>
      </c>
      <c r="GB614" s="115">
        <f t="shared" si="257"/>
        <v>0</v>
      </c>
      <c r="GC614" s="115">
        <f t="shared" si="257"/>
        <v>0</v>
      </c>
      <c r="GD614" s="115">
        <f t="shared" si="257"/>
        <v>0</v>
      </c>
      <c r="GE614" s="115">
        <f t="shared" si="257"/>
        <v>0</v>
      </c>
      <c r="GF614" s="115">
        <f t="shared" si="257"/>
        <v>0</v>
      </c>
      <c r="GG614" s="115">
        <f t="shared" si="257"/>
        <v>0</v>
      </c>
      <c r="GH614" s="115">
        <f t="shared" si="257"/>
        <v>0</v>
      </c>
      <c r="GI614" s="115">
        <f t="shared" si="257"/>
        <v>2381419.87</v>
      </c>
    </row>
    <row r="615" spans="1:191" ht="10.5" thickTop="1"/>
    <row r="616" spans="1:191" ht="10.5">
      <c r="A616" s="726" t="s">
        <v>0</v>
      </c>
      <c r="B616" s="726"/>
      <c r="C616" s="8" t="s">
        <v>274</v>
      </c>
      <c r="D616" s="7" t="s">
        <v>275</v>
      </c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  <c r="AA616" s="116"/>
      <c r="AB616" s="116"/>
      <c r="AC616" s="116"/>
      <c r="AD616" s="116"/>
      <c r="AE616" s="116"/>
      <c r="AF616" s="116"/>
      <c r="AG616" s="116"/>
      <c r="AH616" s="116"/>
      <c r="AI616" s="116"/>
      <c r="AJ616" s="116"/>
      <c r="AK616" s="116"/>
      <c r="AL616" s="116"/>
      <c r="AM616" s="116"/>
      <c r="AN616" s="116"/>
      <c r="AO616" s="116"/>
      <c r="AP616" s="116"/>
      <c r="AQ616" s="116"/>
      <c r="AR616" s="116"/>
      <c r="AS616" s="116"/>
      <c r="AT616" s="116"/>
      <c r="AU616" s="116"/>
      <c r="AV616" s="116"/>
      <c r="AW616" s="116"/>
      <c r="AX616" s="116"/>
      <c r="AY616" s="116"/>
      <c r="AZ616" s="116"/>
      <c r="BA616" s="116"/>
      <c r="BB616" s="116"/>
      <c r="BC616" s="116"/>
      <c r="BD616" s="116"/>
      <c r="BE616" s="116"/>
      <c r="BF616" s="116"/>
      <c r="BG616" s="116"/>
      <c r="BH616" s="116"/>
      <c r="BI616" s="116"/>
      <c r="BJ616" s="116"/>
      <c r="BK616" s="116"/>
      <c r="BL616" s="116"/>
      <c r="BM616" s="116"/>
      <c r="BN616" s="116"/>
      <c r="BO616" s="116"/>
      <c r="BP616" s="116"/>
      <c r="BQ616" s="116"/>
      <c r="BR616" s="116"/>
      <c r="BS616" s="116"/>
      <c r="BT616" s="116"/>
      <c r="BU616" s="116"/>
      <c r="BV616" s="116"/>
      <c r="BW616" s="116"/>
      <c r="BX616" s="116"/>
      <c r="BY616" s="116"/>
      <c r="BZ616" s="116"/>
      <c r="CA616" s="116"/>
      <c r="CB616" s="116"/>
      <c r="CC616" s="116"/>
      <c r="CD616" s="116"/>
      <c r="CE616" s="116"/>
      <c r="CF616" s="116"/>
      <c r="CG616" s="116"/>
      <c r="CH616" s="116"/>
      <c r="CI616" s="116"/>
      <c r="CJ616" s="116"/>
      <c r="CK616" s="116"/>
      <c r="CL616" s="116"/>
      <c r="CM616" s="116"/>
      <c r="CN616" s="116"/>
      <c r="CO616" s="116"/>
      <c r="CP616" s="116"/>
      <c r="CQ616" s="116"/>
      <c r="CR616" s="116"/>
      <c r="CS616" s="116"/>
      <c r="CT616" s="116"/>
      <c r="CU616" s="116"/>
      <c r="CV616" s="116"/>
      <c r="CW616" s="116"/>
      <c r="CX616" s="116"/>
      <c r="CY616" s="116"/>
      <c r="CZ616" s="116"/>
      <c r="DA616" s="116"/>
      <c r="DB616" s="116"/>
      <c r="DC616" s="116"/>
      <c r="DD616" s="116"/>
      <c r="DE616" s="116"/>
      <c r="DF616" s="116"/>
      <c r="DG616" s="116"/>
      <c r="DH616" s="116"/>
      <c r="DI616" s="116"/>
      <c r="DJ616" s="116"/>
      <c r="DK616" s="116"/>
      <c r="DL616" s="116"/>
      <c r="DM616" s="116"/>
      <c r="DN616" s="116"/>
      <c r="DO616" s="116"/>
      <c r="DP616" s="116"/>
      <c r="DQ616" s="116"/>
      <c r="DR616" s="116"/>
      <c r="DS616" s="116"/>
      <c r="DT616" s="116"/>
      <c r="DU616" s="116"/>
      <c r="DV616" s="116"/>
      <c r="DW616" s="116"/>
      <c r="DX616" s="116"/>
      <c r="DY616" s="116"/>
      <c r="DZ616" s="116"/>
      <c r="EA616" s="116"/>
      <c r="EB616" s="116"/>
      <c r="EC616" s="116"/>
      <c r="ED616" s="116"/>
      <c r="EE616" s="116"/>
      <c r="EF616" s="116"/>
      <c r="EG616" s="116"/>
      <c r="EH616" s="116"/>
      <c r="EI616" s="116"/>
      <c r="EJ616" s="116"/>
      <c r="EK616" s="116"/>
      <c r="EL616" s="116"/>
      <c r="EM616" s="116"/>
      <c r="EN616" s="116"/>
      <c r="EO616" s="116"/>
      <c r="EP616" s="116"/>
      <c r="EQ616" s="116"/>
      <c r="ER616" s="116"/>
      <c r="ES616" s="116"/>
      <c r="ET616" s="116"/>
      <c r="EU616" s="116"/>
      <c r="EV616" s="116"/>
      <c r="EW616" s="116"/>
      <c r="EX616" s="116"/>
      <c r="EY616" s="116"/>
      <c r="EZ616" s="116"/>
      <c r="FA616" s="116"/>
      <c r="FB616" s="116"/>
      <c r="FC616" s="116"/>
      <c r="FD616" s="116"/>
      <c r="FE616" s="116"/>
      <c r="FF616" s="116"/>
      <c r="FG616" s="116"/>
      <c r="FH616" s="116"/>
      <c r="FI616" s="116"/>
      <c r="FJ616" s="116"/>
      <c r="FK616" s="116"/>
      <c r="FL616" s="116"/>
      <c r="FM616" s="116"/>
      <c r="FN616" s="116"/>
      <c r="FO616" s="116"/>
      <c r="FP616" s="116"/>
      <c r="FQ616" s="116"/>
      <c r="FR616" s="116"/>
      <c r="FS616" s="116"/>
      <c r="FT616" s="116"/>
      <c r="FU616" s="116"/>
      <c r="FV616" s="116"/>
      <c r="FW616" s="116"/>
      <c r="FX616" s="116"/>
      <c r="FY616" s="116"/>
      <c r="FZ616" s="116"/>
      <c r="GA616" s="116"/>
      <c r="GB616" s="116"/>
      <c r="GC616" s="116"/>
      <c r="GD616" s="116"/>
      <c r="GE616" s="116"/>
      <c r="GF616" s="116"/>
      <c r="GG616" s="116"/>
      <c r="GH616" s="116"/>
      <c r="GI616" s="116"/>
    </row>
    <row r="617" spans="1:191">
      <c r="A617" s="727" t="s">
        <v>0</v>
      </c>
      <c r="B617" s="727"/>
      <c r="C617" s="9" t="s">
        <v>276</v>
      </c>
      <c r="D617" t="s">
        <v>277</v>
      </c>
      <c r="E617" s="113">
        <v>0</v>
      </c>
      <c r="F617" s="113">
        <v>0</v>
      </c>
      <c r="G617" s="113">
        <v>0</v>
      </c>
      <c r="H617" s="113">
        <v>0</v>
      </c>
      <c r="I617" s="113">
        <v>303090.58</v>
      </c>
      <c r="J617" s="113">
        <v>0</v>
      </c>
      <c r="K617" s="113">
        <v>0</v>
      </c>
      <c r="L617" s="113">
        <v>0</v>
      </c>
      <c r="M617" s="113">
        <v>0</v>
      </c>
      <c r="N617" s="113">
        <v>0</v>
      </c>
      <c r="O617" s="113">
        <v>0</v>
      </c>
      <c r="P617" s="113">
        <v>0</v>
      </c>
      <c r="Q617" s="113">
        <v>0</v>
      </c>
      <c r="R617" s="113">
        <v>0</v>
      </c>
      <c r="S617" s="113">
        <v>0</v>
      </c>
      <c r="T617" s="113">
        <v>0</v>
      </c>
      <c r="U617" s="113">
        <v>0</v>
      </c>
      <c r="V617" s="113">
        <v>0</v>
      </c>
      <c r="W617" s="113">
        <v>0</v>
      </c>
      <c r="X617" s="113">
        <v>0</v>
      </c>
      <c r="Y617" s="113">
        <v>0</v>
      </c>
      <c r="Z617" s="113">
        <v>0</v>
      </c>
      <c r="AA617" s="113">
        <v>0</v>
      </c>
      <c r="AB617" s="113">
        <v>0</v>
      </c>
      <c r="AC617" s="113">
        <v>0</v>
      </c>
      <c r="AD617" s="113">
        <v>0</v>
      </c>
      <c r="AE617" s="113">
        <v>0</v>
      </c>
      <c r="AF617" s="113">
        <v>0</v>
      </c>
      <c r="AG617" s="113">
        <v>0</v>
      </c>
      <c r="AH617" s="113">
        <v>0</v>
      </c>
      <c r="AI617" s="113">
        <v>0</v>
      </c>
      <c r="AJ617" s="113">
        <v>0</v>
      </c>
      <c r="AK617" s="113">
        <v>0</v>
      </c>
      <c r="AL617" s="113">
        <v>0</v>
      </c>
      <c r="AM617" s="113">
        <v>0</v>
      </c>
      <c r="AN617" s="113">
        <v>0</v>
      </c>
      <c r="AO617" s="113">
        <v>0</v>
      </c>
      <c r="AP617" s="113">
        <v>0</v>
      </c>
      <c r="AQ617" s="113">
        <v>0</v>
      </c>
      <c r="AR617" s="113">
        <v>0</v>
      </c>
      <c r="AS617" s="113">
        <v>0</v>
      </c>
      <c r="AT617" s="113">
        <v>0</v>
      </c>
      <c r="AU617" s="113">
        <v>0</v>
      </c>
      <c r="AV617" s="113">
        <v>0</v>
      </c>
      <c r="AW617" s="113">
        <v>0</v>
      </c>
      <c r="AX617" s="113">
        <v>0</v>
      </c>
      <c r="AY617" s="113">
        <v>0</v>
      </c>
      <c r="AZ617" s="113">
        <v>0</v>
      </c>
      <c r="BA617" s="113">
        <v>0</v>
      </c>
      <c r="BB617" s="113">
        <v>0</v>
      </c>
      <c r="BC617" s="113">
        <v>0</v>
      </c>
      <c r="BD617" s="113">
        <v>0</v>
      </c>
      <c r="BE617" s="113">
        <v>0</v>
      </c>
      <c r="BF617" s="113">
        <v>0</v>
      </c>
      <c r="BG617" s="113">
        <v>0</v>
      </c>
      <c r="BH617" s="113">
        <v>0</v>
      </c>
      <c r="BI617" s="113">
        <v>0</v>
      </c>
      <c r="BJ617" s="113">
        <v>0</v>
      </c>
      <c r="BK617" s="113">
        <v>0</v>
      </c>
      <c r="BL617" s="113">
        <v>0</v>
      </c>
      <c r="BM617" s="113">
        <v>0</v>
      </c>
      <c r="BN617" s="113">
        <v>0</v>
      </c>
      <c r="BO617" s="113">
        <v>0</v>
      </c>
      <c r="BP617" s="113">
        <v>0</v>
      </c>
      <c r="BQ617" s="113">
        <v>0</v>
      </c>
      <c r="BR617" s="113">
        <v>0</v>
      </c>
      <c r="BS617" s="113">
        <v>0</v>
      </c>
      <c r="BT617" s="113">
        <v>0</v>
      </c>
      <c r="BU617" s="113">
        <v>0</v>
      </c>
      <c r="BV617" s="113">
        <v>0</v>
      </c>
      <c r="BW617" s="113">
        <v>0</v>
      </c>
      <c r="BX617" s="113">
        <v>0</v>
      </c>
      <c r="BY617" s="113">
        <v>0</v>
      </c>
      <c r="BZ617" s="113">
        <v>0</v>
      </c>
      <c r="CA617" s="113">
        <v>0</v>
      </c>
      <c r="CB617" s="113">
        <v>0</v>
      </c>
      <c r="CC617" s="113">
        <v>74667.5</v>
      </c>
      <c r="CD617" s="113">
        <v>0</v>
      </c>
      <c r="CE617" s="113">
        <v>0</v>
      </c>
      <c r="CF617" s="113">
        <v>0</v>
      </c>
      <c r="CG617" s="113">
        <v>0</v>
      </c>
      <c r="CH617" s="113">
        <v>0</v>
      </c>
      <c r="CI617" s="113">
        <v>0</v>
      </c>
      <c r="CJ617" s="113">
        <v>0</v>
      </c>
      <c r="CK617" s="113">
        <v>0</v>
      </c>
      <c r="CL617" s="113">
        <v>0</v>
      </c>
      <c r="CM617" s="113">
        <v>0</v>
      </c>
      <c r="CN617" s="113">
        <v>0</v>
      </c>
      <c r="CO617" s="113">
        <v>0</v>
      </c>
      <c r="CP617" s="113">
        <v>0</v>
      </c>
      <c r="CQ617" s="113">
        <v>0</v>
      </c>
      <c r="CR617" s="113">
        <v>0</v>
      </c>
      <c r="CS617" s="113">
        <v>0</v>
      </c>
      <c r="CT617" s="113">
        <v>0</v>
      </c>
      <c r="CU617" s="113">
        <v>0</v>
      </c>
      <c r="CV617" s="113">
        <v>0</v>
      </c>
      <c r="CW617" s="113">
        <v>0</v>
      </c>
      <c r="CX617" s="113">
        <v>0</v>
      </c>
      <c r="CY617" s="113">
        <v>0</v>
      </c>
      <c r="CZ617" s="113">
        <v>0</v>
      </c>
      <c r="DA617" s="113">
        <v>0</v>
      </c>
      <c r="DB617" s="113">
        <v>0</v>
      </c>
      <c r="DC617" s="113">
        <v>0</v>
      </c>
      <c r="DD617" s="113">
        <v>0</v>
      </c>
      <c r="DE617" s="113">
        <v>0</v>
      </c>
      <c r="DF617" s="113">
        <v>0</v>
      </c>
      <c r="DG617" s="113">
        <v>0</v>
      </c>
      <c r="DH617" s="113">
        <v>0</v>
      </c>
      <c r="DI617" s="113">
        <v>0</v>
      </c>
      <c r="DJ617" s="113">
        <v>0</v>
      </c>
      <c r="DK617" s="113">
        <v>0</v>
      </c>
      <c r="DL617" s="113">
        <v>0</v>
      </c>
      <c r="DM617" s="113">
        <v>0</v>
      </c>
      <c r="DN617" s="113">
        <v>0</v>
      </c>
      <c r="DO617" s="113">
        <v>0</v>
      </c>
      <c r="DP617" s="113">
        <v>0</v>
      </c>
      <c r="DQ617" s="113">
        <v>0</v>
      </c>
      <c r="DR617" s="113">
        <v>0</v>
      </c>
      <c r="DS617" s="113">
        <v>0</v>
      </c>
      <c r="DT617" s="113">
        <v>0</v>
      </c>
      <c r="DU617" s="113">
        <v>0</v>
      </c>
      <c r="DV617" s="113">
        <v>0</v>
      </c>
      <c r="DW617" s="113">
        <v>0</v>
      </c>
      <c r="DX617" s="113">
        <v>0</v>
      </c>
      <c r="DY617" s="113">
        <v>0</v>
      </c>
      <c r="DZ617" s="113">
        <v>0</v>
      </c>
      <c r="EA617" s="113">
        <v>0</v>
      </c>
      <c r="EB617" s="113">
        <v>0</v>
      </c>
      <c r="EC617" s="113">
        <v>0</v>
      </c>
      <c r="ED617" s="113">
        <v>0</v>
      </c>
      <c r="EE617" s="113">
        <v>0</v>
      </c>
      <c r="EF617" s="113">
        <v>0</v>
      </c>
      <c r="EG617" s="113">
        <v>0</v>
      </c>
      <c r="EH617" s="113">
        <v>0</v>
      </c>
      <c r="EI617" s="113">
        <v>0</v>
      </c>
      <c r="EJ617" s="113">
        <v>0</v>
      </c>
      <c r="EK617" s="113">
        <v>0</v>
      </c>
      <c r="EL617" s="113">
        <v>0</v>
      </c>
      <c r="EM617" s="113">
        <v>0</v>
      </c>
      <c r="EN617" s="113">
        <v>0</v>
      </c>
      <c r="EO617" s="113">
        <v>0</v>
      </c>
      <c r="EP617" s="113">
        <v>0</v>
      </c>
      <c r="EQ617" s="113">
        <v>0</v>
      </c>
      <c r="ER617" s="113">
        <v>0</v>
      </c>
      <c r="ES617" s="113">
        <v>0</v>
      </c>
      <c r="ET617" s="113">
        <v>0</v>
      </c>
      <c r="EU617" s="113">
        <v>0</v>
      </c>
      <c r="EV617" s="113">
        <v>0</v>
      </c>
      <c r="EW617" s="113">
        <v>0</v>
      </c>
      <c r="EX617" s="113">
        <v>0</v>
      </c>
      <c r="EY617" s="113">
        <v>0</v>
      </c>
      <c r="EZ617" s="113">
        <v>0</v>
      </c>
      <c r="FA617" s="113">
        <v>0</v>
      </c>
      <c r="FB617" s="113">
        <v>0</v>
      </c>
      <c r="FC617" s="113">
        <v>0</v>
      </c>
      <c r="FD617" s="113">
        <v>0</v>
      </c>
      <c r="FE617" s="113">
        <v>0</v>
      </c>
      <c r="FF617" s="113">
        <v>0</v>
      </c>
      <c r="FG617" s="113">
        <v>0</v>
      </c>
      <c r="FH617" s="113">
        <v>0</v>
      </c>
      <c r="FI617" s="113">
        <v>0</v>
      </c>
      <c r="FJ617" s="113">
        <v>0</v>
      </c>
      <c r="FK617" s="113">
        <v>0</v>
      </c>
      <c r="FL617" s="113">
        <v>0</v>
      </c>
      <c r="FM617" s="113">
        <v>0</v>
      </c>
      <c r="FN617" s="113">
        <v>0</v>
      </c>
      <c r="FO617" s="113">
        <v>0</v>
      </c>
      <c r="FP617" s="113">
        <v>0</v>
      </c>
      <c r="FQ617" s="113">
        <v>0</v>
      </c>
      <c r="FR617" s="113">
        <v>0</v>
      </c>
      <c r="FS617" s="113">
        <v>0</v>
      </c>
      <c r="FT617" s="113">
        <v>0</v>
      </c>
      <c r="FU617" s="113">
        <v>0</v>
      </c>
      <c r="FV617" s="113">
        <v>0</v>
      </c>
      <c r="FW617" s="113">
        <v>0</v>
      </c>
      <c r="FX617" s="113">
        <v>0</v>
      </c>
      <c r="FY617" s="113">
        <v>0</v>
      </c>
      <c r="FZ617" s="113">
        <v>0</v>
      </c>
      <c r="GA617" s="113">
        <v>0</v>
      </c>
      <c r="GB617" s="113">
        <v>0</v>
      </c>
      <c r="GC617" s="113">
        <v>0</v>
      </c>
      <c r="GD617" s="113">
        <v>0</v>
      </c>
      <c r="GE617" s="113">
        <v>0</v>
      </c>
      <c r="GF617" s="113">
        <v>0</v>
      </c>
      <c r="GG617" s="113">
        <v>0</v>
      </c>
      <c r="GH617" s="113">
        <v>0</v>
      </c>
      <c r="GI617" s="113">
        <f>SUM(E617:GH617)</f>
        <v>377758.08</v>
      </c>
    </row>
    <row r="618" spans="1:191" ht="11" thickBot="1">
      <c r="A618" s="725" t="s">
        <v>0</v>
      </c>
      <c r="B618" s="725"/>
      <c r="C618" s="11" t="s">
        <v>274</v>
      </c>
      <c r="D618" s="10" t="s">
        <v>280</v>
      </c>
      <c r="E618" s="115">
        <f t="shared" ref="E618:AJ618" si="258">SUBTOTAL(9,E616:E617)</f>
        <v>0</v>
      </c>
      <c r="F618" s="115">
        <f t="shared" si="258"/>
        <v>0</v>
      </c>
      <c r="G618" s="115">
        <f t="shared" si="258"/>
        <v>0</v>
      </c>
      <c r="H618" s="115">
        <f t="shared" si="258"/>
        <v>0</v>
      </c>
      <c r="I618" s="115">
        <f t="shared" si="258"/>
        <v>303090.58</v>
      </c>
      <c r="J618" s="115">
        <f t="shared" si="258"/>
        <v>0</v>
      </c>
      <c r="K618" s="115">
        <f t="shared" si="258"/>
        <v>0</v>
      </c>
      <c r="L618" s="115">
        <f t="shared" si="258"/>
        <v>0</v>
      </c>
      <c r="M618" s="115">
        <f t="shared" si="258"/>
        <v>0</v>
      </c>
      <c r="N618" s="115">
        <f t="shared" si="258"/>
        <v>0</v>
      </c>
      <c r="O618" s="115">
        <f t="shared" si="258"/>
        <v>0</v>
      </c>
      <c r="P618" s="115">
        <f t="shared" si="258"/>
        <v>0</v>
      </c>
      <c r="Q618" s="115">
        <f t="shared" si="258"/>
        <v>0</v>
      </c>
      <c r="R618" s="115">
        <f t="shared" si="258"/>
        <v>0</v>
      </c>
      <c r="S618" s="115">
        <f t="shared" si="258"/>
        <v>0</v>
      </c>
      <c r="T618" s="115">
        <f t="shared" si="258"/>
        <v>0</v>
      </c>
      <c r="U618" s="115">
        <f t="shared" si="258"/>
        <v>0</v>
      </c>
      <c r="V618" s="115">
        <f t="shared" si="258"/>
        <v>0</v>
      </c>
      <c r="W618" s="115">
        <f t="shared" si="258"/>
        <v>0</v>
      </c>
      <c r="X618" s="115">
        <f t="shared" si="258"/>
        <v>0</v>
      </c>
      <c r="Y618" s="115">
        <f t="shared" si="258"/>
        <v>0</v>
      </c>
      <c r="Z618" s="115">
        <f t="shared" si="258"/>
        <v>0</v>
      </c>
      <c r="AA618" s="115">
        <f t="shared" si="258"/>
        <v>0</v>
      </c>
      <c r="AB618" s="115">
        <f t="shared" si="258"/>
        <v>0</v>
      </c>
      <c r="AC618" s="115">
        <f t="shared" si="258"/>
        <v>0</v>
      </c>
      <c r="AD618" s="115">
        <f t="shared" si="258"/>
        <v>0</v>
      </c>
      <c r="AE618" s="115">
        <f t="shared" si="258"/>
        <v>0</v>
      </c>
      <c r="AF618" s="115">
        <f t="shared" si="258"/>
        <v>0</v>
      </c>
      <c r="AG618" s="115">
        <f t="shared" si="258"/>
        <v>0</v>
      </c>
      <c r="AH618" s="115">
        <f t="shared" si="258"/>
        <v>0</v>
      </c>
      <c r="AI618" s="115">
        <f t="shared" si="258"/>
        <v>0</v>
      </c>
      <c r="AJ618" s="115">
        <f t="shared" si="258"/>
        <v>0</v>
      </c>
      <c r="AK618" s="115">
        <f t="shared" ref="AK618:BP618" si="259">SUBTOTAL(9,AK616:AK617)</f>
        <v>0</v>
      </c>
      <c r="AL618" s="115">
        <f t="shared" si="259"/>
        <v>0</v>
      </c>
      <c r="AM618" s="115">
        <f t="shared" si="259"/>
        <v>0</v>
      </c>
      <c r="AN618" s="115">
        <f t="shared" si="259"/>
        <v>0</v>
      </c>
      <c r="AO618" s="115">
        <f t="shared" si="259"/>
        <v>0</v>
      </c>
      <c r="AP618" s="115">
        <f t="shared" si="259"/>
        <v>0</v>
      </c>
      <c r="AQ618" s="115">
        <f t="shared" si="259"/>
        <v>0</v>
      </c>
      <c r="AR618" s="115">
        <f t="shared" si="259"/>
        <v>0</v>
      </c>
      <c r="AS618" s="115">
        <f t="shared" si="259"/>
        <v>0</v>
      </c>
      <c r="AT618" s="115">
        <f t="shared" si="259"/>
        <v>0</v>
      </c>
      <c r="AU618" s="115">
        <f t="shared" si="259"/>
        <v>0</v>
      </c>
      <c r="AV618" s="115">
        <f t="shared" si="259"/>
        <v>0</v>
      </c>
      <c r="AW618" s="115">
        <f t="shared" si="259"/>
        <v>0</v>
      </c>
      <c r="AX618" s="115">
        <f t="shared" si="259"/>
        <v>0</v>
      </c>
      <c r="AY618" s="115">
        <f t="shared" si="259"/>
        <v>0</v>
      </c>
      <c r="AZ618" s="115">
        <f t="shared" si="259"/>
        <v>0</v>
      </c>
      <c r="BA618" s="115">
        <f t="shared" si="259"/>
        <v>0</v>
      </c>
      <c r="BB618" s="115">
        <f t="shared" si="259"/>
        <v>0</v>
      </c>
      <c r="BC618" s="115">
        <f t="shared" si="259"/>
        <v>0</v>
      </c>
      <c r="BD618" s="115">
        <f t="shared" si="259"/>
        <v>0</v>
      </c>
      <c r="BE618" s="115">
        <f t="shared" si="259"/>
        <v>0</v>
      </c>
      <c r="BF618" s="115">
        <f t="shared" si="259"/>
        <v>0</v>
      </c>
      <c r="BG618" s="115">
        <f t="shared" si="259"/>
        <v>0</v>
      </c>
      <c r="BH618" s="115">
        <f t="shared" si="259"/>
        <v>0</v>
      </c>
      <c r="BI618" s="115">
        <f t="shared" si="259"/>
        <v>0</v>
      </c>
      <c r="BJ618" s="115">
        <f t="shared" si="259"/>
        <v>0</v>
      </c>
      <c r="BK618" s="115">
        <f t="shared" si="259"/>
        <v>0</v>
      </c>
      <c r="BL618" s="115">
        <f t="shared" si="259"/>
        <v>0</v>
      </c>
      <c r="BM618" s="115">
        <f t="shared" si="259"/>
        <v>0</v>
      </c>
      <c r="BN618" s="115">
        <f t="shared" si="259"/>
        <v>0</v>
      </c>
      <c r="BO618" s="115">
        <f t="shared" si="259"/>
        <v>0</v>
      </c>
      <c r="BP618" s="115">
        <f t="shared" si="259"/>
        <v>0</v>
      </c>
      <c r="BQ618" s="115">
        <f t="shared" ref="BQ618:CV618" si="260">SUBTOTAL(9,BQ616:BQ617)</f>
        <v>0</v>
      </c>
      <c r="BR618" s="115">
        <f t="shared" si="260"/>
        <v>0</v>
      </c>
      <c r="BS618" s="115">
        <f t="shared" si="260"/>
        <v>0</v>
      </c>
      <c r="BT618" s="115">
        <f t="shared" si="260"/>
        <v>0</v>
      </c>
      <c r="BU618" s="115">
        <f t="shared" si="260"/>
        <v>0</v>
      </c>
      <c r="BV618" s="115">
        <f t="shared" si="260"/>
        <v>0</v>
      </c>
      <c r="BW618" s="115">
        <f t="shared" si="260"/>
        <v>0</v>
      </c>
      <c r="BX618" s="115">
        <f t="shared" si="260"/>
        <v>0</v>
      </c>
      <c r="BY618" s="115">
        <f t="shared" si="260"/>
        <v>0</v>
      </c>
      <c r="BZ618" s="115">
        <f t="shared" si="260"/>
        <v>0</v>
      </c>
      <c r="CA618" s="115">
        <f t="shared" si="260"/>
        <v>0</v>
      </c>
      <c r="CB618" s="115">
        <f t="shared" si="260"/>
        <v>0</v>
      </c>
      <c r="CC618" s="115">
        <f t="shared" si="260"/>
        <v>74667.5</v>
      </c>
      <c r="CD618" s="115">
        <f t="shared" si="260"/>
        <v>0</v>
      </c>
      <c r="CE618" s="115">
        <f t="shared" si="260"/>
        <v>0</v>
      </c>
      <c r="CF618" s="115">
        <f t="shared" si="260"/>
        <v>0</v>
      </c>
      <c r="CG618" s="115">
        <f t="shared" si="260"/>
        <v>0</v>
      </c>
      <c r="CH618" s="115">
        <f t="shared" si="260"/>
        <v>0</v>
      </c>
      <c r="CI618" s="115">
        <f t="shared" si="260"/>
        <v>0</v>
      </c>
      <c r="CJ618" s="115">
        <f t="shared" si="260"/>
        <v>0</v>
      </c>
      <c r="CK618" s="115">
        <f t="shared" si="260"/>
        <v>0</v>
      </c>
      <c r="CL618" s="115">
        <f t="shared" si="260"/>
        <v>0</v>
      </c>
      <c r="CM618" s="115">
        <f t="shared" si="260"/>
        <v>0</v>
      </c>
      <c r="CN618" s="115">
        <f t="shared" si="260"/>
        <v>0</v>
      </c>
      <c r="CO618" s="115">
        <f t="shared" si="260"/>
        <v>0</v>
      </c>
      <c r="CP618" s="115">
        <f t="shared" si="260"/>
        <v>0</v>
      </c>
      <c r="CQ618" s="115">
        <f t="shared" si="260"/>
        <v>0</v>
      </c>
      <c r="CR618" s="115">
        <f t="shared" si="260"/>
        <v>0</v>
      </c>
      <c r="CS618" s="115">
        <f t="shared" si="260"/>
        <v>0</v>
      </c>
      <c r="CT618" s="115">
        <f t="shared" si="260"/>
        <v>0</v>
      </c>
      <c r="CU618" s="115">
        <f t="shared" si="260"/>
        <v>0</v>
      </c>
      <c r="CV618" s="115">
        <f t="shared" si="260"/>
        <v>0</v>
      </c>
      <c r="CW618" s="115">
        <f t="shared" ref="CW618:EB618" si="261">SUBTOTAL(9,CW616:CW617)</f>
        <v>0</v>
      </c>
      <c r="CX618" s="115">
        <f t="shared" si="261"/>
        <v>0</v>
      </c>
      <c r="CY618" s="115">
        <f t="shared" si="261"/>
        <v>0</v>
      </c>
      <c r="CZ618" s="115">
        <f t="shared" si="261"/>
        <v>0</v>
      </c>
      <c r="DA618" s="115">
        <f t="shared" si="261"/>
        <v>0</v>
      </c>
      <c r="DB618" s="115">
        <f t="shared" si="261"/>
        <v>0</v>
      </c>
      <c r="DC618" s="115">
        <f t="shared" si="261"/>
        <v>0</v>
      </c>
      <c r="DD618" s="115">
        <f t="shared" si="261"/>
        <v>0</v>
      </c>
      <c r="DE618" s="115">
        <f t="shared" si="261"/>
        <v>0</v>
      </c>
      <c r="DF618" s="115">
        <f t="shared" si="261"/>
        <v>0</v>
      </c>
      <c r="DG618" s="115">
        <f t="shared" si="261"/>
        <v>0</v>
      </c>
      <c r="DH618" s="115">
        <f t="shared" si="261"/>
        <v>0</v>
      </c>
      <c r="DI618" s="115">
        <f t="shared" si="261"/>
        <v>0</v>
      </c>
      <c r="DJ618" s="115">
        <f t="shared" si="261"/>
        <v>0</v>
      </c>
      <c r="DK618" s="115">
        <f t="shared" si="261"/>
        <v>0</v>
      </c>
      <c r="DL618" s="115">
        <f t="shared" si="261"/>
        <v>0</v>
      </c>
      <c r="DM618" s="115">
        <f t="shared" si="261"/>
        <v>0</v>
      </c>
      <c r="DN618" s="115">
        <f t="shared" si="261"/>
        <v>0</v>
      </c>
      <c r="DO618" s="115">
        <f t="shared" si="261"/>
        <v>0</v>
      </c>
      <c r="DP618" s="115">
        <f t="shared" si="261"/>
        <v>0</v>
      </c>
      <c r="DQ618" s="115">
        <f t="shared" si="261"/>
        <v>0</v>
      </c>
      <c r="DR618" s="115">
        <f t="shared" si="261"/>
        <v>0</v>
      </c>
      <c r="DS618" s="115">
        <f t="shared" si="261"/>
        <v>0</v>
      </c>
      <c r="DT618" s="115">
        <f t="shared" si="261"/>
        <v>0</v>
      </c>
      <c r="DU618" s="115">
        <f t="shared" si="261"/>
        <v>0</v>
      </c>
      <c r="DV618" s="115">
        <f t="shared" si="261"/>
        <v>0</v>
      </c>
      <c r="DW618" s="115">
        <f t="shared" si="261"/>
        <v>0</v>
      </c>
      <c r="DX618" s="115">
        <f t="shared" si="261"/>
        <v>0</v>
      </c>
      <c r="DY618" s="115">
        <f t="shared" si="261"/>
        <v>0</v>
      </c>
      <c r="DZ618" s="115">
        <f t="shared" si="261"/>
        <v>0</v>
      </c>
      <c r="EA618" s="115">
        <f t="shared" si="261"/>
        <v>0</v>
      </c>
      <c r="EB618" s="115">
        <f t="shared" si="261"/>
        <v>0</v>
      </c>
      <c r="EC618" s="115">
        <f t="shared" ref="EC618:FH618" si="262">SUBTOTAL(9,EC616:EC617)</f>
        <v>0</v>
      </c>
      <c r="ED618" s="115">
        <f t="shared" si="262"/>
        <v>0</v>
      </c>
      <c r="EE618" s="115">
        <f t="shared" si="262"/>
        <v>0</v>
      </c>
      <c r="EF618" s="115">
        <f t="shared" si="262"/>
        <v>0</v>
      </c>
      <c r="EG618" s="115">
        <f t="shared" si="262"/>
        <v>0</v>
      </c>
      <c r="EH618" s="115">
        <f t="shared" si="262"/>
        <v>0</v>
      </c>
      <c r="EI618" s="115">
        <f t="shared" si="262"/>
        <v>0</v>
      </c>
      <c r="EJ618" s="115">
        <f t="shared" si="262"/>
        <v>0</v>
      </c>
      <c r="EK618" s="115">
        <f t="shared" si="262"/>
        <v>0</v>
      </c>
      <c r="EL618" s="115">
        <f t="shared" si="262"/>
        <v>0</v>
      </c>
      <c r="EM618" s="115">
        <f t="shared" si="262"/>
        <v>0</v>
      </c>
      <c r="EN618" s="115">
        <f t="shared" si="262"/>
        <v>0</v>
      </c>
      <c r="EO618" s="115">
        <f t="shared" si="262"/>
        <v>0</v>
      </c>
      <c r="EP618" s="115">
        <f t="shared" si="262"/>
        <v>0</v>
      </c>
      <c r="EQ618" s="115">
        <f t="shared" si="262"/>
        <v>0</v>
      </c>
      <c r="ER618" s="115">
        <f t="shared" si="262"/>
        <v>0</v>
      </c>
      <c r="ES618" s="115">
        <f t="shared" si="262"/>
        <v>0</v>
      </c>
      <c r="ET618" s="115">
        <f t="shared" si="262"/>
        <v>0</v>
      </c>
      <c r="EU618" s="115">
        <f t="shared" si="262"/>
        <v>0</v>
      </c>
      <c r="EV618" s="115">
        <f t="shared" si="262"/>
        <v>0</v>
      </c>
      <c r="EW618" s="115">
        <f t="shared" si="262"/>
        <v>0</v>
      </c>
      <c r="EX618" s="115">
        <f t="shared" si="262"/>
        <v>0</v>
      </c>
      <c r="EY618" s="115">
        <f t="shared" si="262"/>
        <v>0</v>
      </c>
      <c r="EZ618" s="115">
        <f t="shared" si="262"/>
        <v>0</v>
      </c>
      <c r="FA618" s="115">
        <f t="shared" si="262"/>
        <v>0</v>
      </c>
      <c r="FB618" s="115">
        <f t="shared" si="262"/>
        <v>0</v>
      </c>
      <c r="FC618" s="115">
        <f t="shared" si="262"/>
        <v>0</v>
      </c>
      <c r="FD618" s="115">
        <f t="shared" si="262"/>
        <v>0</v>
      </c>
      <c r="FE618" s="115">
        <f t="shared" si="262"/>
        <v>0</v>
      </c>
      <c r="FF618" s="115">
        <f t="shared" si="262"/>
        <v>0</v>
      </c>
      <c r="FG618" s="115">
        <f t="shared" si="262"/>
        <v>0</v>
      </c>
      <c r="FH618" s="115">
        <f t="shared" si="262"/>
        <v>0</v>
      </c>
      <c r="FI618" s="115">
        <f t="shared" ref="FI618:GI618" si="263">SUBTOTAL(9,FI616:FI617)</f>
        <v>0</v>
      </c>
      <c r="FJ618" s="115">
        <f t="shared" si="263"/>
        <v>0</v>
      </c>
      <c r="FK618" s="115">
        <f t="shared" si="263"/>
        <v>0</v>
      </c>
      <c r="FL618" s="115">
        <f t="shared" si="263"/>
        <v>0</v>
      </c>
      <c r="FM618" s="115">
        <f t="shared" si="263"/>
        <v>0</v>
      </c>
      <c r="FN618" s="115">
        <f t="shared" si="263"/>
        <v>0</v>
      </c>
      <c r="FO618" s="115">
        <f t="shared" si="263"/>
        <v>0</v>
      </c>
      <c r="FP618" s="115">
        <f t="shared" si="263"/>
        <v>0</v>
      </c>
      <c r="FQ618" s="115">
        <f t="shared" si="263"/>
        <v>0</v>
      </c>
      <c r="FR618" s="115">
        <f t="shared" si="263"/>
        <v>0</v>
      </c>
      <c r="FS618" s="115">
        <f t="shared" si="263"/>
        <v>0</v>
      </c>
      <c r="FT618" s="115">
        <f t="shared" si="263"/>
        <v>0</v>
      </c>
      <c r="FU618" s="115">
        <f t="shared" si="263"/>
        <v>0</v>
      </c>
      <c r="FV618" s="115">
        <f t="shared" si="263"/>
        <v>0</v>
      </c>
      <c r="FW618" s="115">
        <f t="shared" si="263"/>
        <v>0</v>
      </c>
      <c r="FX618" s="115">
        <f t="shared" si="263"/>
        <v>0</v>
      </c>
      <c r="FY618" s="115">
        <f t="shared" si="263"/>
        <v>0</v>
      </c>
      <c r="FZ618" s="115">
        <f t="shared" si="263"/>
        <v>0</v>
      </c>
      <c r="GA618" s="115">
        <f t="shared" si="263"/>
        <v>0</v>
      </c>
      <c r="GB618" s="115">
        <f t="shared" si="263"/>
        <v>0</v>
      </c>
      <c r="GC618" s="115">
        <f t="shared" si="263"/>
        <v>0</v>
      </c>
      <c r="GD618" s="115">
        <f t="shared" si="263"/>
        <v>0</v>
      </c>
      <c r="GE618" s="115">
        <f t="shared" si="263"/>
        <v>0</v>
      </c>
      <c r="GF618" s="115">
        <f t="shared" si="263"/>
        <v>0</v>
      </c>
      <c r="GG618" s="115">
        <f t="shared" si="263"/>
        <v>0</v>
      </c>
      <c r="GH618" s="115">
        <f t="shared" si="263"/>
        <v>0</v>
      </c>
      <c r="GI618" s="115">
        <f t="shared" si="263"/>
        <v>377758.08</v>
      </c>
    </row>
    <row r="619" spans="1:191" ht="10.5" thickTop="1"/>
    <row r="620" spans="1:191" ht="10.5">
      <c r="A620" s="726" t="s">
        <v>0</v>
      </c>
      <c r="B620" s="726"/>
      <c r="C620" s="8" t="s">
        <v>281</v>
      </c>
      <c r="D620" s="7" t="s">
        <v>282</v>
      </c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  <c r="AA620" s="116"/>
      <c r="AB620" s="116"/>
      <c r="AC620" s="116"/>
      <c r="AD620" s="116"/>
      <c r="AE620" s="116"/>
      <c r="AF620" s="116"/>
      <c r="AG620" s="116"/>
      <c r="AH620" s="116"/>
      <c r="AI620" s="116"/>
      <c r="AJ620" s="116"/>
      <c r="AK620" s="116"/>
      <c r="AL620" s="116"/>
      <c r="AM620" s="116"/>
      <c r="AN620" s="116"/>
      <c r="AO620" s="116"/>
      <c r="AP620" s="116"/>
      <c r="AQ620" s="116"/>
      <c r="AR620" s="116"/>
      <c r="AS620" s="116"/>
      <c r="AT620" s="116"/>
      <c r="AU620" s="116"/>
      <c r="AV620" s="116"/>
      <c r="AW620" s="116"/>
      <c r="AX620" s="116"/>
      <c r="AY620" s="116"/>
      <c r="AZ620" s="116"/>
      <c r="BA620" s="116"/>
      <c r="BB620" s="116"/>
      <c r="BC620" s="116"/>
      <c r="BD620" s="116"/>
      <c r="BE620" s="116"/>
      <c r="BF620" s="116"/>
      <c r="BG620" s="116"/>
      <c r="BH620" s="116"/>
      <c r="BI620" s="116"/>
      <c r="BJ620" s="116"/>
      <c r="BK620" s="116"/>
      <c r="BL620" s="116"/>
      <c r="BM620" s="116"/>
      <c r="BN620" s="116"/>
      <c r="BO620" s="116"/>
      <c r="BP620" s="116"/>
      <c r="BQ620" s="116"/>
      <c r="BR620" s="116"/>
      <c r="BS620" s="116"/>
      <c r="BT620" s="116"/>
      <c r="BU620" s="116"/>
      <c r="BV620" s="116"/>
      <c r="BW620" s="116"/>
      <c r="BX620" s="116"/>
      <c r="BY620" s="116"/>
      <c r="BZ620" s="116"/>
      <c r="CA620" s="116"/>
      <c r="CB620" s="116"/>
      <c r="CC620" s="116"/>
      <c r="CD620" s="116"/>
      <c r="CE620" s="116"/>
      <c r="CF620" s="116"/>
      <c r="CG620" s="116"/>
      <c r="CH620" s="116"/>
      <c r="CI620" s="116"/>
      <c r="CJ620" s="116"/>
      <c r="CK620" s="116"/>
      <c r="CL620" s="116"/>
      <c r="CM620" s="116"/>
      <c r="CN620" s="116"/>
      <c r="CO620" s="116"/>
      <c r="CP620" s="116"/>
      <c r="CQ620" s="116"/>
      <c r="CR620" s="116"/>
      <c r="CS620" s="116"/>
      <c r="CT620" s="116"/>
      <c r="CU620" s="116"/>
      <c r="CV620" s="116"/>
      <c r="CW620" s="116"/>
      <c r="CX620" s="116"/>
      <c r="CY620" s="116"/>
      <c r="CZ620" s="116"/>
      <c r="DA620" s="116"/>
      <c r="DB620" s="116"/>
      <c r="DC620" s="116"/>
      <c r="DD620" s="116"/>
      <c r="DE620" s="116"/>
      <c r="DF620" s="116"/>
      <c r="DG620" s="116"/>
      <c r="DH620" s="116"/>
      <c r="DI620" s="116"/>
      <c r="DJ620" s="116"/>
      <c r="DK620" s="116"/>
      <c r="DL620" s="116"/>
      <c r="DM620" s="116"/>
      <c r="DN620" s="116"/>
      <c r="DO620" s="116"/>
      <c r="DP620" s="116"/>
      <c r="DQ620" s="116"/>
      <c r="DR620" s="116"/>
      <c r="DS620" s="116"/>
      <c r="DT620" s="116"/>
      <c r="DU620" s="116"/>
      <c r="DV620" s="116"/>
      <c r="DW620" s="116"/>
      <c r="DX620" s="116"/>
      <c r="DY620" s="116"/>
      <c r="DZ620" s="116"/>
      <c r="EA620" s="116"/>
      <c r="EB620" s="116"/>
      <c r="EC620" s="116"/>
      <c r="ED620" s="116"/>
      <c r="EE620" s="116"/>
      <c r="EF620" s="116"/>
      <c r="EG620" s="116"/>
      <c r="EH620" s="116"/>
      <c r="EI620" s="116"/>
      <c r="EJ620" s="116"/>
      <c r="EK620" s="116"/>
      <c r="EL620" s="116"/>
      <c r="EM620" s="116"/>
      <c r="EN620" s="116"/>
      <c r="EO620" s="116"/>
      <c r="EP620" s="116"/>
      <c r="EQ620" s="116"/>
      <c r="ER620" s="116"/>
      <c r="ES620" s="116"/>
      <c r="ET620" s="116"/>
      <c r="EU620" s="116"/>
      <c r="EV620" s="116"/>
      <c r="EW620" s="116"/>
      <c r="EX620" s="116"/>
      <c r="EY620" s="116"/>
      <c r="EZ620" s="116"/>
      <c r="FA620" s="116"/>
      <c r="FB620" s="116"/>
      <c r="FC620" s="116"/>
      <c r="FD620" s="116"/>
      <c r="FE620" s="116"/>
      <c r="FF620" s="116"/>
      <c r="FG620" s="116"/>
      <c r="FH620" s="116"/>
      <c r="FI620" s="116"/>
      <c r="FJ620" s="116"/>
      <c r="FK620" s="116"/>
      <c r="FL620" s="116"/>
      <c r="FM620" s="116"/>
      <c r="FN620" s="116"/>
      <c r="FO620" s="116"/>
      <c r="FP620" s="116"/>
      <c r="FQ620" s="116"/>
      <c r="FR620" s="116"/>
      <c r="FS620" s="116"/>
      <c r="FT620" s="116"/>
      <c r="FU620" s="116"/>
      <c r="FV620" s="116"/>
      <c r="FW620" s="116"/>
      <c r="FX620" s="116"/>
      <c r="FY620" s="116"/>
      <c r="FZ620" s="116"/>
      <c r="GA620" s="116"/>
      <c r="GB620" s="116"/>
      <c r="GC620" s="116"/>
      <c r="GD620" s="116"/>
      <c r="GE620" s="116"/>
      <c r="GF620" s="116"/>
      <c r="GG620" s="116"/>
      <c r="GH620" s="116"/>
      <c r="GI620" s="116"/>
    </row>
    <row r="621" spans="1:191">
      <c r="A621" s="727" t="s">
        <v>0</v>
      </c>
      <c r="B621" s="727"/>
      <c r="C621" s="9" t="s">
        <v>283</v>
      </c>
      <c r="D621" t="s">
        <v>284</v>
      </c>
      <c r="E621" s="113">
        <v>0</v>
      </c>
      <c r="F621" s="113">
        <v>0</v>
      </c>
      <c r="G621" s="113">
        <v>0</v>
      </c>
      <c r="H621" s="113">
        <v>0</v>
      </c>
      <c r="I621" s="113">
        <v>1094366.6100000001</v>
      </c>
      <c r="J621" s="113">
        <v>0</v>
      </c>
      <c r="K621" s="113">
        <v>0</v>
      </c>
      <c r="L621" s="113">
        <v>0</v>
      </c>
      <c r="M621" s="113">
        <v>0</v>
      </c>
      <c r="N621" s="113">
        <v>0</v>
      </c>
      <c r="O621" s="113">
        <v>0</v>
      </c>
      <c r="P621" s="113">
        <v>0</v>
      </c>
      <c r="Q621" s="113">
        <v>0</v>
      </c>
      <c r="R621" s="113">
        <v>0</v>
      </c>
      <c r="S621" s="113">
        <v>0</v>
      </c>
      <c r="T621" s="113">
        <v>0</v>
      </c>
      <c r="U621" s="113">
        <v>0</v>
      </c>
      <c r="V621" s="113">
        <v>0</v>
      </c>
      <c r="W621" s="113">
        <v>0</v>
      </c>
      <c r="X621" s="113">
        <v>0</v>
      </c>
      <c r="Y621" s="113">
        <v>0</v>
      </c>
      <c r="Z621" s="113">
        <v>0</v>
      </c>
      <c r="AA621" s="113">
        <v>0</v>
      </c>
      <c r="AB621" s="113">
        <v>0</v>
      </c>
      <c r="AC621" s="113">
        <v>0</v>
      </c>
      <c r="AD621" s="113">
        <v>0</v>
      </c>
      <c r="AE621" s="113">
        <v>0</v>
      </c>
      <c r="AF621" s="113">
        <v>0</v>
      </c>
      <c r="AG621" s="113">
        <v>0</v>
      </c>
      <c r="AH621" s="113">
        <v>0</v>
      </c>
      <c r="AI621" s="113">
        <v>0</v>
      </c>
      <c r="AJ621" s="113">
        <v>0</v>
      </c>
      <c r="AK621" s="113">
        <v>0</v>
      </c>
      <c r="AL621" s="113">
        <v>0</v>
      </c>
      <c r="AM621" s="113">
        <v>0</v>
      </c>
      <c r="AN621" s="113">
        <v>0</v>
      </c>
      <c r="AO621" s="113">
        <v>0</v>
      </c>
      <c r="AP621" s="113">
        <v>0</v>
      </c>
      <c r="AQ621" s="113">
        <v>0</v>
      </c>
      <c r="AR621" s="113">
        <v>0</v>
      </c>
      <c r="AS621" s="113">
        <v>0</v>
      </c>
      <c r="AT621" s="113">
        <v>0</v>
      </c>
      <c r="AU621" s="113">
        <v>0</v>
      </c>
      <c r="AV621" s="113">
        <v>0</v>
      </c>
      <c r="AW621" s="113">
        <v>0</v>
      </c>
      <c r="AX621" s="113">
        <v>0</v>
      </c>
      <c r="AY621" s="113">
        <v>0</v>
      </c>
      <c r="AZ621" s="113">
        <v>0</v>
      </c>
      <c r="BA621" s="113">
        <v>0</v>
      </c>
      <c r="BB621" s="113">
        <v>0</v>
      </c>
      <c r="BC621" s="113">
        <v>0</v>
      </c>
      <c r="BD621" s="113">
        <v>0</v>
      </c>
      <c r="BE621" s="113">
        <v>0</v>
      </c>
      <c r="BF621" s="113">
        <v>0</v>
      </c>
      <c r="BG621" s="113">
        <v>0</v>
      </c>
      <c r="BH621" s="113">
        <v>0</v>
      </c>
      <c r="BI621" s="113">
        <v>0</v>
      </c>
      <c r="BJ621" s="113">
        <v>0</v>
      </c>
      <c r="BK621" s="113">
        <v>0</v>
      </c>
      <c r="BL621" s="113">
        <v>0</v>
      </c>
      <c r="BM621" s="113">
        <v>0</v>
      </c>
      <c r="BN621" s="113">
        <v>0</v>
      </c>
      <c r="BO621" s="113">
        <v>0</v>
      </c>
      <c r="BP621" s="113">
        <v>0</v>
      </c>
      <c r="BQ621" s="113">
        <v>0</v>
      </c>
      <c r="BR621" s="113">
        <v>0</v>
      </c>
      <c r="BS621" s="113">
        <v>0</v>
      </c>
      <c r="BT621" s="113">
        <v>0</v>
      </c>
      <c r="BU621" s="113">
        <v>0</v>
      </c>
      <c r="BV621" s="113">
        <v>0</v>
      </c>
      <c r="BW621" s="113">
        <v>0</v>
      </c>
      <c r="BX621" s="113">
        <v>0</v>
      </c>
      <c r="BY621" s="113">
        <v>0</v>
      </c>
      <c r="BZ621" s="113">
        <v>0</v>
      </c>
      <c r="CA621" s="113">
        <v>0</v>
      </c>
      <c r="CB621" s="113">
        <v>0</v>
      </c>
      <c r="CC621" s="113">
        <v>0</v>
      </c>
      <c r="CD621" s="113">
        <v>0</v>
      </c>
      <c r="CE621" s="113">
        <v>0</v>
      </c>
      <c r="CF621" s="113">
        <v>0</v>
      </c>
      <c r="CG621" s="113">
        <v>0</v>
      </c>
      <c r="CH621" s="113">
        <v>0</v>
      </c>
      <c r="CI621" s="113">
        <v>0</v>
      </c>
      <c r="CJ621" s="113">
        <v>0</v>
      </c>
      <c r="CK621" s="113">
        <v>0</v>
      </c>
      <c r="CL621" s="113">
        <v>0</v>
      </c>
      <c r="CM621" s="113">
        <v>0</v>
      </c>
      <c r="CN621" s="113">
        <v>0</v>
      </c>
      <c r="CO621" s="113">
        <v>0</v>
      </c>
      <c r="CP621" s="113">
        <v>0</v>
      </c>
      <c r="CQ621" s="113">
        <v>0</v>
      </c>
      <c r="CR621" s="113">
        <v>0</v>
      </c>
      <c r="CS621" s="113">
        <v>0</v>
      </c>
      <c r="CT621" s="113">
        <v>0</v>
      </c>
      <c r="CU621" s="113">
        <v>0</v>
      </c>
      <c r="CV621" s="113">
        <v>0</v>
      </c>
      <c r="CW621" s="113">
        <v>0</v>
      </c>
      <c r="CX621" s="113">
        <v>0</v>
      </c>
      <c r="CY621" s="113">
        <v>0</v>
      </c>
      <c r="CZ621" s="113">
        <v>0</v>
      </c>
      <c r="DA621" s="113">
        <v>0</v>
      </c>
      <c r="DB621" s="113">
        <v>0</v>
      </c>
      <c r="DC621" s="113">
        <v>0</v>
      </c>
      <c r="DD621" s="113">
        <v>0</v>
      </c>
      <c r="DE621" s="113">
        <v>0</v>
      </c>
      <c r="DF621" s="113">
        <v>0</v>
      </c>
      <c r="DG621" s="113">
        <v>0</v>
      </c>
      <c r="DH621" s="113">
        <v>0</v>
      </c>
      <c r="DI621" s="113">
        <v>0</v>
      </c>
      <c r="DJ621" s="113">
        <v>0</v>
      </c>
      <c r="DK621" s="113">
        <v>0</v>
      </c>
      <c r="DL621" s="113">
        <v>0</v>
      </c>
      <c r="DM621" s="113">
        <v>0</v>
      </c>
      <c r="DN621" s="113">
        <v>0</v>
      </c>
      <c r="DO621" s="113">
        <v>0</v>
      </c>
      <c r="DP621" s="113">
        <v>0</v>
      </c>
      <c r="DQ621" s="113">
        <v>0</v>
      </c>
      <c r="DR621" s="113">
        <v>0</v>
      </c>
      <c r="DS621" s="113">
        <v>0</v>
      </c>
      <c r="DT621" s="113">
        <v>0</v>
      </c>
      <c r="DU621" s="113">
        <v>0</v>
      </c>
      <c r="DV621" s="113">
        <v>0</v>
      </c>
      <c r="DW621" s="113">
        <v>0</v>
      </c>
      <c r="DX621" s="113">
        <v>0</v>
      </c>
      <c r="DY621" s="113">
        <v>0</v>
      </c>
      <c r="DZ621" s="113">
        <v>0</v>
      </c>
      <c r="EA621" s="113">
        <v>0</v>
      </c>
      <c r="EB621" s="113">
        <v>0</v>
      </c>
      <c r="EC621" s="113">
        <v>0</v>
      </c>
      <c r="ED621" s="113">
        <v>0</v>
      </c>
      <c r="EE621" s="113">
        <v>0</v>
      </c>
      <c r="EF621" s="113">
        <v>0</v>
      </c>
      <c r="EG621" s="113">
        <v>0</v>
      </c>
      <c r="EH621" s="113">
        <v>0</v>
      </c>
      <c r="EI621" s="113">
        <v>0</v>
      </c>
      <c r="EJ621" s="113">
        <v>0</v>
      </c>
      <c r="EK621" s="113">
        <v>0</v>
      </c>
      <c r="EL621" s="113">
        <v>0</v>
      </c>
      <c r="EM621" s="113">
        <v>0</v>
      </c>
      <c r="EN621" s="113">
        <v>0</v>
      </c>
      <c r="EO621" s="113">
        <v>0</v>
      </c>
      <c r="EP621" s="113">
        <v>0</v>
      </c>
      <c r="EQ621" s="113">
        <v>0</v>
      </c>
      <c r="ER621" s="113">
        <v>0</v>
      </c>
      <c r="ES621" s="113">
        <v>0</v>
      </c>
      <c r="ET621" s="113">
        <v>0</v>
      </c>
      <c r="EU621" s="113">
        <v>0</v>
      </c>
      <c r="EV621" s="113">
        <v>0</v>
      </c>
      <c r="EW621" s="113">
        <v>0</v>
      </c>
      <c r="EX621" s="113">
        <v>0</v>
      </c>
      <c r="EY621" s="113">
        <v>0</v>
      </c>
      <c r="EZ621" s="113">
        <v>0</v>
      </c>
      <c r="FA621" s="113">
        <v>0</v>
      </c>
      <c r="FB621" s="113">
        <v>0</v>
      </c>
      <c r="FC621" s="113">
        <v>0</v>
      </c>
      <c r="FD621" s="113">
        <v>0</v>
      </c>
      <c r="FE621" s="113">
        <v>0</v>
      </c>
      <c r="FF621" s="113">
        <v>0</v>
      </c>
      <c r="FG621" s="113">
        <v>0</v>
      </c>
      <c r="FH621" s="113">
        <v>0</v>
      </c>
      <c r="FI621" s="113">
        <v>0</v>
      </c>
      <c r="FJ621" s="113">
        <v>0</v>
      </c>
      <c r="FK621" s="113">
        <v>0</v>
      </c>
      <c r="FL621" s="113">
        <v>0</v>
      </c>
      <c r="FM621" s="113">
        <v>0</v>
      </c>
      <c r="FN621" s="113">
        <v>0</v>
      </c>
      <c r="FO621" s="113">
        <v>0</v>
      </c>
      <c r="FP621" s="113">
        <v>0</v>
      </c>
      <c r="FQ621" s="113">
        <v>0</v>
      </c>
      <c r="FR621" s="113">
        <v>0</v>
      </c>
      <c r="FS621" s="113">
        <v>0</v>
      </c>
      <c r="FT621" s="113">
        <v>0</v>
      </c>
      <c r="FU621" s="113">
        <v>0</v>
      </c>
      <c r="FV621" s="113">
        <v>0</v>
      </c>
      <c r="FW621" s="113">
        <v>0</v>
      </c>
      <c r="FX621" s="113">
        <v>0</v>
      </c>
      <c r="FY621" s="113">
        <v>0</v>
      </c>
      <c r="FZ621" s="113">
        <v>0</v>
      </c>
      <c r="GA621" s="113">
        <v>0</v>
      </c>
      <c r="GB621" s="113">
        <v>0</v>
      </c>
      <c r="GC621" s="113">
        <v>0</v>
      </c>
      <c r="GD621" s="113">
        <v>0</v>
      </c>
      <c r="GE621" s="113">
        <v>0</v>
      </c>
      <c r="GF621" s="113">
        <v>0</v>
      </c>
      <c r="GG621" s="113">
        <v>0</v>
      </c>
      <c r="GH621" s="113">
        <v>0</v>
      </c>
      <c r="GI621" s="113">
        <f>SUM(E621:GH621)</f>
        <v>1094366.6100000001</v>
      </c>
    </row>
    <row r="622" spans="1:191" ht="11" thickBot="1">
      <c r="A622" s="725" t="s">
        <v>0</v>
      </c>
      <c r="B622" s="725"/>
      <c r="C622" s="11" t="s">
        <v>281</v>
      </c>
      <c r="D622" s="10" t="s">
        <v>285</v>
      </c>
      <c r="E622" s="115">
        <f t="shared" ref="E622:AJ622" si="264">SUBTOTAL(9,E620:E621)</f>
        <v>0</v>
      </c>
      <c r="F622" s="115">
        <f t="shared" si="264"/>
        <v>0</v>
      </c>
      <c r="G622" s="115">
        <f t="shared" si="264"/>
        <v>0</v>
      </c>
      <c r="H622" s="115">
        <f t="shared" si="264"/>
        <v>0</v>
      </c>
      <c r="I622" s="115">
        <f t="shared" si="264"/>
        <v>1094366.6100000001</v>
      </c>
      <c r="J622" s="115">
        <f t="shared" si="264"/>
        <v>0</v>
      </c>
      <c r="K622" s="115">
        <f t="shared" si="264"/>
        <v>0</v>
      </c>
      <c r="L622" s="115">
        <f t="shared" si="264"/>
        <v>0</v>
      </c>
      <c r="M622" s="115">
        <f t="shared" si="264"/>
        <v>0</v>
      </c>
      <c r="N622" s="115">
        <f t="shared" si="264"/>
        <v>0</v>
      </c>
      <c r="O622" s="115">
        <f t="shared" si="264"/>
        <v>0</v>
      </c>
      <c r="P622" s="115">
        <f t="shared" si="264"/>
        <v>0</v>
      </c>
      <c r="Q622" s="115">
        <f t="shared" si="264"/>
        <v>0</v>
      </c>
      <c r="R622" s="115">
        <f t="shared" si="264"/>
        <v>0</v>
      </c>
      <c r="S622" s="115">
        <f t="shared" si="264"/>
        <v>0</v>
      </c>
      <c r="T622" s="115">
        <f t="shared" si="264"/>
        <v>0</v>
      </c>
      <c r="U622" s="115">
        <f t="shared" si="264"/>
        <v>0</v>
      </c>
      <c r="V622" s="115">
        <f t="shared" si="264"/>
        <v>0</v>
      </c>
      <c r="W622" s="115">
        <f t="shared" si="264"/>
        <v>0</v>
      </c>
      <c r="X622" s="115">
        <f t="shared" si="264"/>
        <v>0</v>
      </c>
      <c r="Y622" s="115">
        <f t="shared" si="264"/>
        <v>0</v>
      </c>
      <c r="Z622" s="115">
        <f t="shared" si="264"/>
        <v>0</v>
      </c>
      <c r="AA622" s="115">
        <f t="shared" si="264"/>
        <v>0</v>
      </c>
      <c r="AB622" s="115">
        <f t="shared" si="264"/>
        <v>0</v>
      </c>
      <c r="AC622" s="115">
        <f t="shared" si="264"/>
        <v>0</v>
      </c>
      <c r="AD622" s="115">
        <f t="shared" si="264"/>
        <v>0</v>
      </c>
      <c r="AE622" s="115">
        <f t="shared" si="264"/>
        <v>0</v>
      </c>
      <c r="AF622" s="115">
        <f t="shared" si="264"/>
        <v>0</v>
      </c>
      <c r="AG622" s="115">
        <f t="shared" si="264"/>
        <v>0</v>
      </c>
      <c r="AH622" s="115">
        <f t="shared" si="264"/>
        <v>0</v>
      </c>
      <c r="AI622" s="115">
        <f t="shared" si="264"/>
        <v>0</v>
      </c>
      <c r="AJ622" s="115">
        <f t="shared" si="264"/>
        <v>0</v>
      </c>
      <c r="AK622" s="115">
        <f t="shared" ref="AK622:BP622" si="265">SUBTOTAL(9,AK620:AK621)</f>
        <v>0</v>
      </c>
      <c r="AL622" s="115">
        <f t="shared" si="265"/>
        <v>0</v>
      </c>
      <c r="AM622" s="115">
        <f t="shared" si="265"/>
        <v>0</v>
      </c>
      <c r="AN622" s="115">
        <f t="shared" si="265"/>
        <v>0</v>
      </c>
      <c r="AO622" s="115">
        <f t="shared" si="265"/>
        <v>0</v>
      </c>
      <c r="AP622" s="115">
        <f t="shared" si="265"/>
        <v>0</v>
      </c>
      <c r="AQ622" s="115">
        <f t="shared" si="265"/>
        <v>0</v>
      </c>
      <c r="AR622" s="115">
        <f t="shared" si="265"/>
        <v>0</v>
      </c>
      <c r="AS622" s="115">
        <f t="shared" si="265"/>
        <v>0</v>
      </c>
      <c r="AT622" s="115">
        <f t="shared" si="265"/>
        <v>0</v>
      </c>
      <c r="AU622" s="115">
        <f t="shared" si="265"/>
        <v>0</v>
      </c>
      <c r="AV622" s="115">
        <f t="shared" si="265"/>
        <v>0</v>
      </c>
      <c r="AW622" s="115">
        <f t="shared" si="265"/>
        <v>0</v>
      </c>
      <c r="AX622" s="115">
        <f t="shared" si="265"/>
        <v>0</v>
      </c>
      <c r="AY622" s="115">
        <f t="shared" si="265"/>
        <v>0</v>
      </c>
      <c r="AZ622" s="115">
        <f t="shared" si="265"/>
        <v>0</v>
      </c>
      <c r="BA622" s="115">
        <f t="shared" si="265"/>
        <v>0</v>
      </c>
      <c r="BB622" s="115">
        <f t="shared" si="265"/>
        <v>0</v>
      </c>
      <c r="BC622" s="115">
        <f t="shared" si="265"/>
        <v>0</v>
      </c>
      <c r="BD622" s="115">
        <f t="shared" si="265"/>
        <v>0</v>
      </c>
      <c r="BE622" s="115">
        <f t="shared" si="265"/>
        <v>0</v>
      </c>
      <c r="BF622" s="115">
        <f t="shared" si="265"/>
        <v>0</v>
      </c>
      <c r="BG622" s="115">
        <f t="shared" si="265"/>
        <v>0</v>
      </c>
      <c r="BH622" s="115">
        <f t="shared" si="265"/>
        <v>0</v>
      </c>
      <c r="BI622" s="115">
        <f t="shared" si="265"/>
        <v>0</v>
      </c>
      <c r="BJ622" s="115">
        <f t="shared" si="265"/>
        <v>0</v>
      </c>
      <c r="BK622" s="115">
        <f t="shared" si="265"/>
        <v>0</v>
      </c>
      <c r="BL622" s="115">
        <f t="shared" si="265"/>
        <v>0</v>
      </c>
      <c r="BM622" s="115">
        <f t="shared" si="265"/>
        <v>0</v>
      </c>
      <c r="BN622" s="115">
        <f t="shared" si="265"/>
        <v>0</v>
      </c>
      <c r="BO622" s="115">
        <f t="shared" si="265"/>
        <v>0</v>
      </c>
      <c r="BP622" s="115">
        <f t="shared" si="265"/>
        <v>0</v>
      </c>
      <c r="BQ622" s="115">
        <f t="shared" ref="BQ622:CV622" si="266">SUBTOTAL(9,BQ620:BQ621)</f>
        <v>0</v>
      </c>
      <c r="BR622" s="115">
        <f t="shared" si="266"/>
        <v>0</v>
      </c>
      <c r="BS622" s="115">
        <f t="shared" si="266"/>
        <v>0</v>
      </c>
      <c r="BT622" s="115">
        <f t="shared" si="266"/>
        <v>0</v>
      </c>
      <c r="BU622" s="115">
        <f t="shared" si="266"/>
        <v>0</v>
      </c>
      <c r="BV622" s="115">
        <f t="shared" si="266"/>
        <v>0</v>
      </c>
      <c r="BW622" s="115">
        <f t="shared" si="266"/>
        <v>0</v>
      </c>
      <c r="BX622" s="115">
        <f t="shared" si="266"/>
        <v>0</v>
      </c>
      <c r="BY622" s="115">
        <f t="shared" si="266"/>
        <v>0</v>
      </c>
      <c r="BZ622" s="115">
        <f t="shared" si="266"/>
        <v>0</v>
      </c>
      <c r="CA622" s="115">
        <f t="shared" si="266"/>
        <v>0</v>
      </c>
      <c r="CB622" s="115">
        <f t="shared" si="266"/>
        <v>0</v>
      </c>
      <c r="CC622" s="115">
        <f t="shared" si="266"/>
        <v>0</v>
      </c>
      <c r="CD622" s="115">
        <f t="shared" si="266"/>
        <v>0</v>
      </c>
      <c r="CE622" s="115">
        <f t="shared" si="266"/>
        <v>0</v>
      </c>
      <c r="CF622" s="115">
        <f t="shared" si="266"/>
        <v>0</v>
      </c>
      <c r="CG622" s="115">
        <f t="shared" si="266"/>
        <v>0</v>
      </c>
      <c r="CH622" s="115">
        <f t="shared" si="266"/>
        <v>0</v>
      </c>
      <c r="CI622" s="115">
        <f t="shared" si="266"/>
        <v>0</v>
      </c>
      <c r="CJ622" s="115">
        <f t="shared" si="266"/>
        <v>0</v>
      </c>
      <c r="CK622" s="115">
        <f t="shared" si="266"/>
        <v>0</v>
      </c>
      <c r="CL622" s="115">
        <f t="shared" si="266"/>
        <v>0</v>
      </c>
      <c r="CM622" s="115">
        <f t="shared" si="266"/>
        <v>0</v>
      </c>
      <c r="CN622" s="115">
        <f t="shared" si="266"/>
        <v>0</v>
      </c>
      <c r="CO622" s="115">
        <f t="shared" si="266"/>
        <v>0</v>
      </c>
      <c r="CP622" s="115">
        <f t="shared" si="266"/>
        <v>0</v>
      </c>
      <c r="CQ622" s="115">
        <f t="shared" si="266"/>
        <v>0</v>
      </c>
      <c r="CR622" s="115">
        <f t="shared" si="266"/>
        <v>0</v>
      </c>
      <c r="CS622" s="115">
        <f t="shared" si="266"/>
        <v>0</v>
      </c>
      <c r="CT622" s="115">
        <f t="shared" si="266"/>
        <v>0</v>
      </c>
      <c r="CU622" s="115">
        <f t="shared" si="266"/>
        <v>0</v>
      </c>
      <c r="CV622" s="115">
        <f t="shared" si="266"/>
        <v>0</v>
      </c>
      <c r="CW622" s="115">
        <f t="shared" ref="CW622:EB622" si="267">SUBTOTAL(9,CW620:CW621)</f>
        <v>0</v>
      </c>
      <c r="CX622" s="115">
        <f t="shared" si="267"/>
        <v>0</v>
      </c>
      <c r="CY622" s="115">
        <f t="shared" si="267"/>
        <v>0</v>
      </c>
      <c r="CZ622" s="115">
        <f t="shared" si="267"/>
        <v>0</v>
      </c>
      <c r="DA622" s="115">
        <f t="shared" si="267"/>
        <v>0</v>
      </c>
      <c r="DB622" s="115">
        <f t="shared" si="267"/>
        <v>0</v>
      </c>
      <c r="DC622" s="115">
        <f t="shared" si="267"/>
        <v>0</v>
      </c>
      <c r="DD622" s="115">
        <f t="shared" si="267"/>
        <v>0</v>
      </c>
      <c r="DE622" s="115">
        <f t="shared" si="267"/>
        <v>0</v>
      </c>
      <c r="DF622" s="115">
        <f t="shared" si="267"/>
        <v>0</v>
      </c>
      <c r="DG622" s="115">
        <f t="shared" si="267"/>
        <v>0</v>
      </c>
      <c r="DH622" s="115">
        <f t="shared" si="267"/>
        <v>0</v>
      </c>
      <c r="DI622" s="115">
        <f t="shared" si="267"/>
        <v>0</v>
      </c>
      <c r="DJ622" s="115">
        <f t="shared" si="267"/>
        <v>0</v>
      </c>
      <c r="DK622" s="115">
        <f t="shared" si="267"/>
        <v>0</v>
      </c>
      <c r="DL622" s="115">
        <f t="shared" si="267"/>
        <v>0</v>
      </c>
      <c r="DM622" s="115">
        <f t="shared" si="267"/>
        <v>0</v>
      </c>
      <c r="DN622" s="115">
        <f t="shared" si="267"/>
        <v>0</v>
      </c>
      <c r="DO622" s="115">
        <f t="shared" si="267"/>
        <v>0</v>
      </c>
      <c r="DP622" s="115">
        <f t="shared" si="267"/>
        <v>0</v>
      </c>
      <c r="DQ622" s="115">
        <f t="shared" si="267"/>
        <v>0</v>
      </c>
      <c r="DR622" s="115">
        <f t="shared" si="267"/>
        <v>0</v>
      </c>
      <c r="DS622" s="115">
        <f t="shared" si="267"/>
        <v>0</v>
      </c>
      <c r="DT622" s="115">
        <f t="shared" si="267"/>
        <v>0</v>
      </c>
      <c r="DU622" s="115">
        <f t="shared" si="267"/>
        <v>0</v>
      </c>
      <c r="DV622" s="115">
        <f t="shared" si="267"/>
        <v>0</v>
      </c>
      <c r="DW622" s="115">
        <f t="shared" si="267"/>
        <v>0</v>
      </c>
      <c r="DX622" s="115">
        <f t="shared" si="267"/>
        <v>0</v>
      </c>
      <c r="DY622" s="115">
        <f t="shared" si="267"/>
        <v>0</v>
      </c>
      <c r="DZ622" s="115">
        <f t="shared" si="267"/>
        <v>0</v>
      </c>
      <c r="EA622" s="115">
        <f t="shared" si="267"/>
        <v>0</v>
      </c>
      <c r="EB622" s="115">
        <f t="shared" si="267"/>
        <v>0</v>
      </c>
      <c r="EC622" s="115">
        <f t="shared" ref="EC622:FH622" si="268">SUBTOTAL(9,EC620:EC621)</f>
        <v>0</v>
      </c>
      <c r="ED622" s="115">
        <f t="shared" si="268"/>
        <v>0</v>
      </c>
      <c r="EE622" s="115">
        <f t="shared" si="268"/>
        <v>0</v>
      </c>
      <c r="EF622" s="115">
        <f t="shared" si="268"/>
        <v>0</v>
      </c>
      <c r="EG622" s="115">
        <f t="shared" si="268"/>
        <v>0</v>
      </c>
      <c r="EH622" s="115">
        <f t="shared" si="268"/>
        <v>0</v>
      </c>
      <c r="EI622" s="115">
        <f t="shared" si="268"/>
        <v>0</v>
      </c>
      <c r="EJ622" s="115">
        <f t="shared" si="268"/>
        <v>0</v>
      </c>
      <c r="EK622" s="115">
        <f t="shared" si="268"/>
        <v>0</v>
      </c>
      <c r="EL622" s="115">
        <f t="shared" si="268"/>
        <v>0</v>
      </c>
      <c r="EM622" s="115">
        <f t="shared" si="268"/>
        <v>0</v>
      </c>
      <c r="EN622" s="115">
        <f t="shared" si="268"/>
        <v>0</v>
      </c>
      <c r="EO622" s="115">
        <f t="shared" si="268"/>
        <v>0</v>
      </c>
      <c r="EP622" s="115">
        <f t="shared" si="268"/>
        <v>0</v>
      </c>
      <c r="EQ622" s="115">
        <f t="shared" si="268"/>
        <v>0</v>
      </c>
      <c r="ER622" s="115">
        <f t="shared" si="268"/>
        <v>0</v>
      </c>
      <c r="ES622" s="115">
        <f t="shared" si="268"/>
        <v>0</v>
      </c>
      <c r="ET622" s="115">
        <f t="shared" si="268"/>
        <v>0</v>
      </c>
      <c r="EU622" s="115">
        <f t="shared" si="268"/>
        <v>0</v>
      </c>
      <c r="EV622" s="115">
        <f t="shared" si="268"/>
        <v>0</v>
      </c>
      <c r="EW622" s="115">
        <f t="shared" si="268"/>
        <v>0</v>
      </c>
      <c r="EX622" s="115">
        <f t="shared" si="268"/>
        <v>0</v>
      </c>
      <c r="EY622" s="115">
        <f t="shared" si="268"/>
        <v>0</v>
      </c>
      <c r="EZ622" s="115">
        <f t="shared" si="268"/>
        <v>0</v>
      </c>
      <c r="FA622" s="115">
        <f t="shared" si="268"/>
        <v>0</v>
      </c>
      <c r="FB622" s="115">
        <f t="shared" si="268"/>
        <v>0</v>
      </c>
      <c r="FC622" s="115">
        <f t="shared" si="268"/>
        <v>0</v>
      </c>
      <c r="FD622" s="115">
        <f t="shared" si="268"/>
        <v>0</v>
      </c>
      <c r="FE622" s="115">
        <f t="shared" si="268"/>
        <v>0</v>
      </c>
      <c r="FF622" s="115">
        <f t="shared" si="268"/>
        <v>0</v>
      </c>
      <c r="FG622" s="115">
        <f t="shared" si="268"/>
        <v>0</v>
      </c>
      <c r="FH622" s="115">
        <f t="shared" si="268"/>
        <v>0</v>
      </c>
      <c r="FI622" s="115">
        <f t="shared" ref="FI622:GI622" si="269">SUBTOTAL(9,FI620:FI621)</f>
        <v>0</v>
      </c>
      <c r="FJ622" s="115">
        <f t="shared" si="269"/>
        <v>0</v>
      </c>
      <c r="FK622" s="115">
        <f t="shared" si="269"/>
        <v>0</v>
      </c>
      <c r="FL622" s="115">
        <f t="shared" si="269"/>
        <v>0</v>
      </c>
      <c r="FM622" s="115">
        <f t="shared" si="269"/>
        <v>0</v>
      </c>
      <c r="FN622" s="115">
        <f t="shared" si="269"/>
        <v>0</v>
      </c>
      <c r="FO622" s="115">
        <f t="shared" si="269"/>
        <v>0</v>
      </c>
      <c r="FP622" s="115">
        <f t="shared" si="269"/>
        <v>0</v>
      </c>
      <c r="FQ622" s="115">
        <f t="shared" si="269"/>
        <v>0</v>
      </c>
      <c r="FR622" s="115">
        <f t="shared" si="269"/>
        <v>0</v>
      </c>
      <c r="FS622" s="115">
        <f t="shared" si="269"/>
        <v>0</v>
      </c>
      <c r="FT622" s="115">
        <f t="shared" si="269"/>
        <v>0</v>
      </c>
      <c r="FU622" s="115">
        <f t="shared" si="269"/>
        <v>0</v>
      </c>
      <c r="FV622" s="115">
        <f t="shared" si="269"/>
        <v>0</v>
      </c>
      <c r="FW622" s="115">
        <f t="shared" si="269"/>
        <v>0</v>
      </c>
      <c r="FX622" s="115">
        <f t="shared" si="269"/>
        <v>0</v>
      </c>
      <c r="FY622" s="115">
        <f t="shared" si="269"/>
        <v>0</v>
      </c>
      <c r="FZ622" s="115">
        <f t="shared" si="269"/>
        <v>0</v>
      </c>
      <c r="GA622" s="115">
        <f t="shared" si="269"/>
        <v>0</v>
      </c>
      <c r="GB622" s="115">
        <f t="shared" si="269"/>
        <v>0</v>
      </c>
      <c r="GC622" s="115">
        <f t="shared" si="269"/>
        <v>0</v>
      </c>
      <c r="GD622" s="115">
        <f t="shared" si="269"/>
        <v>0</v>
      </c>
      <c r="GE622" s="115">
        <f t="shared" si="269"/>
        <v>0</v>
      </c>
      <c r="GF622" s="115">
        <f t="shared" si="269"/>
        <v>0</v>
      </c>
      <c r="GG622" s="115">
        <f t="shared" si="269"/>
        <v>0</v>
      </c>
      <c r="GH622" s="115">
        <f t="shared" si="269"/>
        <v>0</v>
      </c>
      <c r="GI622" s="115">
        <f t="shared" si="269"/>
        <v>1094366.6100000001</v>
      </c>
    </row>
    <row r="623" spans="1:191" ht="10.5" thickTop="1"/>
    <row r="624" spans="1:191" ht="11" thickBot="1">
      <c r="A624" s="10" t="s">
        <v>677</v>
      </c>
      <c r="B624" s="725" t="s">
        <v>681</v>
      </c>
      <c r="C624" s="725"/>
      <c r="D624" s="725"/>
      <c r="E624" s="115">
        <f t="shared" ref="E624:AJ624" si="270">SUBTOTAL(9,E603:E623)</f>
        <v>0</v>
      </c>
      <c r="F624" s="115">
        <f t="shared" si="270"/>
        <v>0</v>
      </c>
      <c r="G624" s="115">
        <f t="shared" si="270"/>
        <v>0</v>
      </c>
      <c r="H624" s="115">
        <f t="shared" si="270"/>
        <v>0</v>
      </c>
      <c r="I624" s="115">
        <f t="shared" si="270"/>
        <v>3854813.6000000006</v>
      </c>
      <c r="J624" s="115">
        <f t="shared" si="270"/>
        <v>0</v>
      </c>
      <c r="K624" s="115">
        <f t="shared" si="270"/>
        <v>0</v>
      </c>
      <c r="L624" s="115">
        <f t="shared" si="270"/>
        <v>0</v>
      </c>
      <c r="M624" s="115">
        <f t="shared" si="270"/>
        <v>0</v>
      </c>
      <c r="N624" s="115">
        <f t="shared" si="270"/>
        <v>0</v>
      </c>
      <c r="O624" s="115">
        <f t="shared" si="270"/>
        <v>0</v>
      </c>
      <c r="P624" s="115">
        <f t="shared" si="270"/>
        <v>0</v>
      </c>
      <c r="Q624" s="115">
        <f t="shared" si="270"/>
        <v>0</v>
      </c>
      <c r="R624" s="115">
        <f t="shared" si="270"/>
        <v>0</v>
      </c>
      <c r="S624" s="115">
        <f t="shared" si="270"/>
        <v>0</v>
      </c>
      <c r="T624" s="115">
        <f t="shared" si="270"/>
        <v>0</v>
      </c>
      <c r="U624" s="115">
        <f t="shared" si="270"/>
        <v>13.69</v>
      </c>
      <c r="V624" s="115">
        <f t="shared" si="270"/>
        <v>0</v>
      </c>
      <c r="W624" s="115">
        <f t="shared" si="270"/>
        <v>0</v>
      </c>
      <c r="X624" s="115">
        <f t="shared" si="270"/>
        <v>200000</v>
      </c>
      <c r="Y624" s="115">
        <f t="shared" si="270"/>
        <v>0</v>
      </c>
      <c r="Z624" s="115">
        <f t="shared" si="270"/>
        <v>0</v>
      </c>
      <c r="AA624" s="115">
        <f t="shared" si="270"/>
        <v>0</v>
      </c>
      <c r="AB624" s="115">
        <f t="shared" si="270"/>
        <v>0</v>
      </c>
      <c r="AC624" s="115">
        <f t="shared" si="270"/>
        <v>0</v>
      </c>
      <c r="AD624" s="115">
        <f t="shared" si="270"/>
        <v>0</v>
      </c>
      <c r="AE624" s="115">
        <f t="shared" si="270"/>
        <v>0</v>
      </c>
      <c r="AF624" s="115">
        <f t="shared" si="270"/>
        <v>0</v>
      </c>
      <c r="AG624" s="115">
        <f t="shared" si="270"/>
        <v>0</v>
      </c>
      <c r="AH624" s="115">
        <f t="shared" si="270"/>
        <v>0</v>
      </c>
      <c r="AI624" s="115">
        <f t="shared" si="270"/>
        <v>0</v>
      </c>
      <c r="AJ624" s="115">
        <f t="shared" si="270"/>
        <v>0</v>
      </c>
      <c r="AK624" s="115">
        <f t="shared" ref="AK624:BP624" si="271">SUBTOTAL(9,AK603:AK623)</f>
        <v>0</v>
      </c>
      <c r="AL624" s="115">
        <f t="shared" si="271"/>
        <v>0</v>
      </c>
      <c r="AM624" s="115">
        <f t="shared" si="271"/>
        <v>0</v>
      </c>
      <c r="AN624" s="115">
        <f t="shared" si="271"/>
        <v>0</v>
      </c>
      <c r="AO624" s="115">
        <f t="shared" si="271"/>
        <v>0</v>
      </c>
      <c r="AP624" s="115">
        <f t="shared" si="271"/>
        <v>0</v>
      </c>
      <c r="AQ624" s="115">
        <f t="shared" si="271"/>
        <v>0</v>
      </c>
      <c r="AR624" s="115">
        <f t="shared" si="271"/>
        <v>0</v>
      </c>
      <c r="AS624" s="115">
        <f t="shared" si="271"/>
        <v>0</v>
      </c>
      <c r="AT624" s="115">
        <f t="shared" si="271"/>
        <v>0</v>
      </c>
      <c r="AU624" s="115">
        <f t="shared" si="271"/>
        <v>0</v>
      </c>
      <c r="AV624" s="115">
        <f t="shared" si="271"/>
        <v>0</v>
      </c>
      <c r="AW624" s="115">
        <f t="shared" si="271"/>
        <v>0</v>
      </c>
      <c r="AX624" s="115">
        <f t="shared" si="271"/>
        <v>0</v>
      </c>
      <c r="AY624" s="115">
        <f t="shared" si="271"/>
        <v>1720.11</v>
      </c>
      <c r="AZ624" s="115">
        <f t="shared" si="271"/>
        <v>0</v>
      </c>
      <c r="BA624" s="115">
        <f t="shared" si="271"/>
        <v>0</v>
      </c>
      <c r="BB624" s="115">
        <f t="shared" si="271"/>
        <v>0</v>
      </c>
      <c r="BC624" s="115">
        <f t="shared" si="271"/>
        <v>0</v>
      </c>
      <c r="BD624" s="115">
        <f t="shared" si="271"/>
        <v>0</v>
      </c>
      <c r="BE624" s="115">
        <f t="shared" si="271"/>
        <v>0</v>
      </c>
      <c r="BF624" s="115">
        <f t="shared" si="271"/>
        <v>0</v>
      </c>
      <c r="BG624" s="115">
        <f t="shared" si="271"/>
        <v>0</v>
      </c>
      <c r="BH624" s="115">
        <f t="shared" si="271"/>
        <v>0</v>
      </c>
      <c r="BI624" s="115">
        <f t="shared" si="271"/>
        <v>0</v>
      </c>
      <c r="BJ624" s="115">
        <f t="shared" si="271"/>
        <v>19.489999999999998</v>
      </c>
      <c r="BK624" s="115">
        <f t="shared" si="271"/>
        <v>0</v>
      </c>
      <c r="BL624" s="115">
        <f t="shared" si="271"/>
        <v>0</v>
      </c>
      <c r="BM624" s="115">
        <f t="shared" si="271"/>
        <v>0</v>
      </c>
      <c r="BN624" s="115">
        <f t="shared" si="271"/>
        <v>0</v>
      </c>
      <c r="BO624" s="115">
        <f t="shared" si="271"/>
        <v>0</v>
      </c>
      <c r="BP624" s="115">
        <f t="shared" si="271"/>
        <v>0</v>
      </c>
      <c r="BQ624" s="115">
        <f t="shared" ref="BQ624:CV624" si="272">SUBTOTAL(9,BQ603:BQ623)</f>
        <v>0</v>
      </c>
      <c r="BR624" s="115">
        <f t="shared" si="272"/>
        <v>0</v>
      </c>
      <c r="BS624" s="115">
        <f t="shared" si="272"/>
        <v>0</v>
      </c>
      <c r="BT624" s="115">
        <f t="shared" si="272"/>
        <v>0</v>
      </c>
      <c r="BU624" s="115">
        <f t="shared" si="272"/>
        <v>0</v>
      </c>
      <c r="BV624" s="115">
        <f t="shared" si="272"/>
        <v>601678.71</v>
      </c>
      <c r="BW624" s="115">
        <f t="shared" si="272"/>
        <v>0</v>
      </c>
      <c r="BX624" s="115">
        <f t="shared" si="272"/>
        <v>0</v>
      </c>
      <c r="BY624" s="115">
        <f t="shared" si="272"/>
        <v>0</v>
      </c>
      <c r="BZ624" s="115">
        <f t="shared" si="272"/>
        <v>0</v>
      </c>
      <c r="CA624" s="115">
        <f t="shared" si="272"/>
        <v>0</v>
      </c>
      <c r="CB624" s="115">
        <f t="shared" si="272"/>
        <v>0</v>
      </c>
      <c r="CC624" s="115">
        <f t="shared" si="272"/>
        <v>74667.5</v>
      </c>
      <c r="CD624" s="115">
        <f t="shared" si="272"/>
        <v>0</v>
      </c>
      <c r="CE624" s="115">
        <f t="shared" si="272"/>
        <v>0</v>
      </c>
      <c r="CF624" s="115">
        <f t="shared" si="272"/>
        <v>0</v>
      </c>
      <c r="CG624" s="115">
        <f t="shared" si="272"/>
        <v>0</v>
      </c>
      <c r="CH624" s="115">
        <f t="shared" si="272"/>
        <v>0</v>
      </c>
      <c r="CI624" s="115">
        <f t="shared" si="272"/>
        <v>0</v>
      </c>
      <c r="CJ624" s="115">
        <f t="shared" si="272"/>
        <v>0</v>
      </c>
      <c r="CK624" s="115">
        <f t="shared" si="272"/>
        <v>0</v>
      </c>
      <c r="CL624" s="115">
        <f t="shared" si="272"/>
        <v>0</v>
      </c>
      <c r="CM624" s="115">
        <f t="shared" si="272"/>
        <v>0</v>
      </c>
      <c r="CN624" s="115">
        <f t="shared" si="272"/>
        <v>0</v>
      </c>
      <c r="CO624" s="115">
        <f t="shared" si="272"/>
        <v>0</v>
      </c>
      <c r="CP624" s="115">
        <f t="shared" si="272"/>
        <v>0</v>
      </c>
      <c r="CQ624" s="115">
        <f t="shared" si="272"/>
        <v>0</v>
      </c>
      <c r="CR624" s="115">
        <f t="shared" si="272"/>
        <v>0</v>
      </c>
      <c r="CS624" s="115">
        <f t="shared" si="272"/>
        <v>0</v>
      </c>
      <c r="CT624" s="115">
        <f t="shared" si="272"/>
        <v>0</v>
      </c>
      <c r="CU624" s="115">
        <f t="shared" si="272"/>
        <v>0</v>
      </c>
      <c r="CV624" s="115">
        <f t="shared" si="272"/>
        <v>0</v>
      </c>
      <c r="CW624" s="115">
        <f t="shared" ref="CW624:EB624" si="273">SUBTOTAL(9,CW603:CW623)</f>
        <v>0</v>
      </c>
      <c r="CX624" s="115">
        <f t="shared" si="273"/>
        <v>0</v>
      </c>
      <c r="CY624" s="115">
        <f t="shared" si="273"/>
        <v>0</v>
      </c>
      <c r="CZ624" s="115">
        <f t="shared" si="273"/>
        <v>0</v>
      </c>
      <c r="DA624" s="115">
        <f t="shared" si="273"/>
        <v>0</v>
      </c>
      <c r="DB624" s="115">
        <f t="shared" si="273"/>
        <v>0</v>
      </c>
      <c r="DC624" s="115">
        <f t="shared" si="273"/>
        <v>0</v>
      </c>
      <c r="DD624" s="115">
        <f t="shared" si="273"/>
        <v>0</v>
      </c>
      <c r="DE624" s="115">
        <f t="shared" si="273"/>
        <v>0</v>
      </c>
      <c r="DF624" s="115">
        <f t="shared" si="273"/>
        <v>0</v>
      </c>
      <c r="DG624" s="115">
        <f t="shared" si="273"/>
        <v>0</v>
      </c>
      <c r="DH624" s="115">
        <f t="shared" si="273"/>
        <v>0</v>
      </c>
      <c r="DI624" s="115">
        <f t="shared" si="273"/>
        <v>0</v>
      </c>
      <c r="DJ624" s="115">
        <f t="shared" si="273"/>
        <v>0</v>
      </c>
      <c r="DK624" s="115">
        <f t="shared" si="273"/>
        <v>0</v>
      </c>
      <c r="DL624" s="115">
        <f t="shared" si="273"/>
        <v>0</v>
      </c>
      <c r="DM624" s="115">
        <f t="shared" si="273"/>
        <v>0</v>
      </c>
      <c r="DN624" s="115">
        <f t="shared" si="273"/>
        <v>0</v>
      </c>
      <c r="DO624" s="115">
        <f t="shared" si="273"/>
        <v>0</v>
      </c>
      <c r="DP624" s="115">
        <f t="shared" si="273"/>
        <v>0</v>
      </c>
      <c r="DQ624" s="115">
        <f t="shared" si="273"/>
        <v>0</v>
      </c>
      <c r="DR624" s="115">
        <f t="shared" si="273"/>
        <v>0</v>
      </c>
      <c r="DS624" s="115">
        <f t="shared" si="273"/>
        <v>0</v>
      </c>
      <c r="DT624" s="115">
        <f t="shared" si="273"/>
        <v>0</v>
      </c>
      <c r="DU624" s="115">
        <f t="shared" si="273"/>
        <v>0</v>
      </c>
      <c r="DV624" s="115">
        <f t="shared" si="273"/>
        <v>0</v>
      </c>
      <c r="DW624" s="115">
        <f t="shared" si="273"/>
        <v>0</v>
      </c>
      <c r="DX624" s="115">
        <f t="shared" si="273"/>
        <v>0</v>
      </c>
      <c r="DY624" s="115">
        <f t="shared" si="273"/>
        <v>0</v>
      </c>
      <c r="DZ624" s="115">
        <f t="shared" si="273"/>
        <v>0</v>
      </c>
      <c r="EA624" s="115">
        <f t="shared" si="273"/>
        <v>0</v>
      </c>
      <c r="EB624" s="115">
        <f t="shared" si="273"/>
        <v>0</v>
      </c>
      <c r="EC624" s="115">
        <f t="shared" ref="EC624:FH624" si="274">SUBTOTAL(9,EC603:EC623)</f>
        <v>235.21</v>
      </c>
      <c r="ED624" s="115">
        <f t="shared" si="274"/>
        <v>0</v>
      </c>
      <c r="EE624" s="115">
        <f t="shared" si="274"/>
        <v>0</v>
      </c>
      <c r="EF624" s="115">
        <f t="shared" si="274"/>
        <v>0</v>
      </c>
      <c r="EG624" s="115">
        <f t="shared" si="274"/>
        <v>0</v>
      </c>
      <c r="EH624" s="115">
        <f t="shared" si="274"/>
        <v>0</v>
      </c>
      <c r="EI624" s="115">
        <f t="shared" si="274"/>
        <v>0</v>
      </c>
      <c r="EJ624" s="115">
        <f t="shared" si="274"/>
        <v>0</v>
      </c>
      <c r="EK624" s="115">
        <f t="shared" si="274"/>
        <v>0</v>
      </c>
      <c r="EL624" s="115">
        <f t="shared" si="274"/>
        <v>0</v>
      </c>
      <c r="EM624" s="115">
        <f t="shared" si="274"/>
        <v>0</v>
      </c>
      <c r="EN624" s="115">
        <f t="shared" si="274"/>
        <v>0</v>
      </c>
      <c r="EO624" s="115">
        <f t="shared" si="274"/>
        <v>0</v>
      </c>
      <c r="EP624" s="115">
        <f t="shared" si="274"/>
        <v>0</v>
      </c>
      <c r="EQ624" s="115">
        <f t="shared" si="274"/>
        <v>0</v>
      </c>
      <c r="ER624" s="115">
        <f t="shared" si="274"/>
        <v>0</v>
      </c>
      <c r="ES624" s="115">
        <f t="shared" si="274"/>
        <v>0</v>
      </c>
      <c r="ET624" s="115">
        <f t="shared" si="274"/>
        <v>0</v>
      </c>
      <c r="EU624" s="115">
        <f t="shared" si="274"/>
        <v>0</v>
      </c>
      <c r="EV624" s="115">
        <f t="shared" si="274"/>
        <v>0</v>
      </c>
      <c r="EW624" s="115">
        <f t="shared" si="274"/>
        <v>0</v>
      </c>
      <c r="EX624" s="115">
        <f t="shared" si="274"/>
        <v>0</v>
      </c>
      <c r="EY624" s="115">
        <f t="shared" si="274"/>
        <v>0</v>
      </c>
      <c r="EZ624" s="115">
        <f t="shared" si="274"/>
        <v>0</v>
      </c>
      <c r="FA624" s="115">
        <f t="shared" si="274"/>
        <v>0</v>
      </c>
      <c r="FB624" s="115">
        <f t="shared" si="274"/>
        <v>0</v>
      </c>
      <c r="FC624" s="115">
        <f t="shared" si="274"/>
        <v>0</v>
      </c>
      <c r="FD624" s="115">
        <f t="shared" si="274"/>
        <v>0</v>
      </c>
      <c r="FE624" s="115">
        <f t="shared" si="274"/>
        <v>0</v>
      </c>
      <c r="FF624" s="115">
        <f t="shared" si="274"/>
        <v>0</v>
      </c>
      <c r="FG624" s="115">
        <f t="shared" si="274"/>
        <v>0</v>
      </c>
      <c r="FH624" s="115">
        <f t="shared" si="274"/>
        <v>0</v>
      </c>
      <c r="FI624" s="115">
        <f t="shared" ref="FI624:GI624" si="275">SUBTOTAL(9,FI603:FI623)</f>
        <v>0</v>
      </c>
      <c r="FJ624" s="115">
        <f t="shared" si="275"/>
        <v>0</v>
      </c>
      <c r="FK624" s="115">
        <f t="shared" si="275"/>
        <v>0</v>
      </c>
      <c r="FL624" s="115">
        <f t="shared" si="275"/>
        <v>0</v>
      </c>
      <c r="FM624" s="115">
        <f t="shared" si="275"/>
        <v>0</v>
      </c>
      <c r="FN624" s="115">
        <f t="shared" si="275"/>
        <v>0</v>
      </c>
      <c r="FO624" s="115">
        <f t="shared" si="275"/>
        <v>0</v>
      </c>
      <c r="FP624" s="115">
        <f t="shared" si="275"/>
        <v>0</v>
      </c>
      <c r="FQ624" s="115">
        <f t="shared" si="275"/>
        <v>0</v>
      </c>
      <c r="FR624" s="115">
        <f t="shared" si="275"/>
        <v>0</v>
      </c>
      <c r="FS624" s="115">
        <f t="shared" si="275"/>
        <v>0</v>
      </c>
      <c r="FT624" s="115">
        <f t="shared" si="275"/>
        <v>0</v>
      </c>
      <c r="FU624" s="115">
        <f t="shared" si="275"/>
        <v>0</v>
      </c>
      <c r="FV624" s="115">
        <f t="shared" si="275"/>
        <v>0</v>
      </c>
      <c r="FW624" s="115">
        <f t="shared" si="275"/>
        <v>0</v>
      </c>
      <c r="FX624" s="115">
        <f t="shared" si="275"/>
        <v>0</v>
      </c>
      <c r="FY624" s="115">
        <f t="shared" si="275"/>
        <v>0</v>
      </c>
      <c r="FZ624" s="115">
        <f t="shared" si="275"/>
        <v>0</v>
      </c>
      <c r="GA624" s="115">
        <f t="shared" si="275"/>
        <v>0</v>
      </c>
      <c r="GB624" s="115">
        <f t="shared" si="275"/>
        <v>0</v>
      </c>
      <c r="GC624" s="115">
        <f t="shared" si="275"/>
        <v>0</v>
      </c>
      <c r="GD624" s="115">
        <f t="shared" si="275"/>
        <v>0</v>
      </c>
      <c r="GE624" s="115">
        <f t="shared" si="275"/>
        <v>0</v>
      </c>
      <c r="GF624" s="115">
        <f t="shared" si="275"/>
        <v>0</v>
      </c>
      <c r="GG624" s="115">
        <f t="shared" si="275"/>
        <v>0</v>
      </c>
      <c r="GH624" s="115">
        <f t="shared" si="275"/>
        <v>0</v>
      </c>
      <c r="GI624" s="115">
        <f t="shared" si="275"/>
        <v>4733148.3100000005</v>
      </c>
    </row>
    <row r="625" spans="1:191" ht="10.5" thickTop="1"/>
    <row r="626" spans="1:191" ht="10.5">
      <c r="A626" s="7" t="s">
        <v>682</v>
      </c>
      <c r="B626" s="726" t="s">
        <v>683</v>
      </c>
      <c r="C626" s="726"/>
      <c r="D626" s="72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  <c r="AA626" s="116"/>
      <c r="AB626" s="116"/>
      <c r="AC626" s="116"/>
      <c r="AD626" s="116"/>
      <c r="AE626" s="116"/>
      <c r="AF626" s="116"/>
      <c r="AG626" s="116"/>
      <c r="AH626" s="116"/>
      <c r="AI626" s="116"/>
      <c r="AJ626" s="116"/>
      <c r="AK626" s="116"/>
      <c r="AL626" s="116"/>
      <c r="AM626" s="116"/>
      <c r="AN626" s="116"/>
      <c r="AO626" s="116"/>
      <c r="AP626" s="116"/>
      <c r="AQ626" s="116"/>
      <c r="AR626" s="116"/>
      <c r="AS626" s="116"/>
      <c r="AT626" s="116"/>
      <c r="AU626" s="116"/>
      <c r="AV626" s="116"/>
      <c r="AW626" s="116"/>
      <c r="AX626" s="116"/>
      <c r="AY626" s="116"/>
      <c r="AZ626" s="116"/>
      <c r="BA626" s="116"/>
      <c r="BB626" s="116"/>
      <c r="BC626" s="116"/>
      <c r="BD626" s="116"/>
      <c r="BE626" s="116"/>
      <c r="BF626" s="116"/>
      <c r="BG626" s="116"/>
      <c r="BH626" s="116"/>
      <c r="BI626" s="116"/>
      <c r="BJ626" s="116"/>
      <c r="BK626" s="116"/>
      <c r="BL626" s="116"/>
      <c r="BM626" s="116"/>
      <c r="BN626" s="116"/>
      <c r="BO626" s="116"/>
      <c r="BP626" s="116"/>
      <c r="BQ626" s="116"/>
      <c r="BR626" s="116"/>
      <c r="BS626" s="116"/>
      <c r="BT626" s="116"/>
      <c r="BU626" s="116"/>
      <c r="BV626" s="116"/>
      <c r="BW626" s="116"/>
      <c r="BX626" s="116"/>
      <c r="BY626" s="116"/>
      <c r="BZ626" s="116"/>
      <c r="CA626" s="116"/>
      <c r="CB626" s="116"/>
      <c r="CC626" s="116"/>
      <c r="CD626" s="116"/>
      <c r="CE626" s="116"/>
      <c r="CF626" s="116"/>
      <c r="CG626" s="116"/>
      <c r="CH626" s="116"/>
      <c r="CI626" s="116"/>
      <c r="CJ626" s="116"/>
      <c r="CK626" s="116"/>
      <c r="CL626" s="116"/>
      <c r="CM626" s="116"/>
      <c r="CN626" s="116"/>
      <c r="CO626" s="116"/>
      <c r="CP626" s="116"/>
      <c r="CQ626" s="116"/>
      <c r="CR626" s="116"/>
      <c r="CS626" s="116"/>
      <c r="CT626" s="116"/>
      <c r="CU626" s="116"/>
      <c r="CV626" s="116"/>
      <c r="CW626" s="116"/>
      <c r="CX626" s="116"/>
      <c r="CY626" s="116"/>
      <c r="CZ626" s="116"/>
      <c r="DA626" s="116"/>
      <c r="DB626" s="116"/>
      <c r="DC626" s="116"/>
      <c r="DD626" s="116"/>
      <c r="DE626" s="116"/>
      <c r="DF626" s="116"/>
      <c r="DG626" s="116"/>
      <c r="DH626" s="116"/>
      <c r="DI626" s="116"/>
      <c r="DJ626" s="116"/>
      <c r="DK626" s="116"/>
      <c r="DL626" s="116"/>
      <c r="DM626" s="116"/>
      <c r="DN626" s="116"/>
      <c r="DO626" s="116"/>
      <c r="DP626" s="116"/>
      <c r="DQ626" s="116"/>
      <c r="DR626" s="116"/>
      <c r="DS626" s="116"/>
      <c r="DT626" s="116"/>
      <c r="DU626" s="116"/>
      <c r="DV626" s="116"/>
      <c r="DW626" s="116"/>
      <c r="DX626" s="116"/>
      <c r="DY626" s="116"/>
      <c r="DZ626" s="116"/>
      <c r="EA626" s="116"/>
      <c r="EB626" s="116"/>
      <c r="EC626" s="116"/>
      <c r="ED626" s="116"/>
      <c r="EE626" s="116"/>
      <c r="EF626" s="116"/>
      <c r="EG626" s="116"/>
      <c r="EH626" s="116"/>
      <c r="EI626" s="116"/>
      <c r="EJ626" s="116"/>
      <c r="EK626" s="116"/>
      <c r="EL626" s="116"/>
      <c r="EM626" s="116"/>
      <c r="EN626" s="116"/>
      <c r="EO626" s="116"/>
      <c r="EP626" s="116"/>
      <c r="EQ626" s="116"/>
      <c r="ER626" s="116"/>
      <c r="ES626" s="116"/>
      <c r="ET626" s="116"/>
      <c r="EU626" s="116"/>
      <c r="EV626" s="116"/>
      <c r="EW626" s="116"/>
      <c r="EX626" s="116"/>
      <c r="EY626" s="116"/>
      <c r="EZ626" s="116"/>
      <c r="FA626" s="116"/>
      <c r="FB626" s="116"/>
      <c r="FC626" s="116"/>
      <c r="FD626" s="116"/>
      <c r="FE626" s="116"/>
      <c r="FF626" s="116"/>
      <c r="FG626" s="116"/>
      <c r="FH626" s="116"/>
      <c r="FI626" s="116"/>
      <c r="FJ626" s="116"/>
      <c r="FK626" s="116"/>
      <c r="FL626" s="116"/>
      <c r="FM626" s="116"/>
      <c r="FN626" s="116"/>
      <c r="FO626" s="116"/>
      <c r="FP626" s="116"/>
      <c r="FQ626" s="116"/>
      <c r="FR626" s="116"/>
      <c r="FS626" s="116"/>
      <c r="FT626" s="116"/>
      <c r="FU626" s="116"/>
      <c r="FV626" s="116"/>
      <c r="FW626" s="116"/>
      <c r="FX626" s="116"/>
      <c r="FY626" s="116"/>
      <c r="FZ626" s="116"/>
      <c r="GA626" s="116"/>
      <c r="GB626" s="116"/>
      <c r="GC626" s="116"/>
      <c r="GD626" s="116"/>
      <c r="GE626" s="116"/>
      <c r="GF626" s="116"/>
      <c r="GG626" s="116"/>
      <c r="GH626" s="116"/>
      <c r="GI626" s="116"/>
    </row>
    <row r="627" spans="1:191" ht="10.5">
      <c r="A627" s="726" t="s">
        <v>0</v>
      </c>
      <c r="B627" s="726"/>
      <c r="C627" s="8" t="s">
        <v>195</v>
      </c>
      <c r="D627" s="7" t="s">
        <v>196</v>
      </c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  <c r="AA627" s="116"/>
      <c r="AB627" s="116"/>
      <c r="AC627" s="116"/>
      <c r="AD627" s="116"/>
      <c r="AE627" s="116"/>
      <c r="AF627" s="116"/>
      <c r="AG627" s="116"/>
      <c r="AH627" s="116"/>
      <c r="AI627" s="116"/>
      <c r="AJ627" s="116"/>
      <c r="AK627" s="116"/>
      <c r="AL627" s="116"/>
      <c r="AM627" s="116"/>
      <c r="AN627" s="116"/>
      <c r="AO627" s="116"/>
      <c r="AP627" s="116"/>
      <c r="AQ627" s="116"/>
      <c r="AR627" s="116"/>
      <c r="AS627" s="116"/>
      <c r="AT627" s="116"/>
      <c r="AU627" s="116"/>
      <c r="AV627" s="116"/>
      <c r="AW627" s="116"/>
      <c r="AX627" s="116"/>
      <c r="AY627" s="116"/>
      <c r="AZ627" s="116"/>
      <c r="BA627" s="116"/>
      <c r="BB627" s="116"/>
      <c r="BC627" s="116"/>
      <c r="BD627" s="116"/>
      <c r="BE627" s="116"/>
      <c r="BF627" s="116"/>
      <c r="BG627" s="116"/>
      <c r="BH627" s="116"/>
      <c r="BI627" s="116"/>
      <c r="BJ627" s="116"/>
      <c r="BK627" s="116"/>
      <c r="BL627" s="116"/>
      <c r="BM627" s="116"/>
      <c r="BN627" s="116"/>
      <c r="BO627" s="116"/>
      <c r="BP627" s="116"/>
      <c r="BQ627" s="116"/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  <c r="EA627" s="116"/>
      <c r="EB627" s="116"/>
      <c r="EC627" s="116"/>
      <c r="ED627" s="116"/>
      <c r="EE627" s="116"/>
      <c r="EF627" s="116"/>
      <c r="EG627" s="116"/>
      <c r="EH627" s="116"/>
      <c r="EI627" s="116"/>
      <c r="EJ627" s="116"/>
      <c r="EK627" s="116"/>
      <c r="EL627" s="116"/>
      <c r="EM627" s="116"/>
      <c r="EN627" s="116"/>
      <c r="EO627" s="116"/>
      <c r="EP627" s="116"/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6"/>
      <c r="FA627" s="116"/>
      <c r="FB627" s="116"/>
      <c r="FC627" s="116"/>
      <c r="FD627" s="116"/>
      <c r="FE627" s="116"/>
      <c r="FF627" s="116"/>
      <c r="FG627" s="116"/>
      <c r="FH627" s="116"/>
      <c r="FI627" s="116"/>
      <c r="FJ627" s="116"/>
      <c r="FK627" s="116"/>
      <c r="FL627" s="116"/>
      <c r="FM627" s="116"/>
      <c r="FN627" s="116"/>
      <c r="FO627" s="116"/>
      <c r="FP627" s="116"/>
      <c r="FQ627" s="116"/>
      <c r="FR627" s="116"/>
      <c r="FS627" s="116"/>
      <c r="FT627" s="116"/>
      <c r="FU627" s="116"/>
      <c r="FV627" s="116"/>
      <c r="FW627" s="116"/>
      <c r="FX627" s="116"/>
      <c r="FY627" s="116"/>
      <c r="FZ627" s="116"/>
      <c r="GA627" s="116"/>
      <c r="GB627" s="116"/>
      <c r="GC627" s="116"/>
      <c r="GD627" s="116"/>
      <c r="GE627" s="116"/>
      <c r="GF627" s="116"/>
      <c r="GG627" s="116"/>
      <c r="GH627" s="116"/>
      <c r="GI627" s="116"/>
    </row>
    <row r="628" spans="1:191">
      <c r="A628" s="727" t="s">
        <v>0</v>
      </c>
      <c r="B628" s="727"/>
      <c r="C628" s="9" t="s">
        <v>207</v>
      </c>
      <c r="D628" t="s">
        <v>208</v>
      </c>
      <c r="E628" s="113">
        <v>0</v>
      </c>
      <c r="F628" s="113">
        <v>0</v>
      </c>
      <c r="G628" s="113">
        <v>0</v>
      </c>
      <c r="H628" s="113">
        <v>0</v>
      </c>
      <c r="I628" s="113">
        <v>0</v>
      </c>
      <c r="J628" s="113">
        <v>0</v>
      </c>
      <c r="K628" s="113">
        <v>0</v>
      </c>
      <c r="L628" s="113">
        <v>0</v>
      </c>
      <c r="M628" s="113">
        <v>0</v>
      </c>
      <c r="N628" s="113">
        <v>0</v>
      </c>
      <c r="O628" s="113">
        <v>0</v>
      </c>
      <c r="P628" s="113">
        <v>0</v>
      </c>
      <c r="Q628" s="113">
        <v>0</v>
      </c>
      <c r="R628" s="113">
        <v>0</v>
      </c>
      <c r="S628" s="113">
        <v>0</v>
      </c>
      <c r="T628" s="113">
        <v>0</v>
      </c>
      <c r="U628" s="113">
        <v>0</v>
      </c>
      <c r="V628" s="113">
        <v>0</v>
      </c>
      <c r="W628" s="113">
        <v>0</v>
      </c>
      <c r="X628" s="113">
        <v>0</v>
      </c>
      <c r="Y628" s="113">
        <v>0</v>
      </c>
      <c r="Z628" s="113">
        <v>0</v>
      </c>
      <c r="AA628" s="113">
        <v>0</v>
      </c>
      <c r="AB628" s="113">
        <v>0</v>
      </c>
      <c r="AC628" s="113">
        <v>0</v>
      </c>
      <c r="AD628" s="113">
        <v>0</v>
      </c>
      <c r="AE628" s="113">
        <v>0</v>
      </c>
      <c r="AF628" s="113">
        <v>0</v>
      </c>
      <c r="AG628" s="113">
        <v>0</v>
      </c>
      <c r="AH628" s="113">
        <v>0</v>
      </c>
      <c r="AI628" s="113">
        <v>0</v>
      </c>
      <c r="AJ628" s="113">
        <v>0</v>
      </c>
      <c r="AK628" s="113">
        <v>0</v>
      </c>
      <c r="AL628" s="113">
        <v>0</v>
      </c>
      <c r="AM628" s="113">
        <v>0</v>
      </c>
      <c r="AN628" s="113">
        <v>0</v>
      </c>
      <c r="AO628" s="113">
        <v>0</v>
      </c>
      <c r="AP628" s="113">
        <v>0</v>
      </c>
      <c r="AQ628" s="113">
        <v>0</v>
      </c>
      <c r="AR628" s="113">
        <v>0</v>
      </c>
      <c r="AS628" s="113">
        <v>0</v>
      </c>
      <c r="AT628" s="113">
        <v>0</v>
      </c>
      <c r="AU628" s="113">
        <v>0</v>
      </c>
      <c r="AV628" s="113">
        <v>0</v>
      </c>
      <c r="AW628" s="113">
        <v>0</v>
      </c>
      <c r="AX628" s="113">
        <v>0</v>
      </c>
      <c r="AY628" s="113">
        <v>0</v>
      </c>
      <c r="AZ628" s="113">
        <v>0</v>
      </c>
      <c r="BA628" s="113">
        <v>0</v>
      </c>
      <c r="BB628" s="113">
        <v>0</v>
      </c>
      <c r="BC628" s="113">
        <v>0</v>
      </c>
      <c r="BD628" s="113">
        <v>0</v>
      </c>
      <c r="BE628" s="113">
        <v>0</v>
      </c>
      <c r="BF628" s="113">
        <v>0</v>
      </c>
      <c r="BG628" s="113">
        <v>0</v>
      </c>
      <c r="BH628" s="113">
        <v>0</v>
      </c>
      <c r="BI628" s="113">
        <v>0</v>
      </c>
      <c r="BJ628" s="113">
        <v>0</v>
      </c>
      <c r="BK628" s="113">
        <v>0</v>
      </c>
      <c r="BL628" s="113">
        <v>0</v>
      </c>
      <c r="BM628" s="113">
        <v>0</v>
      </c>
      <c r="BN628" s="113">
        <v>0</v>
      </c>
      <c r="BO628" s="113">
        <v>0</v>
      </c>
      <c r="BP628" s="113">
        <v>0</v>
      </c>
      <c r="BQ628" s="113">
        <v>0</v>
      </c>
      <c r="BR628" s="113">
        <v>0</v>
      </c>
      <c r="BS628" s="113">
        <v>0</v>
      </c>
      <c r="BT628" s="113">
        <v>0</v>
      </c>
      <c r="BU628" s="113">
        <v>0</v>
      </c>
      <c r="BV628" s="113">
        <v>15083.25</v>
      </c>
      <c r="BW628" s="113">
        <v>0</v>
      </c>
      <c r="BX628" s="113">
        <v>0</v>
      </c>
      <c r="BY628" s="113">
        <v>0</v>
      </c>
      <c r="BZ628" s="113">
        <v>0</v>
      </c>
      <c r="CA628" s="113">
        <v>0</v>
      </c>
      <c r="CB628" s="113">
        <v>0</v>
      </c>
      <c r="CC628" s="113">
        <v>0</v>
      </c>
      <c r="CD628" s="113">
        <v>0</v>
      </c>
      <c r="CE628" s="113">
        <v>0</v>
      </c>
      <c r="CF628" s="113">
        <v>0</v>
      </c>
      <c r="CG628" s="113">
        <v>0</v>
      </c>
      <c r="CH628" s="113">
        <v>0</v>
      </c>
      <c r="CI628" s="113">
        <v>0</v>
      </c>
      <c r="CJ628" s="113">
        <v>0</v>
      </c>
      <c r="CK628" s="113">
        <v>0</v>
      </c>
      <c r="CL628" s="113">
        <v>0</v>
      </c>
      <c r="CM628" s="113">
        <v>0</v>
      </c>
      <c r="CN628" s="113">
        <v>0</v>
      </c>
      <c r="CO628" s="113">
        <v>0</v>
      </c>
      <c r="CP628" s="113">
        <v>0</v>
      </c>
      <c r="CQ628" s="113">
        <v>0</v>
      </c>
      <c r="CR628" s="113">
        <v>0</v>
      </c>
      <c r="CS628" s="113">
        <v>0</v>
      </c>
      <c r="CT628" s="113">
        <v>0</v>
      </c>
      <c r="CU628" s="113">
        <v>0</v>
      </c>
      <c r="CV628" s="113">
        <v>0</v>
      </c>
      <c r="CW628" s="113">
        <v>0</v>
      </c>
      <c r="CX628" s="113">
        <v>0</v>
      </c>
      <c r="CY628" s="113">
        <v>0</v>
      </c>
      <c r="CZ628" s="113">
        <v>0</v>
      </c>
      <c r="DA628" s="113">
        <v>0</v>
      </c>
      <c r="DB628" s="113">
        <v>0</v>
      </c>
      <c r="DC628" s="113">
        <v>0</v>
      </c>
      <c r="DD628" s="113">
        <v>0</v>
      </c>
      <c r="DE628" s="113">
        <v>0</v>
      </c>
      <c r="DF628" s="113">
        <v>0</v>
      </c>
      <c r="DG628" s="113">
        <v>0</v>
      </c>
      <c r="DH628" s="113">
        <v>0</v>
      </c>
      <c r="DI628" s="113">
        <v>0</v>
      </c>
      <c r="DJ628" s="113">
        <v>0</v>
      </c>
      <c r="DK628" s="113">
        <v>0</v>
      </c>
      <c r="DL628" s="113">
        <v>0</v>
      </c>
      <c r="DM628" s="113">
        <v>0</v>
      </c>
      <c r="DN628" s="113">
        <v>0</v>
      </c>
      <c r="DO628" s="113">
        <v>0</v>
      </c>
      <c r="DP628" s="113">
        <v>0</v>
      </c>
      <c r="DQ628" s="113">
        <v>0</v>
      </c>
      <c r="DR628" s="113">
        <v>0</v>
      </c>
      <c r="DS628" s="113">
        <v>0</v>
      </c>
      <c r="DT628" s="113">
        <v>0</v>
      </c>
      <c r="DU628" s="113">
        <v>0</v>
      </c>
      <c r="DV628" s="113">
        <v>0</v>
      </c>
      <c r="DW628" s="113">
        <v>0</v>
      </c>
      <c r="DX628" s="113">
        <v>0</v>
      </c>
      <c r="DY628" s="113">
        <v>0</v>
      </c>
      <c r="DZ628" s="113">
        <v>0</v>
      </c>
      <c r="EA628" s="113">
        <v>0</v>
      </c>
      <c r="EB628" s="113">
        <v>0</v>
      </c>
      <c r="EC628" s="113">
        <v>0</v>
      </c>
      <c r="ED628" s="113">
        <v>0</v>
      </c>
      <c r="EE628" s="113">
        <v>0</v>
      </c>
      <c r="EF628" s="113">
        <v>0</v>
      </c>
      <c r="EG628" s="113">
        <v>0</v>
      </c>
      <c r="EH628" s="113">
        <v>0</v>
      </c>
      <c r="EI628" s="113">
        <v>0</v>
      </c>
      <c r="EJ628" s="113">
        <v>0</v>
      </c>
      <c r="EK628" s="113">
        <v>0</v>
      </c>
      <c r="EL628" s="113">
        <v>0</v>
      </c>
      <c r="EM628" s="113">
        <v>0</v>
      </c>
      <c r="EN628" s="113">
        <v>0</v>
      </c>
      <c r="EO628" s="113">
        <v>0</v>
      </c>
      <c r="EP628" s="113">
        <v>0</v>
      </c>
      <c r="EQ628" s="113">
        <v>0</v>
      </c>
      <c r="ER628" s="113">
        <v>0</v>
      </c>
      <c r="ES628" s="113">
        <v>0</v>
      </c>
      <c r="ET628" s="113">
        <v>0</v>
      </c>
      <c r="EU628" s="113">
        <v>0</v>
      </c>
      <c r="EV628" s="113">
        <v>0</v>
      </c>
      <c r="EW628" s="113">
        <v>0</v>
      </c>
      <c r="EX628" s="113">
        <v>0</v>
      </c>
      <c r="EY628" s="113">
        <v>0</v>
      </c>
      <c r="EZ628" s="113">
        <v>0</v>
      </c>
      <c r="FA628" s="113">
        <v>0</v>
      </c>
      <c r="FB628" s="113">
        <v>0</v>
      </c>
      <c r="FC628" s="113">
        <v>0</v>
      </c>
      <c r="FD628" s="113">
        <v>0</v>
      </c>
      <c r="FE628" s="113">
        <v>0</v>
      </c>
      <c r="FF628" s="113">
        <v>0</v>
      </c>
      <c r="FG628" s="113">
        <v>0</v>
      </c>
      <c r="FH628" s="113">
        <v>0</v>
      </c>
      <c r="FI628" s="113">
        <v>0</v>
      </c>
      <c r="FJ628" s="113">
        <v>0</v>
      </c>
      <c r="FK628" s="113">
        <v>0</v>
      </c>
      <c r="FL628" s="113">
        <v>0</v>
      </c>
      <c r="FM628" s="113">
        <v>0</v>
      </c>
      <c r="FN628" s="113">
        <v>0</v>
      </c>
      <c r="FO628" s="113">
        <v>0</v>
      </c>
      <c r="FP628" s="113">
        <v>0</v>
      </c>
      <c r="FQ628" s="113">
        <v>0</v>
      </c>
      <c r="FR628" s="113">
        <v>0</v>
      </c>
      <c r="FS628" s="113">
        <v>0</v>
      </c>
      <c r="FT628" s="113">
        <v>0</v>
      </c>
      <c r="FU628" s="113">
        <v>0</v>
      </c>
      <c r="FV628" s="113">
        <v>0</v>
      </c>
      <c r="FW628" s="113">
        <v>0</v>
      </c>
      <c r="FX628" s="113">
        <v>0</v>
      </c>
      <c r="FY628" s="113">
        <v>0</v>
      </c>
      <c r="FZ628" s="113">
        <v>0</v>
      </c>
      <c r="GA628" s="113">
        <v>0</v>
      </c>
      <c r="GB628" s="113">
        <v>0</v>
      </c>
      <c r="GC628" s="113">
        <v>0</v>
      </c>
      <c r="GD628" s="113">
        <v>0</v>
      </c>
      <c r="GE628" s="113">
        <v>0</v>
      </c>
      <c r="GF628" s="113">
        <v>0</v>
      </c>
      <c r="GG628" s="113">
        <v>0</v>
      </c>
      <c r="GH628" s="113">
        <v>0</v>
      </c>
      <c r="GI628" s="113">
        <f>SUM(E628:GH628)</f>
        <v>15083.25</v>
      </c>
    </row>
    <row r="629" spans="1:191">
      <c r="A629" s="727" t="s">
        <v>0</v>
      </c>
      <c r="B629" s="727"/>
      <c r="C629" s="9" t="s">
        <v>233</v>
      </c>
      <c r="D629" t="s">
        <v>234</v>
      </c>
      <c r="E629" s="113">
        <v>0</v>
      </c>
      <c r="F629" s="113">
        <v>0</v>
      </c>
      <c r="G629" s="113">
        <v>0</v>
      </c>
      <c r="H629" s="113">
        <v>0</v>
      </c>
      <c r="I629" s="113">
        <v>0</v>
      </c>
      <c r="J629" s="113">
        <v>0</v>
      </c>
      <c r="K629" s="113">
        <v>0</v>
      </c>
      <c r="L629" s="113">
        <v>0</v>
      </c>
      <c r="M629" s="113">
        <v>0</v>
      </c>
      <c r="N629" s="113">
        <v>20420.310000000001</v>
      </c>
      <c r="O629" s="113">
        <v>0</v>
      </c>
      <c r="P629" s="113">
        <v>0</v>
      </c>
      <c r="Q629" s="113">
        <v>0</v>
      </c>
      <c r="R629" s="113">
        <v>0</v>
      </c>
      <c r="S629" s="113">
        <v>0</v>
      </c>
      <c r="T629" s="113">
        <v>0</v>
      </c>
      <c r="U629" s="113">
        <v>0</v>
      </c>
      <c r="V629" s="113">
        <v>0</v>
      </c>
      <c r="W629" s="113">
        <v>0</v>
      </c>
      <c r="X629" s="113">
        <v>0</v>
      </c>
      <c r="Y629" s="113">
        <v>0</v>
      </c>
      <c r="Z629" s="113">
        <v>0</v>
      </c>
      <c r="AA629" s="113">
        <v>0</v>
      </c>
      <c r="AB629" s="113">
        <v>0</v>
      </c>
      <c r="AC629" s="113">
        <v>0</v>
      </c>
      <c r="AD629" s="113">
        <v>0</v>
      </c>
      <c r="AE629" s="113">
        <v>0</v>
      </c>
      <c r="AF629" s="113">
        <v>0</v>
      </c>
      <c r="AG629" s="113">
        <v>0</v>
      </c>
      <c r="AH629" s="113">
        <v>0</v>
      </c>
      <c r="AI629" s="113">
        <v>0</v>
      </c>
      <c r="AJ629" s="113">
        <v>0</v>
      </c>
      <c r="AK629" s="113">
        <v>0</v>
      </c>
      <c r="AL629" s="113">
        <v>0</v>
      </c>
      <c r="AM629" s="113">
        <v>0</v>
      </c>
      <c r="AN629" s="113">
        <v>0</v>
      </c>
      <c r="AO629" s="113">
        <v>0</v>
      </c>
      <c r="AP629" s="113">
        <v>0</v>
      </c>
      <c r="AQ629" s="113">
        <v>0</v>
      </c>
      <c r="AR629" s="113">
        <v>0</v>
      </c>
      <c r="AS629" s="113">
        <v>0</v>
      </c>
      <c r="AT629" s="113">
        <v>0</v>
      </c>
      <c r="AU629" s="113">
        <v>0</v>
      </c>
      <c r="AV629" s="113">
        <v>0</v>
      </c>
      <c r="AW629" s="113">
        <v>0</v>
      </c>
      <c r="AX629" s="113">
        <v>0</v>
      </c>
      <c r="AY629" s="113">
        <v>0</v>
      </c>
      <c r="AZ629" s="113">
        <v>0</v>
      </c>
      <c r="BA629" s="113">
        <v>0</v>
      </c>
      <c r="BB629" s="113">
        <v>0</v>
      </c>
      <c r="BC629" s="113">
        <v>0</v>
      </c>
      <c r="BD629" s="113">
        <v>0</v>
      </c>
      <c r="BE629" s="113">
        <v>0</v>
      </c>
      <c r="BF629" s="113">
        <v>0</v>
      </c>
      <c r="BG629" s="113">
        <v>0</v>
      </c>
      <c r="BH629" s="113">
        <v>0</v>
      </c>
      <c r="BI629" s="113">
        <v>0</v>
      </c>
      <c r="BJ629" s="113">
        <v>0</v>
      </c>
      <c r="BK629" s="113">
        <v>0</v>
      </c>
      <c r="BL629" s="113">
        <v>0</v>
      </c>
      <c r="BM629" s="113">
        <v>0</v>
      </c>
      <c r="BN629" s="113">
        <v>0</v>
      </c>
      <c r="BO629" s="113">
        <v>0</v>
      </c>
      <c r="BP629" s="113">
        <v>0</v>
      </c>
      <c r="BQ629" s="113">
        <v>0</v>
      </c>
      <c r="BR629" s="113">
        <v>0</v>
      </c>
      <c r="BS629" s="113">
        <v>0</v>
      </c>
      <c r="BT629" s="113">
        <v>0</v>
      </c>
      <c r="BU629" s="113">
        <v>0</v>
      </c>
      <c r="BV629" s="113">
        <v>0</v>
      </c>
      <c r="BW629" s="113">
        <v>0</v>
      </c>
      <c r="BX629" s="113">
        <v>0</v>
      </c>
      <c r="BY629" s="113">
        <v>0</v>
      </c>
      <c r="BZ629" s="113">
        <v>0</v>
      </c>
      <c r="CA629" s="113">
        <v>157034</v>
      </c>
      <c r="CB629" s="113">
        <v>0</v>
      </c>
      <c r="CC629" s="113">
        <v>0</v>
      </c>
      <c r="CD629" s="113">
        <v>0</v>
      </c>
      <c r="CE629" s="113">
        <v>0</v>
      </c>
      <c r="CF629" s="113">
        <v>0</v>
      </c>
      <c r="CG629" s="113">
        <v>0</v>
      </c>
      <c r="CH629" s="113">
        <v>0</v>
      </c>
      <c r="CI629" s="113">
        <v>0</v>
      </c>
      <c r="CJ629" s="113">
        <v>0</v>
      </c>
      <c r="CK629" s="113">
        <v>0</v>
      </c>
      <c r="CL629" s="113">
        <v>93809.96</v>
      </c>
      <c r="CM629" s="113">
        <v>0</v>
      </c>
      <c r="CN629" s="113">
        <v>0</v>
      </c>
      <c r="CO629" s="113">
        <v>0</v>
      </c>
      <c r="CP629" s="113">
        <v>0</v>
      </c>
      <c r="CQ629" s="113">
        <v>0</v>
      </c>
      <c r="CR629" s="113">
        <v>0</v>
      </c>
      <c r="CS629" s="113">
        <v>0</v>
      </c>
      <c r="CT629" s="113">
        <v>0</v>
      </c>
      <c r="CU629" s="113">
        <v>0</v>
      </c>
      <c r="CV629" s="113">
        <v>0</v>
      </c>
      <c r="CW629" s="113">
        <v>0</v>
      </c>
      <c r="CX629" s="113">
        <v>0</v>
      </c>
      <c r="CY629" s="113">
        <v>0</v>
      </c>
      <c r="CZ629" s="113">
        <v>0</v>
      </c>
      <c r="DA629" s="113">
        <v>0</v>
      </c>
      <c r="DB629" s="113">
        <v>0</v>
      </c>
      <c r="DC629" s="113">
        <v>0</v>
      </c>
      <c r="DD629" s="113">
        <v>0</v>
      </c>
      <c r="DE629" s="113">
        <v>0</v>
      </c>
      <c r="DF629" s="113">
        <v>0</v>
      </c>
      <c r="DG629" s="113">
        <v>0</v>
      </c>
      <c r="DH629" s="113">
        <v>0</v>
      </c>
      <c r="DI629" s="113">
        <v>0</v>
      </c>
      <c r="DJ629" s="113">
        <v>0</v>
      </c>
      <c r="DK629" s="113">
        <v>0</v>
      </c>
      <c r="DL629" s="113">
        <v>0</v>
      </c>
      <c r="DM629" s="113">
        <v>0</v>
      </c>
      <c r="DN629" s="113">
        <v>0</v>
      </c>
      <c r="DO629" s="113">
        <v>0</v>
      </c>
      <c r="DP629" s="113">
        <v>0</v>
      </c>
      <c r="DQ629" s="113">
        <v>0</v>
      </c>
      <c r="DR629" s="113">
        <v>0</v>
      </c>
      <c r="DS629" s="113">
        <v>0</v>
      </c>
      <c r="DT629" s="113">
        <v>0</v>
      </c>
      <c r="DU629" s="113">
        <v>0</v>
      </c>
      <c r="DV629" s="113">
        <v>0</v>
      </c>
      <c r="DW629" s="113">
        <v>0</v>
      </c>
      <c r="DX629" s="113">
        <v>0</v>
      </c>
      <c r="DY629" s="113">
        <v>0</v>
      </c>
      <c r="DZ629" s="113">
        <v>0</v>
      </c>
      <c r="EA629" s="113">
        <v>0</v>
      </c>
      <c r="EB629" s="113">
        <v>0</v>
      </c>
      <c r="EC629" s="113">
        <v>0</v>
      </c>
      <c r="ED629" s="113">
        <v>111415.3</v>
      </c>
      <c r="EE629" s="113">
        <v>0</v>
      </c>
      <c r="EF629" s="113">
        <v>0</v>
      </c>
      <c r="EG629" s="113">
        <v>94774.95</v>
      </c>
      <c r="EH629" s="113">
        <v>0</v>
      </c>
      <c r="EI629" s="113">
        <v>0</v>
      </c>
      <c r="EJ629" s="113">
        <v>0</v>
      </c>
      <c r="EK629" s="113">
        <v>0</v>
      </c>
      <c r="EL629" s="113">
        <v>0</v>
      </c>
      <c r="EM629" s="113">
        <v>0</v>
      </c>
      <c r="EN629" s="113">
        <v>0</v>
      </c>
      <c r="EO629" s="113">
        <v>0</v>
      </c>
      <c r="EP629" s="113">
        <v>0</v>
      </c>
      <c r="EQ629" s="113">
        <v>0</v>
      </c>
      <c r="ER629" s="113">
        <v>0</v>
      </c>
      <c r="ES629" s="113">
        <v>0</v>
      </c>
      <c r="ET629" s="113">
        <v>0</v>
      </c>
      <c r="EU629" s="113">
        <v>0</v>
      </c>
      <c r="EV629" s="113">
        <v>6922.86</v>
      </c>
      <c r="EW629" s="113">
        <v>0</v>
      </c>
      <c r="EX629" s="113">
        <v>26250</v>
      </c>
      <c r="EY629" s="113">
        <v>0</v>
      </c>
      <c r="EZ629" s="113">
        <v>0</v>
      </c>
      <c r="FA629" s="113">
        <v>21981.57</v>
      </c>
      <c r="FB629" s="113">
        <v>0</v>
      </c>
      <c r="FC629" s="113">
        <v>0</v>
      </c>
      <c r="FD629" s="113">
        <v>0</v>
      </c>
      <c r="FE629" s="113">
        <v>0</v>
      </c>
      <c r="FF629" s="113">
        <v>0</v>
      </c>
      <c r="FG629" s="113">
        <v>0</v>
      </c>
      <c r="FH629" s="113">
        <v>0</v>
      </c>
      <c r="FI629" s="113">
        <v>0</v>
      </c>
      <c r="FJ629" s="113">
        <v>0</v>
      </c>
      <c r="FK629" s="113">
        <v>0</v>
      </c>
      <c r="FL629" s="113">
        <v>58365</v>
      </c>
      <c r="FM629" s="113">
        <v>0</v>
      </c>
      <c r="FN629" s="113">
        <v>0</v>
      </c>
      <c r="FO629" s="113">
        <v>0</v>
      </c>
      <c r="FP629" s="113">
        <v>0</v>
      </c>
      <c r="FQ629" s="113">
        <v>0</v>
      </c>
      <c r="FR629" s="113">
        <v>0</v>
      </c>
      <c r="FS629" s="113">
        <v>0</v>
      </c>
      <c r="FT629" s="113">
        <v>0</v>
      </c>
      <c r="FU629" s="113">
        <v>0</v>
      </c>
      <c r="FV629" s="113">
        <v>0</v>
      </c>
      <c r="FW629" s="113">
        <v>0</v>
      </c>
      <c r="FX629" s="113">
        <v>0</v>
      </c>
      <c r="FY629" s="113">
        <v>0</v>
      </c>
      <c r="FZ629" s="113">
        <v>0</v>
      </c>
      <c r="GA629" s="113">
        <v>0</v>
      </c>
      <c r="GB629" s="113">
        <v>0</v>
      </c>
      <c r="GC629" s="113">
        <v>0</v>
      </c>
      <c r="GD629" s="113">
        <v>0</v>
      </c>
      <c r="GE629" s="113">
        <v>0</v>
      </c>
      <c r="GF629" s="113">
        <v>0</v>
      </c>
      <c r="GG629" s="113">
        <v>0</v>
      </c>
      <c r="GH629" s="113">
        <v>0</v>
      </c>
      <c r="GI629" s="113">
        <f>SUM(E629:GH629)</f>
        <v>590973.94999999995</v>
      </c>
    </row>
    <row r="630" spans="1:191" ht="11" thickBot="1">
      <c r="A630" s="725" t="s">
        <v>0</v>
      </c>
      <c r="B630" s="725"/>
      <c r="C630" s="11" t="s">
        <v>195</v>
      </c>
      <c r="D630" s="10" t="s">
        <v>235</v>
      </c>
      <c r="E630" s="115">
        <f t="shared" ref="E630:AJ630" si="276">SUBTOTAL(9,E627:E629)</f>
        <v>0</v>
      </c>
      <c r="F630" s="115">
        <f t="shared" si="276"/>
        <v>0</v>
      </c>
      <c r="G630" s="115">
        <f t="shared" si="276"/>
        <v>0</v>
      </c>
      <c r="H630" s="115">
        <f t="shared" si="276"/>
        <v>0</v>
      </c>
      <c r="I630" s="115">
        <f t="shared" si="276"/>
        <v>0</v>
      </c>
      <c r="J630" s="115">
        <f t="shared" si="276"/>
        <v>0</v>
      </c>
      <c r="K630" s="115">
        <f t="shared" si="276"/>
        <v>0</v>
      </c>
      <c r="L630" s="115">
        <f t="shared" si="276"/>
        <v>0</v>
      </c>
      <c r="M630" s="115">
        <f t="shared" si="276"/>
        <v>0</v>
      </c>
      <c r="N630" s="115">
        <f t="shared" si="276"/>
        <v>20420.310000000001</v>
      </c>
      <c r="O630" s="115">
        <f t="shared" si="276"/>
        <v>0</v>
      </c>
      <c r="P630" s="115">
        <f t="shared" si="276"/>
        <v>0</v>
      </c>
      <c r="Q630" s="115">
        <f t="shared" si="276"/>
        <v>0</v>
      </c>
      <c r="R630" s="115">
        <f t="shared" si="276"/>
        <v>0</v>
      </c>
      <c r="S630" s="115">
        <f t="shared" si="276"/>
        <v>0</v>
      </c>
      <c r="T630" s="115">
        <f t="shared" si="276"/>
        <v>0</v>
      </c>
      <c r="U630" s="115">
        <f t="shared" si="276"/>
        <v>0</v>
      </c>
      <c r="V630" s="115">
        <f t="shared" si="276"/>
        <v>0</v>
      </c>
      <c r="W630" s="115">
        <f t="shared" si="276"/>
        <v>0</v>
      </c>
      <c r="X630" s="115">
        <f t="shared" si="276"/>
        <v>0</v>
      </c>
      <c r="Y630" s="115">
        <f t="shared" si="276"/>
        <v>0</v>
      </c>
      <c r="Z630" s="115">
        <f t="shared" si="276"/>
        <v>0</v>
      </c>
      <c r="AA630" s="115">
        <f t="shared" si="276"/>
        <v>0</v>
      </c>
      <c r="AB630" s="115">
        <f t="shared" si="276"/>
        <v>0</v>
      </c>
      <c r="AC630" s="115">
        <f t="shared" si="276"/>
        <v>0</v>
      </c>
      <c r="AD630" s="115">
        <f t="shared" si="276"/>
        <v>0</v>
      </c>
      <c r="AE630" s="115">
        <f t="shared" si="276"/>
        <v>0</v>
      </c>
      <c r="AF630" s="115">
        <f t="shared" si="276"/>
        <v>0</v>
      </c>
      <c r="AG630" s="115">
        <f t="shared" si="276"/>
        <v>0</v>
      </c>
      <c r="AH630" s="115">
        <f t="shared" si="276"/>
        <v>0</v>
      </c>
      <c r="AI630" s="115">
        <f t="shared" si="276"/>
        <v>0</v>
      </c>
      <c r="AJ630" s="115">
        <f t="shared" si="276"/>
        <v>0</v>
      </c>
      <c r="AK630" s="115">
        <f t="shared" ref="AK630:BP630" si="277">SUBTOTAL(9,AK627:AK629)</f>
        <v>0</v>
      </c>
      <c r="AL630" s="115">
        <f t="shared" si="277"/>
        <v>0</v>
      </c>
      <c r="AM630" s="115">
        <f t="shared" si="277"/>
        <v>0</v>
      </c>
      <c r="AN630" s="115">
        <f t="shared" si="277"/>
        <v>0</v>
      </c>
      <c r="AO630" s="115">
        <f t="shared" si="277"/>
        <v>0</v>
      </c>
      <c r="AP630" s="115">
        <f t="shared" si="277"/>
        <v>0</v>
      </c>
      <c r="AQ630" s="115">
        <f t="shared" si="277"/>
        <v>0</v>
      </c>
      <c r="AR630" s="115">
        <f t="shared" si="277"/>
        <v>0</v>
      </c>
      <c r="AS630" s="115">
        <f t="shared" si="277"/>
        <v>0</v>
      </c>
      <c r="AT630" s="115">
        <f t="shared" si="277"/>
        <v>0</v>
      </c>
      <c r="AU630" s="115">
        <f t="shared" si="277"/>
        <v>0</v>
      </c>
      <c r="AV630" s="115">
        <f t="shared" si="277"/>
        <v>0</v>
      </c>
      <c r="AW630" s="115">
        <f t="shared" si="277"/>
        <v>0</v>
      </c>
      <c r="AX630" s="115">
        <f t="shared" si="277"/>
        <v>0</v>
      </c>
      <c r="AY630" s="115">
        <f t="shared" si="277"/>
        <v>0</v>
      </c>
      <c r="AZ630" s="115">
        <f t="shared" si="277"/>
        <v>0</v>
      </c>
      <c r="BA630" s="115">
        <f t="shared" si="277"/>
        <v>0</v>
      </c>
      <c r="BB630" s="115">
        <f t="shared" si="277"/>
        <v>0</v>
      </c>
      <c r="BC630" s="115">
        <f t="shared" si="277"/>
        <v>0</v>
      </c>
      <c r="BD630" s="115">
        <f t="shared" si="277"/>
        <v>0</v>
      </c>
      <c r="BE630" s="115">
        <f t="shared" si="277"/>
        <v>0</v>
      </c>
      <c r="BF630" s="115">
        <f t="shared" si="277"/>
        <v>0</v>
      </c>
      <c r="BG630" s="115">
        <f t="shared" si="277"/>
        <v>0</v>
      </c>
      <c r="BH630" s="115">
        <f t="shared" si="277"/>
        <v>0</v>
      </c>
      <c r="BI630" s="115">
        <f t="shared" si="277"/>
        <v>0</v>
      </c>
      <c r="BJ630" s="115">
        <f t="shared" si="277"/>
        <v>0</v>
      </c>
      <c r="BK630" s="115">
        <f t="shared" si="277"/>
        <v>0</v>
      </c>
      <c r="BL630" s="115">
        <f t="shared" si="277"/>
        <v>0</v>
      </c>
      <c r="BM630" s="115">
        <f t="shared" si="277"/>
        <v>0</v>
      </c>
      <c r="BN630" s="115">
        <f t="shared" si="277"/>
        <v>0</v>
      </c>
      <c r="BO630" s="115">
        <f t="shared" si="277"/>
        <v>0</v>
      </c>
      <c r="BP630" s="115">
        <f t="shared" si="277"/>
        <v>0</v>
      </c>
      <c r="BQ630" s="115">
        <f t="shared" ref="BQ630:CV630" si="278">SUBTOTAL(9,BQ627:BQ629)</f>
        <v>0</v>
      </c>
      <c r="BR630" s="115">
        <f t="shared" si="278"/>
        <v>0</v>
      </c>
      <c r="BS630" s="115">
        <f t="shared" si="278"/>
        <v>0</v>
      </c>
      <c r="BT630" s="115">
        <f t="shared" si="278"/>
        <v>0</v>
      </c>
      <c r="BU630" s="115">
        <f t="shared" si="278"/>
        <v>0</v>
      </c>
      <c r="BV630" s="115">
        <f t="shared" si="278"/>
        <v>15083.25</v>
      </c>
      <c r="BW630" s="115">
        <f t="shared" si="278"/>
        <v>0</v>
      </c>
      <c r="BX630" s="115">
        <f t="shared" si="278"/>
        <v>0</v>
      </c>
      <c r="BY630" s="115">
        <f t="shared" si="278"/>
        <v>0</v>
      </c>
      <c r="BZ630" s="115">
        <f t="shared" si="278"/>
        <v>0</v>
      </c>
      <c r="CA630" s="115">
        <f t="shared" si="278"/>
        <v>157034</v>
      </c>
      <c r="CB630" s="115">
        <f t="shared" si="278"/>
        <v>0</v>
      </c>
      <c r="CC630" s="115">
        <f t="shared" si="278"/>
        <v>0</v>
      </c>
      <c r="CD630" s="115">
        <f t="shared" si="278"/>
        <v>0</v>
      </c>
      <c r="CE630" s="115">
        <f t="shared" si="278"/>
        <v>0</v>
      </c>
      <c r="CF630" s="115">
        <f t="shared" si="278"/>
        <v>0</v>
      </c>
      <c r="CG630" s="115">
        <f t="shared" si="278"/>
        <v>0</v>
      </c>
      <c r="CH630" s="115">
        <f t="shared" si="278"/>
        <v>0</v>
      </c>
      <c r="CI630" s="115">
        <f t="shared" si="278"/>
        <v>0</v>
      </c>
      <c r="CJ630" s="115">
        <f t="shared" si="278"/>
        <v>0</v>
      </c>
      <c r="CK630" s="115">
        <f t="shared" si="278"/>
        <v>0</v>
      </c>
      <c r="CL630" s="115">
        <f t="shared" si="278"/>
        <v>93809.96</v>
      </c>
      <c r="CM630" s="115">
        <f t="shared" si="278"/>
        <v>0</v>
      </c>
      <c r="CN630" s="115">
        <f t="shared" si="278"/>
        <v>0</v>
      </c>
      <c r="CO630" s="115">
        <f t="shared" si="278"/>
        <v>0</v>
      </c>
      <c r="CP630" s="115">
        <f t="shared" si="278"/>
        <v>0</v>
      </c>
      <c r="CQ630" s="115">
        <f t="shared" si="278"/>
        <v>0</v>
      </c>
      <c r="CR630" s="115">
        <f t="shared" si="278"/>
        <v>0</v>
      </c>
      <c r="CS630" s="115">
        <f t="shared" si="278"/>
        <v>0</v>
      </c>
      <c r="CT630" s="115">
        <f t="shared" si="278"/>
        <v>0</v>
      </c>
      <c r="CU630" s="115">
        <f t="shared" si="278"/>
        <v>0</v>
      </c>
      <c r="CV630" s="115">
        <f t="shared" si="278"/>
        <v>0</v>
      </c>
      <c r="CW630" s="115">
        <f t="shared" ref="CW630:EB630" si="279">SUBTOTAL(9,CW627:CW629)</f>
        <v>0</v>
      </c>
      <c r="CX630" s="115">
        <f t="shared" si="279"/>
        <v>0</v>
      </c>
      <c r="CY630" s="115">
        <f t="shared" si="279"/>
        <v>0</v>
      </c>
      <c r="CZ630" s="115">
        <f t="shared" si="279"/>
        <v>0</v>
      </c>
      <c r="DA630" s="115">
        <f t="shared" si="279"/>
        <v>0</v>
      </c>
      <c r="DB630" s="115">
        <f t="shared" si="279"/>
        <v>0</v>
      </c>
      <c r="DC630" s="115">
        <f t="shared" si="279"/>
        <v>0</v>
      </c>
      <c r="DD630" s="115">
        <f t="shared" si="279"/>
        <v>0</v>
      </c>
      <c r="DE630" s="115">
        <f t="shared" si="279"/>
        <v>0</v>
      </c>
      <c r="DF630" s="115">
        <f t="shared" si="279"/>
        <v>0</v>
      </c>
      <c r="DG630" s="115">
        <f t="shared" si="279"/>
        <v>0</v>
      </c>
      <c r="DH630" s="115">
        <f t="shared" si="279"/>
        <v>0</v>
      </c>
      <c r="DI630" s="115">
        <f t="shared" si="279"/>
        <v>0</v>
      </c>
      <c r="DJ630" s="115">
        <f t="shared" si="279"/>
        <v>0</v>
      </c>
      <c r="DK630" s="115">
        <f t="shared" si="279"/>
        <v>0</v>
      </c>
      <c r="DL630" s="115">
        <f t="shared" si="279"/>
        <v>0</v>
      </c>
      <c r="DM630" s="115">
        <f t="shared" si="279"/>
        <v>0</v>
      </c>
      <c r="DN630" s="115">
        <f t="shared" si="279"/>
        <v>0</v>
      </c>
      <c r="DO630" s="115">
        <f t="shared" si="279"/>
        <v>0</v>
      </c>
      <c r="DP630" s="115">
        <f t="shared" si="279"/>
        <v>0</v>
      </c>
      <c r="DQ630" s="115">
        <f t="shared" si="279"/>
        <v>0</v>
      </c>
      <c r="DR630" s="115">
        <f t="shared" si="279"/>
        <v>0</v>
      </c>
      <c r="DS630" s="115">
        <f t="shared" si="279"/>
        <v>0</v>
      </c>
      <c r="DT630" s="115">
        <f t="shared" si="279"/>
        <v>0</v>
      </c>
      <c r="DU630" s="115">
        <f t="shared" si="279"/>
        <v>0</v>
      </c>
      <c r="DV630" s="115">
        <f t="shared" si="279"/>
        <v>0</v>
      </c>
      <c r="DW630" s="115">
        <f t="shared" si="279"/>
        <v>0</v>
      </c>
      <c r="DX630" s="115">
        <f t="shared" si="279"/>
        <v>0</v>
      </c>
      <c r="DY630" s="115">
        <f t="shared" si="279"/>
        <v>0</v>
      </c>
      <c r="DZ630" s="115">
        <f t="shared" si="279"/>
        <v>0</v>
      </c>
      <c r="EA630" s="115">
        <f t="shared" si="279"/>
        <v>0</v>
      </c>
      <c r="EB630" s="115">
        <f t="shared" si="279"/>
        <v>0</v>
      </c>
      <c r="EC630" s="115">
        <f t="shared" ref="EC630:FH630" si="280">SUBTOTAL(9,EC627:EC629)</f>
        <v>0</v>
      </c>
      <c r="ED630" s="115">
        <f t="shared" si="280"/>
        <v>111415.3</v>
      </c>
      <c r="EE630" s="115">
        <f t="shared" si="280"/>
        <v>0</v>
      </c>
      <c r="EF630" s="115">
        <f t="shared" si="280"/>
        <v>0</v>
      </c>
      <c r="EG630" s="115">
        <f t="shared" si="280"/>
        <v>94774.95</v>
      </c>
      <c r="EH630" s="115">
        <f t="shared" si="280"/>
        <v>0</v>
      </c>
      <c r="EI630" s="115">
        <f t="shared" si="280"/>
        <v>0</v>
      </c>
      <c r="EJ630" s="115">
        <f t="shared" si="280"/>
        <v>0</v>
      </c>
      <c r="EK630" s="115">
        <f t="shared" si="280"/>
        <v>0</v>
      </c>
      <c r="EL630" s="115">
        <f t="shared" si="280"/>
        <v>0</v>
      </c>
      <c r="EM630" s="115">
        <f t="shared" si="280"/>
        <v>0</v>
      </c>
      <c r="EN630" s="115">
        <f t="shared" si="280"/>
        <v>0</v>
      </c>
      <c r="EO630" s="115">
        <f t="shared" si="280"/>
        <v>0</v>
      </c>
      <c r="EP630" s="115">
        <f t="shared" si="280"/>
        <v>0</v>
      </c>
      <c r="EQ630" s="115">
        <f t="shared" si="280"/>
        <v>0</v>
      </c>
      <c r="ER630" s="115">
        <f t="shared" si="280"/>
        <v>0</v>
      </c>
      <c r="ES630" s="115">
        <f t="shared" si="280"/>
        <v>0</v>
      </c>
      <c r="ET630" s="115">
        <f t="shared" si="280"/>
        <v>0</v>
      </c>
      <c r="EU630" s="115">
        <f t="shared" si="280"/>
        <v>0</v>
      </c>
      <c r="EV630" s="115">
        <f t="shared" si="280"/>
        <v>6922.86</v>
      </c>
      <c r="EW630" s="115">
        <f t="shared" si="280"/>
        <v>0</v>
      </c>
      <c r="EX630" s="115">
        <f t="shared" si="280"/>
        <v>26250</v>
      </c>
      <c r="EY630" s="115">
        <f t="shared" si="280"/>
        <v>0</v>
      </c>
      <c r="EZ630" s="115">
        <f t="shared" si="280"/>
        <v>0</v>
      </c>
      <c r="FA630" s="115">
        <f t="shared" si="280"/>
        <v>21981.57</v>
      </c>
      <c r="FB630" s="115">
        <f t="shared" si="280"/>
        <v>0</v>
      </c>
      <c r="FC630" s="115">
        <f t="shared" si="280"/>
        <v>0</v>
      </c>
      <c r="FD630" s="115">
        <f t="shared" si="280"/>
        <v>0</v>
      </c>
      <c r="FE630" s="115">
        <f t="shared" si="280"/>
        <v>0</v>
      </c>
      <c r="FF630" s="115">
        <f t="shared" si="280"/>
        <v>0</v>
      </c>
      <c r="FG630" s="115">
        <f t="shared" si="280"/>
        <v>0</v>
      </c>
      <c r="FH630" s="115">
        <f t="shared" si="280"/>
        <v>0</v>
      </c>
      <c r="FI630" s="115">
        <f t="shared" ref="FI630:GI630" si="281">SUBTOTAL(9,FI627:FI629)</f>
        <v>0</v>
      </c>
      <c r="FJ630" s="115">
        <f t="shared" si="281"/>
        <v>0</v>
      </c>
      <c r="FK630" s="115">
        <f t="shared" si="281"/>
        <v>0</v>
      </c>
      <c r="FL630" s="115">
        <f t="shared" si="281"/>
        <v>58365</v>
      </c>
      <c r="FM630" s="115">
        <f t="shared" si="281"/>
        <v>0</v>
      </c>
      <c r="FN630" s="115">
        <f t="shared" si="281"/>
        <v>0</v>
      </c>
      <c r="FO630" s="115">
        <f t="shared" si="281"/>
        <v>0</v>
      </c>
      <c r="FP630" s="115">
        <f t="shared" si="281"/>
        <v>0</v>
      </c>
      <c r="FQ630" s="115">
        <f t="shared" si="281"/>
        <v>0</v>
      </c>
      <c r="FR630" s="115">
        <f t="shared" si="281"/>
        <v>0</v>
      </c>
      <c r="FS630" s="115">
        <f t="shared" si="281"/>
        <v>0</v>
      </c>
      <c r="FT630" s="115">
        <f t="shared" si="281"/>
        <v>0</v>
      </c>
      <c r="FU630" s="115">
        <f t="shared" si="281"/>
        <v>0</v>
      </c>
      <c r="FV630" s="115">
        <f t="shared" si="281"/>
        <v>0</v>
      </c>
      <c r="FW630" s="115">
        <f t="shared" si="281"/>
        <v>0</v>
      </c>
      <c r="FX630" s="115">
        <f t="shared" si="281"/>
        <v>0</v>
      </c>
      <c r="FY630" s="115">
        <f t="shared" si="281"/>
        <v>0</v>
      </c>
      <c r="FZ630" s="115">
        <f t="shared" si="281"/>
        <v>0</v>
      </c>
      <c r="GA630" s="115">
        <f t="shared" si="281"/>
        <v>0</v>
      </c>
      <c r="GB630" s="115">
        <f t="shared" si="281"/>
        <v>0</v>
      </c>
      <c r="GC630" s="115">
        <f t="shared" si="281"/>
        <v>0</v>
      </c>
      <c r="GD630" s="115">
        <f t="shared" si="281"/>
        <v>0</v>
      </c>
      <c r="GE630" s="115">
        <f t="shared" si="281"/>
        <v>0</v>
      </c>
      <c r="GF630" s="115">
        <f t="shared" si="281"/>
        <v>0</v>
      </c>
      <c r="GG630" s="115">
        <f t="shared" si="281"/>
        <v>0</v>
      </c>
      <c r="GH630" s="115">
        <f t="shared" si="281"/>
        <v>0</v>
      </c>
      <c r="GI630" s="115">
        <f t="shared" si="281"/>
        <v>606057.19999999995</v>
      </c>
    </row>
    <row r="631" spans="1:191" ht="10.5" thickTop="1"/>
    <row r="632" spans="1:191" ht="10.5">
      <c r="A632" s="726" t="s">
        <v>0</v>
      </c>
      <c r="B632" s="726"/>
      <c r="C632" s="8" t="s">
        <v>236</v>
      </c>
      <c r="D632" s="7" t="s">
        <v>237</v>
      </c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  <c r="AA632" s="116"/>
      <c r="AB632" s="116"/>
      <c r="AC632" s="116"/>
      <c r="AD632" s="116"/>
      <c r="AE632" s="116"/>
      <c r="AF632" s="116"/>
      <c r="AG632" s="116"/>
      <c r="AH632" s="116"/>
      <c r="AI632" s="116"/>
      <c r="AJ632" s="116"/>
      <c r="AK632" s="116"/>
      <c r="AL632" s="116"/>
      <c r="AM632" s="116"/>
      <c r="AN632" s="116"/>
      <c r="AO632" s="116"/>
      <c r="AP632" s="116"/>
      <c r="AQ632" s="116"/>
      <c r="AR632" s="116"/>
      <c r="AS632" s="116"/>
      <c r="AT632" s="116"/>
      <c r="AU632" s="116"/>
      <c r="AV632" s="116"/>
      <c r="AW632" s="116"/>
      <c r="AX632" s="116"/>
      <c r="AY632" s="116"/>
      <c r="AZ632" s="116"/>
      <c r="BA632" s="116"/>
      <c r="BB632" s="116"/>
      <c r="BC632" s="116"/>
      <c r="BD632" s="116"/>
      <c r="BE632" s="116"/>
      <c r="BF632" s="116"/>
      <c r="BG632" s="116"/>
      <c r="BH632" s="116"/>
      <c r="BI632" s="116"/>
      <c r="BJ632" s="116"/>
      <c r="BK632" s="116"/>
      <c r="BL632" s="116"/>
      <c r="BM632" s="116"/>
      <c r="BN632" s="116"/>
      <c r="BO632" s="116"/>
      <c r="BP632" s="116"/>
      <c r="BQ632" s="116"/>
      <c r="BR632" s="116"/>
      <c r="BS632" s="116"/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  <c r="DK632" s="116"/>
      <c r="DL632" s="116"/>
      <c r="DM632" s="116"/>
      <c r="DN632" s="116"/>
      <c r="DO632" s="116"/>
      <c r="DP632" s="116"/>
      <c r="DQ632" s="116"/>
      <c r="DR632" s="116"/>
      <c r="DS632" s="116"/>
      <c r="DT632" s="116"/>
      <c r="DU632" s="116"/>
      <c r="DV632" s="116"/>
      <c r="DW632" s="116"/>
      <c r="DX632" s="116"/>
      <c r="DY632" s="116"/>
      <c r="DZ632" s="116"/>
      <c r="EA632" s="116"/>
      <c r="EB632" s="116"/>
      <c r="EC632" s="116"/>
      <c r="ED632" s="116"/>
      <c r="EE632" s="116"/>
      <c r="EF632" s="116"/>
      <c r="EG632" s="116"/>
      <c r="EH632" s="116"/>
      <c r="EI632" s="116"/>
      <c r="EJ632" s="116"/>
      <c r="EK632" s="116"/>
      <c r="EL632" s="116"/>
      <c r="EM632" s="116"/>
      <c r="EN632" s="116"/>
      <c r="EO632" s="116"/>
      <c r="EP632" s="116"/>
      <c r="EQ632" s="116"/>
      <c r="ER632" s="116"/>
      <c r="ES632" s="116"/>
      <c r="ET632" s="116"/>
      <c r="EU632" s="116"/>
      <c r="EV632" s="116"/>
      <c r="EW632" s="116"/>
      <c r="EX632" s="116"/>
      <c r="EY632" s="116"/>
      <c r="EZ632" s="116"/>
      <c r="FA632" s="116"/>
      <c r="FB632" s="116"/>
      <c r="FC632" s="116"/>
      <c r="FD632" s="116"/>
      <c r="FE632" s="116"/>
      <c r="FF632" s="116"/>
      <c r="FG632" s="116"/>
      <c r="FH632" s="116"/>
      <c r="FI632" s="116"/>
      <c r="FJ632" s="116"/>
      <c r="FK632" s="116"/>
      <c r="FL632" s="116"/>
      <c r="FM632" s="116"/>
      <c r="FN632" s="116"/>
      <c r="FO632" s="116"/>
      <c r="FP632" s="116"/>
      <c r="FQ632" s="116"/>
      <c r="FR632" s="116"/>
      <c r="FS632" s="116"/>
      <c r="FT632" s="116"/>
      <c r="FU632" s="116"/>
      <c r="FV632" s="116"/>
      <c r="FW632" s="116"/>
      <c r="FX632" s="116"/>
      <c r="FY632" s="116"/>
      <c r="FZ632" s="116"/>
      <c r="GA632" s="116"/>
      <c r="GB632" s="116"/>
      <c r="GC632" s="116"/>
      <c r="GD632" s="116"/>
      <c r="GE632" s="116"/>
      <c r="GF632" s="116"/>
      <c r="GG632" s="116"/>
      <c r="GH632" s="116"/>
      <c r="GI632" s="116"/>
    </row>
    <row r="633" spans="1:191">
      <c r="A633" s="727" t="s">
        <v>0</v>
      </c>
      <c r="B633" s="727"/>
      <c r="C633" s="9" t="s">
        <v>244</v>
      </c>
      <c r="D633" t="s">
        <v>245</v>
      </c>
      <c r="E633" s="113">
        <v>0</v>
      </c>
      <c r="F633" s="113">
        <v>0</v>
      </c>
      <c r="G633" s="113">
        <v>0</v>
      </c>
      <c r="H633" s="113">
        <v>0</v>
      </c>
      <c r="I633" s="113">
        <v>19991.939999999999</v>
      </c>
      <c r="J633" s="113">
        <v>0</v>
      </c>
      <c r="K633" s="113">
        <v>0</v>
      </c>
      <c r="L633" s="113">
        <v>0</v>
      </c>
      <c r="M633" s="113">
        <v>0</v>
      </c>
      <c r="N633" s="113">
        <v>0</v>
      </c>
      <c r="O633" s="113">
        <v>0</v>
      </c>
      <c r="P633" s="113">
        <v>0</v>
      </c>
      <c r="Q633" s="113">
        <v>0</v>
      </c>
      <c r="R633" s="113">
        <v>0</v>
      </c>
      <c r="S633" s="113">
        <v>0</v>
      </c>
      <c r="T633" s="113">
        <v>0</v>
      </c>
      <c r="U633" s="113">
        <v>0</v>
      </c>
      <c r="V633" s="113">
        <v>0</v>
      </c>
      <c r="W633" s="113">
        <v>0</v>
      </c>
      <c r="X633" s="113">
        <v>0</v>
      </c>
      <c r="Y633" s="113">
        <v>0</v>
      </c>
      <c r="Z633" s="113">
        <v>0</v>
      </c>
      <c r="AA633" s="113">
        <v>0</v>
      </c>
      <c r="AB633" s="113">
        <v>0</v>
      </c>
      <c r="AC633" s="113">
        <v>0</v>
      </c>
      <c r="AD633" s="113">
        <v>0</v>
      </c>
      <c r="AE633" s="113">
        <v>0</v>
      </c>
      <c r="AF633" s="113">
        <v>0</v>
      </c>
      <c r="AG633" s="113">
        <v>0</v>
      </c>
      <c r="AH633" s="113">
        <v>0</v>
      </c>
      <c r="AI633" s="113">
        <v>0</v>
      </c>
      <c r="AJ633" s="113">
        <v>0</v>
      </c>
      <c r="AK633" s="113">
        <v>0</v>
      </c>
      <c r="AL633" s="113">
        <v>0</v>
      </c>
      <c r="AM633" s="113">
        <v>0</v>
      </c>
      <c r="AN633" s="113">
        <v>0</v>
      </c>
      <c r="AO633" s="113">
        <v>0</v>
      </c>
      <c r="AP633" s="113">
        <v>50000</v>
      </c>
      <c r="AQ633" s="113">
        <v>0</v>
      </c>
      <c r="AR633" s="113">
        <v>0</v>
      </c>
      <c r="AS633" s="113">
        <v>0</v>
      </c>
      <c r="AT633" s="113">
        <v>0</v>
      </c>
      <c r="AU633" s="113">
        <v>7255</v>
      </c>
      <c r="AV633" s="113">
        <v>0</v>
      </c>
      <c r="AW633" s="113">
        <v>0</v>
      </c>
      <c r="AX633" s="113">
        <v>0</v>
      </c>
      <c r="AY633" s="113">
        <v>0</v>
      </c>
      <c r="AZ633" s="113">
        <v>0</v>
      </c>
      <c r="BA633" s="113">
        <v>0</v>
      </c>
      <c r="BB633" s="113">
        <v>0</v>
      </c>
      <c r="BC633" s="113">
        <v>0</v>
      </c>
      <c r="BD633" s="113">
        <v>0</v>
      </c>
      <c r="BE633" s="113">
        <v>0</v>
      </c>
      <c r="BF633" s="113">
        <v>0</v>
      </c>
      <c r="BG633" s="113">
        <v>0</v>
      </c>
      <c r="BH633" s="113">
        <v>0</v>
      </c>
      <c r="BI633" s="113">
        <v>0</v>
      </c>
      <c r="BJ633" s="113">
        <v>0</v>
      </c>
      <c r="BK633" s="113">
        <v>0</v>
      </c>
      <c r="BL633" s="113">
        <v>0</v>
      </c>
      <c r="BM633" s="113">
        <v>0</v>
      </c>
      <c r="BN633" s="113">
        <v>0</v>
      </c>
      <c r="BO633" s="113">
        <v>0</v>
      </c>
      <c r="BP633" s="113">
        <v>0</v>
      </c>
      <c r="BQ633" s="113">
        <v>0</v>
      </c>
      <c r="BR633" s="113">
        <v>0</v>
      </c>
      <c r="BS633" s="113">
        <v>0</v>
      </c>
      <c r="BT633" s="113">
        <v>0</v>
      </c>
      <c r="BU633" s="113">
        <v>0</v>
      </c>
      <c r="BV633" s="113">
        <v>0</v>
      </c>
      <c r="BW633" s="113">
        <v>0</v>
      </c>
      <c r="BX633" s="113">
        <v>0</v>
      </c>
      <c r="BY633" s="113">
        <v>0</v>
      </c>
      <c r="BZ633" s="113">
        <v>0</v>
      </c>
      <c r="CA633" s="113">
        <v>0</v>
      </c>
      <c r="CB633" s="113">
        <v>0</v>
      </c>
      <c r="CC633" s="113">
        <v>199132.15</v>
      </c>
      <c r="CD633" s="113">
        <v>14236.47</v>
      </c>
      <c r="CE633" s="113">
        <v>0</v>
      </c>
      <c r="CF633" s="113">
        <v>0</v>
      </c>
      <c r="CG633" s="113">
        <v>0</v>
      </c>
      <c r="CH633" s="113">
        <v>49310.01</v>
      </c>
      <c r="CI633" s="113">
        <v>0</v>
      </c>
      <c r="CJ633" s="113">
        <v>0</v>
      </c>
      <c r="CK633" s="113">
        <v>0</v>
      </c>
      <c r="CL633" s="113">
        <v>0</v>
      </c>
      <c r="CM633" s="113">
        <v>0</v>
      </c>
      <c r="CN633" s="113">
        <v>0</v>
      </c>
      <c r="CO633" s="113">
        <v>0</v>
      </c>
      <c r="CP633" s="113">
        <v>17007.47</v>
      </c>
      <c r="CQ633" s="113">
        <v>0</v>
      </c>
      <c r="CR633" s="113">
        <v>0</v>
      </c>
      <c r="CS633" s="113">
        <v>0</v>
      </c>
      <c r="CT633" s="113">
        <v>0</v>
      </c>
      <c r="CU633" s="113">
        <v>0</v>
      </c>
      <c r="CV633" s="113">
        <v>0</v>
      </c>
      <c r="CW633" s="113">
        <v>0</v>
      </c>
      <c r="CX633" s="113">
        <v>50000</v>
      </c>
      <c r="CY633" s="113">
        <v>0</v>
      </c>
      <c r="CZ633" s="113">
        <v>0</v>
      </c>
      <c r="DA633" s="113">
        <v>0</v>
      </c>
      <c r="DB633" s="113">
        <v>0</v>
      </c>
      <c r="DC633" s="113">
        <v>0</v>
      </c>
      <c r="DD633" s="113">
        <v>0</v>
      </c>
      <c r="DE633" s="113">
        <v>0</v>
      </c>
      <c r="DF633" s="113">
        <v>0</v>
      </c>
      <c r="DG633" s="113">
        <v>0</v>
      </c>
      <c r="DH633" s="113">
        <v>0</v>
      </c>
      <c r="DI633" s="113">
        <v>0</v>
      </c>
      <c r="DJ633" s="113">
        <v>0</v>
      </c>
      <c r="DK633" s="113">
        <v>0</v>
      </c>
      <c r="DL633" s="113">
        <v>0</v>
      </c>
      <c r="DM633" s="113">
        <v>370000.99</v>
      </c>
      <c r="DN633" s="113">
        <v>35000</v>
      </c>
      <c r="DO633" s="113">
        <v>0</v>
      </c>
      <c r="DP633" s="113">
        <v>0</v>
      </c>
      <c r="DQ633" s="113">
        <v>0</v>
      </c>
      <c r="DR633" s="113">
        <v>0</v>
      </c>
      <c r="DS633" s="113">
        <v>0</v>
      </c>
      <c r="DT633" s="113">
        <v>0</v>
      </c>
      <c r="DU633" s="113">
        <v>0</v>
      </c>
      <c r="DV633" s="113">
        <v>0</v>
      </c>
      <c r="DW633" s="113">
        <v>0</v>
      </c>
      <c r="DX633" s="113">
        <v>0</v>
      </c>
      <c r="DY633" s="113">
        <v>0</v>
      </c>
      <c r="DZ633" s="113">
        <v>0</v>
      </c>
      <c r="EA633" s="113">
        <v>0</v>
      </c>
      <c r="EB633" s="113">
        <v>0</v>
      </c>
      <c r="EC633" s="113">
        <v>0</v>
      </c>
      <c r="ED633" s="113">
        <v>0</v>
      </c>
      <c r="EE633" s="113">
        <v>0</v>
      </c>
      <c r="EF633" s="113">
        <v>0</v>
      </c>
      <c r="EG633" s="113">
        <v>0</v>
      </c>
      <c r="EH633" s="113">
        <v>0</v>
      </c>
      <c r="EI633" s="113">
        <v>0</v>
      </c>
      <c r="EJ633" s="113">
        <v>0</v>
      </c>
      <c r="EK633" s="113">
        <v>0</v>
      </c>
      <c r="EL633" s="113">
        <v>0</v>
      </c>
      <c r="EM633" s="113">
        <v>0</v>
      </c>
      <c r="EN633" s="113">
        <v>0</v>
      </c>
      <c r="EO633" s="113">
        <v>0</v>
      </c>
      <c r="EP633" s="113">
        <v>0</v>
      </c>
      <c r="EQ633" s="113">
        <v>0</v>
      </c>
      <c r="ER633" s="113">
        <v>0</v>
      </c>
      <c r="ES633" s="113">
        <v>0</v>
      </c>
      <c r="ET633" s="113">
        <v>0</v>
      </c>
      <c r="EU633" s="113">
        <v>0</v>
      </c>
      <c r="EV633" s="113">
        <v>51277.05</v>
      </c>
      <c r="EW633" s="113">
        <v>0</v>
      </c>
      <c r="EX633" s="113">
        <v>0</v>
      </c>
      <c r="EY633" s="113">
        <v>0</v>
      </c>
      <c r="EZ633" s="113">
        <v>0</v>
      </c>
      <c r="FA633" s="113">
        <v>0</v>
      </c>
      <c r="FB633" s="113">
        <v>33549.75</v>
      </c>
      <c r="FC633" s="113">
        <v>0</v>
      </c>
      <c r="FD633" s="113">
        <v>0</v>
      </c>
      <c r="FE633" s="113">
        <v>0</v>
      </c>
      <c r="FF633" s="113">
        <v>0</v>
      </c>
      <c r="FG633" s="113">
        <v>0</v>
      </c>
      <c r="FH633" s="113">
        <v>0</v>
      </c>
      <c r="FI633" s="113">
        <v>0</v>
      </c>
      <c r="FJ633" s="113">
        <v>0</v>
      </c>
      <c r="FK633" s="113">
        <v>0</v>
      </c>
      <c r="FL633" s="113">
        <v>0</v>
      </c>
      <c r="FM633" s="113">
        <v>0</v>
      </c>
      <c r="FN633" s="113">
        <v>0</v>
      </c>
      <c r="FO633" s="113">
        <v>0</v>
      </c>
      <c r="FP633" s="113">
        <v>0</v>
      </c>
      <c r="FQ633" s="113">
        <v>42020.68</v>
      </c>
      <c r="FR633" s="113">
        <v>0</v>
      </c>
      <c r="FS633" s="113">
        <v>0</v>
      </c>
      <c r="FT633" s="113">
        <v>0</v>
      </c>
      <c r="FU633" s="113">
        <v>0</v>
      </c>
      <c r="FV633" s="113">
        <v>0</v>
      </c>
      <c r="FW633" s="113">
        <v>0</v>
      </c>
      <c r="FX633" s="113">
        <v>0</v>
      </c>
      <c r="FY633" s="113">
        <v>0</v>
      </c>
      <c r="FZ633" s="113">
        <v>0</v>
      </c>
      <c r="GA633" s="113">
        <v>0</v>
      </c>
      <c r="GB633" s="113">
        <v>0</v>
      </c>
      <c r="GC633" s="113">
        <v>0</v>
      </c>
      <c r="GD633" s="113">
        <v>0</v>
      </c>
      <c r="GE633" s="113">
        <v>0</v>
      </c>
      <c r="GF633" s="113">
        <v>0</v>
      </c>
      <c r="GG633" s="113">
        <v>0</v>
      </c>
      <c r="GH633" s="113">
        <v>0</v>
      </c>
      <c r="GI633" s="113">
        <f>SUM(E633:GH633)</f>
        <v>938781.51</v>
      </c>
    </row>
    <row r="634" spans="1:191">
      <c r="A634" s="727" t="s">
        <v>0</v>
      </c>
      <c r="B634" s="727"/>
      <c r="C634" s="9" t="s">
        <v>541</v>
      </c>
      <c r="D634" t="s">
        <v>542</v>
      </c>
      <c r="E634" s="113">
        <v>0</v>
      </c>
      <c r="F634" s="113">
        <v>0</v>
      </c>
      <c r="G634" s="113">
        <v>0</v>
      </c>
      <c r="H634" s="113">
        <v>0</v>
      </c>
      <c r="I634" s="113">
        <v>2878781.73</v>
      </c>
      <c r="J634" s="113">
        <v>0</v>
      </c>
      <c r="K634" s="113">
        <v>0</v>
      </c>
      <c r="L634" s="113">
        <v>0</v>
      </c>
      <c r="M634" s="113">
        <v>0</v>
      </c>
      <c r="N634" s="113">
        <v>0</v>
      </c>
      <c r="O634" s="113">
        <v>0</v>
      </c>
      <c r="P634" s="113">
        <v>0</v>
      </c>
      <c r="Q634" s="113">
        <v>0</v>
      </c>
      <c r="R634" s="113">
        <v>0</v>
      </c>
      <c r="S634" s="113">
        <v>0</v>
      </c>
      <c r="T634" s="113">
        <v>0</v>
      </c>
      <c r="U634" s="113">
        <v>0</v>
      </c>
      <c r="V634" s="113">
        <v>0</v>
      </c>
      <c r="W634" s="113">
        <v>0</v>
      </c>
      <c r="X634" s="113">
        <v>0</v>
      </c>
      <c r="Y634" s="113">
        <v>0</v>
      </c>
      <c r="Z634" s="113">
        <v>0</v>
      </c>
      <c r="AA634" s="113">
        <v>62949.53</v>
      </c>
      <c r="AB634" s="113">
        <v>0</v>
      </c>
      <c r="AC634" s="113">
        <v>0</v>
      </c>
      <c r="AD634" s="113">
        <v>0</v>
      </c>
      <c r="AE634" s="113">
        <v>0</v>
      </c>
      <c r="AF634" s="113">
        <v>0</v>
      </c>
      <c r="AG634" s="113">
        <v>0</v>
      </c>
      <c r="AH634" s="113">
        <v>0</v>
      </c>
      <c r="AI634" s="113">
        <v>0</v>
      </c>
      <c r="AJ634" s="113">
        <v>0</v>
      </c>
      <c r="AK634" s="113">
        <v>0</v>
      </c>
      <c r="AL634" s="113">
        <v>0</v>
      </c>
      <c r="AM634" s="113">
        <v>0</v>
      </c>
      <c r="AN634" s="113">
        <v>0</v>
      </c>
      <c r="AO634" s="113">
        <v>0</v>
      </c>
      <c r="AP634" s="113">
        <v>50000</v>
      </c>
      <c r="AQ634" s="113">
        <v>0</v>
      </c>
      <c r="AR634" s="113">
        <v>0</v>
      </c>
      <c r="AS634" s="113">
        <v>0</v>
      </c>
      <c r="AT634" s="113">
        <v>0</v>
      </c>
      <c r="AU634" s="113">
        <v>0</v>
      </c>
      <c r="AV634" s="113">
        <v>0</v>
      </c>
      <c r="AW634" s="113">
        <v>0</v>
      </c>
      <c r="AX634" s="113">
        <v>0</v>
      </c>
      <c r="AY634" s="113">
        <v>0</v>
      </c>
      <c r="AZ634" s="113">
        <v>0</v>
      </c>
      <c r="BA634" s="113">
        <v>0</v>
      </c>
      <c r="BB634" s="113">
        <v>0</v>
      </c>
      <c r="BC634" s="113">
        <v>0</v>
      </c>
      <c r="BD634" s="113">
        <v>0</v>
      </c>
      <c r="BE634" s="113">
        <v>0</v>
      </c>
      <c r="BF634" s="113">
        <v>0</v>
      </c>
      <c r="BG634" s="113">
        <v>0</v>
      </c>
      <c r="BH634" s="113">
        <v>0</v>
      </c>
      <c r="BI634" s="113">
        <v>0</v>
      </c>
      <c r="BJ634" s="113">
        <v>0</v>
      </c>
      <c r="BK634" s="113">
        <v>0</v>
      </c>
      <c r="BL634" s="113">
        <v>0</v>
      </c>
      <c r="BM634" s="113">
        <v>0</v>
      </c>
      <c r="BN634" s="113">
        <v>0</v>
      </c>
      <c r="BO634" s="113">
        <v>0</v>
      </c>
      <c r="BP634" s="113">
        <v>0</v>
      </c>
      <c r="BQ634" s="113">
        <v>0</v>
      </c>
      <c r="BR634" s="113">
        <v>0</v>
      </c>
      <c r="BS634" s="113">
        <v>0</v>
      </c>
      <c r="BT634" s="113">
        <v>0</v>
      </c>
      <c r="BU634" s="113">
        <v>0</v>
      </c>
      <c r="BV634" s="113">
        <v>0</v>
      </c>
      <c r="BW634" s="113">
        <v>0</v>
      </c>
      <c r="BX634" s="113">
        <v>0</v>
      </c>
      <c r="BY634" s="113">
        <v>0</v>
      </c>
      <c r="BZ634" s="113">
        <v>0</v>
      </c>
      <c r="CA634" s="113">
        <v>0</v>
      </c>
      <c r="CB634" s="113">
        <v>0</v>
      </c>
      <c r="CC634" s="113">
        <v>0</v>
      </c>
      <c r="CD634" s="113">
        <v>0</v>
      </c>
      <c r="CE634" s="113">
        <v>0</v>
      </c>
      <c r="CF634" s="113">
        <v>0</v>
      </c>
      <c r="CG634" s="113">
        <v>0</v>
      </c>
      <c r="CH634" s="113">
        <v>0</v>
      </c>
      <c r="CI634" s="113">
        <v>82081.47</v>
      </c>
      <c r="CJ634" s="113">
        <v>0</v>
      </c>
      <c r="CK634" s="113">
        <v>0</v>
      </c>
      <c r="CL634" s="113">
        <v>1190.04</v>
      </c>
      <c r="CM634" s="113">
        <v>0</v>
      </c>
      <c r="CN634" s="113">
        <v>0</v>
      </c>
      <c r="CO634" s="113">
        <v>40000</v>
      </c>
      <c r="CP634" s="113">
        <v>0</v>
      </c>
      <c r="CQ634" s="113">
        <v>0</v>
      </c>
      <c r="CR634" s="113">
        <v>0</v>
      </c>
      <c r="CS634" s="113">
        <v>0</v>
      </c>
      <c r="CT634" s="113">
        <v>0</v>
      </c>
      <c r="CU634" s="113">
        <v>0</v>
      </c>
      <c r="CV634" s="113">
        <v>0</v>
      </c>
      <c r="CW634" s="113">
        <v>0</v>
      </c>
      <c r="CX634" s="113">
        <v>0</v>
      </c>
      <c r="CY634" s="113">
        <v>0</v>
      </c>
      <c r="CZ634" s="113">
        <v>0</v>
      </c>
      <c r="DA634" s="113">
        <v>0</v>
      </c>
      <c r="DB634" s="113">
        <v>0</v>
      </c>
      <c r="DC634" s="113">
        <v>0</v>
      </c>
      <c r="DD634" s="113">
        <v>0</v>
      </c>
      <c r="DE634" s="113">
        <v>0</v>
      </c>
      <c r="DF634" s="113">
        <v>0</v>
      </c>
      <c r="DG634" s="113">
        <v>468181.05</v>
      </c>
      <c r="DH634" s="113">
        <v>0</v>
      </c>
      <c r="DI634" s="113">
        <v>0</v>
      </c>
      <c r="DJ634" s="113">
        <v>0</v>
      </c>
      <c r="DK634" s="113">
        <v>0</v>
      </c>
      <c r="DL634" s="113">
        <v>0</v>
      </c>
      <c r="DM634" s="113">
        <v>0</v>
      </c>
      <c r="DN634" s="113">
        <v>0</v>
      </c>
      <c r="DO634" s="113">
        <v>0</v>
      </c>
      <c r="DP634" s="113">
        <v>0</v>
      </c>
      <c r="DQ634" s="113">
        <v>0</v>
      </c>
      <c r="DR634" s="113">
        <v>0</v>
      </c>
      <c r="DS634" s="113">
        <v>0</v>
      </c>
      <c r="DT634" s="113">
        <v>0</v>
      </c>
      <c r="DU634" s="113">
        <v>0</v>
      </c>
      <c r="DV634" s="113">
        <v>0</v>
      </c>
      <c r="DW634" s="113">
        <v>0</v>
      </c>
      <c r="DX634" s="113">
        <v>0</v>
      </c>
      <c r="DY634" s="113">
        <v>0</v>
      </c>
      <c r="DZ634" s="113">
        <v>0</v>
      </c>
      <c r="EA634" s="113">
        <v>0</v>
      </c>
      <c r="EB634" s="113">
        <v>0</v>
      </c>
      <c r="EC634" s="113">
        <v>0</v>
      </c>
      <c r="ED634" s="113">
        <v>0</v>
      </c>
      <c r="EE634" s="113">
        <v>0</v>
      </c>
      <c r="EF634" s="113">
        <v>0</v>
      </c>
      <c r="EG634" s="113">
        <v>0</v>
      </c>
      <c r="EH634" s="113">
        <v>0</v>
      </c>
      <c r="EI634" s="113">
        <v>0</v>
      </c>
      <c r="EJ634" s="113">
        <v>0</v>
      </c>
      <c r="EK634" s="113">
        <v>0</v>
      </c>
      <c r="EL634" s="113">
        <v>0</v>
      </c>
      <c r="EM634" s="113">
        <v>0</v>
      </c>
      <c r="EN634" s="113">
        <v>0</v>
      </c>
      <c r="EO634" s="113">
        <v>0</v>
      </c>
      <c r="EP634" s="113">
        <v>114317.12</v>
      </c>
      <c r="EQ634" s="113">
        <v>0</v>
      </c>
      <c r="ER634" s="113">
        <v>0</v>
      </c>
      <c r="ES634" s="113">
        <v>0</v>
      </c>
      <c r="ET634" s="113">
        <v>0</v>
      </c>
      <c r="EU634" s="113">
        <v>0</v>
      </c>
      <c r="EV634" s="113">
        <v>0</v>
      </c>
      <c r="EW634" s="113">
        <v>0</v>
      </c>
      <c r="EX634" s="113">
        <v>105066.88</v>
      </c>
      <c r="EY634" s="113">
        <v>0</v>
      </c>
      <c r="EZ634" s="113">
        <v>0</v>
      </c>
      <c r="FA634" s="113">
        <v>0</v>
      </c>
      <c r="FB634" s="113">
        <v>0</v>
      </c>
      <c r="FC634" s="113">
        <v>0</v>
      </c>
      <c r="FD634" s="113">
        <v>25000</v>
      </c>
      <c r="FE634" s="113">
        <v>25474.78</v>
      </c>
      <c r="FF634" s="113">
        <v>0</v>
      </c>
      <c r="FG634" s="113">
        <v>0</v>
      </c>
      <c r="FH634" s="113">
        <v>0</v>
      </c>
      <c r="FI634" s="113">
        <v>0</v>
      </c>
      <c r="FJ634" s="113">
        <v>0</v>
      </c>
      <c r="FK634" s="113">
        <v>0</v>
      </c>
      <c r="FL634" s="113">
        <v>5296</v>
      </c>
      <c r="FM634" s="113">
        <v>0</v>
      </c>
      <c r="FN634" s="113">
        <v>0</v>
      </c>
      <c r="FO634" s="113">
        <v>0</v>
      </c>
      <c r="FP634" s="113">
        <v>46250</v>
      </c>
      <c r="FQ634" s="113">
        <v>0</v>
      </c>
      <c r="FR634" s="113">
        <v>0</v>
      </c>
      <c r="FS634" s="113">
        <v>0</v>
      </c>
      <c r="FT634" s="113">
        <v>0</v>
      </c>
      <c r="FU634" s="113">
        <v>0</v>
      </c>
      <c r="FV634" s="113">
        <v>0</v>
      </c>
      <c r="FW634" s="113">
        <v>0</v>
      </c>
      <c r="FX634" s="113">
        <v>0</v>
      </c>
      <c r="FY634" s="113">
        <v>0</v>
      </c>
      <c r="FZ634" s="113">
        <v>0</v>
      </c>
      <c r="GA634" s="113">
        <v>0</v>
      </c>
      <c r="GB634" s="113">
        <v>0</v>
      </c>
      <c r="GC634" s="113">
        <v>0</v>
      </c>
      <c r="GD634" s="113">
        <v>0</v>
      </c>
      <c r="GE634" s="113">
        <v>0</v>
      </c>
      <c r="GF634" s="113">
        <v>0</v>
      </c>
      <c r="GG634" s="113">
        <v>0</v>
      </c>
      <c r="GH634" s="113">
        <v>0</v>
      </c>
      <c r="GI634" s="113">
        <f>SUM(E634:GH634)</f>
        <v>3904588.5999999996</v>
      </c>
    </row>
    <row r="635" spans="1:191">
      <c r="A635" s="727" t="s">
        <v>0</v>
      </c>
      <c r="B635" s="727"/>
      <c r="C635" s="9" t="s">
        <v>684</v>
      </c>
      <c r="D635" t="s">
        <v>685</v>
      </c>
      <c r="E635" s="113">
        <v>0</v>
      </c>
      <c r="F635" s="113">
        <v>0</v>
      </c>
      <c r="G635" s="113">
        <v>0</v>
      </c>
      <c r="H635" s="113">
        <v>0</v>
      </c>
      <c r="I635" s="113">
        <v>0</v>
      </c>
      <c r="J635" s="113">
        <v>0</v>
      </c>
      <c r="K635" s="113">
        <v>0</v>
      </c>
      <c r="L635" s="113">
        <v>0</v>
      </c>
      <c r="M635" s="113">
        <v>0</v>
      </c>
      <c r="N635" s="113">
        <v>0</v>
      </c>
      <c r="O635" s="113">
        <v>0</v>
      </c>
      <c r="P635" s="113">
        <v>0</v>
      </c>
      <c r="Q635" s="113">
        <v>0</v>
      </c>
      <c r="R635" s="113">
        <v>0</v>
      </c>
      <c r="S635" s="113">
        <v>0</v>
      </c>
      <c r="T635" s="113">
        <v>0</v>
      </c>
      <c r="U635" s="113">
        <v>0</v>
      </c>
      <c r="V635" s="113">
        <v>0</v>
      </c>
      <c r="W635" s="113">
        <v>0</v>
      </c>
      <c r="X635" s="113">
        <v>250000</v>
      </c>
      <c r="Y635" s="113">
        <v>0</v>
      </c>
      <c r="Z635" s="113">
        <v>0</v>
      </c>
      <c r="AA635" s="113">
        <v>0</v>
      </c>
      <c r="AB635" s="113">
        <v>0</v>
      </c>
      <c r="AC635" s="113">
        <v>0</v>
      </c>
      <c r="AD635" s="113">
        <v>0</v>
      </c>
      <c r="AE635" s="113">
        <v>0</v>
      </c>
      <c r="AF635" s="113">
        <v>0</v>
      </c>
      <c r="AG635" s="113">
        <v>193880.65</v>
      </c>
      <c r="AH635" s="113">
        <v>0</v>
      </c>
      <c r="AI635" s="113">
        <v>0</v>
      </c>
      <c r="AJ635" s="113">
        <v>0</v>
      </c>
      <c r="AK635" s="113">
        <v>0</v>
      </c>
      <c r="AL635" s="113">
        <v>0</v>
      </c>
      <c r="AM635" s="113">
        <v>0</v>
      </c>
      <c r="AN635" s="113">
        <v>0</v>
      </c>
      <c r="AO635" s="113">
        <v>0</v>
      </c>
      <c r="AP635" s="113">
        <v>0</v>
      </c>
      <c r="AQ635" s="113">
        <v>0</v>
      </c>
      <c r="AR635" s="113">
        <v>0</v>
      </c>
      <c r="AS635" s="113">
        <v>46385.19</v>
      </c>
      <c r="AT635" s="113">
        <v>0</v>
      </c>
      <c r="AU635" s="113">
        <v>0</v>
      </c>
      <c r="AV635" s="113">
        <v>0</v>
      </c>
      <c r="AW635" s="113">
        <v>0</v>
      </c>
      <c r="AX635" s="113">
        <v>0</v>
      </c>
      <c r="AY635" s="113">
        <v>0</v>
      </c>
      <c r="AZ635" s="113">
        <v>0</v>
      </c>
      <c r="BA635" s="113">
        <v>0</v>
      </c>
      <c r="BB635" s="113">
        <v>0</v>
      </c>
      <c r="BC635" s="113">
        <v>0</v>
      </c>
      <c r="BD635" s="113">
        <v>0</v>
      </c>
      <c r="BE635" s="113">
        <v>0</v>
      </c>
      <c r="BF635" s="113">
        <v>0</v>
      </c>
      <c r="BG635" s="113">
        <v>0</v>
      </c>
      <c r="BH635" s="113">
        <v>0</v>
      </c>
      <c r="BI635" s="113">
        <v>0</v>
      </c>
      <c r="BJ635" s="113">
        <v>0</v>
      </c>
      <c r="BK635" s="113">
        <v>0</v>
      </c>
      <c r="BL635" s="113">
        <v>0</v>
      </c>
      <c r="BM635" s="113">
        <v>0</v>
      </c>
      <c r="BN635" s="113">
        <v>0</v>
      </c>
      <c r="BO635" s="113">
        <v>0</v>
      </c>
      <c r="BP635" s="113">
        <v>0</v>
      </c>
      <c r="BQ635" s="113">
        <v>0</v>
      </c>
      <c r="BR635" s="113">
        <v>0</v>
      </c>
      <c r="BS635" s="113">
        <v>0</v>
      </c>
      <c r="BT635" s="113">
        <v>0</v>
      </c>
      <c r="BU635" s="113">
        <v>0</v>
      </c>
      <c r="BV635" s="113">
        <v>0</v>
      </c>
      <c r="BW635" s="113">
        <v>0</v>
      </c>
      <c r="BX635" s="113">
        <v>45000</v>
      </c>
      <c r="BY635" s="113">
        <v>0</v>
      </c>
      <c r="BZ635" s="113">
        <v>0</v>
      </c>
      <c r="CA635" s="113">
        <v>0</v>
      </c>
      <c r="CB635" s="113">
        <v>0</v>
      </c>
      <c r="CC635" s="113">
        <v>0</v>
      </c>
      <c r="CD635" s="113">
        <v>85763.53</v>
      </c>
      <c r="CE635" s="113">
        <v>0</v>
      </c>
      <c r="CF635" s="113">
        <v>0</v>
      </c>
      <c r="CG635" s="113">
        <v>0</v>
      </c>
      <c r="CH635" s="113">
        <v>0</v>
      </c>
      <c r="CI635" s="113">
        <v>0</v>
      </c>
      <c r="CJ635" s="113">
        <v>0</v>
      </c>
      <c r="CK635" s="113">
        <v>0</v>
      </c>
      <c r="CL635" s="113">
        <v>0</v>
      </c>
      <c r="CM635" s="113">
        <v>0</v>
      </c>
      <c r="CN635" s="113">
        <v>50682.92</v>
      </c>
      <c r="CO635" s="113">
        <v>0</v>
      </c>
      <c r="CP635" s="113">
        <v>0</v>
      </c>
      <c r="CQ635" s="113">
        <v>0</v>
      </c>
      <c r="CR635" s="113">
        <v>0</v>
      </c>
      <c r="CS635" s="113">
        <v>0</v>
      </c>
      <c r="CT635" s="113">
        <v>0</v>
      </c>
      <c r="CU635" s="113">
        <v>0</v>
      </c>
      <c r="CV635" s="113">
        <v>0</v>
      </c>
      <c r="CW635" s="113">
        <v>0</v>
      </c>
      <c r="CX635" s="113">
        <v>0</v>
      </c>
      <c r="CY635" s="113">
        <v>0</v>
      </c>
      <c r="CZ635" s="113">
        <v>0</v>
      </c>
      <c r="DA635" s="113">
        <v>0</v>
      </c>
      <c r="DB635" s="113">
        <v>0</v>
      </c>
      <c r="DC635" s="113">
        <v>0</v>
      </c>
      <c r="DD635" s="113">
        <v>0</v>
      </c>
      <c r="DE635" s="113">
        <v>0</v>
      </c>
      <c r="DF635" s="113">
        <v>0</v>
      </c>
      <c r="DG635" s="113">
        <v>10082.27</v>
      </c>
      <c r="DH635" s="113">
        <v>0</v>
      </c>
      <c r="DI635" s="113">
        <v>0</v>
      </c>
      <c r="DJ635" s="113">
        <v>0</v>
      </c>
      <c r="DK635" s="113">
        <v>0</v>
      </c>
      <c r="DL635" s="113">
        <v>0</v>
      </c>
      <c r="DM635" s="113">
        <v>0</v>
      </c>
      <c r="DN635" s="113">
        <v>0</v>
      </c>
      <c r="DO635" s="113">
        <v>0</v>
      </c>
      <c r="DP635" s="113">
        <v>0</v>
      </c>
      <c r="DQ635" s="113">
        <v>0</v>
      </c>
      <c r="DR635" s="113">
        <v>0</v>
      </c>
      <c r="DS635" s="113">
        <v>0</v>
      </c>
      <c r="DT635" s="113">
        <v>0</v>
      </c>
      <c r="DU635" s="113">
        <v>0</v>
      </c>
      <c r="DV635" s="113">
        <v>0</v>
      </c>
      <c r="DW635" s="113">
        <v>0</v>
      </c>
      <c r="DX635" s="113">
        <v>0</v>
      </c>
      <c r="DY635" s="113">
        <v>0</v>
      </c>
      <c r="DZ635" s="113">
        <v>0</v>
      </c>
      <c r="EA635" s="113">
        <v>0</v>
      </c>
      <c r="EB635" s="113">
        <v>0</v>
      </c>
      <c r="EC635" s="113">
        <v>0</v>
      </c>
      <c r="ED635" s="113">
        <v>0</v>
      </c>
      <c r="EE635" s="113">
        <v>0</v>
      </c>
      <c r="EF635" s="113">
        <v>0</v>
      </c>
      <c r="EG635" s="113">
        <v>0</v>
      </c>
      <c r="EH635" s="113">
        <v>0</v>
      </c>
      <c r="EI635" s="113">
        <v>0</v>
      </c>
      <c r="EJ635" s="113">
        <v>0</v>
      </c>
      <c r="EK635" s="113">
        <v>0</v>
      </c>
      <c r="EL635" s="113">
        <v>0</v>
      </c>
      <c r="EM635" s="113">
        <v>0</v>
      </c>
      <c r="EN635" s="113">
        <v>0</v>
      </c>
      <c r="EO635" s="113">
        <v>0</v>
      </c>
      <c r="EP635" s="113">
        <v>0</v>
      </c>
      <c r="EQ635" s="113">
        <v>0</v>
      </c>
      <c r="ER635" s="113">
        <v>0</v>
      </c>
      <c r="ES635" s="113">
        <v>0</v>
      </c>
      <c r="ET635" s="113">
        <v>0</v>
      </c>
      <c r="EU635" s="113">
        <v>0</v>
      </c>
      <c r="EV635" s="113">
        <v>0</v>
      </c>
      <c r="EW635" s="113">
        <v>0</v>
      </c>
      <c r="EX635" s="113">
        <v>0</v>
      </c>
      <c r="EY635" s="113">
        <v>0</v>
      </c>
      <c r="EZ635" s="113">
        <v>0</v>
      </c>
      <c r="FA635" s="113">
        <v>0</v>
      </c>
      <c r="FB635" s="113">
        <v>0</v>
      </c>
      <c r="FC635" s="113">
        <v>0</v>
      </c>
      <c r="FD635" s="113">
        <v>0</v>
      </c>
      <c r="FE635" s="113">
        <v>0</v>
      </c>
      <c r="FF635" s="113">
        <v>0</v>
      </c>
      <c r="FG635" s="113">
        <v>0</v>
      </c>
      <c r="FH635" s="113">
        <v>0</v>
      </c>
      <c r="FI635" s="113">
        <v>0</v>
      </c>
      <c r="FJ635" s="113">
        <v>0</v>
      </c>
      <c r="FK635" s="113">
        <v>0</v>
      </c>
      <c r="FL635" s="113">
        <v>0</v>
      </c>
      <c r="FM635" s="113">
        <v>0</v>
      </c>
      <c r="FN635" s="113">
        <v>0</v>
      </c>
      <c r="FO635" s="113">
        <v>0</v>
      </c>
      <c r="FP635" s="113">
        <v>0</v>
      </c>
      <c r="FQ635" s="113">
        <v>0</v>
      </c>
      <c r="FR635" s="113">
        <v>0</v>
      </c>
      <c r="FS635" s="113">
        <v>0</v>
      </c>
      <c r="FT635" s="113">
        <v>0</v>
      </c>
      <c r="FU635" s="113">
        <v>0</v>
      </c>
      <c r="FV635" s="113">
        <v>0</v>
      </c>
      <c r="FW635" s="113">
        <v>0</v>
      </c>
      <c r="FX635" s="113">
        <v>0</v>
      </c>
      <c r="FY635" s="113">
        <v>0</v>
      </c>
      <c r="FZ635" s="113">
        <v>0</v>
      </c>
      <c r="GA635" s="113">
        <v>0</v>
      </c>
      <c r="GB635" s="113">
        <v>0</v>
      </c>
      <c r="GC635" s="113">
        <v>0</v>
      </c>
      <c r="GD635" s="113">
        <v>0</v>
      </c>
      <c r="GE635" s="113">
        <v>0</v>
      </c>
      <c r="GF635" s="113">
        <v>0</v>
      </c>
      <c r="GG635" s="113">
        <v>0</v>
      </c>
      <c r="GH635" s="113">
        <v>0</v>
      </c>
      <c r="GI635" s="113">
        <f>SUM(E635:GH635)</f>
        <v>681794.56000000017</v>
      </c>
    </row>
    <row r="636" spans="1:191" ht="11" thickBot="1">
      <c r="A636" s="725" t="s">
        <v>0</v>
      </c>
      <c r="B636" s="725"/>
      <c r="C636" s="11" t="s">
        <v>236</v>
      </c>
      <c r="D636" s="10" t="s">
        <v>258</v>
      </c>
      <c r="E636" s="115">
        <f t="shared" ref="E636:AJ636" si="282">SUBTOTAL(9,E632:E635)</f>
        <v>0</v>
      </c>
      <c r="F636" s="115">
        <f t="shared" si="282"/>
        <v>0</v>
      </c>
      <c r="G636" s="115">
        <f t="shared" si="282"/>
        <v>0</v>
      </c>
      <c r="H636" s="115">
        <f t="shared" si="282"/>
        <v>0</v>
      </c>
      <c r="I636" s="115">
        <f t="shared" si="282"/>
        <v>2898773.67</v>
      </c>
      <c r="J636" s="115">
        <f t="shared" si="282"/>
        <v>0</v>
      </c>
      <c r="K636" s="115">
        <f t="shared" si="282"/>
        <v>0</v>
      </c>
      <c r="L636" s="115">
        <f t="shared" si="282"/>
        <v>0</v>
      </c>
      <c r="M636" s="115">
        <f t="shared" si="282"/>
        <v>0</v>
      </c>
      <c r="N636" s="115">
        <f t="shared" si="282"/>
        <v>0</v>
      </c>
      <c r="O636" s="115">
        <f t="shared" si="282"/>
        <v>0</v>
      </c>
      <c r="P636" s="115">
        <f t="shared" si="282"/>
        <v>0</v>
      </c>
      <c r="Q636" s="115">
        <f t="shared" si="282"/>
        <v>0</v>
      </c>
      <c r="R636" s="115">
        <f t="shared" si="282"/>
        <v>0</v>
      </c>
      <c r="S636" s="115">
        <f t="shared" si="282"/>
        <v>0</v>
      </c>
      <c r="T636" s="115">
        <f t="shared" si="282"/>
        <v>0</v>
      </c>
      <c r="U636" s="115">
        <f t="shared" si="282"/>
        <v>0</v>
      </c>
      <c r="V636" s="115">
        <f t="shared" si="282"/>
        <v>0</v>
      </c>
      <c r="W636" s="115">
        <f t="shared" si="282"/>
        <v>0</v>
      </c>
      <c r="X636" s="115">
        <f t="shared" si="282"/>
        <v>250000</v>
      </c>
      <c r="Y636" s="115">
        <f t="shared" si="282"/>
        <v>0</v>
      </c>
      <c r="Z636" s="115">
        <f t="shared" si="282"/>
        <v>0</v>
      </c>
      <c r="AA636" s="115">
        <f t="shared" si="282"/>
        <v>62949.53</v>
      </c>
      <c r="AB636" s="115">
        <f t="shared" si="282"/>
        <v>0</v>
      </c>
      <c r="AC636" s="115">
        <f t="shared" si="282"/>
        <v>0</v>
      </c>
      <c r="AD636" s="115">
        <f t="shared" si="282"/>
        <v>0</v>
      </c>
      <c r="AE636" s="115">
        <f t="shared" si="282"/>
        <v>0</v>
      </c>
      <c r="AF636" s="115">
        <f t="shared" si="282"/>
        <v>0</v>
      </c>
      <c r="AG636" s="115">
        <f t="shared" si="282"/>
        <v>193880.65</v>
      </c>
      <c r="AH636" s="115">
        <f t="shared" si="282"/>
        <v>0</v>
      </c>
      <c r="AI636" s="115">
        <f t="shared" si="282"/>
        <v>0</v>
      </c>
      <c r="AJ636" s="115">
        <f t="shared" si="282"/>
        <v>0</v>
      </c>
      <c r="AK636" s="115">
        <f t="shared" ref="AK636:BP636" si="283">SUBTOTAL(9,AK632:AK635)</f>
        <v>0</v>
      </c>
      <c r="AL636" s="115">
        <f t="shared" si="283"/>
        <v>0</v>
      </c>
      <c r="AM636" s="115">
        <f t="shared" si="283"/>
        <v>0</v>
      </c>
      <c r="AN636" s="115">
        <f t="shared" si="283"/>
        <v>0</v>
      </c>
      <c r="AO636" s="115">
        <f t="shared" si="283"/>
        <v>0</v>
      </c>
      <c r="AP636" s="115">
        <f t="shared" si="283"/>
        <v>100000</v>
      </c>
      <c r="AQ636" s="115">
        <f t="shared" si="283"/>
        <v>0</v>
      </c>
      <c r="AR636" s="115">
        <f t="shared" si="283"/>
        <v>0</v>
      </c>
      <c r="AS636" s="115">
        <f t="shared" si="283"/>
        <v>46385.19</v>
      </c>
      <c r="AT636" s="115">
        <f t="shared" si="283"/>
        <v>0</v>
      </c>
      <c r="AU636" s="115">
        <f t="shared" si="283"/>
        <v>7255</v>
      </c>
      <c r="AV636" s="115">
        <f t="shared" si="283"/>
        <v>0</v>
      </c>
      <c r="AW636" s="115">
        <f t="shared" si="283"/>
        <v>0</v>
      </c>
      <c r="AX636" s="115">
        <f t="shared" si="283"/>
        <v>0</v>
      </c>
      <c r="AY636" s="115">
        <f t="shared" si="283"/>
        <v>0</v>
      </c>
      <c r="AZ636" s="115">
        <f t="shared" si="283"/>
        <v>0</v>
      </c>
      <c r="BA636" s="115">
        <f t="shared" si="283"/>
        <v>0</v>
      </c>
      <c r="BB636" s="115">
        <f t="shared" si="283"/>
        <v>0</v>
      </c>
      <c r="BC636" s="115">
        <f t="shared" si="283"/>
        <v>0</v>
      </c>
      <c r="BD636" s="115">
        <f t="shared" si="283"/>
        <v>0</v>
      </c>
      <c r="BE636" s="115">
        <f t="shared" si="283"/>
        <v>0</v>
      </c>
      <c r="BF636" s="115">
        <f t="shared" si="283"/>
        <v>0</v>
      </c>
      <c r="BG636" s="115">
        <f t="shared" si="283"/>
        <v>0</v>
      </c>
      <c r="BH636" s="115">
        <f t="shared" si="283"/>
        <v>0</v>
      </c>
      <c r="BI636" s="115">
        <f t="shared" si="283"/>
        <v>0</v>
      </c>
      <c r="BJ636" s="115">
        <f t="shared" si="283"/>
        <v>0</v>
      </c>
      <c r="BK636" s="115">
        <f t="shared" si="283"/>
        <v>0</v>
      </c>
      <c r="BL636" s="115">
        <f t="shared" si="283"/>
        <v>0</v>
      </c>
      <c r="BM636" s="115">
        <f t="shared" si="283"/>
        <v>0</v>
      </c>
      <c r="BN636" s="115">
        <f t="shared" si="283"/>
        <v>0</v>
      </c>
      <c r="BO636" s="115">
        <f t="shared" si="283"/>
        <v>0</v>
      </c>
      <c r="BP636" s="115">
        <f t="shared" si="283"/>
        <v>0</v>
      </c>
      <c r="BQ636" s="115">
        <f t="shared" ref="BQ636:CV636" si="284">SUBTOTAL(9,BQ632:BQ635)</f>
        <v>0</v>
      </c>
      <c r="BR636" s="115">
        <f t="shared" si="284"/>
        <v>0</v>
      </c>
      <c r="BS636" s="115">
        <f t="shared" si="284"/>
        <v>0</v>
      </c>
      <c r="BT636" s="115">
        <f t="shared" si="284"/>
        <v>0</v>
      </c>
      <c r="BU636" s="115">
        <f t="shared" si="284"/>
        <v>0</v>
      </c>
      <c r="BV636" s="115">
        <f t="shared" si="284"/>
        <v>0</v>
      </c>
      <c r="BW636" s="115">
        <f t="shared" si="284"/>
        <v>0</v>
      </c>
      <c r="BX636" s="115">
        <f t="shared" si="284"/>
        <v>45000</v>
      </c>
      <c r="BY636" s="115">
        <f t="shared" si="284"/>
        <v>0</v>
      </c>
      <c r="BZ636" s="115">
        <f t="shared" si="284"/>
        <v>0</v>
      </c>
      <c r="CA636" s="115">
        <f t="shared" si="284"/>
        <v>0</v>
      </c>
      <c r="CB636" s="115">
        <f t="shared" si="284"/>
        <v>0</v>
      </c>
      <c r="CC636" s="115">
        <f t="shared" si="284"/>
        <v>199132.15</v>
      </c>
      <c r="CD636" s="115">
        <f t="shared" si="284"/>
        <v>100000</v>
      </c>
      <c r="CE636" s="115">
        <f t="shared" si="284"/>
        <v>0</v>
      </c>
      <c r="CF636" s="115">
        <f t="shared" si="284"/>
        <v>0</v>
      </c>
      <c r="CG636" s="115">
        <f t="shared" si="284"/>
        <v>0</v>
      </c>
      <c r="CH636" s="115">
        <f t="shared" si="284"/>
        <v>49310.01</v>
      </c>
      <c r="CI636" s="115">
        <f t="shared" si="284"/>
        <v>82081.47</v>
      </c>
      <c r="CJ636" s="115">
        <f t="shared" si="284"/>
        <v>0</v>
      </c>
      <c r="CK636" s="115">
        <f t="shared" si="284"/>
        <v>0</v>
      </c>
      <c r="CL636" s="115">
        <f t="shared" si="284"/>
        <v>1190.04</v>
      </c>
      <c r="CM636" s="115">
        <f t="shared" si="284"/>
        <v>0</v>
      </c>
      <c r="CN636" s="115">
        <f t="shared" si="284"/>
        <v>50682.92</v>
      </c>
      <c r="CO636" s="115">
        <f t="shared" si="284"/>
        <v>40000</v>
      </c>
      <c r="CP636" s="115">
        <f t="shared" si="284"/>
        <v>17007.47</v>
      </c>
      <c r="CQ636" s="115">
        <f t="shared" si="284"/>
        <v>0</v>
      </c>
      <c r="CR636" s="115">
        <f t="shared" si="284"/>
        <v>0</v>
      </c>
      <c r="CS636" s="115">
        <f t="shared" si="284"/>
        <v>0</v>
      </c>
      <c r="CT636" s="115">
        <f t="shared" si="284"/>
        <v>0</v>
      </c>
      <c r="CU636" s="115">
        <f t="shared" si="284"/>
        <v>0</v>
      </c>
      <c r="CV636" s="115">
        <f t="shared" si="284"/>
        <v>0</v>
      </c>
      <c r="CW636" s="115">
        <f t="shared" ref="CW636:EB636" si="285">SUBTOTAL(9,CW632:CW635)</f>
        <v>0</v>
      </c>
      <c r="CX636" s="115">
        <f t="shared" si="285"/>
        <v>50000</v>
      </c>
      <c r="CY636" s="115">
        <f t="shared" si="285"/>
        <v>0</v>
      </c>
      <c r="CZ636" s="115">
        <f t="shared" si="285"/>
        <v>0</v>
      </c>
      <c r="DA636" s="115">
        <f t="shared" si="285"/>
        <v>0</v>
      </c>
      <c r="DB636" s="115">
        <f t="shared" si="285"/>
        <v>0</v>
      </c>
      <c r="DC636" s="115">
        <f t="shared" si="285"/>
        <v>0</v>
      </c>
      <c r="DD636" s="115">
        <f t="shared" si="285"/>
        <v>0</v>
      </c>
      <c r="DE636" s="115">
        <f t="shared" si="285"/>
        <v>0</v>
      </c>
      <c r="DF636" s="115">
        <f t="shared" si="285"/>
        <v>0</v>
      </c>
      <c r="DG636" s="115">
        <f t="shared" si="285"/>
        <v>478263.32</v>
      </c>
      <c r="DH636" s="115">
        <f t="shared" si="285"/>
        <v>0</v>
      </c>
      <c r="DI636" s="115">
        <f t="shared" si="285"/>
        <v>0</v>
      </c>
      <c r="DJ636" s="115">
        <f t="shared" si="285"/>
        <v>0</v>
      </c>
      <c r="DK636" s="115">
        <f t="shared" si="285"/>
        <v>0</v>
      </c>
      <c r="DL636" s="115">
        <f t="shared" si="285"/>
        <v>0</v>
      </c>
      <c r="DM636" s="115">
        <f t="shared" si="285"/>
        <v>370000.99</v>
      </c>
      <c r="DN636" s="115">
        <f t="shared" si="285"/>
        <v>35000</v>
      </c>
      <c r="DO636" s="115">
        <f t="shared" si="285"/>
        <v>0</v>
      </c>
      <c r="DP636" s="115">
        <f t="shared" si="285"/>
        <v>0</v>
      </c>
      <c r="DQ636" s="115">
        <f t="shared" si="285"/>
        <v>0</v>
      </c>
      <c r="DR636" s="115">
        <f t="shared" si="285"/>
        <v>0</v>
      </c>
      <c r="DS636" s="115">
        <f t="shared" si="285"/>
        <v>0</v>
      </c>
      <c r="DT636" s="115">
        <f t="shared" si="285"/>
        <v>0</v>
      </c>
      <c r="DU636" s="115">
        <f t="shared" si="285"/>
        <v>0</v>
      </c>
      <c r="DV636" s="115">
        <f t="shared" si="285"/>
        <v>0</v>
      </c>
      <c r="DW636" s="115">
        <f t="shared" si="285"/>
        <v>0</v>
      </c>
      <c r="DX636" s="115">
        <f t="shared" si="285"/>
        <v>0</v>
      </c>
      <c r="DY636" s="115">
        <f t="shared" si="285"/>
        <v>0</v>
      </c>
      <c r="DZ636" s="115">
        <f t="shared" si="285"/>
        <v>0</v>
      </c>
      <c r="EA636" s="115">
        <f t="shared" si="285"/>
        <v>0</v>
      </c>
      <c r="EB636" s="115">
        <f t="shared" si="285"/>
        <v>0</v>
      </c>
      <c r="EC636" s="115">
        <f t="shared" ref="EC636:FH636" si="286">SUBTOTAL(9,EC632:EC635)</f>
        <v>0</v>
      </c>
      <c r="ED636" s="115">
        <f t="shared" si="286"/>
        <v>0</v>
      </c>
      <c r="EE636" s="115">
        <f t="shared" si="286"/>
        <v>0</v>
      </c>
      <c r="EF636" s="115">
        <f t="shared" si="286"/>
        <v>0</v>
      </c>
      <c r="EG636" s="115">
        <f t="shared" si="286"/>
        <v>0</v>
      </c>
      <c r="EH636" s="115">
        <f t="shared" si="286"/>
        <v>0</v>
      </c>
      <c r="EI636" s="115">
        <f t="shared" si="286"/>
        <v>0</v>
      </c>
      <c r="EJ636" s="115">
        <f t="shared" si="286"/>
        <v>0</v>
      </c>
      <c r="EK636" s="115">
        <f t="shared" si="286"/>
        <v>0</v>
      </c>
      <c r="EL636" s="115">
        <f t="shared" si="286"/>
        <v>0</v>
      </c>
      <c r="EM636" s="115">
        <f t="shared" si="286"/>
        <v>0</v>
      </c>
      <c r="EN636" s="115">
        <f t="shared" si="286"/>
        <v>0</v>
      </c>
      <c r="EO636" s="115">
        <f t="shared" si="286"/>
        <v>0</v>
      </c>
      <c r="EP636" s="115">
        <f t="shared" si="286"/>
        <v>114317.12</v>
      </c>
      <c r="EQ636" s="115">
        <f t="shared" si="286"/>
        <v>0</v>
      </c>
      <c r="ER636" s="115">
        <f t="shared" si="286"/>
        <v>0</v>
      </c>
      <c r="ES636" s="115">
        <f t="shared" si="286"/>
        <v>0</v>
      </c>
      <c r="ET636" s="115">
        <f t="shared" si="286"/>
        <v>0</v>
      </c>
      <c r="EU636" s="115">
        <f t="shared" si="286"/>
        <v>0</v>
      </c>
      <c r="EV636" s="115">
        <f t="shared" si="286"/>
        <v>51277.05</v>
      </c>
      <c r="EW636" s="115">
        <f t="shared" si="286"/>
        <v>0</v>
      </c>
      <c r="EX636" s="115">
        <f t="shared" si="286"/>
        <v>105066.88</v>
      </c>
      <c r="EY636" s="115">
        <f t="shared" si="286"/>
        <v>0</v>
      </c>
      <c r="EZ636" s="115">
        <f t="shared" si="286"/>
        <v>0</v>
      </c>
      <c r="FA636" s="115">
        <f t="shared" si="286"/>
        <v>0</v>
      </c>
      <c r="FB636" s="115">
        <f t="shared" si="286"/>
        <v>33549.75</v>
      </c>
      <c r="FC636" s="115">
        <f t="shared" si="286"/>
        <v>0</v>
      </c>
      <c r="FD636" s="115">
        <f t="shared" si="286"/>
        <v>25000</v>
      </c>
      <c r="FE636" s="115">
        <f t="shared" si="286"/>
        <v>25474.78</v>
      </c>
      <c r="FF636" s="115">
        <f t="shared" si="286"/>
        <v>0</v>
      </c>
      <c r="FG636" s="115">
        <f t="shared" si="286"/>
        <v>0</v>
      </c>
      <c r="FH636" s="115">
        <f t="shared" si="286"/>
        <v>0</v>
      </c>
      <c r="FI636" s="115">
        <f t="shared" ref="FI636:GI636" si="287">SUBTOTAL(9,FI632:FI635)</f>
        <v>0</v>
      </c>
      <c r="FJ636" s="115">
        <f t="shared" si="287"/>
        <v>0</v>
      </c>
      <c r="FK636" s="115">
        <f t="shared" si="287"/>
        <v>0</v>
      </c>
      <c r="FL636" s="115">
        <f t="shared" si="287"/>
        <v>5296</v>
      </c>
      <c r="FM636" s="115">
        <f t="shared" si="287"/>
        <v>0</v>
      </c>
      <c r="FN636" s="115">
        <f t="shared" si="287"/>
        <v>0</v>
      </c>
      <c r="FO636" s="115">
        <f t="shared" si="287"/>
        <v>0</v>
      </c>
      <c r="FP636" s="115">
        <f t="shared" si="287"/>
        <v>46250</v>
      </c>
      <c r="FQ636" s="115">
        <f t="shared" si="287"/>
        <v>42020.68</v>
      </c>
      <c r="FR636" s="115">
        <f t="shared" si="287"/>
        <v>0</v>
      </c>
      <c r="FS636" s="115">
        <f t="shared" si="287"/>
        <v>0</v>
      </c>
      <c r="FT636" s="115">
        <f t="shared" si="287"/>
        <v>0</v>
      </c>
      <c r="FU636" s="115">
        <f t="shared" si="287"/>
        <v>0</v>
      </c>
      <c r="FV636" s="115">
        <f t="shared" si="287"/>
        <v>0</v>
      </c>
      <c r="FW636" s="115">
        <f t="shared" si="287"/>
        <v>0</v>
      </c>
      <c r="FX636" s="115">
        <f t="shared" si="287"/>
        <v>0</v>
      </c>
      <c r="FY636" s="115">
        <f t="shared" si="287"/>
        <v>0</v>
      </c>
      <c r="FZ636" s="115">
        <f t="shared" si="287"/>
        <v>0</v>
      </c>
      <c r="GA636" s="115">
        <f t="shared" si="287"/>
        <v>0</v>
      </c>
      <c r="GB636" s="115">
        <f t="shared" si="287"/>
        <v>0</v>
      </c>
      <c r="GC636" s="115">
        <f t="shared" si="287"/>
        <v>0</v>
      </c>
      <c r="GD636" s="115">
        <f t="shared" si="287"/>
        <v>0</v>
      </c>
      <c r="GE636" s="115">
        <f t="shared" si="287"/>
        <v>0</v>
      </c>
      <c r="GF636" s="115">
        <f t="shared" si="287"/>
        <v>0</v>
      </c>
      <c r="GG636" s="115">
        <f t="shared" si="287"/>
        <v>0</v>
      </c>
      <c r="GH636" s="115">
        <f t="shared" si="287"/>
        <v>0</v>
      </c>
      <c r="GI636" s="115">
        <f t="shared" si="287"/>
        <v>5525164.6699999999</v>
      </c>
    </row>
    <row r="637" spans="1:191" ht="10.5" thickTop="1"/>
    <row r="638" spans="1:191" ht="11" thickBot="1">
      <c r="A638" s="10" t="s">
        <v>682</v>
      </c>
      <c r="B638" s="725" t="s">
        <v>686</v>
      </c>
      <c r="C638" s="725"/>
      <c r="D638" s="725"/>
      <c r="E638" s="115">
        <f t="shared" ref="E638:AJ638" si="288">SUBTOTAL(9,E626:E637)</f>
        <v>0</v>
      </c>
      <c r="F638" s="115">
        <f t="shared" si="288"/>
        <v>0</v>
      </c>
      <c r="G638" s="115">
        <f t="shared" si="288"/>
        <v>0</v>
      </c>
      <c r="H638" s="115">
        <f t="shared" si="288"/>
        <v>0</v>
      </c>
      <c r="I638" s="115">
        <f t="shared" si="288"/>
        <v>2898773.67</v>
      </c>
      <c r="J638" s="115">
        <f t="shared" si="288"/>
        <v>0</v>
      </c>
      <c r="K638" s="115">
        <f t="shared" si="288"/>
        <v>0</v>
      </c>
      <c r="L638" s="115">
        <f t="shared" si="288"/>
        <v>0</v>
      </c>
      <c r="M638" s="115">
        <f t="shared" si="288"/>
        <v>0</v>
      </c>
      <c r="N638" s="115">
        <f t="shared" si="288"/>
        <v>20420.310000000001</v>
      </c>
      <c r="O638" s="115">
        <f t="shared" si="288"/>
        <v>0</v>
      </c>
      <c r="P638" s="115">
        <f t="shared" si="288"/>
        <v>0</v>
      </c>
      <c r="Q638" s="115">
        <f t="shared" si="288"/>
        <v>0</v>
      </c>
      <c r="R638" s="115">
        <f t="shared" si="288"/>
        <v>0</v>
      </c>
      <c r="S638" s="115">
        <f t="shared" si="288"/>
        <v>0</v>
      </c>
      <c r="T638" s="115">
        <f t="shared" si="288"/>
        <v>0</v>
      </c>
      <c r="U638" s="115">
        <f t="shared" si="288"/>
        <v>0</v>
      </c>
      <c r="V638" s="115">
        <f t="shared" si="288"/>
        <v>0</v>
      </c>
      <c r="W638" s="115">
        <f t="shared" si="288"/>
        <v>0</v>
      </c>
      <c r="X638" s="115">
        <f t="shared" si="288"/>
        <v>250000</v>
      </c>
      <c r="Y638" s="115">
        <f t="shared" si="288"/>
        <v>0</v>
      </c>
      <c r="Z638" s="115">
        <f t="shared" si="288"/>
        <v>0</v>
      </c>
      <c r="AA638" s="115">
        <f t="shared" si="288"/>
        <v>62949.53</v>
      </c>
      <c r="AB638" s="115">
        <f t="shared" si="288"/>
        <v>0</v>
      </c>
      <c r="AC638" s="115">
        <f t="shared" si="288"/>
        <v>0</v>
      </c>
      <c r="AD638" s="115">
        <f t="shared" si="288"/>
        <v>0</v>
      </c>
      <c r="AE638" s="115">
        <f t="shared" si="288"/>
        <v>0</v>
      </c>
      <c r="AF638" s="115">
        <f t="shared" si="288"/>
        <v>0</v>
      </c>
      <c r="AG638" s="115">
        <f t="shared" si="288"/>
        <v>193880.65</v>
      </c>
      <c r="AH638" s="115">
        <f t="shared" si="288"/>
        <v>0</v>
      </c>
      <c r="AI638" s="115">
        <f t="shared" si="288"/>
        <v>0</v>
      </c>
      <c r="AJ638" s="115">
        <f t="shared" si="288"/>
        <v>0</v>
      </c>
      <c r="AK638" s="115">
        <f t="shared" ref="AK638:BP638" si="289">SUBTOTAL(9,AK626:AK637)</f>
        <v>0</v>
      </c>
      <c r="AL638" s="115">
        <f t="shared" si="289"/>
        <v>0</v>
      </c>
      <c r="AM638" s="115">
        <f t="shared" si="289"/>
        <v>0</v>
      </c>
      <c r="AN638" s="115">
        <f t="shared" si="289"/>
        <v>0</v>
      </c>
      <c r="AO638" s="115">
        <f t="shared" si="289"/>
        <v>0</v>
      </c>
      <c r="AP638" s="115">
        <f t="shared" si="289"/>
        <v>100000</v>
      </c>
      <c r="AQ638" s="115">
        <f t="shared" si="289"/>
        <v>0</v>
      </c>
      <c r="AR638" s="115">
        <f t="shared" si="289"/>
        <v>0</v>
      </c>
      <c r="AS638" s="115">
        <f t="shared" si="289"/>
        <v>46385.19</v>
      </c>
      <c r="AT638" s="115">
        <f t="shared" si="289"/>
        <v>0</v>
      </c>
      <c r="AU638" s="115">
        <f t="shared" si="289"/>
        <v>7255</v>
      </c>
      <c r="AV638" s="115">
        <f t="shared" si="289"/>
        <v>0</v>
      </c>
      <c r="AW638" s="115">
        <f t="shared" si="289"/>
        <v>0</v>
      </c>
      <c r="AX638" s="115">
        <f t="shared" si="289"/>
        <v>0</v>
      </c>
      <c r="AY638" s="115">
        <f t="shared" si="289"/>
        <v>0</v>
      </c>
      <c r="AZ638" s="115">
        <f t="shared" si="289"/>
        <v>0</v>
      </c>
      <c r="BA638" s="115">
        <f t="shared" si="289"/>
        <v>0</v>
      </c>
      <c r="BB638" s="115">
        <f t="shared" si="289"/>
        <v>0</v>
      </c>
      <c r="BC638" s="115">
        <f t="shared" si="289"/>
        <v>0</v>
      </c>
      <c r="BD638" s="115">
        <f t="shared" si="289"/>
        <v>0</v>
      </c>
      <c r="BE638" s="115">
        <f t="shared" si="289"/>
        <v>0</v>
      </c>
      <c r="BF638" s="115">
        <f t="shared" si="289"/>
        <v>0</v>
      </c>
      <c r="BG638" s="115">
        <f t="shared" si="289"/>
        <v>0</v>
      </c>
      <c r="BH638" s="115">
        <f t="shared" si="289"/>
        <v>0</v>
      </c>
      <c r="BI638" s="115">
        <f t="shared" si="289"/>
        <v>0</v>
      </c>
      <c r="BJ638" s="115">
        <f t="shared" si="289"/>
        <v>0</v>
      </c>
      <c r="BK638" s="115">
        <f t="shared" si="289"/>
        <v>0</v>
      </c>
      <c r="BL638" s="115">
        <f t="shared" si="289"/>
        <v>0</v>
      </c>
      <c r="BM638" s="115">
        <f t="shared" si="289"/>
        <v>0</v>
      </c>
      <c r="BN638" s="115">
        <f t="shared" si="289"/>
        <v>0</v>
      </c>
      <c r="BO638" s="115">
        <f t="shared" si="289"/>
        <v>0</v>
      </c>
      <c r="BP638" s="115">
        <f t="shared" si="289"/>
        <v>0</v>
      </c>
      <c r="BQ638" s="115">
        <f t="shared" ref="BQ638:CV638" si="290">SUBTOTAL(9,BQ626:BQ637)</f>
        <v>0</v>
      </c>
      <c r="BR638" s="115">
        <f t="shared" si="290"/>
        <v>0</v>
      </c>
      <c r="BS638" s="115">
        <f t="shared" si="290"/>
        <v>0</v>
      </c>
      <c r="BT638" s="115">
        <f t="shared" si="290"/>
        <v>0</v>
      </c>
      <c r="BU638" s="115">
        <f t="shared" si="290"/>
        <v>0</v>
      </c>
      <c r="BV638" s="115">
        <f t="shared" si="290"/>
        <v>15083.25</v>
      </c>
      <c r="BW638" s="115">
        <f t="shared" si="290"/>
        <v>0</v>
      </c>
      <c r="BX638" s="115">
        <f t="shared" si="290"/>
        <v>45000</v>
      </c>
      <c r="BY638" s="115">
        <f t="shared" si="290"/>
        <v>0</v>
      </c>
      <c r="BZ638" s="115">
        <f t="shared" si="290"/>
        <v>0</v>
      </c>
      <c r="CA638" s="115">
        <f t="shared" si="290"/>
        <v>157034</v>
      </c>
      <c r="CB638" s="115">
        <f t="shared" si="290"/>
        <v>0</v>
      </c>
      <c r="CC638" s="115">
        <f t="shared" si="290"/>
        <v>199132.15</v>
      </c>
      <c r="CD638" s="115">
        <f t="shared" si="290"/>
        <v>100000</v>
      </c>
      <c r="CE638" s="115">
        <f t="shared" si="290"/>
        <v>0</v>
      </c>
      <c r="CF638" s="115">
        <f t="shared" si="290"/>
        <v>0</v>
      </c>
      <c r="CG638" s="115">
        <f t="shared" si="290"/>
        <v>0</v>
      </c>
      <c r="CH638" s="115">
        <f t="shared" si="290"/>
        <v>49310.01</v>
      </c>
      <c r="CI638" s="115">
        <f t="shared" si="290"/>
        <v>82081.47</v>
      </c>
      <c r="CJ638" s="115">
        <f t="shared" si="290"/>
        <v>0</v>
      </c>
      <c r="CK638" s="115">
        <f t="shared" si="290"/>
        <v>0</v>
      </c>
      <c r="CL638" s="115">
        <f t="shared" si="290"/>
        <v>95000</v>
      </c>
      <c r="CM638" s="115">
        <f t="shared" si="290"/>
        <v>0</v>
      </c>
      <c r="CN638" s="115">
        <f t="shared" si="290"/>
        <v>50682.92</v>
      </c>
      <c r="CO638" s="115">
        <f t="shared" si="290"/>
        <v>40000</v>
      </c>
      <c r="CP638" s="115">
        <f t="shared" si="290"/>
        <v>17007.47</v>
      </c>
      <c r="CQ638" s="115">
        <f t="shared" si="290"/>
        <v>0</v>
      </c>
      <c r="CR638" s="115">
        <f t="shared" si="290"/>
        <v>0</v>
      </c>
      <c r="CS638" s="115">
        <f t="shared" si="290"/>
        <v>0</v>
      </c>
      <c r="CT638" s="115">
        <f t="shared" si="290"/>
        <v>0</v>
      </c>
      <c r="CU638" s="115">
        <f t="shared" si="290"/>
        <v>0</v>
      </c>
      <c r="CV638" s="115">
        <f t="shared" si="290"/>
        <v>0</v>
      </c>
      <c r="CW638" s="115">
        <f t="shared" ref="CW638:EB638" si="291">SUBTOTAL(9,CW626:CW637)</f>
        <v>0</v>
      </c>
      <c r="CX638" s="115">
        <f t="shared" si="291"/>
        <v>50000</v>
      </c>
      <c r="CY638" s="115">
        <f t="shared" si="291"/>
        <v>0</v>
      </c>
      <c r="CZ638" s="115">
        <f t="shared" si="291"/>
        <v>0</v>
      </c>
      <c r="DA638" s="115">
        <f t="shared" si="291"/>
        <v>0</v>
      </c>
      <c r="DB638" s="115">
        <f t="shared" si="291"/>
        <v>0</v>
      </c>
      <c r="DC638" s="115">
        <f t="shared" si="291"/>
        <v>0</v>
      </c>
      <c r="DD638" s="115">
        <f t="shared" si="291"/>
        <v>0</v>
      </c>
      <c r="DE638" s="115">
        <f t="shared" si="291"/>
        <v>0</v>
      </c>
      <c r="DF638" s="115">
        <f t="shared" si="291"/>
        <v>0</v>
      </c>
      <c r="DG638" s="115">
        <f t="shared" si="291"/>
        <v>478263.32</v>
      </c>
      <c r="DH638" s="115">
        <f t="shared" si="291"/>
        <v>0</v>
      </c>
      <c r="DI638" s="115">
        <f t="shared" si="291"/>
        <v>0</v>
      </c>
      <c r="DJ638" s="115">
        <f t="shared" si="291"/>
        <v>0</v>
      </c>
      <c r="DK638" s="115">
        <f t="shared" si="291"/>
        <v>0</v>
      </c>
      <c r="DL638" s="115">
        <f t="shared" si="291"/>
        <v>0</v>
      </c>
      <c r="DM638" s="115">
        <f t="shared" si="291"/>
        <v>370000.99</v>
      </c>
      <c r="DN638" s="115">
        <f t="shared" si="291"/>
        <v>35000</v>
      </c>
      <c r="DO638" s="115">
        <f t="shared" si="291"/>
        <v>0</v>
      </c>
      <c r="DP638" s="115">
        <f t="shared" si="291"/>
        <v>0</v>
      </c>
      <c r="DQ638" s="115">
        <f t="shared" si="291"/>
        <v>0</v>
      </c>
      <c r="DR638" s="115">
        <f t="shared" si="291"/>
        <v>0</v>
      </c>
      <c r="DS638" s="115">
        <f t="shared" si="291"/>
        <v>0</v>
      </c>
      <c r="DT638" s="115">
        <f t="shared" si="291"/>
        <v>0</v>
      </c>
      <c r="DU638" s="115">
        <f t="shared" si="291"/>
        <v>0</v>
      </c>
      <c r="DV638" s="115">
        <f t="shared" si="291"/>
        <v>0</v>
      </c>
      <c r="DW638" s="115">
        <f t="shared" si="291"/>
        <v>0</v>
      </c>
      <c r="DX638" s="115">
        <f t="shared" si="291"/>
        <v>0</v>
      </c>
      <c r="DY638" s="115">
        <f t="shared" si="291"/>
        <v>0</v>
      </c>
      <c r="DZ638" s="115">
        <f t="shared" si="291"/>
        <v>0</v>
      </c>
      <c r="EA638" s="115">
        <f t="shared" si="291"/>
        <v>0</v>
      </c>
      <c r="EB638" s="115">
        <f t="shared" si="291"/>
        <v>0</v>
      </c>
      <c r="EC638" s="115">
        <f t="shared" ref="EC638:FH638" si="292">SUBTOTAL(9,EC626:EC637)</f>
        <v>0</v>
      </c>
      <c r="ED638" s="115">
        <f t="shared" si="292"/>
        <v>111415.3</v>
      </c>
      <c r="EE638" s="115">
        <f t="shared" si="292"/>
        <v>0</v>
      </c>
      <c r="EF638" s="115">
        <f t="shared" si="292"/>
        <v>0</v>
      </c>
      <c r="EG638" s="115">
        <f t="shared" si="292"/>
        <v>94774.95</v>
      </c>
      <c r="EH638" s="115">
        <f t="shared" si="292"/>
        <v>0</v>
      </c>
      <c r="EI638" s="115">
        <f t="shared" si="292"/>
        <v>0</v>
      </c>
      <c r="EJ638" s="115">
        <f t="shared" si="292"/>
        <v>0</v>
      </c>
      <c r="EK638" s="115">
        <f t="shared" si="292"/>
        <v>0</v>
      </c>
      <c r="EL638" s="115">
        <f t="shared" si="292"/>
        <v>0</v>
      </c>
      <c r="EM638" s="115">
        <f t="shared" si="292"/>
        <v>0</v>
      </c>
      <c r="EN638" s="115">
        <f t="shared" si="292"/>
        <v>0</v>
      </c>
      <c r="EO638" s="115">
        <f t="shared" si="292"/>
        <v>0</v>
      </c>
      <c r="EP638" s="115">
        <f t="shared" si="292"/>
        <v>114317.12</v>
      </c>
      <c r="EQ638" s="115">
        <f t="shared" si="292"/>
        <v>0</v>
      </c>
      <c r="ER638" s="115">
        <f t="shared" si="292"/>
        <v>0</v>
      </c>
      <c r="ES638" s="115">
        <f t="shared" si="292"/>
        <v>0</v>
      </c>
      <c r="ET638" s="115">
        <f t="shared" si="292"/>
        <v>0</v>
      </c>
      <c r="EU638" s="115">
        <f t="shared" si="292"/>
        <v>0</v>
      </c>
      <c r="EV638" s="115">
        <f t="shared" si="292"/>
        <v>58199.91</v>
      </c>
      <c r="EW638" s="115">
        <f t="shared" si="292"/>
        <v>0</v>
      </c>
      <c r="EX638" s="115">
        <f t="shared" si="292"/>
        <v>131316.88</v>
      </c>
      <c r="EY638" s="115">
        <f t="shared" si="292"/>
        <v>0</v>
      </c>
      <c r="EZ638" s="115">
        <f t="shared" si="292"/>
        <v>0</v>
      </c>
      <c r="FA638" s="115">
        <f t="shared" si="292"/>
        <v>21981.57</v>
      </c>
      <c r="FB638" s="115">
        <f t="shared" si="292"/>
        <v>33549.75</v>
      </c>
      <c r="FC638" s="115">
        <f t="shared" si="292"/>
        <v>0</v>
      </c>
      <c r="FD638" s="115">
        <f t="shared" si="292"/>
        <v>25000</v>
      </c>
      <c r="FE638" s="115">
        <f t="shared" si="292"/>
        <v>25474.78</v>
      </c>
      <c r="FF638" s="115">
        <f t="shared" si="292"/>
        <v>0</v>
      </c>
      <c r="FG638" s="115">
        <f t="shared" si="292"/>
        <v>0</v>
      </c>
      <c r="FH638" s="115">
        <f t="shared" si="292"/>
        <v>0</v>
      </c>
      <c r="FI638" s="115">
        <f t="shared" ref="FI638:GI638" si="293">SUBTOTAL(9,FI626:FI637)</f>
        <v>0</v>
      </c>
      <c r="FJ638" s="115">
        <f t="shared" si="293"/>
        <v>0</v>
      </c>
      <c r="FK638" s="115">
        <f t="shared" si="293"/>
        <v>0</v>
      </c>
      <c r="FL638" s="115">
        <f t="shared" si="293"/>
        <v>63661</v>
      </c>
      <c r="FM638" s="115">
        <f t="shared" si="293"/>
        <v>0</v>
      </c>
      <c r="FN638" s="115">
        <f t="shared" si="293"/>
        <v>0</v>
      </c>
      <c r="FO638" s="115">
        <f t="shared" si="293"/>
        <v>0</v>
      </c>
      <c r="FP638" s="115">
        <f t="shared" si="293"/>
        <v>46250</v>
      </c>
      <c r="FQ638" s="115">
        <f t="shared" si="293"/>
        <v>42020.68</v>
      </c>
      <c r="FR638" s="115">
        <f t="shared" si="293"/>
        <v>0</v>
      </c>
      <c r="FS638" s="115">
        <f t="shared" si="293"/>
        <v>0</v>
      </c>
      <c r="FT638" s="115">
        <f t="shared" si="293"/>
        <v>0</v>
      </c>
      <c r="FU638" s="115">
        <f t="shared" si="293"/>
        <v>0</v>
      </c>
      <c r="FV638" s="115">
        <f t="shared" si="293"/>
        <v>0</v>
      </c>
      <c r="FW638" s="115">
        <f t="shared" si="293"/>
        <v>0</v>
      </c>
      <c r="FX638" s="115">
        <f t="shared" si="293"/>
        <v>0</v>
      </c>
      <c r="FY638" s="115">
        <f t="shared" si="293"/>
        <v>0</v>
      </c>
      <c r="FZ638" s="115">
        <f t="shared" si="293"/>
        <v>0</v>
      </c>
      <c r="GA638" s="115">
        <f t="shared" si="293"/>
        <v>0</v>
      </c>
      <c r="GB638" s="115">
        <f t="shared" si="293"/>
        <v>0</v>
      </c>
      <c r="GC638" s="115">
        <f t="shared" si="293"/>
        <v>0</v>
      </c>
      <c r="GD638" s="115">
        <f t="shared" si="293"/>
        <v>0</v>
      </c>
      <c r="GE638" s="115">
        <f t="shared" si="293"/>
        <v>0</v>
      </c>
      <c r="GF638" s="115">
        <f t="shared" si="293"/>
        <v>0</v>
      </c>
      <c r="GG638" s="115">
        <f t="shared" si="293"/>
        <v>0</v>
      </c>
      <c r="GH638" s="115">
        <f t="shared" si="293"/>
        <v>0</v>
      </c>
      <c r="GI638" s="115">
        <f t="shared" si="293"/>
        <v>6131221.8700000001</v>
      </c>
    </row>
    <row r="639" spans="1:191" ht="10.5" thickTop="1"/>
    <row r="640" spans="1:191" ht="10.5">
      <c r="A640" s="7" t="s">
        <v>687</v>
      </c>
      <c r="B640" s="726" t="s">
        <v>688</v>
      </c>
      <c r="C640" s="726"/>
      <c r="D640" s="72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  <c r="AA640" s="116"/>
      <c r="AB640" s="116"/>
      <c r="AC640" s="116"/>
      <c r="AD640" s="116"/>
      <c r="AE640" s="116"/>
      <c r="AF640" s="116"/>
      <c r="AG640" s="116"/>
      <c r="AH640" s="116"/>
      <c r="AI640" s="116"/>
      <c r="AJ640" s="116"/>
      <c r="AK640" s="116"/>
      <c r="AL640" s="116"/>
      <c r="AM640" s="116"/>
      <c r="AN640" s="116"/>
      <c r="AO640" s="116"/>
      <c r="AP640" s="116"/>
      <c r="AQ640" s="116"/>
      <c r="AR640" s="116"/>
      <c r="AS640" s="116"/>
      <c r="AT640" s="116"/>
      <c r="AU640" s="116"/>
      <c r="AV640" s="116"/>
      <c r="AW640" s="116"/>
      <c r="AX640" s="116"/>
      <c r="AY640" s="116"/>
      <c r="AZ640" s="116"/>
      <c r="BA640" s="116"/>
      <c r="BB640" s="116"/>
      <c r="BC640" s="116"/>
      <c r="BD640" s="116"/>
      <c r="BE640" s="116"/>
      <c r="BF640" s="116"/>
      <c r="BG640" s="116"/>
      <c r="BH640" s="116"/>
      <c r="BI640" s="116"/>
      <c r="BJ640" s="116"/>
      <c r="BK640" s="116"/>
      <c r="BL640" s="116"/>
      <c r="BM640" s="116"/>
      <c r="BN640" s="116"/>
      <c r="BO640" s="116"/>
      <c r="BP640" s="116"/>
      <c r="BQ640" s="116"/>
      <c r="BR640" s="116"/>
      <c r="BS640" s="116"/>
      <c r="BT640" s="116"/>
      <c r="BU640" s="116"/>
      <c r="BV640" s="116"/>
      <c r="BW640" s="116"/>
      <c r="BX640" s="116"/>
      <c r="BY640" s="116"/>
      <c r="BZ640" s="116"/>
      <c r="CA640" s="116"/>
      <c r="CB640" s="116"/>
      <c r="CC640" s="116"/>
      <c r="CD640" s="116"/>
      <c r="CE640" s="116"/>
      <c r="CF640" s="116"/>
      <c r="CG640" s="116"/>
      <c r="CH640" s="116"/>
      <c r="CI640" s="116"/>
      <c r="CJ640" s="116"/>
      <c r="CK640" s="116"/>
      <c r="CL640" s="116"/>
      <c r="CM640" s="116"/>
      <c r="CN640" s="116"/>
      <c r="CO640" s="116"/>
      <c r="CP640" s="116"/>
      <c r="CQ640" s="116"/>
      <c r="CR640" s="116"/>
      <c r="CS640" s="116"/>
      <c r="CT640" s="116"/>
      <c r="CU640" s="116"/>
      <c r="CV640" s="116"/>
      <c r="CW640" s="116"/>
      <c r="CX640" s="116"/>
      <c r="CY640" s="116"/>
      <c r="CZ640" s="116"/>
      <c r="DA640" s="116"/>
      <c r="DB640" s="116"/>
      <c r="DC640" s="116"/>
      <c r="DD640" s="116"/>
      <c r="DE640" s="116"/>
      <c r="DF640" s="116"/>
      <c r="DG640" s="116"/>
      <c r="DH640" s="116"/>
      <c r="DI640" s="116"/>
      <c r="DJ640" s="116"/>
      <c r="DK640" s="116"/>
      <c r="DL640" s="116"/>
      <c r="DM640" s="116"/>
      <c r="DN640" s="116"/>
      <c r="DO640" s="116"/>
      <c r="DP640" s="116"/>
      <c r="DQ640" s="116"/>
      <c r="DR640" s="116"/>
      <c r="DS640" s="116"/>
      <c r="DT640" s="116"/>
      <c r="DU640" s="116"/>
      <c r="DV640" s="116"/>
      <c r="DW640" s="116"/>
      <c r="DX640" s="116"/>
      <c r="DY640" s="116"/>
      <c r="DZ640" s="116"/>
      <c r="EA640" s="116"/>
      <c r="EB640" s="116"/>
      <c r="EC640" s="116"/>
      <c r="ED640" s="116"/>
      <c r="EE640" s="116"/>
      <c r="EF640" s="116"/>
      <c r="EG640" s="116"/>
      <c r="EH640" s="116"/>
      <c r="EI640" s="116"/>
      <c r="EJ640" s="116"/>
      <c r="EK640" s="116"/>
      <c r="EL640" s="116"/>
      <c r="EM640" s="116"/>
      <c r="EN640" s="116"/>
      <c r="EO640" s="116"/>
      <c r="EP640" s="116"/>
      <c r="EQ640" s="116"/>
      <c r="ER640" s="116"/>
      <c r="ES640" s="116"/>
      <c r="ET640" s="116"/>
      <c r="EU640" s="116"/>
      <c r="EV640" s="116"/>
      <c r="EW640" s="116"/>
      <c r="EX640" s="116"/>
      <c r="EY640" s="116"/>
      <c r="EZ640" s="116"/>
      <c r="FA640" s="116"/>
      <c r="FB640" s="116"/>
      <c r="FC640" s="116"/>
      <c r="FD640" s="116"/>
      <c r="FE640" s="116"/>
      <c r="FF640" s="116"/>
      <c r="FG640" s="116"/>
      <c r="FH640" s="116"/>
      <c r="FI640" s="116"/>
      <c r="FJ640" s="116"/>
      <c r="FK640" s="116"/>
      <c r="FL640" s="116"/>
      <c r="FM640" s="116"/>
      <c r="FN640" s="116"/>
      <c r="FO640" s="116"/>
      <c r="FP640" s="116"/>
      <c r="FQ640" s="116"/>
      <c r="FR640" s="116"/>
      <c r="FS640" s="116"/>
      <c r="FT640" s="116"/>
      <c r="FU640" s="116"/>
      <c r="FV640" s="116"/>
      <c r="FW640" s="116"/>
      <c r="FX640" s="116"/>
      <c r="FY640" s="116"/>
      <c r="FZ640" s="116"/>
      <c r="GA640" s="116"/>
      <c r="GB640" s="116"/>
      <c r="GC640" s="116"/>
      <c r="GD640" s="116"/>
      <c r="GE640" s="116"/>
      <c r="GF640" s="116"/>
      <c r="GG640" s="116"/>
      <c r="GH640" s="116"/>
      <c r="GI640" s="116"/>
    </row>
    <row r="641" spans="1:191" ht="10.5">
      <c r="A641" s="726" t="s">
        <v>0</v>
      </c>
      <c r="B641" s="726"/>
      <c r="C641" s="8" t="s">
        <v>259</v>
      </c>
      <c r="D641" s="7" t="s">
        <v>260</v>
      </c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  <c r="AA641" s="116"/>
      <c r="AB641" s="116"/>
      <c r="AC641" s="116"/>
      <c r="AD641" s="116"/>
      <c r="AE641" s="116"/>
      <c r="AF641" s="116"/>
      <c r="AG641" s="116"/>
      <c r="AH641" s="116"/>
      <c r="AI641" s="116"/>
      <c r="AJ641" s="116"/>
      <c r="AK641" s="116"/>
      <c r="AL641" s="116"/>
      <c r="AM641" s="116"/>
      <c r="AN641" s="116"/>
      <c r="AO641" s="116"/>
      <c r="AP641" s="116"/>
      <c r="AQ641" s="116"/>
      <c r="AR641" s="116"/>
      <c r="AS641" s="116"/>
      <c r="AT641" s="116"/>
      <c r="AU641" s="116"/>
      <c r="AV641" s="116"/>
      <c r="AW641" s="116"/>
      <c r="AX641" s="116"/>
      <c r="AY641" s="116"/>
      <c r="AZ641" s="116"/>
      <c r="BA641" s="116"/>
      <c r="BB641" s="116"/>
      <c r="BC641" s="116"/>
      <c r="BD641" s="116"/>
      <c r="BE641" s="116"/>
      <c r="BF641" s="116"/>
      <c r="BG641" s="116"/>
      <c r="BH641" s="116"/>
      <c r="BI641" s="116"/>
      <c r="BJ641" s="116"/>
      <c r="BK641" s="116"/>
      <c r="BL641" s="116"/>
      <c r="BM641" s="116"/>
      <c r="BN641" s="116"/>
      <c r="BO641" s="116"/>
      <c r="BP641" s="116"/>
      <c r="BQ641" s="116"/>
      <c r="BR641" s="116"/>
      <c r="BS641" s="116"/>
      <c r="BT641" s="116"/>
      <c r="BU641" s="116"/>
      <c r="BV641" s="116"/>
      <c r="BW641" s="116"/>
      <c r="BX641" s="116"/>
      <c r="BY641" s="116"/>
      <c r="BZ641" s="116"/>
      <c r="CA641" s="116"/>
      <c r="CB641" s="116"/>
      <c r="CC641" s="116"/>
      <c r="CD641" s="116"/>
      <c r="CE641" s="116"/>
      <c r="CF641" s="116"/>
      <c r="CG641" s="116"/>
      <c r="CH641" s="116"/>
      <c r="CI641" s="116"/>
      <c r="CJ641" s="116"/>
      <c r="CK641" s="116"/>
      <c r="CL641" s="116"/>
      <c r="CM641" s="116"/>
      <c r="CN641" s="116"/>
      <c r="CO641" s="116"/>
      <c r="CP641" s="116"/>
      <c r="CQ641" s="116"/>
      <c r="CR641" s="116"/>
      <c r="CS641" s="116"/>
      <c r="CT641" s="116"/>
      <c r="CU641" s="116"/>
      <c r="CV641" s="116"/>
      <c r="CW641" s="116"/>
      <c r="CX641" s="116"/>
      <c r="CY641" s="116"/>
      <c r="CZ641" s="116"/>
      <c r="DA641" s="116"/>
      <c r="DB641" s="116"/>
      <c r="DC641" s="116"/>
      <c r="DD641" s="116"/>
      <c r="DE641" s="116"/>
      <c r="DF641" s="116"/>
      <c r="DG641" s="116"/>
      <c r="DH641" s="116"/>
      <c r="DI641" s="116"/>
      <c r="DJ641" s="116"/>
      <c r="DK641" s="116"/>
      <c r="DL641" s="116"/>
      <c r="DM641" s="116"/>
      <c r="DN641" s="116"/>
      <c r="DO641" s="116"/>
      <c r="DP641" s="116"/>
      <c r="DQ641" s="116"/>
      <c r="DR641" s="116"/>
      <c r="DS641" s="116"/>
      <c r="DT641" s="116"/>
      <c r="DU641" s="116"/>
      <c r="DV641" s="116"/>
      <c r="DW641" s="116"/>
      <c r="DX641" s="116"/>
      <c r="DY641" s="116"/>
      <c r="DZ641" s="116"/>
      <c r="EA641" s="116"/>
      <c r="EB641" s="116"/>
      <c r="EC641" s="116"/>
      <c r="ED641" s="116"/>
      <c r="EE641" s="116"/>
      <c r="EF641" s="116"/>
      <c r="EG641" s="116"/>
      <c r="EH641" s="116"/>
      <c r="EI641" s="116"/>
      <c r="EJ641" s="116"/>
      <c r="EK641" s="116"/>
      <c r="EL641" s="116"/>
      <c r="EM641" s="116"/>
      <c r="EN641" s="116"/>
      <c r="EO641" s="116"/>
      <c r="EP641" s="116"/>
      <c r="EQ641" s="116"/>
      <c r="ER641" s="116"/>
      <c r="ES641" s="116"/>
      <c r="ET641" s="116"/>
      <c r="EU641" s="116"/>
      <c r="EV641" s="116"/>
      <c r="EW641" s="116"/>
      <c r="EX641" s="116"/>
      <c r="EY641" s="116"/>
      <c r="EZ641" s="116"/>
      <c r="FA641" s="116"/>
      <c r="FB641" s="116"/>
      <c r="FC641" s="116"/>
      <c r="FD641" s="116"/>
      <c r="FE641" s="116"/>
      <c r="FF641" s="116"/>
      <c r="FG641" s="116"/>
      <c r="FH641" s="116"/>
      <c r="FI641" s="116"/>
      <c r="FJ641" s="116"/>
      <c r="FK641" s="116"/>
      <c r="FL641" s="116"/>
      <c r="FM641" s="116"/>
      <c r="FN641" s="116"/>
      <c r="FO641" s="116"/>
      <c r="FP641" s="116"/>
      <c r="FQ641" s="116"/>
      <c r="FR641" s="116"/>
      <c r="FS641" s="116"/>
      <c r="FT641" s="116"/>
      <c r="FU641" s="116"/>
      <c r="FV641" s="116"/>
      <c r="FW641" s="116"/>
      <c r="FX641" s="116"/>
      <c r="FY641" s="116"/>
      <c r="FZ641" s="116"/>
      <c r="GA641" s="116"/>
      <c r="GB641" s="116"/>
      <c r="GC641" s="116"/>
      <c r="GD641" s="116"/>
      <c r="GE641" s="116"/>
      <c r="GF641" s="116"/>
      <c r="GG641" s="116"/>
      <c r="GH641" s="116"/>
      <c r="GI641" s="116"/>
    </row>
    <row r="642" spans="1:191">
      <c r="A642" s="727" t="s">
        <v>0</v>
      </c>
      <c r="B642" s="727"/>
      <c r="C642" s="9" t="s">
        <v>689</v>
      </c>
      <c r="D642" t="s">
        <v>690</v>
      </c>
      <c r="E642" s="113">
        <v>0</v>
      </c>
      <c r="F642" s="113">
        <v>0</v>
      </c>
      <c r="G642" s="113">
        <v>0</v>
      </c>
      <c r="H642" s="113">
        <v>0</v>
      </c>
      <c r="I642" s="113">
        <v>3206102</v>
      </c>
      <c r="J642" s="113">
        <v>0</v>
      </c>
      <c r="K642" s="113">
        <v>0</v>
      </c>
      <c r="L642" s="113">
        <v>0</v>
      </c>
      <c r="M642" s="113">
        <v>0</v>
      </c>
      <c r="N642" s="113">
        <v>0</v>
      </c>
      <c r="O642" s="113">
        <v>0</v>
      </c>
      <c r="P642" s="113">
        <v>0</v>
      </c>
      <c r="Q642" s="113">
        <v>0</v>
      </c>
      <c r="R642" s="113">
        <v>0</v>
      </c>
      <c r="S642" s="113">
        <v>0</v>
      </c>
      <c r="T642" s="113">
        <v>0</v>
      </c>
      <c r="U642" s="113">
        <v>0</v>
      </c>
      <c r="V642" s="113">
        <v>0</v>
      </c>
      <c r="W642" s="113">
        <v>0</v>
      </c>
      <c r="X642" s="113">
        <v>0</v>
      </c>
      <c r="Y642" s="113">
        <v>0</v>
      </c>
      <c r="Z642" s="113">
        <v>27056</v>
      </c>
      <c r="AA642" s="113">
        <v>0</v>
      </c>
      <c r="AB642" s="113">
        <v>0</v>
      </c>
      <c r="AC642" s="113">
        <v>0</v>
      </c>
      <c r="AD642" s="113">
        <v>0</v>
      </c>
      <c r="AE642" s="113">
        <v>0</v>
      </c>
      <c r="AF642" s="113">
        <v>0</v>
      </c>
      <c r="AG642" s="113">
        <v>0</v>
      </c>
      <c r="AH642" s="113">
        <v>0</v>
      </c>
      <c r="AI642" s="113">
        <v>0</v>
      </c>
      <c r="AJ642" s="113">
        <v>0</v>
      </c>
      <c r="AK642" s="113">
        <v>0</v>
      </c>
      <c r="AL642" s="113">
        <v>0</v>
      </c>
      <c r="AM642" s="113">
        <v>0</v>
      </c>
      <c r="AN642" s="113">
        <v>0</v>
      </c>
      <c r="AO642" s="113">
        <v>0</v>
      </c>
      <c r="AP642" s="113">
        <v>0</v>
      </c>
      <c r="AQ642" s="113">
        <v>0</v>
      </c>
      <c r="AR642" s="113">
        <v>4757</v>
      </c>
      <c r="AS642" s="113">
        <v>0</v>
      </c>
      <c r="AT642" s="113">
        <v>0</v>
      </c>
      <c r="AU642" s="113">
        <v>0</v>
      </c>
      <c r="AV642" s="113">
        <v>0</v>
      </c>
      <c r="AW642" s="113">
        <v>0</v>
      </c>
      <c r="AX642" s="113">
        <v>0</v>
      </c>
      <c r="AY642" s="113">
        <v>0</v>
      </c>
      <c r="AZ642" s="113">
        <v>0</v>
      </c>
      <c r="BA642" s="113">
        <v>0</v>
      </c>
      <c r="BB642" s="113">
        <v>0</v>
      </c>
      <c r="BC642" s="113">
        <v>46970</v>
      </c>
      <c r="BD642" s="113">
        <v>0</v>
      </c>
      <c r="BE642" s="113">
        <v>0</v>
      </c>
      <c r="BF642" s="113">
        <v>0</v>
      </c>
      <c r="BG642" s="113">
        <v>0</v>
      </c>
      <c r="BH642" s="113">
        <v>0</v>
      </c>
      <c r="BI642" s="113">
        <v>0</v>
      </c>
      <c r="BJ642" s="113">
        <v>0</v>
      </c>
      <c r="BK642" s="113">
        <v>0</v>
      </c>
      <c r="BL642" s="113">
        <v>0</v>
      </c>
      <c r="BM642" s="113">
        <v>0</v>
      </c>
      <c r="BN642" s="113">
        <v>0</v>
      </c>
      <c r="BO642" s="113">
        <v>0</v>
      </c>
      <c r="BP642" s="113">
        <v>0</v>
      </c>
      <c r="BQ642" s="113">
        <v>1951</v>
      </c>
      <c r="BR642" s="113">
        <v>0</v>
      </c>
      <c r="BS642" s="113">
        <v>0</v>
      </c>
      <c r="BT642" s="113">
        <v>0</v>
      </c>
      <c r="BU642" s="113">
        <v>0</v>
      </c>
      <c r="BV642" s="113">
        <v>0</v>
      </c>
      <c r="BW642" s="113">
        <v>0</v>
      </c>
      <c r="BX642" s="113">
        <v>0</v>
      </c>
      <c r="BY642" s="113">
        <v>0</v>
      </c>
      <c r="BZ642" s="113">
        <v>0</v>
      </c>
      <c r="CA642" s="113">
        <v>0</v>
      </c>
      <c r="CB642" s="113">
        <v>0</v>
      </c>
      <c r="CC642" s="113">
        <v>0</v>
      </c>
      <c r="CD642" s="113">
        <v>0</v>
      </c>
      <c r="CE642" s="113">
        <v>0</v>
      </c>
      <c r="CF642" s="113">
        <v>0</v>
      </c>
      <c r="CG642" s="113">
        <v>0</v>
      </c>
      <c r="CH642" s="113">
        <v>0</v>
      </c>
      <c r="CI642" s="113">
        <v>0</v>
      </c>
      <c r="CJ642" s="113">
        <v>0</v>
      </c>
      <c r="CK642" s="113">
        <v>0</v>
      </c>
      <c r="CL642" s="113">
        <v>0</v>
      </c>
      <c r="CM642" s="113">
        <v>0</v>
      </c>
      <c r="CN642" s="113">
        <v>0</v>
      </c>
      <c r="CO642" s="113">
        <v>0</v>
      </c>
      <c r="CP642" s="113">
        <v>0</v>
      </c>
      <c r="CQ642" s="113">
        <v>0</v>
      </c>
      <c r="CR642" s="113">
        <v>0</v>
      </c>
      <c r="CS642" s="113">
        <v>0</v>
      </c>
      <c r="CT642" s="113">
        <v>0</v>
      </c>
      <c r="CU642" s="113">
        <v>0</v>
      </c>
      <c r="CV642" s="113">
        <v>0</v>
      </c>
      <c r="CW642" s="113">
        <v>0</v>
      </c>
      <c r="CX642" s="113">
        <v>0</v>
      </c>
      <c r="CY642" s="113">
        <v>0</v>
      </c>
      <c r="CZ642" s="113">
        <v>0</v>
      </c>
      <c r="DA642" s="113">
        <v>0</v>
      </c>
      <c r="DB642" s="113">
        <v>0</v>
      </c>
      <c r="DC642" s="113">
        <v>0</v>
      </c>
      <c r="DD642" s="113">
        <v>0</v>
      </c>
      <c r="DE642" s="113">
        <v>0</v>
      </c>
      <c r="DF642" s="113">
        <v>0</v>
      </c>
      <c r="DG642" s="113">
        <v>0</v>
      </c>
      <c r="DH642" s="113">
        <v>0</v>
      </c>
      <c r="DI642" s="113">
        <v>0</v>
      </c>
      <c r="DJ642" s="113">
        <v>0</v>
      </c>
      <c r="DK642" s="113">
        <v>0</v>
      </c>
      <c r="DL642" s="113">
        <v>0</v>
      </c>
      <c r="DM642" s="113">
        <v>0</v>
      </c>
      <c r="DN642" s="113">
        <v>0</v>
      </c>
      <c r="DO642" s="113">
        <v>0</v>
      </c>
      <c r="DP642" s="113">
        <v>0</v>
      </c>
      <c r="DQ642" s="113">
        <v>0</v>
      </c>
      <c r="DR642" s="113">
        <v>0</v>
      </c>
      <c r="DS642" s="113">
        <v>0</v>
      </c>
      <c r="DT642" s="113">
        <v>0</v>
      </c>
      <c r="DU642" s="113">
        <v>0</v>
      </c>
      <c r="DV642" s="113">
        <v>0</v>
      </c>
      <c r="DW642" s="113">
        <v>0</v>
      </c>
      <c r="DX642" s="113">
        <v>0</v>
      </c>
      <c r="DY642" s="113">
        <v>0</v>
      </c>
      <c r="DZ642" s="113">
        <v>0</v>
      </c>
      <c r="EA642" s="113">
        <v>0</v>
      </c>
      <c r="EB642" s="113">
        <v>0</v>
      </c>
      <c r="EC642" s="113">
        <v>0</v>
      </c>
      <c r="ED642" s="113">
        <v>0</v>
      </c>
      <c r="EE642" s="113">
        <v>0</v>
      </c>
      <c r="EF642" s="113">
        <v>0</v>
      </c>
      <c r="EG642" s="113">
        <v>0</v>
      </c>
      <c r="EH642" s="113">
        <v>0</v>
      </c>
      <c r="EI642" s="113">
        <v>0</v>
      </c>
      <c r="EJ642" s="113">
        <v>0</v>
      </c>
      <c r="EK642" s="113">
        <v>0</v>
      </c>
      <c r="EL642" s="113">
        <v>0</v>
      </c>
      <c r="EM642" s="113">
        <v>0</v>
      </c>
      <c r="EN642" s="113">
        <v>0</v>
      </c>
      <c r="EO642" s="113">
        <v>349</v>
      </c>
      <c r="EP642" s="113">
        <v>0</v>
      </c>
      <c r="EQ642" s="113">
        <v>9514</v>
      </c>
      <c r="ER642" s="113">
        <v>0</v>
      </c>
      <c r="ES642" s="113">
        <v>0</v>
      </c>
      <c r="ET642" s="113">
        <v>0</v>
      </c>
      <c r="EU642" s="113">
        <v>0</v>
      </c>
      <c r="EV642" s="113">
        <v>0</v>
      </c>
      <c r="EW642" s="113">
        <v>0</v>
      </c>
      <c r="EX642" s="113">
        <v>0</v>
      </c>
      <c r="EY642" s="113">
        <v>0</v>
      </c>
      <c r="EZ642" s="113">
        <v>0</v>
      </c>
      <c r="FA642" s="113">
        <v>0</v>
      </c>
      <c r="FB642" s="113">
        <v>0</v>
      </c>
      <c r="FC642" s="113">
        <v>0</v>
      </c>
      <c r="FD642" s="113">
        <v>0</v>
      </c>
      <c r="FE642" s="113">
        <v>0</v>
      </c>
      <c r="FF642" s="113">
        <v>0</v>
      </c>
      <c r="FG642" s="113">
        <v>0</v>
      </c>
      <c r="FH642" s="113">
        <v>0</v>
      </c>
      <c r="FI642" s="113">
        <v>0</v>
      </c>
      <c r="FJ642" s="113">
        <v>0</v>
      </c>
      <c r="FK642" s="113">
        <v>0</v>
      </c>
      <c r="FL642" s="113">
        <v>0</v>
      </c>
      <c r="FM642" s="113">
        <v>0</v>
      </c>
      <c r="FN642" s="113">
        <v>0</v>
      </c>
      <c r="FO642" s="113">
        <v>0</v>
      </c>
      <c r="FP642" s="113">
        <v>0</v>
      </c>
      <c r="FQ642" s="113">
        <v>0</v>
      </c>
      <c r="FR642" s="113">
        <v>0</v>
      </c>
      <c r="FS642" s="113">
        <v>0</v>
      </c>
      <c r="FT642" s="113">
        <v>0</v>
      </c>
      <c r="FU642" s="113">
        <v>0</v>
      </c>
      <c r="FV642" s="113">
        <v>0</v>
      </c>
      <c r="FW642" s="113">
        <v>0</v>
      </c>
      <c r="FX642" s="113">
        <v>0</v>
      </c>
      <c r="FY642" s="113">
        <v>0</v>
      </c>
      <c r="FZ642" s="113">
        <v>0</v>
      </c>
      <c r="GA642" s="113">
        <v>0</v>
      </c>
      <c r="GB642" s="113">
        <v>0</v>
      </c>
      <c r="GC642" s="113">
        <v>0</v>
      </c>
      <c r="GD642" s="113">
        <v>0</v>
      </c>
      <c r="GE642" s="113">
        <v>0</v>
      </c>
      <c r="GF642" s="113">
        <v>0</v>
      </c>
      <c r="GG642" s="113">
        <v>0</v>
      </c>
      <c r="GH642" s="113">
        <v>0</v>
      </c>
      <c r="GI642" s="113">
        <f>SUM(E642:GH642)</f>
        <v>3296699</v>
      </c>
    </row>
    <row r="643" spans="1:191" ht="11" thickBot="1">
      <c r="A643" s="725" t="s">
        <v>0</v>
      </c>
      <c r="B643" s="725"/>
      <c r="C643" s="11" t="s">
        <v>259</v>
      </c>
      <c r="D643" s="10" t="s">
        <v>273</v>
      </c>
      <c r="E643" s="115">
        <f t="shared" ref="E643:AJ643" si="294">SUBTOTAL(9,E641:E642)</f>
        <v>0</v>
      </c>
      <c r="F643" s="115">
        <f t="shared" si="294"/>
        <v>0</v>
      </c>
      <c r="G643" s="115">
        <f t="shared" si="294"/>
        <v>0</v>
      </c>
      <c r="H643" s="115">
        <f t="shared" si="294"/>
        <v>0</v>
      </c>
      <c r="I643" s="115">
        <f t="shared" si="294"/>
        <v>3206102</v>
      </c>
      <c r="J643" s="115">
        <f t="shared" si="294"/>
        <v>0</v>
      </c>
      <c r="K643" s="115">
        <f t="shared" si="294"/>
        <v>0</v>
      </c>
      <c r="L643" s="115">
        <f t="shared" si="294"/>
        <v>0</v>
      </c>
      <c r="M643" s="115">
        <f t="shared" si="294"/>
        <v>0</v>
      </c>
      <c r="N643" s="115">
        <f t="shared" si="294"/>
        <v>0</v>
      </c>
      <c r="O643" s="115">
        <f t="shared" si="294"/>
        <v>0</v>
      </c>
      <c r="P643" s="115">
        <f t="shared" si="294"/>
        <v>0</v>
      </c>
      <c r="Q643" s="115">
        <f t="shared" si="294"/>
        <v>0</v>
      </c>
      <c r="R643" s="115">
        <f t="shared" si="294"/>
        <v>0</v>
      </c>
      <c r="S643" s="115">
        <f t="shared" si="294"/>
        <v>0</v>
      </c>
      <c r="T643" s="115">
        <f t="shared" si="294"/>
        <v>0</v>
      </c>
      <c r="U643" s="115">
        <f t="shared" si="294"/>
        <v>0</v>
      </c>
      <c r="V643" s="115">
        <f t="shared" si="294"/>
        <v>0</v>
      </c>
      <c r="W643" s="115">
        <f t="shared" si="294"/>
        <v>0</v>
      </c>
      <c r="X643" s="115">
        <f t="shared" si="294"/>
        <v>0</v>
      </c>
      <c r="Y643" s="115">
        <f t="shared" si="294"/>
        <v>0</v>
      </c>
      <c r="Z643" s="115">
        <f t="shared" si="294"/>
        <v>27056</v>
      </c>
      <c r="AA643" s="115">
        <f t="shared" si="294"/>
        <v>0</v>
      </c>
      <c r="AB643" s="115">
        <f t="shared" si="294"/>
        <v>0</v>
      </c>
      <c r="AC643" s="115">
        <f t="shared" si="294"/>
        <v>0</v>
      </c>
      <c r="AD643" s="115">
        <f t="shared" si="294"/>
        <v>0</v>
      </c>
      <c r="AE643" s="115">
        <f t="shared" si="294"/>
        <v>0</v>
      </c>
      <c r="AF643" s="115">
        <f t="shared" si="294"/>
        <v>0</v>
      </c>
      <c r="AG643" s="115">
        <f t="shared" si="294"/>
        <v>0</v>
      </c>
      <c r="AH643" s="115">
        <f t="shared" si="294"/>
        <v>0</v>
      </c>
      <c r="AI643" s="115">
        <f t="shared" si="294"/>
        <v>0</v>
      </c>
      <c r="AJ643" s="115">
        <f t="shared" si="294"/>
        <v>0</v>
      </c>
      <c r="AK643" s="115">
        <f t="shared" ref="AK643:BP643" si="295">SUBTOTAL(9,AK641:AK642)</f>
        <v>0</v>
      </c>
      <c r="AL643" s="115">
        <f t="shared" si="295"/>
        <v>0</v>
      </c>
      <c r="AM643" s="115">
        <f t="shared" si="295"/>
        <v>0</v>
      </c>
      <c r="AN643" s="115">
        <f t="shared" si="295"/>
        <v>0</v>
      </c>
      <c r="AO643" s="115">
        <f t="shared" si="295"/>
        <v>0</v>
      </c>
      <c r="AP643" s="115">
        <f t="shared" si="295"/>
        <v>0</v>
      </c>
      <c r="AQ643" s="115">
        <f t="shared" si="295"/>
        <v>0</v>
      </c>
      <c r="AR643" s="115">
        <f t="shared" si="295"/>
        <v>4757</v>
      </c>
      <c r="AS643" s="115">
        <f t="shared" si="295"/>
        <v>0</v>
      </c>
      <c r="AT643" s="115">
        <f t="shared" si="295"/>
        <v>0</v>
      </c>
      <c r="AU643" s="115">
        <f t="shared" si="295"/>
        <v>0</v>
      </c>
      <c r="AV643" s="115">
        <f t="shared" si="295"/>
        <v>0</v>
      </c>
      <c r="AW643" s="115">
        <f t="shared" si="295"/>
        <v>0</v>
      </c>
      <c r="AX643" s="115">
        <f t="shared" si="295"/>
        <v>0</v>
      </c>
      <c r="AY643" s="115">
        <f t="shared" si="295"/>
        <v>0</v>
      </c>
      <c r="AZ643" s="115">
        <f t="shared" si="295"/>
        <v>0</v>
      </c>
      <c r="BA643" s="115">
        <f t="shared" si="295"/>
        <v>0</v>
      </c>
      <c r="BB643" s="115">
        <f t="shared" si="295"/>
        <v>0</v>
      </c>
      <c r="BC643" s="115">
        <f t="shared" si="295"/>
        <v>46970</v>
      </c>
      <c r="BD643" s="115">
        <f t="shared" si="295"/>
        <v>0</v>
      </c>
      <c r="BE643" s="115">
        <f t="shared" si="295"/>
        <v>0</v>
      </c>
      <c r="BF643" s="115">
        <f t="shared" si="295"/>
        <v>0</v>
      </c>
      <c r="BG643" s="115">
        <f t="shared" si="295"/>
        <v>0</v>
      </c>
      <c r="BH643" s="115">
        <f t="shared" si="295"/>
        <v>0</v>
      </c>
      <c r="BI643" s="115">
        <f t="shared" si="295"/>
        <v>0</v>
      </c>
      <c r="BJ643" s="115">
        <f t="shared" si="295"/>
        <v>0</v>
      </c>
      <c r="BK643" s="115">
        <f t="shared" si="295"/>
        <v>0</v>
      </c>
      <c r="BL643" s="115">
        <f t="shared" si="295"/>
        <v>0</v>
      </c>
      <c r="BM643" s="115">
        <f t="shared" si="295"/>
        <v>0</v>
      </c>
      <c r="BN643" s="115">
        <f t="shared" si="295"/>
        <v>0</v>
      </c>
      <c r="BO643" s="115">
        <f t="shared" si="295"/>
        <v>0</v>
      </c>
      <c r="BP643" s="115">
        <f t="shared" si="295"/>
        <v>0</v>
      </c>
      <c r="BQ643" s="115">
        <f t="shared" ref="BQ643:CV643" si="296">SUBTOTAL(9,BQ641:BQ642)</f>
        <v>1951</v>
      </c>
      <c r="BR643" s="115">
        <f t="shared" si="296"/>
        <v>0</v>
      </c>
      <c r="BS643" s="115">
        <f t="shared" si="296"/>
        <v>0</v>
      </c>
      <c r="BT643" s="115">
        <f t="shared" si="296"/>
        <v>0</v>
      </c>
      <c r="BU643" s="115">
        <f t="shared" si="296"/>
        <v>0</v>
      </c>
      <c r="BV643" s="115">
        <f t="shared" si="296"/>
        <v>0</v>
      </c>
      <c r="BW643" s="115">
        <f t="shared" si="296"/>
        <v>0</v>
      </c>
      <c r="BX643" s="115">
        <f t="shared" si="296"/>
        <v>0</v>
      </c>
      <c r="BY643" s="115">
        <f t="shared" si="296"/>
        <v>0</v>
      </c>
      <c r="BZ643" s="115">
        <f t="shared" si="296"/>
        <v>0</v>
      </c>
      <c r="CA643" s="115">
        <f t="shared" si="296"/>
        <v>0</v>
      </c>
      <c r="CB643" s="115">
        <f t="shared" si="296"/>
        <v>0</v>
      </c>
      <c r="CC643" s="115">
        <f t="shared" si="296"/>
        <v>0</v>
      </c>
      <c r="CD643" s="115">
        <f t="shared" si="296"/>
        <v>0</v>
      </c>
      <c r="CE643" s="115">
        <f t="shared" si="296"/>
        <v>0</v>
      </c>
      <c r="CF643" s="115">
        <f t="shared" si="296"/>
        <v>0</v>
      </c>
      <c r="CG643" s="115">
        <f t="shared" si="296"/>
        <v>0</v>
      </c>
      <c r="CH643" s="115">
        <f t="shared" si="296"/>
        <v>0</v>
      </c>
      <c r="CI643" s="115">
        <f t="shared" si="296"/>
        <v>0</v>
      </c>
      <c r="CJ643" s="115">
        <f t="shared" si="296"/>
        <v>0</v>
      </c>
      <c r="CK643" s="115">
        <f t="shared" si="296"/>
        <v>0</v>
      </c>
      <c r="CL643" s="115">
        <f t="shared" si="296"/>
        <v>0</v>
      </c>
      <c r="CM643" s="115">
        <f t="shared" si="296"/>
        <v>0</v>
      </c>
      <c r="CN643" s="115">
        <f t="shared" si="296"/>
        <v>0</v>
      </c>
      <c r="CO643" s="115">
        <f t="shared" si="296"/>
        <v>0</v>
      </c>
      <c r="CP643" s="115">
        <f t="shared" si="296"/>
        <v>0</v>
      </c>
      <c r="CQ643" s="115">
        <f t="shared" si="296"/>
        <v>0</v>
      </c>
      <c r="CR643" s="115">
        <f t="shared" si="296"/>
        <v>0</v>
      </c>
      <c r="CS643" s="115">
        <f t="shared" si="296"/>
        <v>0</v>
      </c>
      <c r="CT643" s="115">
        <f t="shared" si="296"/>
        <v>0</v>
      </c>
      <c r="CU643" s="115">
        <f t="shared" si="296"/>
        <v>0</v>
      </c>
      <c r="CV643" s="115">
        <f t="shared" si="296"/>
        <v>0</v>
      </c>
      <c r="CW643" s="115">
        <f t="shared" ref="CW643:EB643" si="297">SUBTOTAL(9,CW641:CW642)</f>
        <v>0</v>
      </c>
      <c r="CX643" s="115">
        <f t="shared" si="297"/>
        <v>0</v>
      </c>
      <c r="CY643" s="115">
        <f t="shared" si="297"/>
        <v>0</v>
      </c>
      <c r="CZ643" s="115">
        <f t="shared" si="297"/>
        <v>0</v>
      </c>
      <c r="DA643" s="115">
        <f t="shared" si="297"/>
        <v>0</v>
      </c>
      <c r="DB643" s="115">
        <f t="shared" si="297"/>
        <v>0</v>
      </c>
      <c r="DC643" s="115">
        <f t="shared" si="297"/>
        <v>0</v>
      </c>
      <c r="DD643" s="115">
        <f t="shared" si="297"/>
        <v>0</v>
      </c>
      <c r="DE643" s="115">
        <f t="shared" si="297"/>
        <v>0</v>
      </c>
      <c r="DF643" s="115">
        <f t="shared" si="297"/>
        <v>0</v>
      </c>
      <c r="DG643" s="115">
        <f t="shared" si="297"/>
        <v>0</v>
      </c>
      <c r="DH643" s="115">
        <f t="shared" si="297"/>
        <v>0</v>
      </c>
      <c r="DI643" s="115">
        <f t="shared" si="297"/>
        <v>0</v>
      </c>
      <c r="DJ643" s="115">
        <f t="shared" si="297"/>
        <v>0</v>
      </c>
      <c r="DK643" s="115">
        <f t="shared" si="297"/>
        <v>0</v>
      </c>
      <c r="DL643" s="115">
        <f t="shared" si="297"/>
        <v>0</v>
      </c>
      <c r="DM643" s="115">
        <f t="shared" si="297"/>
        <v>0</v>
      </c>
      <c r="DN643" s="115">
        <f t="shared" si="297"/>
        <v>0</v>
      </c>
      <c r="DO643" s="115">
        <f t="shared" si="297"/>
        <v>0</v>
      </c>
      <c r="DP643" s="115">
        <f t="shared" si="297"/>
        <v>0</v>
      </c>
      <c r="DQ643" s="115">
        <f t="shared" si="297"/>
        <v>0</v>
      </c>
      <c r="DR643" s="115">
        <f t="shared" si="297"/>
        <v>0</v>
      </c>
      <c r="DS643" s="115">
        <f t="shared" si="297"/>
        <v>0</v>
      </c>
      <c r="DT643" s="115">
        <f t="shared" si="297"/>
        <v>0</v>
      </c>
      <c r="DU643" s="115">
        <f t="shared" si="297"/>
        <v>0</v>
      </c>
      <c r="DV643" s="115">
        <f t="shared" si="297"/>
        <v>0</v>
      </c>
      <c r="DW643" s="115">
        <f t="shared" si="297"/>
        <v>0</v>
      </c>
      <c r="DX643" s="115">
        <f t="shared" si="297"/>
        <v>0</v>
      </c>
      <c r="DY643" s="115">
        <f t="shared" si="297"/>
        <v>0</v>
      </c>
      <c r="DZ643" s="115">
        <f t="shared" si="297"/>
        <v>0</v>
      </c>
      <c r="EA643" s="115">
        <f t="shared" si="297"/>
        <v>0</v>
      </c>
      <c r="EB643" s="115">
        <f t="shared" si="297"/>
        <v>0</v>
      </c>
      <c r="EC643" s="115">
        <f t="shared" ref="EC643:FH643" si="298">SUBTOTAL(9,EC641:EC642)</f>
        <v>0</v>
      </c>
      <c r="ED643" s="115">
        <f t="shared" si="298"/>
        <v>0</v>
      </c>
      <c r="EE643" s="115">
        <f t="shared" si="298"/>
        <v>0</v>
      </c>
      <c r="EF643" s="115">
        <f t="shared" si="298"/>
        <v>0</v>
      </c>
      <c r="EG643" s="115">
        <f t="shared" si="298"/>
        <v>0</v>
      </c>
      <c r="EH643" s="115">
        <f t="shared" si="298"/>
        <v>0</v>
      </c>
      <c r="EI643" s="115">
        <f t="shared" si="298"/>
        <v>0</v>
      </c>
      <c r="EJ643" s="115">
        <f t="shared" si="298"/>
        <v>0</v>
      </c>
      <c r="EK643" s="115">
        <f t="shared" si="298"/>
        <v>0</v>
      </c>
      <c r="EL643" s="115">
        <f t="shared" si="298"/>
        <v>0</v>
      </c>
      <c r="EM643" s="115">
        <f t="shared" si="298"/>
        <v>0</v>
      </c>
      <c r="EN643" s="115">
        <f t="shared" si="298"/>
        <v>0</v>
      </c>
      <c r="EO643" s="115">
        <f t="shared" si="298"/>
        <v>349</v>
      </c>
      <c r="EP643" s="115">
        <f t="shared" si="298"/>
        <v>0</v>
      </c>
      <c r="EQ643" s="115">
        <f t="shared" si="298"/>
        <v>9514</v>
      </c>
      <c r="ER643" s="115">
        <f t="shared" si="298"/>
        <v>0</v>
      </c>
      <c r="ES643" s="115">
        <f t="shared" si="298"/>
        <v>0</v>
      </c>
      <c r="ET643" s="115">
        <f t="shared" si="298"/>
        <v>0</v>
      </c>
      <c r="EU643" s="115">
        <f t="shared" si="298"/>
        <v>0</v>
      </c>
      <c r="EV643" s="115">
        <f t="shared" si="298"/>
        <v>0</v>
      </c>
      <c r="EW643" s="115">
        <f t="shared" si="298"/>
        <v>0</v>
      </c>
      <c r="EX643" s="115">
        <f t="shared" si="298"/>
        <v>0</v>
      </c>
      <c r="EY643" s="115">
        <f t="shared" si="298"/>
        <v>0</v>
      </c>
      <c r="EZ643" s="115">
        <f t="shared" si="298"/>
        <v>0</v>
      </c>
      <c r="FA643" s="115">
        <f t="shared" si="298"/>
        <v>0</v>
      </c>
      <c r="FB643" s="115">
        <f t="shared" si="298"/>
        <v>0</v>
      </c>
      <c r="FC643" s="115">
        <f t="shared" si="298"/>
        <v>0</v>
      </c>
      <c r="FD643" s="115">
        <f t="shared" si="298"/>
        <v>0</v>
      </c>
      <c r="FE643" s="115">
        <f t="shared" si="298"/>
        <v>0</v>
      </c>
      <c r="FF643" s="115">
        <f t="shared" si="298"/>
        <v>0</v>
      </c>
      <c r="FG643" s="115">
        <f t="shared" si="298"/>
        <v>0</v>
      </c>
      <c r="FH643" s="115">
        <f t="shared" si="298"/>
        <v>0</v>
      </c>
      <c r="FI643" s="115">
        <f t="shared" ref="FI643:GI643" si="299">SUBTOTAL(9,FI641:FI642)</f>
        <v>0</v>
      </c>
      <c r="FJ643" s="115">
        <f t="shared" si="299"/>
        <v>0</v>
      </c>
      <c r="FK643" s="115">
        <f t="shared" si="299"/>
        <v>0</v>
      </c>
      <c r="FL643" s="115">
        <f t="shared" si="299"/>
        <v>0</v>
      </c>
      <c r="FM643" s="115">
        <f t="shared" si="299"/>
        <v>0</v>
      </c>
      <c r="FN643" s="115">
        <f t="shared" si="299"/>
        <v>0</v>
      </c>
      <c r="FO643" s="115">
        <f t="shared" si="299"/>
        <v>0</v>
      </c>
      <c r="FP643" s="115">
        <f t="shared" si="299"/>
        <v>0</v>
      </c>
      <c r="FQ643" s="115">
        <f t="shared" si="299"/>
        <v>0</v>
      </c>
      <c r="FR643" s="115">
        <f t="shared" si="299"/>
        <v>0</v>
      </c>
      <c r="FS643" s="115">
        <f t="shared" si="299"/>
        <v>0</v>
      </c>
      <c r="FT643" s="115">
        <f t="shared" si="299"/>
        <v>0</v>
      </c>
      <c r="FU643" s="115">
        <f t="shared" si="299"/>
        <v>0</v>
      </c>
      <c r="FV643" s="115">
        <f t="shared" si="299"/>
        <v>0</v>
      </c>
      <c r="FW643" s="115">
        <f t="shared" si="299"/>
        <v>0</v>
      </c>
      <c r="FX643" s="115">
        <f t="shared" si="299"/>
        <v>0</v>
      </c>
      <c r="FY643" s="115">
        <f t="shared" si="299"/>
        <v>0</v>
      </c>
      <c r="FZ643" s="115">
        <f t="shared" si="299"/>
        <v>0</v>
      </c>
      <c r="GA643" s="115">
        <f t="shared" si="299"/>
        <v>0</v>
      </c>
      <c r="GB643" s="115">
        <f t="shared" si="299"/>
        <v>0</v>
      </c>
      <c r="GC643" s="115">
        <f t="shared" si="299"/>
        <v>0</v>
      </c>
      <c r="GD643" s="115">
        <f t="shared" si="299"/>
        <v>0</v>
      </c>
      <c r="GE643" s="115">
        <f t="shared" si="299"/>
        <v>0</v>
      </c>
      <c r="GF643" s="115">
        <f t="shared" si="299"/>
        <v>0</v>
      </c>
      <c r="GG643" s="115">
        <f t="shared" si="299"/>
        <v>0</v>
      </c>
      <c r="GH643" s="115">
        <f t="shared" si="299"/>
        <v>0</v>
      </c>
      <c r="GI643" s="115">
        <f t="shared" si="299"/>
        <v>3296699</v>
      </c>
    </row>
    <row r="644" spans="1:191" ht="10.5" thickTop="1"/>
    <row r="645" spans="1:191" ht="11" thickBot="1">
      <c r="A645" s="10" t="s">
        <v>687</v>
      </c>
      <c r="B645" s="725" t="s">
        <v>691</v>
      </c>
      <c r="C645" s="725"/>
      <c r="D645" s="725"/>
      <c r="E645" s="115">
        <f t="shared" ref="E645:AJ645" si="300">SUBTOTAL(9,E640:E644)</f>
        <v>0</v>
      </c>
      <c r="F645" s="115">
        <f t="shared" si="300"/>
        <v>0</v>
      </c>
      <c r="G645" s="115">
        <f t="shared" si="300"/>
        <v>0</v>
      </c>
      <c r="H645" s="115">
        <f t="shared" si="300"/>
        <v>0</v>
      </c>
      <c r="I645" s="115">
        <f t="shared" si="300"/>
        <v>3206102</v>
      </c>
      <c r="J645" s="115">
        <f t="shared" si="300"/>
        <v>0</v>
      </c>
      <c r="K645" s="115">
        <f t="shared" si="300"/>
        <v>0</v>
      </c>
      <c r="L645" s="115">
        <f t="shared" si="300"/>
        <v>0</v>
      </c>
      <c r="M645" s="115">
        <f t="shared" si="300"/>
        <v>0</v>
      </c>
      <c r="N645" s="115">
        <f t="shared" si="300"/>
        <v>0</v>
      </c>
      <c r="O645" s="115">
        <f t="shared" si="300"/>
        <v>0</v>
      </c>
      <c r="P645" s="115">
        <f t="shared" si="300"/>
        <v>0</v>
      </c>
      <c r="Q645" s="115">
        <f t="shared" si="300"/>
        <v>0</v>
      </c>
      <c r="R645" s="115">
        <f t="shared" si="300"/>
        <v>0</v>
      </c>
      <c r="S645" s="115">
        <f t="shared" si="300"/>
        <v>0</v>
      </c>
      <c r="T645" s="115">
        <f t="shared" si="300"/>
        <v>0</v>
      </c>
      <c r="U645" s="115">
        <f t="shared" si="300"/>
        <v>0</v>
      </c>
      <c r="V645" s="115">
        <f t="shared" si="300"/>
        <v>0</v>
      </c>
      <c r="W645" s="115">
        <f t="shared" si="300"/>
        <v>0</v>
      </c>
      <c r="X645" s="115">
        <f t="shared" si="300"/>
        <v>0</v>
      </c>
      <c r="Y645" s="115">
        <f t="shared" si="300"/>
        <v>0</v>
      </c>
      <c r="Z645" s="115">
        <f t="shared" si="300"/>
        <v>27056</v>
      </c>
      <c r="AA645" s="115">
        <f t="shared" si="300"/>
        <v>0</v>
      </c>
      <c r="AB645" s="115">
        <f t="shared" si="300"/>
        <v>0</v>
      </c>
      <c r="AC645" s="115">
        <f t="shared" si="300"/>
        <v>0</v>
      </c>
      <c r="AD645" s="115">
        <f t="shared" si="300"/>
        <v>0</v>
      </c>
      <c r="AE645" s="115">
        <f t="shared" si="300"/>
        <v>0</v>
      </c>
      <c r="AF645" s="115">
        <f t="shared" si="300"/>
        <v>0</v>
      </c>
      <c r="AG645" s="115">
        <f t="shared" si="300"/>
        <v>0</v>
      </c>
      <c r="AH645" s="115">
        <f t="shared" si="300"/>
        <v>0</v>
      </c>
      <c r="AI645" s="115">
        <f t="shared" si="300"/>
        <v>0</v>
      </c>
      <c r="AJ645" s="115">
        <f t="shared" si="300"/>
        <v>0</v>
      </c>
      <c r="AK645" s="115">
        <f t="shared" ref="AK645:BP645" si="301">SUBTOTAL(9,AK640:AK644)</f>
        <v>0</v>
      </c>
      <c r="AL645" s="115">
        <f t="shared" si="301"/>
        <v>0</v>
      </c>
      <c r="AM645" s="115">
        <f t="shared" si="301"/>
        <v>0</v>
      </c>
      <c r="AN645" s="115">
        <f t="shared" si="301"/>
        <v>0</v>
      </c>
      <c r="AO645" s="115">
        <f t="shared" si="301"/>
        <v>0</v>
      </c>
      <c r="AP645" s="115">
        <f t="shared" si="301"/>
        <v>0</v>
      </c>
      <c r="AQ645" s="115">
        <f t="shared" si="301"/>
        <v>0</v>
      </c>
      <c r="AR645" s="115">
        <f t="shared" si="301"/>
        <v>4757</v>
      </c>
      <c r="AS645" s="115">
        <f t="shared" si="301"/>
        <v>0</v>
      </c>
      <c r="AT645" s="115">
        <f t="shared" si="301"/>
        <v>0</v>
      </c>
      <c r="AU645" s="115">
        <f t="shared" si="301"/>
        <v>0</v>
      </c>
      <c r="AV645" s="115">
        <f t="shared" si="301"/>
        <v>0</v>
      </c>
      <c r="AW645" s="115">
        <f t="shared" si="301"/>
        <v>0</v>
      </c>
      <c r="AX645" s="115">
        <f t="shared" si="301"/>
        <v>0</v>
      </c>
      <c r="AY645" s="115">
        <f t="shared" si="301"/>
        <v>0</v>
      </c>
      <c r="AZ645" s="115">
        <f t="shared" si="301"/>
        <v>0</v>
      </c>
      <c r="BA645" s="115">
        <f t="shared" si="301"/>
        <v>0</v>
      </c>
      <c r="BB645" s="115">
        <f t="shared" si="301"/>
        <v>0</v>
      </c>
      <c r="BC645" s="115">
        <f t="shared" si="301"/>
        <v>46970</v>
      </c>
      <c r="BD645" s="115">
        <f t="shared" si="301"/>
        <v>0</v>
      </c>
      <c r="BE645" s="115">
        <f t="shared" si="301"/>
        <v>0</v>
      </c>
      <c r="BF645" s="115">
        <f t="shared" si="301"/>
        <v>0</v>
      </c>
      <c r="BG645" s="115">
        <f t="shared" si="301"/>
        <v>0</v>
      </c>
      <c r="BH645" s="115">
        <f t="shared" si="301"/>
        <v>0</v>
      </c>
      <c r="BI645" s="115">
        <f t="shared" si="301"/>
        <v>0</v>
      </c>
      <c r="BJ645" s="115">
        <f t="shared" si="301"/>
        <v>0</v>
      </c>
      <c r="BK645" s="115">
        <f t="shared" si="301"/>
        <v>0</v>
      </c>
      <c r="BL645" s="115">
        <f t="shared" si="301"/>
        <v>0</v>
      </c>
      <c r="BM645" s="115">
        <f t="shared" si="301"/>
        <v>0</v>
      </c>
      <c r="BN645" s="115">
        <f t="shared" si="301"/>
        <v>0</v>
      </c>
      <c r="BO645" s="115">
        <f t="shared" si="301"/>
        <v>0</v>
      </c>
      <c r="BP645" s="115">
        <f t="shared" si="301"/>
        <v>0</v>
      </c>
      <c r="BQ645" s="115">
        <f t="shared" ref="BQ645:CV645" si="302">SUBTOTAL(9,BQ640:BQ644)</f>
        <v>1951</v>
      </c>
      <c r="BR645" s="115">
        <f t="shared" si="302"/>
        <v>0</v>
      </c>
      <c r="BS645" s="115">
        <f t="shared" si="302"/>
        <v>0</v>
      </c>
      <c r="BT645" s="115">
        <f t="shared" si="302"/>
        <v>0</v>
      </c>
      <c r="BU645" s="115">
        <f t="shared" si="302"/>
        <v>0</v>
      </c>
      <c r="BV645" s="115">
        <f t="shared" si="302"/>
        <v>0</v>
      </c>
      <c r="BW645" s="115">
        <f t="shared" si="302"/>
        <v>0</v>
      </c>
      <c r="BX645" s="115">
        <f t="shared" si="302"/>
        <v>0</v>
      </c>
      <c r="BY645" s="115">
        <f t="shared" si="302"/>
        <v>0</v>
      </c>
      <c r="BZ645" s="115">
        <f t="shared" si="302"/>
        <v>0</v>
      </c>
      <c r="CA645" s="115">
        <f t="shared" si="302"/>
        <v>0</v>
      </c>
      <c r="CB645" s="115">
        <f t="shared" si="302"/>
        <v>0</v>
      </c>
      <c r="CC645" s="115">
        <f t="shared" si="302"/>
        <v>0</v>
      </c>
      <c r="CD645" s="115">
        <f t="shared" si="302"/>
        <v>0</v>
      </c>
      <c r="CE645" s="115">
        <f t="shared" si="302"/>
        <v>0</v>
      </c>
      <c r="CF645" s="115">
        <f t="shared" si="302"/>
        <v>0</v>
      </c>
      <c r="CG645" s="115">
        <f t="shared" si="302"/>
        <v>0</v>
      </c>
      <c r="CH645" s="115">
        <f t="shared" si="302"/>
        <v>0</v>
      </c>
      <c r="CI645" s="115">
        <f t="shared" si="302"/>
        <v>0</v>
      </c>
      <c r="CJ645" s="115">
        <f t="shared" si="302"/>
        <v>0</v>
      </c>
      <c r="CK645" s="115">
        <f t="shared" si="302"/>
        <v>0</v>
      </c>
      <c r="CL645" s="115">
        <f t="shared" si="302"/>
        <v>0</v>
      </c>
      <c r="CM645" s="115">
        <f t="shared" si="302"/>
        <v>0</v>
      </c>
      <c r="CN645" s="115">
        <f t="shared" si="302"/>
        <v>0</v>
      </c>
      <c r="CO645" s="115">
        <f t="shared" si="302"/>
        <v>0</v>
      </c>
      <c r="CP645" s="115">
        <f t="shared" si="302"/>
        <v>0</v>
      </c>
      <c r="CQ645" s="115">
        <f t="shared" si="302"/>
        <v>0</v>
      </c>
      <c r="CR645" s="115">
        <f t="shared" si="302"/>
        <v>0</v>
      </c>
      <c r="CS645" s="115">
        <f t="shared" si="302"/>
        <v>0</v>
      </c>
      <c r="CT645" s="115">
        <f t="shared" si="302"/>
        <v>0</v>
      </c>
      <c r="CU645" s="115">
        <f t="shared" si="302"/>
        <v>0</v>
      </c>
      <c r="CV645" s="115">
        <f t="shared" si="302"/>
        <v>0</v>
      </c>
      <c r="CW645" s="115">
        <f t="shared" ref="CW645:EB645" si="303">SUBTOTAL(9,CW640:CW644)</f>
        <v>0</v>
      </c>
      <c r="CX645" s="115">
        <f t="shared" si="303"/>
        <v>0</v>
      </c>
      <c r="CY645" s="115">
        <f t="shared" si="303"/>
        <v>0</v>
      </c>
      <c r="CZ645" s="115">
        <f t="shared" si="303"/>
        <v>0</v>
      </c>
      <c r="DA645" s="115">
        <f t="shared" si="303"/>
        <v>0</v>
      </c>
      <c r="DB645" s="115">
        <f t="shared" si="303"/>
        <v>0</v>
      </c>
      <c r="DC645" s="115">
        <f t="shared" si="303"/>
        <v>0</v>
      </c>
      <c r="DD645" s="115">
        <f t="shared" si="303"/>
        <v>0</v>
      </c>
      <c r="DE645" s="115">
        <f t="shared" si="303"/>
        <v>0</v>
      </c>
      <c r="DF645" s="115">
        <f t="shared" si="303"/>
        <v>0</v>
      </c>
      <c r="DG645" s="115">
        <f t="shared" si="303"/>
        <v>0</v>
      </c>
      <c r="DH645" s="115">
        <f t="shared" si="303"/>
        <v>0</v>
      </c>
      <c r="DI645" s="115">
        <f t="shared" si="303"/>
        <v>0</v>
      </c>
      <c r="DJ645" s="115">
        <f t="shared" si="303"/>
        <v>0</v>
      </c>
      <c r="DK645" s="115">
        <f t="shared" si="303"/>
        <v>0</v>
      </c>
      <c r="DL645" s="115">
        <f t="shared" si="303"/>
        <v>0</v>
      </c>
      <c r="DM645" s="115">
        <f t="shared" si="303"/>
        <v>0</v>
      </c>
      <c r="DN645" s="115">
        <f t="shared" si="303"/>
        <v>0</v>
      </c>
      <c r="DO645" s="115">
        <f t="shared" si="303"/>
        <v>0</v>
      </c>
      <c r="DP645" s="115">
        <f t="shared" si="303"/>
        <v>0</v>
      </c>
      <c r="DQ645" s="115">
        <f t="shared" si="303"/>
        <v>0</v>
      </c>
      <c r="DR645" s="115">
        <f t="shared" si="303"/>
        <v>0</v>
      </c>
      <c r="DS645" s="115">
        <f t="shared" si="303"/>
        <v>0</v>
      </c>
      <c r="DT645" s="115">
        <f t="shared" si="303"/>
        <v>0</v>
      </c>
      <c r="DU645" s="115">
        <f t="shared" si="303"/>
        <v>0</v>
      </c>
      <c r="DV645" s="115">
        <f t="shared" si="303"/>
        <v>0</v>
      </c>
      <c r="DW645" s="115">
        <f t="shared" si="303"/>
        <v>0</v>
      </c>
      <c r="DX645" s="115">
        <f t="shared" si="303"/>
        <v>0</v>
      </c>
      <c r="DY645" s="115">
        <f t="shared" si="303"/>
        <v>0</v>
      </c>
      <c r="DZ645" s="115">
        <f t="shared" si="303"/>
        <v>0</v>
      </c>
      <c r="EA645" s="115">
        <f t="shared" si="303"/>
        <v>0</v>
      </c>
      <c r="EB645" s="115">
        <f t="shared" si="303"/>
        <v>0</v>
      </c>
      <c r="EC645" s="115">
        <f t="shared" ref="EC645:FH645" si="304">SUBTOTAL(9,EC640:EC644)</f>
        <v>0</v>
      </c>
      <c r="ED645" s="115">
        <f t="shared" si="304"/>
        <v>0</v>
      </c>
      <c r="EE645" s="115">
        <f t="shared" si="304"/>
        <v>0</v>
      </c>
      <c r="EF645" s="115">
        <f t="shared" si="304"/>
        <v>0</v>
      </c>
      <c r="EG645" s="115">
        <f t="shared" si="304"/>
        <v>0</v>
      </c>
      <c r="EH645" s="115">
        <f t="shared" si="304"/>
        <v>0</v>
      </c>
      <c r="EI645" s="115">
        <f t="shared" si="304"/>
        <v>0</v>
      </c>
      <c r="EJ645" s="115">
        <f t="shared" si="304"/>
        <v>0</v>
      </c>
      <c r="EK645" s="115">
        <f t="shared" si="304"/>
        <v>0</v>
      </c>
      <c r="EL645" s="115">
        <f t="shared" si="304"/>
        <v>0</v>
      </c>
      <c r="EM645" s="115">
        <f t="shared" si="304"/>
        <v>0</v>
      </c>
      <c r="EN645" s="115">
        <f t="shared" si="304"/>
        <v>0</v>
      </c>
      <c r="EO645" s="115">
        <f t="shared" si="304"/>
        <v>349</v>
      </c>
      <c r="EP645" s="115">
        <f t="shared" si="304"/>
        <v>0</v>
      </c>
      <c r="EQ645" s="115">
        <f t="shared" si="304"/>
        <v>9514</v>
      </c>
      <c r="ER645" s="115">
        <f t="shared" si="304"/>
        <v>0</v>
      </c>
      <c r="ES645" s="115">
        <f t="shared" si="304"/>
        <v>0</v>
      </c>
      <c r="ET645" s="115">
        <f t="shared" si="304"/>
        <v>0</v>
      </c>
      <c r="EU645" s="115">
        <f t="shared" si="304"/>
        <v>0</v>
      </c>
      <c r="EV645" s="115">
        <f t="shared" si="304"/>
        <v>0</v>
      </c>
      <c r="EW645" s="115">
        <f t="shared" si="304"/>
        <v>0</v>
      </c>
      <c r="EX645" s="115">
        <f t="shared" si="304"/>
        <v>0</v>
      </c>
      <c r="EY645" s="115">
        <f t="shared" si="304"/>
        <v>0</v>
      </c>
      <c r="EZ645" s="115">
        <f t="shared" si="304"/>
        <v>0</v>
      </c>
      <c r="FA645" s="115">
        <f t="shared" si="304"/>
        <v>0</v>
      </c>
      <c r="FB645" s="115">
        <f t="shared" si="304"/>
        <v>0</v>
      </c>
      <c r="FC645" s="115">
        <f t="shared" si="304"/>
        <v>0</v>
      </c>
      <c r="FD645" s="115">
        <f t="shared" si="304"/>
        <v>0</v>
      </c>
      <c r="FE645" s="115">
        <f t="shared" si="304"/>
        <v>0</v>
      </c>
      <c r="FF645" s="115">
        <f t="shared" si="304"/>
        <v>0</v>
      </c>
      <c r="FG645" s="115">
        <f t="shared" si="304"/>
        <v>0</v>
      </c>
      <c r="FH645" s="115">
        <f t="shared" si="304"/>
        <v>0</v>
      </c>
      <c r="FI645" s="115">
        <f t="shared" ref="FI645:GI645" si="305">SUBTOTAL(9,FI640:FI644)</f>
        <v>0</v>
      </c>
      <c r="FJ645" s="115">
        <f t="shared" si="305"/>
        <v>0</v>
      </c>
      <c r="FK645" s="115">
        <f t="shared" si="305"/>
        <v>0</v>
      </c>
      <c r="FL645" s="115">
        <f t="shared" si="305"/>
        <v>0</v>
      </c>
      <c r="FM645" s="115">
        <f t="shared" si="305"/>
        <v>0</v>
      </c>
      <c r="FN645" s="115">
        <f t="shared" si="305"/>
        <v>0</v>
      </c>
      <c r="FO645" s="115">
        <f t="shared" si="305"/>
        <v>0</v>
      </c>
      <c r="FP645" s="115">
        <f t="shared" si="305"/>
        <v>0</v>
      </c>
      <c r="FQ645" s="115">
        <f t="shared" si="305"/>
        <v>0</v>
      </c>
      <c r="FR645" s="115">
        <f t="shared" si="305"/>
        <v>0</v>
      </c>
      <c r="FS645" s="115">
        <f t="shared" si="305"/>
        <v>0</v>
      </c>
      <c r="FT645" s="115">
        <f t="shared" si="305"/>
        <v>0</v>
      </c>
      <c r="FU645" s="115">
        <f t="shared" si="305"/>
        <v>0</v>
      </c>
      <c r="FV645" s="115">
        <f t="shared" si="305"/>
        <v>0</v>
      </c>
      <c r="FW645" s="115">
        <f t="shared" si="305"/>
        <v>0</v>
      </c>
      <c r="FX645" s="115">
        <f t="shared" si="305"/>
        <v>0</v>
      </c>
      <c r="FY645" s="115">
        <f t="shared" si="305"/>
        <v>0</v>
      </c>
      <c r="FZ645" s="115">
        <f t="shared" si="305"/>
        <v>0</v>
      </c>
      <c r="GA645" s="115">
        <f t="shared" si="305"/>
        <v>0</v>
      </c>
      <c r="GB645" s="115">
        <f t="shared" si="305"/>
        <v>0</v>
      </c>
      <c r="GC645" s="115">
        <f t="shared" si="305"/>
        <v>0</v>
      </c>
      <c r="GD645" s="115">
        <f t="shared" si="305"/>
        <v>0</v>
      </c>
      <c r="GE645" s="115">
        <f t="shared" si="305"/>
        <v>0</v>
      </c>
      <c r="GF645" s="115">
        <f t="shared" si="305"/>
        <v>0</v>
      </c>
      <c r="GG645" s="115">
        <f t="shared" si="305"/>
        <v>0</v>
      </c>
      <c r="GH645" s="115">
        <f t="shared" si="305"/>
        <v>0</v>
      </c>
      <c r="GI645" s="115">
        <f t="shared" si="305"/>
        <v>3296699</v>
      </c>
    </row>
    <row r="646" spans="1:191" ht="10.5" thickTop="1"/>
    <row r="647" spans="1:191" ht="10.5">
      <c r="A647" s="7" t="s">
        <v>692</v>
      </c>
      <c r="B647" s="726" t="s">
        <v>693</v>
      </c>
      <c r="C647" s="726"/>
      <c r="D647" s="72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  <c r="AA647" s="116"/>
      <c r="AB647" s="116"/>
      <c r="AC647" s="116"/>
      <c r="AD647" s="116"/>
      <c r="AE647" s="116"/>
      <c r="AF647" s="116"/>
      <c r="AG647" s="116"/>
      <c r="AH647" s="116"/>
      <c r="AI647" s="116"/>
      <c r="AJ647" s="116"/>
      <c r="AK647" s="116"/>
      <c r="AL647" s="116"/>
      <c r="AM647" s="116"/>
      <c r="AN647" s="116"/>
      <c r="AO647" s="116"/>
      <c r="AP647" s="116"/>
      <c r="AQ647" s="116"/>
      <c r="AR647" s="116"/>
      <c r="AS647" s="116"/>
      <c r="AT647" s="116"/>
      <c r="AU647" s="116"/>
      <c r="AV647" s="116"/>
      <c r="AW647" s="116"/>
      <c r="AX647" s="116"/>
      <c r="AY647" s="116"/>
      <c r="AZ647" s="116"/>
      <c r="BA647" s="116"/>
      <c r="BB647" s="116"/>
      <c r="BC647" s="116"/>
      <c r="BD647" s="116"/>
      <c r="BE647" s="116"/>
      <c r="BF647" s="116"/>
      <c r="BG647" s="116"/>
      <c r="BH647" s="116"/>
      <c r="BI647" s="116"/>
      <c r="BJ647" s="116"/>
      <c r="BK647" s="116"/>
      <c r="BL647" s="116"/>
      <c r="BM647" s="116"/>
      <c r="BN647" s="116"/>
      <c r="BO647" s="116"/>
      <c r="BP647" s="116"/>
      <c r="BQ647" s="116"/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  <c r="CP647" s="116"/>
      <c r="CQ647" s="116"/>
      <c r="CR647" s="116"/>
      <c r="CS647" s="116"/>
      <c r="CT647" s="116"/>
      <c r="CU647" s="116"/>
      <c r="CV647" s="116"/>
      <c r="CW647" s="116"/>
      <c r="CX647" s="116"/>
      <c r="CY647" s="116"/>
      <c r="CZ647" s="116"/>
      <c r="DA647" s="116"/>
      <c r="DB647" s="116"/>
      <c r="DC647" s="116"/>
      <c r="DD647" s="116"/>
      <c r="DE647" s="116"/>
      <c r="DF647" s="116"/>
      <c r="DG647" s="116"/>
      <c r="DH647" s="116"/>
      <c r="DI647" s="116"/>
      <c r="DJ647" s="116"/>
      <c r="DK647" s="116"/>
      <c r="DL647" s="116"/>
      <c r="DM647" s="116"/>
      <c r="DN647" s="116"/>
      <c r="DO647" s="116"/>
      <c r="DP647" s="116"/>
      <c r="DQ647" s="116"/>
      <c r="DR647" s="116"/>
      <c r="DS647" s="116"/>
      <c r="DT647" s="116"/>
      <c r="DU647" s="116"/>
      <c r="DV647" s="116"/>
      <c r="DW647" s="116"/>
      <c r="DX647" s="116"/>
      <c r="DY647" s="116"/>
      <c r="DZ647" s="116"/>
      <c r="EA647" s="116"/>
      <c r="EB647" s="116"/>
      <c r="EC647" s="116"/>
      <c r="ED647" s="116"/>
      <c r="EE647" s="116"/>
      <c r="EF647" s="116"/>
      <c r="EG647" s="116"/>
      <c r="EH647" s="116"/>
      <c r="EI647" s="116"/>
      <c r="EJ647" s="116"/>
      <c r="EK647" s="116"/>
      <c r="EL647" s="116"/>
      <c r="EM647" s="116"/>
      <c r="EN647" s="116"/>
      <c r="EO647" s="116"/>
      <c r="EP647" s="116"/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6"/>
      <c r="FA647" s="116"/>
      <c r="FB647" s="116"/>
      <c r="FC647" s="116"/>
      <c r="FD647" s="116"/>
      <c r="FE647" s="116"/>
      <c r="FF647" s="116"/>
      <c r="FG647" s="116"/>
      <c r="FH647" s="116"/>
      <c r="FI647" s="116"/>
      <c r="FJ647" s="116"/>
      <c r="FK647" s="116"/>
      <c r="FL647" s="116"/>
      <c r="FM647" s="116"/>
      <c r="FN647" s="116"/>
      <c r="FO647" s="116"/>
      <c r="FP647" s="116"/>
      <c r="FQ647" s="116"/>
      <c r="FR647" s="116"/>
      <c r="FS647" s="116"/>
      <c r="FT647" s="116"/>
      <c r="FU647" s="116"/>
      <c r="FV647" s="116"/>
      <c r="FW647" s="116"/>
      <c r="FX647" s="116"/>
      <c r="FY647" s="116"/>
      <c r="FZ647" s="116"/>
      <c r="GA647" s="116"/>
      <c r="GB647" s="116"/>
      <c r="GC647" s="116"/>
      <c r="GD647" s="116"/>
      <c r="GE647" s="116"/>
      <c r="GF647" s="116"/>
      <c r="GG647" s="116"/>
      <c r="GH647" s="116"/>
      <c r="GI647" s="116"/>
    </row>
    <row r="648" spans="1:191" ht="10.5">
      <c r="A648" s="726" t="s">
        <v>0</v>
      </c>
      <c r="B648" s="726"/>
      <c r="C648" s="8" t="s">
        <v>195</v>
      </c>
      <c r="D648" s="7" t="s">
        <v>196</v>
      </c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  <c r="AA648" s="116"/>
      <c r="AB648" s="116"/>
      <c r="AC648" s="116"/>
      <c r="AD648" s="116"/>
      <c r="AE648" s="116"/>
      <c r="AF648" s="116"/>
      <c r="AG648" s="116"/>
      <c r="AH648" s="116"/>
      <c r="AI648" s="116"/>
      <c r="AJ648" s="116"/>
      <c r="AK648" s="116"/>
      <c r="AL648" s="116"/>
      <c r="AM648" s="116"/>
      <c r="AN648" s="116"/>
      <c r="AO648" s="116"/>
      <c r="AP648" s="116"/>
      <c r="AQ648" s="116"/>
      <c r="AR648" s="116"/>
      <c r="AS648" s="116"/>
      <c r="AT648" s="116"/>
      <c r="AU648" s="116"/>
      <c r="AV648" s="116"/>
      <c r="AW648" s="116"/>
      <c r="AX648" s="116"/>
      <c r="AY648" s="116"/>
      <c r="AZ648" s="116"/>
      <c r="BA648" s="116"/>
      <c r="BB648" s="116"/>
      <c r="BC648" s="116"/>
      <c r="BD648" s="116"/>
      <c r="BE648" s="116"/>
      <c r="BF648" s="116"/>
      <c r="BG648" s="116"/>
      <c r="BH648" s="116"/>
      <c r="BI648" s="116"/>
      <c r="BJ648" s="116"/>
      <c r="BK648" s="116"/>
      <c r="BL648" s="116"/>
      <c r="BM648" s="116"/>
      <c r="BN648" s="116"/>
      <c r="BO648" s="116"/>
      <c r="BP648" s="116"/>
      <c r="BQ648" s="116"/>
      <c r="BR648" s="116"/>
      <c r="BS648" s="116"/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  <c r="CP648" s="116"/>
      <c r="CQ648" s="116"/>
      <c r="CR648" s="116"/>
      <c r="CS648" s="116"/>
      <c r="CT648" s="116"/>
      <c r="CU648" s="116"/>
      <c r="CV648" s="116"/>
      <c r="CW648" s="116"/>
      <c r="CX648" s="116"/>
      <c r="CY648" s="116"/>
      <c r="CZ648" s="116"/>
      <c r="DA648" s="116"/>
      <c r="DB648" s="116"/>
      <c r="DC648" s="116"/>
      <c r="DD648" s="116"/>
      <c r="DE648" s="116"/>
      <c r="DF648" s="116"/>
      <c r="DG648" s="116"/>
      <c r="DH648" s="116"/>
      <c r="DI648" s="116"/>
      <c r="DJ648" s="116"/>
      <c r="DK648" s="116"/>
      <c r="DL648" s="116"/>
      <c r="DM648" s="116"/>
      <c r="DN648" s="116"/>
      <c r="DO648" s="116"/>
      <c r="DP648" s="116"/>
      <c r="DQ648" s="116"/>
      <c r="DR648" s="116"/>
      <c r="DS648" s="116"/>
      <c r="DT648" s="116"/>
      <c r="DU648" s="116"/>
      <c r="DV648" s="116"/>
      <c r="DW648" s="116"/>
      <c r="DX648" s="116"/>
      <c r="DY648" s="116"/>
      <c r="DZ648" s="116"/>
      <c r="EA648" s="116"/>
      <c r="EB648" s="116"/>
      <c r="EC648" s="116"/>
      <c r="ED648" s="116"/>
      <c r="EE648" s="116"/>
      <c r="EF648" s="116"/>
      <c r="EG648" s="116"/>
      <c r="EH648" s="116"/>
      <c r="EI648" s="116"/>
      <c r="EJ648" s="116"/>
      <c r="EK648" s="116"/>
      <c r="EL648" s="116"/>
      <c r="EM648" s="116"/>
      <c r="EN648" s="116"/>
      <c r="EO648" s="116"/>
      <c r="EP648" s="116"/>
      <c r="EQ648" s="116"/>
      <c r="ER648" s="116"/>
      <c r="ES648" s="116"/>
      <c r="ET648" s="116"/>
      <c r="EU648" s="116"/>
      <c r="EV648" s="116"/>
      <c r="EW648" s="116"/>
      <c r="EX648" s="116"/>
      <c r="EY648" s="116"/>
      <c r="EZ648" s="116"/>
      <c r="FA648" s="116"/>
      <c r="FB648" s="116"/>
      <c r="FC648" s="116"/>
      <c r="FD648" s="116"/>
      <c r="FE648" s="116"/>
      <c r="FF648" s="116"/>
      <c r="FG648" s="116"/>
      <c r="FH648" s="116"/>
      <c r="FI648" s="116"/>
      <c r="FJ648" s="116"/>
      <c r="FK648" s="116"/>
      <c r="FL648" s="116"/>
      <c r="FM648" s="116"/>
      <c r="FN648" s="116"/>
      <c r="FO648" s="116"/>
      <c r="FP648" s="116"/>
      <c r="FQ648" s="116"/>
      <c r="FR648" s="116"/>
      <c r="FS648" s="116"/>
      <c r="FT648" s="116"/>
      <c r="FU648" s="116"/>
      <c r="FV648" s="116"/>
      <c r="FW648" s="116"/>
      <c r="FX648" s="116"/>
      <c r="FY648" s="116"/>
      <c r="FZ648" s="116"/>
      <c r="GA648" s="116"/>
      <c r="GB648" s="116"/>
      <c r="GC648" s="116"/>
      <c r="GD648" s="116"/>
      <c r="GE648" s="116"/>
      <c r="GF648" s="116"/>
      <c r="GG648" s="116"/>
      <c r="GH648" s="116"/>
      <c r="GI648" s="116"/>
    </row>
    <row r="649" spans="1:191">
      <c r="A649" s="727" t="s">
        <v>0</v>
      </c>
      <c r="B649" s="727"/>
      <c r="C649" s="9" t="s">
        <v>197</v>
      </c>
      <c r="D649" t="s">
        <v>198</v>
      </c>
      <c r="E649" s="113">
        <v>77032.73</v>
      </c>
      <c r="F649" s="113">
        <v>221452.43</v>
      </c>
      <c r="G649" s="113">
        <v>229388.18</v>
      </c>
      <c r="H649" s="113">
        <v>0</v>
      </c>
      <c r="I649" s="113">
        <v>54642898.869999997</v>
      </c>
      <c r="J649" s="113">
        <v>266952.65999999997</v>
      </c>
      <c r="K649" s="113">
        <v>63351.26</v>
      </c>
      <c r="L649" s="113">
        <v>30717.15</v>
      </c>
      <c r="M649" s="113">
        <v>0</v>
      </c>
      <c r="N649" s="113">
        <v>198985.18</v>
      </c>
      <c r="O649" s="113">
        <v>0</v>
      </c>
      <c r="P649" s="113">
        <v>0</v>
      </c>
      <c r="Q649" s="113">
        <v>4164526.41</v>
      </c>
      <c r="R649" s="113">
        <v>0</v>
      </c>
      <c r="S649" s="113">
        <v>0</v>
      </c>
      <c r="T649" s="113">
        <v>0</v>
      </c>
      <c r="U649" s="113">
        <v>0</v>
      </c>
      <c r="V649" s="113">
        <v>0</v>
      </c>
      <c r="W649" s="113">
        <v>0</v>
      </c>
      <c r="X649" s="113">
        <v>2493607.52</v>
      </c>
      <c r="Y649" s="113">
        <v>0</v>
      </c>
      <c r="Z649" s="113">
        <v>0</v>
      </c>
      <c r="AA649" s="113">
        <v>132763.17000000001</v>
      </c>
      <c r="AB649" s="113">
        <v>0</v>
      </c>
      <c r="AC649" s="113">
        <v>465.78</v>
      </c>
      <c r="AD649" s="113">
        <v>0</v>
      </c>
      <c r="AE649" s="113">
        <v>0</v>
      </c>
      <c r="AF649" s="113">
        <v>0</v>
      </c>
      <c r="AG649" s="113">
        <v>0</v>
      </c>
      <c r="AH649" s="113">
        <v>131051</v>
      </c>
      <c r="AI649" s="113">
        <v>0</v>
      </c>
      <c r="AJ649" s="113">
        <v>451044.94</v>
      </c>
      <c r="AK649" s="113">
        <v>0</v>
      </c>
      <c r="AL649" s="113">
        <v>0</v>
      </c>
      <c r="AM649" s="113">
        <v>0</v>
      </c>
      <c r="AN649" s="113">
        <v>0</v>
      </c>
      <c r="AO649" s="113">
        <v>0</v>
      </c>
      <c r="AP649" s="113">
        <v>0</v>
      </c>
      <c r="AQ649" s="113">
        <v>0</v>
      </c>
      <c r="AR649" s="113">
        <v>283.99</v>
      </c>
      <c r="AS649" s="113">
        <v>0</v>
      </c>
      <c r="AT649" s="113">
        <v>0</v>
      </c>
      <c r="AU649" s="113">
        <v>0</v>
      </c>
      <c r="AV649" s="113">
        <v>0</v>
      </c>
      <c r="AW649" s="113">
        <v>935875.87</v>
      </c>
      <c r="AX649" s="113">
        <v>137538.34</v>
      </c>
      <c r="AY649" s="113">
        <v>0</v>
      </c>
      <c r="AZ649" s="113">
        <v>0</v>
      </c>
      <c r="BA649" s="113">
        <v>0</v>
      </c>
      <c r="BB649" s="113">
        <v>0</v>
      </c>
      <c r="BC649" s="113">
        <v>0</v>
      </c>
      <c r="BD649" s="113">
        <v>112800.57</v>
      </c>
      <c r="BE649" s="113">
        <v>0</v>
      </c>
      <c r="BF649" s="113">
        <v>0</v>
      </c>
      <c r="BG649" s="113">
        <v>0</v>
      </c>
      <c r="BH649" s="113">
        <v>0</v>
      </c>
      <c r="BI649" s="113">
        <v>117474.56</v>
      </c>
      <c r="BJ649" s="113">
        <v>3763102.45</v>
      </c>
      <c r="BK649" s="113">
        <v>0</v>
      </c>
      <c r="BL649" s="113">
        <v>290793.96999999997</v>
      </c>
      <c r="BM649" s="113">
        <v>0</v>
      </c>
      <c r="BN649" s="113">
        <v>0</v>
      </c>
      <c r="BO649" s="113">
        <v>0</v>
      </c>
      <c r="BP649" s="113">
        <v>0</v>
      </c>
      <c r="BQ649" s="113">
        <v>0</v>
      </c>
      <c r="BR649" s="113">
        <v>68864.56</v>
      </c>
      <c r="BS649" s="113">
        <v>254358.34</v>
      </c>
      <c r="BT649" s="113">
        <v>0</v>
      </c>
      <c r="BU649" s="113">
        <v>0</v>
      </c>
      <c r="BV649" s="113">
        <v>9770701.8300000001</v>
      </c>
      <c r="BW649" s="113">
        <v>63556.28</v>
      </c>
      <c r="BX649" s="113">
        <v>0</v>
      </c>
      <c r="BY649" s="113">
        <v>0</v>
      </c>
      <c r="BZ649" s="113">
        <v>0</v>
      </c>
      <c r="CA649" s="113">
        <v>2311137.88</v>
      </c>
      <c r="CB649" s="113">
        <v>2331264.62</v>
      </c>
      <c r="CC649" s="113">
        <v>0</v>
      </c>
      <c r="CD649" s="113">
        <v>774428.72</v>
      </c>
      <c r="CE649" s="113">
        <v>0</v>
      </c>
      <c r="CF649" s="113">
        <v>0</v>
      </c>
      <c r="CG649" s="113">
        <v>0</v>
      </c>
      <c r="CH649" s="113">
        <v>0</v>
      </c>
      <c r="CI649" s="113">
        <v>160823.32999999999</v>
      </c>
      <c r="CJ649" s="113">
        <v>0</v>
      </c>
      <c r="CK649" s="113">
        <v>0</v>
      </c>
      <c r="CL649" s="113">
        <v>497978.61</v>
      </c>
      <c r="CM649" s="113">
        <v>203777.91</v>
      </c>
      <c r="CN649" s="113">
        <v>272068.19</v>
      </c>
      <c r="CO649" s="113">
        <v>0</v>
      </c>
      <c r="CP649" s="113">
        <v>0</v>
      </c>
      <c r="CQ649" s="113">
        <v>0</v>
      </c>
      <c r="CR649" s="113">
        <v>0</v>
      </c>
      <c r="CS649" s="113">
        <v>208958.46</v>
      </c>
      <c r="CT649" s="113">
        <v>123250.27</v>
      </c>
      <c r="CU649" s="113">
        <v>0</v>
      </c>
      <c r="CV649" s="113">
        <v>127459.99</v>
      </c>
      <c r="CW649" s="113">
        <v>297353.96000000002</v>
      </c>
      <c r="CX649" s="113">
        <v>0</v>
      </c>
      <c r="CY649" s="113">
        <v>0</v>
      </c>
      <c r="CZ649" s="113">
        <v>0</v>
      </c>
      <c r="DA649" s="113">
        <v>0</v>
      </c>
      <c r="DB649" s="113">
        <v>0</v>
      </c>
      <c r="DC649" s="113">
        <v>0</v>
      </c>
      <c r="DD649" s="113">
        <v>0</v>
      </c>
      <c r="DE649" s="113">
        <v>0</v>
      </c>
      <c r="DF649" s="113">
        <v>0</v>
      </c>
      <c r="DG649" s="113">
        <v>0</v>
      </c>
      <c r="DH649" s="113">
        <v>0</v>
      </c>
      <c r="DI649" s="113">
        <v>0</v>
      </c>
      <c r="DJ649" s="113">
        <v>0</v>
      </c>
      <c r="DK649" s="113">
        <v>0</v>
      </c>
      <c r="DL649" s="113">
        <v>0</v>
      </c>
      <c r="DM649" s="113">
        <v>8255830.9000000004</v>
      </c>
      <c r="DN649" s="113">
        <v>0</v>
      </c>
      <c r="DO649" s="113">
        <v>208390.81</v>
      </c>
      <c r="DP649" s="113">
        <v>782901.27</v>
      </c>
      <c r="DQ649" s="113">
        <v>0</v>
      </c>
      <c r="DR649" s="113">
        <v>0</v>
      </c>
      <c r="DS649" s="113">
        <v>100902.38</v>
      </c>
      <c r="DT649" s="113">
        <v>60541.26</v>
      </c>
      <c r="DU649" s="113">
        <v>185359.75</v>
      </c>
      <c r="DV649" s="113">
        <v>0</v>
      </c>
      <c r="DW649" s="113">
        <v>0</v>
      </c>
      <c r="DX649" s="113">
        <v>163159.98000000001</v>
      </c>
      <c r="DY649" s="113">
        <v>0</v>
      </c>
      <c r="DZ649" s="113">
        <v>0</v>
      </c>
      <c r="EA649" s="113">
        <v>0</v>
      </c>
      <c r="EB649" s="113">
        <v>0</v>
      </c>
      <c r="EC649" s="113">
        <v>0</v>
      </c>
      <c r="ED649" s="113">
        <v>68371.12</v>
      </c>
      <c r="EE649" s="113">
        <v>0</v>
      </c>
      <c r="EF649" s="113">
        <v>0</v>
      </c>
      <c r="EG649" s="113">
        <v>181447.78</v>
      </c>
      <c r="EH649" s="113">
        <v>166711.44</v>
      </c>
      <c r="EI649" s="113">
        <v>0</v>
      </c>
      <c r="EJ649" s="113">
        <v>0</v>
      </c>
      <c r="EK649" s="113">
        <v>0</v>
      </c>
      <c r="EL649" s="113">
        <v>268424.28000000003</v>
      </c>
      <c r="EM649" s="113">
        <v>0</v>
      </c>
      <c r="EN649" s="113">
        <v>0</v>
      </c>
      <c r="EO649" s="113">
        <v>0</v>
      </c>
      <c r="EP649" s="113">
        <v>0</v>
      </c>
      <c r="EQ649" s="113">
        <v>0</v>
      </c>
      <c r="ER649" s="113">
        <v>0</v>
      </c>
      <c r="ES649" s="113">
        <v>0</v>
      </c>
      <c r="ET649" s="113">
        <v>184988.73</v>
      </c>
      <c r="EU649" s="113">
        <v>112823.81</v>
      </c>
      <c r="EV649" s="113">
        <v>264140.94</v>
      </c>
      <c r="EW649" s="113">
        <v>176305.5</v>
      </c>
      <c r="EX649" s="113">
        <v>252606.46</v>
      </c>
      <c r="EY649" s="113">
        <v>164613.88</v>
      </c>
      <c r="EZ649" s="113">
        <v>196523.54</v>
      </c>
      <c r="FA649" s="113">
        <v>234567.34</v>
      </c>
      <c r="FB649" s="113">
        <v>192824.21</v>
      </c>
      <c r="FC649" s="113">
        <v>252653.82</v>
      </c>
      <c r="FD649" s="113">
        <v>189550.65</v>
      </c>
      <c r="FE649" s="113">
        <v>212617.83</v>
      </c>
      <c r="FF649" s="113">
        <v>49951.65</v>
      </c>
      <c r="FG649" s="113">
        <v>121813.3</v>
      </c>
      <c r="FH649" s="113">
        <v>139566.13</v>
      </c>
      <c r="FI649" s="113">
        <v>134332.41</v>
      </c>
      <c r="FJ649" s="113">
        <v>261300.47</v>
      </c>
      <c r="FK649" s="113">
        <v>139508.79999999999</v>
      </c>
      <c r="FL649" s="113">
        <v>89366.35</v>
      </c>
      <c r="FM649" s="113">
        <v>247094</v>
      </c>
      <c r="FN649" s="113">
        <v>203665.43</v>
      </c>
      <c r="FO649" s="113">
        <v>0</v>
      </c>
      <c r="FP649" s="113">
        <v>395032.78</v>
      </c>
      <c r="FQ649" s="113">
        <v>166527.43</v>
      </c>
      <c r="FR649" s="113">
        <v>31347.27</v>
      </c>
      <c r="FS649" s="113">
        <v>0</v>
      </c>
      <c r="FT649" s="113">
        <v>60275.06</v>
      </c>
      <c r="FU649" s="113">
        <v>0</v>
      </c>
      <c r="FV649" s="113">
        <v>0</v>
      </c>
      <c r="FW649" s="113">
        <v>0</v>
      </c>
      <c r="FX649" s="113">
        <v>0</v>
      </c>
      <c r="FY649" s="113">
        <v>0</v>
      </c>
      <c r="FZ649" s="113">
        <v>0</v>
      </c>
      <c r="GA649" s="113">
        <v>0</v>
      </c>
      <c r="GB649" s="113">
        <v>0</v>
      </c>
      <c r="GC649" s="113">
        <v>215085.41</v>
      </c>
      <c r="GD649" s="113">
        <v>0</v>
      </c>
      <c r="GE649" s="113">
        <v>0</v>
      </c>
      <c r="GF649" s="113">
        <v>0</v>
      </c>
      <c r="GG649" s="113">
        <v>0</v>
      </c>
      <c r="GH649" s="113">
        <v>0</v>
      </c>
      <c r="GI649" s="113">
        <f>SUM(E649:GH649)</f>
        <v>101059214.14999998</v>
      </c>
    </row>
    <row r="650" spans="1:191">
      <c r="A650" s="727" t="s">
        <v>0</v>
      </c>
      <c r="B650" s="727"/>
      <c r="C650" s="9" t="s">
        <v>199</v>
      </c>
      <c r="D650" t="s">
        <v>200</v>
      </c>
      <c r="E650" s="113">
        <v>0</v>
      </c>
      <c r="F650" s="113">
        <v>0</v>
      </c>
      <c r="G650" s="113">
        <v>0</v>
      </c>
      <c r="H650" s="113">
        <v>0</v>
      </c>
      <c r="I650" s="113">
        <v>0</v>
      </c>
      <c r="J650" s="113">
        <v>0</v>
      </c>
      <c r="K650" s="113">
        <v>0</v>
      </c>
      <c r="L650" s="113">
        <v>0</v>
      </c>
      <c r="M650" s="113">
        <v>0</v>
      </c>
      <c r="N650" s="113">
        <v>0</v>
      </c>
      <c r="O650" s="113">
        <v>0</v>
      </c>
      <c r="P650" s="113">
        <v>0</v>
      </c>
      <c r="Q650" s="113">
        <v>3599804.37</v>
      </c>
      <c r="R650" s="113">
        <v>0</v>
      </c>
      <c r="S650" s="113">
        <v>0</v>
      </c>
      <c r="T650" s="113">
        <v>0</v>
      </c>
      <c r="U650" s="113">
        <v>0</v>
      </c>
      <c r="V650" s="113">
        <v>0</v>
      </c>
      <c r="W650" s="113">
        <v>0</v>
      </c>
      <c r="X650" s="113">
        <v>2764278.23</v>
      </c>
      <c r="Y650" s="113">
        <v>0</v>
      </c>
      <c r="Z650" s="113">
        <v>0</v>
      </c>
      <c r="AA650" s="113">
        <v>0</v>
      </c>
      <c r="AB650" s="113">
        <v>0</v>
      </c>
      <c r="AC650" s="113">
        <v>0</v>
      </c>
      <c r="AD650" s="113">
        <v>0</v>
      </c>
      <c r="AE650" s="113">
        <v>0</v>
      </c>
      <c r="AF650" s="113">
        <v>0</v>
      </c>
      <c r="AG650" s="113">
        <v>0</v>
      </c>
      <c r="AH650" s="113">
        <v>0</v>
      </c>
      <c r="AI650" s="113">
        <v>0</v>
      </c>
      <c r="AJ650" s="113">
        <v>0</v>
      </c>
      <c r="AK650" s="113">
        <v>0</v>
      </c>
      <c r="AL650" s="113">
        <v>0</v>
      </c>
      <c r="AM650" s="113">
        <v>0</v>
      </c>
      <c r="AN650" s="113">
        <v>0</v>
      </c>
      <c r="AO650" s="113">
        <v>0</v>
      </c>
      <c r="AP650" s="113">
        <v>0</v>
      </c>
      <c r="AQ650" s="113">
        <v>0</v>
      </c>
      <c r="AR650" s="113">
        <v>91.4</v>
      </c>
      <c r="AS650" s="113">
        <v>0</v>
      </c>
      <c r="AT650" s="113">
        <v>0</v>
      </c>
      <c r="AU650" s="113">
        <v>0</v>
      </c>
      <c r="AV650" s="113">
        <v>0</v>
      </c>
      <c r="AW650" s="113">
        <v>3215253.04</v>
      </c>
      <c r="AX650" s="113">
        <v>0</v>
      </c>
      <c r="AY650" s="113">
        <v>0</v>
      </c>
      <c r="AZ650" s="113">
        <v>0</v>
      </c>
      <c r="BA650" s="113">
        <v>0</v>
      </c>
      <c r="BB650" s="113">
        <v>0</v>
      </c>
      <c r="BC650" s="113">
        <v>0</v>
      </c>
      <c r="BD650" s="113">
        <v>0</v>
      </c>
      <c r="BE650" s="113">
        <v>0</v>
      </c>
      <c r="BF650" s="113">
        <v>0</v>
      </c>
      <c r="BG650" s="113">
        <v>0</v>
      </c>
      <c r="BH650" s="113">
        <v>0</v>
      </c>
      <c r="BI650" s="113">
        <v>0</v>
      </c>
      <c r="BJ650" s="113">
        <v>2315392.73</v>
      </c>
      <c r="BK650" s="113">
        <v>0</v>
      </c>
      <c r="BL650" s="113">
        <v>0</v>
      </c>
      <c r="BM650" s="113">
        <v>0</v>
      </c>
      <c r="BN650" s="113">
        <v>0</v>
      </c>
      <c r="BO650" s="113">
        <v>0</v>
      </c>
      <c r="BP650" s="113">
        <v>0</v>
      </c>
      <c r="BQ650" s="113">
        <v>0</v>
      </c>
      <c r="BR650" s="113">
        <v>0</v>
      </c>
      <c r="BS650" s="113">
        <v>0</v>
      </c>
      <c r="BT650" s="113">
        <v>0</v>
      </c>
      <c r="BU650" s="113">
        <v>0</v>
      </c>
      <c r="BV650" s="113">
        <v>0</v>
      </c>
      <c r="BW650" s="113">
        <v>0</v>
      </c>
      <c r="BX650" s="113">
        <v>0</v>
      </c>
      <c r="BY650" s="113">
        <v>0</v>
      </c>
      <c r="BZ650" s="113">
        <v>0</v>
      </c>
      <c r="CA650" s="113">
        <v>0</v>
      </c>
      <c r="CB650" s="113">
        <v>0</v>
      </c>
      <c r="CC650" s="113">
        <v>0</v>
      </c>
      <c r="CD650" s="113">
        <v>561510.22</v>
      </c>
      <c r="CE650" s="113">
        <v>0</v>
      </c>
      <c r="CF650" s="113">
        <v>0</v>
      </c>
      <c r="CG650" s="113">
        <v>0</v>
      </c>
      <c r="CH650" s="113">
        <v>0</v>
      </c>
      <c r="CI650" s="113">
        <v>0</v>
      </c>
      <c r="CJ650" s="113">
        <v>0</v>
      </c>
      <c r="CK650" s="113">
        <v>0</v>
      </c>
      <c r="CL650" s="113">
        <v>0</v>
      </c>
      <c r="CM650" s="113">
        <v>0</v>
      </c>
      <c r="CN650" s="113">
        <v>0</v>
      </c>
      <c r="CO650" s="113">
        <v>0</v>
      </c>
      <c r="CP650" s="113">
        <v>0</v>
      </c>
      <c r="CQ650" s="113">
        <v>0</v>
      </c>
      <c r="CR650" s="113">
        <v>0</v>
      </c>
      <c r="CS650" s="113">
        <v>0</v>
      </c>
      <c r="CT650" s="113">
        <v>0</v>
      </c>
      <c r="CU650" s="113">
        <v>0</v>
      </c>
      <c r="CV650" s="113">
        <v>0</v>
      </c>
      <c r="CW650" s="113">
        <v>0</v>
      </c>
      <c r="CX650" s="113">
        <v>0</v>
      </c>
      <c r="CY650" s="113">
        <v>0</v>
      </c>
      <c r="CZ650" s="113">
        <v>0</v>
      </c>
      <c r="DA650" s="113">
        <v>0</v>
      </c>
      <c r="DB650" s="113">
        <v>0</v>
      </c>
      <c r="DC650" s="113">
        <v>0</v>
      </c>
      <c r="DD650" s="113">
        <v>0</v>
      </c>
      <c r="DE650" s="113">
        <v>0</v>
      </c>
      <c r="DF650" s="113">
        <v>0</v>
      </c>
      <c r="DG650" s="113">
        <v>0</v>
      </c>
      <c r="DH650" s="113">
        <v>0</v>
      </c>
      <c r="DI650" s="113">
        <v>0</v>
      </c>
      <c r="DJ650" s="113">
        <v>0</v>
      </c>
      <c r="DK650" s="113">
        <v>0</v>
      </c>
      <c r="DL650" s="113">
        <v>0</v>
      </c>
      <c r="DM650" s="113">
        <v>0</v>
      </c>
      <c r="DN650" s="113">
        <v>0</v>
      </c>
      <c r="DO650" s="113">
        <v>0</v>
      </c>
      <c r="DP650" s="113">
        <v>0</v>
      </c>
      <c r="DQ650" s="113">
        <v>0</v>
      </c>
      <c r="DR650" s="113">
        <v>0</v>
      </c>
      <c r="DS650" s="113">
        <v>0</v>
      </c>
      <c r="DT650" s="113">
        <v>0</v>
      </c>
      <c r="DU650" s="113">
        <v>0</v>
      </c>
      <c r="DV650" s="113">
        <v>0</v>
      </c>
      <c r="DW650" s="113">
        <v>0</v>
      </c>
      <c r="DX650" s="113">
        <v>0</v>
      </c>
      <c r="DY650" s="113">
        <v>0</v>
      </c>
      <c r="DZ650" s="113">
        <v>0</v>
      </c>
      <c r="EA650" s="113">
        <v>0</v>
      </c>
      <c r="EB650" s="113">
        <v>0</v>
      </c>
      <c r="EC650" s="113">
        <v>0</v>
      </c>
      <c r="ED650" s="113">
        <v>0</v>
      </c>
      <c r="EE650" s="113">
        <v>0</v>
      </c>
      <c r="EF650" s="113">
        <v>0</v>
      </c>
      <c r="EG650" s="113">
        <v>0</v>
      </c>
      <c r="EH650" s="113">
        <v>0</v>
      </c>
      <c r="EI650" s="113">
        <v>0</v>
      </c>
      <c r="EJ650" s="113">
        <v>0</v>
      </c>
      <c r="EK650" s="113">
        <v>0</v>
      </c>
      <c r="EL650" s="113">
        <v>0</v>
      </c>
      <c r="EM650" s="113">
        <v>0</v>
      </c>
      <c r="EN650" s="113">
        <v>0</v>
      </c>
      <c r="EO650" s="113">
        <v>0</v>
      </c>
      <c r="EP650" s="113">
        <v>0</v>
      </c>
      <c r="EQ650" s="113">
        <v>0</v>
      </c>
      <c r="ER650" s="113">
        <v>0</v>
      </c>
      <c r="ES650" s="113">
        <v>0</v>
      </c>
      <c r="ET650" s="113">
        <v>0</v>
      </c>
      <c r="EU650" s="113">
        <v>0</v>
      </c>
      <c r="EV650" s="113">
        <v>0</v>
      </c>
      <c r="EW650" s="113">
        <v>0</v>
      </c>
      <c r="EX650" s="113">
        <v>0</v>
      </c>
      <c r="EY650" s="113">
        <v>0</v>
      </c>
      <c r="EZ650" s="113">
        <v>0</v>
      </c>
      <c r="FA650" s="113">
        <v>0</v>
      </c>
      <c r="FB650" s="113">
        <v>0</v>
      </c>
      <c r="FC650" s="113">
        <v>0</v>
      </c>
      <c r="FD650" s="113">
        <v>0</v>
      </c>
      <c r="FE650" s="113">
        <v>0</v>
      </c>
      <c r="FF650" s="113">
        <v>0</v>
      </c>
      <c r="FG650" s="113">
        <v>0</v>
      </c>
      <c r="FH650" s="113">
        <v>0</v>
      </c>
      <c r="FI650" s="113">
        <v>0</v>
      </c>
      <c r="FJ650" s="113">
        <v>0</v>
      </c>
      <c r="FK650" s="113">
        <v>0</v>
      </c>
      <c r="FL650" s="113">
        <v>0</v>
      </c>
      <c r="FM650" s="113">
        <v>0</v>
      </c>
      <c r="FN650" s="113">
        <v>0</v>
      </c>
      <c r="FO650" s="113">
        <v>0</v>
      </c>
      <c r="FP650" s="113">
        <v>0</v>
      </c>
      <c r="FQ650" s="113">
        <v>0</v>
      </c>
      <c r="FR650" s="113">
        <v>0</v>
      </c>
      <c r="FS650" s="113">
        <v>0</v>
      </c>
      <c r="FT650" s="113">
        <v>0</v>
      </c>
      <c r="FU650" s="113">
        <v>0</v>
      </c>
      <c r="FV650" s="113">
        <v>0</v>
      </c>
      <c r="FW650" s="113">
        <v>0</v>
      </c>
      <c r="FX650" s="113">
        <v>0</v>
      </c>
      <c r="FY650" s="113">
        <v>0</v>
      </c>
      <c r="FZ650" s="113">
        <v>0</v>
      </c>
      <c r="GA650" s="113">
        <v>0</v>
      </c>
      <c r="GB650" s="113">
        <v>0</v>
      </c>
      <c r="GC650" s="113">
        <v>0</v>
      </c>
      <c r="GD650" s="113">
        <v>0</v>
      </c>
      <c r="GE650" s="113">
        <v>0</v>
      </c>
      <c r="GF650" s="113">
        <v>0</v>
      </c>
      <c r="GG650" s="113">
        <v>0</v>
      </c>
      <c r="GH650" s="113">
        <v>0</v>
      </c>
      <c r="GI650" s="113">
        <f>SUM(E650:GH650)</f>
        <v>12456329.99</v>
      </c>
    </row>
    <row r="651" spans="1:191">
      <c r="A651" s="727" t="s">
        <v>0</v>
      </c>
      <c r="B651" s="727"/>
      <c r="C651" s="9" t="s">
        <v>207</v>
      </c>
      <c r="D651" t="s">
        <v>208</v>
      </c>
      <c r="E651" s="113">
        <v>0</v>
      </c>
      <c r="F651" s="113">
        <v>0</v>
      </c>
      <c r="G651" s="113">
        <v>0</v>
      </c>
      <c r="H651" s="113">
        <v>0</v>
      </c>
      <c r="I651" s="113">
        <v>454743.18</v>
      </c>
      <c r="J651" s="113">
        <v>0</v>
      </c>
      <c r="K651" s="113">
        <v>0</v>
      </c>
      <c r="L651" s="113">
        <v>0</v>
      </c>
      <c r="M651" s="113">
        <v>0</v>
      </c>
      <c r="N651" s="113">
        <v>0</v>
      </c>
      <c r="O651" s="113">
        <v>0</v>
      </c>
      <c r="P651" s="113">
        <v>0</v>
      </c>
      <c r="Q651" s="113">
        <v>7228.1</v>
      </c>
      <c r="R651" s="113">
        <v>0</v>
      </c>
      <c r="S651" s="113">
        <v>0</v>
      </c>
      <c r="T651" s="113">
        <v>0</v>
      </c>
      <c r="U651" s="113">
        <v>0</v>
      </c>
      <c r="V651" s="113">
        <v>0</v>
      </c>
      <c r="W651" s="113">
        <v>0</v>
      </c>
      <c r="X651" s="113">
        <v>30936.21</v>
      </c>
      <c r="Y651" s="113">
        <v>0</v>
      </c>
      <c r="Z651" s="113">
        <v>0</v>
      </c>
      <c r="AA651" s="113">
        <v>0</v>
      </c>
      <c r="AB651" s="113">
        <v>0</v>
      </c>
      <c r="AC651" s="113">
        <v>0</v>
      </c>
      <c r="AD651" s="113">
        <v>830.08</v>
      </c>
      <c r="AE651" s="113">
        <v>0</v>
      </c>
      <c r="AF651" s="113">
        <v>0</v>
      </c>
      <c r="AG651" s="113">
        <v>0</v>
      </c>
      <c r="AH651" s="113">
        <v>0</v>
      </c>
      <c r="AI651" s="113">
        <v>0</v>
      </c>
      <c r="AJ651" s="113">
        <v>0</v>
      </c>
      <c r="AK651" s="113">
        <v>0</v>
      </c>
      <c r="AL651" s="113">
        <v>0</v>
      </c>
      <c r="AM651" s="113">
        <v>0</v>
      </c>
      <c r="AN651" s="113">
        <v>0</v>
      </c>
      <c r="AO651" s="113">
        <v>0</v>
      </c>
      <c r="AP651" s="113">
        <v>0</v>
      </c>
      <c r="AQ651" s="113">
        <v>0</v>
      </c>
      <c r="AR651" s="113">
        <v>0</v>
      </c>
      <c r="AS651" s="113">
        <v>0</v>
      </c>
      <c r="AT651" s="113">
        <v>0</v>
      </c>
      <c r="AU651" s="113">
        <v>0</v>
      </c>
      <c r="AV651" s="113">
        <v>0</v>
      </c>
      <c r="AW651" s="113">
        <v>29768.28</v>
      </c>
      <c r="AX651" s="113">
        <v>0</v>
      </c>
      <c r="AY651" s="113">
        <v>0</v>
      </c>
      <c r="AZ651" s="113">
        <v>0</v>
      </c>
      <c r="BA651" s="113">
        <v>0</v>
      </c>
      <c r="BB651" s="113">
        <v>0</v>
      </c>
      <c r="BC651" s="113">
        <v>0</v>
      </c>
      <c r="BD651" s="113">
        <v>0</v>
      </c>
      <c r="BE651" s="113">
        <v>0</v>
      </c>
      <c r="BF651" s="113">
        <v>0</v>
      </c>
      <c r="BG651" s="113">
        <v>0</v>
      </c>
      <c r="BH651" s="113">
        <v>0</v>
      </c>
      <c r="BI651" s="113">
        <v>0</v>
      </c>
      <c r="BJ651" s="113">
        <v>0</v>
      </c>
      <c r="BK651" s="113">
        <v>0</v>
      </c>
      <c r="BL651" s="113">
        <v>0</v>
      </c>
      <c r="BM651" s="113">
        <v>0</v>
      </c>
      <c r="BN651" s="113">
        <v>0</v>
      </c>
      <c r="BO651" s="113">
        <v>0</v>
      </c>
      <c r="BP651" s="113">
        <v>0</v>
      </c>
      <c r="BQ651" s="113">
        <v>0</v>
      </c>
      <c r="BR651" s="113">
        <v>0</v>
      </c>
      <c r="BS651" s="113">
        <v>0</v>
      </c>
      <c r="BT651" s="113">
        <v>0</v>
      </c>
      <c r="BU651" s="113">
        <v>0</v>
      </c>
      <c r="BV651" s="113">
        <v>62760.78</v>
      </c>
      <c r="BW651" s="113">
        <v>0</v>
      </c>
      <c r="BX651" s="113">
        <v>0</v>
      </c>
      <c r="BY651" s="113">
        <v>0</v>
      </c>
      <c r="BZ651" s="113">
        <v>0</v>
      </c>
      <c r="CA651" s="113">
        <v>17453.95</v>
      </c>
      <c r="CB651" s="113">
        <v>622.67999999999995</v>
      </c>
      <c r="CC651" s="113">
        <v>0</v>
      </c>
      <c r="CD651" s="113">
        <v>9187.44</v>
      </c>
      <c r="CE651" s="113">
        <v>0</v>
      </c>
      <c r="CF651" s="113">
        <v>0</v>
      </c>
      <c r="CG651" s="113">
        <v>0</v>
      </c>
      <c r="CH651" s="113">
        <v>0</v>
      </c>
      <c r="CI651" s="113">
        <v>0</v>
      </c>
      <c r="CJ651" s="113">
        <v>0</v>
      </c>
      <c r="CK651" s="113">
        <v>0</v>
      </c>
      <c r="CL651" s="113">
        <v>0</v>
      </c>
      <c r="CM651" s="113">
        <v>0</v>
      </c>
      <c r="CN651" s="113">
        <v>0</v>
      </c>
      <c r="CO651" s="113">
        <v>0</v>
      </c>
      <c r="CP651" s="113">
        <v>0</v>
      </c>
      <c r="CQ651" s="113">
        <v>0</v>
      </c>
      <c r="CR651" s="113">
        <v>0</v>
      </c>
      <c r="CS651" s="113">
        <v>0</v>
      </c>
      <c r="CT651" s="113">
        <v>0</v>
      </c>
      <c r="CU651" s="113">
        <v>0</v>
      </c>
      <c r="CV651" s="113">
        <v>0</v>
      </c>
      <c r="CW651" s="113">
        <v>0</v>
      </c>
      <c r="CX651" s="113">
        <v>0</v>
      </c>
      <c r="CY651" s="113">
        <v>0</v>
      </c>
      <c r="CZ651" s="113">
        <v>0</v>
      </c>
      <c r="DA651" s="113">
        <v>0</v>
      </c>
      <c r="DB651" s="113">
        <v>0</v>
      </c>
      <c r="DC651" s="113">
        <v>0</v>
      </c>
      <c r="DD651" s="113">
        <v>0</v>
      </c>
      <c r="DE651" s="113">
        <v>0</v>
      </c>
      <c r="DF651" s="113">
        <v>0</v>
      </c>
      <c r="DG651" s="113">
        <v>0</v>
      </c>
      <c r="DH651" s="113">
        <v>0</v>
      </c>
      <c r="DI651" s="113">
        <v>0</v>
      </c>
      <c r="DJ651" s="113">
        <v>0</v>
      </c>
      <c r="DK651" s="113">
        <v>0</v>
      </c>
      <c r="DL651" s="113">
        <v>0</v>
      </c>
      <c r="DM651" s="113">
        <v>30458.639999999999</v>
      </c>
      <c r="DN651" s="113">
        <v>0</v>
      </c>
      <c r="DO651" s="113">
        <v>0</v>
      </c>
      <c r="DP651" s="113">
        <v>0</v>
      </c>
      <c r="DQ651" s="113">
        <v>0</v>
      </c>
      <c r="DR651" s="113">
        <v>0</v>
      </c>
      <c r="DS651" s="113">
        <v>0</v>
      </c>
      <c r="DT651" s="113">
        <v>0</v>
      </c>
      <c r="DU651" s="113">
        <v>0</v>
      </c>
      <c r="DV651" s="113">
        <v>0</v>
      </c>
      <c r="DW651" s="113">
        <v>0</v>
      </c>
      <c r="DX651" s="113">
        <v>0</v>
      </c>
      <c r="DY651" s="113">
        <v>0</v>
      </c>
      <c r="DZ651" s="113">
        <v>0</v>
      </c>
      <c r="EA651" s="113">
        <v>0</v>
      </c>
      <c r="EB651" s="113">
        <v>0</v>
      </c>
      <c r="EC651" s="113">
        <v>0</v>
      </c>
      <c r="ED651" s="113">
        <v>0</v>
      </c>
      <c r="EE651" s="113">
        <v>0</v>
      </c>
      <c r="EF651" s="113">
        <v>0</v>
      </c>
      <c r="EG651" s="113">
        <v>0</v>
      </c>
      <c r="EH651" s="113">
        <v>0</v>
      </c>
      <c r="EI651" s="113">
        <v>0</v>
      </c>
      <c r="EJ651" s="113">
        <v>0</v>
      </c>
      <c r="EK651" s="113">
        <v>0</v>
      </c>
      <c r="EL651" s="113">
        <v>0</v>
      </c>
      <c r="EM651" s="113">
        <v>0</v>
      </c>
      <c r="EN651" s="113">
        <v>0</v>
      </c>
      <c r="EO651" s="113">
        <v>0</v>
      </c>
      <c r="EP651" s="113">
        <v>0</v>
      </c>
      <c r="EQ651" s="113">
        <v>0</v>
      </c>
      <c r="ER651" s="113">
        <v>0</v>
      </c>
      <c r="ES651" s="113">
        <v>0</v>
      </c>
      <c r="ET651" s="113">
        <v>0</v>
      </c>
      <c r="EU651" s="113">
        <v>0</v>
      </c>
      <c r="EV651" s="113">
        <v>0</v>
      </c>
      <c r="EW651" s="113">
        <v>0</v>
      </c>
      <c r="EX651" s="113">
        <v>0</v>
      </c>
      <c r="EY651" s="113">
        <v>0</v>
      </c>
      <c r="EZ651" s="113">
        <v>0</v>
      </c>
      <c r="FA651" s="113">
        <v>0</v>
      </c>
      <c r="FB651" s="113">
        <v>0</v>
      </c>
      <c r="FC651" s="113">
        <v>0</v>
      </c>
      <c r="FD651" s="113">
        <v>0</v>
      </c>
      <c r="FE651" s="113">
        <v>0</v>
      </c>
      <c r="FF651" s="113">
        <v>0</v>
      </c>
      <c r="FG651" s="113">
        <v>0</v>
      </c>
      <c r="FH651" s="113">
        <v>0</v>
      </c>
      <c r="FI651" s="113">
        <v>0</v>
      </c>
      <c r="FJ651" s="113">
        <v>0</v>
      </c>
      <c r="FK651" s="113">
        <v>0</v>
      </c>
      <c r="FL651" s="113">
        <v>0</v>
      </c>
      <c r="FM651" s="113">
        <v>0</v>
      </c>
      <c r="FN651" s="113">
        <v>0</v>
      </c>
      <c r="FO651" s="113">
        <v>0</v>
      </c>
      <c r="FP651" s="113">
        <v>0</v>
      </c>
      <c r="FQ651" s="113">
        <v>0</v>
      </c>
      <c r="FR651" s="113">
        <v>0</v>
      </c>
      <c r="FS651" s="113">
        <v>0</v>
      </c>
      <c r="FT651" s="113">
        <v>0</v>
      </c>
      <c r="FU651" s="113">
        <v>0</v>
      </c>
      <c r="FV651" s="113">
        <v>0</v>
      </c>
      <c r="FW651" s="113">
        <v>0</v>
      </c>
      <c r="FX651" s="113">
        <v>0</v>
      </c>
      <c r="FY651" s="113">
        <v>0</v>
      </c>
      <c r="FZ651" s="113">
        <v>0</v>
      </c>
      <c r="GA651" s="113">
        <v>0</v>
      </c>
      <c r="GB651" s="113">
        <v>0</v>
      </c>
      <c r="GC651" s="113">
        <v>0</v>
      </c>
      <c r="GD651" s="113">
        <v>0</v>
      </c>
      <c r="GE651" s="113">
        <v>0</v>
      </c>
      <c r="GF651" s="113">
        <v>0</v>
      </c>
      <c r="GG651" s="113">
        <v>0</v>
      </c>
      <c r="GH651" s="113">
        <v>0</v>
      </c>
      <c r="GI651" s="113">
        <f>SUM(E651:GH651)</f>
        <v>643989.34</v>
      </c>
    </row>
    <row r="652" spans="1:191">
      <c r="A652" s="727" t="s">
        <v>0</v>
      </c>
      <c r="B652" s="727"/>
      <c r="C652" s="9" t="s">
        <v>229</v>
      </c>
      <c r="D652" t="s">
        <v>230</v>
      </c>
      <c r="E652" s="113">
        <v>0</v>
      </c>
      <c r="F652" s="113">
        <v>0</v>
      </c>
      <c r="G652" s="113">
        <v>0</v>
      </c>
      <c r="H652" s="113">
        <v>0</v>
      </c>
      <c r="I652" s="113">
        <v>0</v>
      </c>
      <c r="J652" s="113">
        <v>0</v>
      </c>
      <c r="K652" s="113">
        <v>0</v>
      </c>
      <c r="L652" s="113">
        <v>0</v>
      </c>
      <c r="M652" s="113">
        <v>0</v>
      </c>
      <c r="N652" s="113">
        <v>0</v>
      </c>
      <c r="O652" s="113">
        <v>0</v>
      </c>
      <c r="P652" s="113">
        <v>0</v>
      </c>
      <c r="Q652" s="113">
        <v>0</v>
      </c>
      <c r="R652" s="113">
        <v>0</v>
      </c>
      <c r="S652" s="113">
        <v>0</v>
      </c>
      <c r="T652" s="113">
        <v>0</v>
      </c>
      <c r="U652" s="113">
        <v>0</v>
      </c>
      <c r="V652" s="113">
        <v>0</v>
      </c>
      <c r="W652" s="113">
        <v>0</v>
      </c>
      <c r="X652" s="113">
        <v>4024</v>
      </c>
      <c r="Y652" s="113">
        <v>0</v>
      </c>
      <c r="Z652" s="113">
        <v>0</v>
      </c>
      <c r="AA652" s="113">
        <v>0</v>
      </c>
      <c r="AB652" s="113">
        <v>0</v>
      </c>
      <c r="AC652" s="113">
        <v>0</v>
      </c>
      <c r="AD652" s="113">
        <v>0</v>
      </c>
      <c r="AE652" s="113">
        <v>0</v>
      </c>
      <c r="AF652" s="113">
        <v>0</v>
      </c>
      <c r="AG652" s="113">
        <v>0</v>
      </c>
      <c r="AH652" s="113">
        <v>0</v>
      </c>
      <c r="AI652" s="113">
        <v>0</v>
      </c>
      <c r="AJ652" s="113">
        <v>0</v>
      </c>
      <c r="AK652" s="113">
        <v>0</v>
      </c>
      <c r="AL652" s="113">
        <v>0</v>
      </c>
      <c r="AM652" s="113">
        <v>0</v>
      </c>
      <c r="AN652" s="113">
        <v>0</v>
      </c>
      <c r="AO652" s="113">
        <v>0</v>
      </c>
      <c r="AP652" s="113">
        <v>0</v>
      </c>
      <c r="AQ652" s="113">
        <v>0</v>
      </c>
      <c r="AR652" s="113">
        <v>0</v>
      </c>
      <c r="AS652" s="113">
        <v>0</v>
      </c>
      <c r="AT652" s="113">
        <v>0</v>
      </c>
      <c r="AU652" s="113">
        <v>0</v>
      </c>
      <c r="AV652" s="113">
        <v>0</v>
      </c>
      <c r="AW652" s="113">
        <v>0</v>
      </c>
      <c r="AX652" s="113">
        <v>0</v>
      </c>
      <c r="AY652" s="113">
        <v>0</v>
      </c>
      <c r="AZ652" s="113">
        <v>0</v>
      </c>
      <c r="BA652" s="113">
        <v>0</v>
      </c>
      <c r="BB652" s="113">
        <v>0</v>
      </c>
      <c r="BC652" s="113">
        <v>0</v>
      </c>
      <c r="BD652" s="113">
        <v>0</v>
      </c>
      <c r="BE652" s="113">
        <v>0</v>
      </c>
      <c r="BF652" s="113">
        <v>0</v>
      </c>
      <c r="BG652" s="113">
        <v>0</v>
      </c>
      <c r="BH652" s="113">
        <v>0</v>
      </c>
      <c r="BI652" s="113">
        <v>0</v>
      </c>
      <c r="BJ652" s="113">
        <v>196239.84</v>
      </c>
      <c r="BK652" s="113">
        <v>0</v>
      </c>
      <c r="BL652" s="113">
        <v>0</v>
      </c>
      <c r="BM652" s="113">
        <v>0</v>
      </c>
      <c r="BN652" s="113">
        <v>0</v>
      </c>
      <c r="BO652" s="113">
        <v>0</v>
      </c>
      <c r="BP652" s="113">
        <v>0</v>
      </c>
      <c r="BQ652" s="113">
        <v>0</v>
      </c>
      <c r="BR652" s="113">
        <v>0</v>
      </c>
      <c r="BS652" s="113">
        <v>0</v>
      </c>
      <c r="BT652" s="113">
        <v>0</v>
      </c>
      <c r="BU652" s="113">
        <v>0</v>
      </c>
      <c r="BV652" s="113">
        <v>0</v>
      </c>
      <c r="BW652" s="113">
        <v>0</v>
      </c>
      <c r="BX652" s="113">
        <v>0</v>
      </c>
      <c r="BY652" s="113">
        <v>0</v>
      </c>
      <c r="BZ652" s="113">
        <v>0</v>
      </c>
      <c r="CA652" s="113">
        <v>0</v>
      </c>
      <c r="CB652" s="113">
        <v>0</v>
      </c>
      <c r="CC652" s="113">
        <v>0</v>
      </c>
      <c r="CD652" s="113">
        <v>0</v>
      </c>
      <c r="CE652" s="113">
        <v>0</v>
      </c>
      <c r="CF652" s="113">
        <v>0</v>
      </c>
      <c r="CG652" s="113">
        <v>0</v>
      </c>
      <c r="CH652" s="113">
        <v>0</v>
      </c>
      <c r="CI652" s="113">
        <v>0</v>
      </c>
      <c r="CJ652" s="113">
        <v>0</v>
      </c>
      <c r="CK652" s="113">
        <v>0</v>
      </c>
      <c r="CL652" s="113">
        <v>0</v>
      </c>
      <c r="CM652" s="113">
        <v>0</v>
      </c>
      <c r="CN652" s="113">
        <v>0</v>
      </c>
      <c r="CO652" s="113">
        <v>0</v>
      </c>
      <c r="CP652" s="113">
        <v>0</v>
      </c>
      <c r="CQ652" s="113">
        <v>0</v>
      </c>
      <c r="CR652" s="113">
        <v>0</v>
      </c>
      <c r="CS652" s="113">
        <v>0</v>
      </c>
      <c r="CT652" s="113">
        <v>0</v>
      </c>
      <c r="CU652" s="113">
        <v>0</v>
      </c>
      <c r="CV652" s="113">
        <v>0</v>
      </c>
      <c r="CW652" s="113">
        <v>0</v>
      </c>
      <c r="CX652" s="113">
        <v>0</v>
      </c>
      <c r="CY652" s="113">
        <v>0</v>
      </c>
      <c r="CZ652" s="113">
        <v>0</v>
      </c>
      <c r="DA652" s="113">
        <v>0</v>
      </c>
      <c r="DB652" s="113">
        <v>0</v>
      </c>
      <c r="DC652" s="113">
        <v>0</v>
      </c>
      <c r="DD652" s="113">
        <v>0</v>
      </c>
      <c r="DE652" s="113">
        <v>0</v>
      </c>
      <c r="DF652" s="113">
        <v>0</v>
      </c>
      <c r="DG652" s="113">
        <v>0</v>
      </c>
      <c r="DH652" s="113">
        <v>0</v>
      </c>
      <c r="DI652" s="113">
        <v>0</v>
      </c>
      <c r="DJ652" s="113">
        <v>0</v>
      </c>
      <c r="DK652" s="113">
        <v>0</v>
      </c>
      <c r="DL652" s="113">
        <v>0</v>
      </c>
      <c r="DM652" s="113">
        <v>0</v>
      </c>
      <c r="DN652" s="113">
        <v>0</v>
      </c>
      <c r="DO652" s="113">
        <v>0</v>
      </c>
      <c r="DP652" s="113">
        <v>0</v>
      </c>
      <c r="DQ652" s="113">
        <v>0</v>
      </c>
      <c r="DR652" s="113">
        <v>0</v>
      </c>
      <c r="DS652" s="113">
        <v>0</v>
      </c>
      <c r="DT652" s="113">
        <v>0</v>
      </c>
      <c r="DU652" s="113">
        <v>0</v>
      </c>
      <c r="DV652" s="113">
        <v>0</v>
      </c>
      <c r="DW652" s="113">
        <v>0</v>
      </c>
      <c r="DX652" s="113">
        <v>0</v>
      </c>
      <c r="DY652" s="113">
        <v>0</v>
      </c>
      <c r="DZ652" s="113">
        <v>0</v>
      </c>
      <c r="EA652" s="113">
        <v>0</v>
      </c>
      <c r="EB652" s="113">
        <v>0</v>
      </c>
      <c r="EC652" s="113">
        <v>0</v>
      </c>
      <c r="ED652" s="113">
        <v>0</v>
      </c>
      <c r="EE652" s="113">
        <v>0</v>
      </c>
      <c r="EF652" s="113">
        <v>0</v>
      </c>
      <c r="EG652" s="113">
        <v>0</v>
      </c>
      <c r="EH652" s="113">
        <v>0</v>
      </c>
      <c r="EI652" s="113">
        <v>0</v>
      </c>
      <c r="EJ652" s="113">
        <v>0</v>
      </c>
      <c r="EK652" s="113">
        <v>0</v>
      </c>
      <c r="EL652" s="113">
        <v>0</v>
      </c>
      <c r="EM652" s="113">
        <v>0</v>
      </c>
      <c r="EN652" s="113">
        <v>0</v>
      </c>
      <c r="EO652" s="113">
        <v>0</v>
      </c>
      <c r="EP652" s="113">
        <v>0</v>
      </c>
      <c r="EQ652" s="113">
        <v>0</v>
      </c>
      <c r="ER652" s="113">
        <v>0</v>
      </c>
      <c r="ES652" s="113">
        <v>0</v>
      </c>
      <c r="ET652" s="113">
        <v>0</v>
      </c>
      <c r="EU652" s="113">
        <v>0</v>
      </c>
      <c r="EV652" s="113">
        <v>0</v>
      </c>
      <c r="EW652" s="113">
        <v>0</v>
      </c>
      <c r="EX652" s="113">
        <v>0</v>
      </c>
      <c r="EY652" s="113">
        <v>0</v>
      </c>
      <c r="EZ652" s="113">
        <v>0</v>
      </c>
      <c r="FA652" s="113">
        <v>0</v>
      </c>
      <c r="FB652" s="113">
        <v>0</v>
      </c>
      <c r="FC652" s="113">
        <v>0</v>
      </c>
      <c r="FD652" s="113">
        <v>0</v>
      </c>
      <c r="FE652" s="113">
        <v>0</v>
      </c>
      <c r="FF652" s="113">
        <v>0</v>
      </c>
      <c r="FG652" s="113">
        <v>0</v>
      </c>
      <c r="FH652" s="113">
        <v>0</v>
      </c>
      <c r="FI652" s="113">
        <v>0</v>
      </c>
      <c r="FJ652" s="113">
        <v>0</v>
      </c>
      <c r="FK652" s="113">
        <v>0</v>
      </c>
      <c r="FL652" s="113">
        <v>0</v>
      </c>
      <c r="FM652" s="113">
        <v>0</v>
      </c>
      <c r="FN652" s="113">
        <v>0</v>
      </c>
      <c r="FO652" s="113">
        <v>0</v>
      </c>
      <c r="FP652" s="113">
        <v>0</v>
      </c>
      <c r="FQ652" s="113">
        <v>0</v>
      </c>
      <c r="FR652" s="113">
        <v>0</v>
      </c>
      <c r="FS652" s="113">
        <v>0</v>
      </c>
      <c r="FT652" s="113">
        <v>0</v>
      </c>
      <c r="FU652" s="113">
        <v>0</v>
      </c>
      <c r="FV652" s="113">
        <v>0</v>
      </c>
      <c r="FW652" s="113">
        <v>0</v>
      </c>
      <c r="FX652" s="113">
        <v>0</v>
      </c>
      <c r="FY652" s="113">
        <v>0</v>
      </c>
      <c r="FZ652" s="113">
        <v>0</v>
      </c>
      <c r="GA652" s="113">
        <v>0</v>
      </c>
      <c r="GB652" s="113">
        <v>0</v>
      </c>
      <c r="GC652" s="113">
        <v>0</v>
      </c>
      <c r="GD652" s="113">
        <v>0</v>
      </c>
      <c r="GE652" s="113">
        <v>0</v>
      </c>
      <c r="GF652" s="113">
        <v>0</v>
      </c>
      <c r="GG652" s="113">
        <v>0</v>
      </c>
      <c r="GH652" s="113">
        <v>0</v>
      </c>
      <c r="GI652" s="113">
        <f>SUM(E652:GH652)</f>
        <v>200263.84</v>
      </c>
    </row>
    <row r="653" spans="1:191">
      <c r="A653" s="727" t="s">
        <v>0</v>
      </c>
      <c r="B653" s="727"/>
      <c r="C653" s="9" t="s">
        <v>233</v>
      </c>
      <c r="D653" t="s">
        <v>234</v>
      </c>
      <c r="E653" s="113">
        <v>0</v>
      </c>
      <c r="F653" s="113">
        <v>0</v>
      </c>
      <c r="G653" s="113">
        <v>0</v>
      </c>
      <c r="H653" s="113">
        <v>0</v>
      </c>
      <c r="I653" s="113">
        <v>0</v>
      </c>
      <c r="J653" s="113">
        <v>0</v>
      </c>
      <c r="K653" s="113">
        <v>0</v>
      </c>
      <c r="L653" s="113">
        <v>0</v>
      </c>
      <c r="M653" s="113">
        <v>0</v>
      </c>
      <c r="N653" s="113">
        <v>0</v>
      </c>
      <c r="O653" s="113">
        <v>0</v>
      </c>
      <c r="P653" s="113">
        <v>0</v>
      </c>
      <c r="Q653" s="113">
        <v>804570.32</v>
      </c>
      <c r="R653" s="113">
        <v>0</v>
      </c>
      <c r="S653" s="113">
        <v>0</v>
      </c>
      <c r="T653" s="113">
        <v>0</v>
      </c>
      <c r="U653" s="113">
        <v>0</v>
      </c>
      <c r="V653" s="113">
        <v>0</v>
      </c>
      <c r="W653" s="113">
        <v>0</v>
      </c>
      <c r="X653" s="113">
        <v>0</v>
      </c>
      <c r="Y653" s="113">
        <v>0</v>
      </c>
      <c r="Z653" s="113">
        <v>0</v>
      </c>
      <c r="AA653" s="113">
        <v>0</v>
      </c>
      <c r="AB653" s="113">
        <v>0</v>
      </c>
      <c r="AC653" s="113">
        <v>0</v>
      </c>
      <c r="AD653" s="113">
        <v>0</v>
      </c>
      <c r="AE653" s="113">
        <v>0</v>
      </c>
      <c r="AF653" s="113">
        <v>0</v>
      </c>
      <c r="AG653" s="113">
        <v>0</v>
      </c>
      <c r="AH653" s="113">
        <v>0</v>
      </c>
      <c r="AI653" s="113">
        <v>0</v>
      </c>
      <c r="AJ653" s="113">
        <v>0</v>
      </c>
      <c r="AK653" s="113">
        <v>0</v>
      </c>
      <c r="AL653" s="113">
        <v>0</v>
      </c>
      <c r="AM653" s="113">
        <v>0</v>
      </c>
      <c r="AN653" s="113">
        <v>0</v>
      </c>
      <c r="AO653" s="113">
        <v>0</v>
      </c>
      <c r="AP653" s="113">
        <v>0</v>
      </c>
      <c r="AQ653" s="113">
        <v>0</v>
      </c>
      <c r="AR653" s="113">
        <v>0</v>
      </c>
      <c r="AS653" s="113">
        <v>0</v>
      </c>
      <c r="AT653" s="113">
        <v>0</v>
      </c>
      <c r="AU653" s="113">
        <v>0</v>
      </c>
      <c r="AV653" s="113">
        <v>0</v>
      </c>
      <c r="AW653" s="113">
        <v>0</v>
      </c>
      <c r="AX653" s="113">
        <v>0</v>
      </c>
      <c r="AY653" s="113">
        <v>0</v>
      </c>
      <c r="AZ653" s="113">
        <v>0</v>
      </c>
      <c r="BA653" s="113">
        <v>0</v>
      </c>
      <c r="BB653" s="113">
        <v>0</v>
      </c>
      <c r="BC653" s="113">
        <v>0</v>
      </c>
      <c r="BD653" s="113">
        <v>0</v>
      </c>
      <c r="BE653" s="113">
        <v>0</v>
      </c>
      <c r="BF653" s="113">
        <v>0</v>
      </c>
      <c r="BG653" s="113">
        <v>0</v>
      </c>
      <c r="BH653" s="113">
        <v>0</v>
      </c>
      <c r="BI653" s="113">
        <v>0</v>
      </c>
      <c r="BJ653" s="113">
        <v>0</v>
      </c>
      <c r="BK653" s="113">
        <v>0</v>
      </c>
      <c r="BL653" s="113">
        <v>0</v>
      </c>
      <c r="BM653" s="113">
        <v>0</v>
      </c>
      <c r="BN653" s="113">
        <v>0</v>
      </c>
      <c r="BO653" s="113">
        <v>0</v>
      </c>
      <c r="BP653" s="113">
        <v>0</v>
      </c>
      <c r="BQ653" s="113">
        <v>0</v>
      </c>
      <c r="BR653" s="113">
        <v>0</v>
      </c>
      <c r="BS653" s="113">
        <v>0</v>
      </c>
      <c r="BT653" s="113">
        <v>0</v>
      </c>
      <c r="BU653" s="113">
        <v>0</v>
      </c>
      <c r="BV653" s="113">
        <v>42787.5</v>
      </c>
      <c r="BW653" s="113">
        <v>0</v>
      </c>
      <c r="BX653" s="113">
        <v>0</v>
      </c>
      <c r="BY653" s="113">
        <v>0</v>
      </c>
      <c r="BZ653" s="113">
        <v>0</v>
      </c>
      <c r="CA653" s="113">
        <v>9926</v>
      </c>
      <c r="CB653" s="113">
        <v>0</v>
      </c>
      <c r="CC653" s="113">
        <v>0</v>
      </c>
      <c r="CD653" s="113">
        <v>0</v>
      </c>
      <c r="CE653" s="113">
        <v>0</v>
      </c>
      <c r="CF653" s="113">
        <v>0</v>
      </c>
      <c r="CG653" s="113">
        <v>0</v>
      </c>
      <c r="CH653" s="113">
        <v>0</v>
      </c>
      <c r="CI653" s="113">
        <v>0</v>
      </c>
      <c r="CJ653" s="113">
        <v>0</v>
      </c>
      <c r="CK653" s="113">
        <v>0</v>
      </c>
      <c r="CL653" s="113">
        <v>0</v>
      </c>
      <c r="CM653" s="113">
        <v>0</v>
      </c>
      <c r="CN653" s="113">
        <v>0</v>
      </c>
      <c r="CO653" s="113">
        <v>0</v>
      </c>
      <c r="CP653" s="113">
        <v>0</v>
      </c>
      <c r="CQ653" s="113">
        <v>0</v>
      </c>
      <c r="CR653" s="113">
        <v>0</v>
      </c>
      <c r="CS653" s="113">
        <v>0</v>
      </c>
      <c r="CT653" s="113">
        <v>0</v>
      </c>
      <c r="CU653" s="113">
        <v>0</v>
      </c>
      <c r="CV653" s="113">
        <v>0</v>
      </c>
      <c r="CW653" s="113">
        <v>0</v>
      </c>
      <c r="CX653" s="113">
        <v>0</v>
      </c>
      <c r="CY653" s="113">
        <v>0</v>
      </c>
      <c r="CZ653" s="113">
        <v>0</v>
      </c>
      <c r="DA653" s="113">
        <v>0</v>
      </c>
      <c r="DB653" s="113">
        <v>0</v>
      </c>
      <c r="DC653" s="113">
        <v>0</v>
      </c>
      <c r="DD653" s="113">
        <v>0</v>
      </c>
      <c r="DE653" s="113">
        <v>0</v>
      </c>
      <c r="DF653" s="113">
        <v>0</v>
      </c>
      <c r="DG653" s="113">
        <v>0</v>
      </c>
      <c r="DH653" s="113">
        <v>0</v>
      </c>
      <c r="DI653" s="113">
        <v>0</v>
      </c>
      <c r="DJ653" s="113">
        <v>0</v>
      </c>
      <c r="DK653" s="113">
        <v>0</v>
      </c>
      <c r="DL653" s="113">
        <v>0</v>
      </c>
      <c r="DM653" s="113">
        <v>13055</v>
      </c>
      <c r="DN653" s="113">
        <v>0</v>
      </c>
      <c r="DO653" s="113">
        <v>0</v>
      </c>
      <c r="DP653" s="113">
        <v>0</v>
      </c>
      <c r="DQ653" s="113">
        <v>0</v>
      </c>
      <c r="DR653" s="113">
        <v>0</v>
      </c>
      <c r="DS653" s="113">
        <v>0</v>
      </c>
      <c r="DT653" s="113">
        <v>0</v>
      </c>
      <c r="DU653" s="113">
        <v>0</v>
      </c>
      <c r="DV653" s="113">
        <v>0</v>
      </c>
      <c r="DW653" s="113">
        <v>0</v>
      </c>
      <c r="DX653" s="113">
        <v>0</v>
      </c>
      <c r="DY653" s="113">
        <v>0</v>
      </c>
      <c r="DZ653" s="113">
        <v>0</v>
      </c>
      <c r="EA653" s="113">
        <v>0</v>
      </c>
      <c r="EB653" s="113">
        <v>0</v>
      </c>
      <c r="EC653" s="113">
        <v>0</v>
      </c>
      <c r="ED653" s="113">
        <v>0</v>
      </c>
      <c r="EE653" s="113">
        <v>0</v>
      </c>
      <c r="EF653" s="113">
        <v>0</v>
      </c>
      <c r="EG653" s="113">
        <v>0</v>
      </c>
      <c r="EH653" s="113">
        <v>0</v>
      </c>
      <c r="EI653" s="113">
        <v>0</v>
      </c>
      <c r="EJ653" s="113">
        <v>0</v>
      </c>
      <c r="EK653" s="113">
        <v>0</v>
      </c>
      <c r="EL653" s="113">
        <v>0</v>
      </c>
      <c r="EM653" s="113">
        <v>0</v>
      </c>
      <c r="EN653" s="113">
        <v>0</v>
      </c>
      <c r="EO653" s="113">
        <v>0</v>
      </c>
      <c r="EP653" s="113">
        <v>0</v>
      </c>
      <c r="EQ653" s="113">
        <v>0</v>
      </c>
      <c r="ER653" s="113">
        <v>0</v>
      </c>
      <c r="ES653" s="113">
        <v>0</v>
      </c>
      <c r="ET653" s="113">
        <v>0</v>
      </c>
      <c r="EU653" s="113">
        <v>0</v>
      </c>
      <c r="EV653" s="113">
        <v>0</v>
      </c>
      <c r="EW653" s="113">
        <v>0</v>
      </c>
      <c r="EX653" s="113">
        <v>0</v>
      </c>
      <c r="EY653" s="113">
        <v>0</v>
      </c>
      <c r="EZ653" s="113">
        <v>0</v>
      </c>
      <c r="FA653" s="113">
        <v>0</v>
      </c>
      <c r="FB653" s="113">
        <v>0</v>
      </c>
      <c r="FC653" s="113">
        <v>0</v>
      </c>
      <c r="FD653" s="113">
        <v>0</v>
      </c>
      <c r="FE653" s="113">
        <v>0</v>
      </c>
      <c r="FF653" s="113">
        <v>0</v>
      </c>
      <c r="FG653" s="113">
        <v>0</v>
      </c>
      <c r="FH653" s="113">
        <v>0</v>
      </c>
      <c r="FI653" s="113">
        <v>0</v>
      </c>
      <c r="FJ653" s="113">
        <v>0</v>
      </c>
      <c r="FK653" s="113">
        <v>0</v>
      </c>
      <c r="FL653" s="113">
        <v>0</v>
      </c>
      <c r="FM653" s="113">
        <v>0</v>
      </c>
      <c r="FN653" s="113">
        <v>0</v>
      </c>
      <c r="FO653" s="113">
        <v>0</v>
      </c>
      <c r="FP653" s="113">
        <v>0</v>
      </c>
      <c r="FQ653" s="113">
        <v>0</v>
      </c>
      <c r="FR653" s="113">
        <v>0</v>
      </c>
      <c r="FS653" s="113">
        <v>0</v>
      </c>
      <c r="FT653" s="113">
        <v>0</v>
      </c>
      <c r="FU653" s="113">
        <v>0</v>
      </c>
      <c r="FV653" s="113">
        <v>0</v>
      </c>
      <c r="FW653" s="113">
        <v>0</v>
      </c>
      <c r="FX653" s="113">
        <v>0</v>
      </c>
      <c r="FY653" s="113">
        <v>0</v>
      </c>
      <c r="FZ653" s="113">
        <v>0</v>
      </c>
      <c r="GA653" s="113">
        <v>0</v>
      </c>
      <c r="GB653" s="113">
        <v>0</v>
      </c>
      <c r="GC653" s="113">
        <v>0</v>
      </c>
      <c r="GD653" s="113">
        <v>0</v>
      </c>
      <c r="GE653" s="113">
        <v>0</v>
      </c>
      <c r="GF653" s="113">
        <v>0</v>
      </c>
      <c r="GG653" s="113">
        <v>0</v>
      </c>
      <c r="GH653" s="113">
        <v>0</v>
      </c>
      <c r="GI653" s="113">
        <f>SUM(E653:GH653)</f>
        <v>870338.82</v>
      </c>
    </row>
    <row r="654" spans="1:191" ht="11" thickBot="1">
      <c r="A654" s="725" t="s">
        <v>0</v>
      </c>
      <c r="B654" s="725"/>
      <c r="C654" s="11" t="s">
        <v>195</v>
      </c>
      <c r="D654" s="10" t="s">
        <v>235</v>
      </c>
      <c r="E654" s="115">
        <f t="shared" ref="E654:AJ654" si="306">SUBTOTAL(9,E648:E653)</f>
        <v>77032.73</v>
      </c>
      <c r="F654" s="115">
        <f t="shared" si="306"/>
        <v>221452.43</v>
      </c>
      <c r="G654" s="115">
        <f t="shared" si="306"/>
        <v>229388.18</v>
      </c>
      <c r="H654" s="115">
        <f t="shared" si="306"/>
        <v>0</v>
      </c>
      <c r="I654" s="115">
        <f t="shared" si="306"/>
        <v>55097642.049999997</v>
      </c>
      <c r="J654" s="115">
        <f t="shared" si="306"/>
        <v>266952.65999999997</v>
      </c>
      <c r="K654" s="115">
        <f t="shared" si="306"/>
        <v>63351.26</v>
      </c>
      <c r="L654" s="115">
        <f t="shared" si="306"/>
        <v>30717.15</v>
      </c>
      <c r="M654" s="115">
        <f t="shared" si="306"/>
        <v>0</v>
      </c>
      <c r="N654" s="115">
        <f t="shared" si="306"/>
        <v>198985.18</v>
      </c>
      <c r="O654" s="115">
        <f t="shared" si="306"/>
        <v>0</v>
      </c>
      <c r="P654" s="115">
        <f t="shared" si="306"/>
        <v>0</v>
      </c>
      <c r="Q654" s="115">
        <f t="shared" si="306"/>
        <v>8576129.1999999993</v>
      </c>
      <c r="R654" s="115">
        <f t="shared" si="306"/>
        <v>0</v>
      </c>
      <c r="S654" s="115">
        <f t="shared" si="306"/>
        <v>0</v>
      </c>
      <c r="T654" s="115">
        <f t="shared" si="306"/>
        <v>0</v>
      </c>
      <c r="U654" s="115">
        <f t="shared" si="306"/>
        <v>0</v>
      </c>
      <c r="V654" s="115">
        <f t="shared" si="306"/>
        <v>0</v>
      </c>
      <c r="W654" s="115">
        <f t="shared" si="306"/>
        <v>0</v>
      </c>
      <c r="X654" s="115">
        <f t="shared" si="306"/>
        <v>5292845.96</v>
      </c>
      <c r="Y654" s="115">
        <f t="shared" si="306"/>
        <v>0</v>
      </c>
      <c r="Z654" s="115">
        <f t="shared" si="306"/>
        <v>0</v>
      </c>
      <c r="AA654" s="115">
        <f t="shared" si="306"/>
        <v>132763.17000000001</v>
      </c>
      <c r="AB654" s="115">
        <f t="shared" si="306"/>
        <v>0</v>
      </c>
      <c r="AC654" s="115">
        <f t="shared" si="306"/>
        <v>465.78</v>
      </c>
      <c r="AD654" s="115">
        <f t="shared" si="306"/>
        <v>830.08</v>
      </c>
      <c r="AE654" s="115">
        <f t="shared" si="306"/>
        <v>0</v>
      </c>
      <c r="AF654" s="115">
        <f t="shared" si="306"/>
        <v>0</v>
      </c>
      <c r="AG654" s="115">
        <f t="shared" si="306"/>
        <v>0</v>
      </c>
      <c r="AH654" s="115">
        <f t="shared" si="306"/>
        <v>131051</v>
      </c>
      <c r="AI654" s="115">
        <f t="shared" si="306"/>
        <v>0</v>
      </c>
      <c r="AJ654" s="115">
        <f t="shared" si="306"/>
        <v>451044.94</v>
      </c>
      <c r="AK654" s="115">
        <f t="shared" ref="AK654:BP654" si="307">SUBTOTAL(9,AK648:AK653)</f>
        <v>0</v>
      </c>
      <c r="AL654" s="115">
        <f t="shared" si="307"/>
        <v>0</v>
      </c>
      <c r="AM654" s="115">
        <f t="shared" si="307"/>
        <v>0</v>
      </c>
      <c r="AN654" s="115">
        <f t="shared" si="307"/>
        <v>0</v>
      </c>
      <c r="AO654" s="115">
        <f t="shared" si="307"/>
        <v>0</v>
      </c>
      <c r="AP654" s="115">
        <f t="shared" si="307"/>
        <v>0</v>
      </c>
      <c r="AQ654" s="115">
        <f t="shared" si="307"/>
        <v>0</v>
      </c>
      <c r="AR654" s="115">
        <f t="shared" si="307"/>
        <v>375.39</v>
      </c>
      <c r="AS654" s="115">
        <f t="shared" si="307"/>
        <v>0</v>
      </c>
      <c r="AT654" s="115">
        <f t="shared" si="307"/>
        <v>0</v>
      </c>
      <c r="AU654" s="115">
        <f t="shared" si="307"/>
        <v>0</v>
      </c>
      <c r="AV654" s="115">
        <f t="shared" si="307"/>
        <v>0</v>
      </c>
      <c r="AW654" s="115">
        <f t="shared" si="307"/>
        <v>4180897.19</v>
      </c>
      <c r="AX654" s="115">
        <f t="shared" si="307"/>
        <v>137538.34</v>
      </c>
      <c r="AY654" s="115">
        <f t="shared" si="307"/>
        <v>0</v>
      </c>
      <c r="AZ654" s="115">
        <f t="shared" si="307"/>
        <v>0</v>
      </c>
      <c r="BA654" s="115">
        <f t="shared" si="307"/>
        <v>0</v>
      </c>
      <c r="BB654" s="115">
        <f t="shared" si="307"/>
        <v>0</v>
      </c>
      <c r="BC654" s="115">
        <f t="shared" si="307"/>
        <v>0</v>
      </c>
      <c r="BD654" s="115">
        <f t="shared" si="307"/>
        <v>112800.57</v>
      </c>
      <c r="BE654" s="115">
        <f t="shared" si="307"/>
        <v>0</v>
      </c>
      <c r="BF654" s="115">
        <f t="shared" si="307"/>
        <v>0</v>
      </c>
      <c r="BG654" s="115">
        <f t="shared" si="307"/>
        <v>0</v>
      </c>
      <c r="BH654" s="115">
        <f t="shared" si="307"/>
        <v>0</v>
      </c>
      <c r="BI654" s="115">
        <f t="shared" si="307"/>
        <v>117474.56</v>
      </c>
      <c r="BJ654" s="115">
        <f t="shared" si="307"/>
        <v>6274735.0199999996</v>
      </c>
      <c r="BK654" s="115">
        <f t="shared" si="307"/>
        <v>0</v>
      </c>
      <c r="BL654" s="115">
        <f t="shared" si="307"/>
        <v>290793.96999999997</v>
      </c>
      <c r="BM654" s="115">
        <f t="shared" si="307"/>
        <v>0</v>
      </c>
      <c r="BN654" s="115">
        <f t="shared" si="307"/>
        <v>0</v>
      </c>
      <c r="BO654" s="115">
        <f t="shared" si="307"/>
        <v>0</v>
      </c>
      <c r="BP654" s="115">
        <f t="shared" si="307"/>
        <v>0</v>
      </c>
      <c r="BQ654" s="115">
        <f t="shared" ref="BQ654:CV654" si="308">SUBTOTAL(9,BQ648:BQ653)</f>
        <v>0</v>
      </c>
      <c r="BR654" s="115">
        <f t="shared" si="308"/>
        <v>68864.56</v>
      </c>
      <c r="BS654" s="115">
        <f t="shared" si="308"/>
        <v>254358.34</v>
      </c>
      <c r="BT654" s="115">
        <f t="shared" si="308"/>
        <v>0</v>
      </c>
      <c r="BU654" s="115">
        <f t="shared" si="308"/>
        <v>0</v>
      </c>
      <c r="BV654" s="115">
        <f t="shared" si="308"/>
        <v>9876250.1099999994</v>
      </c>
      <c r="BW654" s="115">
        <f t="shared" si="308"/>
        <v>63556.28</v>
      </c>
      <c r="BX654" s="115">
        <f t="shared" si="308"/>
        <v>0</v>
      </c>
      <c r="BY654" s="115">
        <f t="shared" si="308"/>
        <v>0</v>
      </c>
      <c r="BZ654" s="115">
        <f t="shared" si="308"/>
        <v>0</v>
      </c>
      <c r="CA654" s="115">
        <f t="shared" si="308"/>
        <v>2338517.83</v>
      </c>
      <c r="CB654" s="115">
        <f t="shared" si="308"/>
        <v>2331887.3000000003</v>
      </c>
      <c r="CC654" s="115">
        <f t="shared" si="308"/>
        <v>0</v>
      </c>
      <c r="CD654" s="115">
        <f t="shared" si="308"/>
        <v>1345126.38</v>
      </c>
      <c r="CE654" s="115">
        <f t="shared" si="308"/>
        <v>0</v>
      </c>
      <c r="CF654" s="115">
        <f t="shared" si="308"/>
        <v>0</v>
      </c>
      <c r="CG654" s="115">
        <f t="shared" si="308"/>
        <v>0</v>
      </c>
      <c r="CH654" s="115">
        <f t="shared" si="308"/>
        <v>0</v>
      </c>
      <c r="CI654" s="115">
        <f t="shared" si="308"/>
        <v>160823.32999999999</v>
      </c>
      <c r="CJ654" s="115">
        <f t="shared" si="308"/>
        <v>0</v>
      </c>
      <c r="CK654" s="115">
        <f t="shared" si="308"/>
        <v>0</v>
      </c>
      <c r="CL654" s="115">
        <f t="shared" si="308"/>
        <v>497978.61</v>
      </c>
      <c r="CM654" s="115">
        <f t="shared" si="308"/>
        <v>203777.91</v>
      </c>
      <c r="CN654" s="115">
        <f t="shared" si="308"/>
        <v>272068.19</v>
      </c>
      <c r="CO654" s="115">
        <f t="shared" si="308"/>
        <v>0</v>
      </c>
      <c r="CP654" s="115">
        <f t="shared" si="308"/>
        <v>0</v>
      </c>
      <c r="CQ654" s="115">
        <f t="shared" si="308"/>
        <v>0</v>
      </c>
      <c r="CR654" s="115">
        <f t="shared" si="308"/>
        <v>0</v>
      </c>
      <c r="CS654" s="115">
        <f t="shared" si="308"/>
        <v>208958.46</v>
      </c>
      <c r="CT654" s="115">
        <f t="shared" si="308"/>
        <v>123250.27</v>
      </c>
      <c r="CU654" s="115">
        <f t="shared" si="308"/>
        <v>0</v>
      </c>
      <c r="CV654" s="115">
        <f t="shared" si="308"/>
        <v>127459.99</v>
      </c>
      <c r="CW654" s="115">
        <f t="shared" ref="CW654:EB654" si="309">SUBTOTAL(9,CW648:CW653)</f>
        <v>297353.96000000002</v>
      </c>
      <c r="CX654" s="115">
        <f t="shared" si="309"/>
        <v>0</v>
      </c>
      <c r="CY654" s="115">
        <f t="shared" si="309"/>
        <v>0</v>
      </c>
      <c r="CZ654" s="115">
        <f t="shared" si="309"/>
        <v>0</v>
      </c>
      <c r="DA654" s="115">
        <f t="shared" si="309"/>
        <v>0</v>
      </c>
      <c r="DB654" s="115">
        <f t="shared" si="309"/>
        <v>0</v>
      </c>
      <c r="DC654" s="115">
        <f t="shared" si="309"/>
        <v>0</v>
      </c>
      <c r="DD654" s="115">
        <f t="shared" si="309"/>
        <v>0</v>
      </c>
      <c r="DE654" s="115">
        <f t="shared" si="309"/>
        <v>0</v>
      </c>
      <c r="DF654" s="115">
        <f t="shared" si="309"/>
        <v>0</v>
      </c>
      <c r="DG654" s="115">
        <f t="shared" si="309"/>
        <v>0</v>
      </c>
      <c r="DH654" s="115">
        <f t="shared" si="309"/>
        <v>0</v>
      </c>
      <c r="DI654" s="115">
        <f t="shared" si="309"/>
        <v>0</v>
      </c>
      <c r="DJ654" s="115">
        <f t="shared" si="309"/>
        <v>0</v>
      </c>
      <c r="DK654" s="115">
        <f t="shared" si="309"/>
        <v>0</v>
      </c>
      <c r="DL654" s="115">
        <f t="shared" si="309"/>
        <v>0</v>
      </c>
      <c r="DM654" s="115">
        <f t="shared" si="309"/>
        <v>8299344.54</v>
      </c>
      <c r="DN654" s="115">
        <f t="shared" si="309"/>
        <v>0</v>
      </c>
      <c r="DO654" s="115">
        <f t="shared" si="309"/>
        <v>208390.81</v>
      </c>
      <c r="DP654" s="115">
        <f t="shared" si="309"/>
        <v>782901.27</v>
      </c>
      <c r="DQ654" s="115">
        <f t="shared" si="309"/>
        <v>0</v>
      </c>
      <c r="DR654" s="115">
        <f t="shared" si="309"/>
        <v>0</v>
      </c>
      <c r="DS654" s="115">
        <f t="shared" si="309"/>
        <v>100902.38</v>
      </c>
      <c r="DT654" s="115">
        <f t="shared" si="309"/>
        <v>60541.26</v>
      </c>
      <c r="DU654" s="115">
        <f t="shared" si="309"/>
        <v>185359.75</v>
      </c>
      <c r="DV654" s="115">
        <f t="shared" si="309"/>
        <v>0</v>
      </c>
      <c r="DW654" s="115">
        <f t="shared" si="309"/>
        <v>0</v>
      </c>
      <c r="DX654" s="115">
        <f t="shared" si="309"/>
        <v>163159.98000000001</v>
      </c>
      <c r="DY654" s="115">
        <f t="shared" si="309"/>
        <v>0</v>
      </c>
      <c r="DZ654" s="115">
        <f t="shared" si="309"/>
        <v>0</v>
      </c>
      <c r="EA654" s="115">
        <f t="shared" si="309"/>
        <v>0</v>
      </c>
      <c r="EB654" s="115">
        <f t="shared" si="309"/>
        <v>0</v>
      </c>
      <c r="EC654" s="115">
        <f t="shared" ref="EC654:FH654" si="310">SUBTOTAL(9,EC648:EC653)</f>
        <v>0</v>
      </c>
      <c r="ED654" s="115">
        <f t="shared" si="310"/>
        <v>68371.12</v>
      </c>
      <c r="EE654" s="115">
        <f t="shared" si="310"/>
        <v>0</v>
      </c>
      <c r="EF654" s="115">
        <f t="shared" si="310"/>
        <v>0</v>
      </c>
      <c r="EG654" s="115">
        <f t="shared" si="310"/>
        <v>181447.78</v>
      </c>
      <c r="EH654" s="115">
        <f t="shared" si="310"/>
        <v>166711.44</v>
      </c>
      <c r="EI654" s="115">
        <f t="shared" si="310"/>
        <v>0</v>
      </c>
      <c r="EJ654" s="115">
        <f t="shared" si="310"/>
        <v>0</v>
      </c>
      <c r="EK654" s="115">
        <f t="shared" si="310"/>
        <v>0</v>
      </c>
      <c r="EL654" s="115">
        <f t="shared" si="310"/>
        <v>268424.28000000003</v>
      </c>
      <c r="EM654" s="115">
        <f t="shared" si="310"/>
        <v>0</v>
      </c>
      <c r="EN654" s="115">
        <f t="shared" si="310"/>
        <v>0</v>
      </c>
      <c r="EO654" s="115">
        <f t="shared" si="310"/>
        <v>0</v>
      </c>
      <c r="EP654" s="115">
        <f t="shared" si="310"/>
        <v>0</v>
      </c>
      <c r="EQ654" s="115">
        <f t="shared" si="310"/>
        <v>0</v>
      </c>
      <c r="ER654" s="115">
        <f t="shared" si="310"/>
        <v>0</v>
      </c>
      <c r="ES654" s="115">
        <f t="shared" si="310"/>
        <v>0</v>
      </c>
      <c r="ET654" s="115">
        <f t="shared" si="310"/>
        <v>184988.73</v>
      </c>
      <c r="EU654" s="115">
        <f t="shared" si="310"/>
        <v>112823.81</v>
      </c>
      <c r="EV654" s="115">
        <f t="shared" si="310"/>
        <v>264140.94</v>
      </c>
      <c r="EW654" s="115">
        <f t="shared" si="310"/>
        <v>176305.5</v>
      </c>
      <c r="EX654" s="115">
        <f t="shared" si="310"/>
        <v>252606.46</v>
      </c>
      <c r="EY654" s="115">
        <f t="shared" si="310"/>
        <v>164613.88</v>
      </c>
      <c r="EZ654" s="115">
        <f t="shared" si="310"/>
        <v>196523.54</v>
      </c>
      <c r="FA654" s="115">
        <f t="shared" si="310"/>
        <v>234567.34</v>
      </c>
      <c r="FB654" s="115">
        <f t="shared" si="310"/>
        <v>192824.21</v>
      </c>
      <c r="FC654" s="115">
        <f t="shared" si="310"/>
        <v>252653.82</v>
      </c>
      <c r="FD654" s="115">
        <f t="shared" si="310"/>
        <v>189550.65</v>
      </c>
      <c r="FE654" s="115">
        <f t="shared" si="310"/>
        <v>212617.83</v>
      </c>
      <c r="FF654" s="115">
        <f t="shared" si="310"/>
        <v>49951.65</v>
      </c>
      <c r="FG654" s="115">
        <f t="shared" si="310"/>
        <v>121813.3</v>
      </c>
      <c r="FH654" s="115">
        <f t="shared" si="310"/>
        <v>139566.13</v>
      </c>
      <c r="FI654" s="115">
        <f t="shared" ref="FI654:GI654" si="311">SUBTOTAL(9,FI648:FI653)</f>
        <v>134332.41</v>
      </c>
      <c r="FJ654" s="115">
        <f t="shared" si="311"/>
        <v>261300.47</v>
      </c>
      <c r="FK654" s="115">
        <f t="shared" si="311"/>
        <v>139508.79999999999</v>
      </c>
      <c r="FL654" s="115">
        <f t="shared" si="311"/>
        <v>89366.35</v>
      </c>
      <c r="FM654" s="115">
        <f t="shared" si="311"/>
        <v>247094</v>
      </c>
      <c r="FN654" s="115">
        <f t="shared" si="311"/>
        <v>203665.43</v>
      </c>
      <c r="FO654" s="115">
        <f t="shared" si="311"/>
        <v>0</v>
      </c>
      <c r="FP654" s="115">
        <f t="shared" si="311"/>
        <v>395032.78</v>
      </c>
      <c r="FQ654" s="115">
        <f t="shared" si="311"/>
        <v>166527.43</v>
      </c>
      <c r="FR654" s="115">
        <f t="shared" si="311"/>
        <v>31347.27</v>
      </c>
      <c r="FS654" s="115">
        <f t="shared" si="311"/>
        <v>0</v>
      </c>
      <c r="FT654" s="115">
        <f t="shared" si="311"/>
        <v>60275.06</v>
      </c>
      <c r="FU654" s="115">
        <f t="shared" si="311"/>
        <v>0</v>
      </c>
      <c r="FV654" s="115">
        <f t="shared" si="311"/>
        <v>0</v>
      </c>
      <c r="FW654" s="115">
        <f t="shared" si="311"/>
        <v>0</v>
      </c>
      <c r="FX654" s="115">
        <f t="shared" si="311"/>
        <v>0</v>
      </c>
      <c r="FY654" s="115">
        <f t="shared" si="311"/>
        <v>0</v>
      </c>
      <c r="FZ654" s="115">
        <f t="shared" si="311"/>
        <v>0</v>
      </c>
      <c r="GA654" s="115">
        <f t="shared" si="311"/>
        <v>0</v>
      </c>
      <c r="GB654" s="115">
        <f t="shared" si="311"/>
        <v>0</v>
      </c>
      <c r="GC654" s="115">
        <f t="shared" si="311"/>
        <v>215085.41</v>
      </c>
      <c r="GD654" s="115">
        <f t="shared" si="311"/>
        <v>0</v>
      </c>
      <c r="GE654" s="115">
        <f t="shared" si="311"/>
        <v>0</v>
      </c>
      <c r="GF654" s="115">
        <f t="shared" si="311"/>
        <v>0</v>
      </c>
      <c r="GG654" s="115">
        <f t="shared" si="311"/>
        <v>0</v>
      </c>
      <c r="GH654" s="115">
        <f t="shared" si="311"/>
        <v>0</v>
      </c>
      <c r="GI654" s="115">
        <f t="shared" si="311"/>
        <v>115230136.13999997</v>
      </c>
    </row>
    <row r="655" spans="1:191" ht="10.5" thickTop="1"/>
    <row r="656" spans="1:191" ht="10.5">
      <c r="A656" s="726" t="s">
        <v>0</v>
      </c>
      <c r="B656" s="726"/>
      <c r="C656" s="8" t="s">
        <v>236</v>
      </c>
      <c r="D656" s="7" t="s">
        <v>237</v>
      </c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  <c r="AA656" s="116"/>
      <c r="AB656" s="116"/>
      <c r="AC656" s="116"/>
      <c r="AD656" s="116"/>
      <c r="AE656" s="116"/>
      <c r="AF656" s="116"/>
      <c r="AG656" s="116"/>
      <c r="AH656" s="116"/>
      <c r="AI656" s="116"/>
      <c r="AJ656" s="116"/>
      <c r="AK656" s="116"/>
      <c r="AL656" s="116"/>
      <c r="AM656" s="116"/>
      <c r="AN656" s="116"/>
      <c r="AO656" s="116"/>
      <c r="AP656" s="116"/>
      <c r="AQ656" s="116"/>
      <c r="AR656" s="116"/>
      <c r="AS656" s="116"/>
      <c r="AT656" s="116"/>
      <c r="AU656" s="116"/>
      <c r="AV656" s="116"/>
      <c r="AW656" s="116"/>
      <c r="AX656" s="116"/>
      <c r="AY656" s="116"/>
      <c r="AZ656" s="116"/>
      <c r="BA656" s="116"/>
      <c r="BB656" s="116"/>
      <c r="BC656" s="116"/>
      <c r="BD656" s="116"/>
      <c r="BE656" s="116"/>
      <c r="BF656" s="116"/>
      <c r="BG656" s="116"/>
      <c r="BH656" s="116"/>
      <c r="BI656" s="116"/>
      <c r="BJ656" s="116"/>
      <c r="BK656" s="116"/>
      <c r="BL656" s="116"/>
      <c r="BM656" s="116"/>
      <c r="BN656" s="116"/>
      <c r="BO656" s="116"/>
      <c r="BP656" s="116"/>
      <c r="BQ656" s="116"/>
      <c r="BR656" s="116"/>
      <c r="BS656" s="116"/>
      <c r="BT656" s="116"/>
      <c r="BU656" s="116"/>
      <c r="BV656" s="116"/>
      <c r="BW656" s="116"/>
      <c r="BX656" s="116"/>
      <c r="BY656" s="116"/>
      <c r="BZ656" s="116"/>
      <c r="CA656" s="116"/>
      <c r="CB656" s="116"/>
      <c r="CC656" s="116"/>
      <c r="CD656" s="116"/>
      <c r="CE656" s="116"/>
      <c r="CF656" s="116"/>
      <c r="CG656" s="116"/>
      <c r="CH656" s="116"/>
      <c r="CI656" s="116"/>
      <c r="CJ656" s="116"/>
      <c r="CK656" s="116"/>
      <c r="CL656" s="116"/>
      <c r="CM656" s="116"/>
      <c r="CN656" s="116"/>
      <c r="CO656" s="116"/>
      <c r="CP656" s="116"/>
      <c r="CQ656" s="116"/>
      <c r="CR656" s="116"/>
      <c r="CS656" s="116"/>
      <c r="CT656" s="116"/>
      <c r="CU656" s="116"/>
      <c r="CV656" s="116"/>
      <c r="CW656" s="116"/>
      <c r="CX656" s="116"/>
      <c r="CY656" s="116"/>
      <c r="CZ656" s="116"/>
      <c r="DA656" s="116"/>
      <c r="DB656" s="116"/>
      <c r="DC656" s="116"/>
      <c r="DD656" s="116"/>
      <c r="DE656" s="116"/>
      <c r="DF656" s="116"/>
      <c r="DG656" s="116"/>
      <c r="DH656" s="116"/>
      <c r="DI656" s="116"/>
      <c r="DJ656" s="116"/>
      <c r="DK656" s="116"/>
      <c r="DL656" s="116"/>
      <c r="DM656" s="116"/>
      <c r="DN656" s="116"/>
      <c r="DO656" s="116"/>
      <c r="DP656" s="116"/>
      <c r="DQ656" s="116"/>
      <c r="DR656" s="116"/>
      <c r="DS656" s="116"/>
      <c r="DT656" s="116"/>
      <c r="DU656" s="116"/>
      <c r="DV656" s="116"/>
      <c r="DW656" s="116"/>
      <c r="DX656" s="116"/>
      <c r="DY656" s="116"/>
      <c r="DZ656" s="116"/>
      <c r="EA656" s="116"/>
      <c r="EB656" s="116"/>
      <c r="EC656" s="116"/>
      <c r="ED656" s="116"/>
      <c r="EE656" s="116"/>
      <c r="EF656" s="116"/>
      <c r="EG656" s="116"/>
      <c r="EH656" s="116"/>
      <c r="EI656" s="116"/>
      <c r="EJ656" s="116"/>
      <c r="EK656" s="116"/>
      <c r="EL656" s="116"/>
      <c r="EM656" s="116"/>
      <c r="EN656" s="116"/>
      <c r="EO656" s="116"/>
      <c r="EP656" s="116"/>
      <c r="EQ656" s="116"/>
      <c r="ER656" s="116"/>
      <c r="ES656" s="116"/>
      <c r="ET656" s="116"/>
      <c r="EU656" s="116"/>
      <c r="EV656" s="116"/>
      <c r="EW656" s="116"/>
      <c r="EX656" s="116"/>
      <c r="EY656" s="116"/>
      <c r="EZ656" s="116"/>
      <c r="FA656" s="116"/>
      <c r="FB656" s="116"/>
      <c r="FC656" s="116"/>
      <c r="FD656" s="116"/>
      <c r="FE656" s="116"/>
      <c r="FF656" s="116"/>
      <c r="FG656" s="116"/>
      <c r="FH656" s="116"/>
      <c r="FI656" s="116"/>
      <c r="FJ656" s="116"/>
      <c r="FK656" s="116"/>
      <c r="FL656" s="116"/>
      <c r="FM656" s="116"/>
      <c r="FN656" s="116"/>
      <c r="FO656" s="116"/>
      <c r="FP656" s="116"/>
      <c r="FQ656" s="116"/>
      <c r="FR656" s="116"/>
      <c r="FS656" s="116"/>
      <c r="FT656" s="116"/>
      <c r="FU656" s="116"/>
      <c r="FV656" s="116"/>
      <c r="FW656" s="116"/>
      <c r="FX656" s="116"/>
      <c r="FY656" s="116"/>
      <c r="FZ656" s="116"/>
      <c r="GA656" s="116"/>
      <c r="GB656" s="116"/>
      <c r="GC656" s="116"/>
      <c r="GD656" s="116"/>
      <c r="GE656" s="116"/>
      <c r="GF656" s="116"/>
      <c r="GG656" s="116"/>
      <c r="GH656" s="116"/>
      <c r="GI656" s="116"/>
    </row>
    <row r="657" spans="1:191">
      <c r="A657" s="727" t="s">
        <v>0</v>
      </c>
      <c r="B657" s="727"/>
      <c r="C657" s="9" t="s">
        <v>252</v>
      </c>
      <c r="D657" t="s">
        <v>253</v>
      </c>
      <c r="E657" s="113">
        <v>0</v>
      </c>
      <c r="F657" s="113">
        <v>0</v>
      </c>
      <c r="G657" s="113">
        <v>0</v>
      </c>
      <c r="H657" s="113">
        <v>0</v>
      </c>
      <c r="I657" s="113">
        <v>0</v>
      </c>
      <c r="J657" s="113">
        <v>0</v>
      </c>
      <c r="K657" s="113">
        <v>0</v>
      </c>
      <c r="L657" s="113">
        <v>0</v>
      </c>
      <c r="M657" s="113">
        <v>0</v>
      </c>
      <c r="N657" s="113">
        <v>0</v>
      </c>
      <c r="O657" s="113">
        <v>0</v>
      </c>
      <c r="P657" s="113">
        <v>0</v>
      </c>
      <c r="Q657" s="113">
        <v>0</v>
      </c>
      <c r="R657" s="113">
        <v>0</v>
      </c>
      <c r="S657" s="113">
        <v>0</v>
      </c>
      <c r="T657" s="113">
        <v>0</v>
      </c>
      <c r="U657" s="113">
        <v>0</v>
      </c>
      <c r="V657" s="113">
        <v>0</v>
      </c>
      <c r="W657" s="113">
        <v>0</v>
      </c>
      <c r="X657" s="113">
        <v>0</v>
      </c>
      <c r="Y657" s="113">
        <v>0</v>
      </c>
      <c r="Z657" s="113">
        <v>0</v>
      </c>
      <c r="AA657" s="113">
        <v>0</v>
      </c>
      <c r="AB657" s="113">
        <v>0</v>
      </c>
      <c r="AC657" s="113">
        <v>0</v>
      </c>
      <c r="AD657" s="113">
        <v>0</v>
      </c>
      <c r="AE657" s="113">
        <v>0</v>
      </c>
      <c r="AF657" s="113">
        <v>0</v>
      </c>
      <c r="AG657" s="113">
        <v>0</v>
      </c>
      <c r="AH657" s="113">
        <v>0</v>
      </c>
      <c r="AI657" s="113">
        <v>0</v>
      </c>
      <c r="AJ657" s="113">
        <v>0</v>
      </c>
      <c r="AK657" s="113">
        <v>0</v>
      </c>
      <c r="AL657" s="113">
        <v>0</v>
      </c>
      <c r="AM657" s="113">
        <v>0</v>
      </c>
      <c r="AN657" s="113">
        <v>0</v>
      </c>
      <c r="AO657" s="113">
        <v>0</v>
      </c>
      <c r="AP657" s="113">
        <v>0</v>
      </c>
      <c r="AQ657" s="113">
        <v>0</v>
      </c>
      <c r="AR657" s="113">
        <v>0</v>
      </c>
      <c r="AS657" s="113">
        <v>0</v>
      </c>
      <c r="AT657" s="113">
        <v>0</v>
      </c>
      <c r="AU657" s="113">
        <v>0</v>
      </c>
      <c r="AV657" s="113">
        <v>0</v>
      </c>
      <c r="AW657" s="113">
        <v>0</v>
      </c>
      <c r="AX657" s="113">
        <v>0</v>
      </c>
      <c r="AY657" s="113">
        <v>0</v>
      </c>
      <c r="AZ657" s="113">
        <v>0</v>
      </c>
      <c r="BA657" s="113">
        <v>0</v>
      </c>
      <c r="BB657" s="113">
        <v>0</v>
      </c>
      <c r="BC657" s="113">
        <v>0</v>
      </c>
      <c r="BD657" s="113">
        <v>0</v>
      </c>
      <c r="BE657" s="113">
        <v>0</v>
      </c>
      <c r="BF657" s="113">
        <v>0</v>
      </c>
      <c r="BG657" s="113">
        <v>0</v>
      </c>
      <c r="BH657" s="113">
        <v>0</v>
      </c>
      <c r="BI657" s="113">
        <v>0</v>
      </c>
      <c r="BJ657" s="113">
        <v>0</v>
      </c>
      <c r="BK657" s="113">
        <v>0</v>
      </c>
      <c r="BL657" s="113">
        <v>0</v>
      </c>
      <c r="BM657" s="113">
        <v>0</v>
      </c>
      <c r="BN657" s="113">
        <v>0</v>
      </c>
      <c r="BO657" s="113">
        <v>0</v>
      </c>
      <c r="BP657" s="113">
        <v>0</v>
      </c>
      <c r="BQ657" s="113">
        <v>0</v>
      </c>
      <c r="BR657" s="113">
        <v>0</v>
      </c>
      <c r="BS657" s="113">
        <v>0</v>
      </c>
      <c r="BT657" s="113">
        <v>0</v>
      </c>
      <c r="BU657" s="113">
        <v>0</v>
      </c>
      <c r="BV657" s="113">
        <v>0</v>
      </c>
      <c r="BW657" s="113">
        <v>0</v>
      </c>
      <c r="BX657" s="113">
        <v>0</v>
      </c>
      <c r="BY657" s="113">
        <v>0</v>
      </c>
      <c r="BZ657" s="113">
        <v>0</v>
      </c>
      <c r="CA657" s="113">
        <v>0</v>
      </c>
      <c r="CB657" s="113">
        <v>0</v>
      </c>
      <c r="CC657" s="113">
        <v>0</v>
      </c>
      <c r="CD657" s="113">
        <v>0</v>
      </c>
      <c r="CE657" s="113">
        <v>0</v>
      </c>
      <c r="CF657" s="113">
        <v>0</v>
      </c>
      <c r="CG657" s="113">
        <v>0</v>
      </c>
      <c r="CH657" s="113">
        <v>0</v>
      </c>
      <c r="CI657" s="113">
        <v>0</v>
      </c>
      <c r="CJ657" s="113">
        <v>0</v>
      </c>
      <c r="CK657" s="113">
        <v>0</v>
      </c>
      <c r="CL657" s="113">
        <v>0</v>
      </c>
      <c r="CM657" s="113">
        <v>0</v>
      </c>
      <c r="CN657" s="113">
        <v>0</v>
      </c>
      <c r="CO657" s="113">
        <v>0</v>
      </c>
      <c r="CP657" s="113">
        <v>0</v>
      </c>
      <c r="CQ657" s="113">
        <v>0</v>
      </c>
      <c r="CR657" s="113">
        <v>0</v>
      </c>
      <c r="CS657" s="113">
        <v>0</v>
      </c>
      <c r="CT657" s="113">
        <v>0</v>
      </c>
      <c r="CU657" s="113">
        <v>0</v>
      </c>
      <c r="CV657" s="113">
        <v>0</v>
      </c>
      <c r="CW657" s="113">
        <v>0</v>
      </c>
      <c r="CX657" s="113">
        <v>0</v>
      </c>
      <c r="CY657" s="113">
        <v>0</v>
      </c>
      <c r="CZ657" s="113">
        <v>0</v>
      </c>
      <c r="DA657" s="113">
        <v>0</v>
      </c>
      <c r="DB657" s="113">
        <v>0</v>
      </c>
      <c r="DC657" s="113">
        <v>0</v>
      </c>
      <c r="DD657" s="113">
        <v>0</v>
      </c>
      <c r="DE657" s="113">
        <v>0</v>
      </c>
      <c r="DF657" s="113">
        <v>0</v>
      </c>
      <c r="DG657" s="113">
        <v>0</v>
      </c>
      <c r="DH657" s="113">
        <v>0</v>
      </c>
      <c r="DI657" s="113">
        <v>0</v>
      </c>
      <c r="DJ657" s="113">
        <v>0</v>
      </c>
      <c r="DK657" s="113">
        <v>0</v>
      </c>
      <c r="DL657" s="113">
        <v>0</v>
      </c>
      <c r="DM657" s="113">
        <v>0</v>
      </c>
      <c r="DN657" s="113">
        <v>0</v>
      </c>
      <c r="DO657" s="113">
        <v>0</v>
      </c>
      <c r="DP657" s="113">
        <v>0</v>
      </c>
      <c r="DQ657" s="113">
        <v>0</v>
      </c>
      <c r="DR657" s="113">
        <v>0</v>
      </c>
      <c r="DS657" s="113">
        <v>0</v>
      </c>
      <c r="DT657" s="113">
        <v>0</v>
      </c>
      <c r="DU657" s="113">
        <v>0</v>
      </c>
      <c r="DV657" s="113">
        <v>0</v>
      </c>
      <c r="DW657" s="113">
        <v>0</v>
      </c>
      <c r="DX657" s="113">
        <v>0</v>
      </c>
      <c r="DY657" s="113">
        <v>0</v>
      </c>
      <c r="DZ657" s="113">
        <v>0</v>
      </c>
      <c r="EA657" s="113">
        <v>0</v>
      </c>
      <c r="EB657" s="113">
        <v>0</v>
      </c>
      <c r="EC657" s="113">
        <v>0</v>
      </c>
      <c r="ED657" s="113">
        <v>0</v>
      </c>
      <c r="EE657" s="113">
        <v>0</v>
      </c>
      <c r="EF657" s="113">
        <v>107901.6</v>
      </c>
      <c r="EG657" s="113">
        <v>0</v>
      </c>
      <c r="EH657" s="113">
        <v>0</v>
      </c>
      <c r="EI657" s="113">
        <v>0</v>
      </c>
      <c r="EJ657" s="113">
        <v>0</v>
      </c>
      <c r="EK657" s="113">
        <v>0</v>
      </c>
      <c r="EL657" s="113">
        <v>0</v>
      </c>
      <c r="EM657" s="113">
        <v>0</v>
      </c>
      <c r="EN657" s="113">
        <v>0</v>
      </c>
      <c r="EO657" s="113">
        <v>0</v>
      </c>
      <c r="EP657" s="113">
        <v>0</v>
      </c>
      <c r="EQ657" s="113">
        <v>0</v>
      </c>
      <c r="ER657" s="113">
        <v>0</v>
      </c>
      <c r="ES657" s="113">
        <v>0</v>
      </c>
      <c r="ET657" s="113">
        <v>0</v>
      </c>
      <c r="EU657" s="113">
        <v>0</v>
      </c>
      <c r="EV657" s="113">
        <v>0</v>
      </c>
      <c r="EW657" s="113">
        <v>0</v>
      </c>
      <c r="EX657" s="113">
        <v>0</v>
      </c>
      <c r="EY657" s="113">
        <v>0</v>
      </c>
      <c r="EZ657" s="113">
        <v>0</v>
      </c>
      <c r="FA657" s="113">
        <v>0</v>
      </c>
      <c r="FB657" s="113">
        <v>0</v>
      </c>
      <c r="FC657" s="113">
        <v>0</v>
      </c>
      <c r="FD657" s="113">
        <v>0</v>
      </c>
      <c r="FE657" s="113">
        <v>0</v>
      </c>
      <c r="FF657" s="113">
        <v>0</v>
      </c>
      <c r="FG657" s="113">
        <v>0</v>
      </c>
      <c r="FH657" s="113">
        <v>0</v>
      </c>
      <c r="FI657" s="113">
        <v>0</v>
      </c>
      <c r="FJ657" s="113">
        <v>0</v>
      </c>
      <c r="FK657" s="113">
        <v>0</v>
      </c>
      <c r="FL657" s="113">
        <v>0</v>
      </c>
      <c r="FM657" s="113">
        <v>0</v>
      </c>
      <c r="FN657" s="113">
        <v>0</v>
      </c>
      <c r="FO657" s="113">
        <v>0</v>
      </c>
      <c r="FP657" s="113">
        <v>0</v>
      </c>
      <c r="FQ657" s="113">
        <v>0</v>
      </c>
      <c r="FR657" s="113">
        <v>0</v>
      </c>
      <c r="FS657" s="113">
        <v>0</v>
      </c>
      <c r="FT657" s="113">
        <v>0</v>
      </c>
      <c r="FU657" s="113">
        <v>0</v>
      </c>
      <c r="FV657" s="113">
        <v>0</v>
      </c>
      <c r="FW657" s="113">
        <v>0</v>
      </c>
      <c r="FX657" s="113">
        <v>0</v>
      </c>
      <c r="FY657" s="113">
        <v>0</v>
      </c>
      <c r="FZ657" s="113">
        <v>0</v>
      </c>
      <c r="GA657" s="113">
        <v>0</v>
      </c>
      <c r="GB657" s="113">
        <v>0</v>
      </c>
      <c r="GC657" s="113">
        <v>0</v>
      </c>
      <c r="GD657" s="113">
        <v>0</v>
      </c>
      <c r="GE657" s="113">
        <v>0</v>
      </c>
      <c r="GF657" s="113">
        <v>0</v>
      </c>
      <c r="GG657" s="113">
        <v>0</v>
      </c>
      <c r="GH657" s="113">
        <v>0</v>
      </c>
      <c r="GI657" s="113">
        <f>SUM(E657:GH657)</f>
        <v>107901.6</v>
      </c>
    </row>
    <row r="658" spans="1:191">
      <c r="A658" s="727" t="s">
        <v>0</v>
      </c>
      <c r="B658" s="727"/>
      <c r="C658" s="9" t="s">
        <v>254</v>
      </c>
      <c r="D658" t="s">
        <v>255</v>
      </c>
      <c r="E658" s="113">
        <v>0</v>
      </c>
      <c r="F658" s="113">
        <v>0</v>
      </c>
      <c r="G658" s="113">
        <v>0</v>
      </c>
      <c r="H658" s="113">
        <v>0</v>
      </c>
      <c r="I658" s="113">
        <v>0</v>
      </c>
      <c r="J658" s="113">
        <v>0</v>
      </c>
      <c r="K658" s="113">
        <v>0</v>
      </c>
      <c r="L658" s="113">
        <v>0</v>
      </c>
      <c r="M658" s="113">
        <v>0</v>
      </c>
      <c r="N658" s="113">
        <v>0</v>
      </c>
      <c r="O658" s="113">
        <v>0</v>
      </c>
      <c r="P658" s="113">
        <v>0</v>
      </c>
      <c r="Q658" s="113">
        <v>0</v>
      </c>
      <c r="R658" s="113">
        <v>0</v>
      </c>
      <c r="S658" s="113">
        <v>0</v>
      </c>
      <c r="T658" s="113">
        <v>0</v>
      </c>
      <c r="U658" s="113">
        <v>0</v>
      </c>
      <c r="V658" s="113">
        <v>0</v>
      </c>
      <c r="W658" s="113">
        <v>0</v>
      </c>
      <c r="X658" s="113">
        <v>0</v>
      </c>
      <c r="Y658" s="113">
        <v>0</v>
      </c>
      <c r="Z658" s="113">
        <v>0</v>
      </c>
      <c r="AA658" s="113">
        <v>0</v>
      </c>
      <c r="AB658" s="113">
        <v>0</v>
      </c>
      <c r="AC658" s="113">
        <v>0</v>
      </c>
      <c r="AD658" s="113">
        <v>0</v>
      </c>
      <c r="AE658" s="113">
        <v>0</v>
      </c>
      <c r="AF658" s="113">
        <v>0</v>
      </c>
      <c r="AG658" s="113">
        <v>0</v>
      </c>
      <c r="AH658" s="113">
        <v>0</v>
      </c>
      <c r="AI658" s="113">
        <v>0</v>
      </c>
      <c r="AJ658" s="113">
        <v>0</v>
      </c>
      <c r="AK658" s="113">
        <v>0</v>
      </c>
      <c r="AL658" s="113">
        <v>0</v>
      </c>
      <c r="AM658" s="113">
        <v>0</v>
      </c>
      <c r="AN658" s="113">
        <v>0</v>
      </c>
      <c r="AO658" s="113">
        <v>0</v>
      </c>
      <c r="AP658" s="113">
        <v>0</v>
      </c>
      <c r="AQ658" s="113">
        <v>0</v>
      </c>
      <c r="AR658" s="113">
        <v>0</v>
      </c>
      <c r="AS658" s="113">
        <v>0</v>
      </c>
      <c r="AT658" s="113">
        <v>0</v>
      </c>
      <c r="AU658" s="113">
        <v>0</v>
      </c>
      <c r="AV658" s="113">
        <v>0</v>
      </c>
      <c r="AW658" s="113">
        <v>2621054.79</v>
      </c>
      <c r="AX658" s="113">
        <v>0</v>
      </c>
      <c r="AY658" s="113">
        <v>0</v>
      </c>
      <c r="AZ658" s="113">
        <v>0</v>
      </c>
      <c r="BA658" s="113">
        <v>0</v>
      </c>
      <c r="BB658" s="113">
        <v>0</v>
      </c>
      <c r="BC658" s="113">
        <v>0</v>
      </c>
      <c r="BD658" s="113">
        <v>0</v>
      </c>
      <c r="BE658" s="113">
        <v>0</v>
      </c>
      <c r="BF658" s="113">
        <v>0</v>
      </c>
      <c r="BG658" s="113">
        <v>0</v>
      </c>
      <c r="BH658" s="113">
        <v>0</v>
      </c>
      <c r="BI658" s="113">
        <v>0</v>
      </c>
      <c r="BJ658" s="113">
        <v>0</v>
      </c>
      <c r="BK658" s="113">
        <v>0</v>
      </c>
      <c r="BL658" s="113">
        <v>0</v>
      </c>
      <c r="BM658" s="113">
        <v>0</v>
      </c>
      <c r="BN658" s="113">
        <v>0</v>
      </c>
      <c r="BO658" s="113">
        <v>0</v>
      </c>
      <c r="BP658" s="113">
        <v>0</v>
      </c>
      <c r="BQ658" s="113">
        <v>0</v>
      </c>
      <c r="BR658" s="113">
        <v>0</v>
      </c>
      <c r="BS658" s="113">
        <v>0</v>
      </c>
      <c r="BT658" s="113">
        <v>0</v>
      </c>
      <c r="BU658" s="113">
        <v>0</v>
      </c>
      <c r="BV658" s="113">
        <v>0</v>
      </c>
      <c r="BW658" s="113">
        <v>0</v>
      </c>
      <c r="BX658" s="113">
        <v>0</v>
      </c>
      <c r="BY658" s="113">
        <v>0</v>
      </c>
      <c r="BZ658" s="113">
        <v>0</v>
      </c>
      <c r="CA658" s="113">
        <v>0</v>
      </c>
      <c r="CB658" s="113">
        <v>0</v>
      </c>
      <c r="CC658" s="113">
        <v>0</v>
      </c>
      <c r="CD658" s="113">
        <v>0</v>
      </c>
      <c r="CE658" s="113">
        <v>0</v>
      </c>
      <c r="CF658" s="113">
        <v>116371.5</v>
      </c>
      <c r="CG658" s="113">
        <v>0</v>
      </c>
      <c r="CH658" s="113">
        <v>0</v>
      </c>
      <c r="CI658" s="113">
        <v>0</v>
      </c>
      <c r="CJ658" s="113">
        <v>0</v>
      </c>
      <c r="CK658" s="113">
        <v>0</v>
      </c>
      <c r="CL658" s="113">
        <v>0</v>
      </c>
      <c r="CM658" s="113">
        <v>0</v>
      </c>
      <c r="CN658" s="113">
        <v>0</v>
      </c>
      <c r="CO658" s="113">
        <v>0</v>
      </c>
      <c r="CP658" s="113">
        <v>0</v>
      </c>
      <c r="CQ658" s="113">
        <v>0</v>
      </c>
      <c r="CR658" s="113">
        <v>0</v>
      </c>
      <c r="CS658" s="113">
        <v>0</v>
      </c>
      <c r="CT658" s="113">
        <v>0</v>
      </c>
      <c r="CU658" s="113">
        <v>0</v>
      </c>
      <c r="CV658" s="113">
        <v>0</v>
      </c>
      <c r="CW658" s="113">
        <v>0</v>
      </c>
      <c r="CX658" s="113">
        <v>0</v>
      </c>
      <c r="CY658" s="113">
        <v>0</v>
      </c>
      <c r="CZ658" s="113">
        <v>0</v>
      </c>
      <c r="DA658" s="113">
        <v>0</v>
      </c>
      <c r="DB658" s="113">
        <v>0</v>
      </c>
      <c r="DC658" s="113">
        <v>0</v>
      </c>
      <c r="DD658" s="113">
        <v>0</v>
      </c>
      <c r="DE658" s="113">
        <v>0</v>
      </c>
      <c r="DF658" s="113">
        <v>0</v>
      </c>
      <c r="DG658" s="113">
        <v>0</v>
      </c>
      <c r="DH658" s="113">
        <v>0</v>
      </c>
      <c r="DI658" s="113">
        <v>0</v>
      </c>
      <c r="DJ658" s="113">
        <v>0</v>
      </c>
      <c r="DK658" s="113">
        <v>0</v>
      </c>
      <c r="DL658" s="113">
        <v>0</v>
      </c>
      <c r="DM658" s="113">
        <v>0</v>
      </c>
      <c r="DN658" s="113">
        <v>0</v>
      </c>
      <c r="DO658" s="113">
        <v>0</v>
      </c>
      <c r="DP658" s="113">
        <v>0</v>
      </c>
      <c r="DQ658" s="113">
        <v>0</v>
      </c>
      <c r="DR658" s="113">
        <v>0</v>
      </c>
      <c r="DS658" s="113">
        <v>0</v>
      </c>
      <c r="DT658" s="113">
        <v>0</v>
      </c>
      <c r="DU658" s="113">
        <v>0</v>
      </c>
      <c r="DV658" s="113">
        <v>0</v>
      </c>
      <c r="DW658" s="113">
        <v>0</v>
      </c>
      <c r="DX658" s="113">
        <v>0</v>
      </c>
      <c r="DY658" s="113">
        <v>0</v>
      </c>
      <c r="DZ658" s="113">
        <v>0</v>
      </c>
      <c r="EA658" s="113">
        <v>0</v>
      </c>
      <c r="EB658" s="113">
        <v>0</v>
      </c>
      <c r="EC658" s="113">
        <v>0</v>
      </c>
      <c r="ED658" s="113">
        <v>0</v>
      </c>
      <c r="EE658" s="113">
        <v>0</v>
      </c>
      <c r="EF658" s="113">
        <v>0</v>
      </c>
      <c r="EG658" s="113">
        <v>0</v>
      </c>
      <c r="EH658" s="113">
        <v>0</v>
      </c>
      <c r="EI658" s="113">
        <v>0</v>
      </c>
      <c r="EJ658" s="113">
        <v>0</v>
      </c>
      <c r="EK658" s="113">
        <v>0</v>
      </c>
      <c r="EL658" s="113">
        <v>0</v>
      </c>
      <c r="EM658" s="113">
        <v>0</v>
      </c>
      <c r="EN658" s="113">
        <v>0</v>
      </c>
      <c r="EO658" s="113">
        <v>0</v>
      </c>
      <c r="EP658" s="113">
        <v>0</v>
      </c>
      <c r="EQ658" s="113">
        <v>0</v>
      </c>
      <c r="ER658" s="113">
        <v>0</v>
      </c>
      <c r="ES658" s="113">
        <v>0</v>
      </c>
      <c r="ET658" s="113">
        <v>0</v>
      </c>
      <c r="EU658" s="113">
        <v>0</v>
      </c>
      <c r="EV658" s="113">
        <v>0</v>
      </c>
      <c r="EW658" s="113">
        <v>0</v>
      </c>
      <c r="EX658" s="113">
        <v>0</v>
      </c>
      <c r="EY658" s="113">
        <v>0</v>
      </c>
      <c r="EZ658" s="113">
        <v>0</v>
      </c>
      <c r="FA658" s="113">
        <v>0</v>
      </c>
      <c r="FB658" s="113">
        <v>0</v>
      </c>
      <c r="FC658" s="113">
        <v>0</v>
      </c>
      <c r="FD658" s="113">
        <v>0</v>
      </c>
      <c r="FE658" s="113">
        <v>0</v>
      </c>
      <c r="FF658" s="113">
        <v>0</v>
      </c>
      <c r="FG658" s="113">
        <v>0</v>
      </c>
      <c r="FH658" s="113">
        <v>153687.22</v>
      </c>
      <c r="FI658" s="113">
        <v>0</v>
      </c>
      <c r="FJ658" s="113">
        <v>0</v>
      </c>
      <c r="FK658" s="113">
        <v>0</v>
      </c>
      <c r="FL658" s="113">
        <v>0</v>
      </c>
      <c r="FM658" s="113">
        <v>0</v>
      </c>
      <c r="FN658" s="113">
        <v>0</v>
      </c>
      <c r="FO658" s="113">
        <v>0</v>
      </c>
      <c r="FP658" s="113">
        <v>0</v>
      </c>
      <c r="FQ658" s="113">
        <v>0</v>
      </c>
      <c r="FR658" s="113">
        <v>0</v>
      </c>
      <c r="FS658" s="113">
        <v>0</v>
      </c>
      <c r="FT658" s="113">
        <v>0</v>
      </c>
      <c r="FU658" s="113">
        <v>0</v>
      </c>
      <c r="FV658" s="113">
        <v>0</v>
      </c>
      <c r="FW658" s="113">
        <v>0</v>
      </c>
      <c r="FX658" s="113">
        <v>0</v>
      </c>
      <c r="FY658" s="113">
        <v>0</v>
      </c>
      <c r="FZ658" s="113">
        <v>0</v>
      </c>
      <c r="GA658" s="113">
        <v>0</v>
      </c>
      <c r="GB658" s="113">
        <v>0</v>
      </c>
      <c r="GC658" s="113">
        <v>0</v>
      </c>
      <c r="GD658" s="113">
        <v>0</v>
      </c>
      <c r="GE658" s="113">
        <v>0</v>
      </c>
      <c r="GF658" s="113">
        <v>0</v>
      </c>
      <c r="GG658" s="113">
        <v>0</v>
      </c>
      <c r="GH658" s="113">
        <v>0</v>
      </c>
      <c r="GI658" s="113">
        <f>SUM(E658:GH658)</f>
        <v>2891113.5100000002</v>
      </c>
    </row>
    <row r="659" spans="1:191" ht="11" thickBot="1">
      <c r="A659" s="725" t="s">
        <v>0</v>
      </c>
      <c r="B659" s="725"/>
      <c r="C659" s="11" t="s">
        <v>236</v>
      </c>
      <c r="D659" s="10" t="s">
        <v>258</v>
      </c>
      <c r="E659" s="115">
        <f t="shared" ref="E659:AJ659" si="312">SUBTOTAL(9,E656:E658)</f>
        <v>0</v>
      </c>
      <c r="F659" s="115">
        <f t="shared" si="312"/>
        <v>0</v>
      </c>
      <c r="G659" s="115">
        <f t="shared" si="312"/>
        <v>0</v>
      </c>
      <c r="H659" s="115">
        <f t="shared" si="312"/>
        <v>0</v>
      </c>
      <c r="I659" s="115">
        <f t="shared" si="312"/>
        <v>0</v>
      </c>
      <c r="J659" s="115">
        <f t="shared" si="312"/>
        <v>0</v>
      </c>
      <c r="K659" s="115">
        <f t="shared" si="312"/>
        <v>0</v>
      </c>
      <c r="L659" s="115">
        <f t="shared" si="312"/>
        <v>0</v>
      </c>
      <c r="M659" s="115">
        <f t="shared" si="312"/>
        <v>0</v>
      </c>
      <c r="N659" s="115">
        <f t="shared" si="312"/>
        <v>0</v>
      </c>
      <c r="O659" s="115">
        <f t="shared" si="312"/>
        <v>0</v>
      </c>
      <c r="P659" s="115">
        <f t="shared" si="312"/>
        <v>0</v>
      </c>
      <c r="Q659" s="115">
        <f t="shared" si="312"/>
        <v>0</v>
      </c>
      <c r="R659" s="115">
        <f t="shared" si="312"/>
        <v>0</v>
      </c>
      <c r="S659" s="115">
        <f t="shared" si="312"/>
        <v>0</v>
      </c>
      <c r="T659" s="115">
        <f t="shared" si="312"/>
        <v>0</v>
      </c>
      <c r="U659" s="115">
        <f t="shared" si="312"/>
        <v>0</v>
      </c>
      <c r="V659" s="115">
        <f t="shared" si="312"/>
        <v>0</v>
      </c>
      <c r="W659" s="115">
        <f t="shared" si="312"/>
        <v>0</v>
      </c>
      <c r="X659" s="115">
        <f t="shared" si="312"/>
        <v>0</v>
      </c>
      <c r="Y659" s="115">
        <f t="shared" si="312"/>
        <v>0</v>
      </c>
      <c r="Z659" s="115">
        <f t="shared" si="312"/>
        <v>0</v>
      </c>
      <c r="AA659" s="115">
        <f t="shared" si="312"/>
        <v>0</v>
      </c>
      <c r="AB659" s="115">
        <f t="shared" si="312"/>
        <v>0</v>
      </c>
      <c r="AC659" s="115">
        <f t="shared" si="312"/>
        <v>0</v>
      </c>
      <c r="AD659" s="115">
        <f t="shared" si="312"/>
        <v>0</v>
      </c>
      <c r="AE659" s="115">
        <f t="shared" si="312"/>
        <v>0</v>
      </c>
      <c r="AF659" s="115">
        <f t="shared" si="312"/>
        <v>0</v>
      </c>
      <c r="AG659" s="115">
        <f t="shared" si="312"/>
        <v>0</v>
      </c>
      <c r="AH659" s="115">
        <f t="shared" si="312"/>
        <v>0</v>
      </c>
      <c r="AI659" s="115">
        <f t="shared" si="312"/>
        <v>0</v>
      </c>
      <c r="AJ659" s="115">
        <f t="shared" si="312"/>
        <v>0</v>
      </c>
      <c r="AK659" s="115">
        <f t="shared" ref="AK659:BP659" si="313">SUBTOTAL(9,AK656:AK658)</f>
        <v>0</v>
      </c>
      <c r="AL659" s="115">
        <f t="shared" si="313"/>
        <v>0</v>
      </c>
      <c r="AM659" s="115">
        <f t="shared" si="313"/>
        <v>0</v>
      </c>
      <c r="AN659" s="115">
        <f t="shared" si="313"/>
        <v>0</v>
      </c>
      <c r="AO659" s="115">
        <f t="shared" si="313"/>
        <v>0</v>
      </c>
      <c r="AP659" s="115">
        <f t="shared" si="313"/>
        <v>0</v>
      </c>
      <c r="AQ659" s="115">
        <f t="shared" si="313"/>
        <v>0</v>
      </c>
      <c r="AR659" s="115">
        <f t="shared" si="313"/>
        <v>0</v>
      </c>
      <c r="AS659" s="115">
        <f t="shared" si="313"/>
        <v>0</v>
      </c>
      <c r="AT659" s="115">
        <f t="shared" si="313"/>
        <v>0</v>
      </c>
      <c r="AU659" s="115">
        <f t="shared" si="313"/>
        <v>0</v>
      </c>
      <c r="AV659" s="115">
        <f t="shared" si="313"/>
        <v>0</v>
      </c>
      <c r="AW659" s="115">
        <f t="shared" si="313"/>
        <v>2621054.79</v>
      </c>
      <c r="AX659" s="115">
        <f t="shared" si="313"/>
        <v>0</v>
      </c>
      <c r="AY659" s="115">
        <f t="shared" si="313"/>
        <v>0</v>
      </c>
      <c r="AZ659" s="115">
        <f t="shared" si="313"/>
        <v>0</v>
      </c>
      <c r="BA659" s="115">
        <f t="shared" si="313"/>
        <v>0</v>
      </c>
      <c r="BB659" s="115">
        <f t="shared" si="313"/>
        <v>0</v>
      </c>
      <c r="BC659" s="115">
        <f t="shared" si="313"/>
        <v>0</v>
      </c>
      <c r="BD659" s="115">
        <f t="shared" si="313"/>
        <v>0</v>
      </c>
      <c r="BE659" s="115">
        <f t="shared" si="313"/>
        <v>0</v>
      </c>
      <c r="BF659" s="115">
        <f t="shared" si="313"/>
        <v>0</v>
      </c>
      <c r="BG659" s="115">
        <f t="shared" si="313"/>
        <v>0</v>
      </c>
      <c r="BH659" s="115">
        <f t="shared" si="313"/>
        <v>0</v>
      </c>
      <c r="BI659" s="115">
        <f t="shared" si="313"/>
        <v>0</v>
      </c>
      <c r="BJ659" s="115">
        <f t="shared" si="313"/>
        <v>0</v>
      </c>
      <c r="BK659" s="115">
        <f t="shared" si="313"/>
        <v>0</v>
      </c>
      <c r="BL659" s="115">
        <f t="shared" si="313"/>
        <v>0</v>
      </c>
      <c r="BM659" s="115">
        <f t="shared" si="313"/>
        <v>0</v>
      </c>
      <c r="BN659" s="115">
        <f t="shared" si="313"/>
        <v>0</v>
      </c>
      <c r="BO659" s="115">
        <f t="shared" si="313"/>
        <v>0</v>
      </c>
      <c r="BP659" s="115">
        <f t="shared" si="313"/>
        <v>0</v>
      </c>
      <c r="BQ659" s="115">
        <f t="shared" ref="BQ659:CV659" si="314">SUBTOTAL(9,BQ656:BQ658)</f>
        <v>0</v>
      </c>
      <c r="BR659" s="115">
        <f t="shared" si="314"/>
        <v>0</v>
      </c>
      <c r="BS659" s="115">
        <f t="shared" si="314"/>
        <v>0</v>
      </c>
      <c r="BT659" s="115">
        <f t="shared" si="314"/>
        <v>0</v>
      </c>
      <c r="BU659" s="115">
        <f t="shared" si="314"/>
        <v>0</v>
      </c>
      <c r="BV659" s="115">
        <f t="shared" si="314"/>
        <v>0</v>
      </c>
      <c r="BW659" s="115">
        <f t="shared" si="314"/>
        <v>0</v>
      </c>
      <c r="BX659" s="115">
        <f t="shared" si="314"/>
        <v>0</v>
      </c>
      <c r="BY659" s="115">
        <f t="shared" si="314"/>
        <v>0</v>
      </c>
      <c r="BZ659" s="115">
        <f t="shared" si="314"/>
        <v>0</v>
      </c>
      <c r="CA659" s="115">
        <f t="shared" si="314"/>
        <v>0</v>
      </c>
      <c r="CB659" s="115">
        <f t="shared" si="314"/>
        <v>0</v>
      </c>
      <c r="CC659" s="115">
        <f t="shared" si="314"/>
        <v>0</v>
      </c>
      <c r="CD659" s="115">
        <f t="shared" si="314"/>
        <v>0</v>
      </c>
      <c r="CE659" s="115">
        <f t="shared" si="314"/>
        <v>0</v>
      </c>
      <c r="CF659" s="115">
        <f t="shared" si="314"/>
        <v>116371.5</v>
      </c>
      <c r="CG659" s="115">
        <f t="shared" si="314"/>
        <v>0</v>
      </c>
      <c r="CH659" s="115">
        <f t="shared" si="314"/>
        <v>0</v>
      </c>
      <c r="CI659" s="115">
        <f t="shared" si="314"/>
        <v>0</v>
      </c>
      <c r="CJ659" s="115">
        <f t="shared" si="314"/>
        <v>0</v>
      </c>
      <c r="CK659" s="115">
        <f t="shared" si="314"/>
        <v>0</v>
      </c>
      <c r="CL659" s="115">
        <f t="shared" si="314"/>
        <v>0</v>
      </c>
      <c r="CM659" s="115">
        <f t="shared" si="314"/>
        <v>0</v>
      </c>
      <c r="CN659" s="115">
        <f t="shared" si="314"/>
        <v>0</v>
      </c>
      <c r="CO659" s="115">
        <f t="shared" si="314"/>
        <v>0</v>
      </c>
      <c r="CP659" s="115">
        <f t="shared" si="314"/>
        <v>0</v>
      </c>
      <c r="CQ659" s="115">
        <f t="shared" si="314"/>
        <v>0</v>
      </c>
      <c r="CR659" s="115">
        <f t="shared" si="314"/>
        <v>0</v>
      </c>
      <c r="CS659" s="115">
        <f t="shared" si="314"/>
        <v>0</v>
      </c>
      <c r="CT659" s="115">
        <f t="shared" si="314"/>
        <v>0</v>
      </c>
      <c r="CU659" s="115">
        <f t="shared" si="314"/>
        <v>0</v>
      </c>
      <c r="CV659" s="115">
        <f t="shared" si="314"/>
        <v>0</v>
      </c>
      <c r="CW659" s="115">
        <f t="shared" ref="CW659:EB659" si="315">SUBTOTAL(9,CW656:CW658)</f>
        <v>0</v>
      </c>
      <c r="CX659" s="115">
        <f t="shared" si="315"/>
        <v>0</v>
      </c>
      <c r="CY659" s="115">
        <f t="shared" si="315"/>
        <v>0</v>
      </c>
      <c r="CZ659" s="115">
        <f t="shared" si="315"/>
        <v>0</v>
      </c>
      <c r="DA659" s="115">
        <f t="shared" si="315"/>
        <v>0</v>
      </c>
      <c r="DB659" s="115">
        <f t="shared" si="315"/>
        <v>0</v>
      </c>
      <c r="DC659" s="115">
        <f t="shared" si="315"/>
        <v>0</v>
      </c>
      <c r="DD659" s="115">
        <f t="shared" si="315"/>
        <v>0</v>
      </c>
      <c r="DE659" s="115">
        <f t="shared" si="315"/>
        <v>0</v>
      </c>
      <c r="DF659" s="115">
        <f t="shared" si="315"/>
        <v>0</v>
      </c>
      <c r="DG659" s="115">
        <f t="shared" si="315"/>
        <v>0</v>
      </c>
      <c r="DH659" s="115">
        <f t="shared" si="315"/>
        <v>0</v>
      </c>
      <c r="DI659" s="115">
        <f t="shared" si="315"/>
        <v>0</v>
      </c>
      <c r="DJ659" s="115">
        <f t="shared" si="315"/>
        <v>0</v>
      </c>
      <c r="DK659" s="115">
        <f t="shared" si="315"/>
        <v>0</v>
      </c>
      <c r="DL659" s="115">
        <f t="shared" si="315"/>
        <v>0</v>
      </c>
      <c r="DM659" s="115">
        <f t="shared" si="315"/>
        <v>0</v>
      </c>
      <c r="DN659" s="115">
        <f t="shared" si="315"/>
        <v>0</v>
      </c>
      <c r="DO659" s="115">
        <f t="shared" si="315"/>
        <v>0</v>
      </c>
      <c r="DP659" s="115">
        <f t="shared" si="315"/>
        <v>0</v>
      </c>
      <c r="DQ659" s="115">
        <f t="shared" si="315"/>
        <v>0</v>
      </c>
      <c r="DR659" s="115">
        <f t="shared" si="315"/>
        <v>0</v>
      </c>
      <c r="DS659" s="115">
        <f t="shared" si="315"/>
        <v>0</v>
      </c>
      <c r="DT659" s="115">
        <f t="shared" si="315"/>
        <v>0</v>
      </c>
      <c r="DU659" s="115">
        <f t="shared" si="315"/>
        <v>0</v>
      </c>
      <c r="DV659" s="115">
        <f t="shared" si="315"/>
        <v>0</v>
      </c>
      <c r="DW659" s="115">
        <f t="shared" si="315"/>
        <v>0</v>
      </c>
      <c r="DX659" s="115">
        <f t="shared" si="315"/>
        <v>0</v>
      </c>
      <c r="DY659" s="115">
        <f t="shared" si="315"/>
        <v>0</v>
      </c>
      <c r="DZ659" s="115">
        <f t="shared" si="315"/>
        <v>0</v>
      </c>
      <c r="EA659" s="115">
        <f t="shared" si="315"/>
        <v>0</v>
      </c>
      <c r="EB659" s="115">
        <f t="shared" si="315"/>
        <v>0</v>
      </c>
      <c r="EC659" s="115">
        <f t="shared" ref="EC659:FH659" si="316">SUBTOTAL(9,EC656:EC658)</f>
        <v>0</v>
      </c>
      <c r="ED659" s="115">
        <f t="shared" si="316"/>
        <v>0</v>
      </c>
      <c r="EE659" s="115">
        <f t="shared" si="316"/>
        <v>0</v>
      </c>
      <c r="EF659" s="115">
        <f t="shared" si="316"/>
        <v>107901.6</v>
      </c>
      <c r="EG659" s="115">
        <f t="shared" si="316"/>
        <v>0</v>
      </c>
      <c r="EH659" s="115">
        <f t="shared" si="316"/>
        <v>0</v>
      </c>
      <c r="EI659" s="115">
        <f t="shared" si="316"/>
        <v>0</v>
      </c>
      <c r="EJ659" s="115">
        <f t="shared" si="316"/>
        <v>0</v>
      </c>
      <c r="EK659" s="115">
        <f t="shared" si="316"/>
        <v>0</v>
      </c>
      <c r="EL659" s="115">
        <f t="shared" si="316"/>
        <v>0</v>
      </c>
      <c r="EM659" s="115">
        <f t="shared" si="316"/>
        <v>0</v>
      </c>
      <c r="EN659" s="115">
        <f t="shared" si="316"/>
        <v>0</v>
      </c>
      <c r="EO659" s="115">
        <f t="shared" si="316"/>
        <v>0</v>
      </c>
      <c r="EP659" s="115">
        <f t="shared" si="316"/>
        <v>0</v>
      </c>
      <c r="EQ659" s="115">
        <f t="shared" si="316"/>
        <v>0</v>
      </c>
      <c r="ER659" s="115">
        <f t="shared" si="316"/>
        <v>0</v>
      </c>
      <c r="ES659" s="115">
        <f t="shared" si="316"/>
        <v>0</v>
      </c>
      <c r="ET659" s="115">
        <f t="shared" si="316"/>
        <v>0</v>
      </c>
      <c r="EU659" s="115">
        <f t="shared" si="316"/>
        <v>0</v>
      </c>
      <c r="EV659" s="115">
        <f t="shared" si="316"/>
        <v>0</v>
      </c>
      <c r="EW659" s="115">
        <f t="shared" si="316"/>
        <v>0</v>
      </c>
      <c r="EX659" s="115">
        <f t="shared" si="316"/>
        <v>0</v>
      </c>
      <c r="EY659" s="115">
        <f t="shared" si="316"/>
        <v>0</v>
      </c>
      <c r="EZ659" s="115">
        <f t="shared" si="316"/>
        <v>0</v>
      </c>
      <c r="FA659" s="115">
        <f t="shared" si="316"/>
        <v>0</v>
      </c>
      <c r="FB659" s="115">
        <f t="shared" si="316"/>
        <v>0</v>
      </c>
      <c r="FC659" s="115">
        <f t="shared" si="316"/>
        <v>0</v>
      </c>
      <c r="FD659" s="115">
        <f t="shared" si="316"/>
        <v>0</v>
      </c>
      <c r="FE659" s="115">
        <f t="shared" si="316"/>
        <v>0</v>
      </c>
      <c r="FF659" s="115">
        <f t="shared" si="316"/>
        <v>0</v>
      </c>
      <c r="FG659" s="115">
        <f t="shared" si="316"/>
        <v>0</v>
      </c>
      <c r="FH659" s="115">
        <f t="shared" si="316"/>
        <v>153687.22</v>
      </c>
      <c r="FI659" s="115">
        <f t="shared" ref="FI659:GI659" si="317">SUBTOTAL(9,FI656:FI658)</f>
        <v>0</v>
      </c>
      <c r="FJ659" s="115">
        <f t="shared" si="317"/>
        <v>0</v>
      </c>
      <c r="FK659" s="115">
        <f t="shared" si="317"/>
        <v>0</v>
      </c>
      <c r="FL659" s="115">
        <f t="shared" si="317"/>
        <v>0</v>
      </c>
      <c r="FM659" s="115">
        <f t="shared" si="317"/>
        <v>0</v>
      </c>
      <c r="FN659" s="115">
        <f t="shared" si="317"/>
        <v>0</v>
      </c>
      <c r="FO659" s="115">
        <f t="shared" si="317"/>
        <v>0</v>
      </c>
      <c r="FP659" s="115">
        <f t="shared" si="317"/>
        <v>0</v>
      </c>
      <c r="FQ659" s="115">
        <f t="shared" si="317"/>
        <v>0</v>
      </c>
      <c r="FR659" s="115">
        <f t="shared" si="317"/>
        <v>0</v>
      </c>
      <c r="FS659" s="115">
        <f t="shared" si="317"/>
        <v>0</v>
      </c>
      <c r="FT659" s="115">
        <f t="shared" si="317"/>
        <v>0</v>
      </c>
      <c r="FU659" s="115">
        <f t="shared" si="317"/>
        <v>0</v>
      </c>
      <c r="FV659" s="115">
        <f t="shared" si="317"/>
        <v>0</v>
      </c>
      <c r="FW659" s="115">
        <f t="shared" si="317"/>
        <v>0</v>
      </c>
      <c r="FX659" s="115">
        <f t="shared" si="317"/>
        <v>0</v>
      </c>
      <c r="FY659" s="115">
        <f t="shared" si="317"/>
        <v>0</v>
      </c>
      <c r="FZ659" s="115">
        <f t="shared" si="317"/>
        <v>0</v>
      </c>
      <c r="GA659" s="115">
        <f t="shared" si="317"/>
        <v>0</v>
      </c>
      <c r="GB659" s="115">
        <f t="shared" si="317"/>
        <v>0</v>
      </c>
      <c r="GC659" s="115">
        <f t="shared" si="317"/>
        <v>0</v>
      </c>
      <c r="GD659" s="115">
        <f t="shared" si="317"/>
        <v>0</v>
      </c>
      <c r="GE659" s="115">
        <f t="shared" si="317"/>
        <v>0</v>
      </c>
      <c r="GF659" s="115">
        <f t="shared" si="317"/>
        <v>0</v>
      </c>
      <c r="GG659" s="115">
        <f t="shared" si="317"/>
        <v>0</v>
      </c>
      <c r="GH659" s="115">
        <f t="shared" si="317"/>
        <v>0</v>
      </c>
      <c r="GI659" s="115">
        <f t="shared" si="317"/>
        <v>2999015.1100000003</v>
      </c>
    </row>
    <row r="660" spans="1:191" ht="10.5" thickTop="1"/>
    <row r="661" spans="1:191" ht="10.5">
      <c r="A661" s="726" t="s">
        <v>0</v>
      </c>
      <c r="B661" s="726"/>
      <c r="C661" s="8" t="s">
        <v>274</v>
      </c>
      <c r="D661" s="7" t="s">
        <v>275</v>
      </c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  <c r="AA661" s="116"/>
      <c r="AB661" s="116"/>
      <c r="AC661" s="116"/>
      <c r="AD661" s="116"/>
      <c r="AE661" s="116"/>
      <c r="AF661" s="116"/>
      <c r="AG661" s="116"/>
      <c r="AH661" s="116"/>
      <c r="AI661" s="116"/>
      <c r="AJ661" s="116"/>
      <c r="AK661" s="116"/>
      <c r="AL661" s="116"/>
      <c r="AM661" s="116"/>
      <c r="AN661" s="116"/>
      <c r="AO661" s="116"/>
      <c r="AP661" s="116"/>
      <c r="AQ661" s="116"/>
      <c r="AR661" s="116"/>
      <c r="AS661" s="116"/>
      <c r="AT661" s="116"/>
      <c r="AU661" s="116"/>
      <c r="AV661" s="116"/>
      <c r="AW661" s="116"/>
      <c r="AX661" s="116"/>
      <c r="AY661" s="116"/>
      <c r="AZ661" s="116"/>
      <c r="BA661" s="116"/>
      <c r="BB661" s="116"/>
      <c r="BC661" s="116"/>
      <c r="BD661" s="116"/>
      <c r="BE661" s="116"/>
      <c r="BF661" s="116"/>
      <c r="BG661" s="116"/>
      <c r="BH661" s="116"/>
      <c r="BI661" s="116"/>
      <c r="BJ661" s="116"/>
      <c r="BK661" s="116"/>
      <c r="BL661" s="116"/>
      <c r="BM661" s="116"/>
      <c r="BN661" s="116"/>
      <c r="BO661" s="116"/>
      <c r="BP661" s="116"/>
      <c r="BQ661" s="116"/>
      <c r="BR661" s="116"/>
      <c r="BS661" s="116"/>
      <c r="BT661" s="116"/>
      <c r="BU661" s="116"/>
      <c r="BV661" s="116"/>
      <c r="BW661" s="116"/>
      <c r="BX661" s="116"/>
      <c r="BY661" s="116"/>
      <c r="BZ661" s="116"/>
      <c r="CA661" s="116"/>
      <c r="CB661" s="116"/>
      <c r="CC661" s="116"/>
      <c r="CD661" s="116"/>
      <c r="CE661" s="116"/>
      <c r="CF661" s="116"/>
      <c r="CG661" s="116"/>
      <c r="CH661" s="116"/>
      <c r="CI661" s="116"/>
      <c r="CJ661" s="116"/>
      <c r="CK661" s="116"/>
      <c r="CL661" s="116"/>
      <c r="CM661" s="116"/>
      <c r="CN661" s="116"/>
      <c r="CO661" s="116"/>
      <c r="CP661" s="116"/>
      <c r="CQ661" s="116"/>
      <c r="CR661" s="116"/>
      <c r="CS661" s="116"/>
      <c r="CT661" s="116"/>
      <c r="CU661" s="116"/>
      <c r="CV661" s="116"/>
      <c r="CW661" s="116"/>
      <c r="CX661" s="116"/>
      <c r="CY661" s="116"/>
      <c r="CZ661" s="116"/>
      <c r="DA661" s="116"/>
      <c r="DB661" s="116"/>
      <c r="DC661" s="116"/>
      <c r="DD661" s="116"/>
      <c r="DE661" s="116"/>
      <c r="DF661" s="116"/>
      <c r="DG661" s="116"/>
      <c r="DH661" s="116"/>
      <c r="DI661" s="116"/>
      <c r="DJ661" s="116"/>
      <c r="DK661" s="116"/>
      <c r="DL661" s="116"/>
      <c r="DM661" s="116"/>
      <c r="DN661" s="116"/>
      <c r="DO661" s="116"/>
      <c r="DP661" s="116"/>
      <c r="DQ661" s="116"/>
      <c r="DR661" s="116"/>
      <c r="DS661" s="116"/>
      <c r="DT661" s="116"/>
      <c r="DU661" s="116"/>
      <c r="DV661" s="116"/>
      <c r="DW661" s="116"/>
      <c r="DX661" s="116"/>
      <c r="DY661" s="116"/>
      <c r="DZ661" s="116"/>
      <c r="EA661" s="116"/>
      <c r="EB661" s="116"/>
      <c r="EC661" s="116"/>
      <c r="ED661" s="116"/>
      <c r="EE661" s="116"/>
      <c r="EF661" s="116"/>
      <c r="EG661" s="116"/>
      <c r="EH661" s="116"/>
      <c r="EI661" s="116"/>
      <c r="EJ661" s="116"/>
      <c r="EK661" s="116"/>
      <c r="EL661" s="116"/>
      <c r="EM661" s="116"/>
      <c r="EN661" s="116"/>
      <c r="EO661" s="116"/>
      <c r="EP661" s="116"/>
      <c r="EQ661" s="116"/>
      <c r="ER661" s="116"/>
      <c r="ES661" s="116"/>
      <c r="ET661" s="116"/>
      <c r="EU661" s="116"/>
      <c r="EV661" s="116"/>
      <c r="EW661" s="116"/>
      <c r="EX661" s="116"/>
      <c r="EY661" s="116"/>
      <c r="EZ661" s="116"/>
      <c r="FA661" s="116"/>
      <c r="FB661" s="116"/>
      <c r="FC661" s="116"/>
      <c r="FD661" s="116"/>
      <c r="FE661" s="116"/>
      <c r="FF661" s="116"/>
      <c r="FG661" s="116"/>
      <c r="FH661" s="116"/>
      <c r="FI661" s="116"/>
      <c r="FJ661" s="116"/>
      <c r="FK661" s="116"/>
      <c r="FL661" s="116"/>
      <c r="FM661" s="116"/>
      <c r="FN661" s="116"/>
      <c r="FO661" s="116"/>
      <c r="FP661" s="116"/>
      <c r="FQ661" s="116"/>
      <c r="FR661" s="116"/>
      <c r="FS661" s="116"/>
      <c r="FT661" s="116"/>
      <c r="FU661" s="116"/>
      <c r="FV661" s="116"/>
      <c r="FW661" s="116"/>
      <c r="FX661" s="116"/>
      <c r="FY661" s="116"/>
      <c r="FZ661" s="116"/>
      <c r="GA661" s="116"/>
      <c r="GB661" s="116"/>
      <c r="GC661" s="116"/>
      <c r="GD661" s="116"/>
      <c r="GE661" s="116"/>
      <c r="GF661" s="116"/>
      <c r="GG661" s="116"/>
      <c r="GH661" s="116"/>
      <c r="GI661" s="116"/>
    </row>
    <row r="662" spans="1:191">
      <c r="A662" s="727" t="s">
        <v>0</v>
      </c>
      <c r="B662" s="727"/>
      <c r="C662" s="9" t="s">
        <v>278</v>
      </c>
      <c r="D662" t="s">
        <v>279</v>
      </c>
      <c r="E662" s="113">
        <v>0</v>
      </c>
      <c r="F662" s="113">
        <v>0</v>
      </c>
      <c r="G662" s="113">
        <v>0</v>
      </c>
      <c r="H662" s="113">
        <v>0</v>
      </c>
      <c r="I662" s="113">
        <v>0</v>
      </c>
      <c r="J662" s="113">
        <v>0</v>
      </c>
      <c r="K662" s="113">
        <v>0</v>
      </c>
      <c r="L662" s="113">
        <v>0</v>
      </c>
      <c r="M662" s="113">
        <v>0</v>
      </c>
      <c r="N662" s="113">
        <v>0</v>
      </c>
      <c r="O662" s="113">
        <v>0</v>
      </c>
      <c r="P662" s="113">
        <v>0</v>
      </c>
      <c r="Q662" s="113">
        <v>0</v>
      </c>
      <c r="R662" s="113">
        <v>0</v>
      </c>
      <c r="S662" s="113">
        <v>0</v>
      </c>
      <c r="T662" s="113">
        <v>0</v>
      </c>
      <c r="U662" s="113">
        <v>0</v>
      </c>
      <c r="V662" s="113">
        <v>0</v>
      </c>
      <c r="W662" s="113">
        <v>0</v>
      </c>
      <c r="X662" s="113">
        <v>0</v>
      </c>
      <c r="Y662" s="113">
        <v>0</v>
      </c>
      <c r="Z662" s="113">
        <v>0</v>
      </c>
      <c r="AA662" s="113">
        <v>0</v>
      </c>
      <c r="AB662" s="113">
        <v>0</v>
      </c>
      <c r="AC662" s="113">
        <v>0</v>
      </c>
      <c r="AD662" s="113">
        <v>0</v>
      </c>
      <c r="AE662" s="113">
        <v>0</v>
      </c>
      <c r="AF662" s="113">
        <v>0</v>
      </c>
      <c r="AG662" s="113">
        <v>0</v>
      </c>
      <c r="AH662" s="113">
        <v>0</v>
      </c>
      <c r="AI662" s="113">
        <v>0</v>
      </c>
      <c r="AJ662" s="113">
        <v>0</v>
      </c>
      <c r="AK662" s="113">
        <v>0</v>
      </c>
      <c r="AL662" s="113">
        <v>0</v>
      </c>
      <c r="AM662" s="113">
        <v>0</v>
      </c>
      <c r="AN662" s="113">
        <v>0</v>
      </c>
      <c r="AO662" s="113">
        <v>0</v>
      </c>
      <c r="AP662" s="113">
        <v>0</v>
      </c>
      <c r="AQ662" s="113">
        <v>0</v>
      </c>
      <c r="AR662" s="113">
        <v>0</v>
      </c>
      <c r="AS662" s="113">
        <v>0</v>
      </c>
      <c r="AT662" s="113">
        <v>0</v>
      </c>
      <c r="AU662" s="113">
        <v>0</v>
      </c>
      <c r="AV662" s="113">
        <v>0</v>
      </c>
      <c r="AW662" s="113">
        <v>0</v>
      </c>
      <c r="AX662" s="113">
        <v>0</v>
      </c>
      <c r="AY662" s="113">
        <v>0</v>
      </c>
      <c r="AZ662" s="113">
        <v>0</v>
      </c>
      <c r="BA662" s="113">
        <v>0</v>
      </c>
      <c r="BB662" s="113">
        <v>0</v>
      </c>
      <c r="BC662" s="113">
        <v>0</v>
      </c>
      <c r="BD662" s="113">
        <v>0</v>
      </c>
      <c r="BE662" s="113">
        <v>0</v>
      </c>
      <c r="BF662" s="113">
        <v>0</v>
      </c>
      <c r="BG662" s="113">
        <v>0</v>
      </c>
      <c r="BH662" s="113">
        <v>0</v>
      </c>
      <c r="BI662" s="113">
        <v>0</v>
      </c>
      <c r="BJ662" s="113">
        <v>4603.6099999999997</v>
      </c>
      <c r="BK662" s="113">
        <v>0</v>
      </c>
      <c r="BL662" s="113">
        <v>0</v>
      </c>
      <c r="BM662" s="113">
        <v>0</v>
      </c>
      <c r="BN662" s="113">
        <v>0</v>
      </c>
      <c r="BO662" s="113">
        <v>0</v>
      </c>
      <c r="BP662" s="113">
        <v>0</v>
      </c>
      <c r="BQ662" s="113">
        <v>0</v>
      </c>
      <c r="BR662" s="113">
        <v>0</v>
      </c>
      <c r="BS662" s="113">
        <v>0</v>
      </c>
      <c r="BT662" s="113">
        <v>0</v>
      </c>
      <c r="BU662" s="113">
        <v>0</v>
      </c>
      <c r="BV662" s="113">
        <v>0</v>
      </c>
      <c r="BW662" s="113">
        <v>0</v>
      </c>
      <c r="BX662" s="113">
        <v>0</v>
      </c>
      <c r="BY662" s="113">
        <v>0</v>
      </c>
      <c r="BZ662" s="113">
        <v>0</v>
      </c>
      <c r="CA662" s="113">
        <v>0</v>
      </c>
      <c r="CB662" s="113">
        <v>7028.75</v>
      </c>
      <c r="CC662" s="113">
        <v>0</v>
      </c>
      <c r="CD662" s="113">
        <v>0</v>
      </c>
      <c r="CE662" s="113">
        <v>0</v>
      </c>
      <c r="CF662" s="113">
        <v>0</v>
      </c>
      <c r="CG662" s="113">
        <v>0</v>
      </c>
      <c r="CH662" s="113">
        <v>0</v>
      </c>
      <c r="CI662" s="113">
        <v>0</v>
      </c>
      <c r="CJ662" s="113">
        <v>0</v>
      </c>
      <c r="CK662" s="113">
        <v>0</v>
      </c>
      <c r="CL662" s="113">
        <v>0</v>
      </c>
      <c r="CM662" s="113">
        <v>0</v>
      </c>
      <c r="CN662" s="113">
        <v>0</v>
      </c>
      <c r="CO662" s="113">
        <v>0</v>
      </c>
      <c r="CP662" s="113">
        <v>0</v>
      </c>
      <c r="CQ662" s="113">
        <v>0</v>
      </c>
      <c r="CR662" s="113">
        <v>0</v>
      </c>
      <c r="CS662" s="113">
        <v>0</v>
      </c>
      <c r="CT662" s="113">
        <v>0</v>
      </c>
      <c r="CU662" s="113">
        <v>0</v>
      </c>
      <c r="CV662" s="113">
        <v>0</v>
      </c>
      <c r="CW662" s="113">
        <v>0</v>
      </c>
      <c r="CX662" s="113">
        <v>0</v>
      </c>
      <c r="CY662" s="113">
        <v>0</v>
      </c>
      <c r="CZ662" s="113">
        <v>0</v>
      </c>
      <c r="DA662" s="113">
        <v>0</v>
      </c>
      <c r="DB662" s="113">
        <v>0</v>
      </c>
      <c r="DC662" s="113">
        <v>0</v>
      </c>
      <c r="DD662" s="113">
        <v>0</v>
      </c>
      <c r="DE662" s="113">
        <v>0</v>
      </c>
      <c r="DF662" s="113">
        <v>0</v>
      </c>
      <c r="DG662" s="113">
        <v>0</v>
      </c>
      <c r="DH662" s="113">
        <v>0</v>
      </c>
      <c r="DI662" s="113">
        <v>0</v>
      </c>
      <c r="DJ662" s="113">
        <v>0</v>
      </c>
      <c r="DK662" s="113">
        <v>0</v>
      </c>
      <c r="DL662" s="113">
        <v>0</v>
      </c>
      <c r="DM662" s="113">
        <v>0</v>
      </c>
      <c r="DN662" s="113">
        <v>0</v>
      </c>
      <c r="DO662" s="113">
        <v>0</v>
      </c>
      <c r="DP662" s="113">
        <v>0</v>
      </c>
      <c r="DQ662" s="113">
        <v>0</v>
      </c>
      <c r="DR662" s="113">
        <v>0</v>
      </c>
      <c r="DS662" s="113">
        <v>0</v>
      </c>
      <c r="DT662" s="113">
        <v>0</v>
      </c>
      <c r="DU662" s="113">
        <v>0</v>
      </c>
      <c r="DV662" s="113">
        <v>0</v>
      </c>
      <c r="DW662" s="113">
        <v>0</v>
      </c>
      <c r="DX662" s="113">
        <v>0</v>
      </c>
      <c r="DY662" s="113">
        <v>0</v>
      </c>
      <c r="DZ662" s="113">
        <v>0</v>
      </c>
      <c r="EA662" s="113">
        <v>0</v>
      </c>
      <c r="EB662" s="113">
        <v>0</v>
      </c>
      <c r="EC662" s="113">
        <v>0</v>
      </c>
      <c r="ED662" s="113">
        <v>0</v>
      </c>
      <c r="EE662" s="113">
        <v>0</v>
      </c>
      <c r="EF662" s="113">
        <v>0</v>
      </c>
      <c r="EG662" s="113">
        <v>0</v>
      </c>
      <c r="EH662" s="113">
        <v>0</v>
      </c>
      <c r="EI662" s="113">
        <v>0</v>
      </c>
      <c r="EJ662" s="113">
        <v>0</v>
      </c>
      <c r="EK662" s="113">
        <v>0</v>
      </c>
      <c r="EL662" s="113">
        <v>0</v>
      </c>
      <c r="EM662" s="113">
        <v>0</v>
      </c>
      <c r="EN662" s="113">
        <v>0</v>
      </c>
      <c r="EO662" s="113">
        <v>0</v>
      </c>
      <c r="EP662" s="113">
        <v>0</v>
      </c>
      <c r="EQ662" s="113">
        <v>0</v>
      </c>
      <c r="ER662" s="113">
        <v>0</v>
      </c>
      <c r="ES662" s="113">
        <v>0</v>
      </c>
      <c r="ET662" s="113">
        <v>0</v>
      </c>
      <c r="EU662" s="113">
        <v>0</v>
      </c>
      <c r="EV662" s="113">
        <v>0</v>
      </c>
      <c r="EW662" s="113">
        <v>0</v>
      </c>
      <c r="EX662" s="113">
        <v>0</v>
      </c>
      <c r="EY662" s="113">
        <v>0</v>
      </c>
      <c r="EZ662" s="113">
        <v>0</v>
      </c>
      <c r="FA662" s="113">
        <v>0</v>
      </c>
      <c r="FB662" s="113">
        <v>0</v>
      </c>
      <c r="FC662" s="113">
        <v>0</v>
      </c>
      <c r="FD662" s="113">
        <v>0</v>
      </c>
      <c r="FE662" s="113">
        <v>0</v>
      </c>
      <c r="FF662" s="113">
        <v>0</v>
      </c>
      <c r="FG662" s="113">
        <v>0</v>
      </c>
      <c r="FH662" s="113">
        <v>0</v>
      </c>
      <c r="FI662" s="113">
        <v>0</v>
      </c>
      <c r="FJ662" s="113">
        <v>0</v>
      </c>
      <c r="FK662" s="113">
        <v>0</v>
      </c>
      <c r="FL662" s="113">
        <v>0</v>
      </c>
      <c r="FM662" s="113">
        <v>0</v>
      </c>
      <c r="FN662" s="113">
        <v>0</v>
      </c>
      <c r="FO662" s="113">
        <v>0</v>
      </c>
      <c r="FP662" s="113">
        <v>0</v>
      </c>
      <c r="FQ662" s="113">
        <v>0</v>
      </c>
      <c r="FR662" s="113">
        <v>0</v>
      </c>
      <c r="FS662" s="113">
        <v>0</v>
      </c>
      <c r="FT662" s="113">
        <v>0</v>
      </c>
      <c r="FU662" s="113">
        <v>0</v>
      </c>
      <c r="FV662" s="113">
        <v>0</v>
      </c>
      <c r="FW662" s="113">
        <v>0</v>
      </c>
      <c r="FX662" s="113">
        <v>0</v>
      </c>
      <c r="FY662" s="113">
        <v>0</v>
      </c>
      <c r="FZ662" s="113">
        <v>0</v>
      </c>
      <c r="GA662" s="113">
        <v>0</v>
      </c>
      <c r="GB662" s="113">
        <v>0</v>
      </c>
      <c r="GC662" s="113">
        <v>0</v>
      </c>
      <c r="GD662" s="113">
        <v>0</v>
      </c>
      <c r="GE662" s="113">
        <v>0</v>
      </c>
      <c r="GF662" s="113">
        <v>0</v>
      </c>
      <c r="GG662" s="113">
        <v>0</v>
      </c>
      <c r="GH662" s="113">
        <v>0</v>
      </c>
      <c r="GI662" s="113">
        <f>SUM(E662:GH662)</f>
        <v>11632.36</v>
      </c>
    </row>
    <row r="663" spans="1:191" ht="11" thickBot="1">
      <c r="A663" s="725" t="s">
        <v>0</v>
      </c>
      <c r="B663" s="725"/>
      <c r="C663" s="11" t="s">
        <v>274</v>
      </c>
      <c r="D663" s="10" t="s">
        <v>280</v>
      </c>
      <c r="E663" s="115">
        <f t="shared" ref="E663:AJ663" si="318">SUBTOTAL(9,E661:E662)</f>
        <v>0</v>
      </c>
      <c r="F663" s="115">
        <f t="shared" si="318"/>
        <v>0</v>
      </c>
      <c r="G663" s="115">
        <f t="shared" si="318"/>
        <v>0</v>
      </c>
      <c r="H663" s="115">
        <f t="shared" si="318"/>
        <v>0</v>
      </c>
      <c r="I663" s="115">
        <f t="shared" si="318"/>
        <v>0</v>
      </c>
      <c r="J663" s="115">
        <f t="shared" si="318"/>
        <v>0</v>
      </c>
      <c r="K663" s="115">
        <f t="shared" si="318"/>
        <v>0</v>
      </c>
      <c r="L663" s="115">
        <f t="shared" si="318"/>
        <v>0</v>
      </c>
      <c r="M663" s="115">
        <f t="shared" si="318"/>
        <v>0</v>
      </c>
      <c r="N663" s="115">
        <f t="shared" si="318"/>
        <v>0</v>
      </c>
      <c r="O663" s="115">
        <f t="shared" si="318"/>
        <v>0</v>
      </c>
      <c r="P663" s="115">
        <f t="shared" si="318"/>
        <v>0</v>
      </c>
      <c r="Q663" s="115">
        <f t="shared" si="318"/>
        <v>0</v>
      </c>
      <c r="R663" s="115">
        <f t="shared" si="318"/>
        <v>0</v>
      </c>
      <c r="S663" s="115">
        <f t="shared" si="318"/>
        <v>0</v>
      </c>
      <c r="T663" s="115">
        <f t="shared" si="318"/>
        <v>0</v>
      </c>
      <c r="U663" s="115">
        <f t="shared" si="318"/>
        <v>0</v>
      </c>
      <c r="V663" s="115">
        <f t="shared" si="318"/>
        <v>0</v>
      </c>
      <c r="W663" s="115">
        <f t="shared" si="318"/>
        <v>0</v>
      </c>
      <c r="X663" s="115">
        <f t="shared" si="318"/>
        <v>0</v>
      </c>
      <c r="Y663" s="115">
        <f t="shared" si="318"/>
        <v>0</v>
      </c>
      <c r="Z663" s="115">
        <f t="shared" si="318"/>
        <v>0</v>
      </c>
      <c r="AA663" s="115">
        <f t="shared" si="318"/>
        <v>0</v>
      </c>
      <c r="AB663" s="115">
        <f t="shared" si="318"/>
        <v>0</v>
      </c>
      <c r="AC663" s="115">
        <f t="shared" si="318"/>
        <v>0</v>
      </c>
      <c r="AD663" s="115">
        <f t="shared" si="318"/>
        <v>0</v>
      </c>
      <c r="AE663" s="115">
        <f t="shared" si="318"/>
        <v>0</v>
      </c>
      <c r="AF663" s="115">
        <f t="shared" si="318"/>
        <v>0</v>
      </c>
      <c r="AG663" s="115">
        <f t="shared" si="318"/>
        <v>0</v>
      </c>
      <c r="AH663" s="115">
        <f t="shared" si="318"/>
        <v>0</v>
      </c>
      <c r="AI663" s="115">
        <f t="shared" si="318"/>
        <v>0</v>
      </c>
      <c r="AJ663" s="115">
        <f t="shared" si="318"/>
        <v>0</v>
      </c>
      <c r="AK663" s="115">
        <f t="shared" ref="AK663:BP663" si="319">SUBTOTAL(9,AK661:AK662)</f>
        <v>0</v>
      </c>
      <c r="AL663" s="115">
        <f t="shared" si="319"/>
        <v>0</v>
      </c>
      <c r="AM663" s="115">
        <f t="shared" si="319"/>
        <v>0</v>
      </c>
      <c r="AN663" s="115">
        <f t="shared" si="319"/>
        <v>0</v>
      </c>
      <c r="AO663" s="115">
        <f t="shared" si="319"/>
        <v>0</v>
      </c>
      <c r="AP663" s="115">
        <f t="shared" si="319"/>
        <v>0</v>
      </c>
      <c r="AQ663" s="115">
        <f t="shared" si="319"/>
        <v>0</v>
      </c>
      <c r="AR663" s="115">
        <f t="shared" si="319"/>
        <v>0</v>
      </c>
      <c r="AS663" s="115">
        <f t="shared" si="319"/>
        <v>0</v>
      </c>
      <c r="AT663" s="115">
        <f t="shared" si="319"/>
        <v>0</v>
      </c>
      <c r="AU663" s="115">
        <f t="shared" si="319"/>
        <v>0</v>
      </c>
      <c r="AV663" s="115">
        <f t="shared" si="319"/>
        <v>0</v>
      </c>
      <c r="AW663" s="115">
        <f t="shared" si="319"/>
        <v>0</v>
      </c>
      <c r="AX663" s="115">
        <f t="shared" si="319"/>
        <v>0</v>
      </c>
      <c r="AY663" s="115">
        <f t="shared" si="319"/>
        <v>0</v>
      </c>
      <c r="AZ663" s="115">
        <f t="shared" si="319"/>
        <v>0</v>
      </c>
      <c r="BA663" s="115">
        <f t="shared" si="319"/>
        <v>0</v>
      </c>
      <c r="BB663" s="115">
        <f t="shared" si="319"/>
        <v>0</v>
      </c>
      <c r="BC663" s="115">
        <f t="shared" si="319"/>
        <v>0</v>
      </c>
      <c r="BD663" s="115">
        <f t="shared" si="319"/>
        <v>0</v>
      </c>
      <c r="BE663" s="115">
        <f t="shared" si="319"/>
        <v>0</v>
      </c>
      <c r="BF663" s="115">
        <f t="shared" si="319"/>
        <v>0</v>
      </c>
      <c r="BG663" s="115">
        <f t="shared" si="319"/>
        <v>0</v>
      </c>
      <c r="BH663" s="115">
        <f t="shared" si="319"/>
        <v>0</v>
      </c>
      <c r="BI663" s="115">
        <f t="shared" si="319"/>
        <v>0</v>
      </c>
      <c r="BJ663" s="115">
        <f t="shared" si="319"/>
        <v>4603.6099999999997</v>
      </c>
      <c r="BK663" s="115">
        <f t="shared" si="319"/>
        <v>0</v>
      </c>
      <c r="BL663" s="115">
        <f t="shared" si="319"/>
        <v>0</v>
      </c>
      <c r="BM663" s="115">
        <f t="shared" si="319"/>
        <v>0</v>
      </c>
      <c r="BN663" s="115">
        <f t="shared" si="319"/>
        <v>0</v>
      </c>
      <c r="BO663" s="115">
        <f t="shared" si="319"/>
        <v>0</v>
      </c>
      <c r="BP663" s="115">
        <f t="shared" si="319"/>
        <v>0</v>
      </c>
      <c r="BQ663" s="115">
        <f t="shared" ref="BQ663:CV663" si="320">SUBTOTAL(9,BQ661:BQ662)</f>
        <v>0</v>
      </c>
      <c r="BR663" s="115">
        <f t="shared" si="320"/>
        <v>0</v>
      </c>
      <c r="BS663" s="115">
        <f t="shared" si="320"/>
        <v>0</v>
      </c>
      <c r="BT663" s="115">
        <f t="shared" si="320"/>
        <v>0</v>
      </c>
      <c r="BU663" s="115">
        <f t="shared" si="320"/>
        <v>0</v>
      </c>
      <c r="BV663" s="115">
        <f t="shared" si="320"/>
        <v>0</v>
      </c>
      <c r="BW663" s="115">
        <f t="shared" si="320"/>
        <v>0</v>
      </c>
      <c r="BX663" s="115">
        <f t="shared" si="320"/>
        <v>0</v>
      </c>
      <c r="BY663" s="115">
        <f t="shared" si="320"/>
        <v>0</v>
      </c>
      <c r="BZ663" s="115">
        <f t="shared" si="320"/>
        <v>0</v>
      </c>
      <c r="CA663" s="115">
        <f t="shared" si="320"/>
        <v>0</v>
      </c>
      <c r="CB663" s="115">
        <f t="shared" si="320"/>
        <v>7028.75</v>
      </c>
      <c r="CC663" s="115">
        <f t="shared" si="320"/>
        <v>0</v>
      </c>
      <c r="CD663" s="115">
        <f t="shared" si="320"/>
        <v>0</v>
      </c>
      <c r="CE663" s="115">
        <f t="shared" si="320"/>
        <v>0</v>
      </c>
      <c r="CF663" s="115">
        <f t="shared" si="320"/>
        <v>0</v>
      </c>
      <c r="CG663" s="115">
        <f t="shared" si="320"/>
        <v>0</v>
      </c>
      <c r="CH663" s="115">
        <f t="shared" si="320"/>
        <v>0</v>
      </c>
      <c r="CI663" s="115">
        <f t="shared" si="320"/>
        <v>0</v>
      </c>
      <c r="CJ663" s="115">
        <f t="shared" si="320"/>
        <v>0</v>
      </c>
      <c r="CK663" s="115">
        <f t="shared" si="320"/>
        <v>0</v>
      </c>
      <c r="CL663" s="115">
        <f t="shared" si="320"/>
        <v>0</v>
      </c>
      <c r="CM663" s="115">
        <f t="shared" si="320"/>
        <v>0</v>
      </c>
      <c r="CN663" s="115">
        <f t="shared" si="320"/>
        <v>0</v>
      </c>
      <c r="CO663" s="115">
        <f t="shared" si="320"/>
        <v>0</v>
      </c>
      <c r="CP663" s="115">
        <f t="shared" si="320"/>
        <v>0</v>
      </c>
      <c r="CQ663" s="115">
        <f t="shared" si="320"/>
        <v>0</v>
      </c>
      <c r="CR663" s="115">
        <f t="shared" si="320"/>
        <v>0</v>
      </c>
      <c r="CS663" s="115">
        <f t="shared" si="320"/>
        <v>0</v>
      </c>
      <c r="CT663" s="115">
        <f t="shared" si="320"/>
        <v>0</v>
      </c>
      <c r="CU663" s="115">
        <f t="shared" si="320"/>
        <v>0</v>
      </c>
      <c r="CV663" s="115">
        <f t="shared" si="320"/>
        <v>0</v>
      </c>
      <c r="CW663" s="115">
        <f t="shared" ref="CW663:EB663" si="321">SUBTOTAL(9,CW661:CW662)</f>
        <v>0</v>
      </c>
      <c r="CX663" s="115">
        <f t="shared" si="321"/>
        <v>0</v>
      </c>
      <c r="CY663" s="115">
        <f t="shared" si="321"/>
        <v>0</v>
      </c>
      <c r="CZ663" s="115">
        <f t="shared" si="321"/>
        <v>0</v>
      </c>
      <c r="DA663" s="115">
        <f t="shared" si="321"/>
        <v>0</v>
      </c>
      <c r="DB663" s="115">
        <f t="shared" si="321"/>
        <v>0</v>
      </c>
      <c r="DC663" s="115">
        <f t="shared" si="321"/>
        <v>0</v>
      </c>
      <c r="DD663" s="115">
        <f t="shared" si="321"/>
        <v>0</v>
      </c>
      <c r="DE663" s="115">
        <f t="shared" si="321"/>
        <v>0</v>
      </c>
      <c r="DF663" s="115">
        <f t="shared" si="321"/>
        <v>0</v>
      </c>
      <c r="DG663" s="115">
        <f t="shared" si="321"/>
        <v>0</v>
      </c>
      <c r="DH663" s="115">
        <f t="shared" si="321"/>
        <v>0</v>
      </c>
      <c r="DI663" s="115">
        <f t="shared" si="321"/>
        <v>0</v>
      </c>
      <c r="DJ663" s="115">
        <f t="shared" si="321"/>
        <v>0</v>
      </c>
      <c r="DK663" s="115">
        <f t="shared" si="321"/>
        <v>0</v>
      </c>
      <c r="DL663" s="115">
        <f t="shared" si="321"/>
        <v>0</v>
      </c>
      <c r="DM663" s="115">
        <f t="shared" si="321"/>
        <v>0</v>
      </c>
      <c r="DN663" s="115">
        <f t="shared" si="321"/>
        <v>0</v>
      </c>
      <c r="DO663" s="115">
        <f t="shared" si="321"/>
        <v>0</v>
      </c>
      <c r="DP663" s="115">
        <f t="shared" si="321"/>
        <v>0</v>
      </c>
      <c r="DQ663" s="115">
        <f t="shared" si="321"/>
        <v>0</v>
      </c>
      <c r="DR663" s="115">
        <f t="shared" si="321"/>
        <v>0</v>
      </c>
      <c r="DS663" s="115">
        <f t="shared" si="321"/>
        <v>0</v>
      </c>
      <c r="DT663" s="115">
        <f t="shared" si="321"/>
        <v>0</v>
      </c>
      <c r="DU663" s="115">
        <f t="shared" si="321"/>
        <v>0</v>
      </c>
      <c r="DV663" s="115">
        <f t="shared" si="321"/>
        <v>0</v>
      </c>
      <c r="DW663" s="115">
        <f t="shared" si="321"/>
        <v>0</v>
      </c>
      <c r="DX663" s="115">
        <f t="shared" si="321"/>
        <v>0</v>
      </c>
      <c r="DY663" s="115">
        <f t="shared" si="321"/>
        <v>0</v>
      </c>
      <c r="DZ663" s="115">
        <f t="shared" si="321"/>
        <v>0</v>
      </c>
      <c r="EA663" s="115">
        <f t="shared" si="321"/>
        <v>0</v>
      </c>
      <c r="EB663" s="115">
        <f t="shared" si="321"/>
        <v>0</v>
      </c>
      <c r="EC663" s="115">
        <f t="shared" ref="EC663:FH663" si="322">SUBTOTAL(9,EC661:EC662)</f>
        <v>0</v>
      </c>
      <c r="ED663" s="115">
        <f t="shared" si="322"/>
        <v>0</v>
      </c>
      <c r="EE663" s="115">
        <f t="shared" si="322"/>
        <v>0</v>
      </c>
      <c r="EF663" s="115">
        <f t="shared" si="322"/>
        <v>0</v>
      </c>
      <c r="EG663" s="115">
        <f t="shared" si="322"/>
        <v>0</v>
      </c>
      <c r="EH663" s="115">
        <f t="shared" si="322"/>
        <v>0</v>
      </c>
      <c r="EI663" s="115">
        <f t="shared" si="322"/>
        <v>0</v>
      </c>
      <c r="EJ663" s="115">
        <f t="shared" si="322"/>
        <v>0</v>
      </c>
      <c r="EK663" s="115">
        <f t="shared" si="322"/>
        <v>0</v>
      </c>
      <c r="EL663" s="115">
        <f t="shared" si="322"/>
        <v>0</v>
      </c>
      <c r="EM663" s="115">
        <f t="shared" si="322"/>
        <v>0</v>
      </c>
      <c r="EN663" s="115">
        <f t="shared" si="322"/>
        <v>0</v>
      </c>
      <c r="EO663" s="115">
        <f t="shared" si="322"/>
        <v>0</v>
      </c>
      <c r="EP663" s="115">
        <f t="shared" si="322"/>
        <v>0</v>
      </c>
      <c r="EQ663" s="115">
        <f t="shared" si="322"/>
        <v>0</v>
      </c>
      <c r="ER663" s="115">
        <f t="shared" si="322"/>
        <v>0</v>
      </c>
      <c r="ES663" s="115">
        <f t="shared" si="322"/>
        <v>0</v>
      </c>
      <c r="ET663" s="115">
        <f t="shared" si="322"/>
        <v>0</v>
      </c>
      <c r="EU663" s="115">
        <f t="shared" si="322"/>
        <v>0</v>
      </c>
      <c r="EV663" s="115">
        <f t="shared" si="322"/>
        <v>0</v>
      </c>
      <c r="EW663" s="115">
        <f t="shared" si="322"/>
        <v>0</v>
      </c>
      <c r="EX663" s="115">
        <f t="shared" si="322"/>
        <v>0</v>
      </c>
      <c r="EY663" s="115">
        <f t="shared" si="322"/>
        <v>0</v>
      </c>
      <c r="EZ663" s="115">
        <f t="shared" si="322"/>
        <v>0</v>
      </c>
      <c r="FA663" s="115">
        <f t="shared" si="322"/>
        <v>0</v>
      </c>
      <c r="FB663" s="115">
        <f t="shared" si="322"/>
        <v>0</v>
      </c>
      <c r="FC663" s="115">
        <f t="shared" si="322"/>
        <v>0</v>
      </c>
      <c r="FD663" s="115">
        <f t="shared" si="322"/>
        <v>0</v>
      </c>
      <c r="FE663" s="115">
        <f t="shared" si="322"/>
        <v>0</v>
      </c>
      <c r="FF663" s="115">
        <f t="shared" si="322"/>
        <v>0</v>
      </c>
      <c r="FG663" s="115">
        <f t="shared" si="322"/>
        <v>0</v>
      </c>
      <c r="FH663" s="115">
        <f t="shared" si="322"/>
        <v>0</v>
      </c>
      <c r="FI663" s="115">
        <f t="shared" ref="FI663:GI663" si="323">SUBTOTAL(9,FI661:FI662)</f>
        <v>0</v>
      </c>
      <c r="FJ663" s="115">
        <f t="shared" si="323"/>
        <v>0</v>
      </c>
      <c r="FK663" s="115">
        <f t="shared" si="323"/>
        <v>0</v>
      </c>
      <c r="FL663" s="115">
        <f t="shared" si="323"/>
        <v>0</v>
      </c>
      <c r="FM663" s="115">
        <f t="shared" si="323"/>
        <v>0</v>
      </c>
      <c r="FN663" s="115">
        <f t="shared" si="323"/>
        <v>0</v>
      </c>
      <c r="FO663" s="115">
        <f t="shared" si="323"/>
        <v>0</v>
      </c>
      <c r="FP663" s="115">
        <f t="shared" si="323"/>
        <v>0</v>
      </c>
      <c r="FQ663" s="115">
        <f t="shared" si="323"/>
        <v>0</v>
      </c>
      <c r="FR663" s="115">
        <f t="shared" si="323"/>
        <v>0</v>
      </c>
      <c r="FS663" s="115">
        <f t="shared" si="323"/>
        <v>0</v>
      </c>
      <c r="FT663" s="115">
        <f t="shared" si="323"/>
        <v>0</v>
      </c>
      <c r="FU663" s="115">
        <f t="shared" si="323"/>
        <v>0</v>
      </c>
      <c r="FV663" s="115">
        <f t="shared" si="323"/>
        <v>0</v>
      </c>
      <c r="FW663" s="115">
        <f t="shared" si="323"/>
        <v>0</v>
      </c>
      <c r="FX663" s="115">
        <f t="shared" si="323"/>
        <v>0</v>
      </c>
      <c r="FY663" s="115">
        <f t="shared" si="323"/>
        <v>0</v>
      </c>
      <c r="FZ663" s="115">
        <f t="shared" si="323"/>
        <v>0</v>
      </c>
      <c r="GA663" s="115">
        <f t="shared" si="323"/>
        <v>0</v>
      </c>
      <c r="GB663" s="115">
        <f t="shared" si="323"/>
        <v>0</v>
      </c>
      <c r="GC663" s="115">
        <f t="shared" si="323"/>
        <v>0</v>
      </c>
      <c r="GD663" s="115">
        <f t="shared" si="323"/>
        <v>0</v>
      </c>
      <c r="GE663" s="115">
        <f t="shared" si="323"/>
        <v>0</v>
      </c>
      <c r="GF663" s="115">
        <f t="shared" si="323"/>
        <v>0</v>
      </c>
      <c r="GG663" s="115">
        <f t="shared" si="323"/>
        <v>0</v>
      </c>
      <c r="GH663" s="115">
        <f t="shared" si="323"/>
        <v>0</v>
      </c>
      <c r="GI663" s="115">
        <f t="shared" si="323"/>
        <v>11632.36</v>
      </c>
    </row>
    <row r="664" spans="1:191" ht="10.5" thickTop="1"/>
    <row r="665" spans="1:191" ht="11" thickBot="1">
      <c r="A665" s="10" t="s">
        <v>692</v>
      </c>
      <c r="B665" s="725" t="s">
        <v>694</v>
      </c>
      <c r="C665" s="725"/>
      <c r="D665" s="725"/>
      <c r="E665" s="115">
        <f t="shared" ref="E665:AJ665" si="324">SUBTOTAL(9,E647:E664)</f>
        <v>77032.73</v>
      </c>
      <c r="F665" s="115">
        <f t="shared" si="324"/>
        <v>221452.43</v>
      </c>
      <c r="G665" s="115">
        <f t="shared" si="324"/>
        <v>229388.18</v>
      </c>
      <c r="H665" s="115">
        <f t="shared" si="324"/>
        <v>0</v>
      </c>
      <c r="I665" s="115">
        <f t="shared" si="324"/>
        <v>55097642.049999997</v>
      </c>
      <c r="J665" s="115">
        <f t="shared" si="324"/>
        <v>266952.65999999997</v>
      </c>
      <c r="K665" s="115">
        <f t="shared" si="324"/>
        <v>63351.26</v>
      </c>
      <c r="L665" s="115">
        <f t="shared" si="324"/>
        <v>30717.15</v>
      </c>
      <c r="M665" s="115">
        <f t="shared" si="324"/>
        <v>0</v>
      </c>
      <c r="N665" s="115">
        <f t="shared" si="324"/>
        <v>198985.18</v>
      </c>
      <c r="O665" s="115">
        <f t="shared" si="324"/>
        <v>0</v>
      </c>
      <c r="P665" s="115">
        <f t="shared" si="324"/>
        <v>0</v>
      </c>
      <c r="Q665" s="115">
        <f t="shared" si="324"/>
        <v>8576129.1999999993</v>
      </c>
      <c r="R665" s="115">
        <f t="shared" si="324"/>
        <v>0</v>
      </c>
      <c r="S665" s="115">
        <f t="shared" si="324"/>
        <v>0</v>
      </c>
      <c r="T665" s="115">
        <f t="shared" si="324"/>
        <v>0</v>
      </c>
      <c r="U665" s="115">
        <f t="shared" si="324"/>
        <v>0</v>
      </c>
      <c r="V665" s="115">
        <f t="shared" si="324"/>
        <v>0</v>
      </c>
      <c r="W665" s="115">
        <f t="shared" si="324"/>
        <v>0</v>
      </c>
      <c r="X665" s="115">
        <f t="shared" si="324"/>
        <v>5292845.96</v>
      </c>
      <c r="Y665" s="115">
        <f t="shared" si="324"/>
        <v>0</v>
      </c>
      <c r="Z665" s="115">
        <f t="shared" si="324"/>
        <v>0</v>
      </c>
      <c r="AA665" s="115">
        <f t="shared" si="324"/>
        <v>132763.17000000001</v>
      </c>
      <c r="AB665" s="115">
        <f t="shared" si="324"/>
        <v>0</v>
      </c>
      <c r="AC665" s="115">
        <f t="shared" si="324"/>
        <v>465.78</v>
      </c>
      <c r="AD665" s="115">
        <f t="shared" si="324"/>
        <v>830.08</v>
      </c>
      <c r="AE665" s="115">
        <f t="shared" si="324"/>
        <v>0</v>
      </c>
      <c r="AF665" s="115">
        <f t="shared" si="324"/>
        <v>0</v>
      </c>
      <c r="AG665" s="115">
        <f t="shared" si="324"/>
        <v>0</v>
      </c>
      <c r="AH665" s="115">
        <f t="shared" si="324"/>
        <v>131051</v>
      </c>
      <c r="AI665" s="115">
        <f t="shared" si="324"/>
        <v>0</v>
      </c>
      <c r="AJ665" s="115">
        <f t="shared" si="324"/>
        <v>451044.94</v>
      </c>
      <c r="AK665" s="115">
        <f t="shared" ref="AK665:BP665" si="325">SUBTOTAL(9,AK647:AK664)</f>
        <v>0</v>
      </c>
      <c r="AL665" s="115">
        <f t="shared" si="325"/>
        <v>0</v>
      </c>
      <c r="AM665" s="115">
        <f t="shared" si="325"/>
        <v>0</v>
      </c>
      <c r="AN665" s="115">
        <f t="shared" si="325"/>
        <v>0</v>
      </c>
      <c r="AO665" s="115">
        <f t="shared" si="325"/>
        <v>0</v>
      </c>
      <c r="AP665" s="115">
        <f t="shared" si="325"/>
        <v>0</v>
      </c>
      <c r="AQ665" s="115">
        <f t="shared" si="325"/>
        <v>0</v>
      </c>
      <c r="AR665" s="115">
        <f t="shared" si="325"/>
        <v>375.39</v>
      </c>
      <c r="AS665" s="115">
        <f t="shared" si="325"/>
        <v>0</v>
      </c>
      <c r="AT665" s="115">
        <f t="shared" si="325"/>
        <v>0</v>
      </c>
      <c r="AU665" s="115">
        <f t="shared" si="325"/>
        <v>0</v>
      </c>
      <c r="AV665" s="115">
        <f t="shared" si="325"/>
        <v>0</v>
      </c>
      <c r="AW665" s="115">
        <f t="shared" si="325"/>
        <v>6801951.9800000004</v>
      </c>
      <c r="AX665" s="115">
        <f t="shared" si="325"/>
        <v>137538.34</v>
      </c>
      <c r="AY665" s="115">
        <f t="shared" si="325"/>
        <v>0</v>
      </c>
      <c r="AZ665" s="115">
        <f t="shared" si="325"/>
        <v>0</v>
      </c>
      <c r="BA665" s="115">
        <f t="shared" si="325"/>
        <v>0</v>
      </c>
      <c r="BB665" s="115">
        <f t="shared" si="325"/>
        <v>0</v>
      </c>
      <c r="BC665" s="115">
        <f t="shared" si="325"/>
        <v>0</v>
      </c>
      <c r="BD665" s="115">
        <f t="shared" si="325"/>
        <v>112800.57</v>
      </c>
      <c r="BE665" s="115">
        <f t="shared" si="325"/>
        <v>0</v>
      </c>
      <c r="BF665" s="115">
        <f t="shared" si="325"/>
        <v>0</v>
      </c>
      <c r="BG665" s="115">
        <f t="shared" si="325"/>
        <v>0</v>
      </c>
      <c r="BH665" s="115">
        <f t="shared" si="325"/>
        <v>0</v>
      </c>
      <c r="BI665" s="115">
        <f t="shared" si="325"/>
        <v>117474.56</v>
      </c>
      <c r="BJ665" s="115">
        <f t="shared" si="325"/>
        <v>6279338.6299999999</v>
      </c>
      <c r="BK665" s="115">
        <f t="shared" si="325"/>
        <v>0</v>
      </c>
      <c r="BL665" s="115">
        <f t="shared" si="325"/>
        <v>290793.96999999997</v>
      </c>
      <c r="BM665" s="115">
        <f t="shared" si="325"/>
        <v>0</v>
      </c>
      <c r="BN665" s="115">
        <f t="shared" si="325"/>
        <v>0</v>
      </c>
      <c r="BO665" s="115">
        <f t="shared" si="325"/>
        <v>0</v>
      </c>
      <c r="BP665" s="115">
        <f t="shared" si="325"/>
        <v>0</v>
      </c>
      <c r="BQ665" s="115">
        <f t="shared" ref="BQ665:CV665" si="326">SUBTOTAL(9,BQ647:BQ664)</f>
        <v>0</v>
      </c>
      <c r="BR665" s="115">
        <f t="shared" si="326"/>
        <v>68864.56</v>
      </c>
      <c r="BS665" s="115">
        <f t="shared" si="326"/>
        <v>254358.34</v>
      </c>
      <c r="BT665" s="115">
        <f t="shared" si="326"/>
        <v>0</v>
      </c>
      <c r="BU665" s="115">
        <f t="shared" si="326"/>
        <v>0</v>
      </c>
      <c r="BV665" s="115">
        <f t="shared" si="326"/>
        <v>9876250.1099999994</v>
      </c>
      <c r="BW665" s="115">
        <f t="shared" si="326"/>
        <v>63556.28</v>
      </c>
      <c r="BX665" s="115">
        <f t="shared" si="326"/>
        <v>0</v>
      </c>
      <c r="BY665" s="115">
        <f t="shared" si="326"/>
        <v>0</v>
      </c>
      <c r="BZ665" s="115">
        <f t="shared" si="326"/>
        <v>0</v>
      </c>
      <c r="CA665" s="115">
        <f t="shared" si="326"/>
        <v>2338517.83</v>
      </c>
      <c r="CB665" s="115">
        <f t="shared" si="326"/>
        <v>2338916.0500000003</v>
      </c>
      <c r="CC665" s="115">
        <f t="shared" si="326"/>
        <v>0</v>
      </c>
      <c r="CD665" s="115">
        <f t="shared" si="326"/>
        <v>1345126.38</v>
      </c>
      <c r="CE665" s="115">
        <f t="shared" si="326"/>
        <v>0</v>
      </c>
      <c r="CF665" s="115">
        <f t="shared" si="326"/>
        <v>116371.5</v>
      </c>
      <c r="CG665" s="115">
        <f t="shared" si="326"/>
        <v>0</v>
      </c>
      <c r="CH665" s="115">
        <f t="shared" si="326"/>
        <v>0</v>
      </c>
      <c r="CI665" s="115">
        <f t="shared" si="326"/>
        <v>160823.32999999999</v>
      </c>
      <c r="CJ665" s="115">
        <f t="shared" si="326"/>
        <v>0</v>
      </c>
      <c r="CK665" s="115">
        <f t="shared" si="326"/>
        <v>0</v>
      </c>
      <c r="CL665" s="115">
        <f t="shared" si="326"/>
        <v>497978.61</v>
      </c>
      <c r="CM665" s="115">
        <f t="shared" si="326"/>
        <v>203777.91</v>
      </c>
      <c r="CN665" s="115">
        <f t="shared" si="326"/>
        <v>272068.19</v>
      </c>
      <c r="CO665" s="115">
        <f t="shared" si="326"/>
        <v>0</v>
      </c>
      <c r="CP665" s="115">
        <f t="shared" si="326"/>
        <v>0</v>
      </c>
      <c r="CQ665" s="115">
        <f t="shared" si="326"/>
        <v>0</v>
      </c>
      <c r="CR665" s="115">
        <f t="shared" si="326"/>
        <v>0</v>
      </c>
      <c r="CS665" s="115">
        <f t="shared" si="326"/>
        <v>208958.46</v>
      </c>
      <c r="CT665" s="115">
        <f t="shared" si="326"/>
        <v>123250.27</v>
      </c>
      <c r="CU665" s="115">
        <f t="shared" si="326"/>
        <v>0</v>
      </c>
      <c r="CV665" s="115">
        <f t="shared" si="326"/>
        <v>127459.99</v>
      </c>
      <c r="CW665" s="115">
        <f t="shared" ref="CW665:EB665" si="327">SUBTOTAL(9,CW647:CW664)</f>
        <v>297353.96000000002</v>
      </c>
      <c r="CX665" s="115">
        <f t="shared" si="327"/>
        <v>0</v>
      </c>
      <c r="CY665" s="115">
        <f t="shared" si="327"/>
        <v>0</v>
      </c>
      <c r="CZ665" s="115">
        <f t="shared" si="327"/>
        <v>0</v>
      </c>
      <c r="DA665" s="115">
        <f t="shared" si="327"/>
        <v>0</v>
      </c>
      <c r="DB665" s="115">
        <f t="shared" si="327"/>
        <v>0</v>
      </c>
      <c r="DC665" s="115">
        <f t="shared" si="327"/>
        <v>0</v>
      </c>
      <c r="DD665" s="115">
        <f t="shared" si="327"/>
        <v>0</v>
      </c>
      <c r="DE665" s="115">
        <f t="shared" si="327"/>
        <v>0</v>
      </c>
      <c r="DF665" s="115">
        <f t="shared" si="327"/>
        <v>0</v>
      </c>
      <c r="DG665" s="115">
        <f t="shared" si="327"/>
        <v>0</v>
      </c>
      <c r="DH665" s="115">
        <f t="shared" si="327"/>
        <v>0</v>
      </c>
      <c r="DI665" s="115">
        <f t="shared" si="327"/>
        <v>0</v>
      </c>
      <c r="DJ665" s="115">
        <f t="shared" si="327"/>
        <v>0</v>
      </c>
      <c r="DK665" s="115">
        <f t="shared" si="327"/>
        <v>0</v>
      </c>
      <c r="DL665" s="115">
        <f t="shared" si="327"/>
        <v>0</v>
      </c>
      <c r="DM665" s="115">
        <f t="shared" si="327"/>
        <v>8299344.54</v>
      </c>
      <c r="DN665" s="115">
        <f t="shared" si="327"/>
        <v>0</v>
      </c>
      <c r="DO665" s="115">
        <f t="shared" si="327"/>
        <v>208390.81</v>
      </c>
      <c r="DP665" s="115">
        <f t="shared" si="327"/>
        <v>782901.27</v>
      </c>
      <c r="DQ665" s="115">
        <f t="shared" si="327"/>
        <v>0</v>
      </c>
      <c r="DR665" s="115">
        <f t="shared" si="327"/>
        <v>0</v>
      </c>
      <c r="DS665" s="115">
        <f t="shared" si="327"/>
        <v>100902.38</v>
      </c>
      <c r="DT665" s="115">
        <f t="shared" si="327"/>
        <v>60541.26</v>
      </c>
      <c r="DU665" s="115">
        <f t="shared" si="327"/>
        <v>185359.75</v>
      </c>
      <c r="DV665" s="115">
        <f t="shared" si="327"/>
        <v>0</v>
      </c>
      <c r="DW665" s="115">
        <f t="shared" si="327"/>
        <v>0</v>
      </c>
      <c r="DX665" s="115">
        <f t="shared" si="327"/>
        <v>163159.98000000001</v>
      </c>
      <c r="DY665" s="115">
        <f t="shared" si="327"/>
        <v>0</v>
      </c>
      <c r="DZ665" s="115">
        <f t="shared" si="327"/>
        <v>0</v>
      </c>
      <c r="EA665" s="115">
        <f t="shared" si="327"/>
        <v>0</v>
      </c>
      <c r="EB665" s="115">
        <f t="shared" si="327"/>
        <v>0</v>
      </c>
      <c r="EC665" s="115">
        <f t="shared" ref="EC665:FH665" si="328">SUBTOTAL(9,EC647:EC664)</f>
        <v>0</v>
      </c>
      <c r="ED665" s="115">
        <f t="shared" si="328"/>
        <v>68371.12</v>
      </c>
      <c r="EE665" s="115">
        <f t="shared" si="328"/>
        <v>0</v>
      </c>
      <c r="EF665" s="115">
        <f t="shared" si="328"/>
        <v>107901.6</v>
      </c>
      <c r="EG665" s="115">
        <f t="shared" si="328"/>
        <v>181447.78</v>
      </c>
      <c r="EH665" s="115">
        <f t="shared" si="328"/>
        <v>166711.44</v>
      </c>
      <c r="EI665" s="115">
        <f t="shared" si="328"/>
        <v>0</v>
      </c>
      <c r="EJ665" s="115">
        <f t="shared" si="328"/>
        <v>0</v>
      </c>
      <c r="EK665" s="115">
        <f t="shared" si="328"/>
        <v>0</v>
      </c>
      <c r="EL665" s="115">
        <f t="shared" si="328"/>
        <v>268424.28000000003</v>
      </c>
      <c r="EM665" s="115">
        <f t="shared" si="328"/>
        <v>0</v>
      </c>
      <c r="EN665" s="115">
        <f t="shared" si="328"/>
        <v>0</v>
      </c>
      <c r="EO665" s="115">
        <f t="shared" si="328"/>
        <v>0</v>
      </c>
      <c r="EP665" s="115">
        <f t="shared" si="328"/>
        <v>0</v>
      </c>
      <c r="EQ665" s="115">
        <f t="shared" si="328"/>
        <v>0</v>
      </c>
      <c r="ER665" s="115">
        <f t="shared" si="328"/>
        <v>0</v>
      </c>
      <c r="ES665" s="115">
        <f t="shared" si="328"/>
        <v>0</v>
      </c>
      <c r="ET665" s="115">
        <f t="shared" si="328"/>
        <v>184988.73</v>
      </c>
      <c r="EU665" s="115">
        <f t="shared" si="328"/>
        <v>112823.81</v>
      </c>
      <c r="EV665" s="115">
        <f t="shared" si="328"/>
        <v>264140.94</v>
      </c>
      <c r="EW665" s="115">
        <f t="shared" si="328"/>
        <v>176305.5</v>
      </c>
      <c r="EX665" s="115">
        <f t="shared" si="328"/>
        <v>252606.46</v>
      </c>
      <c r="EY665" s="115">
        <f t="shared" si="328"/>
        <v>164613.88</v>
      </c>
      <c r="EZ665" s="115">
        <f t="shared" si="328"/>
        <v>196523.54</v>
      </c>
      <c r="FA665" s="115">
        <f t="shared" si="328"/>
        <v>234567.34</v>
      </c>
      <c r="FB665" s="115">
        <f t="shared" si="328"/>
        <v>192824.21</v>
      </c>
      <c r="FC665" s="115">
        <f t="shared" si="328"/>
        <v>252653.82</v>
      </c>
      <c r="FD665" s="115">
        <f t="shared" si="328"/>
        <v>189550.65</v>
      </c>
      <c r="FE665" s="115">
        <f t="shared" si="328"/>
        <v>212617.83</v>
      </c>
      <c r="FF665" s="115">
        <f t="shared" si="328"/>
        <v>49951.65</v>
      </c>
      <c r="FG665" s="115">
        <f t="shared" si="328"/>
        <v>121813.3</v>
      </c>
      <c r="FH665" s="115">
        <f t="shared" si="328"/>
        <v>293253.34999999998</v>
      </c>
      <c r="FI665" s="115">
        <f t="shared" ref="FI665:GI665" si="329">SUBTOTAL(9,FI647:FI664)</f>
        <v>134332.41</v>
      </c>
      <c r="FJ665" s="115">
        <f t="shared" si="329"/>
        <v>261300.47</v>
      </c>
      <c r="FK665" s="115">
        <f t="shared" si="329"/>
        <v>139508.79999999999</v>
      </c>
      <c r="FL665" s="115">
        <f t="shared" si="329"/>
        <v>89366.35</v>
      </c>
      <c r="FM665" s="115">
        <f t="shared" si="329"/>
        <v>247094</v>
      </c>
      <c r="FN665" s="115">
        <f t="shared" si="329"/>
        <v>203665.43</v>
      </c>
      <c r="FO665" s="115">
        <f t="shared" si="329"/>
        <v>0</v>
      </c>
      <c r="FP665" s="115">
        <f t="shared" si="329"/>
        <v>395032.78</v>
      </c>
      <c r="FQ665" s="115">
        <f t="shared" si="329"/>
        <v>166527.43</v>
      </c>
      <c r="FR665" s="115">
        <f t="shared" si="329"/>
        <v>31347.27</v>
      </c>
      <c r="FS665" s="115">
        <f t="shared" si="329"/>
        <v>0</v>
      </c>
      <c r="FT665" s="115">
        <f t="shared" si="329"/>
        <v>60275.06</v>
      </c>
      <c r="FU665" s="115">
        <f t="shared" si="329"/>
        <v>0</v>
      </c>
      <c r="FV665" s="115">
        <f t="shared" si="329"/>
        <v>0</v>
      </c>
      <c r="FW665" s="115">
        <f t="shared" si="329"/>
        <v>0</v>
      </c>
      <c r="FX665" s="115">
        <f t="shared" si="329"/>
        <v>0</v>
      </c>
      <c r="FY665" s="115">
        <f t="shared" si="329"/>
        <v>0</v>
      </c>
      <c r="FZ665" s="115">
        <f t="shared" si="329"/>
        <v>0</v>
      </c>
      <c r="GA665" s="115">
        <f t="shared" si="329"/>
        <v>0</v>
      </c>
      <c r="GB665" s="115">
        <f t="shared" si="329"/>
        <v>0</v>
      </c>
      <c r="GC665" s="115">
        <f t="shared" si="329"/>
        <v>215085.41</v>
      </c>
      <c r="GD665" s="115">
        <f t="shared" si="329"/>
        <v>0</v>
      </c>
      <c r="GE665" s="115">
        <f t="shared" si="329"/>
        <v>0</v>
      </c>
      <c r="GF665" s="115">
        <f t="shared" si="329"/>
        <v>0</v>
      </c>
      <c r="GG665" s="115">
        <f t="shared" si="329"/>
        <v>0</v>
      </c>
      <c r="GH665" s="115">
        <f t="shared" si="329"/>
        <v>0</v>
      </c>
      <c r="GI665" s="115">
        <f t="shared" si="329"/>
        <v>118240783.60999997</v>
      </c>
    </row>
    <row r="666" spans="1:191" ht="10.5" thickTop="1"/>
    <row r="667" spans="1:191" ht="10.5">
      <c r="A667" s="7" t="s">
        <v>695</v>
      </c>
      <c r="B667" s="726" t="s">
        <v>696</v>
      </c>
      <c r="C667" s="726"/>
      <c r="D667" s="72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  <c r="AA667" s="116"/>
      <c r="AB667" s="116"/>
      <c r="AC667" s="116"/>
      <c r="AD667" s="116"/>
      <c r="AE667" s="116"/>
      <c r="AF667" s="116"/>
      <c r="AG667" s="116"/>
      <c r="AH667" s="116"/>
      <c r="AI667" s="116"/>
      <c r="AJ667" s="116"/>
      <c r="AK667" s="116"/>
      <c r="AL667" s="116"/>
      <c r="AM667" s="116"/>
      <c r="AN667" s="116"/>
      <c r="AO667" s="116"/>
      <c r="AP667" s="116"/>
      <c r="AQ667" s="116"/>
      <c r="AR667" s="116"/>
      <c r="AS667" s="116"/>
      <c r="AT667" s="116"/>
      <c r="AU667" s="116"/>
      <c r="AV667" s="116"/>
      <c r="AW667" s="116"/>
      <c r="AX667" s="116"/>
      <c r="AY667" s="116"/>
      <c r="AZ667" s="116"/>
      <c r="BA667" s="116"/>
      <c r="BB667" s="116"/>
      <c r="BC667" s="116"/>
      <c r="BD667" s="116"/>
      <c r="BE667" s="116"/>
      <c r="BF667" s="116"/>
      <c r="BG667" s="116"/>
      <c r="BH667" s="116"/>
      <c r="BI667" s="116"/>
      <c r="BJ667" s="116"/>
      <c r="BK667" s="116"/>
      <c r="BL667" s="116"/>
      <c r="BM667" s="116"/>
      <c r="BN667" s="116"/>
      <c r="BO667" s="116"/>
      <c r="BP667" s="116"/>
      <c r="BQ667" s="116"/>
      <c r="BR667" s="116"/>
      <c r="BS667" s="116"/>
      <c r="BT667" s="116"/>
      <c r="BU667" s="116"/>
      <c r="BV667" s="116"/>
      <c r="BW667" s="116"/>
      <c r="BX667" s="116"/>
      <c r="BY667" s="116"/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16"/>
      <c r="DU667" s="116"/>
      <c r="DV667" s="116"/>
      <c r="DW667" s="116"/>
      <c r="DX667" s="116"/>
      <c r="DY667" s="116"/>
      <c r="DZ667" s="116"/>
      <c r="EA667" s="116"/>
      <c r="EB667" s="116"/>
      <c r="EC667" s="116"/>
      <c r="ED667" s="116"/>
      <c r="EE667" s="116"/>
      <c r="EF667" s="116"/>
      <c r="EG667" s="116"/>
      <c r="EH667" s="116"/>
      <c r="EI667" s="116"/>
      <c r="EJ667" s="116"/>
      <c r="EK667" s="116"/>
      <c r="EL667" s="116"/>
      <c r="EM667" s="116"/>
      <c r="EN667" s="116"/>
      <c r="EO667" s="116"/>
      <c r="EP667" s="116"/>
      <c r="EQ667" s="116"/>
      <c r="ER667" s="116"/>
      <c r="ES667" s="116"/>
      <c r="ET667" s="116"/>
      <c r="EU667" s="116"/>
      <c r="EV667" s="116"/>
      <c r="EW667" s="116"/>
      <c r="EX667" s="116"/>
      <c r="EY667" s="116"/>
      <c r="EZ667" s="116"/>
      <c r="FA667" s="116"/>
      <c r="FB667" s="116"/>
      <c r="FC667" s="116"/>
      <c r="FD667" s="116"/>
      <c r="FE667" s="116"/>
      <c r="FF667" s="116"/>
      <c r="FG667" s="116"/>
      <c r="FH667" s="116"/>
      <c r="FI667" s="116"/>
      <c r="FJ667" s="116"/>
      <c r="FK667" s="116"/>
      <c r="FL667" s="116"/>
      <c r="FM667" s="116"/>
      <c r="FN667" s="116"/>
      <c r="FO667" s="116"/>
      <c r="FP667" s="116"/>
      <c r="FQ667" s="116"/>
      <c r="FR667" s="116"/>
      <c r="FS667" s="116"/>
      <c r="FT667" s="116"/>
      <c r="FU667" s="116"/>
      <c r="FV667" s="116"/>
      <c r="FW667" s="116"/>
      <c r="FX667" s="116"/>
      <c r="FY667" s="116"/>
      <c r="FZ667" s="116"/>
      <c r="GA667" s="116"/>
      <c r="GB667" s="116"/>
      <c r="GC667" s="116"/>
      <c r="GD667" s="116"/>
      <c r="GE667" s="116"/>
      <c r="GF667" s="116"/>
      <c r="GG667" s="116"/>
      <c r="GH667" s="116"/>
      <c r="GI667" s="116"/>
    </row>
    <row r="668" spans="1:191" ht="10.5">
      <c r="A668" s="726" t="s">
        <v>0</v>
      </c>
      <c r="B668" s="726"/>
      <c r="C668" s="8" t="s">
        <v>195</v>
      </c>
      <c r="D668" s="7" t="s">
        <v>196</v>
      </c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  <c r="AA668" s="116"/>
      <c r="AB668" s="116"/>
      <c r="AC668" s="116"/>
      <c r="AD668" s="116"/>
      <c r="AE668" s="116"/>
      <c r="AF668" s="116"/>
      <c r="AG668" s="116"/>
      <c r="AH668" s="116"/>
      <c r="AI668" s="116"/>
      <c r="AJ668" s="116"/>
      <c r="AK668" s="116"/>
      <c r="AL668" s="116"/>
      <c r="AM668" s="116"/>
      <c r="AN668" s="116"/>
      <c r="AO668" s="116"/>
      <c r="AP668" s="116"/>
      <c r="AQ668" s="116"/>
      <c r="AR668" s="116"/>
      <c r="AS668" s="116"/>
      <c r="AT668" s="116"/>
      <c r="AU668" s="116"/>
      <c r="AV668" s="116"/>
      <c r="AW668" s="116"/>
      <c r="AX668" s="116"/>
      <c r="AY668" s="116"/>
      <c r="AZ668" s="116"/>
      <c r="BA668" s="116"/>
      <c r="BB668" s="116"/>
      <c r="BC668" s="116"/>
      <c r="BD668" s="116"/>
      <c r="BE668" s="116"/>
      <c r="BF668" s="116"/>
      <c r="BG668" s="116"/>
      <c r="BH668" s="116"/>
      <c r="BI668" s="116"/>
      <c r="BJ668" s="116"/>
      <c r="BK668" s="116"/>
      <c r="BL668" s="116"/>
      <c r="BM668" s="116"/>
      <c r="BN668" s="116"/>
      <c r="BO668" s="116"/>
      <c r="BP668" s="116"/>
      <c r="BQ668" s="116"/>
      <c r="BR668" s="116"/>
      <c r="BS668" s="116"/>
      <c r="BT668" s="116"/>
      <c r="BU668" s="116"/>
      <c r="BV668" s="116"/>
      <c r="BW668" s="116"/>
      <c r="BX668" s="116"/>
      <c r="BY668" s="116"/>
      <c r="BZ668" s="116"/>
      <c r="CA668" s="116"/>
      <c r="CB668" s="116"/>
      <c r="CC668" s="116"/>
      <c r="CD668" s="116"/>
      <c r="CE668" s="116"/>
      <c r="CF668" s="116"/>
      <c r="CG668" s="116"/>
      <c r="CH668" s="116"/>
      <c r="CI668" s="116"/>
      <c r="CJ668" s="116"/>
      <c r="CK668" s="116"/>
      <c r="CL668" s="116"/>
      <c r="CM668" s="116"/>
      <c r="CN668" s="116"/>
      <c r="CO668" s="116"/>
      <c r="CP668" s="116"/>
      <c r="CQ668" s="116"/>
      <c r="CR668" s="116"/>
      <c r="CS668" s="116"/>
      <c r="CT668" s="116"/>
      <c r="CU668" s="116"/>
      <c r="CV668" s="116"/>
      <c r="CW668" s="116"/>
      <c r="CX668" s="116"/>
      <c r="CY668" s="116"/>
      <c r="CZ668" s="116"/>
      <c r="DA668" s="116"/>
      <c r="DB668" s="116"/>
      <c r="DC668" s="116"/>
      <c r="DD668" s="116"/>
      <c r="DE668" s="116"/>
      <c r="DF668" s="116"/>
      <c r="DG668" s="116"/>
      <c r="DH668" s="116"/>
      <c r="DI668" s="116"/>
      <c r="DJ668" s="116"/>
      <c r="DK668" s="116"/>
      <c r="DL668" s="116"/>
      <c r="DM668" s="116"/>
      <c r="DN668" s="116"/>
      <c r="DO668" s="116"/>
      <c r="DP668" s="116"/>
      <c r="DQ668" s="116"/>
      <c r="DR668" s="116"/>
      <c r="DS668" s="116"/>
      <c r="DT668" s="116"/>
      <c r="DU668" s="116"/>
      <c r="DV668" s="116"/>
      <c r="DW668" s="116"/>
      <c r="DX668" s="116"/>
      <c r="DY668" s="116"/>
      <c r="DZ668" s="116"/>
      <c r="EA668" s="116"/>
      <c r="EB668" s="116"/>
      <c r="EC668" s="116"/>
      <c r="ED668" s="116"/>
      <c r="EE668" s="116"/>
      <c r="EF668" s="116"/>
      <c r="EG668" s="116"/>
      <c r="EH668" s="116"/>
      <c r="EI668" s="116"/>
      <c r="EJ668" s="116"/>
      <c r="EK668" s="116"/>
      <c r="EL668" s="116"/>
      <c r="EM668" s="116"/>
      <c r="EN668" s="116"/>
      <c r="EO668" s="116"/>
      <c r="EP668" s="116"/>
      <c r="EQ668" s="116"/>
      <c r="ER668" s="116"/>
      <c r="ES668" s="116"/>
      <c r="ET668" s="116"/>
      <c r="EU668" s="116"/>
      <c r="EV668" s="116"/>
      <c r="EW668" s="116"/>
      <c r="EX668" s="116"/>
      <c r="EY668" s="116"/>
      <c r="EZ668" s="116"/>
      <c r="FA668" s="116"/>
      <c r="FB668" s="116"/>
      <c r="FC668" s="116"/>
      <c r="FD668" s="116"/>
      <c r="FE668" s="116"/>
      <c r="FF668" s="116"/>
      <c r="FG668" s="116"/>
      <c r="FH668" s="116"/>
      <c r="FI668" s="116"/>
      <c r="FJ668" s="116"/>
      <c r="FK668" s="116"/>
      <c r="FL668" s="116"/>
      <c r="FM668" s="116"/>
      <c r="FN668" s="116"/>
      <c r="FO668" s="116"/>
      <c r="FP668" s="116"/>
      <c r="FQ668" s="116"/>
      <c r="FR668" s="116"/>
      <c r="FS668" s="116"/>
      <c r="FT668" s="116"/>
      <c r="FU668" s="116"/>
      <c r="FV668" s="116"/>
      <c r="FW668" s="116"/>
      <c r="FX668" s="116"/>
      <c r="FY668" s="116"/>
      <c r="FZ668" s="116"/>
      <c r="GA668" s="116"/>
      <c r="GB668" s="116"/>
      <c r="GC668" s="116"/>
      <c r="GD668" s="116"/>
      <c r="GE668" s="116"/>
      <c r="GF668" s="116"/>
      <c r="GG668" s="116"/>
      <c r="GH668" s="116"/>
      <c r="GI668" s="116"/>
    </row>
    <row r="669" spans="1:191">
      <c r="A669" s="727" t="s">
        <v>0</v>
      </c>
      <c r="B669" s="727"/>
      <c r="C669" s="9" t="s">
        <v>197</v>
      </c>
      <c r="D669" t="s">
        <v>198</v>
      </c>
      <c r="E669" s="113">
        <v>0</v>
      </c>
      <c r="F669" s="113">
        <v>0</v>
      </c>
      <c r="G669" s="113">
        <v>0</v>
      </c>
      <c r="H669" s="113">
        <v>0</v>
      </c>
      <c r="I669" s="113">
        <v>0</v>
      </c>
      <c r="J669" s="113">
        <v>0</v>
      </c>
      <c r="K669" s="113">
        <v>0</v>
      </c>
      <c r="L669" s="113">
        <v>0</v>
      </c>
      <c r="M669" s="113">
        <v>0</v>
      </c>
      <c r="N669" s="113">
        <v>0</v>
      </c>
      <c r="O669" s="113">
        <v>0</v>
      </c>
      <c r="P669" s="113">
        <v>0</v>
      </c>
      <c r="Q669" s="113">
        <v>0</v>
      </c>
      <c r="R669" s="113">
        <v>12022</v>
      </c>
      <c r="S669" s="113">
        <v>0</v>
      </c>
      <c r="T669" s="113">
        <v>0</v>
      </c>
      <c r="U669" s="113">
        <v>0</v>
      </c>
      <c r="V669" s="113">
        <v>0</v>
      </c>
      <c r="W669" s="113">
        <v>0</v>
      </c>
      <c r="X669" s="113">
        <v>0</v>
      </c>
      <c r="Y669" s="113">
        <v>0</v>
      </c>
      <c r="Z669" s="113">
        <v>0</v>
      </c>
      <c r="AA669" s="113">
        <v>0</v>
      </c>
      <c r="AB669" s="113">
        <v>0</v>
      </c>
      <c r="AC669" s="113">
        <v>0</v>
      </c>
      <c r="AD669" s="113">
        <v>0</v>
      </c>
      <c r="AE669" s="113">
        <v>0</v>
      </c>
      <c r="AF669" s="113">
        <v>0</v>
      </c>
      <c r="AG669" s="113">
        <v>0</v>
      </c>
      <c r="AH669" s="113">
        <v>0</v>
      </c>
      <c r="AI669" s="113">
        <v>0</v>
      </c>
      <c r="AJ669" s="113">
        <v>421.98</v>
      </c>
      <c r="AK669" s="113">
        <v>0</v>
      </c>
      <c r="AL669" s="113">
        <v>0</v>
      </c>
      <c r="AM669" s="113">
        <v>0</v>
      </c>
      <c r="AN669" s="113">
        <v>0</v>
      </c>
      <c r="AO669" s="113">
        <v>0</v>
      </c>
      <c r="AP669" s="113">
        <v>0</v>
      </c>
      <c r="AQ669" s="113">
        <v>0</v>
      </c>
      <c r="AR669" s="113">
        <v>0</v>
      </c>
      <c r="AS669" s="113">
        <v>0</v>
      </c>
      <c r="AT669" s="113">
        <v>954450.68</v>
      </c>
      <c r="AU669" s="113">
        <v>0</v>
      </c>
      <c r="AV669" s="113">
        <v>0</v>
      </c>
      <c r="AW669" s="113">
        <v>0</v>
      </c>
      <c r="AX669" s="113">
        <v>0</v>
      </c>
      <c r="AY669" s="113">
        <v>0</v>
      </c>
      <c r="AZ669" s="113">
        <v>0</v>
      </c>
      <c r="BA669" s="113">
        <v>0</v>
      </c>
      <c r="BB669" s="113">
        <v>0</v>
      </c>
      <c r="BC669" s="113">
        <v>0</v>
      </c>
      <c r="BD669" s="113">
        <v>0</v>
      </c>
      <c r="BE669" s="113">
        <v>0</v>
      </c>
      <c r="BF669" s="113">
        <v>0</v>
      </c>
      <c r="BG669" s="113">
        <v>0</v>
      </c>
      <c r="BH669" s="113">
        <v>0</v>
      </c>
      <c r="BI669" s="113">
        <v>0</v>
      </c>
      <c r="BJ669" s="113">
        <v>0</v>
      </c>
      <c r="BK669" s="113">
        <v>0</v>
      </c>
      <c r="BL669" s="113">
        <v>0</v>
      </c>
      <c r="BM669" s="113">
        <v>0</v>
      </c>
      <c r="BN669" s="113">
        <v>0</v>
      </c>
      <c r="BO669" s="113">
        <v>0</v>
      </c>
      <c r="BP669" s="113">
        <v>0</v>
      </c>
      <c r="BQ669" s="113">
        <v>0</v>
      </c>
      <c r="BR669" s="113">
        <v>0</v>
      </c>
      <c r="BS669" s="113">
        <v>0</v>
      </c>
      <c r="BT669" s="113">
        <v>0</v>
      </c>
      <c r="BU669" s="113">
        <v>0</v>
      </c>
      <c r="BV669" s="113">
        <v>0</v>
      </c>
      <c r="BW669" s="113">
        <v>0</v>
      </c>
      <c r="BX669" s="113">
        <v>0</v>
      </c>
      <c r="BY669" s="113">
        <v>0</v>
      </c>
      <c r="BZ669" s="113">
        <v>0</v>
      </c>
      <c r="CA669" s="113">
        <v>0</v>
      </c>
      <c r="CB669" s="113">
        <v>0</v>
      </c>
      <c r="CC669" s="113">
        <v>0</v>
      </c>
      <c r="CD669" s="113">
        <v>0</v>
      </c>
      <c r="CE669" s="113">
        <v>0</v>
      </c>
      <c r="CF669" s="113">
        <v>0</v>
      </c>
      <c r="CG669" s="113">
        <v>0</v>
      </c>
      <c r="CH669" s="113">
        <v>0</v>
      </c>
      <c r="CI669" s="113">
        <v>0</v>
      </c>
      <c r="CJ669" s="113">
        <v>0</v>
      </c>
      <c r="CK669" s="113">
        <v>0</v>
      </c>
      <c r="CL669" s="113">
        <v>0</v>
      </c>
      <c r="CM669" s="113">
        <v>0</v>
      </c>
      <c r="CN669" s="113">
        <v>0</v>
      </c>
      <c r="CO669" s="113">
        <v>0</v>
      </c>
      <c r="CP669" s="113">
        <v>0</v>
      </c>
      <c r="CQ669" s="113">
        <v>0</v>
      </c>
      <c r="CR669" s="113">
        <v>0</v>
      </c>
      <c r="CS669" s="113">
        <v>0</v>
      </c>
      <c r="CT669" s="113">
        <v>0</v>
      </c>
      <c r="CU669" s="113">
        <v>0</v>
      </c>
      <c r="CV669" s="113">
        <v>0</v>
      </c>
      <c r="CW669" s="113">
        <v>0</v>
      </c>
      <c r="CX669" s="113">
        <v>0</v>
      </c>
      <c r="CY669" s="113">
        <v>0</v>
      </c>
      <c r="CZ669" s="113">
        <v>0</v>
      </c>
      <c r="DA669" s="113">
        <v>0</v>
      </c>
      <c r="DB669" s="113">
        <v>0</v>
      </c>
      <c r="DC669" s="113">
        <v>0</v>
      </c>
      <c r="DD669" s="113">
        <v>0</v>
      </c>
      <c r="DE669" s="113">
        <v>0</v>
      </c>
      <c r="DF669" s="113">
        <v>0</v>
      </c>
      <c r="DG669" s="113">
        <v>0</v>
      </c>
      <c r="DH669" s="113">
        <v>0</v>
      </c>
      <c r="DI669" s="113">
        <v>0</v>
      </c>
      <c r="DJ669" s="113">
        <v>0</v>
      </c>
      <c r="DK669" s="113">
        <v>0</v>
      </c>
      <c r="DL669" s="113">
        <v>0</v>
      </c>
      <c r="DM669" s="113">
        <v>0</v>
      </c>
      <c r="DN669" s="113">
        <v>0</v>
      </c>
      <c r="DO669" s="113">
        <v>0</v>
      </c>
      <c r="DP669" s="113">
        <v>0</v>
      </c>
      <c r="DQ669" s="113">
        <v>0</v>
      </c>
      <c r="DR669" s="113">
        <v>0</v>
      </c>
      <c r="DS669" s="113">
        <v>0</v>
      </c>
      <c r="DT669" s="113">
        <v>0</v>
      </c>
      <c r="DU669" s="113">
        <v>0</v>
      </c>
      <c r="DV669" s="113">
        <v>0</v>
      </c>
      <c r="DW669" s="113">
        <v>0</v>
      </c>
      <c r="DX669" s="113">
        <v>0</v>
      </c>
      <c r="DY669" s="113">
        <v>0</v>
      </c>
      <c r="DZ669" s="113">
        <v>0</v>
      </c>
      <c r="EA669" s="113">
        <v>0</v>
      </c>
      <c r="EB669" s="113">
        <v>0</v>
      </c>
      <c r="EC669" s="113">
        <v>0</v>
      </c>
      <c r="ED669" s="113">
        <v>0</v>
      </c>
      <c r="EE669" s="113">
        <v>0</v>
      </c>
      <c r="EF669" s="113">
        <v>0</v>
      </c>
      <c r="EG669" s="113">
        <v>0</v>
      </c>
      <c r="EH669" s="113">
        <v>0</v>
      </c>
      <c r="EI669" s="113">
        <v>0</v>
      </c>
      <c r="EJ669" s="113">
        <v>0</v>
      </c>
      <c r="EK669" s="113">
        <v>0</v>
      </c>
      <c r="EL669" s="113">
        <v>0</v>
      </c>
      <c r="EM669" s="113">
        <v>0</v>
      </c>
      <c r="EN669" s="113">
        <v>0</v>
      </c>
      <c r="EO669" s="113">
        <v>0</v>
      </c>
      <c r="EP669" s="113">
        <v>0</v>
      </c>
      <c r="EQ669" s="113">
        <v>0</v>
      </c>
      <c r="ER669" s="113">
        <v>0</v>
      </c>
      <c r="ES669" s="113">
        <v>0</v>
      </c>
      <c r="ET669" s="113">
        <v>0</v>
      </c>
      <c r="EU669" s="113">
        <v>0</v>
      </c>
      <c r="EV669" s="113">
        <v>0</v>
      </c>
      <c r="EW669" s="113">
        <v>0</v>
      </c>
      <c r="EX669" s="113">
        <v>0</v>
      </c>
      <c r="EY669" s="113">
        <v>0</v>
      </c>
      <c r="EZ669" s="113">
        <v>0</v>
      </c>
      <c r="FA669" s="113">
        <v>0</v>
      </c>
      <c r="FB669" s="113">
        <v>0</v>
      </c>
      <c r="FC669" s="113">
        <v>0</v>
      </c>
      <c r="FD669" s="113">
        <v>0</v>
      </c>
      <c r="FE669" s="113">
        <v>0</v>
      </c>
      <c r="FF669" s="113">
        <v>0</v>
      </c>
      <c r="FG669" s="113">
        <v>0</v>
      </c>
      <c r="FH669" s="113">
        <v>0</v>
      </c>
      <c r="FI669" s="113">
        <v>0</v>
      </c>
      <c r="FJ669" s="113">
        <v>0</v>
      </c>
      <c r="FK669" s="113">
        <v>0</v>
      </c>
      <c r="FL669" s="113">
        <v>0</v>
      </c>
      <c r="FM669" s="113">
        <v>0</v>
      </c>
      <c r="FN669" s="113">
        <v>0</v>
      </c>
      <c r="FO669" s="113">
        <v>0</v>
      </c>
      <c r="FP669" s="113">
        <v>0</v>
      </c>
      <c r="FQ669" s="113">
        <v>0</v>
      </c>
      <c r="FR669" s="113">
        <v>0</v>
      </c>
      <c r="FS669" s="113">
        <v>0</v>
      </c>
      <c r="FT669" s="113">
        <v>0</v>
      </c>
      <c r="FU669" s="113">
        <v>0</v>
      </c>
      <c r="FV669" s="113">
        <v>0</v>
      </c>
      <c r="FW669" s="113">
        <v>0</v>
      </c>
      <c r="FX669" s="113">
        <v>0</v>
      </c>
      <c r="FY669" s="113">
        <v>0</v>
      </c>
      <c r="FZ669" s="113">
        <v>0</v>
      </c>
      <c r="GA669" s="113">
        <v>0</v>
      </c>
      <c r="GB669" s="113">
        <v>0</v>
      </c>
      <c r="GC669" s="113">
        <v>232727.43</v>
      </c>
      <c r="GD669" s="113">
        <v>0</v>
      </c>
      <c r="GE669" s="113">
        <v>0</v>
      </c>
      <c r="GF669" s="113">
        <v>0</v>
      </c>
      <c r="GG669" s="113">
        <v>0</v>
      </c>
      <c r="GH669" s="113">
        <v>0</v>
      </c>
      <c r="GI669" s="113">
        <f>SUM(E669:GH669)</f>
        <v>1199622.0900000001</v>
      </c>
    </row>
    <row r="670" spans="1:191">
      <c r="A670" s="727" t="s">
        <v>0</v>
      </c>
      <c r="B670" s="727"/>
      <c r="C670" s="9" t="s">
        <v>207</v>
      </c>
      <c r="D670" t="s">
        <v>208</v>
      </c>
      <c r="E670" s="113">
        <v>0</v>
      </c>
      <c r="F670" s="113">
        <v>0</v>
      </c>
      <c r="G670" s="113">
        <v>0</v>
      </c>
      <c r="H670" s="113">
        <v>0</v>
      </c>
      <c r="I670" s="113">
        <v>0</v>
      </c>
      <c r="J670" s="113">
        <v>0</v>
      </c>
      <c r="K670" s="113">
        <v>0</v>
      </c>
      <c r="L670" s="113">
        <v>0</v>
      </c>
      <c r="M670" s="113">
        <v>0</v>
      </c>
      <c r="N670" s="113">
        <v>0</v>
      </c>
      <c r="O670" s="113">
        <v>0</v>
      </c>
      <c r="P670" s="113">
        <v>0</v>
      </c>
      <c r="Q670" s="113">
        <v>0</v>
      </c>
      <c r="R670" s="113">
        <v>0</v>
      </c>
      <c r="S670" s="113">
        <v>0</v>
      </c>
      <c r="T670" s="113">
        <v>0</v>
      </c>
      <c r="U670" s="113">
        <v>0</v>
      </c>
      <c r="V670" s="113">
        <v>0</v>
      </c>
      <c r="W670" s="113">
        <v>0</v>
      </c>
      <c r="X670" s="113">
        <v>0</v>
      </c>
      <c r="Y670" s="113">
        <v>0</v>
      </c>
      <c r="Z670" s="113">
        <v>0</v>
      </c>
      <c r="AA670" s="113">
        <v>0</v>
      </c>
      <c r="AB670" s="113">
        <v>0</v>
      </c>
      <c r="AC670" s="113">
        <v>0</v>
      </c>
      <c r="AD670" s="113">
        <v>0</v>
      </c>
      <c r="AE670" s="113">
        <v>0</v>
      </c>
      <c r="AF670" s="113">
        <v>0</v>
      </c>
      <c r="AG670" s="113">
        <v>0</v>
      </c>
      <c r="AH670" s="113">
        <v>0</v>
      </c>
      <c r="AI670" s="113">
        <v>0</v>
      </c>
      <c r="AJ670" s="113">
        <v>0</v>
      </c>
      <c r="AK670" s="113">
        <v>0</v>
      </c>
      <c r="AL670" s="113">
        <v>0</v>
      </c>
      <c r="AM670" s="113">
        <v>0</v>
      </c>
      <c r="AN670" s="113">
        <v>0</v>
      </c>
      <c r="AO670" s="113">
        <v>0</v>
      </c>
      <c r="AP670" s="113">
        <v>0</v>
      </c>
      <c r="AQ670" s="113">
        <v>0</v>
      </c>
      <c r="AR670" s="113">
        <v>0</v>
      </c>
      <c r="AS670" s="113">
        <v>0</v>
      </c>
      <c r="AT670" s="113">
        <v>0</v>
      </c>
      <c r="AU670" s="113">
        <v>0</v>
      </c>
      <c r="AV670" s="113">
        <v>0</v>
      </c>
      <c r="AW670" s="113">
        <v>0</v>
      </c>
      <c r="AX670" s="113">
        <v>0</v>
      </c>
      <c r="AY670" s="113">
        <v>0</v>
      </c>
      <c r="AZ670" s="113">
        <v>0</v>
      </c>
      <c r="BA670" s="113">
        <v>0</v>
      </c>
      <c r="BB670" s="113">
        <v>0</v>
      </c>
      <c r="BC670" s="113">
        <v>0</v>
      </c>
      <c r="BD670" s="113">
        <v>0</v>
      </c>
      <c r="BE670" s="113">
        <v>0</v>
      </c>
      <c r="BF670" s="113">
        <v>0</v>
      </c>
      <c r="BG670" s="113">
        <v>0</v>
      </c>
      <c r="BH670" s="113">
        <v>0</v>
      </c>
      <c r="BI670" s="113">
        <v>0</v>
      </c>
      <c r="BJ670" s="113">
        <v>0</v>
      </c>
      <c r="BK670" s="113">
        <v>0</v>
      </c>
      <c r="BL670" s="113">
        <v>0</v>
      </c>
      <c r="BM670" s="113">
        <v>0</v>
      </c>
      <c r="BN670" s="113">
        <v>0</v>
      </c>
      <c r="BO670" s="113">
        <v>0</v>
      </c>
      <c r="BP670" s="113">
        <v>0</v>
      </c>
      <c r="BQ670" s="113">
        <v>0</v>
      </c>
      <c r="BR670" s="113">
        <v>0</v>
      </c>
      <c r="BS670" s="113">
        <v>0</v>
      </c>
      <c r="BT670" s="113">
        <v>0</v>
      </c>
      <c r="BU670" s="113">
        <v>0</v>
      </c>
      <c r="BV670" s="113">
        <v>16554.52</v>
      </c>
      <c r="BW670" s="113">
        <v>0</v>
      </c>
      <c r="BX670" s="113">
        <v>0</v>
      </c>
      <c r="BY670" s="113">
        <v>0</v>
      </c>
      <c r="BZ670" s="113">
        <v>0</v>
      </c>
      <c r="CA670" s="113">
        <v>0</v>
      </c>
      <c r="CB670" s="113">
        <v>0</v>
      </c>
      <c r="CC670" s="113">
        <v>0</v>
      </c>
      <c r="CD670" s="113">
        <v>0</v>
      </c>
      <c r="CE670" s="113">
        <v>0</v>
      </c>
      <c r="CF670" s="113">
        <v>0</v>
      </c>
      <c r="CG670" s="113">
        <v>0</v>
      </c>
      <c r="CH670" s="113">
        <v>0</v>
      </c>
      <c r="CI670" s="113">
        <v>0</v>
      </c>
      <c r="CJ670" s="113">
        <v>0</v>
      </c>
      <c r="CK670" s="113">
        <v>0</v>
      </c>
      <c r="CL670" s="113">
        <v>0</v>
      </c>
      <c r="CM670" s="113">
        <v>0</v>
      </c>
      <c r="CN670" s="113">
        <v>0</v>
      </c>
      <c r="CO670" s="113">
        <v>0</v>
      </c>
      <c r="CP670" s="113">
        <v>0</v>
      </c>
      <c r="CQ670" s="113">
        <v>0</v>
      </c>
      <c r="CR670" s="113">
        <v>0</v>
      </c>
      <c r="CS670" s="113">
        <v>0</v>
      </c>
      <c r="CT670" s="113">
        <v>0</v>
      </c>
      <c r="CU670" s="113">
        <v>0</v>
      </c>
      <c r="CV670" s="113">
        <v>0</v>
      </c>
      <c r="CW670" s="113">
        <v>0</v>
      </c>
      <c r="CX670" s="113">
        <v>0</v>
      </c>
      <c r="CY670" s="113">
        <v>0</v>
      </c>
      <c r="CZ670" s="113">
        <v>0</v>
      </c>
      <c r="DA670" s="113">
        <v>0</v>
      </c>
      <c r="DB670" s="113">
        <v>0</v>
      </c>
      <c r="DC670" s="113">
        <v>0</v>
      </c>
      <c r="DD670" s="113">
        <v>0</v>
      </c>
      <c r="DE670" s="113">
        <v>0</v>
      </c>
      <c r="DF670" s="113">
        <v>0</v>
      </c>
      <c r="DG670" s="113">
        <v>0</v>
      </c>
      <c r="DH670" s="113">
        <v>0</v>
      </c>
      <c r="DI670" s="113">
        <v>0</v>
      </c>
      <c r="DJ670" s="113">
        <v>0</v>
      </c>
      <c r="DK670" s="113">
        <v>0</v>
      </c>
      <c r="DL670" s="113">
        <v>0</v>
      </c>
      <c r="DM670" s="113">
        <v>0</v>
      </c>
      <c r="DN670" s="113">
        <v>0</v>
      </c>
      <c r="DO670" s="113">
        <v>0</v>
      </c>
      <c r="DP670" s="113">
        <v>0</v>
      </c>
      <c r="DQ670" s="113">
        <v>0</v>
      </c>
      <c r="DR670" s="113">
        <v>0</v>
      </c>
      <c r="DS670" s="113">
        <v>0</v>
      </c>
      <c r="DT670" s="113">
        <v>0</v>
      </c>
      <c r="DU670" s="113">
        <v>0</v>
      </c>
      <c r="DV670" s="113">
        <v>0</v>
      </c>
      <c r="DW670" s="113">
        <v>0</v>
      </c>
      <c r="DX670" s="113">
        <v>0</v>
      </c>
      <c r="DY670" s="113">
        <v>0</v>
      </c>
      <c r="DZ670" s="113">
        <v>0</v>
      </c>
      <c r="EA670" s="113">
        <v>0</v>
      </c>
      <c r="EB670" s="113">
        <v>0</v>
      </c>
      <c r="EC670" s="113">
        <v>0</v>
      </c>
      <c r="ED670" s="113">
        <v>0</v>
      </c>
      <c r="EE670" s="113">
        <v>0</v>
      </c>
      <c r="EF670" s="113">
        <v>0</v>
      </c>
      <c r="EG670" s="113">
        <v>0</v>
      </c>
      <c r="EH670" s="113">
        <v>0</v>
      </c>
      <c r="EI670" s="113">
        <v>0</v>
      </c>
      <c r="EJ670" s="113">
        <v>0</v>
      </c>
      <c r="EK670" s="113">
        <v>0</v>
      </c>
      <c r="EL670" s="113">
        <v>0</v>
      </c>
      <c r="EM670" s="113">
        <v>0</v>
      </c>
      <c r="EN670" s="113">
        <v>0</v>
      </c>
      <c r="EO670" s="113">
        <v>0</v>
      </c>
      <c r="EP670" s="113">
        <v>0</v>
      </c>
      <c r="EQ670" s="113">
        <v>0</v>
      </c>
      <c r="ER670" s="113">
        <v>0</v>
      </c>
      <c r="ES670" s="113">
        <v>0</v>
      </c>
      <c r="ET670" s="113">
        <v>0</v>
      </c>
      <c r="EU670" s="113">
        <v>0</v>
      </c>
      <c r="EV670" s="113">
        <v>0</v>
      </c>
      <c r="EW670" s="113">
        <v>0</v>
      </c>
      <c r="EX670" s="113">
        <v>0</v>
      </c>
      <c r="EY670" s="113">
        <v>0</v>
      </c>
      <c r="EZ670" s="113">
        <v>0</v>
      </c>
      <c r="FA670" s="113">
        <v>0</v>
      </c>
      <c r="FB670" s="113">
        <v>0</v>
      </c>
      <c r="FC670" s="113">
        <v>0</v>
      </c>
      <c r="FD670" s="113">
        <v>0</v>
      </c>
      <c r="FE670" s="113">
        <v>0</v>
      </c>
      <c r="FF670" s="113">
        <v>0</v>
      </c>
      <c r="FG670" s="113">
        <v>0</v>
      </c>
      <c r="FH670" s="113">
        <v>0</v>
      </c>
      <c r="FI670" s="113">
        <v>0</v>
      </c>
      <c r="FJ670" s="113">
        <v>0</v>
      </c>
      <c r="FK670" s="113">
        <v>0</v>
      </c>
      <c r="FL670" s="113">
        <v>0</v>
      </c>
      <c r="FM670" s="113">
        <v>0</v>
      </c>
      <c r="FN670" s="113">
        <v>0</v>
      </c>
      <c r="FO670" s="113">
        <v>0</v>
      </c>
      <c r="FP670" s="113">
        <v>0</v>
      </c>
      <c r="FQ670" s="113">
        <v>0</v>
      </c>
      <c r="FR670" s="113">
        <v>0</v>
      </c>
      <c r="FS670" s="113">
        <v>0</v>
      </c>
      <c r="FT670" s="113">
        <v>0</v>
      </c>
      <c r="FU670" s="113">
        <v>0</v>
      </c>
      <c r="FV670" s="113">
        <v>0</v>
      </c>
      <c r="FW670" s="113">
        <v>0</v>
      </c>
      <c r="FX670" s="113">
        <v>0</v>
      </c>
      <c r="FY670" s="113">
        <v>0</v>
      </c>
      <c r="FZ670" s="113">
        <v>0</v>
      </c>
      <c r="GA670" s="113">
        <v>0</v>
      </c>
      <c r="GB670" s="113">
        <v>0</v>
      </c>
      <c r="GC670" s="113">
        <v>0</v>
      </c>
      <c r="GD670" s="113">
        <v>0</v>
      </c>
      <c r="GE670" s="113">
        <v>0</v>
      </c>
      <c r="GF670" s="113">
        <v>0</v>
      </c>
      <c r="GG670" s="113">
        <v>0</v>
      </c>
      <c r="GH670" s="113">
        <v>0</v>
      </c>
      <c r="GI670" s="113">
        <f>SUM(E670:GH670)</f>
        <v>16554.52</v>
      </c>
    </row>
    <row r="671" spans="1:191">
      <c r="A671" s="727" t="s">
        <v>0</v>
      </c>
      <c r="B671" s="727"/>
      <c r="C671" s="9" t="s">
        <v>233</v>
      </c>
      <c r="D671" t="s">
        <v>234</v>
      </c>
      <c r="E671" s="113">
        <v>0</v>
      </c>
      <c r="F671" s="113">
        <v>0</v>
      </c>
      <c r="G671" s="113">
        <v>0</v>
      </c>
      <c r="H671" s="113">
        <v>0</v>
      </c>
      <c r="I671" s="113">
        <v>0</v>
      </c>
      <c r="J671" s="113">
        <v>0</v>
      </c>
      <c r="K671" s="113">
        <v>0</v>
      </c>
      <c r="L671" s="113">
        <v>0</v>
      </c>
      <c r="M671" s="113">
        <v>0</v>
      </c>
      <c r="N671" s="113">
        <v>0</v>
      </c>
      <c r="O671" s="113">
        <v>0</v>
      </c>
      <c r="P671" s="113">
        <v>0</v>
      </c>
      <c r="Q671" s="113">
        <v>0</v>
      </c>
      <c r="R671" s="113">
        <v>0</v>
      </c>
      <c r="S671" s="113">
        <v>0</v>
      </c>
      <c r="T671" s="113">
        <v>0</v>
      </c>
      <c r="U671" s="113">
        <v>0</v>
      </c>
      <c r="V671" s="113">
        <v>0</v>
      </c>
      <c r="W671" s="113">
        <v>0</v>
      </c>
      <c r="X671" s="113">
        <v>0</v>
      </c>
      <c r="Y671" s="113">
        <v>0</v>
      </c>
      <c r="Z671" s="113">
        <v>0</v>
      </c>
      <c r="AA671" s="113">
        <v>0</v>
      </c>
      <c r="AB671" s="113">
        <v>0</v>
      </c>
      <c r="AC671" s="113">
        <v>0</v>
      </c>
      <c r="AD671" s="113">
        <v>0</v>
      </c>
      <c r="AE671" s="113">
        <v>0</v>
      </c>
      <c r="AF671" s="113">
        <v>0</v>
      </c>
      <c r="AG671" s="113">
        <v>0</v>
      </c>
      <c r="AH671" s="113">
        <v>0</v>
      </c>
      <c r="AI671" s="113">
        <v>0</v>
      </c>
      <c r="AJ671" s="113">
        <v>0</v>
      </c>
      <c r="AK671" s="113">
        <v>0</v>
      </c>
      <c r="AL671" s="113">
        <v>0</v>
      </c>
      <c r="AM671" s="113">
        <v>0</v>
      </c>
      <c r="AN671" s="113">
        <v>0</v>
      </c>
      <c r="AO671" s="113">
        <v>0</v>
      </c>
      <c r="AP671" s="113">
        <v>0</v>
      </c>
      <c r="AQ671" s="113">
        <v>0</v>
      </c>
      <c r="AR671" s="113">
        <v>0</v>
      </c>
      <c r="AS671" s="113">
        <v>14339.41</v>
      </c>
      <c r="AT671" s="113">
        <v>0</v>
      </c>
      <c r="AU671" s="113">
        <v>0</v>
      </c>
      <c r="AV671" s="113">
        <v>0</v>
      </c>
      <c r="AW671" s="113">
        <v>0</v>
      </c>
      <c r="AX671" s="113">
        <v>0</v>
      </c>
      <c r="AY671" s="113">
        <v>0</v>
      </c>
      <c r="AZ671" s="113">
        <v>0</v>
      </c>
      <c r="BA671" s="113">
        <v>0</v>
      </c>
      <c r="BB671" s="113">
        <v>0</v>
      </c>
      <c r="BC671" s="113">
        <v>0</v>
      </c>
      <c r="BD671" s="113">
        <v>0</v>
      </c>
      <c r="BE671" s="113">
        <v>0</v>
      </c>
      <c r="BF671" s="113">
        <v>0</v>
      </c>
      <c r="BG671" s="113">
        <v>0</v>
      </c>
      <c r="BH671" s="113">
        <v>0</v>
      </c>
      <c r="BI671" s="113">
        <v>0</v>
      </c>
      <c r="BJ671" s="113">
        <v>0</v>
      </c>
      <c r="BK671" s="113">
        <v>0</v>
      </c>
      <c r="BL671" s="113">
        <v>0</v>
      </c>
      <c r="BM671" s="113">
        <v>0</v>
      </c>
      <c r="BN671" s="113">
        <v>0</v>
      </c>
      <c r="BO671" s="113">
        <v>0</v>
      </c>
      <c r="BP671" s="113">
        <v>0</v>
      </c>
      <c r="BQ671" s="113">
        <v>0</v>
      </c>
      <c r="BR671" s="113">
        <v>0</v>
      </c>
      <c r="BS671" s="113">
        <v>0</v>
      </c>
      <c r="BT671" s="113">
        <v>0</v>
      </c>
      <c r="BU671" s="113">
        <v>0</v>
      </c>
      <c r="BV671" s="113">
        <v>0</v>
      </c>
      <c r="BW671" s="113">
        <v>0</v>
      </c>
      <c r="BX671" s="113">
        <v>0</v>
      </c>
      <c r="BY671" s="113">
        <v>0</v>
      </c>
      <c r="BZ671" s="113">
        <v>0</v>
      </c>
      <c r="CA671" s="113">
        <v>0</v>
      </c>
      <c r="CB671" s="113">
        <v>0</v>
      </c>
      <c r="CC671" s="113">
        <v>0</v>
      </c>
      <c r="CD671" s="113">
        <v>0</v>
      </c>
      <c r="CE671" s="113">
        <v>0</v>
      </c>
      <c r="CF671" s="113">
        <v>0</v>
      </c>
      <c r="CG671" s="113">
        <v>0</v>
      </c>
      <c r="CH671" s="113">
        <v>0</v>
      </c>
      <c r="CI671" s="113">
        <v>0</v>
      </c>
      <c r="CJ671" s="113">
        <v>0</v>
      </c>
      <c r="CK671" s="113">
        <v>0</v>
      </c>
      <c r="CL671" s="113">
        <v>0</v>
      </c>
      <c r="CM671" s="113">
        <v>0</v>
      </c>
      <c r="CN671" s="113">
        <v>0</v>
      </c>
      <c r="CO671" s="113">
        <v>0</v>
      </c>
      <c r="CP671" s="113">
        <v>0</v>
      </c>
      <c r="CQ671" s="113">
        <v>0</v>
      </c>
      <c r="CR671" s="113">
        <v>0</v>
      </c>
      <c r="CS671" s="113">
        <v>0</v>
      </c>
      <c r="CT671" s="113">
        <v>0</v>
      </c>
      <c r="CU671" s="113">
        <v>0</v>
      </c>
      <c r="CV671" s="113">
        <v>0</v>
      </c>
      <c r="CW671" s="113">
        <v>0</v>
      </c>
      <c r="CX671" s="113">
        <v>0</v>
      </c>
      <c r="CY671" s="113">
        <v>0</v>
      </c>
      <c r="CZ671" s="113">
        <v>0</v>
      </c>
      <c r="DA671" s="113">
        <v>0</v>
      </c>
      <c r="DB671" s="113">
        <v>0</v>
      </c>
      <c r="DC671" s="113">
        <v>0</v>
      </c>
      <c r="DD671" s="113">
        <v>0</v>
      </c>
      <c r="DE671" s="113">
        <v>0</v>
      </c>
      <c r="DF671" s="113">
        <v>0</v>
      </c>
      <c r="DG671" s="113">
        <v>0</v>
      </c>
      <c r="DH671" s="113">
        <v>0</v>
      </c>
      <c r="DI671" s="113">
        <v>0</v>
      </c>
      <c r="DJ671" s="113">
        <v>0</v>
      </c>
      <c r="DK671" s="113">
        <v>0</v>
      </c>
      <c r="DL671" s="113">
        <v>0</v>
      </c>
      <c r="DM671" s="113">
        <v>0</v>
      </c>
      <c r="DN671" s="113">
        <v>0</v>
      </c>
      <c r="DO671" s="113">
        <v>0</v>
      </c>
      <c r="DP671" s="113">
        <v>0</v>
      </c>
      <c r="DQ671" s="113">
        <v>0</v>
      </c>
      <c r="DR671" s="113">
        <v>0</v>
      </c>
      <c r="DS671" s="113">
        <v>0</v>
      </c>
      <c r="DT671" s="113">
        <v>0</v>
      </c>
      <c r="DU671" s="113">
        <v>0</v>
      </c>
      <c r="DV671" s="113">
        <v>0</v>
      </c>
      <c r="DW671" s="113">
        <v>0</v>
      </c>
      <c r="DX671" s="113">
        <v>0</v>
      </c>
      <c r="DY671" s="113">
        <v>0</v>
      </c>
      <c r="DZ671" s="113">
        <v>0</v>
      </c>
      <c r="EA671" s="113">
        <v>0</v>
      </c>
      <c r="EB671" s="113">
        <v>0</v>
      </c>
      <c r="EC671" s="113">
        <v>0</v>
      </c>
      <c r="ED671" s="113">
        <v>0</v>
      </c>
      <c r="EE671" s="113">
        <v>0</v>
      </c>
      <c r="EF671" s="113">
        <v>0</v>
      </c>
      <c r="EG671" s="113">
        <v>10169.06</v>
      </c>
      <c r="EH671" s="113">
        <v>0</v>
      </c>
      <c r="EI671" s="113">
        <v>0</v>
      </c>
      <c r="EJ671" s="113">
        <v>0</v>
      </c>
      <c r="EK671" s="113">
        <v>0</v>
      </c>
      <c r="EL671" s="113">
        <v>0</v>
      </c>
      <c r="EM671" s="113">
        <v>0</v>
      </c>
      <c r="EN671" s="113">
        <v>0</v>
      </c>
      <c r="EO671" s="113">
        <v>0</v>
      </c>
      <c r="EP671" s="113">
        <v>0</v>
      </c>
      <c r="EQ671" s="113">
        <v>0</v>
      </c>
      <c r="ER671" s="113">
        <v>0</v>
      </c>
      <c r="ES671" s="113">
        <v>0</v>
      </c>
      <c r="ET671" s="113">
        <v>0</v>
      </c>
      <c r="EU671" s="113">
        <v>0</v>
      </c>
      <c r="EV671" s="113">
        <v>20883.009999999998</v>
      </c>
      <c r="EW671" s="113">
        <v>0</v>
      </c>
      <c r="EX671" s="113">
        <v>0</v>
      </c>
      <c r="EY671" s="113">
        <v>0</v>
      </c>
      <c r="EZ671" s="113">
        <v>0</v>
      </c>
      <c r="FA671" s="113">
        <v>3612.58</v>
      </c>
      <c r="FB671" s="113">
        <v>0</v>
      </c>
      <c r="FC671" s="113">
        <v>0</v>
      </c>
      <c r="FD671" s="113">
        <v>0</v>
      </c>
      <c r="FE671" s="113">
        <v>0</v>
      </c>
      <c r="FF671" s="113">
        <v>0</v>
      </c>
      <c r="FG671" s="113">
        <v>0</v>
      </c>
      <c r="FH671" s="113">
        <v>0</v>
      </c>
      <c r="FI671" s="113">
        <v>0</v>
      </c>
      <c r="FJ671" s="113">
        <v>0</v>
      </c>
      <c r="FK671" s="113">
        <v>0</v>
      </c>
      <c r="FL671" s="113">
        <v>0</v>
      </c>
      <c r="FM671" s="113">
        <v>9132</v>
      </c>
      <c r="FN671" s="113">
        <v>0</v>
      </c>
      <c r="FO671" s="113">
        <v>0</v>
      </c>
      <c r="FP671" s="113">
        <v>0</v>
      </c>
      <c r="FQ671" s="113">
        <v>0</v>
      </c>
      <c r="FR671" s="113">
        <v>0</v>
      </c>
      <c r="FS671" s="113">
        <v>0</v>
      </c>
      <c r="FT671" s="113">
        <v>0</v>
      </c>
      <c r="FU671" s="113">
        <v>0</v>
      </c>
      <c r="FV671" s="113">
        <v>0</v>
      </c>
      <c r="FW671" s="113">
        <v>0</v>
      </c>
      <c r="FX671" s="113">
        <v>0</v>
      </c>
      <c r="FY671" s="113">
        <v>0</v>
      </c>
      <c r="FZ671" s="113">
        <v>0</v>
      </c>
      <c r="GA671" s="113">
        <v>0</v>
      </c>
      <c r="GB671" s="113">
        <v>0</v>
      </c>
      <c r="GC671" s="113">
        <v>0</v>
      </c>
      <c r="GD671" s="113">
        <v>0</v>
      </c>
      <c r="GE671" s="113">
        <v>0</v>
      </c>
      <c r="GF671" s="113">
        <v>0</v>
      </c>
      <c r="GG671" s="113">
        <v>0</v>
      </c>
      <c r="GH671" s="113">
        <v>0</v>
      </c>
      <c r="GI671" s="113">
        <f>SUM(E671:GH671)</f>
        <v>58136.06</v>
      </c>
    </row>
    <row r="672" spans="1:191" ht="11" thickBot="1">
      <c r="A672" s="725" t="s">
        <v>0</v>
      </c>
      <c r="B672" s="725"/>
      <c r="C672" s="11" t="s">
        <v>195</v>
      </c>
      <c r="D672" s="10" t="s">
        <v>235</v>
      </c>
      <c r="E672" s="115">
        <f t="shared" ref="E672:AJ672" si="330">SUBTOTAL(9,E668:E671)</f>
        <v>0</v>
      </c>
      <c r="F672" s="115">
        <f t="shared" si="330"/>
        <v>0</v>
      </c>
      <c r="G672" s="115">
        <f t="shared" si="330"/>
        <v>0</v>
      </c>
      <c r="H672" s="115">
        <f t="shared" si="330"/>
        <v>0</v>
      </c>
      <c r="I672" s="115">
        <f t="shared" si="330"/>
        <v>0</v>
      </c>
      <c r="J672" s="115">
        <f t="shared" si="330"/>
        <v>0</v>
      </c>
      <c r="K672" s="115">
        <f t="shared" si="330"/>
        <v>0</v>
      </c>
      <c r="L672" s="115">
        <f t="shared" si="330"/>
        <v>0</v>
      </c>
      <c r="M672" s="115">
        <f t="shared" si="330"/>
        <v>0</v>
      </c>
      <c r="N672" s="115">
        <f t="shared" si="330"/>
        <v>0</v>
      </c>
      <c r="O672" s="115">
        <f t="shared" si="330"/>
        <v>0</v>
      </c>
      <c r="P672" s="115">
        <f t="shared" si="330"/>
        <v>0</v>
      </c>
      <c r="Q672" s="115">
        <f t="shared" si="330"/>
        <v>0</v>
      </c>
      <c r="R672" s="115">
        <f t="shared" si="330"/>
        <v>12022</v>
      </c>
      <c r="S672" s="115">
        <f t="shared" si="330"/>
        <v>0</v>
      </c>
      <c r="T672" s="115">
        <f t="shared" si="330"/>
        <v>0</v>
      </c>
      <c r="U672" s="115">
        <f t="shared" si="330"/>
        <v>0</v>
      </c>
      <c r="V672" s="115">
        <f t="shared" si="330"/>
        <v>0</v>
      </c>
      <c r="W672" s="115">
        <f t="shared" si="330"/>
        <v>0</v>
      </c>
      <c r="X672" s="115">
        <f t="shared" si="330"/>
        <v>0</v>
      </c>
      <c r="Y672" s="115">
        <f t="shared" si="330"/>
        <v>0</v>
      </c>
      <c r="Z672" s="115">
        <f t="shared" si="330"/>
        <v>0</v>
      </c>
      <c r="AA672" s="115">
        <f t="shared" si="330"/>
        <v>0</v>
      </c>
      <c r="AB672" s="115">
        <f t="shared" si="330"/>
        <v>0</v>
      </c>
      <c r="AC672" s="115">
        <f t="shared" si="330"/>
        <v>0</v>
      </c>
      <c r="AD672" s="115">
        <f t="shared" si="330"/>
        <v>0</v>
      </c>
      <c r="AE672" s="115">
        <f t="shared" si="330"/>
        <v>0</v>
      </c>
      <c r="AF672" s="115">
        <f t="shared" si="330"/>
        <v>0</v>
      </c>
      <c r="AG672" s="115">
        <f t="shared" si="330"/>
        <v>0</v>
      </c>
      <c r="AH672" s="115">
        <f t="shared" si="330"/>
        <v>0</v>
      </c>
      <c r="AI672" s="115">
        <f t="shared" si="330"/>
        <v>0</v>
      </c>
      <c r="AJ672" s="115">
        <f t="shared" si="330"/>
        <v>421.98</v>
      </c>
      <c r="AK672" s="115">
        <f t="shared" ref="AK672:BP672" si="331">SUBTOTAL(9,AK668:AK671)</f>
        <v>0</v>
      </c>
      <c r="AL672" s="115">
        <f t="shared" si="331"/>
        <v>0</v>
      </c>
      <c r="AM672" s="115">
        <f t="shared" si="331"/>
        <v>0</v>
      </c>
      <c r="AN672" s="115">
        <f t="shared" si="331"/>
        <v>0</v>
      </c>
      <c r="AO672" s="115">
        <f t="shared" si="331"/>
        <v>0</v>
      </c>
      <c r="AP672" s="115">
        <f t="shared" si="331"/>
        <v>0</v>
      </c>
      <c r="AQ672" s="115">
        <f t="shared" si="331"/>
        <v>0</v>
      </c>
      <c r="AR672" s="115">
        <f t="shared" si="331"/>
        <v>0</v>
      </c>
      <c r="AS672" s="115">
        <f t="shared" si="331"/>
        <v>14339.41</v>
      </c>
      <c r="AT672" s="115">
        <f t="shared" si="331"/>
        <v>954450.68</v>
      </c>
      <c r="AU672" s="115">
        <f t="shared" si="331"/>
        <v>0</v>
      </c>
      <c r="AV672" s="115">
        <f t="shared" si="331"/>
        <v>0</v>
      </c>
      <c r="AW672" s="115">
        <f t="shared" si="331"/>
        <v>0</v>
      </c>
      <c r="AX672" s="115">
        <f t="shared" si="331"/>
        <v>0</v>
      </c>
      <c r="AY672" s="115">
        <f t="shared" si="331"/>
        <v>0</v>
      </c>
      <c r="AZ672" s="115">
        <f t="shared" si="331"/>
        <v>0</v>
      </c>
      <c r="BA672" s="115">
        <f t="shared" si="331"/>
        <v>0</v>
      </c>
      <c r="BB672" s="115">
        <f t="shared" si="331"/>
        <v>0</v>
      </c>
      <c r="BC672" s="115">
        <f t="shared" si="331"/>
        <v>0</v>
      </c>
      <c r="BD672" s="115">
        <f t="shared" si="331"/>
        <v>0</v>
      </c>
      <c r="BE672" s="115">
        <f t="shared" si="331"/>
        <v>0</v>
      </c>
      <c r="BF672" s="115">
        <f t="shared" si="331"/>
        <v>0</v>
      </c>
      <c r="BG672" s="115">
        <f t="shared" si="331"/>
        <v>0</v>
      </c>
      <c r="BH672" s="115">
        <f t="shared" si="331"/>
        <v>0</v>
      </c>
      <c r="BI672" s="115">
        <f t="shared" si="331"/>
        <v>0</v>
      </c>
      <c r="BJ672" s="115">
        <f t="shared" si="331"/>
        <v>0</v>
      </c>
      <c r="BK672" s="115">
        <f t="shared" si="331"/>
        <v>0</v>
      </c>
      <c r="BL672" s="115">
        <f t="shared" si="331"/>
        <v>0</v>
      </c>
      <c r="BM672" s="115">
        <f t="shared" si="331"/>
        <v>0</v>
      </c>
      <c r="BN672" s="115">
        <f t="shared" si="331"/>
        <v>0</v>
      </c>
      <c r="BO672" s="115">
        <f t="shared" si="331"/>
        <v>0</v>
      </c>
      <c r="BP672" s="115">
        <f t="shared" si="331"/>
        <v>0</v>
      </c>
      <c r="BQ672" s="115">
        <f t="shared" ref="BQ672:CV672" si="332">SUBTOTAL(9,BQ668:BQ671)</f>
        <v>0</v>
      </c>
      <c r="BR672" s="115">
        <f t="shared" si="332"/>
        <v>0</v>
      </c>
      <c r="BS672" s="115">
        <f t="shared" si="332"/>
        <v>0</v>
      </c>
      <c r="BT672" s="115">
        <f t="shared" si="332"/>
        <v>0</v>
      </c>
      <c r="BU672" s="115">
        <f t="shared" si="332"/>
        <v>0</v>
      </c>
      <c r="BV672" s="115">
        <f t="shared" si="332"/>
        <v>16554.52</v>
      </c>
      <c r="BW672" s="115">
        <f t="shared" si="332"/>
        <v>0</v>
      </c>
      <c r="BX672" s="115">
        <f t="shared" si="332"/>
        <v>0</v>
      </c>
      <c r="BY672" s="115">
        <f t="shared" si="332"/>
        <v>0</v>
      </c>
      <c r="BZ672" s="115">
        <f t="shared" si="332"/>
        <v>0</v>
      </c>
      <c r="CA672" s="115">
        <f t="shared" si="332"/>
        <v>0</v>
      </c>
      <c r="CB672" s="115">
        <f t="shared" si="332"/>
        <v>0</v>
      </c>
      <c r="CC672" s="115">
        <f t="shared" si="332"/>
        <v>0</v>
      </c>
      <c r="CD672" s="115">
        <f t="shared" si="332"/>
        <v>0</v>
      </c>
      <c r="CE672" s="115">
        <f t="shared" si="332"/>
        <v>0</v>
      </c>
      <c r="CF672" s="115">
        <f t="shared" si="332"/>
        <v>0</v>
      </c>
      <c r="CG672" s="115">
        <f t="shared" si="332"/>
        <v>0</v>
      </c>
      <c r="CH672" s="115">
        <f t="shared" si="332"/>
        <v>0</v>
      </c>
      <c r="CI672" s="115">
        <f t="shared" si="332"/>
        <v>0</v>
      </c>
      <c r="CJ672" s="115">
        <f t="shared" si="332"/>
        <v>0</v>
      </c>
      <c r="CK672" s="115">
        <f t="shared" si="332"/>
        <v>0</v>
      </c>
      <c r="CL672" s="115">
        <f t="shared" si="332"/>
        <v>0</v>
      </c>
      <c r="CM672" s="115">
        <f t="shared" si="332"/>
        <v>0</v>
      </c>
      <c r="CN672" s="115">
        <f t="shared" si="332"/>
        <v>0</v>
      </c>
      <c r="CO672" s="115">
        <f t="shared" si="332"/>
        <v>0</v>
      </c>
      <c r="CP672" s="115">
        <f t="shared" si="332"/>
        <v>0</v>
      </c>
      <c r="CQ672" s="115">
        <f t="shared" si="332"/>
        <v>0</v>
      </c>
      <c r="CR672" s="115">
        <f t="shared" si="332"/>
        <v>0</v>
      </c>
      <c r="CS672" s="115">
        <f t="shared" si="332"/>
        <v>0</v>
      </c>
      <c r="CT672" s="115">
        <f t="shared" si="332"/>
        <v>0</v>
      </c>
      <c r="CU672" s="115">
        <f t="shared" si="332"/>
        <v>0</v>
      </c>
      <c r="CV672" s="115">
        <f t="shared" si="332"/>
        <v>0</v>
      </c>
      <c r="CW672" s="115">
        <f t="shared" ref="CW672:EB672" si="333">SUBTOTAL(9,CW668:CW671)</f>
        <v>0</v>
      </c>
      <c r="CX672" s="115">
        <f t="shared" si="333"/>
        <v>0</v>
      </c>
      <c r="CY672" s="115">
        <f t="shared" si="333"/>
        <v>0</v>
      </c>
      <c r="CZ672" s="115">
        <f t="shared" si="333"/>
        <v>0</v>
      </c>
      <c r="DA672" s="115">
        <f t="shared" si="333"/>
        <v>0</v>
      </c>
      <c r="DB672" s="115">
        <f t="shared" si="333"/>
        <v>0</v>
      </c>
      <c r="DC672" s="115">
        <f t="shared" si="333"/>
        <v>0</v>
      </c>
      <c r="DD672" s="115">
        <f t="shared" si="333"/>
        <v>0</v>
      </c>
      <c r="DE672" s="115">
        <f t="shared" si="333"/>
        <v>0</v>
      </c>
      <c r="DF672" s="115">
        <f t="shared" si="333"/>
        <v>0</v>
      </c>
      <c r="DG672" s="115">
        <f t="shared" si="333"/>
        <v>0</v>
      </c>
      <c r="DH672" s="115">
        <f t="shared" si="333"/>
        <v>0</v>
      </c>
      <c r="DI672" s="115">
        <f t="shared" si="333"/>
        <v>0</v>
      </c>
      <c r="DJ672" s="115">
        <f t="shared" si="333"/>
        <v>0</v>
      </c>
      <c r="DK672" s="115">
        <f t="shared" si="333"/>
        <v>0</v>
      </c>
      <c r="DL672" s="115">
        <f t="shared" si="333"/>
        <v>0</v>
      </c>
      <c r="DM672" s="115">
        <f t="shared" si="333"/>
        <v>0</v>
      </c>
      <c r="DN672" s="115">
        <f t="shared" si="333"/>
        <v>0</v>
      </c>
      <c r="DO672" s="115">
        <f t="shared" si="333"/>
        <v>0</v>
      </c>
      <c r="DP672" s="115">
        <f t="shared" si="333"/>
        <v>0</v>
      </c>
      <c r="DQ672" s="115">
        <f t="shared" si="333"/>
        <v>0</v>
      </c>
      <c r="DR672" s="115">
        <f t="shared" si="333"/>
        <v>0</v>
      </c>
      <c r="DS672" s="115">
        <f t="shared" si="333"/>
        <v>0</v>
      </c>
      <c r="DT672" s="115">
        <f t="shared" si="333"/>
        <v>0</v>
      </c>
      <c r="DU672" s="115">
        <f t="shared" si="333"/>
        <v>0</v>
      </c>
      <c r="DV672" s="115">
        <f t="shared" si="333"/>
        <v>0</v>
      </c>
      <c r="DW672" s="115">
        <f t="shared" si="333"/>
        <v>0</v>
      </c>
      <c r="DX672" s="115">
        <f t="shared" si="333"/>
        <v>0</v>
      </c>
      <c r="DY672" s="115">
        <f t="shared" si="333"/>
        <v>0</v>
      </c>
      <c r="DZ672" s="115">
        <f t="shared" si="333"/>
        <v>0</v>
      </c>
      <c r="EA672" s="115">
        <f t="shared" si="333"/>
        <v>0</v>
      </c>
      <c r="EB672" s="115">
        <f t="shared" si="333"/>
        <v>0</v>
      </c>
      <c r="EC672" s="115">
        <f t="shared" ref="EC672:FH672" si="334">SUBTOTAL(9,EC668:EC671)</f>
        <v>0</v>
      </c>
      <c r="ED672" s="115">
        <f t="shared" si="334"/>
        <v>0</v>
      </c>
      <c r="EE672" s="115">
        <f t="shared" si="334"/>
        <v>0</v>
      </c>
      <c r="EF672" s="115">
        <f t="shared" si="334"/>
        <v>0</v>
      </c>
      <c r="EG672" s="115">
        <f t="shared" si="334"/>
        <v>10169.06</v>
      </c>
      <c r="EH672" s="115">
        <f t="shared" si="334"/>
        <v>0</v>
      </c>
      <c r="EI672" s="115">
        <f t="shared" si="334"/>
        <v>0</v>
      </c>
      <c r="EJ672" s="115">
        <f t="shared" si="334"/>
        <v>0</v>
      </c>
      <c r="EK672" s="115">
        <f t="shared" si="334"/>
        <v>0</v>
      </c>
      <c r="EL672" s="115">
        <f t="shared" si="334"/>
        <v>0</v>
      </c>
      <c r="EM672" s="115">
        <f t="shared" si="334"/>
        <v>0</v>
      </c>
      <c r="EN672" s="115">
        <f t="shared" si="334"/>
        <v>0</v>
      </c>
      <c r="EO672" s="115">
        <f t="shared" si="334"/>
        <v>0</v>
      </c>
      <c r="EP672" s="115">
        <f t="shared" si="334"/>
        <v>0</v>
      </c>
      <c r="EQ672" s="115">
        <f t="shared" si="334"/>
        <v>0</v>
      </c>
      <c r="ER672" s="115">
        <f t="shared" si="334"/>
        <v>0</v>
      </c>
      <c r="ES672" s="115">
        <f t="shared" si="334"/>
        <v>0</v>
      </c>
      <c r="ET672" s="115">
        <f t="shared" si="334"/>
        <v>0</v>
      </c>
      <c r="EU672" s="115">
        <f t="shared" si="334"/>
        <v>0</v>
      </c>
      <c r="EV672" s="115">
        <f t="shared" si="334"/>
        <v>20883.009999999998</v>
      </c>
      <c r="EW672" s="115">
        <f t="shared" si="334"/>
        <v>0</v>
      </c>
      <c r="EX672" s="115">
        <f t="shared" si="334"/>
        <v>0</v>
      </c>
      <c r="EY672" s="115">
        <f t="shared" si="334"/>
        <v>0</v>
      </c>
      <c r="EZ672" s="115">
        <f t="shared" si="334"/>
        <v>0</v>
      </c>
      <c r="FA672" s="115">
        <f t="shared" si="334"/>
        <v>3612.58</v>
      </c>
      <c r="FB672" s="115">
        <f t="shared" si="334"/>
        <v>0</v>
      </c>
      <c r="FC672" s="115">
        <f t="shared" si="334"/>
        <v>0</v>
      </c>
      <c r="FD672" s="115">
        <f t="shared" si="334"/>
        <v>0</v>
      </c>
      <c r="FE672" s="115">
        <f t="shared" si="334"/>
        <v>0</v>
      </c>
      <c r="FF672" s="115">
        <f t="shared" si="334"/>
        <v>0</v>
      </c>
      <c r="FG672" s="115">
        <f t="shared" si="334"/>
        <v>0</v>
      </c>
      <c r="FH672" s="115">
        <f t="shared" si="334"/>
        <v>0</v>
      </c>
      <c r="FI672" s="115">
        <f t="shared" ref="FI672:GI672" si="335">SUBTOTAL(9,FI668:FI671)</f>
        <v>0</v>
      </c>
      <c r="FJ672" s="115">
        <f t="shared" si="335"/>
        <v>0</v>
      </c>
      <c r="FK672" s="115">
        <f t="shared" si="335"/>
        <v>0</v>
      </c>
      <c r="FL672" s="115">
        <f t="shared" si="335"/>
        <v>0</v>
      </c>
      <c r="FM672" s="115">
        <f t="shared" si="335"/>
        <v>9132</v>
      </c>
      <c r="FN672" s="115">
        <f t="shared" si="335"/>
        <v>0</v>
      </c>
      <c r="FO672" s="115">
        <f t="shared" si="335"/>
        <v>0</v>
      </c>
      <c r="FP672" s="115">
        <f t="shared" si="335"/>
        <v>0</v>
      </c>
      <c r="FQ672" s="115">
        <f t="shared" si="335"/>
        <v>0</v>
      </c>
      <c r="FR672" s="115">
        <f t="shared" si="335"/>
        <v>0</v>
      </c>
      <c r="FS672" s="115">
        <f t="shared" si="335"/>
        <v>0</v>
      </c>
      <c r="FT672" s="115">
        <f t="shared" si="335"/>
        <v>0</v>
      </c>
      <c r="FU672" s="115">
        <f t="shared" si="335"/>
        <v>0</v>
      </c>
      <c r="FV672" s="115">
        <f t="shared" si="335"/>
        <v>0</v>
      </c>
      <c r="FW672" s="115">
        <f t="shared" si="335"/>
        <v>0</v>
      </c>
      <c r="FX672" s="115">
        <f t="shared" si="335"/>
        <v>0</v>
      </c>
      <c r="FY672" s="115">
        <f t="shared" si="335"/>
        <v>0</v>
      </c>
      <c r="FZ672" s="115">
        <f t="shared" si="335"/>
        <v>0</v>
      </c>
      <c r="GA672" s="115">
        <f t="shared" si="335"/>
        <v>0</v>
      </c>
      <c r="GB672" s="115">
        <f t="shared" si="335"/>
        <v>0</v>
      </c>
      <c r="GC672" s="115">
        <f t="shared" si="335"/>
        <v>232727.43</v>
      </c>
      <c r="GD672" s="115">
        <f t="shared" si="335"/>
        <v>0</v>
      </c>
      <c r="GE672" s="115">
        <f t="shared" si="335"/>
        <v>0</v>
      </c>
      <c r="GF672" s="115">
        <f t="shared" si="335"/>
        <v>0</v>
      </c>
      <c r="GG672" s="115">
        <f t="shared" si="335"/>
        <v>0</v>
      </c>
      <c r="GH672" s="115">
        <f t="shared" si="335"/>
        <v>0</v>
      </c>
      <c r="GI672" s="115">
        <f t="shared" si="335"/>
        <v>1274312.6700000002</v>
      </c>
    </row>
    <row r="673" spans="1:191" ht="10.5" thickTop="1"/>
    <row r="674" spans="1:191" ht="10.5">
      <c r="A674" s="726" t="s">
        <v>0</v>
      </c>
      <c r="B674" s="726"/>
      <c r="C674" s="8" t="s">
        <v>236</v>
      </c>
      <c r="D674" s="7" t="s">
        <v>237</v>
      </c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  <c r="AA674" s="116"/>
      <c r="AB674" s="116"/>
      <c r="AC674" s="116"/>
      <c r="AD674" s="116"/>
      <c r="AE674" s="116"/>
      <c r="AF674" s="116"/>
      <c r="AG674" s="116"/>
      <c r="AH674" s="116"/>
      <c r="AI674" s="116"/>
      <c r="AJ674" s="116"/>
      <c r="AK674" s="116"/>
      <c r="AL674" s="116"/>
      <c r="AM674" s="116"/>
      <c r="AN674" s="116"/>
      <c r="AO674" s="116"/>
      <c r="AP674" s="116"/>
      <c r="AQ674" s="116"/>
      <c r="AR674" s="116"/>
      <c r="AS674" s="116"/>
      <c r="AT674" s="116"/>
      <c r="AU674" s="116"/>
      <c r="AV674" s="116"/>
      <c r="AW674" s="116"/>
      <c r="AX674" s="116"/>
      <c r="AY674" s="116"/>
      <c r="AZ674" s="116"/>
      <c r="BA674" s="116"/>
      <c r="BB674" s="116"/>
      <c r="BC674" s="116"/>
      <c r="BD674" s="116"/>
      <c r="BE674" s="116"/>
      <c r="BF674" s="116"/>
      <c r="BG674" s="116"/>
      <c r="BH674" s="116"/>
      <c r="BI674" s="116"/>
      <c r="BJ674" s="116"/>
      <c r="BK674" s="116"/>
      <c r="BL674" s="116"/>
      <c r="BM674" s="116"/>
      <c r="BN674" s="116"/>
      <c r="BO674" s="116"/>
      <c r="BP674" s="116"/>
      <c r="BQ674" s="116"/>
      <c r="BR674" s="116"/>
      <c r="BS674" s="116"/>
      <c r="BT674" s="116"/>
      <c r="BU674" s="116"/>
      <c r="BV674" s="116"/>
      <c r="BW674" s="116"/>
      <c r="BX674" s="116"/>
      <c r="BY674" s="116"/>
      <c r="BZ674" s="116"/>
      <c r="CA674" s="116"/>
      <c r="CB674" s="116"/>
      <c r="CC674" s="116"/>
      <c r="CD674" s="116"/>
      <c r="CE674" s="116"/>
      <c r="CF674" s="116"/>
      <c r="CG674" s="116"/>
      <c r="CH674" s="116"/>
      <c r="CI674" s="116"/>
      <c r="CJ674" s="116"/>
      <c r="CK674" s="116"/>
      <c r="CL674" s="116"/>
      <c r="CM674" s="116"/>
      <c r="CN674" s="116"/>
      <c r="CO674" s="116"/>
      <c r="CP674" s="116"/>
      <c r="CQ674" s="116"/>
      <c r="CR674" s="116"/>
      <c r="CS674" s="116"/>
      <c r="CT674" s="116"/>
      <c r="CU674" s="116"/>
      <c r="CV674" s="116"/>
      <c r="CW674" s="116"/>
      <c r="CX674" s="116"/>
      <c r="CY674" s="116"/>
      <c r="CZ674" s="116"/>
      <c r="DA674" s="116"/>
      <c r="DB674" s="116"/>
      <c r="DC674" s="116"/>
      <c r="DD674" s="116"/>
      <c r="DE674" s="116"/>
      <c r="DF674" s="116"/>
      <c r="DG674" s="116"/>
      <c r="DH674" s="116"/>
      <c r="DI674" s="116"/>
      <c r="DJ674" s="116"/>
      <c r="DK674" s="116"/>
      <c r="DL674" s="116"/>
      <c r="DM674" s="116"/>
      <c r="DN674" s="116"/>
      <c r="DO674" s="116"/>
      <c r="DP674" s="116"/>
      <c r="DQ674" s="116"/>
      <c r="DR674" s="116"/>
      <c r="DS674" s="116"/>
      <c r="DT674" s="116"/>
      <c r="DU674" s="116"/>
      <c r="DV674" s="116"/>
      <c r="DW674" s="116"/>
      <c r="DX674" s="116"/>
      <c r="DY674" s="116"/>
      <c r="DZ674" s="116"/>
      <c r="EA674" s="116"/>
      <c r="EB674" s="116"/>
      <c r="EC674" s="116"/>
      <c r="ED674" s="116"/>
      <c r="EE674" s="116"/>
      <c r="EF674" s="116"/>
      <c r="EG674" s="116"/>
      <c r="EH674" s="116"/>
      <c r="EI674" s="116"/>
      <c r="EJ674" s="116"/>
      <c r="EK674" s="116"/>
      <c r="EL674" s="116"/>
      <c r="EM674" s="116"/>
      <c r="EN674" s="116"/>
      <c r="EO674" s="116"/>
      <c r="EP674" s="116"/>
      <c r="EQ674" s="116"/>
      <c r="ER674" s="116"/>
      <c r="ES674" s="116"/>
      <c r="ET674" s="116"/>
      <c r="EU674" s="116"/>
      <c r="EV674" s="116"/>
      <c r="EW674" s="116"/>
      <c r="EX674" s="116"/>
      <c r="EY674" s="116"/>
      <c r="EZ674" s="116"/>
      <c r="FA674" s="116"/>
      <c r="FB674" s="116"/>
      <c r="FC674" s="116"/>
      <c r="FD674" s="116"/>
      <c r="FE674" s="116"/>
      <c r="FF674" s="116"/>
      <c r="FG674" s="116"/>
      <c r="FH674" s="116"/>
      <c r="FI674" s="116"/>
      <c r="FJ674" s="116"/>
      <c r="FK674" s="116"/>
      <c r="FL674" s="116"/>
      <c r="FM674" s="116"/>
      <c r="FN674" s="116"/>
      <c r="FO674" s="116"/>
      <c r="FP674" s="116"/>
      <c r="FQ674" s="116"/>
      <c r="FR674" s="116"/>
      <c r="FS674" s="116"/>
      <c r="FT674" s="116"/>
      <c r="FU674" s="116"/>
      <c r="FV674" s="116"/>
      <c r="FW674" s="116"/>
      <c r="FX674" s="116"/>
      <c r="FY674" s="116"/>
      <c r="FZ674" s="116"/>
      <c r="GA674" s="116"/>
      <c r="GB674" s="116"/>
      <c r="GC674" s="116"/>
      <c r="GD674" s="116"/>
      <c r="GE674" s="116"/>
      <c r="GF674" s="116"/>
      <c r="GG674" s="116"/>
      <c r="GH674" s="116"/>
      <c r="GI674" s="116"/>
    </row>
    <row r="675" spans="1:191">
      <c r="A675" s="727" t="s">
        <v>0</v>
      </c>
      <c r="B675" s="727"/>
      <c r="C675" s="9" t="s">
        <v>244</v>
      </c>
      <c r="D675" t="s">
        <v>245</v>
      </c>
      <c r="E675" s="113">
        <v>0</v>
      </c>
      <c r="F675" s="113">
        <v>0</v>
      </c>
      <c r="G675" s="113">
        <v>0</v>
      </c>
      <c r="H675" s="113">
        <v>155206</v>
      </c>
      <c r="I675" s="113">
        <v>0</v>
      </c>
      <c r="J675" s="113">
        <v>0</v>
      </c>
      <c r="K675" s="113">
        <v>0</v>
      </c>
      <c r="L675" s="113">
        <v>0</v>
      </c>
      <c r="M675" s="113">
        <v>0</v>
      </c>
      <c r="N675" s="113">
        <v>0</v>
      </c>
      <c r="O675" s="113">
        <v>0</v>
      </c>
      <c r="P675" s="113">
        <v>9531.93</v>
      </c>
      <c r="Q675" s="113">
        <v>87707</v>
      </c>
      <c r="R675" s="113">
        <v>0</v>
      </c>
      <c r="S675" s="113">
        <v>0</v>
      </c>
      <c r="T675" s="113">
        <v>190084.39</v>
      </c>
      <c r="U675" s="113">
        <v>0</v>
      </c>
      <c r="V675" s="113">
        <v>0</v>
      </c>
      <c r="W675" s="113">
        <v>13821</v>
      </c>
      <c r="X675" s="113">
        <v>0</v>
      </c>
      <c r="Y675" s="113">
        <v>0</v>
      </c>
      <c r="Z675" s="113">
        <v>158429</v>
      </c>
      <c r="AA675" s="113">
        <v>0</v>
      </c>
      <c r="AB675" s="113">
        <v>0</v>
      </c>
      <c r="AC675" s="113">
        <v>0</v>
      </c>
      <c r="AD675" s="113">
        <v>25358.5</v>
      </c>
      <c r="AE675" s="113">
        <v>0</v>
      </c>
      <c r="AF675" s="113">
        <v>0</v>
      </c>
      <c r="AG675" s="113">
        <v>0</v>
      </c>
      <c r="AH675" s="113">
        <v>0</v>
      </c>
      <c r="AI675" s="113">
        <v>0</v>
      </c>
      <c r="AJ675" s="113">
        <v>0</v>
      </c>
      <c r="AK675" s="113">
        <v>0</v>
      </c>
      <c r="AL675" s="113">
        <v>0</v>
      </c>
      <c r="AM675" s="113">
        <v>461368</v>
      </c>
      <c r="AN675" s="113">
        <v>0</v>
      </c>
      <c r="AO675" s="113">
        <v>85309.37</v>
      </c>
      <c r="AP675" s="113">
        <v>54453</v>
      </c>
      <c r="AQ675" s="113">
        <v>0</v>
      </c>
      <c r="AR675" s="113">
        <v>0</v>
      </c>
      <c r="AS675" s="113">
        <v>0</v>
      </c>
      <c r="AT675" s="113">
        <v>0</v>
      </c>
      <c r="AU675" s="113">
        <v>45657</v>
      </c>
      <c r="AV675" s="113">
        <v>8305.2199999999993</v>
      </c>
      <c r="AW675" s="113">
        <v>19582</v>
      </c>
      <c r="AX675" s="113">
        <v>0</v>
      </c>
      <c r="AY675" s="113">
        <v>0</v>
      </c>
      <c r="AZ675" s="113">
        <v>0</v>
      </c>
      <c r="BA675" s="113">
        <v>0</v>
      </c>
      <c r="BB675" s="113">
        <v>0</v>
      </c>
      <c r="BC675" s="113">
        <v>0</v>
      </c>
      <c r="BD675" s="113">
        <v>0</v>
      </c>
      <c r="BE675" s="113">
        <v>30334.04</v>
      </c>
      <c r="BF675" s="113">
        <v>0</v>
      </c>
      <c r="BG675" s="113">
        <v>0</v>
      </c>
      <c r="BH675" s="113">
        <v>123064.8</v>
      </c>
      <c r="BI675" s="113">
        <v>0</v>
      </c>
      <c r="BJ675" s="113">
        <v>0</v>
      </c>
      <c r="BK675" s="113">
        <v>0</v>
      </c>
      <c r="BL675" s="113">
        <v>10839</v>
      </c>
      <c r="BM675" s="113">
        <v>31237</v>
      </c>
      <c r="BN675" s="113">
        <v>0</v>
      </c>
      <c r="BO675" s="113">
        <v>0</v>
      </c>
      <c r="BP675" s="113">
        <v>0</v>
      </c>
      <c r="BQ675" s="113">
        <v>0</v>
      </c>
      <c r="BR675" s="113">
        <v>8504</v>
      </c>
      <c r="BS675" s="113">
        <v>0</v>
      </c>
      <c r="BT675" s="113">
        <v>0</v>
      </c>
      <c r="BU675" s="113">
        <v>0</v>
      </c>
      <c r="BV675" s="113">
        <v>1952744.52</v>
      </c>
      <c r="BW675" s="113">
        <v>17922.73</v>
      </c>
      <c r="BX675" s="113">
        <v>43076</v>
      </c>
      <c r="BY675" s="113">
        <v>10321</v>
      </c>
      <c r="BZ675" s="113">
        <v>0</v>
      </c>
      <c r="CA675" s="113">
        <v>0</v>
      </c>
      <c r="CB675" s="113">
        <v>730373.07</v>
      </c>
      <c r="CC675" s="113">
        <v>16645</v>
      </c>
      <c r="CD675" s="113">
        <v>0</v>
      </c>
      <c r="CE675" s="113">
        <v>71802.59</v>
      </c>
      <c r="CF675" s="113">
        <v>0</v>
      </c>
      <c r="CG675" s="113">
        <v>29118.38</v>
      </c>
      <c r="CH675" s="113">
        <v>0</v>
      </c>
      <c r="CI675" s="113">
        <v>0</v>
      </c>
      <c r="CJ675" s="113">
        <v>0</v>
      </c>
      <c r="CK675" s="113">
        <v>0</v>
      </c>
      <c r="CL675" s="113">
        <v>0</v>
      </c>
      <c r="CM675" s="113">
        <v>0</v>
      </c>
      <c r="CN675" s="113">
        <v>0</v>
      </c>
      <c r="CO675" s="113">
        <v>17689.32</v>
      </c>
      <c r="CP675" s="113">
        <v>54965</v>
      </c>
      <c r="CQ675" s="113">
        <v>0</v>
      </c>
      <c r="CR675" s="113">
        <v>0</v>
      </c>
      <c r="CS675" s="113">
        <v>0</v>
      </c>
      <c r="CT675" s="113">
        <v>0</v>
      </c>
      <c r="CU675" s="113">
        <v>0</v>
      </c>
      <c r="CV675" s="113">
        <v>0</v>
      </c>
      <c r="CW675" s="113">
        <v>0</v>
      </c>
      <c r="CX675" s="113">
        <v>0</v>
      </c>
      <c r="CY675" s="113">
        <v>0</v>
      </c>
      <c r="CZ675" s="113">
        <v>205065.26</v>
      </c>
      <c r="DA675" s="113">
        <v>0</v>
      </c>
      <c r="DB675" s="113">
        <v>6146</v>
      </c>
      <c r="DC675" s="113">
        <v>12883</v>
      </c>
      <c r="DD675" s="113">
        <v>23011</v>
      </c>
      <c r="DE675" s="113">
        <v>3335</v>
      </c>
      <c r="DF675" s="113">
        <v>0</v>
      </c>
      <c r="DG675" s="113">
        <v>0</v>
      </c>
      <c r="DH675" s="113">
        <v>0</v>
      </c>
      <c r="DI675" s="113">
        <v>13457.83</v>
      </c>
      <c r="DJ675" s="113">
        <v>46740</v>
      </c>
      <c r="DK675" s="113">
        <v>0</v>
      </c>
      <c r="DL675" s="113">
        <v>0</v>
      </c>
      <c r="DM675" s="113">
        <v>305328</v>
      </c>
      <c r="DN675" s="113">
        <v>35332.47</v>
      </c>
      <c r="DO675" s="113">
        <v>0</v>
      </c>
      <c r="DP675" s="113">
        <v>71360</v>
      </c>
      <c r="DQ675" s="113">
        <v>0</v>
      </c>
      <c r="DR675" s="113">
        <v>0</v>
      </c>
      <c r="DS675" s="113">
        <v>0</v>
      </c>
      <c r="DT675" s="113">
        <v>0</v>
      </c>
      <c r="DU675" s="113">
        <v>0</v>
      </c>
      <c r="DV675" s="113">
        <v>0</v>
      </c>
      <c r="DW675" s="113">
        <v>0</v>
      </c>
      <c r="DX675" s="113">
        <v>0</v>
      </c>
      <c r="DY675" s="113">
        <v>0</v>
      </c>
      <c r="DZ675" s="113">
        <v>0</v>
      </c>
      <c r="EA675" s="113">
        <v>0</v>
      </c>
      <c r="EB675" s="113">
        <v>4044</v>
      </c>
      <c r="EC675" s="113">
        <v>0</v>
      </c>
      <c r="ED675" s="113">
        <v>0</v>
      </c>
      <c r="EE675" s="113">
        <v>0</v>
      </c>
      <c r="EF675" s="113">
        <v>0</v>
      </c>
      <c r="EG675" s="113">
        <v>0</v>
      </c>
      <c r="EH675" s="113">
        <v>0</v>
      </c>
      <c r="EI675" s="113">
        <v>0</v>
      </c>
      <c r="EJ675" s="113">
        <v>0</v>
      </c>
      <c r="EK675" s="113">
        <v>0</v>
      </c>
      <c r="EL675" s="113">
        <v>0</v>
      </c>
      <c r="EM675" s="113">
        <v>0</v>
      </c>
      <c r="EN675" s="113">
        <v>0</v>
      </c>
      <c r="EO675" s="113">
        <v>0</v>
      </c>
      <c r="EP675" s="113">
        <v>386087.86</v>
      </c>
      <c r="EQ675" s="113">
        <v>660362.05000000005</v>
      </c>
      <c r="ER675" s="113">
        <v>3430.57</v>
      </c>
      <c r="ES675" s="113">
        <v>0</v>
      </c>
      <c r="ET675" s="113">
        <v>0</v>
      </c>
      <c r="EU675" s="113">
        <v>4230.0600000000004</v>
      </c>
      <c r="EV675" s="113">
        <v>0</v>
      </c>
      <c r="EW675" s="113">
        <v>1986.94</v>
      </c>
      <c r="EX675" s="113">
        <v>0</v>
      </c>
      <c r="EY675" s="113">
        <v>9469</v>
      </c>
      <c r="EZ675" s="113">
        <v>0</v>
      </c>
      <c r="FA675" s="113">
        <v>4397.95</v>
      </c>
      <c r="FB675" s="113">
        <v>7090</v>
      </c>
      <c r="FC675" s="113">
        <v>0</v>
      </c>
      <c r="FD675" s="113">
        <v>53107.5</v>
      </c>
      <c r="FE675" s="113">
        <v>0</v>
      </c>
      <c r="FF675" s="113">
        <v>0</v>
      </c>
      <c r="FG675" s="113">
        <v>4542</v>
      </c>
      <c r="FH675" s="113">
        <v>0</v>
      </c>
      <c r="FI675" s="113">
        <v>0</v>
      </c>
      <c r="FJ675" s="113">
        <v>0</v>
      </c>
      <c r="FK675" s="113">
        <v>2648.2</v>
      </c>
      <c r="FL675" s="113">
        <v>0</v>
      </c>
      <c r="FM675" s="113">
        <v>0</v>
      </c>
      <c r="FN675" s="113">
        <v>0</v>
      </c>
      <c r="FO675" s="113">
        <v>0</v>
      </c>
      <c r="FP675" s="113">
        <v>0</v>
      </c>
      <c r="FQ675" s="113">
        <v>0</v>
      </c>
      <c r="FR675" s="113">
        <v>0</v>
      </c>
      <c r="FS675" s="113">
        <v>0</v>
      </c>
      <c r="FT675" s="113">
        <v>0</v>
      </c>
      <c r="FU675" s="113">
        <v>0</v>
      </c>
      <c r="FV675" s="113">
        <v>0</v>
      </c>
      <c r="FW675" s="113">
        <v>0</v>
      </c>
      <c r="FX675" s="113">
        <v>0</v>
      </c>
      <c r="FY675" s="113">
        <v>0</v>
      </c>
      <c r="FZ675" s="113">
        <v>0</v>
      </c>
      <c r="GA675" s="113">
        <v>0</v>
      </c>
      <c r="GB675" s="113">
        <v>0</v>
      </c>
      <c r="GC675" s="113">
        <v>0</v>
      </c>
      <c r="GD675" s="113">
        <v>0</v>
      </c>
      <c r="GE675" s="113">
        <v>0</v>
      </c>
      <c r="GF675" s="113">
        <v>0</v>
      </c>
      <c r="GG675" s="113">
        <v>0</v>
      </c>
      <c r="GH675" s="113">
        <v>8089.45</v>
      </c>
      <c r="GI675" s="113">
        <f>SUM(E675:GH675)</f>
        <v>6335593.0000000009</v>
      </c>
    </row>
    <row r="676" spans="1:191">
      <c r="A676" s="727" t="s">
        <v>0</v>
      </c>
      <c r="B676" s="727"/>
      <c r="C676" s="9" t="s">
        <v>541</v>
      </c>
      <c r="D676" t="s">
        <v>542</v>
      </c>
      <c r="E676" s="113">
        <v>0</v>
      </c>
      <c r="F676" s="113">
        <v>0</v>
      </c>
      <c r="G676" s="113">
        <v>8580</v>
      </c>
      <c r="H676" s="113">
        <v>0</v>
      </c>
      <c r="I676" s="113">
        <v>0</v>
      </c>
      <c r="J676" s="113">
        <v>4949.8999999999996</v>
      </c>
      <c r="K676" s="113">
        <v>0</v>
      </c>
      <c r="L676" s="113">
        <v>0</v>
      </c>
      <c r="M676" s="113">
        <v>0</v>
      </c>
      <c r="N676" s="113">
        <v>0</v>
      </c>
      <c r="O676" s="113">
        <v>0</v>
      </c>
      <c r="P676" s="113">
        <v>0</v>
      </c>
      <c r="Q676" s="113">
        <v>0</v>
      </c>
      <c r="R676" s="113">
        <v>12679</v>
      </c>
      <c r="S676" s="113">
        <v>0</v>
      </c>
      <c r="T676" s="113">
        <v>0</v>
      </c>
      <c r="U676" s="113">
        <v>0</v>
      </c>
      <c r="V676" s="113">
        <v>0</v>
      </c>
      <c r="W676" s="113">
        <v>0</v>
      </c>
      <c r="X676" s="113">
        <v>165890</v>
      </c>
      <c r="Y676" s="113">
        <v>0</v>
      </c>
      <c r="Z676" s="113">
        <v>435195.8</v>
      </c>
      <c r="AA676" s="113">
        <v>1296.0899999999999</v>
      </c>
      <c r="AB676" s="113">
        <v>31231.65</v>
      </c>
      <c r="AC676" s="113">
        <v>0</v>
      </c>
      <c r="AD676" s="113">
        <v>0</v>
      </c>
      <c r="AE676" s="113">
        <v>0</v>
      </c>
      <c r="AF676" s="113">
        <v>787933.58</v>
      </c>
      <c r="AG676" s="113">
        <v>0</v>
      </c>
      <c r="AH676" s="113">
        <v>0</v>
      </c>
      <c r="AI676" s="113">
        <v>0</v>
      </c>
      <c r="AJ676" s="113">
        <v>36096.089999999997</v>
      </c>
      <c r="AK676" s="113">
        <v>18921.3</v>
      </c>
      <c r="AL676" s="113">
        <v>0</v>
      </c>
      <c r="AM676" s="113">
        <v>0</v>
      </c>
      <c r="AN676" s="113">
        <v>0</v>
      </c>
      <c r="AO676" s="113">
        <v>0</v>
      </c>
      <c r="AP676" s="113">
        <v>0</v>
      </c>
      <c r="AQ676" s="113">
        <v>0</v>
      </c>
      <c r="AR676" s="113">
        <v>18249.73</v>
      </c>
      <c r="AS676" s="113">
        <v>0</v>
      </c>
      <c r="AT676" s="113">
        <v>0</v>
      </c>
      <c r="AU676" s="113">
        <v>0</v>
      </c>
      <c r="AV676" s="113">
        <v>0</v>
      </c>
      <c r="AW676" s="113">
        <v>0</v>
      </c>
      <c r="AX676" s="113">
        <v>0</v>
      </c>
      <c r="AY676" s="113">
        <v>0</v>
      </c>
      <c r="AZ676" s="113">
        <v>12973.07</v>
      </c>
      <c r="BA676" s="113">
        <v>9937</v>
      </c>
      <c r="BB676" s="113">
        <v>1588502.42</v>
      </c>
      <c r="BC676" s="113">
        <v>17999.29</v>
      </c>
      <c r="BD676" s="113">
        <v>0</v>
      </c>
      <c r="BE676" s="113">
        <v>3639.67</v>
      </c>
      <c r="BF676" s="113">
        <v>170255.99</v>
      </c>
      <c r="BG676" s="113">
        <v>198068.63</v>
      </c>
      <c r="BH676" s="113">
        <v>0</v>
      </c>
      <c r="BI676" s="113">
        <v>1402.08</v>
      </c>
      <c r="BJ676" s="113">
        <v>212965</v>
      </c>
      <c r="BK676" s="113">
        <v>0</v>
      </c>
      <c r="BL676" s="113">
        <v>0</v>
      </c>
      <c r="BM676" s="113">
        <v>0</v>
      </c>
      <c r="BN676" s="113">
        <v>394</v>
      </c>
      <c r="BO676" s="113">
        <v>0</v>
      </c>
      <c r="BP676" s="113">
        <v>4334.41</v>
      </c>
      <c r="BQ676" s="113">
        <v>0</v>
      </c>
      <c r="BR676" s="113">
        <v>0</v>
      </c>
      <c r="BS676" s="113">
        <v>0</v>
      </c>
      <c r="BT676" s="113">
        <v>0</v>
      </c>
      <c r="BU676" s="113">
        <v>0</v>
      </c>
      <c r="BV676" s="113">
        <v>0</v>
      </c>
      <c r="BW676" s="113">
        <v>0</v>
      </c>
      <c r="BX676" s="113">
        <v>0</v>
      </c>
      <c r="BY676" s="113">
        <v>0</v>
      </c>
      <c r="BZ676" s="113">
        <v>0</v>
      </c>
      <c r="CA676" s="113">
        <v>0</v>
      </c>
      <c r="CB676" s="113">
        <v>0</v>
      </c>
      <c r="CC676" s="113">
        <v>0</v>
      </c>
      <c r="CD676" s="113">
        <v>0</v>
      </c>
      <c r="CE676" s="113">
        <v>0</v>
      </c>
      <c r="CF676" s="113">
        <v>0</v>
      </c>
      <c r="CG676" s="113">
        <v>0</v>
      </c>
      <c r="CH676" s="113">
        <v>0</v>
      </c>
      <c r="CI676" s="113">
        <v>0</v>
      </c>
      <c r="CJ676" s="113">
        <v>0</v>
      </c>
      <c r="CK676" s="113">
        <v>0</v>
      </c>
      <c r="CL676" s="113">
        <v>0</v>
      </c>
      <c r="CM676" s="113">
        <v>0</v>
      </c>
      <c r="CN676" s="113">
        <v>0</v>
      </c>
      <c r="CO676" s="113">
        <v>16508.09</v>
      </c>
      <c r="CP676" s="113">
        <v>0</v>
      </c>
      <c r="CQ676" s="113">
        <v>0</v>
      </c>
      <c r="CR676" s="113">
        <v>0</v>
      </c>
      <c r="CS676" s="113">
        <v>9756.7999999999993</v>
      </c>
      <c r="CT676" s="113">
        <v>0</v>
      </c>
      <c r="CU676" s="113">
        <v>70196</v>
      </c>
      <c r="CV676" s="113">
        <v>0</v>
      </c>
      <c r="CW676" s="113">
        <v>8391.02</v>
      </c>
      <c r="CX676" s="113">
        <v>35166</v>
      </c>
      <c r="CY676" s="113">
        <v>0</v>
      </c>
      <c r="CZ676" s="113">
        <v>0</v>
      </c>
      <c r="DA676" s="113">
        <v>98955.44</v>
      </c>
      <c r="DB676" s="113">
        <v>5866</v>
      </c>
      <c r="DC676" s="113">
        <v>0</v>
      </c>
      <c r="DD676" s="113">
        <v>27746.77</v>
      </c>
      <c r="DE676" s="113">
        <v>0</v>
      </c>
      <c r="DF676" s="113">
        <v>0</v>
      </c>
      <c r="DG676" s="113">
        <v>0</v>
      </c>
      <c r="DH676" s="113">
        <v>805276.63</v>
      </c>
      <c r="DI676" s="113">
        <v>0</v>
      </c>
      <c r="DJ676" s="113">
        <v>0</v>
      </c>
      <c r="DK676" s="113">
        <v>45600</v>
      </c>
      <c r="DL676" s="113">
        <v>1447</v>
      </c>
      <c r="DM676" s="113">
        <v>220.46</v>
      </c>
      <c r="DN676" s="113">
        <v>0</v>
      </c>
      <c r="DO676" s="113">
        <v>54458.720000000001</v>
      </c>
      <c r="DP676" s="113">
        <v>0</v>
      </c>
      <c r="DQ676" s="113">
        <v>0</v>
      </c>
      <c r="DR676" s="113">
        <v>0</v>
      </c>
      <c r="DS676" s="113">
        <v>0</v>
      </c>
      <c r="DT676" s="113">
        <v>0</v>
      </c>
      <c r="DU676" s="113">
        <v>0</v>
      </c>
      <c r="DV676" s="113">
        <v>0</v>
      </c>
      <c r="DW676" s="113">
        <v>0</v>
      </c>
      <c r="DX676" s="113">
        <v>25724.53</v>
      </c>
      <c r="DY676" s="113">
        <v>0</v>
      </c>
      <c r="DZ676" s="113">
        <v>0</v>
      </c>
      <c r="EA676" s="113">
        <v>0</v>
      </c>
      <c r="EB676" s="113">
        <v>2817</v>
      </c>
      <c r="EC676" s="113">
        <v>27754.65</v>
      </c>
      <c r="ED676" s="113">
        <v>0</v>
      </c>
      <c r="EE676" s="113">
        <v>59843</v>
      </c>
      <c r="EF676" s="113">
        <v>0</v>
      </c>
      <c r="EG676" s="113">
        <v>0</v>
      </c>
      <c r="EH676" s="113">
        <v>0</v>
      </c>
      <c r="EI676" s="113">
        <v>0</v>
      </c>
      <c r="EJ676" s="113">
        <v>124875</v>
      </c>
      <c r="EK676" s="113">
        <v>117937</v>
      </c>
      <c r="EL676" s="113">
        <v>0</v>
      </c>
      <c r="EM676" s="113">
        <v>0</v>
      </c>
      <c r="EN676" s="113">
        <v>0</v>
      </c>
      <c r="EO676" s="113">
        <v>5242.72</v>
      </c>
      <c r="EP676" s="113">
        <v>0</v>
      </c>
      <c r="EQ676" s="113">
        <v>0</v>
      </c>
      <c r="ER676" s="113">
        <v>0</v>
      </c>
      <c r="ES676" s="113">
        <v>4776</v>
      </c>
      <c r="ET676" s="113">
        <v>0</v>
      </c>
      <c r="EU676" s="113">
        <v>0</v>
      </c>
      <c r="EV676" s="113">
        <v>0</v>
      </c>
      <c r="EW676" s="113">
        <v>0</v>
      </c>
      <c r="EX676" s="113">
        <v>0</v>
      </c>
      <c r="EY676" s="113">
        <v>0</v>
      </c>
      <c r="EZ676" s="113">
        <v>0</v>
      </c>
      <c r="FA676" s="113">
        <v>0</v>
      </c>
      <c r="FB676" s="113">
        <v>0</v>
      </c>
      <c r="FC676" s="113">
        <v>0</v>
      </c>
      <c r="FD676" s="113">
        <v>6588</v>
      </c>
      <c r="FE676" s="113">
        <v>0</v>
      </c>
      <c r="FF676" s="113">
        <v>1778</v>
      </c>
      <c r="FG676" s="113">
        <v>0</v>
      </c>
      <c r="FH676" s="113">
        <v>5191</v>
      </c>
      <c r="FI676" s="113">
        <v>4879</v>
      </c>
      <c r="FJ676" s="113">
        <v>0</v>
      </c>
      <c r="FK676" s="113">
        <v>0</v>
      </c>
      <c r="FL676" s="113">
        <v>0</v>
      </c>
      <c r="FM676" s="113">
        <v>0</v>
      </c>
      <c r="FN676" s="113">
        <v>19969.64</v>
      </c>
      <c r="FO676" s="113">
        <v>0</v>
      </c>
      <c r="FP676" s="113">
        <v>0</v>
      </c>
      <c r="FQ676" s="113">
        <v>0</v>
      </c>
      <c r="FR676" s="113">
        <v>0</v>
      </c>
      <c r="FS676" s="113">
        <v>0</v>
      </c>
      <c r="FT676" s="113">
        <v>0</v>
      </c>
      <c r="FU676" s="113">
        <v>0</v>
      </c>
      <c r="FV676" s="113">
        <v>1910</v>
      </c>
      <c r="FW676" s="113">
        <v>0</v>
      </c>
      <c r="FX676" s="113">
        <v>0</v>
      </c>
      <c r="FY676" s="113">
        <v>11264.55</v>
      </c>
      <c r="FZ676" s="113">
        <v>0</v>
      </c>
      <c r="GA676" s="113">
        <v>8601.65</v>
      </c>
      <c r="GB676" s="113">
        <v>5699</v>
      </c>
      <c r="GC676" s="113">
        <v>0</v>
      </c>
      <c r="GD676" s="113">
        <v>0</v>
      </c>
      <c r="GE676" s="113">
        <v>6272.24</v>
      </c>
      <c r="GF676" s="113">
        <v>0</v>
      </c>
      <c r="GG676" s="113">
        <v>0</v>
      </c>
      <c r="GH676" s="113">
        <v>0</v>
      </c>
      <c r="GI676" s="113">
        <f>SUM(E676:GH676)</f>
        <v>5362206.6100000003</v>
      </c>
    </row>
    <row r="677" spans="1:191" ht="11" thickBot="1">
      <c r="A677" s="725" t="s">
        <v>0</v>
      </c>
      <c r="B677" s="725"/>
      <c r="C677" s="11" t="s">
        <v>236</v>
      </c>
      <c r="D677" s="10" t="s">
        <v>258</v>
      </c>
      <c r="E677" s="115">
        <f t="shared" ref="E677:AJ677" si="336">SUBTOTAL(9,E674:E676)</f>
        <v>0</v>
      </c>
      <c r="F677" s="115">
        <f t="shared" si="336"/>
        <v>0</v>
      </c>
      <c r="G677" s="115">
        <f t="shared" si="336"/>
        <v>8580</v>
      </c>
      <c r="H677" s="115">
        <f t="shared" si="336"/>
        <v>155206</v>
      </c>
      <c r="I677" s="115">
        <f t="shared" si="336"/>
        <v>0</v>
      </c>
      <c r="J677" s="115">
        <f t="shared" si="336"/>
        <v>4949.8999999999996</v>
      </c>
      <c r="K677" s="115">
        <f t="shared" si="336"/>
        <v>0</v>
      </c>
      <c r="L677" s="115">
        <f t="shared" si="336"/>
        <v>0</v>
      </c>
      <c r="M677" s="115">
        <f t="shared" si="336"/>
        <v>0</v>
      </c>
      <c r="N677" s="115">
        <f t="shared" si="336"/>
        <v>0</v>
      </c>
      <c r="O677" s="115">
        <f t="shared" si="336"/>
        <v>0</v>
      </c>
      <c r="P677" s="115">
        <f t="shared" si="336"/>
        <v>9531.93</v>
      </c>
      <c r="Q677" s="115">
        <f t="shared" si="336"/>
        <v>87707</v>
      </c>
      <c r="R677" s="115">
        <f t="shared" si="336"/>
        <v>12679</v>
      </c>
      <c r="S677" s="115">
        <f t="shared" si="336"/>
        <v>0</v>
      </c>
      <c r="T677" s="115">
        <f t="shared" si="336"/>
        <v>190084.39</v>
      </c>
      <c r="U677" s="115">
        <f t="shared" si="336"/>
        <v>0</v>
      </c>
      <c r="V677" s="115">
        <f t="shared" si="336"/>
        <v>0</v>
      </c>
      <c r="W677" s="115">
        <f t="shared" si="336"/>
        <v>13821</v>
      </c>
      <c r="X677" s="115">
        <f t="shared" si="336"/>
        <v>165890</v>
      </c>
      <c r="Y677" s="115">
        <f t="shared" si="336"/>
        <v>0</v>
      </c>
      <c r="Z677" s="115">
        <f t="shared" si="336"/>
        <v>593624.80000000005</v>
      </c>
      <c r="AA677" s="115">
        <f t="shared" si="336"/>
        <v>1296.0899999999999</v>
      </c>
      <c r="AB677" s="115">
        <f t="shared" si="336"/>
        <v>31231.65</v>
      </c>
      <c r="AC677" s="115">
        <f t="shared" si="336"/>
        <v>0</v>
      </c>
      <c r="AD677" s="115">
        <f t="shared" si="336"/>
        <v>25358.5</v>
      </c>
      <c r="AE677" s="115">
        <f t="shared" si="336"/>
        <v>0</v>
      </c>
      <c r="AF677" s="115">
        <f t="shared" si="336"/>
        <v>787933.58</v>
      </c>
      <c r="AG677" s="115">
        <f t="shared" si="336"/>
        <v>0</v>
      </c>
      <c r="AH677" s="115">
        <f t="shared" si="336"/>
        <v>0</v>
      </c>
      <c r="AI677" s="115">
        <f t="shared" si="336"/>
        <v>0</v>
      </c>
      <c r="AJ677" s="115">
        <f t="shared" si="336"/>
        <v>36096.089999999997</v>
      </c>
      <c r="AK677" s="115">
        <f t="shared" ref="AK677:BP677" si="337">SUBTOTAL(9,AK674:AK676)</f>
        <v>18921.3</v>
      </c>
      <c r="AL677" s="115">
        <f t="shared" si="337"/>
        <v>0</v>
      </c>
      <c r="AM677" s="115">
        <f t="shared" si="337"/>
        <v>461368</v>
      </c>
      <c r="AN677" s="115">
        <f t="shared" si="337"/>
        <v>0</v>
      </c>
      <c r="AO677" s="115">
        <f t="shared" si="337"/>
        <v>85309.37</v>
      </c>
      <c r="AP677" s="115">
        <f t="shared" si="337"/>
        <v>54453</v>
      </c>
      <c r="AQ677" s="115">
        <f t="shared" si="337"/>
        <v>0</v>
      </c>
      <c r="AR677" s="115">
        <f t="shared" si="337"/>
        <v>18249.73</v>
      </c>
      <c r="AS677" s="115">
        <f t="shared" si="337"/>
        <v>0</v>
      </c>
      <c r="AT677" s="115">
        <f t="shared" si="337"/>
        <v>0</v>
      </c>
      <c r="AU677" s="115">
        <f t="shared" si="337"/>
        <v>45657</v>
      </c>
      <c r="AV677" s="115">
        <f t="shared" si="337"/>
        <v>8305.2199999999993</v>
      </c>
      <c r="AW677" s="115">
        <f t="shared" si="337"/>
        <v>19582</v>
      </c>
      <c r="AX677" s="115">
        <f t="shared" si="337"/>
        <v>0</v>
      </c>
      <c r="AY677" s="115">
        <f t="shared" si="337"/>
        <v>0</v>
      </c>
      <c r="AZ677" s="115">
        <f t="shared" si="337"/>
        <v>12973.07</v>
      </c>
      <c r="BA677" s="115">
        <f t="shared" si="337"/>
        <v>9937</v>
      </c>
      <c r="BB677" s="115">
        <f t="shared" si="337"/>
        <v>1588502.42</v>
      </c>
      <c r="BC677" s="115">
        <f t="shared" si="337"/>
        <v>17999.29</v>
      </c>
      <c r="BD677" s="115">
        <f t="shared" si="337"/>
        <v>0</v>
      </c>
      <c r="BE677" s="115">
        <f t="shared" si="337"/>
        <v>33973.71</v>
      </c>
      <c r="BF677" s="115">
        <f t="shared" si="337"/>
        <v>170255.99</v>
      </c>
      <c r="BG677" s="115">
        <f t="shared" si="337"/>
        <v>198068.63</v>
      </c>
      <c r="BH677" s="115">
        <f t="shared" si="337"/>
        <v>123064.8</v>
      </c>
      <c r="BI677" s="115">
        <f t="shared" si="337"/>
        <v>1402.08</v>
      </c>
      <c r="BJ677" s="115">
        <f t="shared" si="337"/>
        <v>212965</v>
      </c>
      <c r="BK677" s="115">
        <f t="shared" si="337"/>
        <v>0</v>
      </c>
      <c r="BL677" s="115">
        <f t="shared" si="337"/>
        <v>10839</v>
      </c>
      <c r="BM677" s="115">
        <f t="shared" si="337"/>
        <v>31237</v>
      </c>
      <c r="BN677" s="115">
        <f t="shared" si="337"/>
        <v>394</v>
      </c>
      <c r="BO677" s="115">
        <f t="shared" si="337"/>
        <v>0</v>
      </c>
      <c r="BP677" s="115">
        <f t="shared" si="337"/>
        <v>4334.41</v>
      </c>
      <c r="BQ677" s="115">
        <f t="shared" ref="BQ677:CV677" si="338">SUBTOTAL(9,BQ674:BQ676)</f>
        <v>0</v>
      </c>
      <c r="BR677" s="115">
        <f t="shared" si="338"/>
        <v>8504</v>
      </c>
      <c r="BS677" s="115">
        <f t="shared" si="338"/>
        <v>0</v>
      </c>
      <c r="BT677" s="115">
        <f t="shared" si="338"/>
        <v>0</v>
      </c>
      <c r="BU677" s="115">
        <f t="shared" si="338"/>
        <v>0</v>
      </c>
      <c r="BV677" s="115">
        <f t="shared" si="338"/>
        <v>1952744.52</v>
      </c>
      <c r="BW677" s="115">
        <f t="shared" si="338"/>
        <v>17922.73</v>
      </c>
      <c r="BX677" s="115">
        <f t="shared" si="338"/>
        <v>43076</v>
      </c>
      <c r="BY677" s="115">
        <f t="shared" si="338"/>
        <v>10321</v>
      </c>
      <c r="BZ677" s="115">
        <f t="shared" si="338"/>
        <v>0</v>
      </c>
      <c r="CA677" s="115">
        <f t="shared" si="338"/>
        <v>0</v>
      </c>
      <c r="CB677" s="115">
        <f t="shared" si="338"/>
        <v>730373.07</v>
      </c>
      <c r="CC677" s="115">
        <f t="shared" si="338"/>
        <v>16645</v>
      </c>
      <c r="CD677" s="115">
        <f t="shared" si="338"/>
        <v>0</v>
      </c>
      <c r="CE677" s="115">
        <f t="shared" si="338"/>
        <v>71802.59</v>
      </c>
      <c r="CF677" s="115">
        <f t="shared" si="338"/>
        <v>0</v>
      </c>
      <c r="CG677" s="115">
        <f t="shared" si="338"/>
        <v>29118.38</v>
      </c>
      <c r="CH677" s="115">
        <f t="shared" si="338"/>
        <v>0</v>
      </c>
      <c r="CI677" s="115">
        <f t="shared" si="338"/>
        <v>0</v>
      </c>
      <c r="CJ677" s="115">
        <f t="shared" si="338"/>
        <v>0</v>
      </c>
      <c r="CK677" s="115">
        <f t="shared" si="338"/>
        <v>0</v>
      </c>
      <c r="CL677" s="115">
        <f t="shared" si="338"/>
        <v>0</v>
      </c>
      <c r="CM677" s="115">
        <f t="shared" si="338"/>
        <v>0</v>
      </c>
      <c r="CN677" s="115">
        <f t="shared" si="338"/>
        <v>0</v>
      </c>
      <c r="CO677" s="115">
        <f t="shared" si="338"/>
        <v>34197.410000000003</v>
      </c>
      <c r="CP677" s="115">
        <f t="shared" si="338"/>
        <v>54965</v>
      </c>
      <c r="CQ677" s="115">
        <f t="shared" si="338"/>
        <v>0</v>
      </c>
      <c r="CR677" s="115">
        <f t="shared" si="338"/>
        <v>0</v>
      </c>
      <c r="CS677" s="115">
        <f t="shared" si="338"/>
        <v>9756.7999999999993</v>
      </c>
      <c r="CT677" s="115">
        <f t="shared" si="338"/>
        <v>0</v>
      </c>
      <c r="CU677" s="115">
        <f t="shared" si="338"/>
        <v>70196</v>
      </c>
      <c r="CV677" s="115">
        <f t="shared" si="338"/>
        <v>0</v>
      </c>
      <c r="CW677" s="115">
        <f t="shared" ref="CW677:EB677" si="339">SUBTOTAL(9,CW674:CW676)</f>
        <v>8391.02</v>
      </c>
      <c r="CX677" s="115">
        <f t="shared" si="339"/>
        <v>35166</v>
      </c>
      <c r="CY677" s="115">
        <f t="shared" si="339"/>
        <v>0</v>
      </c>
      <c r="CZ677" s="115">
        <f t="shared" si="339"/>
        <v>205065.26</v>
      </c>
      <c r="DA677" s="115">
        <f t="shared" si="339"/>
        <v>98955.44</v>
      </c>
      <c r="DB677" s="115">
        <f t="shared" si="339"/>
        <v>12012</v>
      </c>
      <c r="DC677" s="115">
        <f t="shared" si="339"/>
        <v>12883</v>
      </c>
      <c r="DD677" s="115">
        <f t="shared" si="339"/>
        <v>50757.770000000004</v>
      </c>
      <c r="DE677" s="115">
        <f t="shared" si="339"/>
        <v>3335</v>
      </c>
      <c r="DF677" s="115">
        <f t="shared" si="339"/>
        <v>0</v>
      </c>
      <c r="DG677" s="115">
        <f t="shared" si="339"/>
        <v>0</v>
      </c>
      <c r="DH677" s="115">
        <f t="shared" si="339"/>
        <v>805276.63</v>
      </c>
      <c r="DI677" s="115">
        <f t="shared" si="339"/>
        <v>13457.83</v>
      </c>
      <c r="DJ677" s="115">
        <f t="shared" si="339"/>
        <v>46740</v>
      </c>
      <c r="DK677" s="115">
        <f t="shared" si="339"/>
        <v>45600</v>
      </c>
      <c r="DL677" s="115">
        <f t="shared" si="339"/>
        <v>1447</v>
      </c>
      <c r="DM677" s="115">
        <f t="shared" si="339"/>
        <v>305548.46000000002</v>
      </c>
      <c r="DN677" s="115">
        <f t="shared" si="339"/>
        <v>35332.47</v>
      </c>
      <c r="DO677" s="115">
        <f t="shared" si="339"/>
        <v>54458.720000000001</v>
      </c>
      <c r="DP677" s="115">
        <f t="shared" si="339"/>
        <v>71360</v>
      </c>
      <c r="DQ677" s="115">
        <f t="shared" si="339"/>
        <v>0</v>
      </c>
      <c r="DR677" s="115">
        <f t="shared" si="339"/>
        <v>0</v>
      </c>
      <c r="DS677" s="115">
        <f t="shared" si="339"/>
        <v>0</v>
      </c>
      <c r="DT677" s="115">
        <f t="shared" si="339"/>
        <v>0</v>
      </c>
      <c r="DU677" s="115">
        <f t="shared" si="339"/>
        <v>0</v>
      </c>
      <c r="DV677" s="115">
        <f t="shared" si="339"/>
        <v>0</v>
      </c>
      <c r="DW677" s="115">
        <f t="shared" si="339"/>
        <v>0</v>
      </c>
      <c r="DX677" s="115">
        <f t="shared" si="339"/>
        <v>25724.53</v>
      </c>
      <c r="DY677" s="115">
        <f t="shared" si="339"/>
        <v>0</v>
      </c>
      <c r="DZ677" s="115">
        <f t="shared" si="339"/>
        <v>0</v>
      </c>
      <c r="EA677" s="115">
        <f t="shared" si="339"/>
        <v>0</v>
      </c>
      <c r="EB677" s="115">
        <f t="shared" si="339"/>
        <v>6861</v>
      </c>
      <c r="EC677" s="115">
        <f t="shared" ref="EC677:FH677" si="340">SUBTOTAL(9,EC674:EC676)</f>
        <v>27754.65</v>
      </c>
      <c r="ED677" s="115">
        <f t="shared" si="340"/>
        <v>0</v>
      </c>
      <c r="EE677" s="115">
        <f t="shared" si="340"/>
        <v>59843</v>
      </c>
      <c r="EF677" s="115">
        <f t="shared" si="340"/>
        <v>0</v>
      </c>
      <c r="EG677" s="115">
        <f t="shared" si="340"/>
        <v>0</v>
      </c>
      <c r="EH677" s="115">
        <f t="shared" si="340"/>
        <v>0</v>
      </c>
      <c r="EI677" s="115">
        <f t="shared" si="340"/>
        <v>0</v>
      </c>
      <c r="EJ677" s="115">
        <f t="shared" si="340"/>
        <v>124875</v>
      </c>
      <c r="EK677" s="115">
        <f t="shared" si="340"/>
        <v>117937</v>
      </c>
      <c r="EL677" s="115">
        <f t="shared" si="340"/>
        <v>0</v>
      </c>
      <c r="EM677" s="115">
        <f t="shared" si="340"/>
        <v>0</v>
      </c>
      <c r="EN677" s="115">
        <f t="shared" si="340"/>
        <v>0</v>
      </c>
      <c r="EO677" s="115">
        <f t="shared" si="340"/>
        <v>5242.72</v>
      </c>
      <c r="EP677" s="115">
        <f t="shared" si="340"/>
        <v>386087.86</v>
      </c>
      <c r="EQ677" s="115">
        <f t="shared" si="340"/>
        <v>660362.05000000005</v>
      </c>
      <c r="ER677" s="115">
        <f t="shared" si="340"/>
        <v>3430.57</v>
      </c>
      <c r="ES677" s="115">
        <f t="shared" si="340"/>
        <v>4776</v>
      </c>
      <c r="ET677" s="115">
        <f t="shared" si="340"/>
        <v>0</v>
      </c>
      <c r="EU677" s="115">
        <f t="shared" si="340"/>
        <v>4230.0600000000004</v>
      </c>
      <c r="EV677" s="115">
        <f t="shared" si="340"/>
        <v>0</v>
      </c>
      <c r="EW677" s="115">
        <f t="shared" si="340"/>
        <v>1986.94</v>
      </c>
      <c r="EX677" s="115">
        <f t="shared" si="340"/>
        <v>0</v>
      </c>
      <c r="EY677" s="115">
        <f t="shared" si="340"/>
        <v>9469</v>
      </c>
      <c r="EZ677" s="115">
        <f t="shared" si="340"/>
        <v>0</v>
      </c>
      <c r="FA677" s="115">
        <f t="shared" si="340"/>
        <v>4397.95</v>
      </c>
      <c r="FB677" s="115">
        <f t="shared" si="340"/>
        <v>7090</v>
      </c>
      <c r="FC677" s="115">
        <f t="shared" si="340"/>
        <v>0</v>
      </c>
      <c r="FD677" s="115">
        <f t="shared" si="340"/>
        <v>59695.5</v>
      </c>
      <c r="FE677" s="115">
        <f t="shared" si="340"/>
        <v>0</v>
      </c>
      <c r="FF677" s="115">
        <f t="shared" si="340"/>
        <v>1778</v>
      </c>
      <c r="FG677" s="115">
        <f t="shared" si="340"/>
        <v>4542</v>
      </c>
      <c r="FH677" s="115">
        <f t="shared" si="340"/>
        <v>5191</v>
      </c>
      <c r="FI677" s="115">
        <f t="shared" ref="FI677:GI677" si="341">SUBTOTAL(9,FI674:FI676)</f>
        <v>4879</v>
      </c>
      <c r="FJ677" s="115">
        <f t="shared" si="341"/>
        <v>0</v>
      </c>
      <c r="FK677" s="115">
        <f t="shared" si="341"/>
        <v>2648.2</v>
      </c>
      <c r="FL677" s="115">
        <f t="shared" si="341"/>
        <v>0</v>
      </c>
      <c r="FM677" s="115">
        <f t="shared" si="341"/>
        <v>0</v>
      </c>
      <c r="FN677" s="115">
        <f t="shared" si="341"/>
        <v>19969.64</v>
      </c>
      <c r="FO677" s="115">
        <f t="shared" si="341"/>
        <v>0</v>
      </c>
      <c r="FP677" s="115">
        <f t="shared" si="341"/>
        <v>0</v>
      </c>
      <c r="FQ677" s="115">
        <f t="shared" si="341"/>
        <v>0</v>
      </c>
      <c r="FR677" s="115">
        <f t="shared" si="341"/>
        <v>0</v>
      </c>
      <c r="FS677" s="115">
        <f t="shared" si="341"/>
        <v>0</v>
      </c>
      <c r="FT677" s="115">
        <f t="shared" si="341"/>
        <v>0</v>
      </c>
      <c r="FU677" s="115">
        <f t="shared" si="341"/>
        <v>0</v>
      </c>
      <c r="FV677" s="115">
        <f t="shared" si="341"/>
        <v>1910</v>
      </c>
      <c r="FW677" s="115">
        <f t="shared" si="341"/>
        <v>0</v>
      </c>
      <c r="FX677" s="115">
        <f t="shared" si="341"/>
        <v>0</v>
      </c>
      <c r="FY677" s="115">
        <f t="shared" si="341"/>
        <v>11264.55</v>
      </c>
      <c r="FZ677" s="115">
        <f t="shared" si="341"/>
        <v>0</v>
      </c>
      <c r="GA677" s="115">
        <f t="shared" si="341"/>
        <v>8601.65</v>
      </c>
      <c r="GB677" s="115">
        <f t="shared" si="341"/>
        <v>5699</v>
      </c>
      <c r="GC677" s="115">
        <f t="shared" si="341"/>
        <v>0</v>
      </c>
      <c r="GD677" s="115">
        <f t="shared" si="341"/>
        <v>0</v>
      </c>
      <c r="GE677" s="115">
        <f t="shared" si="341"/>
        <v>6272.24</v>
      </c>
      <c r="GF677" s="115">
        <f t="shared" si="341"/>
        <v>0</v>
      </c>
      <c r="GG677" s="115">
        <f t="shared" si="341"/>
        <v>0</v>
      </c>
      <c r="GH677" s="115">
        <f t="shared" si="341"/>
        <v>8089.45</v>
      </c>
      <c r="GI677" s="115">
        <f t="shared" si="341"/>
        <v>11697799.610000001</v>
      </c>
    </row>
    <row r="678" spans="1:191" ht="10.5" thickTop="1"/>
    <row r="679" spans="1:191" ht="11" thickBot="1">
      <c r="A679" s="10" t="s">
        <v>695</v>
      </c>
      <c r="B679" s="725" t="s">
        <v>697</v>
      </c>
      <c r="C679" s="725"/>
      <c r="D679" s="725"/>
      <c r="E679" s="115">
        <f t="shared" ref="E679:AJ679" si="342">SUBTOTAL(9,E667:E678)</f>
        <v>0</v>
      </c>
      <c r="F679" s="115">
        <f t="shared" si="342"/>
        <v>0</v>
      </c>
      <c r="G679" s="115">
        <f t="shared" si="342"/>
        <v>8580</v>
      </c>
      <c r="H679" s="115">
        <f t="shared" si="342"/>
        <v>155206</v>
      </c>
      <c r="I679" s="115">
        <f t="shared" si="342"/>
        <v>0</v>
      </c>
      <c r="J679" s="115">
        <f t="shared" si="342"/>
        <v>4949.8999999999996</v>
      </c>
      <c r="K679" s="115">
        <f t="shared" si="342"/>
        <v>0</v>
      </c>
      <c r="L679" s="115">
        <f t="shared" si="342"/>
        <v>0</v>
      </c>
      <c r="M679" s="115">
        <f t="shared" si="342"/>
        <v>0</v>
      </c>
      <c r="N679" s="115">
        <f t="shared" si="342"/>
        <v>0</v>
      </c>
      <c r="O679" s="115">
        <f t="shared" si="342"/>
        <v>0</v>
      </c>
      <c r="P679" s="115">
        <f t="shared" si="342"/>
        <v>9531.93</v>
      </c>
      <c r="Q679" s="115">
        <f t="shared" si="342"/>
        <v>87707</v>
      </c>
      <c r="R679" s="115">
        <f t="shared" si="342"/>
        <v>24701</v>
      </c>
      <c r="S679" s="115">
        <f t="shared" si="342"/>
        <v>0</v>
      </c>
      <c r="T679" s="115">
        <f t="shared" si="342"/>
        <v>190084.39</v>
      </c>
      <c r="U679" s="115">
        <f t="shared" si="342"/>
        <v>0</v>
      </c>
      <c r="V679" s="115">
        <f t="shared" si="342"/>
        <v>0</v>
      </c>
      <c r="W679" s="115">
        <f t="shared" si="342"/>
        <v>13821</v>
      </c>
      <c r="X679" s="115">
        <f t="shared" si="342"/>
        <v>165890</v>
      </c>
      <c r="Y679" s="115">
        <f t="shared" si="342"/>
        <v>0</v>
      </c>
      <c r="Z679" s="115">
        <f t="shared" si="342"/>
        <v>593624.80000000005</v>
      </c>
      <c r="AA679" s="115">
        <f t="shared" si="342"/>
        <v>1296.0899999999999</v>
      </c>
      <c r="AB679" s="115">
        <f t="shared" si="342"/>
        <v>31231.65</v>
      </c>
      <c r="AC679" s="115">
        <f t="shared" si="342"/>
        <v>0</v>
      </c>
      <c r="AD679" s="115">
        <f t="shared" si="342"/>
        <v>25358.5</v>
      </c>
      <c r="AE679" s="115">
        <f t="shared" si="342"/>
        <v>0</v>
      </c>
      <c r="AF679" s="115">
        <f t="shared" si="342"/>
        <v>787933.58</v>
      </c>
      <c r="AG679" s="115">
        <f t="shared" si="342"/>
        <v>0</v>
      </c>
      <c r="AH679" s="115">
        <f t="shared" si="342"/>
        <v>0</v>
      </c>
      <c r="AI679" s="115">
        <f t="shared" si="342"/>
        <v>0</v>
      </c>
      <c r="AJ679" s="115">
        <f t="shared" si="342"/>
        <v>36518.07</v>
      </c>
      <c r="AK679" s="115">
        <f t="shared" ref="AK679:BP679" si="343">SUBTOTAL(9,AK667:AK678)</f>
        <v>18921.3</v>
      </c>
      <c r="AL679" s="115">
        <f t="shared" si="343"/>
        <v>0</v>
      </c>
      <c r="AM679" s="115">
        <f t="shared" si="343"/>
        <v>461368</v>
      </c>
      <c r="AN679" s="115">
        <f t="shared" si="343"/>
        <v>0</v>
      </c>
      <c r="AO679" s="115">
        <f t="shared" si="343"/>
        <v>85309.37</v>
      </c>
      <c r="AP679" s="115">
        <f t="shared" si="343"/>
        <v>54453</v>
      </c>
      <c r="AQ679" s="115">
        <f t="shared" si="343"/>
        <v>0</v>
      </c>
      <c r="AR679" s="115">
        <f t="shared" si="343"/>
        <v>18249.73</v>
      </c>
      <c r="AS679" s="115">
        <f t="shared" si="343"/>
        <v>14339.41</v>
      </c>
      <c r="AT679" s="115">
        <f t="shared" si="343"/>
        <v>954450.68</v>
      </c>
      <c r="AU679" s="115">
        <f t="shared" si="343"/>
        <v>45657</v>
      </c>
      <c r="AV679" s="115">
        <f t="shared" si="343"/>
        <v>8305.2199999999993</v>
      </c>
      <c r="AW679" s="115">
        <f t="shared" si="343"/>
        <v>19582</v>
      </c>
      <c r="AX679" s="115">
        <f t="shared" si="343"/>
        <v>0</v>
      </c>
      <c r="AY679" s="115">
        <f t="shared" si="343"/>
        <v>0</v>
      </c>
      <c r="AZ679" s="115">
        <f t="shared" si="343"/>
        <v>12973.07</v>
      </c>
      <c r="BA679" s="115">
        <f t="shared" si="343"/>
        <v>9937</v>
      </c>
      <c r="BB679" s="115">
        <f t="shared" si="343"/>
        <v>1588502.42</v>
      </c>
      <c r="BC679" s="115">
        <f t="shared" si="343"/>
        <v>17999.29</v>
      </c>
      <c r="BD679" s="115">
        <f t="shared" si="343"/>
        <v>0</v>
      </c>
      <c r="BE679" s="115">
        <f t="shared" si="343"/>
        <v>33973.71</v>
      </c>
      <c r="BF679" s="115">
        <f t="shared" si="343"/>
        <v>170255.99</v>
      </c>
      <c r="BG679" s="115">
        <f t="shared" si="343"/>
        <v>198068.63</v>
      </c>
      <c r="BH679" s="115">
        <f t="shared" si="343"/>
        <v>123064.8</v>
      </c>
      <c r="BI679" s="115">
        <f t="shared" si="343"/>
        <v>1402.08</v>
      </c>
      <c r="BJ679" s="115">
        <f t="shared" si="343"/>
        <v>212965</v>
      </c>
      <c r="BK679" s="115">
        <f t="shared" si="343"/>
        <v>0</v>
      </c>
      <c r="BL679" s="115">
        <f t="shared" si="343"/>
        <v>10839</v>
      </c>
      <c r="BM679" s="115">
        <f t="shared" si="343"/>
        <v>31237</v>
      </c>
      <c r="BN679" s="115">
        <f t="shared" si="343"/>
        <v>394</v>
      </c>
      <c r="BO679" s="115">
        <f t="shared" si="343"/>
        <v>0</v>
      </c>
      <c r="BP679" s="115">
        <f t="shared" si="343"/>
        <v>4334.41</v>
      </c>
      <c r="BQ679" s="115">
        <f t="shared" ref="BQ679:CV679" si="344">SUBTOTAL(9,BQ667:BQ678)</f>
        <v>0</v>
      </c>
      <c r="BR679" s="115">
        <f t="shared" si="344"/>
        <v>8504</v>
      </c>
      <c r="BS679" s="115">
        <f t="shared" si="344"/>
        <v>0</v>
      </c>
      <c r="BT679" s="115">
        <f t="shared" si="344"/>
        <v>0</v>
      </c>
      <c r="BU679" s="115">
        <f t="shared" si="344"/>
        <v>0</v>
      </c>
      <c r="BV679" s="115">
        <f t="shared" si="344"/>
        <v>1969299.04</v>
      </c>
      <c r="BW679" s="115">
        <f t="shared" si="344"/>
        <v>17922.73</v>
      </c>
      <c r="BX679" s="115">
        <f t="shared" si="344"/>
        <v>43076</v>
      </c>
      <c r="BY679" s="115">
        <f t="shared" si="344"/>
        <v>10321</v>
      </c>
      <c r="BZ679" s="115">
        <f t="shared" si="344"/>
        <v>0</v>
      </c>
      <c r="CA679" s="115">
        <f t="shared" si="344"/>
        <v>0</v>
      </c>
      <c r="CB679" s="115">
        <f t="shared" si="344"/>
        <v>730373.07</v>
      </c>
      <c r="CC679" s="115">
        <f t="shared" si="344"/>
        <v>16645</v>
      </c>
      <c r="CD679" s="115">
        <f t="shared" si="344"/>
        <v>0</v>
      </c>
      <c r="CE679" s="115">
        <f t="shared" si="344"/>
        <v>71802.59</v>
      </c>
      <c r="CF679" s="115">
        <f t="shared" si="344"/>
        <v>0</v>
      </c>
      <c r="CG679" s="115">
        <f t="shared" si="344"/>
        <v>29118.38</v>
      </c>
      <c r="CH679" s="115">
        <f t="shared" si="344"/>
        <v>0</v>
      </c>
      <c r="CI679" s="115">
        <f t="shared" si="344"/>
        <v>0</v>
      </c>
      <c r="CJ679" s="115">
        <f t="shared" si="344"/>
        <v>0</v>
      </c>
      <c r="CK679" s="115">
        <f t="shared" si="344"/>
        <v>0</v>
      </c>
      <c r="CL679" s="115">
        <f t="shared" si="344"/>
        <v>0</v>
      </c>
      <c r="CM679" s="115">
        <f t="shared" si="344"/>
        <v>0</v>
      </c>
      <c r="CN679" s="115">
        <f t="shared" si="344"/>
        <v>0</v>
      </c>
      <c r="CO679" s="115">
        <f t="shared" si="344"/>
        <v>34197.410000000003</v>
      </c>
      <c r="CP679" s="115">
        <f t="shared" si="344"/>
        <v>54965</v>
      </c>
      <c r="CQ679" s="115">
        <f t="shared" si="344"/>
        <v>0</v>
      </c>
      <c r="CR679" s="115">
        <f t="shared" si="344"/>
        <v>0</v>
      </c>
      <c r="CS679" s="115">
        <f t="shared" si="344"/>
        <v>9756.7999999999993</v>
      </c>
      <c r="CT679" s="115">
        <f t="shared" si="344"/>
        <v>0</v>
      </c>
      <c r="CU679" s="115">
        <f t="shared" si="344"/>
        <v>70196</v>
      </c>
      <c r="CV679" s="115">
        <f t="shared" si="344"/>
        <v>0</v>
      </c>
      <c r="CW679" s="115">
        <f t="shared" ref="CW679:EB679" si="345">SUBTOTAL(9,CW667:CW678)</f>
        <v>8391.02</v>
      </c>
      <c r="CX679" s="115">
        <f t="shared" si="345"/>
        <v>35166</v>
      </c>
      <c r="CY679" s="115">
        <f t="shared" si="345"/>
        <v>0</v>
      </c>
      <c r="CZ679" s="115">
        <f t="shared" si="345"/>
        <v>205065.26</v>
      </c>
      <c r="DA679" s="115">
        <f t="shared" si="345"/>
        <v>98955.44</v>
      </c>
      <c r="DB679" s="115">
        <f t="shared" si="345"/>
        <v>12012</v>
      </c>
      <c r="DC679" s="115">
        <f t="shared" si="345"/>
        <v>12883</v>
      </c>
      <c r="DD679" s="115">
        <f t="shared" si="345"/>
        <v>50757.770000000004</v>
      </c>
      <c r="DE679" s="115">
        <f t="shared" si="345"/>
        <v>3335</v>
      </c>
      <c r="DF679" s="115">
        <f t="shared" si="345"/>
        <v>0</v>
      </c>
      <c r="DG679" s="115">
        <f t="shared" si="345"/>
        <v>0</v>
      </c>
      <c r="DH679" s="115">
        <f t="shared" si="345"/>
        <v>805276.63</v>
      </c>
      <c r="DI679" s="115">
        <f t="shared" si="345"/>
        <v>13457.83</v>
      </c>
      <c r="DJ679" s="115">
        <f t="shared" si="345"/>
        <v>46740</v>
      </c>
      <c r="DK679" s="115">
        <f t="shared" si="345"/>
        <v>45600</v>
      </c>
      <c r="DL679" s="115">
        <f t="shared" si="345"/>
        <v>1447</v>
      </c>
      <c r="DM679" s="115">
        <f t="shared" si="345"/>
        <v>305548.46000000002</v>
      </c>
      <c r="DN679" s="115">
        <f t="shared" si="345"/>
        <v>35332.47</v>
      </c>
      <c r="DO679" s="115">
        <f t="shared" si="345"/>
        <v>54458.720000000001</v>
      </c>
      <c r="DP679" s="115">
        <f t="shared" si="345"/>
        <v>71360</v>
      </c>
      <c r="DQ679" s="115">
        <f t="shared" si="345"/>
        <v>0</v>
      </c>
      <c r="DR679" s="115">
        <f t="shared" si="345"/>
        <v>0</v>
      </c>
      <c r="DS679" s="115">
        <f t="shared" si="345"/>
        <v>0</v>
      </c>
      <c r="DT679" s="115">
        <f t="shared" si="345"/>
        <v>0</v>
      </c>
      <c r="DU679" s="115">
        <f t="shared" si="345"/>
        <v>0</v>
      </c>
      <c r="DV679" s="115">
        <f t="shared" si="345"/>
        <v>0</v>
      </c>
      <c r="DW679" s="115">
        <f t="shared" si="345"/>
        <v>0</v>
      </c>
      <c r="DX679" s="115">
        <f t="shared" si="345"/>
        <v>25724.53</v>
      </c>
      <c r="DY679" s="115">
        <f t="shared" si="345"/>
        <v>0</v>
      </c>
      <c r="DZ679" s="115">
        <f t="shared" si="345"/>
        <v>0</v>
      </c>
      <c r="EA679" s="115">
        <f t="shared" si="345"/>
        <v>0</v>
      </c>
      <c r="EB679" s="115">
        <f t="shared" si="345"/>
        <v>6861</v>
      </c>
      <c r="EC679" s="115">
        <f t="shared" ref="EC679:FH679" si="346">SUBTOTAL(9,EC667:EC678)</f>
        <v>27754.65</v>
      </c>
      <c r="ED679" s="115">
        <f t="shared" si="346"/>
        <v>0</v>
      </c>
      <c r="EE679" s="115">
        <f t="shared" si="346"/>
        <v>59843</v>
      </c>
      <c r="EF679" s="115">
        <f t="shared" si="346"/>
        <v>0</v>
      </c>
      <c r="EG679" s="115">
        <f t="shared" si="346"/>
        <v>10169.06</v>
      </c>
      <c r="EH679" s="115">
        <f t="shared" si="346"/>
        <v>0</v>
      </c>
      <c r="EI679" s="115">
        <f t="shared" si="346"/>
        <v>0</v>
      </c>
      <c r="EJ679" s="115">
        <f t="shared" si="346"/>
        <v>124875</v>
      </c>
      <c r="EK679" s="115">
        <f t="shared" si="346"/>
        <v>117937</v>
      </c>
      <c r="EL679" s="115">
        <f t="shared" si="346"/>
        <v>0</v>
      </c>
      <c r="EM679" s="115">
        <f t="shared" si="346"/>
        <v>0</v>
      </c>
      <c r="EN679" s="115">
        <f t="shared" si="346"/>
        <v>0</v>
      </c>
      <c r="EO679" s="115">
        <f t="shared" si="346"/>
        <v>5242.72</v>
      </c>
      <c r="EP679" s="115">
        <f t="shared" si="346"/>
        <v>386087.86</v>
      </c>
      <c r="EQ679" s="115">
        <f t="shared" si="346"/>
        <v>660362.05000000005</v>
      </c>
      <c r="ER679" s="115">
        <f t="shared" si="346"/>
        <v>3430.57</v>
      </c>
      <c r="ES679" s="115">
        <f t="shared" si="346"/>
        <v>4776</v>
      </c>
      <c r="ET679" s="115">
        <f t="shared" si="346"/>
        <v>0</v>
      </c>
      <c r="EU679" s="115">
        <f t="shared" si="346"/>
        <v>4230.0600000000004</v>
      </c>
      <c r="EV679" s="115">
        <f t="shared" si="346"/>
        <v>20883.009999999998</v>
      </c>
      <c r="EW679" s="115">
        <f t="shared" si="346"/>
        <v>1986.94</v>
      </c>
      <c r="EX679" s="115">
        <f t="shared" si="346"/>
        <v>0</v>
      </c>
      <c r="EY679" s="115">
        <f t="shared" si="346"/>
        <v>9469</v>
      </c>
      <c r="EZ679" s="115">
        <f t="shared" si="346"/>
        <v>0</v>
      </c>
      <c r="FA679" s="115">
        <f t="shared" si="346"/>
        <v>8010.53</v>
      </c>
      <c r="FB679" s="115">
        <f t="shared" si="346"/>
        <v>7090</v>
      </c>
      <c r="FC679" s="115">
        <f t="shared" si="346"/>
        <v>0</v>
      </c>
      <c r="FD679" s="115">
        <f t="shared" si="346"/>
        <v>59695.5</v>
      </c>
      <c r="FE679" s="115">
        <f t="shared" si="346"/>
        <v>0</v>
      </c>
      <c r="FF679" s="115">
        <f t="shared" si="346"/>
        <v>1778</v>
      </c>
      <c r="FG679" s="115">
        <f t="shared" si="346"/>
        <v>4542</v>
      </c>
      <c r="FH679" s="115">
        <f t="shared" si="346"/>
        <v>5191</v>
      </c>
      <c r="FI679" s="115">
        <f t="shared" ref="FI679:GI679" si="347">SUBTOTAL(9,FI667:FI678)</f>
        <v>4879</v>
      </c>
      <c r="FJ679" s="115">
        <f t="shared" si="347"/>
        <v>0</v>
      </c>
      <c r="FK679" s="115">
        <f t="shared" si="347"/>
        <v>2648.2</v>
      </c>
      <c r="FL679" s="115">
        <f t="shared" si="347"/>
        <v>0</v>
      </c>
      <c r="FM679" s="115">
        <f t="shared" si="347"/>
        <v>9132</v>
      </c>
      <c r="FN679" s="115">
        <f t="shared" si="347"/>
        <v>19969.64</v>
      </c>
      <c r="FO679" s="115">
        <f t="shared" si="347"/>
        <v>0</v>
      </c>
      <c r="FP679" s="115">
        <f t="shared" si="347"/>
        <v>0</v>
      </c>
      <c r="FQ679" s="115">
        <f t="shared" si="347"/>
        <v>0</v>
      </c>
      <c r="FR679" s="115">
        <f t="shared" si="347"/>
        <v>0</v>
      </c>
      <c r="FS679" s="115">
        <f t="shared" si="347"/>
        <v>0</v>
      </c>
      <c r="FT679" s="115">
        <f t="shared" si="347"/>
        <v>0</v>
      </c>
      <c r="FU679" s="115">
        <f t="shared" si="347"/>
        <v>0</v>
      </c>
      <c r="FV679" s="115">
        <f t="shared" si="347"/>
        <v>1910</v>
      </c>
      <c r="FW679" s="115">
        <f t="shared" si="347"/>
        <v>0</v>
      </c>
      <c r="FX679" s="115">
        <f t="shared" si="347"/>
        <v>0</v>
      </c>
      <c r="FY679" s="115">
        <f t="shared" si="347"/>
        <v>11264.55</v>
      </c>
      <c r="FZ679" s="115">
        <f t="shared" si="347"/>
        <v>0</v>
      </c>
      <c r="GA679" s="115">
        <f t="shared" si="347"/>
        <v>8601.65</v>
      </c>
      <c r="GB679" s="115">
        <f t="shared" si="347"/>
        <v>5699</v>
      </c>
      <c r="GC679" s="115">
        <f t="shared" si="347"/>
        <v>232727.43</v>
      </c>
      <c r="GD679" s="115">
        <f t="shared" si="347"/>
        <v>0</v>
      </c>
      <c r="GE679" s="115">
        <f t="shared" si="347"/>
        <v>6272.24</v>
      </c>
      <c r="GF679" s="115">
        <f t="shared" si="347"/>
        <v>0</v>
      </c>
      <c r="GG679" s="115">
        <f t="shared" si="347"/>
        <v>0</v>
      </c>
      <c r="GH679" s="115">
        <f t="shared" si="347"/>
        <v>8089.45</v>
      </c>
      <c r="GI679" s="115">
        <f t="shared" si="347"/>
        <v>12972112.280000001</v>
      </c>
    </row>
    <row r="680" spans="1:191" ht="10.5" thickTop="1"/>
    <row r="681" spans="1:191" ht="10.5">
      <c r="A681" s="7" t="s">
        <v>698</v>
      </c>
      <c r="B681" s="726" t="s">
        <v>699</v>
      </c>
      <c r="C681" s="726"/>
      <c r="D681" s="72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  <c r="AA681" s="116"/>
      <c r="AB681" s="116"/>
      <c r="AC681" s="116"/>
      <c r="AD681" s="116"/>
      <c r="AE681" s="116"/>
      <c r="AF681" s="116"/>
      <c r="AG681" s="116"/>
      <c r="AH681" s="116"/>
      <c r="AI681" s="116"/>
      <c r="AJ681" s="116"/>
      <c r="AK681" s="116"/>
      <c r="AL681" s="116"/>
      <c r="AM681" s="116"/>
      <c r="AN681" s="116"/>
      <c r="AO681" s="116"/>
      <c r="AP681" s="116"/>
      <c r="AQ681" s="116"/>
      <c r="AR681" s="116"/>
      <c r="AS681" s="116"/>
      <c r="AT681" s="116"/>
      <c r="AU681" s="116"/>
      <c r="AV681" s="116"/>
      <c r="AW681" s="116"/>
      <c r="AX681" s="116"/>
      <c r="AY681" s="116"/>
      <c r="AZ681" s="116"/>
      <c r="BA681" s="116"/>
      <c r="BB681" s="116"/>
      <c r="BC681" s="116"/>
      <c r="BD681" s="116"/>
      <c r="BE681" s="116"/>
      <c r="BF681" s="116"/>
      <c r="BG681" s="116"/>
      <c r="BH681" s="116"/>
      <c r="BI681" s="116"/>
      <c r="BJ681" s="116"/>
      <c r="BK681" s="116"/>
      <c r="BL681" s="116"/>
      <c r="BM681" s="116"/>
      <c r="BN681" s="116"/>
      <c r="BO681" s="116"/>
      <c r="BP681" s="116"/>
      <c r="BQ681" s="116"/>
      <c r="BR681" s="116"/>
      <c r="BS681" s="116"/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  <c r="DO681" s="116"/>
      <c r="DP681" s="116"/>
      <c r="DQ681" s="116"/>
      <c r="DR681" s="116"/>
      <c r="DS681" s="116"/>
      <c r="DT681" s="116"/>
      <c r="DU681" s="116"/>
      <c r="DV681" s="116"/>
      <c r="DW681" s="116"/>
      <c r="DX681" s="116"/>
      <c r="DY681" s="116"/>
      <c r="DZ681" s="116"/>
      <c r="EA681" s="116"/>
      <c r="EB681" s="116"/>
      <c r="EC681" s="116"/>
      <c r="ED681" s="116"/>
      <c r="EE681" s="116"/>
      <c r="EF681" s="116"/>
      <c r="EG681" s="116"/>
      <c r="EH681" s="116"/>
      <c r="EI681" s="116"/>
      <c r="EJ681" s="116"/>
      <c r="EK681" s="116"/>
      <c r="EL681" s="116"/>
      <c r="EM681" s="116"/>
      <c r="EN681" s="116"/>
      <c r="EO681" s="116"/>
      <c r="EP681" s="116"/>
      <c r="EQ681" s="116"/>
      <c r="ER681" s="116"/>
      <c r="ES681" s="116"/>
      <c r="ET681" s="116"/>
      <c r="EU681" s="116"/>
      <c r="EV681" s="116"/>
      <c r="EW681" s="116"/>
      <c r="EX681" s="116"/>
      <c r="EY681" s="116"/>
      <c r="EZ681" s="116"/>
      <c r="FA681" s="116"/>
      <c r="FB681" s="116"/>
      <c r="FC681" s="116"/>
      <c r="FD681" s="116"/>
      <c r="FE681" s="116"/>
      <c r="FF681" s="116"/>
      <c r="FG681" s="116"/>
      <c r="FH681" s="116"/>
      <c r="FI681" s="116"/>
      <c r="FJ681" s="116"/>
      <c r="FK681" s="116"/>
      <c r="FL681" s="116"/>
      <c r="FM681" s="116"/>
      <c r="FN681" s="116"/>
      <c r="FO681" s="116"/>
      <c r="FP681" s="116"/>
      <c r="FQ681" s="116"/>
      <c r="FR681" s="116"/>
      <c r="FS681" s="116"/>
      <c r="FT681" s="116"/>
      <c r="FU681" s="116"/>
      <c r="FV681" s="116"/>
      <c r="FW681" s="116"/>
      <c r="FX681" s="116"/>
      <c r="FY681" s="116"/>
      <c r="FZ681" s="116"/>
      <c r="GA681" s="116"/>
      <c r="GB681" s="116"/>
      <c r="GC681" s="116"/>
      <c r="GD681" s="116"/>
      <c r="GE681" s="116"/>
      <c r="GF681" s="116"/>
      <c r="GG681" s="116"/>
      <c r="GH681" s="116"/>
      <c r="GI681" s="116"/>
    </row>
    <row r="682" spans="1:191" ht="10.5">
      <c r="A682" s="726" t="s">
        <v>0</v>
      </c>
      <c r="B682" s="726"/>
      <c r="C682" s="8" t="s">
        <v>195</v>
      </c>
      <c r="D682" s="7" t="s">
        <v>196</v>
      </c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  <c r="AA682" s="116"/>
      <c r="AB682" s="116"/>
      <c r="AC682" s="116"/>
      <c r="AD682" s="116"/>
      <c r="AE682" s="116"/>
      <c r="AF682" s="116"/>
      <c r="AG682" s="116"/>
      <c r="AH682" s="116"/>
      <c r="AI682" s="116"/>
      <c r="AJ682" s="116"/>
      <c r="AK682" s="116"/>
      <c r="AL682" s="116"/>
      <c r="AM682" s="116"/>
      <c r="AN682" s="116"/>
      <c r="AO682" s="116"/>
      <c r="AP682" s="116"/>
      <c r="AQ682" s="116"/>
      <c r="AR682" s="116"/>
      <c r="AS682" s="116"/>
      <c r="AT682" s="116"/>
      <c r="AU682" s="116"/>
      <c r="AV682" s="116"/>
      <c r="AW682" s="116"/>
      <c r="AX682" s="116"/>
      <c r="AY682" s="116"/>
      <c r="AZ682" s="116"/>
      <c r="BA682" s="116"/>
      <c r="BB682" s="116"/>
      <c r="BC682" s="116"/>
      <c r="BD682" s="116"/>
      <c r="BE682" s="116"/>
      <c r="BF682" s="116"/>
      <c r="BG682" s="116"/>
      <c r="BH682" s="116"/>
      <c r="BI682" s="116"/>
      <c r="BJ682" s="116"/>
      <c r="BK682" s="116"/>
      <c r="BL682" s="116"/>
      <c r="BM682" s="116"/>
      <c r="BN682" s="116"/>
      <c r="BO682" s="116"/>
      <c r="BP682" s="116"/>
      <c r="BQ682" s="116"/>
      <c r="BR682" s="116"/>
      <c r="BS682" s="116"/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  <c r="DO682" s="116"/>
      <c r="DP682" s="116"/>
      <c r="DQ682" s="116"/>
      <c r="DR682" s="116"/>
      <c r="DS682" s="116"/>
      <c r="DT682" s="116"/>
      <c r="DU682" s="116"/>
      <c r="DV682" s="116"/>
      <c r="DW682" s="116"/>
      <c r="DX682" s="116"/>
      <c r="DY682" s="116"/>
      <c r="DZ682" s="116"/>
      <c r="EA682" s="116"/>
      <c r="EB682" s="116"/>
      <c r="EC682" s="116"/>
      <c r="ED682" s="116"/>
      <c r="EE682" s="116"/>
      <c r="EF682" s="116"/>
      <c r="EG682" s="116"/>
      <c r="EH682" s="116"/>
      <c r="EI682" s="116"/>
      <c r="EJ682" s="116"/>
      <c r="EK682" s="116"/>
      <c r="EL682" s="116"/>
      <c r="EM682" s="116"/>
      <c r="EN682" s="116"/>
      <c r="EO682" s="116"/>
      <c r="EP682" s="116"/>
      <c r="EQ682" s="116"/>
      <c r="ER682" s="116"/>
      <c r="ES682" s="116"/>
      <c r="ET682" s="116"/>
      <c r="EU682" s="116"/>
      <c r="EV682" s="116"/>
      <c r="EW682" s="116"/>
      <c r="EX682" s="116"/>
      <c r="EY682" s="116"/>
      <c r="EZ682" s="116"/>
      <c r="FA682" s="116"/>
      <c r="FB682" s="116"/>
      <c r="FC682" s="116"/>
      <c r="FD682" s="116"/>
      <c r="FE682" s="116"/>
      <c r="FF682" s="116"/>
      <c r="FG682" s="116"/>
      <c r="FH682" s="116"/>
      <c r="FI682" s="116"/>
      <c r="FJ682" s="116"/>
      <c r="FK682" s="116"/>
      <c r="FL682" s="116"/>
      <c r="FM682" s="116"/>
      <c r="FN682" s="116"/>
      <c r="FO682" s="116"/>
      <c r="FP682" s="116"/>
      <c r="FQ682" s="116"/>
      <c r="FR682" s="116"/>
      <c r="FS682" s="116"/>
      <c r="FT682" s="116"/>
      <c r="FU682" s="116"/>
      <c r="FV682" s="116"/>
      <c r="FW682" s="116"/>
      <c r="FX682" s="116"/>
      <c r="FY682" s="116"/>
      <c r="FZ682" s="116"/>
      <c r="GA682" s="116"/>
      <c r="GB682" s="116"/>
      <c r="GC682" s="116"/>
      <c r="GD682" s="116"/>
      <c r="GE682" s="116"/>
      <c r="GF682" s="116"/>
      <c r="GG682" s="116"/>
      <c r="GH682" s="116"/>
      <c r="GI682" s="116"/>
    </row>
    <row r="683" spans="1:191">
      <c r="A683" s="727" t="s">
        <v>0</v>
      </c>
      <c r="B683" s="727"/>
      <c r="C683" s="9" t="s">
        <v>197</v>
      </c>
      <c r="D683" t="s">
        <v>198</v>
      </c>
      <c r="E683" s="113">
        <v>37447.839999999997</v>
      </c>
      <c r="F683" s="113">
        <v>110504.09</v>
      </c>
      <c r="G683" s="113">
        <v>0</v>
      </c>
      <c r="H683" s="113">
        <v>1543279.06</v>
      </c>
      <c r="I683" s="113">
        <v>27832783.280000001</v>
      </c>
      <c r="J683" s="113">
        <v>132893.13</v>
      </c>
      <c r="K683" s="113">
        <v>31608.01</v>
      </c>
      <c r="L683" s="113">
        <v>52776.09</v>
      </c>
      <c r="M683" s="113">
        <v>0</v>
      </c>
      <c r="N683" s="113">
        <v>98161.12</v>
      </c>
      <c r="O683" s="113">
        <v>70897.41</v>
      </c>
      <c r="P683" s="113">
        <v>13893.07</v>
      </c>
      <c r="Q683" s="113">
        <v>1618568.82</v>
      </c>
      <c r="R683" s="113">
        <v>147422.57999999999</v>
      </c>
      <c r="S683" s="113">
        <v>728826.41</v>
      </c>
      <c r="T683" s="113">
        <v>1215268.71</v>
      </c>
      <c r="U683" s="113">
        <v>1252635.74</v>
      </c>
      <c r="V683" s="113">
        <v>999075.5</v>
      </c>
      <c r="W683" s="113">
        <v>819668.77</v>
      </c>
      <c r="X683" s="113">
        <v>2495930.14</v>
      </c>
      <c r="Y683" s="113">
        <v>130752.67</v>
      </c>
      <c r="Z683" s="113">
        <v>1645175.82</v>
      </c>
      <c r="AA683" s="113">
        <v>66260.5</v>
      </c>
      <c r="AB683" s="113">
        <v>281519.34999999998</v>
      </c>
      <c r="AC683" s="113">
        <v>734773.24</v>
      </c>
      <c r="AD683" s="113">
        <v>288352.12</v>
      </c>
      <c r="AE683" s="113">
        <v>368739.67</v>
      </c>
      <c r="AF683" s="113">
        <v>1632476.54</v>
      </c>
      <c r="AG683" s="113">
        <v>208874.9</v>
      </c>
      <c r="AH683" s="113">
        <v>65118.89</v>
      </c>
      <c r="AI683" s="113">
        <v>127114.67</v>
      </c>
      <c r="AJ683" s="113">
        <v>222389.03</v>
      </c>
      <c r="AK683" s="113">
        <v>181240.91</v>
      </c>
      <c r="AL683" s="113">
        <v>3875.2</v>
      </c>
      <c r="AM683" s="113">
        <v>1160163.06</v>
      </c>
      <c r="AN683" s="113">
        <v>70248.78</v>
      </c>
      <c r="AO683" s="113">
        <v>151535.84</v>
      </c>
      <c r="AP683" s="113">
        <v>42683.63</v>
      </c>
      <c r="AQ683" s="113">
        <v>0</v>
      </c>
      <c r="AR683" s="113">
        <v>155349.20000000001</v>
      </c>
      <c r="AS683" s="113">
        <v>52514.58</v>
      </c>
      <c r="AT683" s="113">
        <v>0</v>
      </c>
      <c r="AU683" s="113">
        <v>198058.73</v>
      </c>
      <c r="AV683" s="113">
        <v>167887.85</v>
      </c>
      <c r="AW683" s="113">
        <v>314286.56</v>
      </c>
      <c r="AX683" s="113">
        <v>0</v>
      </c>
      <c r="AY683" s="113">
        <v>2861261.21</v>
      </c>
      <c r="AZ683" s="113">
        <v>32125.3</v>
      </c>
      <c r="BA683" s="113">
        <v>137941</v>
      </c>
      <c r="BB683" s="113">
        <v>1929367.76</v>
      </c>
      <c r="BC683" s="113">
        <v>1694437.22</v>
      </c>
      <c r="BD683" s="113">
        <v>56361.05</v>
      </c>
      <c r="BE683" s="113">
        <v>18983.89</v>
      </c>
      <c r="BF683" s="113">
        <v>565593.35</v>
      </c>
      <c r="BG683" s="113">
        <v>73987.520000000004</v>
      </c>
      <c r="BH683" s="113">
        <v>153145.44</v>
      </c>
      <c r="BI683" s="113">
        <v>59494.29</v>
      </c>
      <c r="BJ683" s="113">
        <v>1881751.41</v>
      </c>
      <c r="BK683" s="113">
        <v>73486.98</v>
      </c>
      <c r="BL683" s="113">
        <v>145141.20000000001</v>
      </c>
      <c r="BM683" s="113">
        <v>28170.560000000001</v>
      </c>
      <c r="BN683" s="113">
        <v>0</v>
      </c>
      <c r="BO683" s="113">
        <v>481355.81</v>
      </c>
      <c r="BP683" s="113">
        <v>175971.37</v>
      </c>
      <c r="BQ683" s="113">
        <v>191563.5</v>
      </c>
      <c r="BR683" s="113">
        <v>44521.11</v>
      </c>
      <c r="BS683" s="113">
        <v>125541.6</v>
      </c>
      <c r="BT683" s="113">
        <v>30361.45</v>
      </c>
      <c r="BU683" s="113">
        <v>51602.09</v>
      </c>
      <c r="BV683" s="113">
        <v>6602801.46</v>
      </c>
      <c r="BW683" s="113">
        <v>0</v>
      </c>
      <c r="BX683" s="113">
        <v>555267.48</v>
      </c>
      <c r="BY683" s="113">
        <v>126057.67</v>
      </c>
      <c r="BZ683" s="113">
        <v>281927.46000000002</v>
      </c>
      <c r="CA683" s="113">
        <v>0</v>
      </c>
      <c r="CB683" s="113">
        <v>1554450.85</v>
      </c>
      <c r="CC683" s="113">
        <v>123302.16</v>
      </c>
      <c r="CD683" s="113">
        <v>767453.12</v>
      </c>
      <c r="CE683" s="113">
        <v>61609.66</v>
      </c>
      <c r="CF683" s="113">
        <v>0</v>
      </c>
      <c r="CG683" s="113">
        <v>40529.35</v>
      </c>
      <c r="CH683" s="113">
        <v>134716.35999999999</v>
      </c>
      <c r="CI683" s="113">
        <v>79988.87</v>
      </c>
      <c r="CJ683" s="113">
        <v>64690.46</v>
      </c>
      <c r="CK683" s="113">
        <v>133024.59</v>
      </c>
      <c r="CL683" s="113">
        <v>0</v>
      </c>
      <c r="CM683" s="113">
        <v>274266.92</v>
      </c>
      <c r="CN683" s="113">
        <v>134237.35999999999</v>
      </c>
      <c r="CO683" s="113">
        <v>184361.72</v>
      </c>
      <c r="CP683" s="113">
        <v>932708.93</v>
      </c>
      <c r="CQ683" s="113">
        <v>206548.01</v>
      </c>
      <c r="CR683" s="113">
        <v>137398.49</v>
      </c>
      <c r="CS683" s="113">
        <v>104574.26</v>
      </c>
      <c r="CT683" s="113">
        <v>81456.31</v>
      </c>
      <c r="CU683" s="113">
        <v>0</v>
      </c>
      <c r="CV683" s="113">
        <v>171199.16</v>
      </c>
      <c r="CW683" s="113">
        <v>0</v>
      </c>
      <c r="CX683" s="113">
        <v>277641</v>
      </c>
      <c r="CY683" s="113">
        <v>106278.24</v>
      </c>
      <c r="CZ683" s="113">
        <v>361375.26</v>
      </c>
      <c r="DA683" s="113">
        <v>550432.89</v>
      </c>
      <c r="DB683" s="113">
        <v>176988</v>
      </c>
      <c r="DC683" s="113">
        <v>385472.39</v>
      </c>
      <c r="DD683" s="113">
        <v>312049.65000000002</v>
      </c>
      <c r="DE683" s="113">
        <v>0</v>
      </c>
      <c r="DF683" s="113">
        <v>89784.8</v>
      </c>
      <c r="DG683" s="113">
        <v>4320710.21</v>
      </c>
      <c r="DH683" s="113">
        <v>2019267.33</v>
      </c>
      <c r="DI683" s="113">
        <v>15443.78</v>
      </c>
      <c r="DJ683" s="113">
        <v>1358543.02</v>
      </c>
      <c r="DK683" s="113">
        <v>29093.58</v>
      </c>
      <c r="DL683" s="113">
        <v>0</v>
      </c>
      <c r="DM683" s="113">
        <v>11151220.49</v>
      </c>
      <c r="DN683" s="113">
        <v>219427.75</v>
      </c>
      <c r="DO683" s="113">
        <v>69613.39</v>
      </c>
      <c r="DP683" s="113">
        <v>979864.23</v>
      </c>
      <c r="DQ683" s="113">
        <v>0</v>
      </c>
      <c r="DR683" s="113">
        <v>358479.73</v>
      </c>
      <c r="DS683" s="113">
        <v>50352.79</v>
      </c>
      <c r="DT683" s="113">
        <v>34248.839999999997</v>
      </c>
      <c r="DU683" s="113">
        <v>91440.47</v>
      </c>
      <c r="DV683" s="113">
        <v>80846.399999999994</v>
      </c>
      <c r="DW683" s="113">
        <v>0</v>
      </c>
      <c r="DX683" s="113">
        <v>81530.3</v>
      </c>
      <c r="DY683" s="113">
        <v>2319434.4500000002</v>
      </c>
      <c r="DZ683" s="113">
        <v>0</v>
      </c>
      <c r="EA683" s="113">
        <v>0</v>
      </c>
      <c r="EB683" s="113">
        <v>0</v>
      </c>
      <c r="EC683" s="113">
        <v>155749.09</v>
      </c>
      <c r="ED683" s="113">
        <v>0</v>
      </c>
      <c r="EE683" s="113">
        <v>160959.28</v>
      </c>
      <c r="EF683" s="113">
        <v>0</v>
      </c>
      <c r="EG683" s="113">
        <v>0</v>
      </c>
      <c r="EH683" s="113">
        <v>223694.74</v>
      </c>
      <c r="EI683" s="113">
        <v>601208.43999999994</v>
      </c>
      <c r="EJ683" s="113">
        <v>244983.55</v>
      </c>
      <c r="EK683" s="113">
        <v>194128.01</v>
      </c>
      <c r="EL683" s="113">
        <v>360796.32</v>
      </c>
      <c r="EM683" s="113">
        <v>164536.47</v>
      </c>
      <c r="EN683" s="113">
        <v>63982.7</v>
      </c>
      <c r="EO683" s="113">
        <v>0</v>
      </c>
      <c r="EP683" s="113">
        <v>372846.79</v>
      </c>
      <c r="EQ683" s="113">
        <v>4823.93</v>
      </c>
      <c r="ER683" s="113">
        <v>26741.71</v>
      </c>
      <c r="ES683" s="113">
        <v>0</v>
      </c>
      <c r="ET683" s="113">
        <v>91253.1</v>
      </c>
      <c r="EU683" s="113">
        <v>56259.63</v>
      </c>
      <c r="EV683" s="113">
        <v>131592.26999999999</v>
      </c>
      <c r="EW683" s="113">
        <v>87783.360000000001</v>
      </c>
      <c r="EX683" s="113">
        <v>124670.62</v>
      </c>
      <c r="EY683" s="113">
        <v>82122.13</v>
      </c>
      <c r="EZ683" s="113">
        <v>96900.4</v>
      </c>
      <c r="FA683" s="113">
        <v>115709.01</v>
      </c>
      <c r="FB683" s="113">
        <v>95065.09</v>
      </c>
      <c r="FC683" s="113">
        <v>126407.27</v>
      </c>
      <c r="FD683" s="113">
        <v>94503.33</v>
      </c>
      <c r="FE683" s="113">
        <v>104888.08</v>
      </c>
      <c r="FF683" s="113">
        <v>0</v>
      </c>
      <c r="FG683" s="113">
        <v>60111.11</v>
      </c>
      <c r="FH683" s="113">
        <v>68852.87</v>
      </c>
      <c r="FI683" s="113">
        <v>66281.94</v>
      </c>
      <c r="FJ683" s="113">
        <v>126610.71</v>
      </c>
      <c r="FK683" s="113">
        <v>0</v>
      </c>
      <c r="FL683" s="113">
        <v>44085.2</v>
      </c>
      <c r="FM683" s="113">
        <v>121898.29</v>
      </c>
      <c r="FN683" s="113">
        <v>100477.78</v>
      </c>
      <c r="FO683" s="113">
        <v>0</v>
      </c>
      <c r="FP683" s="113">
        <v>194972.58</v>
      </c>
      <c r="FQ683" s="113">
        <v>82148.679999999993</v>
      </c>
      <c r="FR683" s="113">
        <v>0</v>
      </c>
      <c r="FS683" s="113">
        <v>43453.85</v>
      </c>
      <c r="FT683" s="113">
        <v>60976.639999999999</v>
      </c>
      <c r="FU683" s="113">
        <v>0</v>
      </c>
      <c r="FV683" s="113">
        <v>110754.19</v>
      </c>
      <c r="FW683" s="113">
        <v>0</v>
      </c>
      <c r="FX683" s="113">
        <v>0</v>
      </c>
      <c r="FY683" s="113">
        <v>14348.55</v>
      </c>
      <c r="FZ683" s="113">
        <v>0</v>
      </c>
      <c r="GA683" s="113">
        <v>0</v>
      </c>
      <c r="GB683" s="113">
        <v>12975.19</v>
      </c>
      <c r="GC683" s="113">
        <v>56418.52</v>
      </c>
      <c r="GD683" s="113">
        <v>0</v>
      </c>
      <c r="GE683" s="113">
        <v>131059.96</v>
      </c>
      <c r="GF683" s="113">
        <v>163242.45000000001</v>
      </c>
      <c r="GG683" s="113">
        <v>0</v>
      </c>
      <c r="GH683" s="113">
        <v>0</v>
      </c>
      <c r="GI683" s="113">
        <f t="shared" ref="GI683:GI688" si="348">SUM(E683:GH683)</f>
        <v>101715580.09000002</v>
      </c>
    </row>
    <row r="684" spans="1:191">
      <c r="A684" s="727" t="s">
        <v>0</v>
      </c>
      <c r="B684" s="727"/>
      <c r="C684" s="9" t="s">
        <v>199</v>
      </c>
      <c r="D684" t="s">
        <v>200</v>
      </c>
      <c r="E684" s="113">
        <v>0</v>
      </c>
      <c r="F684" s="113">
        <v>0</v>
      </c>
      <c r="G684" s="113">
        <v>0</v>
      </c>
      <c r="H684" s="113">
        <v>0</v>
      </c>
      <c r="I684" s="113">
        <v>0</v>
      </c>
      <c r="J684" s="113">
        <v>0</v>
      </c>
      <c r="K684" s="113">
        <v>0</v>
      </c>
      <c r="L684" s="113">
        <v>0</v>
      </c>
      <c r="M684" s="113">
        <v>0</v>
      </c>
      <c r="N684" s="113">
        <v>0</v>
      </c>
      <c r="O684" s="113">
        <v>0</v>
      </c>
      <c r="P684" s="113">
        <v>0</v>
      </c>
      <c r="Q684" s="113">
        <v>1440078.75</v>
      </c>
      <c r="R684" s="113">
        <v>0</v>
      </c>
      <c r="S684" s="113">
        <v>374224.33</v>
      </c>
      <c r="T684" s="113">
        <v>0</v>
      </c>
      <c r="U684" s="113">
        <v>0</v>
      </c>
      <c r="V684" s="113">
        <v>2339882.84</v>
      </c>
      <c r="W684" s="113">
        <v>0</v>
      </c>
      <c r="X684" s="113">
        <v>2784825.41</v>
      </c>
      <c r="Y684" s="113">
        <v>0</v>
      </c>
      <c r="Z684" s="113">
        <v>4361.3500000000004</v>
      </c>
      <c r="AA684" s="113">
        <v>0</v>
      </c>
      <c r="AB684" s="113">
        <v>0</v>
      </c>
      <c r="AC684" s="113">
        <v>50111.19</v>
      </c>
      <c r="AD684" s="113">
        <v>17195.150000000001</v>
      </c>
      <c r="AE684" s="113">
        <v>0</v>
      </c>
      <c r="AF684" s="113">
        <v>0</v>
      </c>
      <c r="AG684" s="113">
        <v>0</v>
      </c>
      <c r="AH684" s="113">
        <v>0</v>
      </c>
      <c r="AI684" s="113">
        <v>0</v>
      </c>
      <c r="AJ684" s="113">
        <v>0</v>
      </c>
      <c r="AK684" s="113">
        <v>82274.33</v>
      </c>
      <c r="AL684" s="113">
        <v>0</v>
      </c>
      <c r="AM684" s="113">
        <v>0</v>
      </c>
      <c r="AN684" s="113">
        <v>0</v>
      </c>
      <c r="AO684" s="113">
        <v>7082.46</v>
      </c>
      <c r="AP684" s="113">
        <v>14859.46</v>
      </c>
      <c r="AQ684" s="113">
        <v>0</v>
      </c>
      <c r="AR684" s="113">
        <v>477667.94</v>
      </c>
      <c r="AS684" s="113">
        <v>300.18</v>
      </c>
      <c r="AT684" s="113">
        <v>0</v>
      </c>
      <c r="AU684" s="113">
        <v>0</v>
      </c>
      <c r="AV684" s="113">
        <v>0</v>
      </c>
      <c r="AW684" s="113">
        <v>1079545.8500000001</v>
      </c>
      <c r="AX684" s="113">
        <v>0</v>
      </c>
      <c r="AY684" s="113">
        <v>248352.02</v>
      </c>
      <c r="AZ684" s="113">
        <v>0</v>
      </c>
      <c r="BA684" s="113">
        <v>0</v>
      </c>
      <c r="BB684" s="113">
        <v>0</v>
      </c>
      <c r="BC684" s="113">
        <v>649.6</v>
      </c>
      <c r="BD684" s="113">
        <v>0</v>
      </c>
      <c r="BE684" s="113">
        <v>0</v>
      </c>
      <c r="BF684" s="113">
        <v>0</v>
      </c>
      <c r="BG684" s="113">
        <v>2050.39</v>
      </c>
      <c r="BH684" s="113">
        <v>0</v>
      </c>
      <c r="BI684" s="113">
        <v>0</v>
      </c>
      <c r="BJ684" s="113">
        <v>1157692.42</v>
      </c>
      <c r="BK684" s="113">
        <v>0</v>
      </c>
      <c r="BL684" s="113">
        <v>0</v>
      </c>
      <c r="BM684" s="113">
        <v>0</v>
      </c>
      <c r="BN684" s="113">
        <v>0</v>
      </c>
      <c r="BO684" s="113">
        <v>2851283.69</v>
      </c>
      <c r="BP684" s="113">
        <v>277410.56</v>
      </c>
      <c r="BQ684" s="113">
        <v>0</v>
      </c>
      <c r="BR684" s="113">
        <v>0</v>
      </c>
      <c r="BS684" s="113">
        <v>0</v>
      </c>
      <c r="BT684" s="113">
        <v>0</v>
      </c>
      <c r="BU684" s="113">
        <v>46570.06</v>
      </c>
      <c r="BV684" s="113">
        <v>0</v>
      </c>
      <c r="BW684" s="113">
        <v>0</v>
      </c>
      <c r="BX684" s="113">
        <v>0</v>
      </c>
      <c r="BY684" s="113">
        <v>2647.34</v>
      </c>
      <c r="BZ684" s="113">
        <v>0</v>
      </c>
      <c r="CA684" s="113">
        <v>0</v>
      </c>
      <c r="CB684" s="113">
        <v>0</v>
      </c>
      <c r="CC684" s="113">
        <v>315982.83</v>
      </c>
      <c r="CD684" s="113">
        <v>561509.09</v>
      </c>
      <c r="CE684" s="113">
        <v>0</v>
      </c>
      <c r="CF684" s="113">
        <v>0</v>
      </c>
      <c r="CG684" s="113">
        <v>0</v>
      </c>
      <c r="CH684" s="113">
        <v>0</v>
      </c>
      <c r="CI684" s="113">
        <v>0</v>
      </c>
      <c r="CJ684" s="113">
        <v>0</v>
      </c>
      <c r="CK684" s="113">
        <v>0</v>
      </c>
      <c r="CL684" s="113">
        <v>0</v>
      </c>
      <c r="CM684" s="113">
        <v>0</v>
      </c>
      <c r="CN684" s="113">
        <v>0</v>
      </c>
      <c r="CO684" s="113">
        <v>0</v>
      </c>
      <c r="CP684" s="113">
        <v>0</v>
      </c>
      <c r="CQ684" s="113">
        <v>29720.67</v>
      </c>
      <c r="CR684" s="113">
        <v>0</v>
      </c>
      <c r="CS684" s="113">
        <v>0</v>
      </c>
      <c r="CT684" s="113">
        <v>0</v>
      </c>
      <c r="CU684" s="113">
        <v>0</v>
      </c>
      <c r="CV684" s="113">
        <v>0</v>
      </c>
      <c r="CW684" s="113">
        <v>0</v>
      </c>
      <c r="CX684" s="113">
        <v>0</v>
      </c>
      <c r="CY684" s="113">
        <v>0</v>
      </c>
      <c r="CZ684" s="113">
        <v>0</v>
      </c>
      <c r="DA684" s="113">
        <v>0</v>
      </c>
      <c r="DB684" s="113">
        <v>0</v>
      </c>
      <c r="DC684" s="113">
        <v>0</v>
      </c>
      <c r="DD684" s="113">
        <v>5895.2</v>
      </c>
      <c r="DE684" s="113">
        <v>0</v>
      </c>
      <c r="DF684" s="113">
        <v>0</v>
      </c>
      <c r="DG684" s="113">
        <v>0</v>
      </c>
      <c r="DH684" s="113">
        <v>24155.1</v>
      </c>
      <c r="DI684" s="113">
        <v>840.34</v>
      </c>
      <c r="DJ684" s="113">
        <v>0</v>
      </c>
      <c r="DK684" s="113">
        <v>0</v>
      </c>
      <c r="DL684" s="113">
        <v>0</v>
      </c>
      <c r="DM684" s="113">
        <v>0</v>
      </c>
      <c r="DN684" s="113">
        <v>0</v>
      </c>
      <c r="DO684" s="113">
        <v>0</v>
      </c>
      <c r="DP684" s="113">
        <v>0</v>
      </c>
      <c r="DQ684" s="113">
        <v>0</v>
      </c>
      <c r="DR684" s="113">
        <v>0</v>
      </c>
      <c r="DS684" s="113">
        <v>0</v>
      </c>
      <c r="DT684" s="113">
        <v>0</v>
      </c>
      <c r="DU684" s="113">
        <v>0</v>
      </c>
      <c r="DV684" s="113">
        <v>0</v>
      </c>
      <c r="DW684" s="113">
        <v>0</v>
      </c>
      <c r="DX684" s="113">
        <v>0</v>
      </c>
      <c r="DY684" s="113">
        <v>0</v>
      </c>
      <c r="DZ684" s="113">
        <v>0</v>
      </c>
      <c r="EA684" s="113">
        <v>0</v>
      </c>
      <c r="EB684" s="113">
        <v>0</v>
      </c>
      <c r="EC684" s="113">
        <v>62478.68</v>
      </c>
      <c r="ED684" s="113">
        <v>0</v>
      </c>
      <c r="EE684" s="113">
        <v>0</v>
      </c>
      <c r="EF684" s="113">
        <v>0</v>
      </c>
      <c r="EG684" s="113">
        <v>0</v>
      </c>
      <c r="EH684" s="113">
        <v>0</v>
      </c>
      <c r="EI684" s="113">
        <v>0</v>
      </c>
      <c r="EJ684" s="113">
        <v>0</v>
      </c>
      <c r="EK684" s="113">
        <v>0</v>
      </c>
      <c r="EL684" s="113">
        <v>0</v>
      </c>
      <c r="EM684" s="113">
        <v>0</v>
      </c>
      <c r="EN684" s="113">
        <v>0</v>
      </c>
      <c r="EO684" s="113">
        <v>0</v>
      </c>
      <c r="EP684" s="113">
        <v>0</v>
      </c>
      <c r="EQ684" s="113">
        <v>0</v>
      </c>
      <c r="ER684" s="113">
        <v>0</v>
      </c>
      <c r="ES684" s="113">
        <v>0</v>
      </c>
      <c r="ET684" s="113">
        <v>0</v>
      </c>
      <c r="EU684" s="113">
        <v>0</v>
      </c>
      <c r="EV684" s="113">
        <v>0</v>
      </c>
      <c r="EW684" s="113">
        <v>0</v>
      </c>
      <c r="EX684" s="113">
        <v>0</v>
      </c>
      <c r="EY684" s="113">
        <v>0</v>
      </c>
      <c r="EZ684" s="113">
        <v>0</v>
      </c>
      <c r="FA684" s="113">
        <v>0</v>
      </c>
      <c r="FB684" s="113">
        <v>0</v>
      </c>
      <c r="FC684" s="113">
        <v>0</v>
      </c>
      <c r="FD684" s="113">
        <v>0</v>
      </c>
      <c r="FE684" s="113">
        <v>0</v>
      </c>
      <c r="FF684" s="113">
        <v>0</v>
      </c>
      <c r="FG684" s="113">
        <v>0</v>
      </c>
      <c r="FH684" s="113">
        <v>0</v>
      </c>
      <c r="FI684" s="113">
        <v>0</v>
      </c>
      <c r="FJ684" s="113">
        <v>0</v>
      </c>
      <c r="FK684" s="113">
        <v>0</v>
      </c>
      <c r="FL684" s="113">
        <v>0</v>
      </c>
      <c r="FM684" s="113">
        <v>0</v>
      </c>
      <c r="FN684" s="113">
        <v>0</v>
      </c>
      <c r="FO684" s="113">
        <v>0</v>
      </c>
      <c r="FP684" s="113">
        <v>0</v>
      </c>
      <c r="FQ684" s="113">
        <v>0</v>
      </c>
      <c r="FR684" s="113">
        <v>0</v>
      </c>
      <c r="FS684" s="113">
        <v>20592.79</v>
      </c>
      <c r="FT684" s="113">
        <v>0</v>
      </c>
      <c r="FU684" s="113">
        <v>0</v>
      </c>
      <c r="FV684" s="113">
        <v>0</v>
      </c>
      <c r="FW684" s="113">
        <v>0</v>
      </c>
      <c r="FX684" s="113">
        <v>0</v>
      </c>
      <c r="FY684" s="113">
        <v>0</v>
      </c>
      <c r="FZ684" s="113">
        <v>0</v>
      </c>
      <c r="GA684" s="113">
        <v>0</v>
      </c>
      <c r="GB684" s="113">
        <v>154.58000000000001</v>
      </c>
      <c r="GC684" s="113">
        <v>0</v>
      </c>
      <c r="GD684" s="113">
        <v>0</v>
      </c>
      <c r="GE684" s="113">
        <v>0</v>
      </c>
      <c r="GF684" s="113">
        <v>0</v>
      </c>
      <c r="GG684" s="113">
        <v>0</v>
      </c>
      <c r="GH684" s="113">
        <v>0</v>
      </c>
      <c r="GI684" s="113">
        <f t="shared" si="348"/>
        <v>14280394.599999998</v>
      </c>
    </row>
    <row r="685" spans="1:191">
      <c r="A685" s="727" t="s">
        <v>0</v>
      </c>
      <c r="B685" s="727"/>
      <c r="C685" s="9" t="s">
        <v>201</v>
      </c>
      <c r="D685" t="s">
        <v>202</v>
      </c>
      <c r="E685" s="113">
        <v>0</v>
      </c>
      <c r="F685" s="113">
        <v>0</v>
      </c>
      <c r="G685" s="113">
        <v>0</v>
      </c>
      <c r="H685" s="113">
        <v>0</v>
      </c>
      <c r="I685" s="113">
        <v>0</v>
      </c>
      <c r="J685" s="113">
        <v>0</v>
      </c>
      <c r="K685" s="113">
        <v>0</v>
      </c>
      <c r="L685" s="113">
        <v>6878.13</v>
      </c>
      <c r="M685" s="113">
        <v>0</v>
      </c>
      <c r="N685" s="113">
        <v>0</v>
      </c>
      <c r="O685" s="113">
        <v>0</v>
      </c>
      <c r="P685" s="113">
        <v>0</v>
      </c>
      <c r="Q685" s="113">
        <v>0</v>
      </c>
      <c r="R685" s="113">
        <v>0</v>
      </c>
      <c r="S685" s="113">
        <v>0</v>
      </c>
      <c r="T685" s="113">
        <v>0</v>
      </c>
      <c r="U685" s="113">
        <v>0</v>
      </c>
      <c r="V685" s="113">
        <v>0</v>
      </c>
      <c r="W685" s="113">
        <v>0</v>
      </c>
      <c r="X685" s="113">
        <v>0</v>
      </c>
      <c r="Y685" s="113">
        <v>0</v>
      </c>
      <c r="Z685" s="113">
        <v>0</v>
      </c>
      <c r="AA685" s="113">
        <v>0</v>
      </c>
      <c r="AB685" s="113">
        <v>0</v>
      </c>
      <c r="AC685" s="113">
        <v>0</v>
      </c>
      <c r="AD685" s="113">
        <v>0</v>
      </c>
      <c r="AE685" s="113">
        <v>0</v>
      </c>
      <c r="AF685" s="113">
        <v>0</v>
      </c>
      <c r="AG685" s="113">
        <v>329464.53999999998</v>
      </c>
      <c r="AH685" s="113">
        <v>0</v>
      </c>
      <c r="AI685" s="113">
        <v>0</v>
      </c>
      <c r="AJ685" s="113">
        <v>0</v>
      </c>
      <c r="AK685" s="113">
        <v>0</v>
      </c>
      <c r="AL685" s="113">
        <v>0</v>
      </c>
      <c r="AM685" s="113">
        <v>0</v>
      </c>
      <c r="AN685" s="113">
        <v>0</v>
      </c>
      <c r="AO685" s="113">
        <v>0</v>
      </c>
      <c r="AP685" s="113">
        <v>0</v>
      </c>
      <c r="AQ685" s="113">
        <v>0</v>
      </c>
      <c r="AR685" s="113">
        <v>0</v>
      </c>
      <c r="AS685" s="113">
        <v>0</v>
      </c>
      <c r="AT685" s="113">
        <v>0</v>
      </c>
      <c r="AU685" s="113">
        <v>0</v>
      </c>
      <c r="AV685" s="113">
        <v>0</v>
      </c>
      <c r="AW685" s="113">
        <v>0</v>
      </c>
      <c r="AX685" s="113">
        <v>0</v>
      </c>
      <c r="AY685" s="113">
        <v>0</v>
      </c>
      <c r="AZ685" s="113">
        <v>0</v>
      </c>
      <c r="BA685" s="113">
        <v>0</v>
      </c>
      <c r="BB685" s="113">
        <v>0</v>
      </c>
      <c r="BC685" s="113">
        <v>0</v>
      </c>
      <c r="BD685" s="113">
        <v>0</v>
      </c>
      <c r="BE685" s="113">
        <v>0</v>
      </c>
      <c r="BF685" s="113">
        <v>0</v>
      </c>
      <c r="BG685" s="113">
        <v>0</v>
      </c>
      <c r="BH685" s="113">
        <v>0</v>
      </c>
      <c r="BI685" s="113">
        <v>0</v>
      </c>
      <c r="BJ685" s="113">
        <v>0</v>
      </c>
      <c r="BK685" s="113">
        <v>0</v>
      </c>
      <c r="BL685" s="113">
        <v>0</v>
      </c>
      <c r="BM685" s="113">
        <v>0</v>
      </c>
      <c r="BN685" s="113">
        <v>0</v>
      </c>
      <c r="BO685" s="113">
        <v>0</v>
      </c>
      <c r="BP685" s="113">
        <v>0</v>
      </c>
      <c r="BQ685" s="113">
        <v>0</v>
      </c>
      <c r="BR685" s="113">
        <v>0</v>
      </c>
      <c r="BS685" s="113">
        <v>0</v>
      </c>
      <c r="BT685" s="113">
        <v>0</v>
      </c>
      <c r="BU685" s="113">
        <v>0</v>
      </c>
      <c r="BV685" s="113">
        <v>0</v>
      </c>
      <c r="BW685" s="113">
        <v>0</v>
      </c>
      <c r="BX685" s="113">
        <v>0</v>
      </c>
      <c r="BY685" s="113">
        <v>0</v>
      </c>
      <c r="BZ685" s="113">
        <v>0</v>
      </c>
      <c r="CA685" s="113">
        <v>0</v>
      </c>
      <c r="CB685" s="113">
        <v>0</v>
      </c>
      <c r="CC685" s="113">
        <v>0</v>
      </c>
      <c r="CD685" s="113">
        <v>0</v>
      </c>
      <c r="CE685" s="113">
        <v>0</v>
      </c>
      <c r="CF685" s="113">
        <v>0</v>
      </c>
      <c r="CG685" s="113">
        <v>0</v>
      </c>
      <c r="CH685" s="113">
        <v>0</v>
      </c>
      <c r="CI685" s="113">
        <v>0</v>
      </c>
      <c r="CJ685" s="113">
        <v>0</v>
      </c>
      <c r="CK685" s="113">
        <v>0</v>
      </c>
      <c r="CL685" s="113">
        <v>0</v>
      </c>
      <c r="CM685" s="113">
        <v>0</v>
      </c>
      <c r="CN685" s="113">
        <v>0</v>
      </c>
      <c r="CO685" s="113">
        <v>0</v>
      </c>
      <c r="CP685" s="113">
        <v>0</v>
      </c>
      <c r="CQ685" s="113">
        <v>5377.78</v>
      </c>
      <c r="CR685" s="113">
        <v>0</v>
      </c>
      <c r="CS685" s="113">
        <v>0</v>
      </c>
      <c r="CT685" s="113">
        <v>0</v>
      </c>
      <c r="CU685" s="113">
        <v>0</v>
      </c>
      <c r="CV685" s="113">
        <v>0</v>
      </c>
      <c r="CW685" s="113">
        <v>0</v>
      </c>
      <c r="CX685" s="113">
        <v>0</v>
      </c>
      <c r="CY685" s="113">
        <v>0</v>
      </c>
      <c r="CZ685" s="113">
        <v>0</v>
      </c>
      <c r="DA685" s="113">
        <v>0</v>
      </c>
      <c r="DB685" s="113">
        <v>0</v>
      </c>
      <c r="DC685" s="113">
        <v>0</v>
      </c>
      <c r="DD685" s="113">
        <v>0</v>
      </c>
      <c r="DE685" s="113">
        <v>0</v>
      </c>
      <c r="DF685" s="113">
        <v>0</v>
      </c>
      <c r="DG685" s="113">
        <v>0</v>
      </c>
      <c r="DH685" s="113">
        <v>0</v>
      </c>
      <c r="DI685" s="113">
        <v>162.68</v>
      </c>
      <c r="DJ685" s="113">
        <v>0</v>
      </c>
      <c r="DK685" s="113">
        <v>0</v>
      </c>
      <c r="DL685" s="113">
        <v>0</v>
      </c>
      <c r="DM685" s="113">
        <v>0</v>
      </c>
      <c r="DN685" s="113">
        <v>0</v>
      </c>
      <c r="DO685" s="113">
        <v>0</v>
      </c>
      <c r="DP685" s="113">
        <v>104027.08</v>
      </c>
      <c r="DQ685" s="113">
        <v>0</v>
      </c>
      <c r="DR685" s="113">
        <v>0</v>
      </c>
      <c r="DS685" s="113">
        <v>0</v>
      </c>
      <c r="DT685" s="113">
        <v>0</v>
      </c>
      <c r="DU685" s="113">
        <v>0</v>
      </c>
      <c r="DV685" s="113">
        <v>0</v>
      </c>
      <c r="DW685" s="113">
        <v>0</v>
      </c>
      <c r="DX685" s="113">
        <v>0</v>
      </c>
      <c r="DY685" s="113">
        <v>0</v>
      </c>
      <c r="DZ685" s="113">
        <v>0</v>
      </c>
      <c r="EA685" s="113">
        <v>0</v>
      </c>
      <c r="EB685" s="113">
        <v>0</v>
      </c>
      <c r="EC685" s="113">
        <v>0</v>
      </c>
      <c r="ED685" s="113">
        <v>0</v>
      </c>
      <c r="EE685" s="113">
        <v>0</v>
      </c>
      <c r="EF685" s="113">
        <v>0</v>
      </c>
      <c r="EG685" s="113">
        <v>0</v>
      </c>
      <c r="EH685" s="113">
        <v>0</v>
      </c>
      <c r="EI685" s="113">
        <v>0</v>
      </c>
      <c r="EJ685" s="113">
        <v>0</v>
      </c>
      <c r="EK685" s="113">
        <v>0</v>
      </c>
      <c r="EL685" s="113">
        <v>0</v>
      </c>
      <c r="EM685" s="113">
        <v>0</v>
      </c>
      <c r="EN685" s="113">
        <v>0</v>
      </c>
      <c r="EO685" s="113">
        <v>0</v>
      </c>
      <c r="EP685" s="113">
        <v>0</v>
      </c>
      <c r="EQ685" s="113">
        <v>0</v>
      </c>
      <c r="ER685" s="113">
        <v>0</v>
      </c>
      <c r="ES685" s="113">
        <v>0</v>
      </c>
      <c r="ET685" s="113">
        <v>0</v>
      </c>
      <c r="EU685" s="113">
        <v>0</v>
      </c>
      <c r="EV685" s="113">
        <v>0</v>
      </c>
      <c r="EW685" s="113">
        <v>0</v>
      </c>
      <c r="EX685" s="113">
        <v>0</v>
      </c>
      <c r="EY685" s="113">
        <v>0</v>
      </c>
      <c r="EZ685" s="113">
        <v>0</v>
      </c>
      <c r="FA685" s="113">
        <v>0</v>
      </c>
      <c r="FB685" s="113">
        <v>0</v>
      </c>
      <c r="FC685" s="113">
        <v>0</v>
      </c>
      <c r="FD685" s="113">
        <v>0</v>
      </c>
      <c r="FE685" s="113">
        <v>0</v>
      </c>
      <c r="FF685" s="113">
        <v>0</v>
      </c>
      <c r="FG685" s="113">
        <v>0</v>
      </c>
      <c r="FH685" s="113">
        <v>0</v>
      </c>
      <c r="FI685" s="113">
        <v>0</v>
      </c>
      <c r="FJ685" s="113">
        <v>0</v>
      </c>
      <c r="FK685" s="113">
        <v>0</v>
      </c>
      <c r="FL685" s="113">
        <v>0</v>
      </c>
      <c r="FM685" s="113">
        <v>0</v>
      </c>
      <c r="FN685" s="113">
        <v>0</v>
      </c>
      <c r="FO685" s="113">
        <v>0</v>
      </c>
      <c r="FP685" s="113">
        <v>0</v>
      </c>
      <c r="FQ685" s="113">
        <v>0</v>
      </c>
      <c r="FR685" s="113">
        <v>0</v>
      </c>
      <c r="FS685" s="113">
        <v>0</v>
      </c>
      <c r="FT685" s="113">
        <v>0</v>
      </c>
      <c r="FU685" s="113">
        <v>0</v>
      </c>
      <c r="FV685" s="113">
        <v>0</v>
      </c>
      <c r="FW685" s="113">
        <v>0</v>
      </c>
      <c r="FX685" s="113">
        <v>0</v>
      </c>
      <c r="FY685" s="113">
        <v>0</v>
      </c>
      <c r="FZ685" s="113">
        <v>0</v>
      </c>
      <c r="GA685" s="113">
        <v>0</v>
      </c>
      <c r="GB685" s="113">
        <v>0</v>
      </c>
      <c r="GC685" s="113">
        <v>0</v>
      </c>
      <c r="GD685" s="113">
        <v>0</v>
      </c>
      <c r="GE685" s="113">
        <v>0</v>
      </c>
      <c r="GF685" s="113">
        <v>0</v>
      </c>
      <c r="GG685" s="113">
        <v>0</v>
      </c>
      <c r="GH685" s="113">
        <v>0</v>
      </c>
      <c r="GI685" s="113">
        <f t="shared" si="348"/>
        <v>445910.21</v>
      </c>
    </row>
    <row r="686" spans="1:191">
      <c r="A686" s="727" t="s">
        <v>0</v>
      </c>
      <c r="B686" s="727"/>
      <c r="C686" s="9" t="s">
        <v>207</v>
      </c>
      <c r="D686" t="s">
        <v>208</v>
      </c>
      <c r="E686" s="113">
        <v>0</v>
      </c>
      <c r="F686" s="113">
        <v>0</v>
      </c>
      <c r="G686" s="113">
        <v>0</v>
      </c>
      <c r="H686" s="113">
        <v>684.81</v>
      </c>
      <c r="I686" s="113">
        <v>407353.4</v>
      </c>
      <c r="J686" s="113">
        <v>0</v>
      </c>
      <c r="K686" s="113">
        <v>0</v>
      </c>
      <c r="L686" s="113">
        <v>0</v>
      </c>
      <c r="M686" s="113">
        <v>0</v>
      </c>
      <c r="N686" s="113">
        <v>0</v>
      </c>
      <c r="O686" s="113">
        <v>0</v>
      </c>
      <c r="P686" s="113">
        <v>0</v>
      </c>
      <c r="Q686" s="113">
        <v>2879.44</v>
      </c>
      <c r="R686" s="113">
        <v>0</v>
      </c>
      <c r="S686" s="113">
        <v>0</v>
      </c>
      <c r="T686" s="113">
        <v>88.09</v>
      </c>
      <c r="U686" s="113">
        <v>54.67</v>
      </c>
      <c r="V686" s="113">
        <v>12570.75</v>
      </c>
      <c r="W686" s="113">
        <v>3175.41</v>
      </c>
      <c r="X686" s="113">
        <v>0</v>
      </c>
      <c r="Y686" s="113">
        <v>0</v>
      </c>
      <c r="Z686" s="113">
        <v>0</v>
      </c>
      <c r="AA686" s="113">
        <v>0</v>
      </c>
      <c r="AB686" s="113">
        <v>0</v>
      </c>
      <c r="AC686" s="113">
        <v>16648.310000000001</v>
      </c>
      <c r="AD686" s="113">
        <v>6034.53</v>
      </c>
      <c r="AE686" s="113">
        <v>0</v>
      </c>
      <c r="AF686" s="113">
        <v>10778.41</v>
      </c>
      <c r="AG686" s="113">
        <v>340.57</v>
      </c>
      <c r="AH686" s="113">
        <v>0</v>
      </c>
      <c r="AI686" s="113">
        <v>0</v>
      </c>
      <c r="AJ686" s="113">
        <v>0</v>
      </c>
      <c r="AK686" s="113">
        <v>0</v>
      </c>
      <c r="AL686" s="113">
        <v>0</v>
      </c>
      <c r="AM686" s="113">
        <v>7477.78</v>
      </c>
      <c r="AN686" s="113">
        <v>684.24</v>
      </c>
      <c r="AO686" s="113">
        <v>0</v>
      </c>
      <c r="AP686" s="113">
        <v>1.98</v>
      </c>
      <c r="AQ686" s="113">
        <v>0</v>
      </c>
      <c r="AR686" s="113">
        <v>0</v>
      </c>
      <c r="AS686" s="113">
        <v>0</v>
      </c>
      <c r="AT686" s="113">
        <v>0</v>
      </c>
      <c r="AU686" s="113">
        <v>0</v>
      </c>
      <c r="AV686" s="113">
        <v>0</v>
      </c>
      <c r="AW686" s="113">
        <v>29771.95</v>
      </c>
      <c r="AX686" s="113">
        <v>0</v>
      </c>
      <c r="AY686" s="113">
        <v>0</v>
      </c>
      <c r="AZ686" s="113">
        <v>0</v>
      </c>
      <c r="BA686" s="113">
        <v>754.25</v>
      </c>
      <c r="BB686" s="113">
        <v>1516.91</v>
      </c>
      <c r="BC686" s="113">
        <v>0</v>
      </c>
      <c r="BD686" s="113">
        <v>0</v>
      </c>
      <c r="BE686" s="113">
        <v>0</v>
      </c>
      <c r="BF686" s="113">
        <v>0</v>
      </c>
      <c r="BG686" s="113">
        <v>14.47</v>
      </c>
      <c r="BH686" s="113">
        <v>0</v>
      </c>
      <c r="BI686" s="113">
        <v>0</v>
      </c>
      <c r="BJ686" s="113">
        <v>2277</v>
      </c>
      <c r="BK686" s="113">
        <v>0</v>
      </c>
      <c r="BL686" s="113">
        <v>0</v>
      </c>
      <c r="BM686" s="113">
        <v>242.78</v>
      </c>
      <c r="BN686" s="113">
        <v>0</v>
      </c>
      <c r="BO686" s="113">
        <v>0</v>
      </c>
      <c r="BP686" s="113">
        <v>0</v>
      </c>
      <c r="BQ686" s="113">
        <v>0</v>
      </c>
      <c r="BR686" s="113">
        <v>0</v>
      </c>
      <c r="BS686" s="113">
        <v>0</v>
      </c>
      <c r="BT686" s="113">
        <v>0</v>
      </c>
      <c r="BU686" s="113">
        <v>0</v>
      </c>
      <c r="BV686" s="113">
        <v>13768.38</v>
      </c>
      <c r="BW686" s="113">
        <v>0</v>
      </c>
      <c r="BX686" s="113">
        <v>0</v>
      </c>
      <c r="BY686" s="113">
        <v>0</v>
      </c>
      <c r="BZ686" s="113">
        <v>0</v>
      </c>
      <c r="CA686" s="113">
        <v>0</v>
      </c>
      <c r="CB686" s="113">
        <v>0</v>
      </c>
      <c r="CC686" s="113">
        <v>0</v>
      </c>
      <c r="CD686" s="113">
        <v>27710.76</v>
      </c>
      <c r="CE686" s="113">
        <v>0</v>
      </c>
      <c r="CF686" s="113">
        <v>0</v>
      </c>
      <c r="CG686" s="113">
        <v>0</v>
      </c>
      <c r="CH686" s="113">
        <v>0</v>
      </c>
      <c r="CI686" s="113">
        <v>0</v>
      </c>
      <c r="CJ686" s="113">
        <v>0</v>
      </c>
      <c r="CK686" s="113">
        <v>0</v>
      </c>
      <c r="CL686" s="113">
        <v>0</v>
      </c>
      <c r="CM686" s="113">
        <v>0</v>
      </c>
      <c r="CN686" s="113">
        <v>0</v>
      </c>
      <c r="CO686" s="113">
        <v>0</v>
      </c>
      <c r="CP686" s="113">
        <v>0</v>
      </c>
      <c r="CQ686" s="113">
        <v>0</v>
      </c>
      <c r="CR686" s="113">
        <v>0</v>
      </c>
      <c r="CS686" s="113">
        <v>0</v>
      </c>
      <c r="CT686" s="113">
        <v>0</v>
      </c>
      <c r="CU686" s="113">
        <v>0</v>
      </c>
      <c r="CV686" s="113">
        <v>0</v>
      </c>
      <c r="CW686" s="113">
        <v>0</v>
      </c>
      <c r="CX686" s="113">
        <v>0</v>
      </c>
      <c r="CY686" s="113">
        <v>0</v>
      </c>
      <c r="CZ686" s="113">
        <v>0</v>
      </c>
      <c r="DA686" s="113">
        <v>4899.1099999999997</v>
      </c>
      <c r="DB686" s="113">
        <v>297.13</v>
      </c>
      <c r="DC686" s="113">
        <v>410.99</v>
      </c>
      <c r="DD686" s="113">
        <v>1680.11</v>
      </c>
      <c r="DE686" s="113">
        <v>0</v>
      </c>
      <c r="DF686" s="113">
        <v>83.59</v>
      </c>
      <c r="DG686" s="113">
        <v>470.77</v>
      </c>
      <c r="DH686" s="113">
        <v>15932.67</v>
      </c>
      <c r="DI686" s="113">
        <v>0</v>
      </c>
      <c r="DJ686" s="113">
        <v>7678.73</v>
      </c>
      <c r="DK686" s="113">
        <v>0</v>
      </c>
      <c r="DL686" s="113">
        <v>0</v>
      </c>
      <c r="DM686" s="113">
        <v>25379.41</v>
      </c>
      <c r="DN686" s="113">
        <v>0</v>
      </c>
      <c r="DO686" s="113">
        <v>0</v>
      </c>
      <c r="DP686" s="113">
        <v>0</v>
      </c>
      <c r="DQ686" s="113">
        <v>0</v>
      </c>
      <c r="DR686" s="113">
        <v>0</v>
      </c>
      <c r="DS686" s="113">
        <v>0</v>
      </c>
      <c r="DT686" s="113">
        <v>0</v>
      </c>
      <c r="DU686" s="113">
        <v>0</v>
      </c>
      <c r="DV686" s="113">
        <v>0</v>
      </c>
      <c r="DW686" s="113">
        <v>0</v>
      </c>
      <c r="DX686" s="113">
        <v>0</v>
      </c>
      <c r="DY686" s="113">
        <v>766.13</v>
      </c>
      <c r="DZ686" s="113">
        <v>0</v>
      </c>
      <c r="EA686" s="113">
        <v>0</v>
      </c>
      <c r="EB686" s="113">
        <v>0</v>
      </c>
      <c r="EC686" s="113">
        <v>1244.0899999999999</v>
      </c>
      <c r="ED686" s="113">
        <v>0</v>
      </c>
      <c r="EE686" s="113">
        <v>257.97000000000003</v>
      </c>
      <c r="EF686" s="113">
        <v>0</v>
      </c>
      <c r="EG686" s="113">
        <v>0</v>
      </c>
      <c r="EH686" s="113">
        <v>0</v>
      </c>
      <c r="EI686" s="113">
        <v>404.49</v>
      </c>
      <c r="EJ686" s="113">
        <v>0</v>
      </c>
      <c r="EK686" s="113">
        <v>0</v>
      </c>
      <c r="EL686" s="113">
        <v>0</v>
      </c>
      <c r="EM686" s="113">
        <v>0</v>
      </c>
      <c r="EN686" s="113">
        <v>0</v>
      </c>
      <c r="EO686" s="113">
        <v>0</v>
      </c>
      <c r="EP686" s="113">
        <v>0</v>
      </c>
      <c r="EQ686" s="113">
        <v>0</v>
      </c>
      <c r="ER686" s="113">
        <v>0</v>
      </c>
      <c r="ES686" s="113">
        <v>0</v>
      </c>
      <c r="ET686" s="113">
        <v>0</v>
      </c>
      <c r="EU686" s="113">
        <v>0</v>
      </c>
      <c r="EV686" s="113">
        <v>0</v>
      </c>
      <c r="EW686" s="113">
        <v>0</v>
      </c>
      <c r="EX686" s="113">
        <v>0</v>
      </c>
      <c r="EY686" s="113">
        <v>0</v>
      </c>
      <c r="EZ686" s="113">
        <v>0</v>
      </c>
      <c r="FA686" s="113">
        <v>0</v>
      </c>
      <c r="FB686" s="113">
        <v>0</v>
      </c>
      <c r="FC686" s="113">
        <v>0</v>
      </c>
      <c r="FD686" s="113">
        <v>0</v>
      </c>
      <c r="FE686" s="113">
        <v>0</v>
      </c>
      <c r="FF686" s="113">
        <v>0</v>
      </c>
      <c r="FG686" s="113">
        <v>0</v>
      </c>
      <c r="FH686" s="113">
        <v>0</v>
      </c>
      <c r="FI686" s="113">
        <v>0</v>
      </c>
      <c r="FJ686" s="113">
        <v>0</v>
      </c>
      <c r="FK686" s="113">
        <v>0</v>
      </c>
      <c r="FL686" s="113">
        <v>0</v>
      </c>
      <c r="FM686" s="113">
        <v>0</v>
      </c>
      <c r="FN686" s="113">
        <v>0</v>
      </c>
      <c r="FO686" s="113">
        <v>0</v>
      </c>
      <c r="FP686" s="113">
        <v>0</v>
      </c>
      <c r="FQ686" s="113">
        <v>0</v>
      </c>
      <c r="FR686" s="113">
        <v>0</v>
      </c>
      <c r="FS686" s="113">
        <v>0</v>
      </c>
      <c r="FT686" s="113">
        <v>0</v>
      </c>
      <c r="FU686" s="113">
        <v>0</v>
      </c>
      <c r="FV686" s="113">
        <v>0</v>
      </c>
      <c r="FW686" s="113">
        <v>0</v>
      </c>
      <c r="FX686" s="113">
        <v>0</v>
      </c>
      <c r="FY686" s="113">
        <v>0</v>
      </c>
      <c r="FZ686" s="113">
        <v>0</v>
      </c>
      <c r="GA686" s="113">
        <v>0</v>
      </c>
      <c r="GB686" s="113">
        <v>328.03</v>
      </c>
      <c r="GC686" s="113">
        <v>0</v>
      </c>
      <c r="GD686" s="113">
        <v>0</v>
      </c>
      <c r="GE686" s="113">
        <v>0</v>
      </c>
      <c r="GF686" s="113">
        <v>0</v>
      </c>
      <c r="GG686" s="113">
        <v>0</v>
      </c>
      <c r="GH686" s="113">
        <v>0</v>
      </c>
      <c r="GI686" s="113">
        <f t="shared" si="348"/>
        <v>604662.11</v>
      </c>
    </row>
    <row r="687" spans="1:191">
      <c r="A687" s="727" t="s">
        <v>0</v>
      </c>
      <c r="B687" s="727"/>
      <c r="C687" s="9" t="s">
        <v>229</v>
      </c>
      <c r="D687" t="s">
        <v>230</v>
      </c>
      <c r="E687" s="113">
        <v>0</v>
      </c>
      <c r="F687" s="113">
        <v>0</v>
      </c>
      <c r="G687" s="113">
        <v>0</v>
      </c>
      <c r="H687" s="113">
        <v>5007</v>
      </c>
      <c r="I687" s="113">
        <v>0</v>
      </c>
      <c r="J687" s="113">
        <v>0</v>
      </c>
      <c r="K687" s="113">
        <v>0</v>
      </c>
      <c r="L687" s="113">
        <v>0</v>
      </c>
      <c r="M687" s="113">
        <v>0</v>
      </c>
      <c r="N687" s="113">
        <v>0</v>
      </c>
      <c r="O687" s="113">
        <v>0</v>
      </c>
      <c r="P687" s="113">
        <v>0</v>
      </c>
      <c r="Q687" s="113">
        <v>0</v>
      </c>
      <c r="R687" s="113">
        <v>0</v>
      </c>
      <c r="S687" s="113">
        <v>0</v>
      </c>
      <c r="T687" s="113">
        <v>0</v>
      </c>
      <c r="U687" s="113">
        <v>0</v>
      </c>
      <c r="V687" s="113">
        <v>48038.5</v>
      </c>
      <c r="W687" s="113">
        <v>0</v>
      </c>
      <c r="X687" s="113">
        <v>191.89</v>
      </c>
      <c r="Y687" s="113">
        <v>0</v>
      </c>
      <c r="Z687" s="113">
        <v>0</v>
      </c>
      <c r="AA687" s="113">
        <v>0</v>
      </c>
      <c r="AB687" s="113">
        <v>0</v>
      </c>
      <c r="AC687" s="113">
        <v>0</v>
      </c>
      <c r="AD687" s="113">
        <v>0</v>
      </c>
      <c r="AE687" s="113">
        <v>0</v>
      </c>
      <c r="AF687" s="113">
        <v>0</v>
      </c>
      <c r="AG687" s="113">
        <v>0</v>
      </c>
      <c r="AH687" s="113">
        <v>0</v>
      </c>
      <c r="AI687" s="113">
        <v>0</v>
      </c>
      <c r="AJ687" s="113">
        <v>0</v>
      </c>
      <c r="AK687" s="113">
        <v>0</v>
      </c>
      <c r="AL687" s="113">
        <v>0</v>
      </c>
      <c r="AM687" s="113">
        <v>0</v>
      </c>
      <c r="AN687" s="113">
        <v>0</v>
      </c>
      <c r="AO687" s="113">
        <v>0</v>
      </c>
      <c r="AP687" s="113">
        <v>0</v>
      </c>
      <c r="AQ687" s="113">
        <v>0</v>
      </c>
      <c r="AR687" s="113">
        <v>0</v>
      </c>
      <c r="AS687" s="113">
        <v>0</v>
      </c>
      <c r="AT687" s="113">
        <v>0</v>
      </c>
      <c r="AU687" s="113">
        <v>0</v>
      </c>
      <c r="AV687" s="113">
        <v>0</v>
      </c>
      <c r="AW687" s="113">
        <v>0</v>
      </c>
      <c r="AX687" s="113">
        <v>0</v>
      </c>
      <c r="AY687" s="113">
        <v>0</v>
      </c>
      <c r="AZ687" s="113">
        <v>0</v>
      </c>
      <c r="BA687" s="113">
        <v>0</v>
      </c>
      <c r="BB687" s="113">
        <v>2175.14</v>
      </c>
      <c r="BC687" s="113">
        <v>0</v>
      </c>
      <c r="BD687" s="113">
        <v>0</v>
      </c>
      <c r="BE687" s="113">
        <v>0</v>
      </c>
      <c r="BF687" s="113">
        <v>0</v>
      </c>
      <c r="BG687" s="113">
        <v>0</v>
      </c>
      <c r="BH687" s="113">
        <v>0</v>
      </c>
      <c r="BI687" s="113">
        <v>0</v>
      </c>
      <c r="BJ687" s="113">
        <v>98119.92</v>
      </c>
      <c r="BK687" s="113">
        <v>0</v>
      </c>
      <c r="BL687" s="113">
        <v>0</v>
      </c>
      <c r="BM687" s="113">
        <v>0</v>
      </c>
      <c r="BN687" s="113">
        <v>0</v>
      </c>
      <c r="BO687" s="113">
        <v>0</v>
      </c>
      <c r="BP687" s="113">
        <v>0</v>
      </c>
      <c r="BQ687" s="113">
        <v>0</v>
      </c>
      <c r="BR687" s="113">
        <v>0</v>
      </c>
      <c r="BS687" s="113">
        <v>0</v>
      </c>
      <c r="BT687" s="113">
        <v>0</v>
      </c>
      <c r="BU687" s="113">
        <v>0</v>
      </c>
      <c r="BV687" s="113">
        <v>0</v>
      </c>
      <c r="BW687" s="113">
        <v>0</v>
      </c>
      <c r="BX687" s="113">
        <v>0</v>
      </c>
      <c r="BY687" s="113">
        <v>0</v>
      </c>
      <c r="BZ687" s="113">
        <v>0</v>
      </c>
      <c r="CA687" s="113">
        <v>0</v>
      </c>
      <c r="CB687" s="113">
        <v>0</v>
      </c>
      <c r="CC687" s="113">
        <v>175881.86</v>
      </c>
      <c r="CD687" s="113">
        <v>0</v>
      </c>
      <c r="CE687" s="113">
        <v>0</v>
      </c>
      <c r="CF687" s="113">
        <v>0</v>
      </c>
      <c r="CG687" s="113">
        <v>0</v>
      </c>
      <c r="CH687" s="113">
        <v>0</v>
      </c>
      <c r="CI687" s="113">
        <v>0</v>
      </c>
      <c r="CJ687" s="113">
        <v>0</v>
      </c>
      <c r="CK687" s="113">
        <v>0</v>
      </c>
      <c r="CL687" s="113">
        <v>0</v>
      </c>
      <c r="CM687" s="113">
        <v>0</v>
      </c>
      <c r="CN687" s="113">
        <v>0</v>
      </c>
      <c r="CO687" s="113">
        <v>0</v>
      </c>
      <c r="CP687" s="113">
        <v>0</v>
      </c>
      <c r="CQ687" s="113">
        <v>0</v>
      </c>
      <c r="CR687" s="113">
        <v>0</v>
      </c>
      <c r="CS687" s="113">
        <v>0</v>
      </c>
      <c r="CT687" s="113">
        <v>0</v>
      </c>
      <c r="CU687" s="113">
        <v>0</v>
      </c>
      <c r="CV687" s="113">
        <v>0</v>
      </c>
      <c r="CW687" s="113">
        <v>0</v>
      </c>
      <c r="CX687" s="113">
        <v>0</v>
      </c>
      <c r="CY687" s="113">
        <v>0</v>
      </c>
      <c r="CZ687" s="113">
        <v>0</v>
      </c>
      <c r="DA687" s="113">
        <v>57979.27</v>
      </c>
      <c r="DB687" s="113">
        <v>0</v>
      </c>
      <c r="DC687" s="113">
        <v>0</v>
      </c>
      <c r="DD687" s="113">
        <v>8821.7000000000007</v>
      </c>
      <c r="DE687" s="113">
        <v>0</v>
      </c>
      <c r="DF687" s="113">
        <v>0</v>
      </c>
      <c r="DG687" s="113">
        <v>0</v>
      </c>
      <c r="DH687" s="113">
        <v>0</v>
      </c>
      <c r="DI687" s="113">
        <v>11130.42</v>
      </c>
      <c r="DJ687" s="113">
        <v>0</v>
      </c>
      <c r="DK687" s="113">
        <v>0</v>
      </c>
      <c r="DL687" s="113">
        <v>0</v>
      </c>
      <c r="DM687" s="113">
        <v>0</v>
      </c>
      <c r="DN687" s="113">
        <v>0</v>
      </c>
      <c r="DO687" s="113">
        <v>0</v>
      </c>
      <c r="DP687" s="113">
        <v>0</v>
      </c>
      <c r="DQ687" s="113">
        <v>0</v>
      </c>
      <c r="DR687" s="113">
        <v>0</v>
      </c>
      <c r="DS687" s="113">
        <v>0</v>
      </c>
      <c r="DT687" s="113">
        <v>0</v>
      </c>
      <c r="DU687" s="113">
        <v>0</v>
      </c>
      <c r="DV687" s="113">
        <v>0</v>
      </c>
      <c r="DW687" s="113">
        <v>0</v>
      </c>
      <c r="DX687" s="113">
        <v>0</v>
      </c>
      <c r="DY687" s="113">
        <v>8224</v>
      </c>
      <c r="DZ687" s="113">
        <v>0</v>
      </c>
      <c r="EA687" s="113">
        <v>0</v>
      </c>
      <c r="EB687" s="113">
        <v>0</v>
      </c>
      <c r="EC687" s="113">
        <v>0</v>
      </c>
      <c r="ED687" s="113">
        <v>0</v>
      </c>
      <c r="EE687" s="113">
        <v>0</v>
      </c>
      <c r="EF687" s="113">
        <v>0</v>
      </c>
      <c r="EG687" s="113">
        <v>0</v>
      </c>
      <c r="EH687" s="113">
        <v>0</v>
      </c>
      <c r="EI687" s="113">
        <v>0</v>
      </c>
      <c r="EJ687" s="113">
        <v>0</v>
      </c>
      <c r="EK687" s="113">
        <v>11700</v>
      </c>
      <c r="EL687" s="113">
        <v>0</v>
      </c>
      <c r="EM687" s="113">
        <v>0</v>
      </c>
      <c r="EN687" s="113">
        <v>0</v>
      </c>
      <c r="EO687" s="113">
        <v>0</v>
      </c>
      <c r="EP687" s="113">
        <v>0</v>
      </c>
      <c r="EQ687" s="113">
        <v>0</v>
      </c>
      <c r="ER687" s="113">
        <v>0</v>
      </c>
      <c r="ES687" s="113">
        <v>0</v>
      </c>
      <c r="ET687" s="113">
        <v>0</v>
      </c>
      <c r="EU687" s="113">
        <v>0</v>
      </c>
      <c r="EV687" s="113">
        <v>0</v>
      </c>
      <c r="EW687" s="113">
        <v>0</v>
      </c>
      <c r="EX687" s="113">
        <v>0</v>
      </c>
      <c r="EY687" s="113">
        <v>0</v>
      </c>
      <c r="EZ687" s="113">
        <v>0</v>
      </c>
      <c r="FA687" s="113">
        <v>0</v>
      </c>
      <c r="FB687" s="113">
        <v>0</v>
      </c>
      <c r="FC687" s="113">
        <v>0</v>
      </c>
      <c r="FD687" s="113">
        <v>0</v>
      </c>
      <c r="FE687" s="113">
        <v>0</v>
      </c>
      <c r="FF687" s="113">
        <v>0</v>
      </c>
      <c r="FG687" s="113">
        <v>0</v>
      </c>
      <c r="FH687" s="113">
        <v>0</v>
      </c>
      <c r="FI687" s="113">
        <v>0</v>
      </c>
      <c r="FJ687" s="113">
        <v>0</v>
      </c>
      <c r="FK687" s="113">
        <v>0</v>
      </c>
      <c r="FL687" s="113">
        <v>0</v>
      </c>
      <c r="FM687" s="113">
        <v>0</v>
      </c>
      <c r="FN687" s="113">
        <v>0</v>
      </c>
      <c r="FO687" s="113">
        <v>0</v>
      </c>
      <c r="FP687" s="113">
        <v>0</v>
      </c>
      <c r="FQ687" s="113">
        <v>0</v>
      </c>
      <c r="FR687" s="113">
        <v>0</v>
      </c>
      <c r="FS687" s="113">
        <v>0</v>
      </c>
      <c r="FT687" s="113">
        <v>0</v>
      </c>
      <c r="FU687" s="113">
        <v>0</v>
      </c>
      <c r="FV687" s="113">
        <v>0</v>
      </c>
      <c r="FW687" s="113">
        <v>0</v>
      </c>
      <c r="FX687" s="113">
        <v>0</v>
      </c>
      <c r="FY687" s="113">
        <v>0</v>
      </c>
      <c r="FZ687" s="113">
        <v>0</v>
      </c>
      <c r="GA687" s="113">
        <v>0</v>
      </c>
      <c r="GB687" s="113">
        <v>0</v>
      </c>
      <c r="GC687" s="113">
        <v>0</v>
      </c>
      <c r="GD687" s="113">
        <v>0</v>
      </c>
      <c r="GE687" s="113">
        <v>0</v>
      </c>
      <c r="GF687" s="113">
        <v>0</v>
      </c>
      <c r="GG687" s="113">
        <v>0</v>
      </c>
      <c r="GH687" s="113">
        <v>0</v>
      </c>
      <c r="GI687" s="113">
        <f t="shared" si="348"/>
        <v>427269.7</v>
      </c>
    </row>
    <row r="688" spans="1:191">
      <c r="A688" s="727" t="s">
        <v>0</v>
      </c>
      <c r="B688" s="727"/>
      <c r="C688" s="9" t="s">
        <v>233</v>
      </c>
      <c r="D688" t="s">
        <v>234</v>
      </c>
      <c r="E688" s="113">
        <v>0</v>
      </c>
      <c r="F688" s="113">
        <v>0</v>
      </c>
      <c r="G688" s="113">
        <v>0</v>
      </c>
      <c r="H688" s="113">
        <v>0</v>
      </c>
      <c r="I688" s="113">
        <v>2633.65</v>
      </c>
      <c r="J688" s="113">
        <v>0</v>
      </c>
      <c r="K688" s="113">
        <v>0</v>
      </c>
      <c r="L688" s="113">
        <v>0</v>
      </c>
      <c r="M688" s="113">
        <v>0</v>
      </c>
      <c r="N688" s="113">
        <v>0</v>
      </c>
      <c r="O688" s="113">
        <v>0</v>
      </c>
      <c r="P688" s="113">
        <v>0</v>
      </c>
      <c r="Q688" s="113">
        <v>138234.32999999999</v>
      </c>
      <c r="R688" s="113">
        <v>0</v>
      </c>
      <c r="S688" s="113">
        <v>52575.5</v>
      </c>
      <c r="T688" s="113">
        <v>0</v>
      </c>
      <c r="U688" s="113">
        <v>1223.27</v>
      </c>
      <c r="V688" s="113">
        <v>67419.02</v>
      </c>
      <c r="W688" s="113">
        <v>0</v>
      </c>
      <c r="X688" s="113">
        <v>0</v>
      </c>
      <c r="Y688" s="113">
        <v>0</v>
      </c>
      <c r="Z688" s="113">
        <v>12036.01</v>
      </c>
      <c r="AA688" s="113">
        <v>0</v>
      </c>
      <c r="AB688" s="113">
        <v>0</v>
      </c>
      <c r="AC688" s="113">
        <v>4500</v>
      </c>
      <c r="AD688" s="113">
        <v>373</v>
      </c>
      <c r="AE688" s="113">
        <v>0</v>
      </c>
      <c r="AF688" s="113">
        <v>0</v>
      </c>
      <c r="AG688" s="113">
        <v>0</v>
      </c>
      <c r="AH688" s="113">
        <v>0</v>
      </c>
      <c r="AI688" s="113">
        <v>884.77</v>
      </c>
      <c r="AJ688" s="113">
        <v>0</v>
      </c>
      <c r="AK688" s="113">
        <v>0</v>
      </c>
      <c r="AL688" s="113">
        <v>0</v>
      </c>
      <c r="AM688" s="113">
        <v>0</v>
      </c>
      <c r="AN688" s="113">
        <v>0</v>
      </c>
      <c r="AO688" s="113">
        <v>0</v>
      </c>
      <c r="AP688" s="113">
        <v>0</v>
      </c>
      <c r="AQ688" s="113">
        <v>0</v>
      </c>
      <c r="AR688" s="113">
        <v>0</v>
      </c>
      <c r="AS688" s="113">
        <v>0</v>
      </c>
      <c r="AT688" s="113">
        <v>0</v>
      </c>
      <c r="AU688" s="113">
        <v>0</v>
      </c>
      <c r="AV688" s="113">
        <v>0</v>
      </c>
      <c r="AW688" s="113">
        <v>2039.31</v>
      </c>
      <c r="AX688" s="113">
        <v>0</v>
      </c>
      <c r="AY688" s="113">
        <v>0</v>
      </c>
      <c r="AZ688" s="113">
        <v>0</v>
      </c>
      <c r="BA688" s="113">
        <v>0</v>
      </c>
      <c r="BB688" s="113">
        <v>772.55</v>
      </c>
      <c r="BC688" s="113">
        <v>270.62</v>
      </c>
      <c r="BD688" s="113">
        <v>0</v>
      </c>
      <c r="BE688" s="113">
        <v>0</v>
      </c>
      <c r="BF688" s="113">
        <v>0</v>
      </c>
      <c r="BG688" s="113">
        <v>0</v>
      </c>
      <c r="BH688" s="113">
        <v>0</v>
      </c>
      <c r="BI688" s="113">
        <v>0</v>
      </c>
      <c r="BJ688" s="113">
        <v>0</v>
      </c>
      <c r="BK688" s="113">
        <v>0</v>
      </c>
      <c r="BL688" s="113">
        <v>0</v>
      </c>
      <c r="BM688" s="113">
        <v>0</v>
      </c>
      <c r="BN688" s="113">
        <v>0</v>
      </c>
      <c r="BO688" s="113">
        <v>0</v>
      </c>
      <c r="BP688" s="113">
        <v>0</v>
      </c>
      <c r="BQ688" s="113">
        <v>0</v>
      </c>
      <c r="BR688" s="113">
        <v>0</v>
      </c>
      <c r="BS688" s="113">
        <v>0</v>
      </c>
      <c r="BT688" s="113">
        <v>0</v>
      </c>
      <c r="BU688" s="113">
        <v>0</v>
      </c>
      <c r="BV688" s="113">
        <v>0</v>
      </c>
      <c r="BW688" s="113">
        <v>0</v>
      </c>
      <c r="BX688" s="113">
        <v>0</v>
      </c>
      <c r="BY688" s="113">
        <v>0</v>
      </c>
      <c r="BZ688" s="113">
        <v>0</v>
      </c>
      <c r="CA688" s="113">
        <v>0</v>
      </c>
      <c r="CB688" s="113">
        <v>17500</v>
      </c>
      <c r="CC688" s="113">
        <v>46976</v>
      </c>
      <c r="CD688" s="113">
        <v>0</v>
      </c>
      <c r="CE688" s="113">
        <v>0</v>
      </c>
      <c r="CF688" s="113">
        <v>0</v>
      </c>
      <c r="CG688" s="113">
        <v>0</v>
      </c>
      <c r="CH688" s="113">
        <v>0</v>
      </c>
      <c r="CI688" s="113">
        <v>0</v>
      </c>
      <c r="CJ688" s="113">
        <v>0</v>
      </c>
      <c r="CK688" s="113">
        <v>0</v>
      </c>
      <c r="CL688" s="113">
        <v>0</v>
      </c>
      <c r="CM688" s="113">
        <v>0</v>
      </c>
      <c r="CN688" s="113">
        <v>0</v>
      </c>
      <c r="CO688" s="113">
        <v>27351</v>
      </c>
      <c r="CP688" s="113">
        <v>0</v>
      </c>
      <c r="CQ688" s="113">
        <v>0</v>
      </c>
      <c r="CR688" s="113">
        <v>0</v>
      </c>
      <c r="CS688" s="113">
        <v>0</v>
      </c>
      <c r="CT688" s="113">
        <v>0</v>
      </c>
      <c r="CU688" s="113">
        <v>0</v>
      </c>
      <c r="CV688" s="113">
        <v>0</v>
      </c>
      <c r="CW688" s="113">
        <v>0</v>
      </c>
      <c r="CX688" s="113">
        <v>0</v>
      </c>
      <c r="CY688" s="113">
        <v>0</v>
      </c>
      <c r="CZ688" s="113">
        <v>0</v>
      </c>
      <c r="DA688" s="113">
        <v>5500</v>
      </c>
      <c r="DB688" s="113">
        <v>0</v>
      </c>
      <c r="DC688" s="113">
        <v>0</v>
      </c>
      <c r="DD688" s="113">
        <v>0</v>
      </c>
      <c r="DE688" s="113">
        <v>0</v>
      </c>
      <c r="DF688" s="113">
        <v>0</v>
      </c>
      <c r="DG688" s="113">
        <v>0</v>
      </c>
      <c r="DH688" s="113">
        <v>0</v>
      </c>
      <c r="DI688" s="113">
        <v>0</v>
      </c>
      <c r="DJ688" s="113">
        <v>279.95</v>
      </c>
      <c r="DK688" s="113">
        <v>0</v>
      </c>
      <c r="DL688" s="113">
        <v>0</v>
      </c>
      <c r="DM688" s="113">
        <v>110.9</v>
      </c>
      <c r="DN688" s="113">
        <v>0</v>
      </c>
      <c r="DO688" s="113">
        <v>0</v>
      </c>
      <c r="DP688" s="113">
        <v>0</v>
      </c>
      <c r="DQ688" s="113">
        <v>0</v>
      </c>
      <c r="DR688" s="113">
        <v>0</v>
      </c>
      <c r="DS688" s="113">
        <v>0</v>
      </c>
      <c r="DT688" s="113">
        <v>0</v>
      </c>
      <c r="DU688" s="113">
        <v>0</v>
      </c>
      <c r="DV688" s="113">
        <v>0</v>
      </c>
      <c r="DW688" s="113">
        <v>0</v>
      </c>
      <c r="DX688" s="113">
        <v>0</v>
      </c>
      <c r="DY688" s="113">
        <v>0</v>
      </c>
      <c r="DZ688" s="113">
        <v>0</v>
      </c>
      <c r="EA688" s="113">
        <v>0</v>
      </c>
      <c r="EB688" s="113">
        <v>0</v>
      </c>
      <c r="EC688" s="113">
        <v>0</v>
      </c>
      <c r="ED688" s="113">
        <v>0</v>
      </c>
      <c r="EE688" s="113">
        <v>0</v>
      </c>
      <c r="EF688" s="113">
        <v>0</v>
      </c>
      <c r="EG688" s="113">
        <v>0</v>
      </c>
      <c r="EH688" s="113">
        <v>0</v>
      </c>
      <c r="EI688" s="113">
        <v>1700</v>
      </c>
      <c r="EJ688" s="113">
        <v>0</v>
      </c>
      <c r="EK688" s="113">
        <v>0</v>
      </c>
      <c r="EL688" s="113">
        <v>0</v>
      </c>
      <c r="EM688" s="113">
        <v>0</v>
      </c>
      <c r="EN688" s="113">
        <v>0</v>
      </c>
      <c r="EO688" s="113">
        <v>0</v>
      </c>
      <c r="EP688" s="113">
        <v>0</v>
      </c>
      <c r="EQ688" s="113">
        <v>0</v>
      </c>
      <c r="ER688" s="113">
        <v>0</v>
      </c>
      <c r="ES688" s="113">
        <v>0</v>
      </c>
      <c r="ET688" s="113">
        <v>0</v>
      </c>
      <c r="EU688" s="113">
        <v>0</v>
      </c>
      <c r="EV688" s="113">
        <v>0</v>
      </c>
      <c r="EW688" s="113">
        <v>0</v>
      </c>
      <c r="EX688" s="113">
        <v>0</v>
      </c>
      <c r="EY688" s="113">
        <v>0</v>
      </c>
      <c r="EZ688" s="113">
        <v>0</v>
      </c>
      <c r="FA688" s="113">
        <v>0</v>
      </c>
      <c r="FB688" s="113">
        <v>0</v>
      </c>
      <c r="FC688" s="113">
        <v>0</v>
      </c>
      <c r="FD688" s="113">
        <v>0</v>
      </c>
      <c r="FE688" s="113">
        <v>0</v>
      </c>
      <c r="FF688" s="113">
        <v>0</v>
      </c>
      <c r="FG688" s="113">
        <v>0</v>
      </c>
      <c r="FH688" s="113">
        <v>0</v>
      </c>
      <c r="FI688" s="113">
        <v>0</v>
      </c>
      <c r="FJ688" s="113">
        <v>0</v>
      </c>
      <c r="FK688" s="113">
        <v>0</v>
      </c>
      <c r="FL688" s="113">
        <v>0</v>
      </c>
      <c r="FM688" s="113">
        <v>0</v>
      </c>
      <c r="FN688" s="113">
        <v>0</v>
      </c>
      <c r="FO688" s="113">
        <v>0</v>
      </c>
      <c r="FP688" s="113">
        <v>0</v>
      </c>
      <c r="FQ688" s="113">
        <v>0</v>
      </c>
      <c r="FR688" s="113">
        <v>0</v>
      </c>
      <c r="FS688" s="113">
        <v>0</v>
      </c>
      <c r="FT688" s="113">
        <v>0</v>
      </c>
      <c r="FU688" s="113">
        <v>0</v>
      </c>
      <c r="FV688" s="113">
        <v>0</v>
      </c>
      <c r="FW688" s="113">
        <v>0</v>
      </c>
      <c r="FX688" s="113">
        <v>0</v>
      </c>
      <c r="FY688" s="113">
        <v>0</v>
      </c>
      <c r="FZ688" s="113">
        <v>0</v>
      </c>
      <c r="GA688" s="113">
        <v>0</v>
      </c>
      <c r="GB688" s="113">
        <v>0</v>
      </c>
      <c r="GC688" s="113">
        <v>0</v>
      </c>
      <c r="GD688" s="113">
        <v>0</v>
      </c>
      <c r="GE688" s="113">
        <v>0</v>
      </c>
      <c r="GF688" s="113">
        <v>0</v>
      </c>
      <c r="GG688" s="113">
        <v>0</v>
      </c>
      <c r="GH688" s="113">
        <v>0</v>
      </c>
      <c r="GI688" s="113">
        <f t="shared" si="348"/>
        <v>382379.88</v>
      </c>
    </row>
    <row r="689" spans="1:191" ht="11" thickBot="1">
      <c r="A689" s="725" t="s">
        <v>0</v>
      </c>
      <c r="B689" s="725"/>
      <c r="C689" s="11" t="s">
        <v>195</v>
      </c>
      <c r="D689" s="10" t="s">
        <v>235</v>
      </c>
      <c r="E689" s="115">
        <f t="shared" ref="E689:AJ689" si="349">SUBTOTAL(9,E682:E688)</f>
        <v>37447.839999999997</v>
      </c>
      <c r="F689" s="115">
        <f t="shared" si="349"/>
        <v>110504.09</v>
      </c>
      <c r="G689" s="115">
        <f t="shared" si="349"/>
        <v>0</v>
      </c>
      <c r="H689" s="115">
        <f t="shared" si="349"/>
        <v>1548970.87</v>
      </c>
      <c r="I689" s="115">
        <f t="shared" si="349"/>
        <v>28242770.329999998</v>
      </c>
      <c r="J689" s="115">
        <f t="shared" si="349"/>
        <v>132893.13</v>
      </c>
      <c r="K689" s="115">
        <f t="shared" si="349"/>
        <v>31608.01</v>
      </c>
      <c r="L689" s="115">
        <f t="shared" si="349"/>
        <v>59654.219999999994</v>
      </c>
      <c r="M689" s="115">
        <f t="shared" si="349"/>
        <v>0</v>
      </c>
      <c r="N689" s="115">
        <f t="shared" si="349"/>
        <v>98161.12</v>
      </c>
      <c r="O689" s="115">
        <f t="shared" si="349"/>
        <v>70897.41</v>
      </c>
      <c r="P689" s="115">
        <f t="shared" si="349"/>
        <v>13893.07</v>
      </c>
      <c r="Q689" s="115">
        <f t="shared" si="349"/>
        <v>3199761.3400000003</v>
      </c>
      <c r="R689" s="115">
        <f t="shared" si="349"/>
        <v>147422.57999999999</v>
      </c>
      <c r="S689" s="115">
        <f t="shared" si="349"/>
        <v>1155626.24</v>
      </c>
      <c r="T689" s="115">
        <f t="shared" si="349"/>
        <v>1215356.8</v>
      </c>
      <c r="U689" s="115">
        <f t="shared" si="349"/>
        <v>1253913.68</v>
      </c>
      <c r="V689" s="115">
        <f t="shared" si="349"/>
        <v>3466986.61</v>
      </c>
      <c r="W689" s="115">
        <f t="shared" si="349"/>
        <v>822844.18</v>
      </c>
      <c r="X689" s="115">
        <f t="shared" si="349"/>
        <v>5280947.4400000004</v>
      </c>
      <c r="Y689" s="115">
        <f t="shared" si="349"/>
        <v>130752.67</v>
      </c>
      <c r="Z689" s="115">
        <f t="shared" si="349"/>
        <v>1661573.1800000002</v>
      </c>
      <c r="AA689" s="115">
        <f t="shared" si="349"/>
        <v>66260.5</v>
      </c>
      <c r="AB689" s="115">
        <f t="shared" si="349"/>
        <v>281519.34999999998</v>
      </c>
      <c r="AC689" s="115">
        <f t="shared" si="349"/>
        <v>806032.74</v>
      </c>
      <c r="AD689" s="115">
        <f t="shared" si="349"/>
        <v>311954.80000000005</v>
      </c>
      <c r="AE689" s="115">
        <f t="shared" si="349"/>
        <v>368739.67</v>
      </c>
      <c r="AF689" s="115">
        <f t="shared" si="349"/>
        <v>1643254.95</v>
      </c>
      <c r="AG689" s="115">
        <f t="shared" si="349"/>
        <v>538680.00999999989</v>
      </c>
      <c r="AH689" s="115">
        <f t="shared" si="349"/>
        <v>65118.89</v>
      </c>
      <c r="AI689" s="115">
        <f t="shared" si="349"/>
        <v>127999.44</v>
      </c>
      <c r="AJ689" s="115">
        <f t="shared" si="349"/>
        <v>222389.03</v>
      </c>
      <c r="AK689" s="115">
        <f t="shared" ref="AK689:BP689" si="350">SUBTOTAL(9,AK682:AK688)</f>
        <v>263515.24</v>
      </c>
      <c r="AL689" s="115">
        <f t="shared" si="350"/>
        <v>3875.2</v>
      </c>
      <c r="AM689" s="115">
        <f t="shared" si="350"/>
        <v>1167640.8400000001</v>
      </c>
      <c r="AN689" s="115">
        <f t="shared" si="350"/>
        <v>70933.02</v>
      </c>
      <c r="AO689" s="115">
        <f t="shared" si="350"/>
        <v>158618.29999999999</v>
      </c>
      <c r="AP689" s="115">
        <f t="shared" si="350"/>
        <v>57545.07</v>
      </c>
      <c r="AQ689" s="115">
        <f t="shared" si="350"/>
        <v>0</v>
      </c>
      <c r="AR689" s="115">
        <f t="shared" si="350"/>
        <v>633017.14</v>
      </c>
      <c r="AS689" s="115">
        <f t="shared" si="350"/>
        <v>52814.76</v>
      </c>
      <c r="AT689" s="115">
        <f t="shared" si="350"/>
        <v>0</v>
      </c>
      <c r="AU689" s="115">
        <f t="shared" si="350"/>
        <v>198058.73</v>
      </c>
      <c r="AV689" s="115">
        <f t="shared" si="350"/>
        <v>167887.85</v>
      </c>
      <c r="AW689" s="115">
        <f t="shared" si="350"/>
        <v>1425643.6700000002</v>
      </c>
      <c r="AX689" s="115">
        <f t="shared" si="350"/>
        <v>0</v>
      </c>
      <c r="AY689" s="115">
        <f t="shared" si="350"/>
        <v>3109613.23</v>
      </c>
      <c r="AZ689" s="115">
        <f t="shared" si="350"/>
        <v>32125.3</v>
      </c>
      <c r="BA689" s="115">
        <f t="shared" si="350"/>
        <v>138695.25</v>
      </c>
      <c r="BB689" s="115">
        <f t="shared" si="350"/>
        <v>1933832.3599999999</v>
      </c>
      <c r="BC689" s="115">
        <f t="shared" si="350"/>
        <v>1695357.4400000002</v>
      </c>
      <c r="BD689" s="115">
        <f t="shared" si="350"/>
        <v>56361.05</v>
      </c>
      <c r="BE689" s="115">
        <f t="shared" si="350"/>
        <v>18983.89</v>
      </c>
      <c r="BF689" s="115">
        <f t="shared" si="350"/>
        <v>565593.35</v>
      </c>
      <c r="BG689" s="115">
        <f t="shared" si="350"/>
        <v>76052.38</v>
      </c>
      <c r="BH689" s="115">
        <f t="shared" si="350"/>
        <v>153145.44</v>
      </c>
      <c r="BI689" s="115">
        <f t="shared" si="350"/>
        <v>59494.29</v>
      </c>
      <c r="BJ689" s="115">
        <f t="shared" si="350"/>
        <v>3139840.75</v>
      </c>
      <c r="BK689" s="115">
        <f t="shared" si="350"/>
        <v>73486.98</v>
      </c>
      <c r="BL689" s="115">
        <f t="shared" si="350"/>
        <v>145141.20000000001</v>
      </c>
      <c r="BM689" s="115">
        <f t="shared" si="350"/>
        <v>28413.34</v>
      </c>
      <c r="BN689" s="115">
        <f t="shared" si="350"/>
        <v>0</v>
      </c>
      <c r="BO689" s="115">
        <f t="shared" si="350"/>
        <v>3332639.5</v>
      </c>
      <c r="BP689" s="115">
        <f t="shared" si="350"/>
        <v>453381.93</v>
      </c>
      <c r="BQ689" s="115">
        <f t="shared" ref="BQ689:CV689" si="351">SUBTOTAL(9,BQ682:BQ688)</f>
        <v>191563.5</v>
      </c>
      <c r="BR689" s="115">
        <f t="shared" si="351"/>
        <v>44521.11</v>
      </c>
      <c r="BS689" s="115">
        <f t="shared" si="351"/>
        <v>125541.6</v>
      </c>
      <c r="BT689" s="115">
        <f t="shared" si="351"/>
        <v>30361.45</v>
      </c>
      <c r="BU689" s="115">
        <f t="shared" si="351"/>
        <v>98172.15</v>
      </c>
      <c r="BV689" s="115">
        <f t="shared" si="351"/>
        <v>6616569.8399999999</v>
      </c>
      <c r="BW689" s="115">
        <f t="shared" si="351"/>
        <v>0</v>
      </c>
      <c r="BX689" s="115">
        <f t="shared" si="351"/>
        <v>555267.48</v>
      </c>
      <c r="BY689" s="115">
        <f t="shared" si="351"/>
        <v>128705.01</v>
      </c>
      <c r="BZ689" s="115">
        <f t="shared" si="351"/>
        <v>281927.46000000002</v>
      </c>
      <c r="CA689" s="115">
        <f t="shared" si="351"/>
        <v>0</v>
      </c>
      <c r="CB689" s="115">
        <f t="shared" si="351"/>
        <v>1571950.85</v>
      </c>
      <c r="CC689" s="115">
        <f t="shared" si="351"/>
        <v>662142.85</v>
      </c>
      <c r="CD689" s="115">
        <f t="shared" si="351"/>
        <v>1356672.97</v>
      </c>
      <c r="CE689" s="115">
        <f t="shared" si="351"/>
        <v>61609.66</v>
      </c>
      <c r="CF689" s="115">
        <f t="shared" si="351"/>
        <v>0</v>
      </c>
      <c r="CG689" s="115">
        <f t="shared" si="351"/>
        <v>40529.35</v>
      </c>
      <c r="CH689" s="115">
        <f t="shared" si="351"/>
        <v>134716.35999999999</v>
      </c>
      <c r="CI689" s="115">
        <f t="shared" si="351"/>
        <v>79988.87</v>
      </c>
      <c r="CJ689" s="115">
        <f t="shared" si="351"/>
        <v>64690.46</v>
      </c>
      <c r="CK689" s="115">
        <f t="shared" si="351"/>
        <v>133024.59</v>
      </c>
      <c r="CL689" s="115">
        <f t="shared" si="351"/>
        <v>0</v>
      </c>
      <c r="CM689" s="115">
        <f t="shared" si="351"/>
        <v>274266.92</v>
      </c>
      <c r="CN689" s="115">
        <f t="shared" si="351"/>
        <v>134237.35999999999</v>
      </c>
      <c r="CO689" s="115">
        <f t="shared" si="351"/>
        <v>211712.72</v>
      </c>
      <c r="CP689" s="115">
        <f t="shared" si="351"/>
        <v>932708.93</v>
      </c>
      <c r="CQ689" s="115">
        <f t="shared" si="351"/>
        <v>241646.46</v>
      </c>
      <c r="CR689" s="115">
        <f t="shared" si="351"/>
        <v>137398.49</v>
      </c>
      <c r="CS689" s="115">
        <f t="shared" si="351"/>
        <v>104574.26</v>
      </c>
      <c r="CT689" s="115">
        <f t="shared" si="351"/>
        <v>81456.31</v>
      </c>
      <c r="CU689" s="115">
        <f t="shared" si="351"/>
        <v>0</v>
      </c>
      <c r="CV689" s="115">
        <f t="shared" si="351"/>
        <v>171199.16</v>
      </c>
      <c r="CW689" s="115">
        <f t="shared" ref="CW689:EB689" si="352">SUBTOTAL(9,CW682:CW688)</f>
        <v>0</v>
      </c>
      <c r="CX689" s="115">
        <f t="shared" si="352"/>
        <v>277641</v>
      </c>
      <c r="CY689" s="115">
        <f t="shared" si="352"/>
        <v>106278.24</v>
      </c>
      <c r="CZ689" s="115">
        <f t="shared" si="352"/>
        <v>361375.26</v>
      </c>
      <c r="DA689" s="115">
        <f t="shared" si="352"/>
        <v>618811.27</v>
      </c>
      <c r="DB689" s="115">
        <f t="shared" si="352"/>
        <v>177285.13</v>
      </c>
      <c r="DC689" s="115">
        <f t="shared" si="352"/>
        <v>385883.38</v>
      </c>
      <c r="DD689" s="115">
        <f t="shared" si="352"/>
        <v>328446.66000000003</v>
      </c>
      <c r="DE689" s="115">
        <f t="shared" si="352"/>
        <v>0</v>
      </c>
      <c r="DF689" s="115">
        <f t="shared" si="352"/>
        <v>89868.39</v>
      </c>
      <c r="DG689" s="115">
        <f t="shared" si="352"/>
        <v>4321180.9799999995</v>
      </c>
      <c r="DH689" s="115">
        <f t="shared" si="352"/>
        <v>2059355.1</v>
      </c>
      <c r="DI689" s="115">
        <f t="shared" si="352"/>
        <v>27577.22</v>
      </c>
      <c r="DJ689" s="115">
        <f t="shared" si="352"/>
        <v>1366501.7</v>
      </c>
      <c r="DK689" s="115">
        <f t="shared" si="352"/>
        <v>29093.58</v>
      </c>
      <c r="DL689" s="115">
        <f t="shared" si="352"/>
        <v>0</v>
      </c>
      <c r="DM689" s="115">
        <f t="shared" si="352"/>
        <v>11176710.800000001</v>
      </c>
      <c r="DN689" s="115">
        <f t="shared" si="352"/>
        <v>219427.75</v>
      </c>
      <c r="DO689" s="115">
        <f t="shared" si="352"/>
        <v>69613.39</v>
      </c>
      <c r="DP689" s="115">
        <f t="shared" si="352"/>
        <v>1083891.31</v>
      </c>
      <c r="DQ689" s="115">
        <f t="shared" si="352"/>
        <v>0</v>
      </c>
      <c r="DR689" s="115">
        <f t="shared" si="352"/>
        <v>358479.73</v>
      </c>
      <c r="DS689" s="115">
        <f t="shared" si="352"/>
        <v>50352.79</v>
      </c>
      <c r="DT689" s="115">
        <f t="shared" si="352"/>
        <v>34248.839999999997</v>
      </c>
      <c r="DU689" s="115">
        <f t="shared" si="352"/>
        <v>91440.47</v>
      </c>
      <c r="DV689" s="115">
        <f t="shared" si="352"/>
        <v>80846.399999999994</v>
      </c>
      <c r="DW689" s="115">
        <f t="shared" si="352"/>
        <v>0</v>
      </c>
      <c r="DX689" s="115">
        <f t="shared" si="352"/>
        <v>81530.3</v>
      </c>
      <c r="DY689" s="115">
        <f t="shared" si="352"/>
        <v>2328424.58</v>
      </c>
      <c r="DZ689" s="115">
        <f t="shared" si="352"/>
        <v>0</v>
      </c>
      <c r="EA689" s="115">
        <f t="shared" si="352"/>
        <v>0</v>
      </c>
      <c r="EB689" s="115">
        <f t="shared" si="352"/>
        <v>0</v>
      </c>
      <c r="EC689" s="115">
        <f t="shared" ref="EC689:FH689" si="353">SUBTOTAL(9,EC682:EC688)</f>
        <v>219471.86</v>
      </c>
      <c r="ED689" s="115">
        <f t="shared" si="353"/>
        <v>0</v>
      </c>
      <c r="EE689" s="115">
        <f t="shared" si="353"/>
        <v>161217.25</v>
      </c>
      <c r="EF689" s="115">
        <f t="shared" si="353"/>
        <v>0</v>
      </c>
      <c r="EG689" s="115">
        <f t="shared" si="353"/>
        <v>0</v>
      </c>
      <c r="EH689" s="115">
        <f t="shared" si="353"/>
        <v>223694.74</v>
      </c>
      <c r="EI689" s="115">
        <f t="shared" si="353"/>
        <v>603312.92999999993</v>
      </c>
      <c r="EJ689" s="115">
        <f t="shared" si="353"/>
        <v>244983.55</v>
      </c>
      <c r="EK689" s="115">
        <f t="shared" si="353"/>
        <v>205828.01</v>
      </c>
      <c r="EL689" s="115">
        <f t="shared" si="353"/>
        <v>360796.32</v>
      </c>
      <c r="EM689" s="115">
        <f t="shared" si="353"/>
        <v>164536.47</v>
      </c>
      <c r="EN689" s="115">
        <f t="shared" si="353"/>
        <v>63982.7</v>
      </c>
      <c r="EO689" s="115">
        <f t="shared" si="353"/>
        <v>0</v>
      </c>
      <c r="EP689" s="115">
        <f t="shared" si="353"/>
        <v>372846.79</v>
      </c>
      <c r="EQ689" s="115">
        <f t="shared" si="353"/>
        <v>4823.93</v>
      </c>
      <c r="ER689" s="115">
        <f t="shared" si="353"/>
        <v>26741.71</v>
      </c>
      <c r="ES689" s="115">
        <f t="shared" si="353"/>
        <v>0</v>
      </c>
      <c r="ET689" s="115">
        <f t="shared" si="353"/>
        <v>91253.1</v>
      </c>
      <c r="EU689" s="115">
        <f t="shared" si="353"/>
        <v>56259.63</v>
      </c>
      <c r="EV689" s="115">
        <f t="shared" si="353"/>
        <v>131592.26999999999</v>
      </c>
      <c r="EW689" s="115">
        <f t="shared" si="353"/>
        <v>87783.360000000001</v>
      </c>
      <c r="EX689" s="115">
        <f t="shared" si="353"/>
        <v>124670.62</v>
      </c>
      <c r="EY689" s="115">
        <f t="shared" si="353"/>
        <v>82122.13</v>
      </c>
      <c r="EZ689" s="115">
        <f t="shared" si="353"/>
        <v>96900.4</v>
      </c>
      <c r="FA689" s="115">
        <f t="shared" si="353"/>
        <v>115709.01</v>
      </c>
      <c r="FB689" s="115">
        <f t="shared" si="353"/>
        <v>95065.09</v>
      </c>
      <c r="FC689" s="115">
        <f t="shared" si="353"/>
        <v>126407.27</v>
      </c>
      <c r="FD689" s="115">
        <f t="shared" si="353"/>
        <v>94503.33</v>
      </c>
      <c r="FE689" s="115">
        <f t="shared" si="353"/>
        <v>104888.08</v>
      </c>
      <c r="FF689" s="115">
        <f t="shared" si="353"/>
        <v>0</v>
      </c>
      <c r="FG689" s="115">
        <f t="shared" si="353"/>
        <v>60111.11</v>
      </c>
      <c r="FH689" s="115">
        <f t="shared" si="353"/>
        <v>68852.87</v>
      </c>
      <c r="FI689" s="115">
        <f t="shared" ref="FI689:GI689" si="354">SUBTOTAL(9,FI682:FI688)</f>
        <v>66281.94</v>
      </c>
      <c r="FJ689" s="115">
        <f t="shared" si="354"/>
        <v>126610.71</v>
      </c>
      <c r="FK689" s="115">
        <f t="shared" si="354"/>
        <v>0</v>
      </c>
      <c r="FL689" s="115">
        <f t="shared" si="354"/>
        <v>44085.2</v>
      </c>
      <c r="FM689" s="115">
        <f t="shared" si="354"/>
        <v>121898.29</v>
      </c>
      <c r="FN689" s="115">
        <f t="shared" si="354"/>
        <v>100477.78</v>
      </c>
      <c r="FO689" s="115">
        <f t="shared" si="354"/>
        <v>0</v>
      </c>
      <c r="FP689" s="115">
        <f t="shared" si="354"/>
        <v>194972.58</v>
      </c>
      <c r="FQ689" s="115">
        <f t="shared" si="354"/>
        <v>82148.679999999993</v>
      </c>
      <c r="FR689" s="115">
        <f t="shared" si="354"/>
        <v>0</v>
      </c>
      <c r="FS689" s="115">
        <f t="shared" si="354"/>
        <v>64046.64</v>
      </c>
      <c r="FT689" s="115">
        <f t="shared" si="354"/>
        <v>60976.639999999999</v>
      </c>
      <c r="FU689" s="115">
        <f t="shared" si="354"/>
        <v>0</v>
      </c>
      <c r="FV689" s="115">
        <f t="shared" si="354"/>
        <v>110754.19</v>
      </c>
      <c r="FW689" s="115">
        <f t="shared" si="354"/>
        <v>0</v>
      </c>
      <c r="FX689" s="115">
        <f t="shared" si="354"/>
        <v>0</v>
      </c>
      <c r="FY689" s="115">
        <f t="shared" si="354"/>
        <v>14348.55</v>
      </c>
      <c r="FZ689" s="115">
        <f t="shared" si="354"/>
        <v>0</v>
      </c>
      <c r="GA689" s="115">
        <f t="shared" si="354"/>
        <v>0</v>
      </c>
      <c r="GB689" s="115">
        <f t="shared" si="354"/>
        <v>13457.800000000001</v>
      </c>
      <c r="GC689" s="115">
        <f t="shared" si="354"/>
        <v>56418.52</v>
      </c>
      <c r="GD689" s="115">
        <f t="shared" si="354"/>
        <v>0</v>
      </c>
      <c r="GE689" s="115">
        <f t="shared" si="354"/>
        <v>131059.96</v>
      </c>
      <c r="GF689" s="115">
        <f t="shared" si="354"/>
        <v>163242.45000000001</v>
      </c>
      <c r="GG689" s="115">
        <f t="shared" si="354"/>
        <v>0</v>
      </c>
      <c r="GH689" s="115">
        <f t="shared" si="354"/>
        <v>0</v>
      </c>
      <c r="GI689" s="115">
        <f t="shared" si="354"/>
        <v>117856196.59</v>
      </c>
    </row>
    <row r="690" spans="1:191" ht="10.5" thickTop="1"/>
    <row r="691" spans="1:191" ht="10.5">
      <c r="A691" s="726" t="s">
        <v>0</v>
      </c>
      <c r="B691" s="726"/>
      <c r="C691" s="8" t="s">
        <v>236</v>
      </c>
      <c r="D691" s="7" t="s">
        <v>237</v>
      </c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  <c r="AA691" s="116"/>
      <c r="AB691" s="116"/>
      <c r="AC691" s="116"/>
      <c r="AD691" s="116"/>
      <c r="AE691" s="116"/>
      <c r="AF691" s="116"/>
      <c r="AG691" s="116"/>
      <c r="AH691" s="116"/>
      <c r="AI691" s="116"/>
      <c r="AJ691" s="116"/>
      <c r="AK691" s="116"/>
      <c r="AL691" s="116"/>
      <c r="AM691" s="116"/>
      <c r="AN691" s="116"/>
      <c r="AO691" s="116"/>
      <c r="AP691" s="116"/>
      <c r="AQ691" s="116"/>
      <c r="AR691" s="116"/>
      <c r="AS691" s="116"/>
      <c r="AT691" s="116"/>
      <c r="AU691" s="116"/>
      <c r="AV691" s="116"/>
      <c r="AW691" s="116"/>
      <c r="AX691" s="116"/>
      <c r="AY691" s="116"/>
      <c r="AZ691" s="116"/>
      <c r="BA691" s="116"/>
      <c r="BB691" s="116"/>
      <c r="BC691" s="116"/>
      <c r="BD691" s="116"/>
      <c r="BE691" s="116"/>
      <c r="BF691" s="116"/>
      <c r="BG691" s="116"/>
      <c r="BH691" s="116"/>
      <c r="BI691" s="116"/>
      <c r="BJ691" s="116"/>
      <c r="BK691" s="116"/>
      <c r="BL691" s="116"/>
      <c r="BM691" s="116"/>
      <c r="BN691" s="116"/>
      <c r="BO691" s="116"/>
      <c r="BP691" s="116"/>
      <c r="BQ691" s="116"/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I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V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I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V691" s="116"/>
      <c r="DW691" s="116"/>
      <c r="DX691" s="116"/>
      <c r="DY691" s="116"/>
      <c r="DZ691" s="116"/>
      <c r="EA691" s="116"/>
      <c r="EB691" s="116"/>
      <c r="EC691" s="116"/>
      <c r="ED691" s="116"/>
      <c r="EE691" s="116"/>
      <c r="EF691" s="116"/>
      <c r="EG691" s="116"/>
      <c r="EH691" s="116"/>
      <c r="EI691" s="116"/>
      <c r="EJ691" s="116"/>
      <c r="EK691" s="116"/>
      <c r="EL691" s="116"/>
      <c r="EM691" s="116"/>
      <c r="EN691" s="116"/>
      <c r="EO691" s="116"/>
      <c r="EP691" s="116"/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6"/>
      <c r="FA691" s="116"/>
      <c r="FB691" s="116"/>
      <c r="FC691" s="116"/>
      <c r="FD691" s="116"/>
      <c r="FE691" s="116"/>
      <c r="FF691" s="116"/>
      <c r="FG691" s="116"/>
      <c r="FH691" s="116"/>
      <c r="FI691" s="116"/>
      <c r="FJ691" s="116"/>
      <c r="FK691" s="116"/>
      <c r="FL691" s="116"/>
      <c r="FM691" s="116"/>
      <c r="FN691" s="116"/>
      <c r="FO691" s="116"/>
      <c r="FP691" s="116"/>
      <c r="FQ691" s="116"/>
      <c r="FR691" s="116"/>
      <c r="FS691" s="116"/>
      <c r="FT691" s="116"/>
      <c r="FU691" s="116"/>
      <c r="FV691" s="116"/>
      <c r="FW691" s="116"/>
      <c r="FX691" s="116"/>
      <c r="FY691" s="116"/>
      <c r="FZ691" s="116"/>
      <c r="GA691" s="116"/>
      <c r="GB691" s="116"/>
      <c r="GC691" s="116"/>
      <c r="GD691" s="116"/>
      <c r="GE691" s="116"/>
      <c r="GF691" s="116"/>
      <c r="GG691" s="116"/>
      <c r="GH691" s="116"/>
      <c r="GI691" s="116"/>
    </row>
    <row r="692" spans="1:191">
      <c r="A692" s="727" t="s">
        <v>0</v>
      </c>
      <c r="B692" s="727"/>
      <c r="C692" s="9" t="s">
        <v>254</v>
      </c>
      <c r="D692" t="s">
        <v>255</v>
      </c>
      <c r="E692" s="113">
        <v>0</v>
      </c>
      <c r="F692" s="113">
        <v>0</v>
      </c>
      <c r="G692" s="113">
        <v>0</v>
      </c>
      <c r="H692" s="113">
        <v>0</v>
      </c>
      <c r="I692" s="113">
        <v>0</v>
      </c>
      <c r="J692" s="113">
        <v>0</v>
      </c>
      <c r="K692" s="113">
        <v>0</v>
      </c>
      <c r="L692" s="113">
        <v>0</v>
      </c>
      <c r="M692" s="113">
        <v>0</v>
      </c>
      <c r="N692" s="113">
        <v>0</v>
      </c>
      <c r="O692" s="113">
        <v>0</v>
      </c>
      <c r="P692" s="113">
        <v>0</v>
      </c>
      <c r="Q692" s="113">
        <v>0</v>
      </c>
      <c r="R692" s="113">
        <v>0</v>
      </c>
      <c r="S692" s="113">
        <v>0</v>
      </c>
      <c r="T692" s="113">
        <v>0</v>
      </c>
      <c r="U692" s="113">
        <v>0</v>
      </c>
      <c r="V692" s="113">
        <v>0</v>
      </c>
      <c r="W692" s="113">
        <v>0</v>
      </c>
      <c r="X692" s="113">
        <v>0</v>
      </c>
      <c r="Y692" s="113">
        <v>0</v>
      </c>
      <c r="Z692" s="113">
        <v>0</v>
      </c>
      <c r="AA692" s="113">
        <v>0</v>
      </c>
      <c r="AB692" s="113">
        <v>0</v>
      </c>
      <c r="AC692" s="113">
        <v>0</v>
      </c>
      <c r="AD692" s="113">
        <v>0</v>
      </c>
      <c r="AE692" s="113">
        <v>0</v>
      </c>
      <c r="AF692" s="113">
        <v>0</v>
      </c>
      <c r="AG692" s="113">
        <v>0</v>
      </c>
      <c r="AH692" s="113">
        <v>0</v>
      </c>
      <c r="AI692" s="113">
        <v>0</v>
      </c>
      <c r="AJ692" s="113">
        <v>0</v>
      </c>
      <c r="AK692" s="113">
        <v>0</v>
      </c>
      <c r="AL692" s="113">
        <v>0</v>
      </c>
      <c r="AM692" s="113">
        <v>0</v>
      </c>
      <c r="AN692" s="113">
        <v>0</v>
      </c>
      <c r="AO692" s="113">
        <v>0</v>
      </c>
      <c r="AP692" s="113">
        <v>0</v>
      </c>
      <c r="AQ692" s="113">
        <v>0</v>
      </c>
      <c r="AR692" s="113">
        <v>0</v>
      </c>
      <c r="AS692" s="113">
        <v>0</v>
      </c>
      <c r="AT692" s="113">
        <v>0</v>
      </c>
      <c r="AU692" s="113">
        <v>0</v>
      </c>
      <c r="AV692" s="113">
        <v>0</v>
      </c>
      <c r="AW692" s="113">
        <v>0</v>
      </c>
      <c r="AX692" s="113">
        <v>0</v>
      </c>
      <c r="AY692" s="113">
        <v>0</v>
      </c>
      <c r="AZ692" s="113">
        <v>0</v>
      </c>
      <c r="BA692" s="113">
        <v>0</v>
      </c>
      <c r="BB692" s="113">
        <v>0</v>
      </c>
      <c r="BC692" s="113">
        <v>0</v>
      </c>
      <c r="BD692" s="113">
        <v>0</v>
      </c>
      <c r="BE692" s="113">
        <v>0</v>
      </c>
      <c r="BF692" s="113">
        <v>0</v>
      </c>
      <c r="BG692" s="113">
        <v>0</v>
      </c>
      <c r="BH692" s="113">
        <v>0</v>
      </c>
      <c r="BI692" s="113">
        <v>0</v>
      </c>
      <c r="BJ692" s="113">
        <v>0</v>
      </c>
      <c r="BK692" s="113">
        <v>0</v>
      </c>
      <c r="BL692" s="113">
        <v>0</v>
      </c>
      <c r="BM692" s="113">
        <v>0</v>
      </c>
      <c r="BN692" s="113">
        <v>0</v>
      </c>
      <c r="BO692" s="113">
        <v>0</v>
      </c>
      <c r="BP692" s="113">
        <v>0</v>
      </c>
      <c r="BQ692" s="113">
        <v>0</v>
      </c>
      <c r="BR692" s="113">
        <v>0</v>
      </c>
      <c r="BS692" s="113">
        <v>0</v>
      </c>
      <c r="BT692" s="113">
        <v>0</v>
      </c>
      <c r="BU692" s="113">
        <v>0</v>
      </c>
      <c r="BV692" s="113">
        <v>0</v>
      </c>
      <c r="BW692" s="113">
        <v>0</v>
      </c>
      <c r="BX692" s="113">
        <v>0</v>
      </c>
      <c r="BY692" s="113">
        <v>0</v>
      </c>
      <c r="BZ692" s="113">
        <v>0</v>
      </c>
      <c r="CA692" s="113">
        <v>0</v>
      </c>
      <c r="CB692" s="113">
        <v>0</v>
      </c>
      <c r="CC692" s="113">
        <v>0</v>
      </c>
      <c r="CD692" s="113">
        <v>0</v>
      </c>
      <c r="CE692" s="113">
        <v>0</v>
      </c>
      <c r="CF692" s="113">
        <v>0</v>
      </c>
      <c r="CG692" s="113">
        <v>0</v>
      </c>
      <c r="CH692" s="113">
        <v>0</v>
      </c>
      <c r="CI692" s="113">
        <v>0</v>
      </c>
      <c r="CJ692" s="113">
        <v>0</v>
      </c>
      <c r="CK692" s="113">
        <v>0</v>
      </c>
      <c r="CL692" s="113">
        <v>0</v>
      </c>
      <c r="CM692" s="113">
        <v>0</v>
      </c>
      <c r="CN692" s="113">
        <v>0</v>
      </c>
      <c r="CO692" s="113">
        <v>0</v>
      </c>
      <c r="CP692" s="113">
        <v>0</v>
      </c>
      <c r="CQ692" s="113">
        <v>0</v>
      </c>
      <c r="CR692" s="113">
        <v>0</v>
      </c>
      <c r="CS692" s="113">
        <v>0</v>
      </c>
      <c r="CT692" s="113">
        <v>0</v>
      </c>
      <c r="CU692" s="113">
        <v>0</v>
      </c>
      <c r="CV692" s="113">
        <v>0</v>
      </c>
      <c r="CW692" s="113">
        <v>0</v>
      </c>
      <c r="CX692" s="113">
        <v>0</v>
      </c>
      <c r="CY692" s="113">
        <v>0</v>
      </c>
      <c r="CZ692" s="113">
        <v>0</v>
      </c>
      <c r="DA692" s="113">
        <v>0</v>
      </c>
      <c r="DB692" s="113">
        <v>0</v>
      </c>
      <c r="DC692" s="113">
        <v>0</v>
      </c>
      <c r="DD692" s="113">
        <v>0</v>
      </c>
      <c r="DE692" s="113">
        <v>0</v>
      </c>
      <c r="DF692" s="113">
        <v>0</v>
      </c>
      <c r="DG692" s="113">
        <v>0</v>
      </c>
      <c r="DH692" s="113">
        <v>0</v>
      </c>
      <c r="DI692" s="113">
        <v>0</v>
      </c>
      <c r="DJ692" s="113">
        <v>0</v>
      </c>
      <c r="DK692" s="113">
        <v>0</v>
      </c>
      <c r="DL692" s="113">
        <v>0</v>
      </c>
      <c r="DM692" s="113">
        <v>0</v>
      </c>
      <c r="DN692" s="113">
        <v>0</v>
      </c>
      <c r="DO692" s="113">
        <v>0</v>
      </c>
      <c r="DP692" s="113">
        <v>0</v>
      </c>
      <c r="DQ692" s="113">
        <v>0</v>
      </c>
      <c r="DR692" s="113">
        <v>0</v>
      </c>
      <c r="DS692" s="113">
        <v>0</v>
      </c>
      <c r="DT692" s="113">
        <v>0</v>
      </c>
      <c r="DU692" s="113">
        <v>0</v>
      </c>
      <c r="DV692" s="113">
        <v>0</v>
      </c>
      <c r="DW692" s="113">
        <v>0</v>
      </c>
      <c r="DX692" s="113">
        <v>0</v>
      </c>
      <c r="DY692" s="113">
        <v>0</v>
      </c>
      <c r="DZ692" s="113">
        <v>167715.21</v>
      </c>
      <c r="EA692" s="113">
        <v>114634.29</v>
      </c>
      <c r="EB692" s="113">
        <v>0</v>
      </c>
      <c r="EC692" s="113">
        <v>0</v>
      </c>
      <c r="ED692" s="113">
        <v>0</v>
      </c>
      <c r="EE692" s="113">
        <v>0</v>
      </c>
      <c r="EF692" s="113">
        <v>0</v>
      </c>
      <c r="EG692" s="113">
        <v>0</v>
      </c>
      <c r="EH692" s="113">
        <v>0</v>
      </c>
      <c r="EI692" s="113">
        <v>0</v>
      </c>
      <c r="EJ692" s="113">
        <v>0</v>
      </c>
      <c r="EK692" s="113">
        <v>0</v>
      </c>
      <c r="EL692" s="113">
        <v>0</v>
      </c>
      <c r="EM692" s="113">
        <v>0</v>
      </c>
      <c r="EN692" s="113">
        <v>0</v>
      </c>
      <c r="EO692" s="113">
        <v>0</v>
      </c>
      <c r="EP692" s="113">
        <v>0</v>
      </c>
      <c r="EQ692" s="113">
        <v>0</v>
      </c>
      <c r="ER692" s="113">
        <v>0</v>
      </c>
      <c r="ES692" s="113">
        <v>0</v>
      </c>
      <c r="ET692" s="113">
        <v>0</v>
      </c>
      <c r="EU692" s="113">
        <v>0</v>
      </c>
      <c r="EV692" s="113">
        <v>0</v>
      </c>
      <c r="EW692" s="113">
        <v>0</v>
      </c>
      <c r="EX692" s="113">
        <v>0</v>
      </c>
      <c r="EY692" s="113">
        <v>0</v>
      </c>
      <c r="EZ692" s="113">
        <v>0</v>
      </c>
      <c r="FA692" s="113">
        <v>0</v>
      </c>
      <c r="FB692" s="113">
        <v>0</v>
      </c>
      <c r="FC692" s="113">
        <v>0</v>
      </c>
      <c r="FD692" s="113">
        <v>0</v>
      </c>
      <c r="FE692" s="113">
        <v>0</v>
      </c>
      <c r="FF692" s="113">
        <v>0</v>
      </c>
      <c r="FG692" s="113">
        <v>0</v>
      </c>
      <c r="FH692" s="113">
        <v>0</v>
      </c>
      <c r="FI692" s="113">
        <v>0</v>
      </c>
      <c r="FJ692" s="113">
        <v>0</v>
      </c>
      <c r="FK692" s="113">
        <v>0</v>
      </c>
      <c r="FL692" s="113">
        <v>0</v>
      </c>
      <c r="FM692" s="113">
        <v>0</v>
      </c>
      <c r="FN692" s="113">
        <v>0</v>
      </c>
      <c r="FO692" s="113">
        <v>0</v>
      </c>
      <c r="FP692" s="113">
        <v>0</v>
      </c>
      <c r="FQ692" s="113">
        <v>0</v>
      </c>
      <c r="FR692" s="113">
        <v>0</v>
      </c>
      <c r="FS692" s="113">
        <v>0</v>
      </c>
      <c r="FT692" s="113">
        <v>0</v>
      </c>
      <c r="FU692" s="113">
        <v>0</v>
      </c>
      <c r="FV692" s="113">
        <v>0</v>
      </c>
      <c r="FW692" s="113">
        <v>0</v>
      </c>
      <c r="FX692" s="113">
        <v>0</v>
      </c>
      <c r="FY692" s="113">
        <v>0</v>
      </c>
      <c r="FZ692" s="113">
        <v>0</v>
      </c>
      <c r="GA692" s="113">
        <v>0</v>
      </c>
      <c r="GB692" s="113">
        <v>0</v>
      </c>
      <c r="GC692" s="113">
        <v>0</v>
      </c>
      <c r="GD692" s="113">
        <v>0</v>
      </c>
      <c r="GE692" s="113">
        <v>0</v>
      </c>
      <c r="GF692" s="113">
        <v>0</v>
      </c>
      <c r="GG692" s="113">
        <v>0</v>
      </c>
      <c r="GH692" s="113">
        <v>0</v>
      </c>
      <c r="GI692" s="113">
        <f>SUM(E692:GH692)</f>
        <v>282349.5</v>
      </c>
    </row>
    <row r="693" spans="1:191" ht="11" thickBot="1">
      <c r="A693" s="725" t="s">
        <v>0</v>
      </c>
      <c r="B693" s="725"/>
      <c r="C693" s="11" t="s">
        <v>236</v>
      </c>
      <c r="D693" s="10" t="s">
        <v>258</v>
      </c>
      <c r="E693" s="115">
        <f t="shared" ref="E693:AJ693" si="355">SUBTOTAL(9,E691:E692)</f>
        <v>0</v>
      </c>
      <c r="F693" s="115">
        <f t="shared" si="355"/>
        <v>0</v>
      </c>
      <c r="G693" s="115">
        <f t="shared" si="355"/>
        <v>0</v>
      </c>
      <c r="H693" s="115">
        <f t="shared" si="355"/>
        <v>0</v>
      </c>
      <c r="I693" s="115">
        <f t="shared" si="355"/>
        <v>0</v>
      </c>
      <c r="J693" s="115">
        <f t="shared" si="355"/>
        <v>0</v>
      </c>
      <c r="K693" s="115">
        <f t="shared" si="355"/>
        <v>0</v>
      </c>
      <c r="L693" s="115">
        <f t="shared" si="355"/>
        <v>0</v>
      </c>
      <c r="M693" s="115">
        <f t="shared" si="355"/>
        <v>0</v>
      </c>
      <c r="N693" s="115">
        <f t="shared" si="355"/>
        <v>0</v>
      </c>
      <c r="O693" s="115">
        <f t="shared" si="355"/>
        <v>0</v>
      </c>
      <c r="P693" s="115">
        <f t="shared" si="355"/>
        <v>0</v>
      </c>
      <c r="Q693" s="115">
        <f t="shared" si="355"/>
        <v>0</v>
      </c>
      <c r="R693" s="115">
        <f t="shared" si="355"/>
        <v>0</v>
      </c>
      <c r="S693" s="115">
        <f t="shared" si="355"/>
        <v>0</v>
      </c>
      <c r="T693" s="115">
        <f t="shared" si="355"/>
        <v>0</v>
      </c>
      <c r="U693" s="115">
        <f t="shared" si="355"/>
        <v>0</v>
      </c>
      <c r="V693" s="115">
        <f t="shared" si="355"/>
        <v>0</v>
      </c>
      <c r="W693" s="115">
        <f t="shared" si="355"/>
        <v>0</v>
      </c>
      <c r="X693" s="115">
        <f t="shared" si="355"/>
        <v>0</v>
      </c>
      <c r="Y693" s="115">
        <f t="shared" si="355"/>
        <v>0</v>
      </c>
      <c r="Z693" s="115">
        <f t="shared" si="355"/>
        <v>0</v>
      </c>
      <c r="AA693" s="115">
        <f t="shared" si="355"/>
        <v>0</v>
      </c>
      <c r="AB693" s="115">
        <f t="shared" si="355"/>
        <v>0</v>
      </c>
      <c r="AC693" s="115">
        <f t="shared" si="355"/>
        <v>0</v>
      </c>
      <c r="AD693" s="115">
        <f t="shared" si="355"/>
        <v>0</v>
      </c>
      <c r="AE693" s="115">
        <f t="shared" si="355"/>
        <v>0</v>
      </c>
      <c r="AF693" s="115">
        <f t="shared" si="355"/>
        <v>0</v>
      </c>
      <c r="AG693" s="115">
        <f t="shared" si="355"/>
        <v>0</v>
      </c>
      <c r="AH693" s="115">
        <f t="shared" si="355"/>
        <v>0</v>
      </c>
      <c r="AI693" s="115">
        <f t="shared" si="355"/>
        <v>0</v>
      </c>
      <c r="AJ693" s="115">
        <f t="shared" si="355"/>
        <v>0</v>
      </c>
      <c r="AK693" s="115">
        <f t="shared" ref="AK693:BP693" si="356">SUBTOTAL(9,AK691:AK692)</f>
        <v>0</v>
      </c>
      <c r="AL693" s="115">
        <f t="shared" si="356"/>
        <v>0</v>
      </c>
      <c r="AM693" s="115">
        <f t="shared" si="356"/>
        <v>0</v>
      </c>
      <c r="AN693" s="115">
        <f t="shared" si="356"/>
        <v>0</v>
      </c>
      <c r="AO693" s="115">
        <f t="shared" si="356"/>
        <v>0</v>
      </c>
      <c r="AP693" s="115">
        <f t="shared" si="356"/>
        <v>0</v>
      </c>
      <c r="AQ693" s="115">
        <f t="shared" si="356"/>
        <v>0</v>
      </c>
      <c r="AR693" s="115">
        <f t="shared" si="356"/>
        <v>0</v>
      </c>
      <c r="AS693" s="115">
        <f t="shared" si="356"/>
        <v>0</v>
      </c>
      <c r="AT693" s="115">
        <f t="shared" si="356"/>
        <v>0</v>
      </c>
      <c r="AU693" s="115">
        <f t="shared" si="356"/>
        <v>0</v>
      </c>
      <c r="AV693" s="115">
        <f t="shared" si="356"/>
        <v>0</v>
      </c>
      <c r="AW693" s="115">
        <f t="shared" si="356"/>
        <v>0</v>
      </c>
      <c r="AX693" s="115">
        <f t="shared" si="356"/>
        <v>0</v>
      </c>
      <c r="AY693" s="115">
        <f t="shared" si="356"/>
        <v>0</v>
      </c>
      <c r="AZ693" s="115">
        <f t="shared" si="356"/>
        <v>0</v>
      </c>
      <c r="BA693" s="115">
        <f t="shared" si="356"/>
        <v>0</v>
      </c>
      <c r="BB693" s="115">
        <f t="shared" si="356"/>
        <v>0</v>
      </c>
      <c r="BC693" s="115">
        <f t="shared" si="356"/>
        <v>0</v>
      </c>
      <c r="BD693" s="115">
        <f t="shared" si="356"/>
        <v>0</v>
      </c>
      <c r="BE693" s="115">
        <f t="shared" si="356"/>
        <v>0</v>
      </c>
      <c r="BF693" s="115">
        <f t="shared" si="356"/>
        <v>0</v>
      </c>
      <c r="BG693" s="115">
        <f t="shared" si="356"/>
        <v>0</v>
      </c>
      <c r="BH693" s="115">
        <f t="shared" si="356"/>
        <v>0</v>
      </c>
      <c r="BI693" s="115">
        <f t="shared" si="356"/>
        <v>0</v>
      </c>
      <c r="BJ693" s="115">
        <f t="shared" si="356"/>
        <v>0</v>
      </c>
      <c r="BK693" s="115">
        <f t="shared" si="356"/>
        <v>0</v>
      </c>
      <c r="BL693" s="115">
        <f t="shared" si="356"/>
        <v>0</v>
      </c>
      <c r="BM693" s="115">
        <f t="shared" si="356"/>
        <v>0</v>
      </c>
      <c r="BN693" s="115">
        <f t="shared" si="356"/>
        <v>0</v>
      </c>
      <c r="BO693" s="115">
        <f t="shared" si="356"/>
        <v>0</v>
      </c>
      <c r="BP693" s="115">
        <f t="shared" si="356"/>
        <v>0</v>
      </c>
      <c r="BQ693" s="115">
        <f t="shared" ref="BQ693:CV693" si="357">SUBTOTAL(9,BQ691:BQ692)</f>
        <v>0</v>
      </c>
      <c r="BR693" s="115">
        <f t="shared" si="357"/>
        <v>0</v>
      </c>
      <c r="BS693" s="115">
        <f t="shared" si="357"/>
        <v>0</v>
      </c>
      <c r="BT693" s="115">
        <f t="shared" si="357"/>
        <v>0</v>
      </c>
      <c r="BU693" s="115">
        <f t="shared" si="357"/>
        <v>0</v>
      </c>
      <c r="BV693" s="115">
        <f t="shared" si="357"/>
        <v>0</v>
      </c>
      <c r="BW693" s="115">
        <f t="shared" si="357"/>
        <v>0</v>
      </c>
      <c r="BX693" s="115">
        <f t="shared" si="357"/>
        <v>0</v>
      </c>
      <c r="BY693" s="115">
        <f t="shared" si="357"/>
        <v>0</v>
      </c>
      <c r="BZ693" s="115">
        <f t="shared" si="357"/>
        <v>0</v>
      </c>
      <c r="CA693" s="115">
        <f t="shared" si="357"/>
        <v>0</v>
      </c>
      <c r="CB693" s="115">
        <f t="shared" si="357"/>
        <v>0</v>
      </c>
      <c r="CC693" s="115">
        <f t="shared" si="357"/>
        <v>0</v>
      </c>
      <c r="CD693" s="115">
        <f t="shared" si="357"/>
        <v>0</v>
      </c>
      <c r="CE693" s="115">
        <f t="shared" si="357"/>
        <v>0</v>
      </c>
      <c r="CF693" s="115">
        <f t="shared" si="357"/>
        <v>0</v>
      </c>
      <c r="CG693" s="115">
        <f t="shared" si="357"/>
        <v>0</v>
      </c>
      <c r="CH693" s="115">
        <f t="shared" si="357"/>
        <v>0</v>
      </c>
      <c r="CI693" s="115">
        <f t="shared" si="357"/>
        <v>0</v>
      </c>
      <c r="CJ693" s="115">
        <f t="shared" si="357"/>
        <v>0</v>
      </c>
      <c r="CK693" s="115">
        <f t="shared" si="357"/>
        <v>0</v>
      </c>
      <c r="CL693" s="115">
        <f t="shared" si="357"/>
        <v>0</v>
      </c>
      <c r="CM693" s="115">
        <f t="shared" si="357"/>
        <v>0</v>
      </c>
      <c r="CN693" s="115">
        <f t="shared" si="357"/>
        <v>0</v>
      </c>
      <c r="CO693" s="115">
        <f t="shared" si="357"/>
        <v>0</v>
      </c>
      <c r="CP693" s="115">
        <f t="shared" si="357"/>
        <v>0</v>
      </c>
      <c r="CQ693" s="115">
        <f t="shared" si="357"/>
        <v>0</v>
      </c>
      <c r="CR693" s="115">
        <f t="shared" si="357"/>
        <v>0</v>
      </c>
      <c r="CS693" s="115">
        <f t="shared" si="357"/>
        <v>0</v>
      </c>
      <c r="CT693" s="115">
        <f t="shared" si="357"/>
        <v>0</v>
      </c>
      <c r="CU693" s="115">
        <f t="shared" si="357"/>
        <v>0</v>
      </c>
      <c r="CV693" s="115">
        <f t="shared" si="357"/>
        <v>0</v>
      </c>
      <c r="CW693" s="115">
        <f t="shared" ref="CW693:EB693" si="358">SUBTOTAL(9,CW691:CW692)</f>
        <v>0</v>
      </c>
      <c r="CX693" s="115">
        <f t="shared" si="358"/>
        <v>0</v>
      </c>
      <c r="CY693" s="115">
        <f t="shared" si="358"/>
        <v>0</v>
      </c>
      <c r="CZ693" s="115">
        <f t="shared" si="358"/>
        <v>0</v>
      </c>
      <c r="DA693" s="115">
        <f t="shared" si="358"/>
        <v>0</v>
      </c>
      <c r="DB693" s="115">
        <f t="shared" si="358"/>
        <v>0</v>
      </c>
      <c r="DC693" s="115">
        <f t="shared" si="358"/>
        <v>0</v>
      </c>
      <c r="DD693" s="115">
        <f t="shared" si="358"/>
        <v>0</v>
      </c>
      <c r="DE693" s="115">
        <f t="shared" si="358"/>
        <v>0</v>
      </c>
      <c r="DF693" s="115">
        <f t="shared" si="358"/>
        <v>0</v>
      </c>
      <c r="DG693" s="115">
        <f t="shared" si="358"/>
        <v>0</v>
      </c>
      <c r="DH693" s="115">
        <f t="shared" si="358"/>
        <v>0</v>
      </c>
      <c r="DI693" s="115">
        <f t="shared" si="358"/>
        <v>0</v>
      </c>
      <c r="DJ693" s="115">
        <f t="shared" si="358"/>
        <v>0</v>
      </c>
      <c r="DK693" s="115">
        <f t="shared" si="358"/>
        <v>0</v>
      </c>
      <c r="DL693" s="115">
        <f t="shared" si="358"/>
        <v>0</v>
      </c>
      <c r="DM693" s="115">
        <f t="shared" si="358"/>
        <v>0</v>
      </c>
      <c r="DN693" s="115">
        <f t="shared" si="358"/>
        <v>0</v>
      </c>
      <c r="DO693" s="115">
        <f t="shared" si="358"/>
        <v>0</v>
      </c>
      <c r="DP693" s="115">
        <f t="shared" si="358"/>
        <v>0</v>
      </c>
      <c r="DQ693" s="115">
        <f t="shared" si="358"/>
        <v>0</v>
      </c>
      <c r="DR693" s="115">
        <f t="shared" si="358"/>
        <v>0</v>
      </c>
      <c r="DS693" s="115">
        <f t="shared" si="358"/>
        <v>0</v>
      </c>
      <c r="DT693" s="115">
        <f t="shared" si="358"/>
        <v>0</v>
      </c>
      <c r="DU693" s="115">
        <f t="shared" si="358"/>
        <v>0</v>
      </c>
      <c r="DV693" s="115">
        <f t="shared" si="358"/>
        <v>0</v>
      </c>
      <c r="DW693" s="115">
        <f t="shared" si="358"/>
        <v>0</v>
      </c>
      <c r="DX693" s="115">
        <f t="shared" si="358"/>
        <v>0</v>
      </c>
      <c r="DY693" s="115">
        <f t="shared" si="358"/>
        <v>0</v>
      </c>
      <c r="DZ693" s="115">
        <f t="shared" si="358"/>
        <v>167715.21</v>
      </c>
      <c r="EA693" s="115">
        <f t="shared" si="358"/>
        <v>114634.29</v>
      </c>
      <c r="EB693" s="115">
        <f t="shared" si="358"/>
        <v>0</v>
      </c>
      <c r="EC693" s="115">
        <f t="shared" ref="EC693:FH693" si="359">SUBTOTAL(9,EC691:EC692)</f>
        <v>0</v>
      </c>
      <c r="ED693" s="115">
        <f t="shared" si="359"/>
        <v>0</v>
      </c>
      <c r="EE693" s="115">
        <f t="shared" si="359"/>
        <v>0</v>
      </c>
      <c r="EF693" s="115">
        <f t="shared" si="359"/>
        <v>0</v>
      </c>
      <c r="EG693" s="115">
        <f t="shared" si="359"/>
        <v>0</v>
      </c>
      <c r="EH693" s="115">
        <f t="shared" si="359"/>
        <v>0</v>
      </c>
      <c r="EI693" s="115">
        <f t="shared" si="359"/>
        <v>0</v>
      </c>
      <c r="EJ693" s="115">
        <f t="shared" si="359"/>
        <v>0</v>
      </c>
      <c r="EK693" s="115">
        <f t="shared" si="359"/>
        <v>0</v>
      </c>
      <c r="EL693" s="115">
        <f t="shared" si="359"/>
        <v>0</v>
      </c>
      <c r="EM693" s="115">
        <f t="shared" si="359"/>
        <v>0</v>
      </c>
      <c r="EN693" s="115">
        <f t="shared" si="359"/>
        <v>0</v>
      </c>
      <c r="EO693" s="115">
        <f t="shared" si="359"/>
        <v>0</v>
      </c>
      <c r="EP693" s="115">
        <f t="shared" si="359"/>
        <v>0</v>
      </c>
      <c r="EQ693" s="115">
        <f t="shared" si="359"/>
        <v>0</v>
      </c>
      <c r="ER693" s="115">
        <f t="shared" si="359"/>
        <v>0</v>
      </c>
      <c r="ES693" s="115">
        <f t="shared" si="359"/>
        <v>0</v>
      </c>
      <c r="ET693" s="115">
        <f t="shared" si="359"/>
        <v>0</v>
      </c>
      <c r="EU693" s="115">
        <f t="shared" si="359"/>
        <v>0</v>
      </c>
      <c r="EV693" s="115">
        <f t="shared" si="359"/>
        <v>0</v>
      </c>
      <c r="EW693" s="115">
        <f t="shared" si="359"/>
        <v>0</v>
      </c>
      <c r="EX693" s="115">
        <f t="shared" si="359"/>
        <v>0</v>
      </c>
      <c r="EY693" s="115">
        <f t="shared" si="359"/>
        <v>0</v>
      </c>
      <c r="EZ693" s="115">
        <f t="shared" si="359"/>
        <v>0</v>
      </c>
      <c r="FA693" s="115">
        <f t="shared" si="359"/>
        <v>0</v>
      </c>
      <c r="FB693" s="115">
        <f t="shared" si="359"/>
        <v>0</v>
      </c>
      <c r="FC693" s="115">
        <f t="shared" si="359"/>
        <v>0</v>
      </c>
      <c r="FD693" s="115">
        <f t="shared" si="359"/>
        <v>0</v>
      </c>
      <c r="FE693" s="115">
        <f t="shared" si="359"/>
        <v>0</v>
      </c>
      <c r="FF693" s="115">
        <f t="shared" si="359"/>
        <v>0</v>
      </c>
      <c r="FG693" s="115">
        <f t="shared" si="359"/>
        <v>0</v>
      </c>
      <c r="FH693" s="115">
        <f t="shared" si="359"/>
        <v>0</v>
      </c>
      <c r="FI693" s="115">
        <f t="shared" ref="FI693:GI693" si="360">SUBTOTAL(9,FI691:FI692)</f>
        <v>0</v>
      </c>
      <c r="FJ693" s="115">
        <f t="shared" si="360"/>
        <v>0</v>
      </c>
      <c r="FK693" s="115">
        <f t="shared" si="360"/>
        <v>0</v>
      </c>
      <c r="FL693" s="115">
        <f t="shared" si="360"/>
        <v>0</v>
      </c>
      <c r="FM693" s="115">
        <f t="shared" si="360"/>
        <v>0</v>
      </c>
      <c r="FN693" s="115">
        <f t="shared" si="360"/>
        <v>0</v>
      </c>
      <c r="FO693" s="115">
        <f t="shared" si="360"/>
        <v>0</v>
      </c>
      <c r="FP693" s="115">
        <f t="shared" si="360"/>
        <v>0</v>
      </c>
      <c r="FQ693" s="115">
        <f t="shared" si="360"/>
        <v>0</v>
      </c>
      <c r="FR693" s="115">
        <f t="shared" si="360"/>
        <v>0</v>
      </c>
      <c r="FS693" s="115">
        <f t="shared" si="360"/>
        <v>0</v>
      </c>
      <c r="FT693" s="115">
        <f t="shared" si="360"/>
        <v>0</v>
      </c>
      <c r="FU693" s="115">
        <f t="shared" si="360"/>
        <v>0</v>
      </c>
      <c r="FV693" s="115">
        <f t="shared" si="360"/>
        <v>0</v>
      </c>
      <c r="FW693" s="115">
        <f t="shared" si="360"/>
        <v>0</v>
      </c>
      <c r="FX693" s="115">
        <f t="shared" si="360"/>
        <v>0</v>
      </c>
      <c r="FY693" s="115">
        <f t="shared" si="360"/>
        <v>0</v>
      </c>
      <c r="FZ693" s="115">
        <f t="shared" si="360"/>
        <v>0</v>
      </c>
      <c r="GA693" s="115">
        <f t="shared" si="360"/>
        <v>0</v>
      </c>
      <c r="GB693" s="115">
        <f t="shared" si="360"/>
        <v>0</v>
      </c>
      <c r="GC693" s="115">
        <f t="shared" si="360"/>
        <v>0</v>
      </c>
      <c r="GD693" s="115">
        <f t="shared" si="360"/>
        <v>0</v>
      </c>
      <c r="GE693" s="115">
        <f t="shared" si="360"/>
        <v>0</v>
      </c>
      <c r="GF693" s="115">
        <f t="shared" si="360"/>
        <v>0</v>
      </c>
      <c r="GG693" s="115">
        <f t="shared" si="360"/>
        <v>0</v>
      </c>
      <c r="GH693" s="115">
        <f t="shared" si="360"/>
        <v>0</v>
      </c>
      <c r="GI693" s="115">
        <f t="shared" si="360"/>
        <v>282349.5</v>
      </c>
    </row>
    <row r="694" spans="1:191" ht="10.5" thickTop="1"/>
    <row r="695" spans="1:191" ht="11" thickBot="1">
      <c r="A695" s="10" t="s">
        <v>698</v>
      </c>
      <c r="B695" s="725" t="s">
        <v>700</v>
      </c>
      <c r="C695" s="725"/>
      <c r="D695" s="725"/>
      <c r="E695" s="115">
        <f t="shared" ref="E695:AJ695" si="361">SUBTOTAL(9,E681:E694)</f>
        <v>37447.839999999997</v>
      </c>
      <c r="F695" s="115">
        <f t="shared" si="361"/>
        <v>110504.09</v>
      </c>
      <c r="G695" s="115">
        <f t="shared" si="361"/>
        <v>0</v>
      </c>
      <c r="H695" s="115">
        <f t="shared" si="361"/>
        <v>1548970.87</v>
      </c>
      <c r="I695" s="115">
        <f t="shared" si="361"/>
        <v>28242770.329999998</v>
      </c>
      <c r="J695" s="115">
        <f t="shared" si="361"/>
        <v>132893.13</v>
      </c>
      <c r="K695" s="115">
        <f t="shared" si="361"/>
        <v>31608.01</v>
      </c>
      <c r="L695" s="115">
        <f t="shared" si="361"/>
        <v>59654.219999999994</v>
      </c>
      <c r="M695" s="115">
        <f t="shared" si="361"/>
        <v>0</v>
      </c>
      <c r="N695" s="115">
        <f t="shared" si="361"/>
        <v>98161.12</v>
      </c>
      <c r="O695" s="115">
        <f t="shared" si="361"/>
        <v>70897.41</v>
      </c>
      <c r="P695" s="115">
        <f t="shared" si="361"/>
        <v>13893.07</v>
      </c>
      <c r="Q695" s="115">
        <f t="shared" si="361"/>
        <v>3199761.3400000003</v>
      </c>
      <c r="R695" s="115">
        <f t="shared" si="361"/>
        <v>147422.57999999999</v>
      </c>
      <c r="S695" s="115">
        <f t="shared" si="361"/>
        <v>1155626.24</v>
      </c>
      <c r="T695" s="115">
        <f t="shared" si="361"/>
        <v>1215356.8</v>
      </c>
      <c r="U695" s="115">
        <f t="shared" si="361"/>
        <v>1253913.68</v>
      </c>
      <c r="V695" s="115">
        <f t="shared" si="361"/>
        <v>3466986.61</v>
      </c>
      <c r="W695" s="115">
        <f t="shared" si="361"/>
        <v>822844.18</v>
      </c>
      <c r="X695" s="115">
        <f t="shared" si="361"/>
        <v>5280947.4400000004</v>
      </c>
      <c r="Y695" s="115">
        <f t="shared" si="361"/>
        <v>130752.67</v>
      </c>
      <c r="Z695" s="115">
        <f t="shared" si="361"/>
        <v>1661573.1800000002</v>
      </c>
      <c r="AA695" s="115">
        <f t="shared" si="361"/>
        <v>66260.5</v>
      </c>
      <c r="AB695" s="115">
        <f t="shared" si="361"/>
        <v>281519.34999999998</v>
      </c>
      <c r="AC695" s="115">
        <f t="shared" si="361"/>
        <v>806032.74</v>
      </c>
      <c r="AD695" s="115">
        <f t="shared" si="361"/>
        <v>311954.80000000005</v>
      </c>
      <c r="AE695" s="115">
        <f t="shared" si="361"/>
        <v>368739.67</v>
      </c>
      <c r="AF695" s="115">
        <f t="shared" si="361"/>
        <v>1643254.95</v>
      </c>
      <c r="AG695" s="115">
        <f t="shared" si="361"/>
        <v>538680.00999999989</v>
      </c>
      <c r="AH695" s="115">
        <f t="shared" si="361"/>
        <v>65118.89</v>
      </c>
      <c r="AI695" s="115">
        <f t="shared" si="361"/>
        <v>127999.44</v>
      </c>
      <c r="AJ695" s="115">
        <f t="shared" si="361"/>
        <v>222389.03</v>
      </c>
      <c r="AK695" s="115">
        <f t="shared" ref="AK695:BP695" si="362">SUBTOTAL(9,AK681:AK694)</f>
        <v>263515.24</v>
      </c>
      <c r="AL695" s="115">
        <f t="shared" si="362"/>
        <v>3875.2</v>
      </c>
      <c r="AM695" s="115">
        <f t="shared" si="362"/>
        <v>1167640.8400000001</v>
      </c>
      <c r="AN695" s="115">
        <f t="shared" si="362"/>
        <v>70933.02</v>
      </c>
      <c r="AO695" s="115">
        <f t="shared" si="362"/>
        <v>158618.29999999999</v>
      </c>
      <c r="AP695" s="115">
        <f t="shared" si="362"/>
        <v>57545.07</v>
      </c>
      <c r="AQ695" s="115">
        <f t="shared" si="362"/>
        <v>0</v>
      </c>
      <c r="AR695" s="115">
        <f t="shared" si="362"/>
        <v>633017.14</v>
      </c>
      <c r="AS695" s="115">
        <f t="shared" si="362"/>
        <v>52814.76</v>
      </c>
      <c r="AT695" s="115">
        <f t="shared" si="362"/>
        <v>0</v>
      </c>
      <c r="AU695" s="115">
        <f t="shared" si="362"/>
        <v>198058.73</v>
      </c>
      <c r="AV695" s="115">
        <f t="shared" si="362"/>
        <v>167887.85</v>
      </c>
      <c r="AW695" s="115">
        <f t="shared" si="362"/>
        <v>1425643.6700000002</v>
      </c>
      <c r="AX695" s="115">
        <f t="shared" si="362"/>
        <v>0</v>
      </c>
      <c r="AY695" s="115">
        <f t="shared" si="362"/>
        <v>3109613.23</v>
      </c>
      <c r="AZ695" s="115">
        <f t="shared" si="362"/>
        <v>32125.3</v>
      </c>
      <c r="BA695" s="115">
        <f t="shared" si="362"/>
        <v>138695.25</v>
      </c>
      <c r="BB695" s="115">
        <f t="shared" si="362"/>
        <v>1933832.3599999999</v>
      </c>
      <c r="BC695" s="115">
        <f t="shared" si="362"/>
        <v>1695357.4400000002</v>
      </c>
      <c r="BD695" s="115">
        <f t="shared" si="362"/>
        <v>56361.05</v>
      </c>
      <c r="BE695" s="115">
        <f t="shared" si="362"/>
        <v>18983.89</v>
      </c>
      <c r="BF695" s="115">
        <f t="shared" si="362"/>
        <v>565593.35</v>
      </c>
      <c r="BG695" s="115">
        <f t="shared" si="362"/>
        <v>76052.38</v>
      </c>
      <c r="BH695" s="115">
        <f t="shared" si="362"/>
        <v>153145.44</v>
      </c>
      <c r="BI695" s="115">
        <f t="shared" si="362"/>
        <v>59494.29</v>
      </c>
      <c r="BJ695" s="115">
        <f t="shared" si="362"/>
        <v>3139840.75</v>
      </c>
      <c r="BK695" s="115">
        <f t="shared" si="362"/>
        <v>73486.98</v>
      </c>
      <c r="BL695" s="115">
        <f t="shared" si="362"/>
        <v>145141.20000000001</v>
      </c>
      <c r="BM695" s="115">
        <f t="shared" si="362"/>
        <v>28413.34</v>
      </c>
      <c r="BN695" s="115">
        <f t="shared" si="362"/>
        <v>0</v>
      </c>
      <c r="BO695" s="115">
        <f t="shared" si="362"/>
        <v>3332639.5</v>
      </c>
      <c r="BP695" s="115">
        <f t="shared" si="362"/>
        <v>453381.93</v>
      </c>
      <c r="BQ695" s="115">
        <f t="shared" ref="BQ695:CV695" si="363">SUBTOTAL(9,BQ681:BQ694)</f>
        <v>191563.5</v>
      </c>
      <c r="BR695" s="115">
        <f t="shared" si="363"/>
        <v>44521.11</v>
      </c>
      <c r="BS695" s="115">
        <f t="shared" si="363"/>
        <v>125541.6</v>
      </c>
      <c r="BT695" s="115">
        <f t="shared" si="363"/>
        <v>30361.45</v>
      </c>
      <c r="BU695" s="115">
        <f t="shared" si="363"/>
        <v>98172.15</v>
      </c>
      <c r="BV695" s="115">
        <f t="shared" si="363"/>
        <v>6616569.8399999999</v>
      </c>
      <c r="BW695" s="115">
        <f t="shared" si="363"/>
        <v>0</v>
      </c>
      <c r="BX695" s="115">
        <f t="shared" si="363"/>
        <v>555267.48</v>
      </c>
      <c r="BY695" s="115">
        <f t="shared" si="363"/>
        <v>128705.01</v>
      </c>
      <c r="BZ695" s="115">
        <f t="shared" si="363"/>
        <v>281927.46000000002</v>
      </c>
      <c r="CA695" s="115">
        <f t="shared" si="363"/>
        <v>0</v>
      </c>
      <c r="CB695" s="115">
        <f t="shared" si="363"/>
        <v>1571950.85</v>
      </c>
      <c r="CC695" s="115">
        <f t="shared" si="363"/>
        <v>662142.85</v>
      </c>
      <c r="CD695" s="115">
        <f t="shared" si="363"/>
        <v>1356672.97</v>
      </c>
      <c r="CE695" s="115">
        <f t="shared" si="363"/>
        <v>61609.66</v>
      </c>
      <c r="CF695" s="115">
        <f t="shared" si="363"/>
        <v>0</v>
      </c>
      <c r="CG695" s="115">
        <f t="shared" si="363"/>
        <v>40529.35</v>
      </c>
      <c r="CH695" s="115">
        <f t="shared" si="363"/>
        <v>134716.35999999999</v>
      </c>
      <c r="CI695" s="115">
        <f t="shared" si="363"/>
        <v>79988.87</v>
      </c>
      <c r="CJ695" s="115">
        <f t="shared" si="363"/>
        <v>64690.46</v>
      </c>
      <c r="CK695" s="115">
        <f t="shared" si="363"/>
        <v>133024.59</v>
      </c>
      <c r="CL695" s="115">
        <f t="shared" si="363"/>
        <v>0</v>
      </c>
      <c r="CM695" s="115">
        <f t="shared" si="363"/>
        <v>274266.92</v>
      </c>
      <c r="CN695" s="115">
        <f t="shared" si="363"/>
        <v>134237.35999999999</v>
      </c>
      <c r="CO695" s="115">
        <f t="shared" si="363"/>
        <v>211712.72</v>
      </c>
      <c r="CP695" s="115">
        <f t="shared" si="363"/>
        <v>932708.93</v>
      </c>
      <c r="CQ695" s="115">
        <f t="shared" si="363"/>
        <v>241646.46</v>
      </c>
      <c r="CR695" s="115">
        <f t="shared" si="363"/>
        <v>137398.49</v>
      </c>
      <c r="CS695" s="115">
        <f t="shared" si="363"/>
        <v>104574.26</v>
      </c>
      <c r="CT695" s="115">
        <f t="shared" si="363"/>
        <v>81456.31</v>
      </c>
      <c r="CU695" s="115">
        <f t="shared" si="363"/>
        <v>0</v>
      </c>
      <c r="CV695" s="115">
        <f t="shared" si="363"/>
        <v>171199.16</v>
      </c>
      <c r="CW695" s="115">
        <f t="shared" ref="CW695:EB695" si="364">SUBTOTAL(9,CW681:CW694)</f>
        <v>0</v>
      </c>
      <c r="CX695" s="115">
        <f t="shared" si="364"/>
        <v>277641</v>
      </c>
      <c r="CY695" s="115">
        <f t="shared" si="364"/>
        <v>106278.24</v>
      </c>
      <c r="CZ695" s="115">
        <f t="shared" si="364"/>
        <v>361375.26</v>
      </c>
      <c r="DA695" s="115">
        <f t="shared" si="364"/>
        <v>618811.27</v>
      </c>
      <c r="DB695" s="115">
        <f t="shared" si="364"/>
        <v>177285.13</v>
      </c>
      <c r="DC695" s="115">
        <f t="shared" si="364"/>
        <v>385883.38</v>
      </c>
      <c r="DD695" s="115">
        <f t="shared" si="364"/>
        <v>328446.66000000003</v>
      </c>
      <c r="DE695" s="115">
        <f t="shared" si="364"/>
        <v>0</v>
      </c>
      <c r="DF695" s="115">
        <f t="shared" si="364"/>
        <v>89868.39</v>
      </c>
      <c r="DG695" s="115">
        <f t="shared" si="364"/>
        <v>4321180.9799999995</v>
      </c>
      <c r="DH695" s="115">
        <f t="shared" si="364"/>
        <v>2059355.1</v>
      </c>
      <c r="DI695" s="115">
        <f t="shared" si="364"/>
        <v>27577.22</v>
      </c>
      <c r="DJ695" s="115">
        <f t="shared" si="364"/>
        <v>1366501.7</v>
      </c>
      <c r="DK695" s="115">
        <f t="shared" si="364"/>
        <v>29093.58</v>
      </c>
      <c r="DL695" s="115">
        <f t="shared" si="364"/>
        <v>0</v>
      </c>
      <c r="DM695" s="115">
        <f t="shared" si="364"/>
        <v>11176710.800000001</v>
      </c>
      <c r="DN695" s="115">
        <f t="shared" si="364"/>
        <v>219427.75</v>
      </c>
      <c r="DO695" s="115">
        <f t="shared" si="364"/>
        <v>69613.39</v>
      </c>
      <c r="DP695" s="115">
        <f t="shared" si="364"/>
        <v>1083891.31</v>
      </c>
      <c r="DQ695" s="115">
        <f t="shared" si="364"/>
        <v>0</v>
      </c>
      <c r="DR695" s="115">
        <f t="shared" si="364"/>
        <v>358479.73</v>
      </c>
      <c r="DS695" s="115">
        <f t="shared" si="364"/>
        <v>50352.79</v>
      </c>
      <c r="DT695" s="115">
        <f t="shared" si="364"/>
        <v>34248.839999999997</v>
      </c>
      <c r="DU695" s="115">
        <f t="shared" si="364"/>
        <v>91440.47</v>
      </c>
      <c r="DV695" s="115">
        <f t="shared" si="364"/>
        <v>80846.399999999994</v>
      </c>
      <c r="DW695" s="115">
        <f t="shared" si="364"/>
        <v>0</v>
      </c>
      <c r="DX695" s="115">
        <f t="shared" si="364"/>
        <v>81530.3</v>
      </c>
      <c r="DY695" s="115">
        <f t="shared" si="364"/>
        <v>2328424.58</v>
      </c>
      <c r="DZ695" s="115">
        <f t="shared" si="364"/>
        <v>167715.21</v>
      </c>
      <c r="EA695" s="115">
        <f t="shared" si="364"/>
        <v>114634.29</v>
      </c>
      <c r="EB695" s="115">
        <f t="shared" si="364"/>
        <v>0</v>
      </c>
      <c r="EC695" s="115">
        <f t="shared" ref="EC695:FH695" si="365">SUBTOTAL(9,EC681:EC694)</f>
        <v>219471.86</v>
      </c>
      <c r="ED695" s="115">
        <f t="shared" si="365"/>
        <v>0</v>
      </c>
      <c r="EE695" s="115">
        <f t="shared" si="365"/>
        <v>161217.25</v>
      </c>
      <c r="EF695" s="115">
        <f t="shared" si="365"/>
        <v>0</v>
      </c>
      <c r="EG695" s="115">
        <f t="shared" si="365"/>
        <v>0</v>
      </c>
      <c r="EH695" s="115">
        <f t="shared" si="365"/>
        <v>223694.74</v>
      </c>
      <c r="EI695" s="115">
        <f t="shared" si="365"/>
        <v>603312.92999999993</v>
      </c>
      <c r="EJ695" s="115">
        <f t="shared" si="365"/>
        <v>244983.55</v>
      </c>
      <c r="EK695" s="115">
        <f t="shared" si="365"/>
        <v>205828.01</v>
      </c>
      <c r="EL695" s="115">
        <f t="shared" si="365"/>
        <v>360796.32</v>
      </c>
      <c r="EM695" s="115">
        <f t="shared" si="365"/>
        <v>164536.47</v>
      </c>
      <c r="EN695" s="115">
        <f t="shared" si="365"/>
        <v>63982.7</v>
      </c>
      <c r="EO695" s="115">
        <f t="shared" si="365"/>
        <v>0</v>
      </c>
      <c r="EP695" s="115">
        <f t="shared" si="365"/>
        <v>372846.79</v>
      </c>
      <c r="EQ695" s="115">
        <f t="shared" si="365"/>
        <v>4823.93</v>
      </c>
      <c r="ER695" s="115">
        <f t="shared" si="365"/>
        <v>26741.71</v>
      </c>
      <c r="ES695" s="115">
        <f t="shared" si="365"/>
        <v>0</v>
      </c>
      <c r="ET695" s="115">
        <f t="shared" si="365"/>
        <v>91253.1</v>
      </c>
      <c r="EU695" s="115">
        <f t="shared" si="365"/>
        <v>56259.63</v>
      </c>
      <c r="EV695" s="115">
        <f t="shared" si="365"/>
        <v>131592.26999999999</v>
      </c>
      <c r="EW695" s="115">
        <f t="shared" si="365"/>
        <v>87783.360000000001</v>
      </c>
      <c r="EX695" s="115">
        <f t="shared" si="365"/>
        <v>124670.62</v>
      </c>
      <c r="EY695" s="115">
        <f t="shared" si="365"/>
        <v>82122.13</v>
      </c>
      <c r="EZ695" s="115">
        <f t="shared" si="365"/>
        <v>96900.4</v>
      </c>
      <c r="FA695" s="115">
        <f t="shared" si="365"/>
        <v>115709.01</v>
      </c>
      <c r="FB695" s="115">
        <f t="shared" si="365"/>
        <v>95065.09</v>
      </c>
      <c r="FC695" s="115">
        <f t="shared" si="365"/>
        <v>126407.27</v>
      </c>
      <c r="FD695" s="115">
        <f t="shared" si="365"/>
        <v>94503.33</v>
      </c>
      <c r="FE695" s="115">
        <f t="shared" si="365"/>
        <v>104888.08</v>
      </c>
      <c r="FF695" s="115">
        <f t="shared" si="365"/>
        <v>0</v>
      </c>
      <c r="FG695" s="115">
        <f t="shared" si="365"/>
        <v>60111.11</v>
      </c>
      <c r="FH695" s="115">
        <f t="shared" si="365"/>
        <v>68852.87</v>
      </c>
      <c r="FI695" s="115">
        <f t="shared" ref="FI695:GI695" si="366">SUBTOTAL(9,FI681:FI694)</f>
        <v>66281.94</v>
      </c>
      <c r="FJ695" s="115">
        <f t="shared" si="366"/>
        <v>126610.71</v>
      </c>
      <c r="FK695" s="115">
        <f t="shared" si="366"/>
        <v>0</v>
      </c>
      <c r="FL695" s="115">
        <f t="shared" si="366"/>
        <v>44085.2</v>
      </c>
      <c r="FM695" s="115">
        <f t="shared" si="366"/>
        <v>121898.29</v>
      </c>
      <c r="FN695" s="115">
        <f t="shared" si="366"/>
        <v>100477.78</v>
      </c>
      <c r="FO695" s="115">
        <f t="shared" si="366"/>
        <v>0</v>
      </c>
      <c r="FP695" s="115">
        <f t="shared" si="366"/>
        <v>194972.58</v>
      </c>
      <c r="FQ695" s="115">
        <f t="shared" si="366"/>
        <v>82148.679999999993</v>
      </c>
      <c r="FR695" s="115">
        <f t="shared" si="366"/>
        <v>0</v>
      </c>
      <c r="FS695" s="115">
        <f t="shared" si="366"/>
        <v>64046.64</v>
      </c>
      <c r="FT695" s="115">
        <f t="shared" si="366"/>
        <v>60976.639999999999</v>
      </c>
      <c r="FU695" s="115">
        <f t="shared" si="366"/>
        <v>0</v>
      </c>
      <c r="FV695" s="115">
        <f t="shared" si="366"/>
        <v>110754.19</v>
      </c>
      <c r="FW695" s="115">
        <f t="shared" si="366"/>
        <v>0</v>
      </c>
      <c r="FX695" s="115">
        <f t="shared" si="366"/>
        <v>0</v>
      </c>
      <c r="FY695" s="115">
        <f t="shared" si="366"/>
        <v>14348.55</v>
      </c>
      <c r="FZ695" s="115">
        <f t="shared" si="366"/>
        <v>0</v>
      </c>
      <c r="GA695" s="115">
        <f t="shared" si="366"/>
        <v>0</v>
      </c>
      <c r="GB695" s="115">
        <f t="shared" si="366"/>
        <v>13457.800000000001</v>
      </c>
      <c r="GC695" s="115">
        <f t="shared" si="366"/>
        <v>56418.52</v>
      </c>
      <c r="GD695" s="115">
        <f t="shared" si="366"/>
        <v>0</v>
      </c>
      <c r="GE695" s="115">
        <f t="shared" si="366"/>
        <v>131059.96</v>
      </c>
      <c r="GF695" s="115">
        <f t="shared" si="366"/>
        <v>163242.45000000001</v>
      </c>
      <c r="GG695" s="115">
        <f t="shared" si="366"/>
        <v>0</v>
      </c>
      <c r="GH695" s="115">
        <f t="shared" si="366"/>
        <v>0</v>
      </c>
      <c r="GI695" s="115">
        <f t="shared" si="366"/>
        <v>118138546.09</v>
      </c>
    </row>
    <row r="696" spans="1:191" ht="10.5" thickTop="1"/>
    <row r="697" spans="1:191" ht="10.5">
      <c r="A697" s="7" t="s">
        <v>701</v>
      </c>
      <c r="B697" s="726" t="s">
        <v>702</v>
      </c>
      <c r="C697" s="726"/>
      <c r="D697" s="72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  <c r="AA697" s="116"/>
      <c r="AB697" s="116"/>
      <c r="AC697" s="116"/>
      <c r="AD697" s="116"/>
      <c r="AE697" s="116"/>
      <c r="AF697" s="116"/>
      <c r="AG697" s="116"/>
      <c r="AH697" s="116"/>
      <c r="AI697" s="116"/>
      <c r="AJ697" s="116"/>
      <c r="AK697" s="116"/>
      <c r="AL697" s="116"/>
      <c r="AM697" s="116"/>
      <c r="AN697" s="116"/>
      <c r="AO697" s="116"/>
      <c r="AP697" s="116"/>
      <c r="AQ697" s="116"/>
      <c r="AR697" s="116"/>
      <c r="AS697" s="116"/>
      <c r="AT697" s="116"/>
      <c r="AU697" s="116"/>
      <c r="AV697" s="116"/>
      <c r="AW697" s="116"/>
      <c r="AX697" s="116"/>
      <c r="AY697" s="116"/>
      <c r="AZ697" s="116"/>
      <c r="BA697" s="116"/>
      <c r="BB697" s="116"/>
      <c r="BC697" s="116"/>
      <c r="BD697" s="116"/>
      <c r="BE697" s="116"/>
      <c r="BF697" s="116"/>
      <c r="BG697" s="116"/>
      <c r="BH697" s="116"/>
      <c r="BI697" s="116"/>
      <c r="BJ697" s="116"/>
      <c r="BK697" s="116"/>
      <c r="BL697" s="116"/>
      <c r="BM697" s="116"/>
      <c r="BN697" s="116"/>
      <c r="BO697" s="116"/>
      <c r="BP697" s="116"/>
      <c r="BQ697" s="116"/>
      <c r="BR697" s="116"/>
      <c r="BS697" s="116"/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V697" s="116"/>
      <c r="DW697" s="116"/>
      <c r="DX697" s="116"/>
      <c r="DY697" s="116"/>
      <c r="DZ697" s="116"/>
      <c r="EA697" s="116"/>
      <c r="EB697" s="116"/>
      <c r="EC697" s="116"/>
      <c r="ED697" s="116"/>
      <c r="EE697" s="116"/>
      <c r="EF697" s="116"/>
      <c r="EG697" s="116"/>
      <c r="EH697" s="116"/>
      <c r="EI697" s="116"/>
      <c r="EJ697" s="116"/>
      <c r="EK697" s="116"/>
      <c r="EL697" s="116"/>
      <c r="EM697" s="116"/>
      <c r="EN697" s="116"/>
      <c r="EO697" s="116"/>
      <c r="EP697" s="116"/>
      <c r="EQ697" s="116"/>
      <c r="ER697" s="116"/>
      <c r="ES697" s="116"/>
      <c r="ET697" s="116"/>
      <c r="EU697" s="116"/>
      <c r="EV697" s="116"/>
      <c r="EW697" s="116"/>
      <c r="EX697" s="116"/>
      <c r="EY697" s="116"/>
      <c r="EZ697" s="116"/>
      <c r="FA697" s="116"/>
      <c r="FB697" s="116"/>
      <c r="FC697" s="116"/>
      <c r="FD697" s="116"/>
      <c r="FE697" s="116"/>
      <c r="FF697" s="116"/>
      <c r="FG697" s="116"/>
      <c r="FH697" s="116"/>
      <c r="FI697" s="116"/>
      <c r="FJ697" s="116"/>
      <c r="FK697" s="116"/>
      <c r="FL697" s="116"/>
      <c r="FM697" s="116"/>
      <c r="FN697" s="116"/>
      <c r="FO697" s="116"/>
      <c r="FP697" s="116"/>
      <c r="FQ697" s="116"/>
      <c r="FR697" s="116"/>
      <c r="FS697" s="116"/>
      <c r="FT697" s="116"/>
      <c r="FU697" s="116"/>
      <c r="FV697" s="116"/>
      <c r="FW697" s="116"/>
      <c r="FX697" s="116"/>
      <c r="FY697" s="116"/>
      <c r="FZ697" s="116"/>
      <c r="GA697" s="116"/>
      <c r="GB697" s="116"/>
      <c r="GC697" s="116"/>
      <c r="GD697" s="116"/>
      <c r="GE697" s="116"/>
      <c r="GF697" s="116"/>
      <c r="GG697" s="116"/>
      <c r="GH697" s="116"/>
      <c r="GI697" s="116"/>
    </row>
    <row r="698" spans="1:191" ht="10.5">
      <c r="A698" s="726" t="s">
        <v>0</v>
      </c>
      <c r="B698" s="726"/>
      <c r="C698" s="8" t="s">
        <v>195</v>
      </c>
      <c r="D698" s="7" t="s">
        <v>196</v>
      </c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  <c r="AA698" s="116"/>
      <c r="AB698" s="116"/>
      <c r="AC698" s="116"/>
      <c r="AD698" s="116"/>
      <c r="AE698" s="116"/>
      <c r="AF698" s="116"/>
      <c r="AG698" s="116"/>
      <c r="AH698" s="116"/>
      <c r="AI698" s="116"/>
      <c r="AJ698" s="116"/>
      <c r="AK698" s="116"/>
      <c r="AL698" s="116"/>
      <c r="AM698" s="116"/>
      <c r="AN698" s="116"/>
      <c r="AO698" s="116"/>
      <c r="AP698" s="116"/>
      <c r="AQ698" s="116"/>
      <c r="AR698" s="116"/>
      <c r="AS698" s="116"/>
      <c r="AT698" s="116"/>
      <c r="AU698" s="116"/>
      <c r="AV698" s="116"/>
      <c r="AW698" s="116"/>
      <c r="AX698" s="116"/>
      <c r="AY698" s="116"/>
      <c r="AZ698" s="116"/>
      <c r="BA698" s="116"/>
      <c r="BB698" s="116"/>
      <c r="BC698" s="116"/>
      <c r="BD698" s="116"/>
      <c r="BE698" s="116"/>
      <c r="BF698" s="116"/>
      <c r="BG698" s="116"/>
      <c r="BH698" s="116"/>
      <c r="BI698" s="116"/>
      <c r="BJ698" s="116"/>
      <c r="BK698" s="116"/>
      <c r="BL698" s="116"/>
      <c r="BM698" s="116"/>
      <c r="BN698" s="116"/>
      <c r="BO698" s="116"/>
      <c r="BP698" s="116"/>
      <c r="BQ698" s="116"/>
      <c r="BR698" s="116"/>
      <c r="BS698" s="116"/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V698" s="116"/>
      <c r="DW698" s="116"/>
      <c r="DX698" s="116"/>
      <c r="DY698" s="116"/>
      <c r="DZ698" s="116"/>
      <c r="EA698" s="116"/>
      <c r="EB698" s="116"/>
      <c r="EC698" s="116"/>
      <c r="ED698" s="116"/>
      <c r="EE698" s="116"/>
      <c r="EF698" s="116"/>
      <c r="EG698" s="116"/>
      <c r="EH698" s="116"/>
      <c r="EI698" s="116"/>
      <c r="EJ698" s="116"/>
      <c r="EK698" s="116"/>
      <c r="EL698" s="116"/>
      <c r="EM698" s="116"/>
      <c r="EN698" s="116"/>
      <c r="EO698" s="116"/>
      <c r="EP698" s="116"/>
      <c r="EQ698" s="116"/>
      <c r="ER698" s="116"/>
      <c r="ES698" s="116"/>
      <c r="ET698" s="116"/>
      <c r="EU698" s="116"/>
      <c r="EV698" s="116"/>
      <c r="EW698" s="116"/>
      <c r="EX698" s="116"/>
      <c r="EY698" s="116"/>
      <c r="EZ698" s="116"/>
      <c r="FA698" s="116"/>
      <c r="FB698" s="116"/>
      <c r="FC698" s="116"/>
      <c r="FD698" s="116"/>
      <c r="FE698" s="116"/>
      <c r="FF698" s="116"/>
      <c r="FG698" s="116"/>
      <c r="FH698" s="116"/>
      <c r="FI698" s="116"/>
      <c r="FJ698" s="116"/>
      <c r="FK698" s="116"/>
      <c r="FL698" s="116"/>
      <c r="FM698" s="116"/>
      <c r="FN698" s="116"/>
      <c r="FO698" s="116"/>
      <c r="FP698" s="116"/>
      <c r="FQ698" s="116"/>
      <c r="FR698" s="116"/>
      <c r="FS698" s="116"/>
      <c r="FT698" s="116"/>
      <c r="FU698" s="116"/>
      <c r="FV698" s="116"/>
      <c r="FW698" s="116"/>
      <c r="FX698" s="116"/>
      <c r="FY698" s="116"/>
      <c r="FZ698" s="116"/>
      <c r="GA698" s="116"/>
      <c r="GB698" s="116"/>
      <c r="GC698" s="116"/>
      <c r="GD698" s="116"/>
      <c r="GE698" s="116"/>
      <c r="GF698" s="116"/>
      <c r="GG698" s="116"/>
      <c r="GH698" s="116"/>
      <c r="GI698" s="116"/>
    </row>
    <row r="699" spans="1:191">
      <c r="A699" s="727" t="s">
        <v>0</v>
      </c>
      <c r="B699" s="727"/>
      <c r="C699" s="9" t="s">
        <v>207</v>
      </c>
      <c r="D699" t="s">
        <v>208</v>
      </c>
      <c r="E699" s="113">
        <v>0</v>
      </c>
      <c r="F699" s="113">
        <v>0</v>
      </c>
      <c r="G699" s="113">
        <v>0</v>
      </c>
      <c r="H699" s="113">
        <v>28.74</v>
      </c>
      <c r="I699" s="113">
        <v>140792.37</v>
      </c>
      <c r="J699" s="113">
        <v>0</v>
      </c>
      <c r="K699" s="113">
        <v>0</v>
      </c>
      <c r="L699" s="113">
        <v>0</v>
      </c>
      <c r="M699" s="113">
        <v>0</v>
      </c>
      <c r="N699" s="113">
        <v>0</v>
      </c>
      <c r="O699" s="113">
        <v>0</v>
      </c>
      <c r="P699" s="113">
        <v>0</v>
      </c>
      <c r="Q699" s="113">
        <v>0</v>
      </c>
      <c r="R699" s="113">
        <v>0</v>
      </c>
      <c r="S699" s="113">
        <v>0</v>
      </c>
      <c r="T699" s="113">
        <v>0</v>
      </c>
      <c r="U699" s="113">
        <v>0</v>
      </c>
      <c r="V699" s="113">
        <v>0</v>
      </c>
      <c r="W699" s="113">
        <v>983.28</v>
      </c>
      <c r="X699" s="113">
        <v>0</v>
      </c>
      <c r="Y699" s="113">
        <v>0</v>
      </c>
      <c r="Z699" s="113">
        <v>0</v>
      </c>
      <c r="AA699" s="113">
        <v>0</v>
      </c>
      <c r="AB699" s="113">
        <v>0</v>
      </c>
      <c r="AC699" s="113">
        <v>8180.31</v>
      </c>
      <c r="AD699" s="113">
        <v>0</v>
      </c>
      <c r="AE699" s="113">
        <v>0</v>
      </c>
      <c r="AF699" s="113">
        <v>0</v>
      </c>
      <c r="AG699" s="113">
        <v>0</v>
      </c>
      <c r="AH699" s="113">
        <v>0</v>
      </c>
      <c r="AI699" s="113">
        <v>0</v>
      </c>
      <c r="AJ699" s="113">
        <v>0</v>
      </c>
      <c r="AK699" s="113">
        <v>0</v>
      </c>
      <c r="AL699" s="113">
        <v>0</v>
      </c>
      <c r="AM699" s="113">
        <v>0</v>
      </c>
      <c r="AN699" s="113">
        <v>3337.39</v>
      </c>
      <c r="AO699" s="113">
        <v>0</v>
      </c>
      <c r="AP699" s="113">
        <v>0</v>
      </c>
      <c r="AQ699" s="113">
        <v>0</v>
      </c>
      <c r="AR699" s="113">
        <v>0</v>
      </c>
      <c r="AS699" s="113">
        <v>0</v>
      </c>
      <c r="AT699" s="113">
        <v>0</v>
      </c>
      <c r="AU699" s="113">
        <v>0</v>
      </c>
      <c r="AV699" s="113">
        <v>0</v>
      </c>
      <c r="AW699" s="113">
        <v>0</v>
      </c>
      <c r="AX699" s="113">
        <v>0</v>
      </c>
      <c r="AY699" s="113">
        <v>16551.05</v>
      </c>
      <c r="AZ699" s="113">
        <v>0</v>
      </c>
      <c r="BA699" s="113">
        <v>0</v>
      </c>
      <c r="BB699" s="113">
        <v>3910.38</v>
      </c>
      <c r="BC699" s="113">
        <v>0</v>
      </c>
      <c r="BD699" s="113">
        <v>0</v>
      </c>
      <c r="BE699" s="113">
        <v>0</v>
      </c>
      <c r="BF699" s="113">
        <v>0</v>
      </c>
      <c r="BG699" s="113">
        <v>0</v>
      </c>
      <c r="BH699" s="113">
        <v>0</v>
      </c>
      <c r="BI699" s="113">
        <v>0</v>
      </c>
      <c r="BJ699" s="113">
        <v>0</v>
      </c>
      <c r="BK699" s="113">
        <v>0</v>
      </c>
      <c r="BL699" s="113">
        <v>0</v>
      </c>
      <c r="BM699" s="113">
        <v>0</v>
      </c>
      <c r="BN699" s="113">
        <v>0</v>
      </c>
      <c r="BO699" s="113">
        <v>0</v>
      </c>
      <c r="BP699" s="113">
        <v>0</v>
      </c>
      <c r="BQ699" s="113">
        <v>0</v>
      </c>
      <c r="BR699" s="113">
        <v>0</v>
      </c>
      <c r="BS699" s="113">
        <v>0</v>
      </c>
      <c r="BT699" s="113">
        <v>0</v>
      </c>
      <c r="BU699" s="113">
        <v>0</v>
      </c>
      <c r="BV699" s="113">
        <v>0</v>
      </c>
      <c r="BW699" s="113">
        <v>0</v>
      </c>
      <c r="BX699" s="113">
        <v>0</v>
      </c>
      <c r="BY699" s="113">
        <v>0</v>
      </c>
      <c r="BZ699" s="113">
        <v>0</v>
      </c>
      <c r="CA699" s="113">
        <v>0</v>
      </c>
      <c r="CB699" s="113">
        <v>0</v>
      </c>
      <c r="CC699" s="113">
        <v>0</v>
      </c>
      <c r="CD699" s="113">
        <v>0</v>
      </c>
      <c r="CE699" s="113">
        <v>0</v>
      </c>
      <c r="CF699" s="113">
        <v>0</v>
      </c>
      <c r="CG699" s="113">
        <v>570.46</v>
      </c>
      <c r="CH699" s="113">
        <v>0</v>
      </c>
      <c r="CI699" s="113">
        <v>0</v>
      </c>
      <c r="CJ699" s="113">
        <v>0</v>
      </c>
      <c r="CK699" s="113">
        <v>0</v>
      </c>
      <c r="CL699" s="113">
        <v>0</v>
      </c>
      <c r="CM699" s="113">
        <v>0</v>
      </c>
      <c r="CN699" s="113">
        <v>0</v>
      </c>
      <c r="CO699" s="113">
        <v>0</v>
      </c>
      <c r="CP699" s="113">
        <v>0</v>
      </c>
      <c r="CQ699" s="113">
        <v>0</v>
      </c>
      <c r="CR699" s="113">
        <v>0</v>
      </c>
      <c r="CS699" s="113">
        <v>0</v>
      </c>
      <c r="CT699" s="113">
        <v>0</v>
      </c>
      <c r="CU699" s="113">
        <v>0</v>
      </c>
      <c r="CV699" s="113">
        <v>0</v>
      </c>
      <c r="CW699" s="113">
        <v>0</v>
      </c>
      <c r="CX699" s="113">
        <v>0</v>
      </c>
      <c r="CY699" s="113">
        <v>0</v>
      </c>
      <c r="CZ699" s="113">
        <v>0</v>
      </c>
      <c r="DA699" s="113">
        <v>5126.87</v>
      </c>
      <c r="DB699" s="113">
        <v>0</v>
      </c>
      <c r="DC699" s="113">
        <v>67.900000000000006</v>
      </c>
      <c r="DD699" s="113">
        <v>786.8</v>
      </c>
      <c r="DE699" s="113">
        <v>0</v>
      </c>
      <c r="DF699" s="113">
        <v>0</v>
      </c>
      <c r="DG699" s="113">
        <v>0</v>
      </c>
      <c r="DH699" s="113">
        <v>0</v>
      </c>
      <c r="DI699" s="113">
        <v>0</v>
      </c>
      <c r="DJ699" s="113">
        <v>0</v>
      </c>
      <c r="DK699" s="113">
        <v>0</v>
      </c>
      <c r="DL699" s="113">
        <v>0</v>
      </c>
      <c r="DM699" s="113">
        <v>103895.65</v>
      </c>
      <c r="DN699" s="113">
        <v>0</v>
      </c>
      <c r="DO699" s="113">
        <v>0</v>
      </c>
      <c r="DP699" s="113">
        <v>0</v>
      </c>
      <c r="DQ699" s="113">
        <v>0</v>
      </c>
      <c r="DR699" s="113">
        <v>0</v>
      </c>
      <c r="DS699" s="113">
        <v>0</v>
      </c>
      <c r="DT699" s="113">
        <v>0</v>
      </c>
      <c r="DU699" s="113">
        <v>0</v>
      </c>
      <c r="DV699" s="113">
        <v>32336.880000000001</v>
      </c>
      <c r="DW699" s="113">
        <v>0</v>
      </c>
      <c r="DX699" s="113">
        <v>0</v>
      </c>
      <c r="DY699" s="113">
        <v>94.96</v>
      </c>
      <c r="DZ699" s="113">
        <v>0</v>
      </c>
      <c r="EA699" s="113">
        <v>0</v>
      </c>
      <c r="EB699" s="113">
        <v>0</v>
      </c>
      <c r="EC699" s="113">
        <v>0</v>
      </c>
      <c r="ED699" s="113">
        <v>0</v>
      </c>
      <c r="EE699" s="113">
        <v>0</v>
      </c>
      <c r="EF699" s="113">
        <v>0</v>
      </c>
      <c r="EG699" s="113">
        <v>0</v>
      </c>
      <c r="EH699" s="113">
        <v>0</v>
      </c>
      <c r="EI699" s="113">
        <v>0</v>
      </c>
      <c r="EJ699" s="113">
        <v>0</v>
      </c>
      <c r="EK699" s="113">
        <v>0</v>
      </c>
      <c r="EL699" s="113">
        <v>0</v>
      </c>
      <c r="EM699" s="113">
        <v>0</v>
      </c>
      <c r="EN699" s="113">
        <v>0</v>
      </c>
      <c r="EO699" s="113">
        <v>0</v>
      </c>
      <c r="EP699" s="113">
        <v>0</v>
      </c>
      <c r="EQ699" s="113">
        <v>0</v>
      </c>
      <c r="ER699" s="113">
        <v>0</v>
      </c>
      <c r="ES699" s="113">
        <v>0</v>
      </c>
      <c r="ET699" s="113">
        <v>0</v>
      </c>
      <c r="EU699" s="113">
        <v>0</v>
      </c>
      <c r="EV699" s="113">
        <v>0</v>
      </c>
      <c r="EW699" s="113">
        <v>0</v>
      </c>
      <c r="EX699" s="113">
        <v>0</v>
      </c>
      <c r="EY699" s="113">
        <v>0</v>
      </c>
      <c r="EZ699" s="113">
        <v>0</v>
      </c>
      <c r="FA699" s="113">
        <v>0</v>
      </c>
      <c r="FB699" s="113">
        <v>0</v>
      </c>
      <c r="FC699" s="113">
        <v>0</v>
      </c>
      <c r="FD699" s="113">
        <v>0</v>
      </c>
      <c r="FE699" s="113">
        <v>0</v>
      </c>
      <c r="FF699" s="113">
        <v>0</v>
      </c>
      <c r="FG699" s="113">
        <v>0</v>
      </c>
      <c r="FH699" s="113">
        <v>0</v>
      </c>
      <c r="FI699" s="113">
        <v>0</v>
      </c>
      <c r="FJ699" s="113">
        <v>0</v>
      </c>
      <c r="FK699" s="113">
        <v>0</v>
      </c>
      <c r="FL699" s="113">
        <v>0</v>
      </c>
      <c r="FM699" s="113">
        <v>0</v>
      </c>
      <c r="FN699" s="113">
        <v>0</v>
      </c>
      <c r="FO699" s="113">
        <v>0</v>
      </c>
      <c r="FP699" s="113">
        <v>0</v>
      </c>
      <c r="FQ699" s="113">
        <v>0</v>
      </c>
      <c r="FR699" s="113">
        <v>0</v>
      </c>
      <c r="FS699" s="113">
        <v>0</v>
      </c>
      <c r="FT699" s="113">
        <v>0</v>
      </c>
      <c r="FU699" s="113">
        <v>0</v>
      </c>
      <c r="FV699" s="113">
        <v>0</v>
      </c>
      <c r="FW699" s="113">
        <v>0</v>
      </c>
      <c r="FX699" s="113">
        <v>0</v>
      </c>
      <c r="FY699" s="113">
        <v>0</v>
      </c>
      <c r="FZ699" s="113">
        <v>0</v>
      </c>
      <c r="GA699" s="113">
        <v>0</v>
      </c>
      <c r="GB699" s="113">
        <v>0</v>
      </c>
      <c r="GC699" s="113">
        <v>0</v>
      </c>
      <c r="GD699" s="113">
        <v>0</v>
      </c>
      <c r="GE699" s="113">
        <v>0</v>
      </c>
      <c r="GF699" s="113">
        <v>0</v>
      </c>
      <c r="GG699" s="113">
        <v>0</v>
      </c>
      <c r="GH699" s="113">
        <v>0</v>
      </c>
      <c r="GI699" s="113">
        <f>SUM(E699:GH699)</f>
        <v>316663.03999999998</v>
      </c>
    </row>
    <row r="700" spans="1:191">
      <c r="A700" s="727" t="s">
        <v>0</v>
      </c>
      <c r="B700" s="727"/>
      <c r="C700" s="9" t="s">
        <v>233</v>
      </c>
      <c r="D700" t="s">
        <v>234</v>
      </c>
      <c r="E700" s="113">
        <v>0</v>
      </c>
      <c r="F700" s="113">
        <v>0</v>
      </c>
      <c r="G700" s="113">
        <v>0</v>
      </c>
      <c r="H700" s="113">
        <v>0</v>
      </c>
      <c r="I700" s="113">
        <v>0</v>
      </c>
      <c r="J700" s="113">
        <v>0</v>
      </c>
      <c r="K700" s="113">
        <v>0</v>
      </c>
      <c r="L700" s="113">
        <v>0</v>
      </c>
      <c r="M700" s="113">
        <v>0</v>
      </c>
      <c r="N700" s="113">
        <v>0</v>
      </c>
      <c r="O700" s="113">
        <v>0</v>
      </c>
      <c r="P700" s="113">
        <v>0</v>
      </c>
      <c r="Q700" s="113">
        <v>0</v>
      </c>
      <c r="R700" s="113">
        <v>0</v>
      </c>
      <c r="S700" s="113">
        <v>0</v>
      </c>
      <c r="T700" s="113">
        <v>0</v>
      </c>
      <c r="U700" s="113">
        <v>0</v>
      </c>
      <c r="V700" s="113">
        <v>0</v>
      </c>
      <c r="W700" s="113">
        <v>0</v>
      </c>
      <c r="X700" s="113">
        <v>0</v>
      </c>
      <c r="Y700" s="113">
        <v>0</v>
      </c>
      <c r="Z700" s="113">
        <v>0</v>
      </c>
      <c r="AA700" s="113">
        <v>0</v>
      </c>
      <c r="AB700" s="113">
        <v>0</v>
      </c>
      <c r="AC700" s="113">
        <v>0</v>
      </c>
      <c r="AD700" s="113">
        <v>0</v>
      </c>
      <c r="AE700" s="113">
        <v>0</v>
      </c>
      <c r="AF700" s="113">
        <v>0</v>
      </c>
      <c r="AG700" s="113">
        <v>0</v>
      </c>
      <c r="AH700" s="113">
        <v>0</v>
      </c>
      <c r="AI700" s="113">
        <v>0</v>
      </c>
      <c r="AJ700" s="113">
        <v>0</v>
      </c>
      <c r="AK700" s="113">
        <v>0</v>
      </c>
      <c r="AL700" s="113">
        <v>0</v>
      </c>
      <c r="AM700" s="113">
        <v>0</v>
      </c>
      <c r="AN700" s="113">
        <v>0</v>
      </c>
      <c r="AO700" s="113">
        <v>0</v>
      </c>
      <c r="AP700" s="113">
        <v>0</v>
      </c>
      <c r="AQ700" s="113">
        <v>0</v>
      </c>
      <c r="AR700" s="113">
        <v>0</v>
      </c>
      <c r="AS700" s="113">
        <v>0</v>
      </c>
      <c r="AT700" s="113">
        <v>0</v>
      </c>
      <c r="AU700" s="113">
        <v>0</v>
      </c>
      <c r="AV700" s="113">
        <v>0</v>
      </c>
      <c r="AW700" s="113">
        <v>0</v>
      </c>
      <c r="AX700" s="113">
        <v>0</v>
      </c>
      <c r="AY700" s="113">
        <v>123665.34</v>
      </c>
      <c r="AZ700" s="113">
        <v>0</v>
      </c>
      <c r="BA700" s="113">
        <v>0</v>
      </c>
      <c r="BB700" s="113">
        <v>422.19</v>
      </c>
      <c r="BC700" s="113">
        <v>0</v>
      </c>
      <c r="BD700" s="113">
        <v>0</v>
      </c>
      <c r="BE700" s="113">
        <v>0</v>
      </c>
      <c r="BF700" s="113">
        <v>0</v>
      </c>
      <c r="BG700" s="113">
        <v>0</v>
      </c>
      <c r="BH700" s="113">
        <v>0</v>
      </c>
      <c r="BI700" s="113">
        <v>0</v>
      </c>
      <c r="BJ700" s="113">
        <v>0</v>
      </c>
      <c r="BK700" s="113">
        <v>0</v>
      </c>
      <c r="BL700" s="113">
        <v>0</v>
      </c>
      <c r="BM700" s="113">
        <v>0</v>
      </c>
      <c r="BN700" s="113">
        <v>0</v>
      </c>
      <c r="BO700" s="113">
        <v>0</v>
      </c>
      <c r="BP700" s="113">
        <v>0</v>
      </c>
      <c r="BQ700" s="113">
        <v>0</v>
      </c>
      <c r="BR700" s="113">
        <v>0</v>
      </c>
      <c r="BS700" s="113">
        <v>0</v>
      </c>
      <c r="BT700" s="113">
        <v>0</v>
      </c>
      <c r="BU700" s="113">
        <v>0</v>
      </c>
      <c r="BV700" s="113">
        <v>0</v>
      </c>
      <c r="BW700" s="113">
        <v>0</v>
      </c>
      <c r="BX700" s="113">
        <v>0</v>
      </c>
      <c r="BY700" s="113">
        <v>0</v>
      </c>
      <c r="BZ700" s="113">
        <v>0</v>
      </c>
      <c r="CA700" s="113">
        <v>0</v>
      </c>
      <c r="CB700" s="113">
        <v>0</v>
      </c>
      <c r="CC700" s="113">
        <v>0</v>
      </c>
      <c r="CD700" s="113">
        <v>0</v>
      </c>
      <c r="CE700" s="113">
        <v>0</v>
      </c>
      <c r="CF700" s="113">
        <v>0</v>
      </c>
      <c r="CG700" s="113">
        <v>0</v>
      </c>
      <c r="CH700" s="113">
        <v>0</v>
      </c>
      <c r="CI700" s="113">
        <v>0</v>
      </c>
      <c r="CJ700" s="113">
        <v>0</v>
      </c>
      <c r="CK700" s="113">
        <v>0</v>
      </c>
      <c r="CL700" s="113">
        <v>0</v>
      </c>
      <c r="CM700" s="113">
        <v>0</v>
      </c>
      <c r="CN700" s="113">
        <v>0</v>
      </c>
      <c r="CO700" s="113">
        <v>0</v>
      </c>
      <c r="CP700" s="113">
        <v>0</v>
      </c>
      <c r="CQ700" s="113">
        <v>0</v>
      </c>
      <c r="CR700" s="113">
        <v>0</v>
      </c>
      <c r="CS700" s="113">
        <v>0</v>
      </c>
      <c r="CT700" s="113">
        <v>0</v>
      </c>
      <c r="CU700" s="113">
        <v>0</v>
      </c>
      <c r="CV700" s="113">
        <v>0</v>
      </c>
      <c r="CW700" s="113">
        <v>0</v>
      </c>
      <c r="CX700" s="113">
        <v>0</v>
      </c>
      <c r="CY700" s="113">
        <v>0</v>
      </c>
      <c r="CZ700" s="113">
        <v>0</v>
      </c>
      <c r="DA700" s="113">
        <v>0</v>
      </c>
      <c r="DB700" s="113">
        <v>0</v>
      </c>
      <c r="DC700" s="113">
        <v>40612.699999999997</v>
      </c>
      <c r="DD700" s="113">
        <v>0</v>
      </c>
      <c r="DE700" s="113">
        <v>0</v>
      </c>
      <c r="DF700" s="113">
        <v>0</v>
      </c>
      <c r="DG700" s="113">
        <v>0</v>
      </c>
      <c r="DH700" s="113">
        <v>0</v>
      </c>
      <c r="DI700" s="113">
        <v>0</v>
      </c>
      <c r="DJ700" s="113">
        <v>0</v>
      </c>
      <c r="DK700" s="113">
        <v>0</v>
      </c>
      <c r="DL700" s="113">
        <v>0</v>
      </c>
      <c r="DM700" s="113">
        <v>0</v>
      </c>
      <c r="DN700" s="113">
        <v>0</v>
      </c>
      <c r="DO700" s="113">
        <v>0</v>
      </c>
      <c r="DP700" s="113">
        <v>0</v>
      </c>
      <c r="DQ700" s="113">
        <v>0</v>
      </c>
      <c r="DR700" s="113">
        <v>0</v>
      </c>
      <c r="DS700" s="113">
        <v>0</v>
      </c>
      <c r="DT700" s="113">
        <v>0</v>
      </c>
      <c r="DU700" s="113">
        <v>0</v>
      </c>
      <c r="DV700" s="113">
        <v>0</v>
      </c>
      <c r="DW700" s="113">
        <v>0</v>
      </c>
      <c r="DX700" s="113">
        <v>0</v>
      </c>
      <c r="DY700" s="113">
        <v>0</v>
      </c>
      <c r="DZ700" s="113">
        <v>0</v>
      </c>
      <c r="EA700" s="113">
        <v>0</v>
      </c>
      <c r="EB700" s="113">
        <v>0</v>
      </c>
      <c r="EC700" s="113">
        <v>0</v>
      </c>
      <c r="ED700" s="113">
        <v>0</v>
      </c>
      <c r="EE700" s="113">
        <v>0</v>
      </c>
      <c r="EF700" s="113">
        <v>0</v>
      </c>
      <c r="EG700" s="113">
        <v>0</v>
      </c>
      <c r="EH700" s="113">
        <v>0</v>
      </c>
      <c r="EI700" s="113">
        <v>0</v>
      </c>
      <c r="EJ700" s="113">
        <v>0</v>
      </c>
      <c r="EK700" s="113">
        <v>0</v>
      </c>
      <c r="EL700" s="113">
        <v>0</v>
      </c>
      <c r="EM700" s="113">
        <v>0</v>
      </c>
      <c r="EN700" s="113">
        <v>0</v>
      </c>
      <c r="EO700" s="113">
        <v>0</v>
      </c>
      <c r="EP700" s="113">
        <v>0</v>
      </c>
      <c r="EQ700" s="113">
        <v>0</v>
      </c>
      <c r="ER700" s="113">
        <v>0</v>
      </c>
      <c r="ES700" s="113">
        <v>0</v>
      </c>
      <c r="ET700" s="113">
        <v>0</v>
      </c>
      <c r="EU700" s="113">
        <v>0</v>
      </c>
      <c r="EV700" s="113">
        <v>0</v>
      </c>
      <c r="EW700" s="113">
        <v>0</v>
      </c>
      <c r="EX700" s="113">
        <v>0</v>
      </c>
      <c r="EY700" s="113">
        <v>0</v>
      </c>
      <c r="EZ700" s="113">
        <v>0</v>
      </c>
      <c r="FA700" s="113">
        <v>0</v>
      </c>
      <c r="FB700" s="113">
        <v>0</v>
      </c>
      <c r="FC700" s="113">
        <v>0</v>
      </c>
      <c r="FD700" s="113">
        <v>0</v>
      </c>
      <c r="FE700" s="113">
        <v>0</v>
      </c>
      <c r="FF700" s="113">
        <v>0</v>
      </c>
      <c r="FG700" s="113">
        <v>0</v>
      </c>
      <c r="FH700" s="113">
        <v>0</v>
      </c>
      <c r="FI700" s="113">
        <v>0</v>
      </c>
      <c r="FJ700" s="113">
        <v>0</v>
      </c>
      <c r="FK700" s="113">
        <v>0</v>
      </c>
      <c r="FL700" s="113">
        <v>0</v>
      </c>
      <c r="FM700" s="113">
        <v>0</v>
      </c>
      <c r="FN700" s="113">
        <v>0</v>
      </c>
      <c r="FO700" s="113">
        <v>0</v>
      </c>
      <c r="FP700" s="113">
        <v>0</v>
      </c>
      <c r="FQ700" s="113">
        <v>0</v>
      </c>
      <c r="FR700" s="113">
        <v>0</v>
      </c>
      <c r="FS700" s="113">
        <v>0</v>
      </c>
      <c r="FT700" s="113">
        <v>0</v>
      </c>
      <c r="FU700" s="113">
        <v>0</v>
      </c>
      <c r="FV700" s="113">
        <v>0</v>
      </c>
      <c r="FW700" s="113">
        <v>0</v>
      </c>
      <c r="FX700" s="113">
        <v>0</v>
      </c>
      <c r="FY700" s="113">
        <v>0</v>
      </c>
      <c r="FZ700" s="113">
        <v>0</v>
      </c>
      <c r="GA700" s="113">
        <v>0</v>
      </c>
      <c r="GB700" s="113">
        <v>0</v>
      </c>
      <c r="GC700" s="113">
        <v>0</v>
      </c>
      <c r="GD700" s="113">
        <v>0</v>
      </c>
      <c r="GE700" s="113">
        <v>0</v>
      </c>
      <c r="GF700" s="113">
        <v>0</v>
      </c>
      <c r="GG700" s="113">
        <v>0</v>
      </c>
      <c r="GH700" s="113">
        <v>0</v>
      </c>
      <c r="GI700" s="113">
        <f>SUM(E700:GH700)</f>
        <v>164700.22999999998</v>
      </c>
    </row>
    <row r="701" spans="1:191" ht="11" thickBot="1">
      <c r="A701" s="725" t="s">
        <v>0</v>
      </c>
      <c r="B701" s="725"/>
      <c r="C701" s="11" t="s">
        <v>195</v>
      </c>
      <c r="D701" s="10" t="s">
        <v>235</v>
      </c>
      <c r="E701" s="115">
        <f t="shared" ref="E701:AJ701" si="367">SUBTOTAL(9,E698:E700)</f>
        <v>0</v>
      </c>
      <c r="F701" s="115">
        <f t="shared" si="367"/>
        <v>0</v>
      </c>
      <c r="G701" s="115">
        <f t="shared" si="367"/>
        <v>0</v>
      </c>
      <c r="H701" s="115">
        <f t="shared" si="367"/>
        <v>28.74</v>
      </c>
      <c r="I701" s="115">
        <f t="shared" si="367"/>
        <v>140792.37</v>
      </c>
      <c r="J701" s="115">
        <f t="shared" si="367"/>
        <v>0</v>
      </c>
      <c r="K701" s="115">
        <f t="shared" si="367"/>
        <v>0</v>
      </c>
      <c r="L701" s="115">
        <f t="shared" si="367"/>
        <v>0</v>
      </c>
      <c r="M701" s="115">
        <f t="shared" si="367"/>
        <v>0</v>
      </c>
      <c r="N701" s="115">
        <f t="shared" si="367"/>
        <v>0</v>
      </c>
      <c r="O701" s="115">
        <f t="shared" si="367"/>
        <v>0</v>
      </c>
      <c r="P701" s="115">
        <f t="shared" si="367"/>
        <v>0</v>
      </c>
      <c r="Q701" s="115">
        <f t="shared" si="367"/>
        <v>0</v>
      </c>
      <c r="R701" s="115">
        <f t="shared" si="367"/>
        <v>0</v>
      </c>
      <c r="S701" s="115">
        <f t="shared" si="367"/>
        <v>0</v>
      </c>
      <c r="T701" s="115">
        <f t="shared" si="367"/>
        <v>0</v>
      </c>
      <c r="U701" s="115">
        <f t="shared" si="367"/>
        <v>0</v>
      </c>
      <c r="V701" s="115">
        <f t="shared" si="367"/>
        <v>0</v>
      </c>
      <c r="W701" s="115">
        <f t="shared" si="367"/>
        <v>983.28</v>
      </c>
      <c r="X701" s="115">
        <f t="shared" si="367"/>
        <v>0</v>
      </c>
      <c r="Y701" s="115">
        <f t="shared" si="367"/>
        <v>0</v>
      </c>
      <c r="Z701" s="115">
        <f t="shared" si="367"/>
        <v>0</v>
      </c>
      <c r="AA701" s="115">
        <f t="shared" si="367"/>
        <v>0</v>
      </c>
      <c r="AB701" s="115">
        <f t="shared" si="367"/>
        <v>0</v>
      </c>
      <c r="AC701" s="115">
        <f t="shared" si="367"/>
        <v>8180.31</v>
      </c>
      <c r="AD701" s="115">
        <f t="shared" si="367"/>
        <v>0</v>
      </c>
      <c r="AE701" s="115">
        <f t="shared" si="367"/>
        <v>0</v>
      </c>
      <c r="AF701" s="115">
        <f t="shared" si="367"/>
        <v>0</v>
      </c>
      <c r="AG701" s="115">
        <f t="shared" si="367"/>
        <v>0</v>
      </c>
      <c r="AH701" s="115">
        <f t="shared" si="367"/>
        <v>0</v>
      </c>
      <c r="AI701" s="115">
        <f t="shared" si="367"/>
        <v>0</v>
      </c>
      <c r="AJ701" s="115">
        <f t="shared" si="367"/>
        <v>0</v>
      </c>
      <c r="AK701" s="115">
        <f t="shared" ref="AK701:BP701" si="368">SUBTOTAL(9,AK698:AK700)</f>
        <v>0</v>
      </c>
      <c r="AL701" s="115">
        <f t="shared" si="368"/>
        <v>0</v>
      </c>
      <c r="AM701" s="115">
        <f t="shared" si="368"/>
        <v>0</v>
      </c>
      <c r="AN701" s="115">
        <f t="shared" si="368"/>
        <v>3337.39</v>
      </c>
      <c r="AO701" s="115">
        <f t="shared" si="368"/>
        <v>0</v>
      </c>
      <c r="AP701" s="115">
        <f t="shared" si="368"/>
        <v>0</v>
      </c>
      <c r="AQ701" s="115">
        <f t="shared" si="368"/>
        <v>0</v>
      </c>
      <c r="AR701" s="115">
        <f t="shared" si="368"/>
        <v>0</v>
      </c>
      <c r="AS701" s="115">
        <f t="shared" si="368"/>
        <v>0</v>
      </c>
      <c r="AT701" s="115">
        <f t="shared" si="368"/>
        <v>0</v>
      </c>
      <c r="AU701" s="115">
        <f t="shared" si="368"/>
        <v>0</v>
      </c>
      <c r="AV701" s="115">
        <f t="shared" si="368"/>
        <v>0</v>
      </c>
      <c r="AW701" s="115">
        <f t="shared" si="368"/>
        <v>0</v>
      </c>
      <c r="AX701" s="115">
        <f t="shared" si="368"/>
        <v>0</v>
      </c>
      <c r="AY701" s="115">
        <f t="shared" si="368"/>
        <v>140216.38999999998</v>
      </c>
      <c r="AZ701" s="115">
        <f t="shared" si="368"/>
        <v>0</v>
      </c>
      <c r="BA701" s="115">
        <f t="shared" si="368"/>
        <v>0</v>
      </c>
      <c r="BB701" s="115">
        <f t="shared" si="368"/>
        <v>4332.57</v>
      </c>
      <c r="BC701" s="115">
        <f t="shared" si="368"/>
        <v>0</v>
      </c>
      <c r="BD701" s="115">
        <f t="shared" si="368"/>
        <v>0</v>
      </c>
      <c r="BE701" s="115">
        <f t="shared" si="368"/>
        <v>0</v>
      </c>
      <c r="BF701" s="115">
        <f t="shared" si="368"/>
        <v>0</v>
      </c>
      <c r="BG701" s="115">
        <f t="shared" si="368"/>
        <v>0</v>
      </c>
      <c r="BH701" s="115">
        <f t="shared" si="368"/>
        <v>0</v>
      </c>
      <c r="BI701" s="115">
        <f t="shared" si="368"/>
        <v>0</v>
      </c>
      <c r="BJ701" s="115">
        <f t="shared" si="368"/>
        <v>0</v>
      </c>
      <c r="BK701" s="115">
        <f t="shared" si="368"/>
        <v>0</v>
      </c>
      <c r="BL701" s="115">
        <f t="shared" si="368"/>
        <v>0</v>
      </c>
      <c r="BM701" s="115">
        <f t="shared" si="368"/>
        <v>0</v>
      </c>
      <c r="BN701" s="115">
        <f t="shared" si="368"/>
        <v>0</v>
      </c>
      <c r="BO701" s="115">
        <f t="shared" si="368"/>
        <v>0</v>
      </c>
      <c r="BP701" s="115">
        <f t="shared" si="368"/>
        <v>0</v>
      </c>
      <c r="BQ701" s="115">
        <f t="shared" ref="BQ701:CV701" si="369">SUBTOTAL(9,BQ698:BQ700)</f>
        <v>0</v>
      </c>
      <c r="BR701" s="115">
        <f t="shared" si="369"/>
        <v>0</v>
      </c>
      <c r="BS701" s="115">
        <f t="shared" si="369"/>
        <v>0</v>
      </c>
      <c r="BT701" s="115">
        <f t="shared" si="369"/>
        <v>0</v>
      </c>
      <c r="BU701" s="115">
        <f t="shared" si="369"/>
        <v>0</v>
      </c>
      <c r="BV701" s="115">
        <f t="shared" si="369"/>
        <v>0</v>
      </c>
      <c r="BW701" s="115">
        <f t="shared" si="369"/>
        <v>0</v>
      </c>
      <c r="BX701" s="115">
        <f t="shared" si="369"/>
        <v>0</v>
      </c>
      <c r="BY701" s="115">
        <f t="shared" si="369"/>
        <v>0</v>
      </c>
      <c r="BZ701" s="115">
        <f t="shared" si="369"/>
        <v>0</v>
      </c>
      <c r="CA701" s="115">
        <f t="shared" si="369"/>
        <v>0</v>
      </c>
      <c r="CB701" s="115">
        <f t="shared" si="369"/>
        <v>0</v>
      </c>
      <c r="CC701" s="115">
        <f t="shared" si="369"/>
        <v>0</v>
      </c>
      <c r="CD701" s="115">
        <f t="shared" si="369"/>
        <v>0</v>
      </c>
      <c r="CE701" s="115">
        <f t="shared" si="369"/>
        <v>0</v>
      </c>
      <c r="CF701" s="115">
        <f t="shared" si="369"/>
        <v>0</v>
      </c>
      <c r="CG701" s="115">
        <f t="shared" si="369"/>
        <v>570.46</v>
      </c>
      <c r="CH701" s="115">
        <f t="shared" si="369"/>
        <v>0</v>
      </c>
      <c r="CI701" s="115">
        <f t="shared" si="369"/>
        <v>0</v>
      </c>
      <c r="CJ701" s="115">
        <f t="shared" si="369"/>
        <v>0</v>
      </c>
      <c r="CK701" s="115">
        <f t="shared" si="369"/>
        <v>0</v>
      </c>
      <c r="CL701" s="115">
        <f t="shared" si="369"/>
        <v>0</v>
      </c>
      <c r="CM701" s="115">
        <f t="shared" si="369"/>
        <v>0</v>
      </c>
      <c r="CN701" s="115">
        <f t="shared" si="369"/>
        <v>0</v>
      </c>
      <c r="CO701" s="115">
        <f t="shared" si="369"/>
        <v>0</v>
      </c>
      <c r="CP701" s="115">
        <f t="shared" si="369"/>
        <v>0</v>
      </c>
      <c r="CQ701" s="115">
        <f t="shared" si="369"/>
        <v>0</v>
      </c>
      <c r="CR701" s="115">
        <f t="shared" si="369"/>
        <v>0</v>
      </c>
      <c r="CS701" s="115">
        <f t="shared" si="369"/>
        <v>0</v>
      </c>
      <c r="CT701" s="115">
        <f t="shared" si="369"/>
        <v>0</v>
      </c>
      <c r="CU701" s="115">
        <f t="shared" si="369"/>
        <v>0</v>
      </c>
      <c r="CV701" s="115">
        <f t="shared" si="369"/>
        <v>0</v>
      </c>
      <c r="CW701" s="115">
        <f t="shared" ref="CW701:EB701" si="370">SUBTOTAL(9,CW698:CW700)</f>
        <v>0</v>
      </c>
      <c r="CX701" s="115">
        <f t="shared" si="370"/>
        <v>0</v>
      </c>
      <c r="CY701" s="115">
        <f t="shared" si="370"/>
        <v>0</v>
      </c>
      <c r="CZ701" s="115">
        <f t="shared" si="370"/>
        <v>0</v>
      </c>
      <c r="DA701" s="115">
        <f t="shared" si="370"/>
        <v>5126.87</v>
      </c>
      <c r="DB701" s="115">
        <f t="shared" si="370"/>
        <v>0</v>
      </c>
      <c r="DC701" s="115">
        <f t="shared" si="370"/>
        <v>40680.6</v>
      </c>
      <c r="DD701" s="115">
        <f t="shared" si="370"/>
        <v>786.8</v>
      </c>
      <c r="DE701" s="115">
        <f t="shared" si="370"/>
        <v>0</v>
      </c>
      <c r="DF701" s="115">
        <f t="shared" si="370"/>
        <v>0</v>
      </c>
      <c r="DG701" s="115">
        <f t="shared" si="370"/>
        <v>0</v>
      </c>
      <c r="DH701" s="115">
        <f t="shared" si="370"/>
        <v>0</v>
      </c>
      <c r="DI701" s="115">
        <f t="shared" si="370"/>
        <v>0</v>
      </c>
      <c r="DJ701" s="115">
        <f t="shared" si="370"/>
        <v>0</v>
      </c>
      <c r="DK701" s="115">
        <f t="shared" si="370"/>
        <v>0</v>
      </c>
      <c r="DL701" s="115">
        <f t="shared" si="370"/>
        <v>0</v>
      </c>
      <c r="DM701" s="115">
        <f t="shared" si="370"/>
        <v>103895.65</v>
      </c>
      <c r="DN701" s="115">
        <f t="shared" si="370"/>
        <v>0</v>
      </c>
      <c r="DO701" s="115">
        <f t="shared" si="370"/>
        <v>0</v>
      </c>
      <c r="DP701" s="115">
        <f t="shared" si="370"/>
        <v>0</v>
      </c>
      <c r="DQ701" s="115">
        <f t="shared" si="370"/>
        <v>0</v>
      </c>
      <c r="DR701" s="115">
        <f t="shared" si="370"/>
        <v>0</v>
      </c>
      <c r="DS701" s="115">
        <f t="shared" si="370"/>
        <v>0</v>
      </c>
      <c r="DT701" s="115">
        <f t="shared" si="370"/>
        <v>0</v>
      </c>
      <c r="DU701" s="115">
        <f t="shared" si="370"/>
        <v>0</v>
      </c>
      <c r="DV701" s="115">
        <f t="shared" si="370"/>
        <v>32336.880000000001</v>
      </c>
      <c r="DW701" s="115">
        <f t="shared" si="370"/>
        <v>0</v>
      </c>
      <c r="DX701" s="115">
        <f t="shared" si="370"/>
        <v>0</v>
      </c>
      <c r="DY701" s="115">
        <f t="shared" si="370"/>
        <v>94.96</v>
      </c>
      <c r="DZ701" s="115">
        <f t="shared" si="370"/>
        <v>0</v>
      </c>
      <c r="EA701" s="115">
        <f t="shared" si="370"/>
        <v>0</v>
      </c>
      <c r="EB701" s="115">
        <f t="shared" si="370"/>
        <v>0</v>
      </c>
      <c r="EC701" s="115">
        <f t="shared" ref="EC701:FH701" si="371">SUBTOTAL(9,EC698:EC700)</f>
        <v>0</v>
      </c>
      <c r="ED701" s="115">
        <f t="shared" si="371"/>
        <v>0</v>
      </c>
      <c r="EE701" s="115">
        <f t="shared" si="371"/>
        <v>0</v>
      </c>
      <c r="EF701" s="115">
        <f t="shared" si="371"/>
        <v>0</v>
      </c>
      <c r="EG701" s="115">
        <f t="shared" si="371"/>
        <v>0</v>
      </c>
      <c r="EH701" s="115">
        <f t="shared" si="371"/>
        <v>0</v>
      </c>
      <c r="EI701" s="115">
        <f t="shared" si="371"/>
        <v>0</v>
      </c>
      <c r="EJ701" s="115">
        <f t="shared" si="371"/>
        <v>0</v>
      </c>
      <c r="EK701" s="115">
        <f t="shared" si="371"/>
        <v>0</v>
      </c>
      <c r="EL701" s="115">
        <f t="shared" si="371"/>
        <v>0</v>
      </c>
      <c r="EM701" s="115">
        <f t="shared" si="371"/>
        <v>0</v>
      </c>
      <c r="EN701" s="115">
        <f t="shared" si="371"/>
        <v>0</v>
      </c>
      <c r="EO701" s="115">
        <f t="shared" si="371"/>
        <v>0</v>
      </c>
      <c r="EP701" s="115">
        <f t="shared" si="371"/>
        <v>0</v>
      </c>
      <c r="EQ701" s="115">
        <f t="shared" si="371"/>
        <v>0</v>
      </c>
      <c r="ER701" s="115">
        <f t="shared" si="371"/>
        <v>0</v>
      </c>
      <c r="ES701" s="115">
        <f t="shared" si="371"/>
        <v>0</v>
      </c>
      <c r="ET701" s="115">
        <f t="shared" si="371"/>
        <v>0</v>
      </c>
      <c r="EU701" s="115">
        <f t="shared" si="371"/>
        <v>0</v>
      </c>
      <c r="EV701" s="115">
        <f t="shared" si="371"/>
        <v>0</v>
      </c>
      <c r="EW701" s="115">
        <f t="shared" si="371"/>
        <v>0</v>
      </c>
      <c r="EX701" s="115">
        <f t="shared" si="371"/>
        <v>0</v>
      </c>
      <c r="EY701" s="115">
        <f t="shared" si="371"/>
        <v>0</v>
      </c>
      <c r="EZ701" s="115">
        <f t="shared" si="371"/>
        <v>0</v>
      </c>
      <c r="FA701" s="115">
        <f t="shared" si="371"/>
        <v>0</v>
      </c>
      <c r="FB701" s="115">
        <f t="shared" si="371"/>
        <v>0</v>
      </c>
      <c r="FC701" s="115">
        <f t="shared" si="371"/>
        <v>0</v>
      </c>
      <c r="FD701" s="115">
        <f t="shared" si="371"/>
        <v>0</v>
      </c>
      <c r="FE701" s="115">
        <f t="shared" si="371"/>
        <v>0</v>
      </c>
      <c r="FF701" s="115">
        <f t="shared" si="371"/>
        <v>0</v>
      </c>
      <c r="FG701" s="115">
        <f t="shared" si="371"/>
        <v>0</v>
      </c>
      <c r="FH701" s="115">
        <f t="shared" si="371"/>
        <v>0</v>
      </c>
      <c r="FI701" s="115">
        <f t="shared" ref="FI701:GI701" si="372">SUBTOTAL(9,FI698:FI700)</f>
        <v>0</v>
      </c>
      <c r="FJ701" s="115">
        <f t="shared" si="372"/>
        <v>0</v>
      </c>
      <c r="FK701" s="115">
        <f t="shared" si="372"/>
        <v>0</v>
      </c>
      <c r="FL701" s="115">
        <f t="shared" si="372"/>
        <v>0</v>
      </c>
      <c r="FM701" s="115">
        <f t="shared" si="372"/>
        <v>0</v>
      </c>
      <c r="FN701" s="115">
        <f t="shared" si="372"/>
        <v>0</v>
      </c>
      <c r="FO701" s="115">
        <f t="shared" si="372"/>
        <v>0</v>
      </c>
      <c r="FP701" s="115">
        <f t="shared" si="372"/>
        <v>0</v>
      </c>
      <c r="FQ701" s="115">
        <f t="shared" si="372"/>
        <v>0</v>
      </c>
      <c r="FR701" s="115">
        <f t="shared" si="372"/>
        <v>0</v>
      </c>
      <c r="FS701" s="115">
        <f t="shared" si="372"/>
        <v>0</v>
      </c>
      <c r="FT701" s="115">
        <f t="shared" si="372"/>
        <v>0</v>
      </c>
      <c r="FU701" s="115">
        <f t="shared" si="372"/>
        <v>0</v>
      </c>
      <c r="FV701" s="115">
        <f t="shared" si="372"/>
        <v>0</v>
      </c>
      <c r="FW701" s="115">
        <f t="shared" si="372"/>
        <v>0</v>
      </c>
      <c r="FX701" s="115">
        <f t="shared" si="372"/>
        <v>0</v>
      </c>
      <c r="FY701" s="115">
        <f t="shared" si="372"/>
        <v>0</v>
      </c>
      <c r="FZ701" s="115">
        <f t="shared" si="372"/>
        <v>0</v>
      </c>
      <c r="GA701" s="115">
        <f t="shared" si="372"/>
        <v>0</v>
      </c>
      <c r="GB701" s="115">
        <f t="shared" si="372"/>
        <v>0</v>
      </c>
      <c r="GC701" s="115">
        <f t="shared" si="372"/>
        <v>0</v>
      </c>
      <c r="GD701" s="115">
        <f t="shared" si="372"/>
        <v>0</v>
      </c>
      <c r="GE701" s="115">
        <f t="shared" si="372"/>
        <v>0</v>
      </c>
      <c r="GF701" s="115">
        <f t="shared" si="372"/>
        <v>0</v>
      </c>
      <c r="GG701" s="115">
        <f t="shared" si="372"/>
        <v>0</v>
      </c>
      <c r="GH701" s="115">
        <f t="shared" si="372"/>
        <v>0</v>
      </c>
      <c r="GI701" s="115">
        <f t="shared" si="372"/>
        <v>481363.26999999996</v>
      </c>
    </row>
    <row r="702" spans="1:191" ht="10.5" thickTop="1"/>
    <row r="703" spans="1:191" ht="10.5">
      <c r="A703" s="726" t="s">
        <v>0</v>
      </c>
      <c r="B703" s="726"/>
      <c r="C703" s="8" t="s">
        <v>236</v>
      </c>
      <c r="D703" s="7" t="s">
        <v>237</v>
      </c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  <c r="AE703" s="116"/>
      <c r="AF703" s="116"/>
      <c r="AG703" s="116"/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  <c r="AZ703" s="116"/>
      <c r="BA703" s="116"/>
      <c r="BB703" s="116"/>
      <c r="BC703" s="116"/>
      <c r="BD703" s="116"/>
      <c r="BE703" s="116"/>
      <c r="BF703" s="116"/>
      <c r="BG703" s="116"/>
      <c r="BH703" s="116"/>
      <c r="BI703" s="116"/>
      <c r="BJ703" s="116"/>
      <c r="BK703" s="116"/>
      <c r="BL703" s="116"/>
      <c r="BM703" s="116"/>
      <c r="BN703" s="116"/>
      <c r="BO703" s="116"/>
      <c r="BP703" s="116"/>
      <c r="BQ703" s="116"/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V703" s="116"/>
      <c r="DW703" s="116"/>
      <c r="DX703" s="116"/>
      <c r="DY703" s="116"/>
      <c r="DZ703" s="116"/>
      <c r="EA703" s="116"/>
      <c r="EB703" s="116"/>
      <c r="EC703" s="116"/>
      <c r="ED703" s="116"/>
      <c r="EE703" s="116"/>
      <c r="EF703" s="116"/>
      <c r="EG703" s="116"/>
      <c r="EH703" s="116"/>
      <c r="EI703" s="116"/>
      <c r="EJ703" s="116"/>
      <c r="EK703" s="116"/>
      <c r="EL703" s="116"/>
      <c r="EM703" s="116"/>
      <c r="EN703" s="116"/>
      <c r="EO703" s="116"/>
      <c r="EP703" s="116"/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6"/>
      <c r="FA703" s="116"/>
      <c r="FB703" s="116"/>
      <c r="FC703" s="116"/>
      <c r="FD703" s="116"/>
      <c r="FE703" s="116"/>
      <c r="FF703" s="116"/>
      <c r="FG703" s="116"/>
      <c r="FH703" s="116"/>
      <c r="FI703" s="116"/>
      <c r="FJ703" s="116"/>
      <c r="FK703" s="116"/>
      <c r="FL703" s="116"/>
      <c r="FM703" s="116"/>
      <c r="FN703" s="116"/>
      <c r="FO703" s="116"/>
      <c r="FP703" s="116"/>
      <c r="FQ703" s="116"/>
      <c r="FR703" s="116"/>
      <c r="FS703" s="116"/>
      <c r="FT703" s="116"/>
      <c r="FU703" s="116"/>
      <c r="FV703" s="116"/>
      <c r="FW703" s="116"/>
      <c r="FX703" s="116"/>
      <c r="FY703" s="116"/>
      <c r="FZ703" s="116"/>
      <c r="GA703" s="116"/>
      <c r="GB703" s="116"/>
      <c r="GC703" s="116"/>
      <c r="GD703" s="116"/>
      <c r="GE703" s="116"/>
      <c r="GF703" s="116"/>
      <c r="GG703" s="116"/>
      <c r="GH703" s="116"/>
      <c r="GI703" s="116"/>
    </row>
    <row r="704" spans="1:191">
      <c r="A704" s="727" t="s">
        <v>0</v>
      </c>
      <c r="B704" s="727"/>
      <c r="C704" s="9" t="s">
        <v>254</v>
      </c>
      <c r="D704" t="s">
        <v>255</v>
      </c>
      <c r="E704" s="113">
        <v>0</v>
      </c>
      <c r="F704" s="113">
        <v>0</v>
      </c>
      <c r="G704" s="113">
        <v>0</v>
      </c>
      <c r="H704" s="113">
        <v>0</v>
      </c>
      <c r="I704" s="113">
        <v>0</v>
      </c>
      <c r="J704" s="113">
        <v>0</v>
      </c>
      <c r="K704" s="113">
        <v>0</v>
      </c>
      <c r="L704" s="113">
        <v>0</v>
      </c>
      <c r="M704" s="113">
        <v>0</v>
      </c>
      <c r="N704" s="113">
        <v>0</v>
      </c>
      <c r="O704" s="113">
        <v>0</v>
      </c>
      <c r="P704" s="113">
        <v>0</v>
      </c>
      <c r="Q704" s="113">
        <v>0</v>
      </c>
      <c r="R704" s="113">
        <v>0</v>
      </c>
      <c r="S704" s="113">
        <v>0</v>
      </c>
      <c r="T704" s="113">
        <v>0</v>
      </c>
      <c r="U704" s="113">
        <v>0</v>
      </c>
      <c r="V704" s="113">
        <v>0</v>
      </c>
      <c r="W704" s="113">
        <v>0</v>
      </c>
      <c r="X704" s="113">
        <v>0</v>
      </c>
      <c r="Y704" s="113">
        <v>0</v>
      </c>
      <c r="Z704" s="113">
        <v>0</v>
      </c>
      <c r="AA704" s="113">
        <v>0</v>
      </c>
      <c r="AB704" s="113">
        <v>0</v>
      </c>
      <c r="AC704" s="113">
        <v>0</v>
      </c>
      <c r="AD704" s="113">
        <v>0</v>
      </c>
      <c r="AE704" s="113">
        <v>0</v>
      </c>
      <c r="AF704" s="113">
        <v>0</v>
      </c>
      <c r="AG704" s="113">
        <v>0</v>
      </c>
      <c r="AH704" s="113">
        <v>0</v>
      </c>
      <c r="AI704" s="113">
        <v>0</v>
      </c>
      <c r="AJ704" s="113">
        <v>0</v>
      </c>
      <c r="AK704" s="113">
        <v>0</v>
      </c>
      <c r="AL704" s="113">
        <v>0</v>
      </c>
      <c r="AM704" s="113">
        <v>0</v>
      </c>
      <c r="AN704" s="113">
        <v>0</v>
      </c>
      <c r="AO704" s="113">
        <v>0</v>
      </c>
      <c r="AP704" s="113">
        <v>0</v>
      </c>
      <c r="AQ704" s="113">
        <v>0</v>
      </c>
      <c r="AR704" s="113">
        <v>0</v>
      </c>
      <c r="AS704" s="113">
        <v>0</v>
      </c>
      <c r="AT704" s="113">
        <v>0</v>
      </c>
      <c r="AU704" s="113">
        <v>0</v>
      </c>
      <c r="AV704" s="113">
        <v>0</v>
      </c>
      <c r="AW704" s="113">
        <v>0</v>
      </c>
      <c r="AX704" s="113">
        <v>0</v>
      </c>
      <c r="AY704" s="113">
        <v>0</v>
      </c>
      <c r="AZ704" s="113">
        <v>0</v>
      </c>
      <c r="BA704" s="113">
        <v>0</v>
      </c>
      <c r="BB704" s="113">
        <v>0</v>
      </c>
      <c r="BC704" s="113">
        <v>0</v>
      </c>
      <c r="BD704" s="113">
        <v>0</v>
      </c>
      <c r="BE704" s="113">
        <v>0</v>
      </c>
      <c r="BF704" s="113">
        <v>0</v>
      </c>
      <c r="BG704" s="113">
        <v>0</v>
      </c>
      <c r="BH704" s="113">
        <v>0</v>
      </c>
      <c r="BI704" s="113">
        <v>0</v>
      </c>
      <c r="BJ704" s="113">
        <v>0</v>
      </c>
      <c r="BK704" s="113">
        <v>0</v>
      </c>
      <c r="BL704" s="113">
        <v>0</v>
      </c>
      <c r="BM704" s="113">
        <v>0</v>
      </c>
      <c r="BN704" s="113">
        <v>0</v>
      </c>
      <c r="BO704" s="113">
        <v>0</v>
      </c>
      <c r="BP704" s="113">
        <v>0</v>
      </c>
      <c r="BQ704" s="113">
        <v>0</v>
      </c>
      <c r="BR704" s="113">
        <v>0</v>
      </c>
      <c r="BS704" s="113">
        <v>0</v>
      </c>
      <c r="BT704" s="113">
        <v>0</v>
      </c>
      <c r="BU704" s="113">
        <v>0</v>
      </c>
      <c r="BV704" s="113">
        <v>0</v>
      </c>
      <c r="BW704" s="113">
        <v>0</v>
      </c>
      <c r="BX704" s="113">
        <v>0</v>
      </c>
      <c r="BY704" s="113">
        <v>0</v>
      </c>
      <c r="BZ704" s="113">
        <v>0</v>
      </c>
      <c r="CA704" s="113">
        <v>0</v>
      </c>
      <c r="CB704" s="113">
        <v>0</v>
      </c>
      <c r="CC704" s="113">
        <v>0</v>
      </c>
      <c r="CD704" s="113">
        <v>0</v>
      </c>
      <c r="CE704" s="113">
        <v>0</v>
      </c>
      <c r="CF704" s="113">
        <v>151685</v>
      </c>
      <c r="CG704" s="113">
        <v>0</v>
      </c>
      <c r="CH704" s="113">
        <v>0</v>
      </c>
      <c r="CI704" s="113">
        <v>0</v>
      </c>
      <c r="CJ704" s="113">
        <v>0</v>
      </c>
      <c r="CK704" s="113">
        <v>0</v>
      </c>
      <c r="CL704" s="113">
        <v>0</v>
      </c>
      <c r="CM704" s="113">
        <v>262475</v>
      </c>
      <c r="CN704" s="113">
        <v>0</v>
      </c>
      <c r="CO704" s="113">
        <v>0</v>
      </c>
      <c r="CP704" s="113">
        <v>0</v>
      </c>
      <c r="CQ704" s="113">
        <v>0</v>
      </c>
      <c r="CR704" s="113">
        <v>0</v>
      </c>
      <c r="CS704" s="113">
        <v>0</v>
      </c>
      <c r="CT704" s="113">
        <v>0</v>
      </c>
      <c r="CU704" s="113">
        <v>0</v>
      </c>
      <c r="CV704" s="113">
        <v>164326</v>
      </c>
      <c r="CW704" s="113">
        <v>0</v>
      </c>
      <c r="CX704" s="113">
        <v>0</v>
      </c>
      <c r="CY704" s="113">
        <v>0</v>
      </c>
      <c r="CZ704" s="113">
        <v>0</v>
      </c>
      <c r="DA704" s="113">
        <v>0</v>
      </c>
      <c r="DB704" s="113">
        <v>0</v>
      </c>
      <c r="DC704" s="113">
        <v>0</v>
      </c>
      <c r="DD704" s="113">
        <v>0</v>
      </c>
      <c r="DE704" s="113">
        <v>0</v>
      </c>
      <c r="DF704" s="113">
        <v>0</v>
      </c>
      <c r="DG704" s="113">
        <v>0</v>
      </c>
      <c r="DH704" s="113">
        <v>0</v>
      </c>
      <c r="DI704" s="113">
        <v>0</v>
      </c>
      <c r="DJ704" s="113">
        <v>0</v>
      </c>
      <c r="DK704" s="113">
        <v>0</v>
      </c>
      <c r="DL704" s="113">
        <v>0</v>
      </c>
      <c r="DM704" s="113">
        <v>0</v>
      </c>
      <c r="DN704" s="113">
        <v>0</v>
      </c>
      <c r="DO704" s="113">
        <v>0</v>
      </c>
      <c r="DP704" s="113">
        <v>0</v>
      </c>
      <c r="DQ704" s="113">
        <v>0</v>
      </c>
      <c r="DR704" s="113">
        <v>0</v>
      </c>
      <c r="DS704" s="113">
        <v>0</v>
      </c>
      <c r="DT704" s="113">
        <v>0</v>
      </c>
      <c r="DU704" s="113">
        <v>0</v>
      </c>
      <c r="DV704" s="113">
        <v>0</v>
      </c>
      <c r="DW704" s="113">
        <v>0</v>
      </c>
      <c r="DX704" s="113">
        <v>0</v>
      </c>
      <c r="DY704" s="113">
        <v>0</v>
      </c>
      <c r="DZ704" s="113">
        <v>0</v>
      </c>
      <c r="EA704" s="113">
        <v>0</v>
      </c>
      <c r="EB704" s="113">
        <v>0</v>
      </c>
      <c r="EC704" s="113">
        <v>0</v>
      </c>
      <c r="ED704" s="113">
        <v>0</v>
      </c>
      <c r="EE704" s="113">
        <v>0</v>
      </c>
      <c r="EF704" s="113">
        <v>0</v>
      </c>
      <c r="EG704" s="113">
        <v>0</v>
      </c>
      <c r="EH704" s="113">
        <v>217862</v>
      </c>
      <c r="EI704" s="113">
        <v>0</v>
      </c>
      <c r="EJ704" s="113">
        <v>0</v>
      </c>
      <c r="EK704" s="113">
        <v>0</v>
      </c>
      <c r="EL704" s="113">
        <v>346125</v>
      </c>
      <c r="EM704" s="113">
        <v>0</v>
      </c>
      <c r="EN704" s="113">
        <v>0</v>
      </c>
      <c r="EO704" s="113">
        <v>0</v>
      </c>
      <c r="EP704" s="113">
        <v>0</v>
      </c>
      <c r="EQ704" s="113">
        <v>0</v>
      </c>
      <c r="ER704" s="113">
        <v>0</v>
      </c>
      <c r="ES704" s="113">
        <v>0</v>
      </c>
      <c r="ET704" s="113">
        <v>0</v>
      </c>
      <c r="EU704" s="113">
        <v>0</v>
      </c>
      <c r="EV704" s="113">
        <v>0</v>
      </c>
      <c r="EW704" s="113">
        <v>0</v>
      </c>
      <c r="EX704" s="113">
        <v>0</v>
      </c>
      <c r="EY704" s="113">
        <v>0</v>
      </c>
      <c r="EZ704" s="113">
        <v>0</v>
      </c>
      <c r="FA704" s="113">
        <v>0</v>
      </c>
      <c r="FB704" s="113">
        <v>0</v>
      </c>
      <c r="FC704" s="113">
        <v>0</v>
      </c>
      <c r="FD704" s="113">
        <v>0</v>
      </c>
      <c r="FE704" s="113">
        <v>0</v>
      </c>
      <c r="FF704" s="113">
        <v>0</v>
      </c>
      <c r="FG704" s="113">
        <v>0</v>
      </c>
      <c r="FH704" s="113">
        <v>0</v>
      </c>
      <c r="FI704" s="113">
        <v>0</v>
      </c>
      <c r="FJ704" s="113">
        <v>0</v>
      </c>
      <c r="FK704" s="113">
        <v>0</v>
      </c>
      <c r="FL704" s="113">
        <v>0</v>
      </c>
      <c r="FM704" s="113">
        <v>0</v>
      </c>
      <c r="FN704" s="113">
        <v>0</v>
      </c>
      <c r="FO704" s="113">
        <v>0</v>
      </c>
      <c r="FP704" s="113">
        <v>0</v>
      </c>
      <c r="FQ704" s="113">
        <v>0</v>
      </c>
      <c r="FR704" s="113">
        <v>0</v>
      </c>
      <c r="FS704" s="113">
        <v>0</v>
      </c>
      <c r="FT704" s="113">
        <v>0</v>
      </c>
      <c r="FU704" s="113">
        <v>0</v>
      </c>
      <c r="FV704" s="113">
        <v>0</v>
      </c>
      <c r="FW704" s="113">
        <v>0</v>
      </c>
      <c r="FX704" s="113">
        <v>0</v>
      </c>
      <c r="FY704" s="113">
        <v>0</v>
      </c>
      <c r="FZ704" s="113">
        <v>0</v>
      </c>
      <c r="GA704" s="113">
        <v>0</v>
      </c>
      <c r="GB704" s="113">
        <v>0</v>
      </c>
      <c r="GC704" s="113">
        <v>281064</v>
      </c>
      <c r="GD704" s="113">
        <v>0</v>
      </c>
      <c r="GE704" s="113">
        <v>0</v>
      </c>
      <c r="GF704" s="113">
        <v>0</v>
      </c>
      <c r="GG704" s="113">
        <v>0</v>
      </c>
      <c r="GH704" s="113">
        <v>0</v>
      </c>
      <c r="GI704" s="113">
        <f>SUM(E704:GH704)</f>
        <v>1423537</v>
      </c>
    </row>
    <row r="705" spans="1:191" ht="11" thickBot="1">
      <c r="A705" s="725" t="s">
        <v>0</v>
      </c>
      <c r="B705" s="725"/>
      <c r="C705" s="11" t="s">
        <v>236</v>
      </c>
      <c r="D705" s="10" t="s">
        <v>258</v>
      </c>
      <c r="E705" s="115">
        <f t="shared" ref="E705:AJ705" si="373">SUBTOTAL(9,E703:E704)</f>
        <v>0</v>
      </c>
      <c r="F705" s="115">
        <f t="shared" si="373"/>
        <v>0</v>
      </c>
      <c r="G705" s="115">
        <f t="shared" si="373"/>
        <v>0</v>
      </c>
      <c r="H705" s="115">
        <f t="shared" si="373"/>
        <v>0</v>
      </c>
      <c r="I705" s="115">
        <f t="shared" si="373"/>
        <v>0</v>
      </c>
      <c r="J705" s="115">
        <f t="shared" si="373"/>
        <v>0</v>
      </c>
      <c r="K705" s="115">
        <f t="shared" si="373"/>
        <v>0</v>
      </c>
      <c r="L705" s="115">
        <f t="shared" si="373"/>
        <v>0</v>
      </c>
      <c r="M705" s="115">
        <f t="shared" si="373"/>
        <v>0</v>
      </c>
      <c r="N705" s="115">
        <f t="shared" si="373"/>
        <v>0</v>
      </c>
      <c r="O705" s="115">
        <f t="shared" si="373"/>
        <v>0</v>
      </c>
      <c r="P705" s="115">
        <f t="shared" si="373"/>
        <v>0</v>
      </c>
      <c r="Q705" s="115">
        <f t="shared" si="373"/>
        <v>0</v>
      </c>
      <c r="R705" s="115">
        <f t="shared" si="373"/>
        <v>0</v>
      </c>
      <c r="S705" s="115">
        <f t="shared" si="373"/>
        <v>0</v>
      </c>
      <c r="T705" s="115">
        <f t="shared" si="373"/>
        <v>0</v>
      </c>
      <c r="U705" s="115">
        <f t="shared" si="373"/>
        <v>0</v>
      </c>
      <c r="V705" s="115">
        <f t="shared" si="373"/>
        <v>0</v>
      </c>
      <c r="W705" s="115">
        <f t="shared" si="373"/>
        <v>0</v>
      </c>
      <c r="X705" s="115">
        <f t="shared" si="373"/>
        <v>0</v>
      </c>
      <c r="Y705" s="115">
        <f t="shared" si="373"/>
        <v>0</v>
      </c>
      <c r="Z705" s="115">
        <f t="shared" si="373"/>
        <v>0</v>
      </c>
      <c r="AA705" s="115">
        <f t="shared" si="373"/>
        <v>0</v>
      </c>
      <c r="AB705" s="115">
        <f t="shared" si="373"/>
        <v>0</v>
      </c>
      <c r="AC705" s="115">
        <f t="shared" si="373"/>
        <v>0</v>
      </c>
      <c r="AD705" s="115">
        <f t="shared" si="373"/>
        <v>0</v>
      </c>
      <c r="AE705" s="115">
        <f t="shared" si="373"/>
        <v>0</v>
      </c>
      <c r="AF705" s="115">
        <f t="shared" si="373"/>
        <v>0</v>
      </c>
      <c r="AG705" s="115">
        <f t="shared" si="373"/>
        <v>0</v>
      </c>
      <c r="AH705" s="115">
        <f t="shared" si="373"/>
        <v>0</v>
      </c>
      <c r="AI705" s="115">
        <f t="shared" si="373"/>
        <v>0</v>
      </c>
      <c r="AJ705" s="115">
        <f t="shared" si="373"/>
        <v>0</v>
      </c>
      <c r="AK705" s="115">
        <f t="shared" ref="AK705:BP705" si="374">SUBTOTAL(9,AK703:AK704)</f>
        <v>0</v>
      </c>
      <c r="AL705" s="115">
        <f t="shared" si="374"/>
        <v>0</v>
      </c>
      <c r="AM705" s="115">
        <f t="shared" si="374"/>
        <v>0</v>
      </c>
      <c r="AN705" s="115">
        <f t="shared" si="374"/>
        <v>0</v>
      </c>
      <c r="AO705" s="115">
        <f t="shared" si="374"/>
        <v>0</v>
      </c>
      <c r="AP705" s="115">
        <f t="shared" si="374"/>
        <v>0</v>
      </c>
      <c r="AQ705" s="115">
        <f t="shared" si="374"/>
        <v>0</v>
      </c>
      <c r="AR705" s="115">
        <f t="shared" si="374"/>
        <v>0</v>
      </c>
      <c r="AS705" s="115">
        <f t="shared" si="374"/>
        <v>0</v>
      </c>
      <c r="AT705" s="115">
        <f t="shared" si="374"/>
        <v>0</v>
      </c>
      <c r="AU705" s="115">
        <f t="shared" si="374"/>
        <v>0</v>
      </c>
      <c r="AV705" s="115">
        <f t="shared" si="374"/>
        <v>0</v>
      </c>
      <c r="AW705" s="115">
        <f t="shared" si="374"/>
        <v>0</v>
      </c>
      <c r="AX705" s="115">
        <f t="shared" si="374"/>
        <v>0</v>
      </c>
      <c r="AY705" s="115">
        <f t="shared" si="374"/>
        <v>0</v>
      </c>
      <c r="AZ705" s="115">
        <f t="shared" si="374"/>
        <v>0</v>
      </c>
      <c r="BA705" s="115">
        <f t="shared" si="374"/>
        <v>0</v>
      </c>
      <c r="BB705" s="115">
        <f t="shared" si="374"/>
        <v>0</v>
      </c>
      <c r="BC705" s="115">
        <f t="shared" si="374"/>
        <v>0</v>
      </c>
      <c r="BD705" s="115">
        <f t="shared" si="374"/>
        <v>0</v>
      </c>
      <c r="BE705" s="115">
        <f t="shared" si="374"/>
        <v>0</v>
      </c>
      <c r="BF705" s="115">
        <f t="shared" si="374"/>
        <v>0</v>
      </c>
      <c r="BG705" s="115">
        <f t="shared" si="374"/>
        <v>0</v>
      </c>
      <c r="BH705" s="115">
        <f t="shared" si="374"/>
        <v>0</v>
      </c>
      <c r="BI705" s="115">
        <f t="shared" si="374"/>
        <v>0</v>
      </c>
      <c r="BJ705" s="115">
        <f t="shared" si="374"/>
        <v>0</v>
      </c>
      <c r="BK705" s="115">
        <f t="shared" si="374"/>
        <v>0</v>
      </c>
      <c r="BL705" s="115">
        <f t="shared" si="374"/>
        <v>0</v>
      </c>
      <c r="BM705" s="115">
        <f t="shared" si="374"/>
        <v>0</v>
      </c>
      <c r="BN705" s="115">
        <f t="shared" si="374"/>
        <v>0</v>
      </c>
      <c r="BO705" s="115">
        <f t="shared" si="374"/>
        <v>0</v>
      </c>
      <c r="BP705" s="115">
        <f t="shared" si="374"/>
        <v>0</v>
      </c>
      <c r="BQ705" s="115">
        <f t="shared" ref="BQ705:CV705" si="375">SUBTOTAL(9,BQ703:BQ704)</f>
        <v>0</v>
      </c>
      <c r="BR705" s="115">
        <f t="shared" si="375"/>
        <v>0</v>
      </c>
      <c r="BS705" s="115">
        <f t="shared" si="375"/>
        <v>0</v>
      </c>
      <c r="BT705" s="115">
        <f t="shared" si="375"/>
        <v>0</v>
      </c>
      <c r="BU705" s="115">
        <f t="shared" si="375"/>
        <v>0</v>
      </c>
      <c r="BV705" s="115">
        <f t="shared" si="375"/>
        <v>0</v>
      </c>
      <c r="BW705" s="115">
        <f t="shared" si="375"/>
        <v>0</v>
      </c>
      <c r="BX705" s="115">
        <f t="shared" si="375"/>
        <v>0</v>
      </c>
      <c r="BY705" s="115">
        <f t="shared" si="375"/>
        <v>0</v>
      </c>
      <c r="BZ705" s="115">
        <f t="shared" si="375"/>
        <v>0</v>
      </c>
      <c r="CA705" s="115">
        <f t="shared" si="375"/>
        <v>0</v>
      </c>
      <c r="CB705" s="115">
        <f t="shared" si="375"/>
        <v>0</v>
      </c>
      <c r="CC705" s="115">
        <f t="shared" si="375"/>
        <v>0</v>
      </c>
      <c r="CD705" s="115">
        <f t="shared" si="375"/>
        <v>0</v>
      </c>
      <c r="CE705" s="115">
        <f t="shared" si="375"/>
        <v>0</v>
      </c>
      <c r="CF705" s="115">
        <f t="shared" si="375"/>
        <v>151685</v>
      </c>
      <c r="CG705" s="115">
        <f t="shared" si="375"/>
        <v>0</v>
      </c>
      <c r="CH705" s="115">
        <f t="shared" si="375"/>
        <v>0</v>
      </c>
      <c r="CI705" s="115">
        <f t="shared" si="375"/>
        <v>0</v>
      </c>
      <c r="CJ705" s="115">
        <f t="shared" si="375"/>
        <v>0</v>
      </c>
      <c r="CK705" s="115">
        <f t="shared" si="375"/>
        <v>0</v>
      </c>
      <c r="CL705" s="115">
        <f t="shared" si="375"/>
        <v>0</v>
      </c>
      <c r="CM705" s="115">
        <f t="shared" si="375"/>
        <v>262475</v>
      </c>
      <c r="CN705" s="115">
        <f t="shared" si="375"/>
        <v>0</v>
      </c>
      <c r="CO705" s="115">
        <f t="shared" si="375"/>
        <v>0</v>
      </c>
      <c r="CP705" s="115">
        <f t="shared" si="375"/>
        <v>0</v>
      </c>
      <c r="CQ705" s="115">
        <f t="shared" si="375"/>
        <v>0</v>
      </c>
      <c r="CR705" s="115">
        <f t="shared" si="375"/>
        <v>0</v>
      </c>
      <c r="CS705" s="115">
        <f t="shared" si="375"/>
        <v>0</v>
      </c>
      <c r="CT705" s="115">
        <f t="shared" si="375"/>
        <v>0</v>
      </c>
      <c r="CU705" s="115">
        <f t="shared" si="375"/>
        <v>0</v>
      </c>
      <c r="CV705" s="115">
        <f t="shared" si="375"/>
        <v>164326</v>
      </c>
      <c r="CW705" s="115">
        <f t="shared" ref="CW705:EB705" si="376">SUBTOTAL(9,CW703:CW704)</f>
        <v>0</v>
      </c>
      <c r="CX705" s="115">
        <f t="shared" si="376"/>
        <v>0</v>
      </c>
      <c r="CY705" s="115">
        <f t="shared" si="376"/>
        <v>0</v>
      </c>
      <c r="CZ705" s="115">
        <f t="shared" si="376"/>
        <v>0</v>
      </c>
      <c r="DA705" s="115">
        <f t="shared" si="376"/>
        <v>0</v>
      </c>
      <c r="DB705" s="115">
        <f t="shared" si="376"/>
        <v>0</v>
      </c>
      <c r="DC705" s="115">
        <f t="shared" si="376"/>
        <v>0</v>
      </c>
      <c r="DD705" s="115">
        <f t="shared" si="376"/>
        <v>0</v>
      </c>
      <c r="DE705" s="115">
        <f t="shared" si="376"/>
        <v>0</v>
      </c>
      <c r="DF705" s="115">
        <f t="shared" si="376"/>
        <v>0</v>
      </c>
      <c r="DG705" s="115">
        <f t="shared" si="376"/>
        <v>0</v>
      </c>
      <c r="DH705" s="115">
        <f t="shared" si="376"/>
        <v>0</v>
      </c>
      <c r="DI705" s="115">
        <f t="shared" si="376"/>
        <v>0</v>
      </c>
      <c r="DJ705" s="115">
        <f t="shared" si="376"/>
        <v>0</v>
      </c>
      <c r="DK705" s="115">
        <f t="shared" si="376"/>
        <v>0</v>
      </c>
      <c r="DL705" s="115">
        <f t="shared" si="376"/>
        <v>0</v>
      </c>
      <c r="DM705" s="115">
        <f t="shared" si="376"/>
        <v>0</v>
      </c>
      <c r="DN705" s="115">
        <f t="shared" si="376"/>
        <v>0</v>
      </c>
      <c r="DO705" s="115">
        <f t="shared" si="376"/>
        <v>0</v>
      </c>
      <c r="DP705" s="115">
        <f t="shared" si="376"/>
        <v>0</v>
      </c>
      <c r="DQ705" s="115">
        <f t="shared" si="376"/>
        <v>0</v>
      </c>
      <c r="DR705" s="115">
        <f t="shared" si="376"/>
        <v>0</v>
      </c>
      <c r="DS705" s="115">
        <f t="shared" si="376"/>
        <v>0</v>
      </c>
      <c r="DT705" s="115">
        <f t="shared" si="376"/>
        <v>0</v>
      </c>
      <c r="DU705" s="115">
        <f t="shared" si="376"/>
        <v>0</v>
      </c>
      <c r="DV705" s="115">
        <f t="shared" si="376"/>
        <v>0</v>
      </c>
      <c r="DW705" s="115">
        <f t="shared" si="376"/>
        <v>0</v>
      </c>
      <c r="DX705" s="115">
        <f t="shared" si="376"/>
        <v>0</v>
      </c>
      <c r="DY705" s="115">
        <f t="shared" si="376"/>
        <v>0</v>
      </c>
      <c r="DZ705" s="115">
        <f t="shared" si="376"/>
        <v>0</v>
      </c>
      <c r="EA705" s="115">
        <f t="shared" si="376"/>
        <v>0</v>
      </c>
      <c r="EB705" s="115">
        <f t="shared" si="376"/>
        <v>0</v>
      </c>
      <c r="EC705" s="115">
        <f t="shared" ref="EC705:FH705" si="377">SUBTOTAL(9,EC703:EC704)</f>
        <v>0</v>
      </c>
      <c r="ED705" s="115">
        <f t="shared" si="377"/>
        <v>0</v>
      </c>
      <c r="EE705" s="115">
        <f t="shared" si="377"/>
        <v>0</v>
      </c>
      <c r="EF705" s="115">
        <f t="shared" si="377"/>
        <v>0</v>
      </c>
      <c r="EG705" s="115">
        <f t="shared" si="377"/>
        <v>0</v>
      </c>
      <c r="EH705" s="115">
        <f t="shared" si="377"/>
        <v>217862</v>
      </c>
      <c r="EI705" s="115">
        <f t="shared" si="377"/>
        <v>0</v>
      </c>
      <c r="EJ705" s="115">
        <f t="shared" si="377"/>
        <v>0</v>
      </c>
      <c r="EK705" s="115">
        <f t="shared" si="377"/>
        <v>0</v>
      </c>
      <c r="EL705" s="115">
        <f t="shared" si="377"/>
        <v>346125</v>
      </c>
      <c r="EM705" s="115">
        <f t="shared" si="377"/>
        <v>0</v>
      </c>
      <c r="EN705" s="115">
        <f t="shared" si="377"/>
        <v>0</v>
      </c>
      <c r="EO705" s="115">
        <f t="shared" si="377"/>
        <v>0</v>
      </c>
      <c r="EP705" s="115">
        <f t="shared" si="377"/>
        <v>0</v>
      </c>
      <c r="EQ705" s="115">
        <f t="shared" si="377"/>
        <v>0</v>
      </c>
      <c r="ER705" s="115">
        <f t="shared" si="377"/>
        <v>0</v>
      </c>
      <c r="ES705" s="115">
        <f t="shared" si="377"/>
        <v>0</v>
      </c>
      <c r="ET705" s="115">
        <f t="shared" si="377"/>
        <v>0</v>
      </c>
      <c r="EU705" s="115">
        <f t="shared" si="377"/>
        <v>0</v>
      </c>
      <c r="EV705" s="115">
        <f t="shared" si="377"/>
        <v>0</v>
      </c>
      <c r="EW705" s="115">
        <f t="shared" si="377"/>
        <v>0</v>
      </c>
      <c r="EX705" s="115">
        <f t="shared" si="377"/>
        <v>0</v>
      </c>
      <c r="EY705" s="115">
        <f t="shared" si="377"/>
        <v>0</v>
      </c>
      <c r="EZ705" s="115">
        <f t="shared" si="377"/>
        <v>0</v>
      </c>
      <c r="FA705" s="115">
        <f t="shared" si="377"/>
        <v>0</v>
      </c>
      <c r="FB705" s="115">
        <f t="shared" si="377"/>
        <v>0</v>
      </c>
      <c r="FC705" s="115">
        <f t="shared" si="377"/>
        <v>0</v>
      </c>
      <c r="FD705" s="115">
        <f t="shared" si="377"/>
        <v>0</v>
      </c>
      <c r="FE705" s="115">
        <f t="shared" si="377"/>
        <v>0</v>
      </c>
      <c r="FF705" s="115">
        <f t="shared" si="377"/>
        <v>0</v>
      </c>
      <c r="FG705" s="115">
        <f t="shared" si="377"/>
        <v>0</v>
      </c>
      <c r="FH705" s="115">
        <f t="shared" si="377"/>
        <v>0</v>
      </c>
      <c r="FI705" s="115">
        <f t="shared" ref="FI705:GI705" si="378">SUBTOTAL(9,FI703:FI704)</f>
        <v>0</v>
      </c>
      <c r="FJ705" s="115">
        <f t="shared" si="378"/>
        <v>0</v>
      </c>
      <c r="FK705" s="115">
        <f t="shared" si="378"/>
        <v>0</v>
      </c>
      <c r="FL705" s="115">
        <f t="shared" si="378"/>
        <v>0</v>
      </c>
      <c r="FM705" s="115">
        <f t="shared" si="378"/>
        <v>0</v>
      </c>
      <c r="FN705" s="115">
        <f t="shared" si="378"/>
        <v>0</v>
      </c>
      <c r="FO705" s="115">
        <f t="shared" si="378"/>
        <v>0</v>
      </c>
      <c r="FP705" s="115">
        <f t="shared" si="378"/>
        <v>0</v>
      </c>
      <c r="FQ705" s="115">
        <f t="shared" si="378"/>
        <v>0</v>
      </c>
      <c r="FR705" s="115">
        <f t="shared" si="378"/>
        <v>0</v>
      </c>
      <c r="FS705" s="115">
        <f t="shared" si="378"/>
        <v>0</v>
      </c>
      <c r="FT705" s="115">
        <f t="shared" si="378"/>
        <v>0</v>
      </c>
      <c r="FU705" s="115">
        <f t="shared" si="378"/>
        <v>0</v>
      </c>
      <c r="FV705" s="115">
        <f t="shared" si="378"/>
        <v>0</v>
      </c>
      <c r="FW705" s="115">
        <f t="shared" si="378"/>
        <v>0</v>
      </c>
      <c r="FX705" s="115">
        <f t="shared" si="378"/>
        <v>0</v>
      </c>
      <c r="FY705" s="115">
        <f t="shared" si="378"/>
        <v>0</v>
      </c>
      <c r="FZ705" s="115">
        <f t="shared" si="378"/>
        <v>0</v>
      </c>
      <c r="GA705" s="115">
        <f t="shared" si="378"/>
        <v>0</v>
      </c>
      <c r="GB705" s="115">
        <f t="shared" si="378"/>
        <v>0</v>
      </c>
      <c r="GC705" s="115">
        <f t="shared" si="378"/>
        <v>281064</v>
      </c>
      <c r="GD705" s="115">
        <f t="shared" si="378"/>
        <v>0</v>
      </c>
      <c r="GE705" s="115">
        <f t="shared" si="378"/>
        <v>0</v>
      </c>
      <c r="GF705" s="115">
        <f t="shared" si="378"/>
        <v>0</v>
      </c>
      <c r="GG705" s="115">
        <f t="shared" si="378"/>
        <v>0</v>
      </c>
      <c r="GH705" s="115">
        <f t="shared" si="378"/>
        <v>0</v>
      </c>
      <c r="GI705" s="115">
        <f t="shared" si="378"/>
        <v>1423537</v>
      </c>
    </row>
    <row r="706" spans="1:191" ht="10.5" thickTop="1"/>
    <row r="707" spans="1:191" ht="10.5">
      <c r="A707" s="726" t="s">
        <v>0</v>
      </c>
      <c r="B707" s="726"/>
      <c r="C707" s="8" t="s">
        <v>274</v>
      </c>
      <c r="D707" s="7" t="s">
        <v>275</v>
      </c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  <c r="AA707" s="116"/>
      <c r="AB707" s="116"/>
      <c r="AC707" s="116"/>
      <c r="AD707" s="116"/>
      <c r="AE707" s="116"/>
      <c r="AF707" s="116"/>
      <c r="AG707" s="116"/>
      <c r="AH707" s="116"/>
      <c r="AI707" s="116"/>
      <c r="AJ707" s="116"/>
      <c r="AK707" s="116"/>
      <c r="AL707" s="116"/>
      <c r="AM707" s="116"/>
      <c r="AN707" s="116"/>
      <c r="AO707" s="116"/>
      <c r="AP707" s="116"/>
      <c r="AQ707" s="116"/>
      <c r="AR707" s="116"/>
      <c r="AS707" s="116"/>
      <c r="AT707" s="116"/>
      <c r="AU707" s="116"/>
      <c r="AV707" s="116"/>
      <c r="AW707" s="116"/>
      <c r="AX707" s="116"/>
      <c r="AY707" s="116"/>
      <c r="AZ707" s="116"/>
      <c r="BA707" s="116"/>
      <c r="BB707" s="116"/>
      <c r="BC707" s="116"/>
      <c r="BD707" s="116"/>
      <c r="BE707" s="116"/>
      <c r="BF707" s="116"/>
      <c r="BG707" s="116"/>
      <c r="BH707" s="116"/>
      <c r="BI707" s="116"/>
      <c r="BJ707" s="116"/>
      <c r="BK707" s="116"/>
      <c r="BL707" s="116"/>
      <c r="BM707" s="116"/>
      <c r="BN707" s="116"/>
      <c r="BO707" s="116"/>
      <c r="BP707" s="116"/>
      <c r="BQ707" s="116"/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V707" s="116"/>
      <c r="DW707" s="116"/>
      <c r="DX707" s="116"/>
      <c r="DY707" s="116"/>
      <c r="DZ707" s="116"/>
      <c r="EA707" s="116"/>
      <c r="EB707" s="116"/>
      <c r="EC707" s="116"/>
      <c r="ED707" s="116"/>
      <c r="EE707" s="116"/>
      <c r="EF707" s="116"/>
      <c r="EG707" s="116"/>
      <c r="EH707" s="116"/>
      <c r="EI707" s="116"/>
      <c r="EJ707" s="116"/>
      <c r="EK707" s="116"/>
      <c r="EL707" s="116"/>
      <c r="EM707" s="116"/>
      <c r="EN707" s="116"/>
      <c r="EO707" s="116"/>
      <c r="EP707" s="116"/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6"/>
      <c r="FA707" s="116"/>
      <c r="FB707" s="116"/>
      <c r="FC707" s="116"/>
      <c r="FD707" s="116"/>
      <c r="FE707" s="116"/>
      <c r="FF707" s="116"/>
      <c r="FG707" s="116"/>
      <c r="FH707" s="116"/>
      <c r="FI707" s="116"/>
      <c r="FJ707" s="116"/>
      <c r="FK707" s="116"/>
      <c r="FL707" s="116"/>
      <c r="FM707" s="116"/>
      <c r="FN707" s="116"/>
      <c r="FO707" s="116"/>
      <c r="FP707" s="116"/>
      <c r="FQ707" s="116"/>
      <c r="FR707" s="116"/>
      <c r="FS707" s="116"/>
      <c r="FT707" s="116"/>
      <c r="FU707" s="116"/>
      <c r="FV707" s="116"/>
      <c r="FW707" s="116"/>
      <c r="FX707" s="116"/>
      <c r="FY707" s="116"/>
      <c r="FZ707" s="116"/>
      <c r="GA707" s="116"/>
      <c r="GB707" s="116"/>
      <c r="GC707" s="116"/>
      <c r="GD707" s="116"/>
      <c r="GE707" s="116"/>
      <c r="GF707" s="116"/>
      <c r="GG707" s="116"/>
      <c r="GH707" s="116"/>
      <c r="GI707" s="116"/>
    </row>
    <row r="708" spans="1:191">
      <c r="A708" s="727" t="s">
        <v>0</v>
      </c>
      <c r="B708" s="727"/>
      <c r="C708" s="9" t="s">
        <v>667</v>
      </c>
      <c r="D708" t="s">
        <v>668</v>
      </c>
      <c r="E708" s="113">
        <v>0</v>
      </c>
      <c r="F708" s="113">
        <v>0</v>
      </c>
      <c r="G708" s="113">
        <v>0</v>
      </c>
      <c r="H708" s="113">
        <v>0</v>
      </c>
      <c r="I708" s="113">
        <v>0</v>
      </c>
      <c r="J708" s="113">
        <v>0</v>
      </c>
      <c r="K708" s="113">
        <v>0</v>
      </c>
      <c r="L708" s="113">
        <v>0</v>
      </c>
      <c r="M708" s="113">
        <v>0</v>
      </c>
      <c r="N708" s="113">
        <v>0</v>
      </c>
      <c r="O708" s="113">
        <v>0</v>
      </c>
      <c r="P708" s="113">
        <v>0</v>
      </c>
      <c r="Q708" s="113">
        <v>0</v>
      </c>
      <c r="R708" s="113">
        <v>0</v>
      </c>
      <c r="S708" s="113">
        <v>0</v>
      </c>
      <c r="T708" s="113">
        <v>0</v>
      </c>
      <c r="U708" s="113">
        <v>0</v>
      </c>
      <c r="V708" s="113">
        <v>0</v>
      </c>
      <c r="W708" s="113">
        <v>850000</v>
      </c>
      <c r="X708" s="113">
        <v>4000000</v>
      </c>
      <c r="Y708" s="113">
        <v>0</v>
      </c>
      <c r="Z708" s="113">
        <v>0</v>
      </c>
      <c r="AA708" s="113">
        <v>0</v>
      </c>
      <c r="AB708" s="113">
        <v>0</v>
      </c>
      <c r="AC708" s="113">
        <v>0</v>
      </c>
      <c r="AD708" s="113">
        <v>0</v>
      </c>
      <c r="AE708" s="113">
        <v>0</v>
      </c>
      <c r="AF708" s="113">
        <v>0</v>
      </c>
      <c r="AG708" s="113">
        <v>0</v>
      </c>
      <c r="AH708" s="113">
        <v>0</v>
      </c>
      <c r="AI708" s="113">
        <v>0</v>
      </c>
      <c r="AJ708" s="113">
        <v>0</v>
      </c>
      <c r="AK708" s="113">
        <v>0</v>
      </c>
      <c r="AL708" s="113">
        <v>0</v>
      </c>
      <c r="AM708" s="113">
        <v>0</v>
      </c>
      <c r="AN708" s="113">
        <v>349354.93</v>
      </c>
      <c r="AO708" s="113">
        <v>98642.71</v>
      </c>
      <c r="AP708" s="113">
        <v>36172.620000000003</v>
      </c>
      <c r="AQ708" s="113">
        <v>0</v>
      </c>
      <c r="AR708" s="113">
        <v>0</v>
      </c>
      <c r="AS708" s="113">
        <v>0</v>
      </c>
      <c r="AT708" s="113">
        <v>0</v>
      </c>
      <c r="AU708" s="113">
        <v>0</v>
      </c>
      <c r="AV708" s="113">
        <v>0</v>
      </c>
      <c r="AW708" s="113">
        <v>0</v>
      </c>
      <c r="AX708" s="113">
        <v>0</v>
      </c>
      <c r="AY708" s="113">
        <v>5000000</v>
      </c>
      <c r="AZ708" s="113">
        <v>0</v>
      </c>
      <c r="BA708" s="113">
        <v>0</v>
      </c>
      <c r="BB708" s="113">
        <v>2000000</v>
      </c>
      <c r="BC708" s="113">
        <v>0</v>
      </c>
      <c r="BD708" s="113">
        <v>0</v>
      </c>
      <c r="BE708" s="113">
        <v>0</v>
      </c>
      <c r="BF708" s="113">
        <v>0</v>
      </c>
      <c r="BG708" s="113">
        <v>0</v>
      </c>
      <c r="BH708" s="113">
        <v>0</v>
      </c>
      <c r="BI708" s="113">
        <v>0</v>
      </c>
      <c r="BJ708" s="113">
        <v>0</v>
      </c>
      <c r="BK708" s="113">
        <v>0</v>
      </c>
      <c r="BL708" s="113">
        <v>0</v>
      </c>
      <c r="BM708" s="113">
        <v>0</v>
      </c>
      <c r="BN708" s="113">
        <v>0</v>
      </c>
      <c r="BO708" s="113">
        <v>0</v>
      </c>
      <c r="BP708" s="113">
        <v>0</v>
      </c>
      <c r="BQ708" s="113">
        <v>0</v>
      </c>
      <c r="BR708" s="113">
        <v>0</v>
      </c>
      <c r="BS708" s="113">
        <v>0</v>
      </c>
      <c r="BT708" s="113">
        <v>0</v>
      </c>
      <c r="BU708" s="113">
        <v>0</v>
      </c>
      <c r="BV708" s="113">
        <v>0</v>
      </c>
      <c r="BW708" s="113">
        <v>0</v>
      </c>
      <c r="BX708" s="113">
        <v>0</v>
      </c>
      <c r="BY708" s="113">
        <v>0</v>
      </c>
      <c r="BZ708" s="113">
        <v>0</v>
      </c>
      <c r="CA708" s="113">
        <v>0</v>
      </c>
      <c r="CB708" s="113">
        <v>0</v>
      </c>
      <c r="CC708" s="113">
        <v>0</v>
      </c>
      <c r="CD708" s="113">
        <v>0</v>
      </c>
      <c r="CE708" s="113">
        <v>0</v>
      </c>
      <c r="CF708" s="113">
        <v>0</v>
      </c>
      <c r="CG708" s="113">
        <v>0</v>
      </c>
      <c r="CH708" s="113">
        <v>0</v>
      </c>
      <c r="CI708" s="113">
        <v>0</v>
      </c>
      <c r="CJ708" s="113">
        <v>0</v>
      </c>
      <c r="CK708" s="113">
        <v>0</v>
      </c>
      <c r="CL708" s="113">
        <v>0</v>
      </c>
      <c r="CM708" s="113">
        <v>0</v>
      </c>
      <c r="CN708" s="113">
        <v>0</v>
      </c>
      <c r="CO708" s="113">
        <v>0</v>
      </c>
      <c r="CP708" s="113">
        <v>0</v>
      </c>
      <c r="CQ708" s="113">
        <v>0</v>
      </c>
      <c r="CR708" s="113">
        <v>0</v>
      </c>
      <c r="CS708" s="113">
        <v>0</v>
      </c>
      <c r="CT708" s="113">
        <v>0</v>
      </c>
      <c r="CU708" s="113">
        <v>0</v>
      </c>
      <c r="CV708" s="113">
        <v>0</v>
      </c>
      <c r="CW708" s="113">
        <v>0</v>
      </c>
      <c r="CX708" s="113">
        <v>0</v>
      </c>
      <c r="CY708" s="113">
        <v>0</v>
      </c>
      <c r="CZ708" s="113">
        <v>0</v>
      </c>
      <c r="DA708" s="113">
        <v>391375.4</v>
      </c>
      <c r="DB708" s="113">
        <v>0</v>
      </c>
      <c r="DC708" s="113">
        <v>277245.58</v>
      </c>
      <c r="DD708" s="113">
        <v>0</v>
      </c>
      <c r="DE708" s="113">
        <v>0</v>
      </c>
      <c r="DF708" s="113">
        <v>0</v>
      </c>
      <c r="DG708" s="113">
        <v>0</v>
      </c>
      <c r="DH708" s="113">
        <v>0</v>
      </c>
      <c r="DI708" s="113">
        <v>0</v>
      </c>
      <c r="DJ708" s="113">
        <v>0</v>
      </c>
      <c r="DK708" s="113">
        <v>0</v>
      </c>
      <c r="DL708" s="113">
        <v>0</v>
      </c>
      <c r="DM708" s="113">
        <v>0</v>
      </c>
      <c r="DN708" s="113">
        <v>0</v>
      </c>
      <c r="DO708" s="113">
        <v>0</v>
      </c>
      <c r="DP708" s="113">
        <v>0</v>
      </c>
      <c r="DQ708" s="113">
        <v>0</v>
      </c>
      <c r="DR708" s="113">
        <v>0</v>
      </c>
      <c r="DS708" s="113">
        <v>0</v>
      </c>
      <c r="DT708" s="113">
        <v>0</v>
      </c>
      <c r="DU708" s="113">
        <v>0</v>
      </c>
      <c r="DV708" s="113">
        <v>0</v>
      </c>
      <c r="DW708" s="113">
        <v>0</v>
      </c>
      <c r="DX708" s="113">
        <v>0</v>
      </c>
      <c r="DY708" s="113">
        <v>0</v>
      </c>
      <c r="DZ708" s="113">
        <v>0</v>
      </c>
      <c r="EA708" s="113">
        <v>0</v>
      </c>
      <c r="EB708" s="113">
        <v>0</v>
      </c>
      <c r="EC708" s="113">
        <v>0</v>
      </c>
      <c r="ED708" s="113">
        <v>0</v>
      </c>
      <c r="EE708" s="113">
        <v>0</v>
      </c>
      <c r="EF708" s="113">
        <v>0</v>
      </c>
      <c r="EG708" s="113">
        <v>0</v>
      </c>
      <c r="EH708" s="113">
        <v>0</v>
      </c>
      <c r="EI708" s="113">
        <v>0</v>
      </c>
      <c r="EJ708" s="113">
        <v>0</v>
      </c>
      <c r="EK708" s="113">
        <v>0</v>
      </c>
      <c r="EL708" s="113">
        <v>0</v>
      </c>
      <c r="EM708" s="113">
        <v>112325.32</v>
      </c>
      <c r="EN708" s="113">
        <v>0</v>
      </c>
      <c r="EO708" s="113">
        <v>0</v>
      </c>
      <c r="EP708" s="113">
        <v>0</v>
      </c>
      <c r="EQ708" s="113">
        <v>0</v>
      </c>
      <c r="ER708" s="113">
        <v>0</v>
      </c>
      <c r="ES708" s="113">
        <v>0</v>
      </c>
      <c r="ET708" s="113">
        <v>0</v>
      </c>
      <c r="EU708" s="113">
        <v>0</v>
      </c>
      <c r="EV708" s="113">
        <v>0</v>
      </c>
      <c r="EW708" s="113">
        <v>0</v>
      </c>
      <c r="EX708" s="113">
        <v>0</v>
      </c>
      <c r="EY708" s="113">
        <v>0</v>
      </c>
      <c r="EZ708" s="113">
        <v>0</v>
      </c>
      <c r="FA708" s="113">
        <v>0</v>
      </c>
      <c r="FB708" s="113">
        <v>0</v>
      </c>
      <c r="FC708" s="113">
        <v>0</v>
      </c>
      <c r="FD708" s="113">
        <v>0</v>
      </c>
      <c r="FE708" s="113">
        <v>0</v>
      </c>
      <c r="FF708" s="113">
        <v>0</v>
      </c>
      <c r="FG708" s="113">
        <v>0</v>
      </c>
      <c r="FH708" s="113">
        <v>0</v>
      </c>
      <c r="FI708" s="113">
        <v>0</v>
      </c>
      <c r="FJ708" s="113">
        <v>0</v>
      </c>
      <c r="FK708" s="113">
        <v>0</v>
      </c>
      <c r="FL708" s="113">
        <v>0</v>
      </c>
      <c r="FM708" s="113">
        <v>0</v>
      </c>
      <c r="FN708" s="113">
        <v>0</v>
      </c>
      <c r="FO708" s="113">
        <v>0</v>
      </c>
      <c r="FP708" s="113">
        <v>0</v>
      </c>
      <c r="FQ708" s="113">
        <v>0</v>
      </c>
      <c r="FR708" s="113">
        <v>0</v>
      </c>
      <c r="FS708" s="113">
        <v>0</v>
      </c>
      <c r="FT708" s="113">
        <v>0</v>
      </c>
      <c r="FU708" s="113">
        <v>0</v>
      </c>
      <c r="FV708" s="113">
        <v>0</v>
      </c>
      <c r="FW708" s="113">
        <v>0</v>
      </c>
      <c r="FX708" s="113">
        <v>0</v>
      </c>
      <c r="FY708" s="113">
        <v>0</v>
      </c>
      <c r="FZ708" s="113">
        <v>0</v>
      </c>
      <c r="GA708" s="113">
        <v>0</v>
      </c>
      <c r="GB708" s="113">
        <v>0</v>
      </c>
      <c r="GC708" s="113">
        <v>0</v>
      </c>
      <c r="GD708" s="113">
        <v>0</v>
      </c>
      <c r="GE708" s="113">
        <v>0</v>
      </c>
      <c r="GF708" s="113">
        <v>0</v>
      </c>
      <c r="GG708" s="113">
        <v>0</v>
      </c>
      <c r="GH708" s="113">
        <v>0</v>
      </c>
      <c r="GI708" s="113">
        <f>SUM(E708:GH708)</f>
        <v>13115116.560000001</v>
      </c>
    </row>
    <row r="709" spans="1:191" ht="11" thickBot="1">
      <c r="A709" s="725" t="s">
        <v>0</v>
      </c>
      <c r="B709" s="725"/>
      <c r="C709" s="11" t="s">
        <v>274</v>
      </c>
      <c r="D709" s="10" t="s">
        <v>280</v>
      </c>
      <c r="E709" s="115">
        <f t="shared" ref="E709:AJ709" si="379">SUBTOTAL(9,E707:E708)</f>
        <v>0</v>
      </c>
      <c r="F709" s="115">
        <f t="shared" si="379"/>
        <v>0</v>
      </c>
      <c r="G709" s="115">
        <f t="shared" si="379"/>
        <v>0</v>
      </c>
      <c r="H709" s="115">
        <f t="shared" si="379"/>
        <v>0</v>
      </c>
      <c r="I709" s="115">
        <f t="shared" si="379"/>
        <v>0</v>
      </c>
      <c r="J709" s="115">
        <f t="shared" si="379"/>
        <v>0</v>
      </c>
      <c r="K709" s="115">
        <f t="shared" si="379"/>
        <v>0</v>
      </c>
      <c r="L709" s="115">
        <f t="shared" si="379"/>
        <v>0</v>
      </c>
      <c r="M709" s="115">
        <f t="shared" si="379"/>
        <v>0</v>
      </c>
      <c r="N709" s="115">
        <f t="shared" si="379"/>
        <v>0</v>
      </c>
      <c r="O709" s="115">
        <f t="shared" si="379"/>
        <v>0</v>
      </c>
      <c r="P709" s="115">
        <f t="shared" si="379"/>
        <v>0</v>
      </c>
      <c r="Q709" s="115">
        <f t="shared" si="379"/>
        <v>0</v>
      </c>
      <c r="R709" s="115">
        <f t="shared" si="379"/>
        <v>0</v>
      </c>
      <c r="S709" s="115">
        <f t="shared" si="379"/>
        <v>0</v>
      </c>
      <c r="T709" s="115">
        <f t="shared" si="379"/>
        <v>0</v>
      </c>
      <c r="U709" s="115">
        <f t="shared" si="379"/>
        <v>0</v>
      </c>
      <c r="V709" s="115">
        <f t="shared" si="379"/>
        <v>0</v>
      </c>
      <c r="W709" s="115">
        <f t="shared" si="379"/>
        <v>850000</v>
      </c>
      <c r="X709" s="115">
        <f t="shared" si="379"/>
        <v>4000000</v>
      </c>
      <c r="Y709" s="115">
        <f t="shared" si="379"/>
        <v>0</v>
      </c>
      <c r="Z709" s="115">
        <f t="shared" si="379"/>
        <v>0</v>
      </c>
      <c r="AA709" s="115">
        <f t="shared" si="379"/>
        <v>0</v>
      </c>
      <c r="AB709" s="115">
        <f t="shared" si="379"/>
        <v>0</v>
      </c>
      <c r="AC709" s="115">
        <f t="shared" si="379"/>
        <v>0</v>
      </c>
      <c r="AD709" s="115">
        <f t="shared" si="379"/>
        <v>0</v>
      </c>
      <c r="AE709" s="115">
        <f t="shared" si="379"/>
        <v>0</v>
      </c>
      <c r="AF709" s="115">
        <f t="shared" si="379"/>
        <v>0</v>
      </c>
      <c r="AG709" s="115">
        <f t="shared" si="379"/>
        <v>0</v>
      </c>
      <c r="AH709" s="115">
        <f t="shared" si="379"/>
        <v>0</v>
      </c>
      <c r="AI709" s="115">
        <f t="shared" si="379"/>
        <v>0</v>
      </c>
      <c r="AJ709" s="115">
        <f t="shared" si="379"/>
        <v>0</v>
      </c>
      <c r="AK709" s="115">
        <f t="shared" ref="AK709:BP709" si="380">SUBTOTAL(9,AK707:AK708)</f>
        <v>0</v>
      </c>
      <c r="AL709" s="115">
        <f t="shared" si="380"/>
        <v>0</v>
      </c>
      <c r="AM709" s="115">
        <f t="shared" si="380"/>
        <v>0</v>
      </c>
      <c r="AN709" s="115">
        <f t="shared" si="380"/>
        <v>349354.93</v>
      </c>
      <c r="AO709" s="115">
        <f t="shared" si="380"/>
        <v>98642.71</v>
      </c>
      <c r="AP709" s="115">
        <f t="shared" si="380"/>
        <v>36172.620000000003</v>
      </c>
      <c r="AQ709" s="115">
        <f t="shared" si="380"/>
        <v>0</v>
      </c>
      <c r="AR709" s="115">
        <f t="shared" si="380"/>
        <v>0</v>
      </c>
      <c r="AS709" s="115">
        <f t="shared" si="380"/>
        <v>0</v>
      </c>
      <c r="AT709" s="115">
        <f t="shared" si="380"/>
        <v>0</v>
      </c>
      <c r="AU709" s="115">
        <f t="shared" si="380"/>
        <v>0</v>
      </c>
      <c r="AV709" s="115">
        <f t="shared" si="380"/>
        <v>0</v>
      </c>
      <c r="AW709" s="115">
        <f t="shared" si="380"/>
        <v>0</v>
      </c>
      <c r="AX709" s="115">
        <f t="shared" si="380"/>
        <v>0</v>
      </c>
      <c r="AY709" s="115">
        <f t="shared" si="380"/>
        <v>5000000</v>
      </c>
      <c r="AZ709" s="115">
        <f t="shared" si="380"/>
        <v>0</v>
      </c>
      <c r="BA709" s="115">
        <f t="shared" si="380"/>
        <v>0</v>
      </c>
      <c r="BB709" s="115">
        <f t="shared" si="380"/>
        <v>2000000</v>
      </c>
      <c r="BC709" s="115">
        <f t="shared" si="380"/>
        <v>0</v>
      </c>
      <c r="BD709" s="115">
        <f t="shared" si="380"/>
        <v>0</v>
      </c>
      <c r="BE709" s="115">
        <f t="shared" si="380"/>
        <v>0</v>
      </c>
      <c r="BF709" s="115">
        <f t="shared" si="380"/>
        <v>0</v>
      </c>
      <c r="BG709" s="115">
        <f t="shared" si="380"/>
        <v>0</v>
      </c>
      <c r="BH709" s="115">
        <f t="shared" si="380"/>
        <v>0</v>
      </c>
      <c r="BI709" s="115">
        <f t="shared" si="380"/>
        <v>0</v>
      </c>
      <c r="BJ709" s="115">
        <f t="shared" si="380"/>
        <v>0</v>
      </c>
      <c r="BK709" s="115">
        <f t="shared" si="380"/>
        <v>0</v>
      </c>
      <c r="BL709" s="115">
        <f t="shared" si="380"/>
        <v>0</v>
      </c>
      <c r="BM709" s="115">
        <f t="shared" si="380"/>
        <v>0</v>
      </c>
      <c r="BN709" s="115">
        <f t="shared" si="380"/>
        <v>0</v>
      </c>
      <c r="BO709" s="115">
        <f t="shared" si="380"/>
        <v>0</v>
      </c>
      <c r="BP709" s="115">
        <f t="shared" si="380"/>
        <v>0</v>
      </c>
      <c r="BQ709" s="115">
        <f t="shared" ref="BQ709:CV709" si="381">SUBTOTAL(9,BQ707:BQ708)</f>
        <v>0</v>
      </c>
      <c r="BR709" s="115">
        <f t="shared" si="381"/>
        <v>0</v>
      </c>
      <c r="BS709" s="115">
        <f t="shared" si="381"/>
        <v>0</v>
      </c>
      <c r="BT709" s="115">
        <f t="shared" si="381"/>
        <v>0</v>
      </c>
      <c r="BU709" s="115">
        <f t="shared" si="381"/>
        <v>0</v>
      </c>
      <c r="BV709" s="115">
        <f t="shared" si="381"/>
        <v>0</v>
      </c>
      <c r="BW709" s="115">
        <f t="shared" si="381"/>
        <v>0</v>
      </c>
      <c r="BX709" s="115">
        <f t="shared" si="381"/>
        <v>0</v>
      </c>
      <c r="BY709" s="115">
        <f t="shared" si="381"/>
        <v>0</v>
      </c>
      <c r="BZ709" s="115">
        <f t="shared" si="381"/>
        <v>0</v>
      </c>
      <c r="CA709" s="115">
        <f t="shared" si="381"/>
        <v>0</v>
      </c>
      <c r="CB709" s="115">
        <f t="shared" si="381"/>
        <v>0</v>
      </c>
      <c r="CC709" s="115">
        <f t="shared" si="381"/>
        <v>0</v>
      </c>
      <c r="CD709" s="115">
        <f t="shared" si="381"/>
        <v>0</v>
      </c>
      <c r="CE709" s="115">
        <f t="shared" si="381"/>
        <v>0</v>
      </c>
      <c r="CF709" s="115">
        <f t="shared" si="381"/>
        <v>0</v>
      </c>
      <c r="CG709" s="115">
        <f t="shared" si="381"/>
        <v>0</v>
      </c>
      <c r="CH709" s="115">
        <f t="shared" si="381"/>
        <v>0</v>
      </c>
      <c r="CI709" s="115">
        <f t="shared" si="381"/>
        <v>0</v>
      </c>
      <c r="CJ709" s="115">
        <f t="shared" si="381"/>
        <v>0</v>
      </c>
      <c r="CK709" s="115">
        <f t="shared" si="381"/>
        <v>0</v>
      </c>
      <c r="CL709" s="115">
        <f t="shared" si="381"/>
        <v>0</v>
      </c>
      <c r="CM709" s="115">
        <f t="shared" si="381"/>
        <v>0</v>
      </c>
      <c r="CN709" s="115">
        <f t="shared" si="381"/>
        <v>0</v>
      </c>
      <c r="CO709" s="115">
        <f t="shared" si="381"/>
        <v>0</v>
      </c>
      <c r="CP709" s="115">
        <f t="shared" si="381"/>
        <v>0</v>
      </c>
      <c r="CQ709" s="115">
        <f t="shared" si="381"/>
        <v>0</v>
      </c>
      <c r="CR709" s="115">
        <f t="shared" si="381"/>
        <v>0</v>
      </c>
      <c r="CS709" s="115">
        <f t="shared" si="381"/>
        <v>0</v>
      </c>
      <c r="CT709" s="115">
        <f t="shared" si="381"/>
        <v>0</v>
      </c>
      <c r="CU709" s="115">
        <f t="shared" si="381"/>
        <v>0</v>
      </c>
      <c r="CV709" s="115">
        <f t="shared" si="381"/>
        <v>0</v>
      </c>
      <c r="CW709" s="115">
        <f t="shared" ref="CW709:EB709" si="382">SUBTOTAL(9,CW707:CW708)</f>
        <v>0</v>
      </c>
      <c r="CX709" s="115">
        <f t="shared" si="382"/>
        <v>0</v>
      </c>
      <c r="CY709" s="115">
        <f t="shared" si="382"/>
        <v>0</v>
      </c>
      <c r="CZ709" s="115">
        <f t="shared" si="382"/>
        <v>0</v>
      </c>
      <c r="DA709" s="115">
        <f t="shared" si="382"/>
        <v>391375.4</v>
      </c>
      <c r="DB709" s="115">
        <f t="shared" si="382"/>
        <v>0</v>
      </c>
      <c r="DC709" s="115">
        <f t="shared" si="382"/>
        <v>277245.58</v>
      </c>
      <c r="DD709" s="115">
        <f t="shared" si="382"/>
        <v>0</v>
      </c>
      <c r="DE709" s="115">
        <f t="shared" si="382"/>
        <v>0</v>
      </c>
      <c r="DF709" s="115">
        <f t="shared" si="382"/>
        <v>0</v>
      </c>
      <c r="DG709" s="115">
        <f t="shared" si="382"/>
        <v>0</v>
      </c>
      <c r="DH709" s="115">
        <f t="shared" si="382"/>
        <v>0</v>
      </c>
      <c r="DI709" s="115">
        <f t="shared" si="382"/>
        <v>0</v>
      </c>
      <c r="DJ709" s="115">
        <f t="shared" si="382"/>
        <v>0</v>
      </c>
      <c r="DK709" s="115">
        <f t="shared" si="382"/>
        <v>0</v>
      </c>
      <c r="DL709" s="115">
        <f t="shared" si="382"/>
        <v>0</v>
      </c>
      <c r="DM709" s="115">
        <f t="shared" si="382"/>
        <v>0</v>
      </c>
      <c r="DN709" s="115">
        <f t="shared" si="382"/>
        <v>0</v>
      </c>
      <c r="DO709" s="115">
        <f t="shared" si="382"/>
        <v>0</v>
      </c>
      <c r="DP709" s="115">
        <f t="shared" si="382"/>
        <v>0</v>
      </c>
      <c r="DQ709" s="115">
        <f t="shared" si="382"/>
        <v>0</v>
      </c>
      <c r="DR709" s="115">
        <f t="shared" si="382"/>
        <v>0</v>
      </c>
      <c r="DS709" s="115">
        <f t="shared" si="382"/>
        <v>0</v>
      </c>
      <c r="DT709" s="115">
        <f t="shared" si="382"/>
        <v>0</v>
      </c>
      <c r="DU709" s="115">
        <f t="shared" si="382"/>
        <v>0</v>
      </c>
      <c r="DV709" s="115">
        <f t="shared" si="382"/>
        <v>0</v>
      </c>
      <c r="DW709" s="115">
        <f t="shared" si="382"/>
        <v>0</v>
      </c>
      <c r="DX709" s="115">
        <f t="shared" si="382"/>
        <v>0</v>
      </c>
      <c r="DY709" s="115">
        <f t="shared" si="382"/>
        <v>0</v>
      </c>
      <c r="DZ709" s="115">
        <f t="shared" si="382"/>
        <v>0</v>
      </c>
      <c r="EA709" s="115">
        <f t="shared" si="382"/>
        <v>0</v>
      </c>
      <c r="EB709" s="115">
        <f t="shared" si="382"/>
        <v>0</v>
      </c>
      <c r="EC709" s="115">
        <f t="shared" ref="EC709:FH709" si="383">SUBTOTAL(9,EC707:EC708)</f>
        <v>0</v>
      </c>
      <c r="ED709" s="115">
        <f t="shared" si="383"/>
        <v>0</v>
      </c>
      <c r="EE709" s="115">
        <f t="shared" si="383"/>
        <v>0</v>
      </c>
      <c r="EF709" s="115">
        <f t="shared" si="383"/>
        <v>0</v>
      </c>
      <c r="EG709" s="115">
        <f t="shared" si="383"/>
        <v>0</v>
      </c>
      <c r="EH709" s="115">
        <f t="shared" si="383"/>
        <v>0</v>
      </c>
      <c r="EI709" s="115">
        <f t="shared" si="383"/>
        <v>0</v>
      </c>
      <c r="EJ709" s="115">
        <f t="shared" si="383"/>
        <v>0</v>
      </c>
      <c r="EK709" s="115">
        <f t="shared" si="383"/>
        <v>0</v>
      </c>
      <c r="EL709" s="115">
        <f t="shared" si="383"/>
        <v>0</v>
      </c>
      <c r="EM709" s="115">
        <f t="shared" si="383"/>
        <v>112325.32</v>
      </c>
      <c r="EN709" s="115">
        <f t="shared" si="383"/>
        <v>0</v>
      </c>
      <c r="EO709" s="115">
        <f t="shared" si="383"/>
        <v>0</v>
      </c>
      <c r="EP709" s="115">
        <f t="shared" si="383"/>
        <v>0</v>
      </c>
      <c r="EQ709" s="115">
        <f t="shared" si="383"/>
        <v>0</v>
      </c>
      <c r="ER709" s="115">
        <f t="shared" si="383"/>
        <v>0</v>
      </c>
      <c r="ES709" s="115">
        <f t="shared" si="383"/>
        <v>0</v>
      </c>
      <c r="ET709" s="115">
        <f t="shared" si="383"/>
        <v>0</v>
      </c>
      <c r="EU709" s="115">
        <f t="shared" si="383"/>
        <v>0</v>
      </c>
      <c r="EV709" s="115">
        <f t="shared" si="383"/>
        <v>0</v>
      </c>
      <c r="EW709" s="115">
        <f t="shared" si="383"/>
        <v>0</v>
      </c>
      <c r="EX709" s="115">
        <f t="shared" si="383"/>
        <v>0</v>
      </c>
      <c r="EY709" s="115">
        <f t="shared" si="383"/>
        <v>0</v>
      </c>
      <c r="EZ709" s="115">
        <f t="shared" si="383"/>
        <v>0</v>
      </c>
      <c r="FA709" s="115">
        <f t="shared" si="383"/>
        <v>0</v>
      </c>
      <c r="FB709" s="115">
        <f t="shared" si="383"/>
        <v>0</v>
      </c>
      <c r="FC709" s="115">
        <f t="shared" si="383"/>
        <v>0</v>
      </c>
      <c r="FD709" s="115">
        <f t="shared" si="383"/>
        <v>0</v>
      </c>
      <c r="FE709" s="115">
        <f t="shared" si="383"/>
        <v>0</v>
      </c>
      <c r="FF709" s="115">
        <f t="shared" si="383"/>
        <v>0</v>
      </c>
      <c r="FG709" s="115">
        <f t="shared" si="383"/>
        <v>0</v>
      </c>
      <c r="FH709" s="115">
        <f t="shared" si="383"/>
        <v>0</v>
      </c>
      <c r="FI709" s="115">
        <f t="shared" ref="FI709:GI709" si="384">SUBTOTAL(9,FI707:FI708)</f>
        <v>0</v>
      </c>
      <c r="FJ709" s="115">
        <f t="shared" si="384"/>
        <v>0</v>
      </c>
      <c r="FK709" s="115">
        <f t="shared" si="384"/>
        <v>0</v>
      </c>
      <c r="FL709" s="115">
        <f t="shared" si="384"/>
        <v>0</v>
      </c>
      <c r="FM709" s="115">
        <f t="shared" si="384"/>
        <v>0</v>
      </c>
      <c r="FN709" s="115">
        <f t="shared" si="384"/>
        <v>0</v>
      </c>
      <c r="FO709" s="115">
        <f t="shared" si="384"/>
        <v>0</v>
      </c>
      <c r="FP709" s="115">
        <f t="shared" si="384"/>
        <v>0</v>
      </c>
      <c r="FQ709" s="115">
        <f t="shared" si="384"/>
        <v>0</v>
      </c>
      <c r="FR709" s="115">
        <f t="shared" si="384"/>
        <v>0</v>
      </c>
      <c r="FS709" s="115">
        <f t="shared" si="384"/>
        <v>0</v>
      </c>
      <c r="FT709" s="115">
        <f t="shared" si="384"/>
        <v>0</v>
      </c>
      <c r="FU709" s="115">
        <f t="shared" si="384"/>
        <v>0</v>
      </c>
      <c r="FV709" s="115">
        <f t="shared" si="384"/>
        <v>0</v>
      </c>
      <c r="FW709" s="115">
        <f t="shared" si="384"/>
        <v>0</v>
      </c>
      <c r="FX709" s="115">
        <f t="shared" si="384"/>
        <v>0</v>
      </c>
      <c r="FY709" s="115">
        <f t="shared" si="384"/>
        <v>0</v>
      </c>
      <c r="FZ709" s="115">
        <f t="shared" si="384"/>
        <v>0</v>
      </c>
      <c r="GA709" s="115">
        <f t="shared" si="384"/>
        <v>0</v>
      </c>
      <c r="GB709" s="115">
        <f t="shared" si="384"/>
        <v>0</v>
      </c>
      <c r="GC709" s="115">
        <f t="shared" si="384"/>
        <v>0</v>
      </c>
      <c r="GD709" s="115">
        <f t="shared" si="384"/>
        <v>0</v>
      </c>
      <c r="GE709" s="115">
        <f t="shared" si="384"/>
        <v>0</v>
      </c>
      <c r="GF709" s="115">
        <f t="shared" si="384"/>
        <v>0</v>
      </c>
      <c r="GG709" s="115">
        <f t="shared" si="384"/>
        <v>0</v>
      </c>
      <c r="GH709" s="115">
        <f t="shared" si="384"/>
        <v>0</v>
      </c>
      <c r="GI709" s="115">
        <f t="shared" si="384"/>
        <v>13115116.560000001</v>
      </c>
    </row>
    <row r="710" spans="1:191" ht="10.5" thickTop="1"/>
    <row r="711" spans="1:191" ht="10.5">
      <c r="A711" s="726" t="s">
        <v>0</v>
      </c>
      <c r="B711" s="726"/>
      <c r="C711" s="8" t="s">
        <v>281</v>
      </c>
      <c r="D711" s="7" t="s">
        <v>282</v>
      </c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  <c r="AA711" s="116"/>
      <c r="AB711" s="116"/>
      <c r="AC711" s="116"/>
      <c r="AD711" s="116"/>
      <c r="AE711" s="116"/>
      <c r="AF711" s="116"/>
      <c r="AG711" s="116"/>
      <c r="AH711" s="116"/>
      <c r="AI711" s="116"/>
      <c r="AJ711" s="116"/>
      <c r="AK711" s="116"/>
      <c r="AL711" s="116"/>
      <c r="AM711" s="116"/>
      <c r="AN711" s="116"/>
      <c r="AO711" s="116"/>
      <c r="AP711" s="116"/>
      <c r="AQ711" s="116"/>
      <c r="AR711" s="116"/>
      <c r="AS711" s="116"/>
      <c r="AT711" s="116"/>
      <c r="AU711" s="116"/>
      <c r="AV711" s="116"/>
      <c r="AW711" s="116"/>
      <c r="AX711" s="116"/>
      <c r="AY711" s="116"/>
      <c r="AZ711" s="116"/>
      <c r="BA711" s="116"/>
      <c r="BB711" s="116"/>
      <c r="BC711" s="116"/>
      <c r="BD711" s="116"/>
      <c r="BE711" s="116"/>
      <c r="BF711" s="116"/>
      <c r="BG711" s="116"/>
      <c r="BH711" s="116"/>
      <c r="BI711" s="116"/>
      <c r="BJ711" s="116"/>
      <c r="BK711" s="116"/>
      <c r="BL711" s="116"/>
      <c r="BM711" s="116"/>
      <c r="BN711" s="116"/>
      <c r="BO711" s="116"/>
      <c r="BP711" s="116"/>
      <c r="BQ711" s="116"/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  <c r="EB711" s="116"/>
      <c r="EC711" s="116"/>
      <c r="ED711" s="116"/>
      <c r="EE711" s="116"/>
      <c r="EF711" s="116"/>
      <c r="EG711" s="116"/>
      <c r="EH711" s="116"/>
      <c r="EI711" s="116"/>
      <c r="EJ711" s="116"/>
      <c r="EK711" s="116"/>
      <c r="EL711" s="116"/>
      <c r="EM711" s="116"/>
      <c r="EN711" s="116"/>
      <c r="EO711" s="116"/>
      <c r="EP711" s="116"/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6"/>
      <c r="FA711" s="116"/>
      <c r="FB711" s="116"/>
      <c r="FC711" s="116"/>
      <c r="FD711" s="116"/>
      <c r="FE711" s="116"/>
      <c r="FF711" s="116"/>
      <c r="FG711" s="116"/>
      <c r="FH711" s="116"/>
      <c r="FI711" s="116"/>
      <c r="FJ711" s="116"/>
      <c r="FK711" s="116"/>
      <c r="FL711" s="116"/>
      <c r="FM711" s="116"/>
      <c r="FN711" s="116"/>
      <c r="FO711" s="116"/>
      <c r="FP711" s="116"/>
      <c r="FQ711" s="116"/>
      <c r="FR711" s="116"/>
      <c r="FS711" s="116"/>
      <c r="FT711" s="116"/>
      <c r="FU711" s="116"/>
      <c r="FV711" s="116"/>
      <c r="FW711" s="116"/>
      <c r="FX711" s="116"/>
      <c r="FY711" s="116"/>
      <c r="FZ711" s="116"/>
      <c r="GA711" s="116"/>
      <c r="GB711" s="116"/>
      <c r="GC711" s="116"/>
      <c r="GD711" s="116"/>
      <c r="GE711" s="116"/>
      <c r="GF711" s="116"/>
      <c r="GG711" s="116"/>
      <c r="GH711" s="116"/>
      <c r="GI711" s="116"/>
    </row>
    <row r="712" spans="1:191">
      <c r="A712" s="727" t="s">
        <v>0</v>
      </c>
      <c r="B712" s="727"/>
      <c r="C712" s="9" t="s">
        <v>283</v>
      </c>
      <c r="D712" t="s">
        <v>284</v>
      </c>
      <c r="E712" s="113">
        <v>0</v>
      </c>
      <c r="F712" s="113">
        <v>0</v>
      </c>
      <c r="G712" s="113">
        <v>0</v>
      </c>
      <c r="H712" s="113">
        <v>1768.38</v>
      </c>
      <c r="I712" s="113">
        <v>0</v>
      </c>
      <c r="J712" s="113">
        <v>0</v>
      </c>
      <c r="K712" s="113">
        <v>0</v>
      </c>
      <c r="L712" s="113">
        <v>697.11</v>
      </c>
      <c r="M712" s="113">
        <v>0</v>
      </c>
      <c r="N712" s="113">
        <v>0</v>
      </c>
      <c r="O712" s="113">
        <v>0</v>
      </c>
      <c r="P712" s="113">
        <v>0</v>
      </c>
      <c r="Q712" s="113">
        <v>0</v>
      </c>
      <c r="R712" s="113">
        <v>0</v>
      </c>
      <c r="S712" s="113">
        <v>0</v>
      </c>
      <c r="T712" s="113">
        <v>0</v>
      </c>
      <c r="U712" s="113">
        <v>0</v>
      </c>
      <c r="V712" s="113">
        <v>0</v>
      </c>
      <c r="W712" s="113">
        <v>0</v>
      </c>
      <c r="X712" s="113">
        <v>9998.49</v>
      </c>
      <c r="Y712" s="113">
        <v>0</v>
      </c>
      <c r="Z712" s="113">
        <v>0</v>
      </c>
      <c r="AA712" s="113">
        <v>0</v>
      </c>
      <c r="AB712" s="113">
        <v>0</v>
      </c>
      <c r="AC712" s="113">
        <v>0</v>
      </c>
      <c r="AD712" s="113">
        <v>0</v>
      </c>
      <c r="AE712" s="113">
        <v>0</v>
      </c>
      <c r="AF712" s="113">
        <v>0</v>
      </c>
      <c r="AG712" s="113">
        <v>0</v>
      </c>
      <c r="AH712" s="113">
        <v>0</v>
      </c>
      <c r="AI712" s="113">
        <v>0</v>
      </c>
      <c r="AJ712" s="113">
        <v>0</v>
      </c>
      <c r="AK712" s="113">
        <v>0</v>
      </c>
      <c r="AL712" s="113">
        <v>0</v>
      </c>
      <c r="AM712" s="113">
        <v>189802.67</v>
      </c>
      <c r="AN712" s="113">
        <v>0</v>
      </c>
      <c r="AO712" s="113">
        <v>0</v>
      </c>
      <c r="AP712" s="113">
        <v>0</v>
      </c>
      <c r="AQ712" s="113">
        <v>0</v>
      </c>
      <c r="AR712" s="113">
        <v>0</v>
      </c>
      <c r="AS712" s="113">
        <v>0</v>
      </c>
      <c r="AT712" s="113">
        <v>0</v>
      </c>
      <c r="AU712" s="113">
        <v>0</v>
      </c>
      <c r="AV712" s="113">
        <v>0</v>
      </c>
      <c r="AW712" s="113">
        <v>0</v>
      </c>
      <c r="AX712" s="113">
        <v>0</v>
      </c>
      <c r="AY712" s="113">
        <v>0</v>
      </c>
      <c r="AZ712" s="113">
        <v>0</v>
      </c>
      <c r="BA712" s="113">
        <v>0</v>
      </c>
      <c r="BB712" s="113">
        <v>0</v>
      </c>
      <c r="BC712" s="113">
        <v>0</v>
      </c>
      <c r="BD712" s="113">
        <v>0</v>
      </c>
      <c r="BE712" s="113">
        <v>0</v>
      </c>
      <c r="BF712" s="113">
        <v>0</v>
      </c>
      <c r="BG712" s="113">
        <v>0</v>
      </c>
      <c r="BH712" s="113">
        <v>0</v>
      </c>
      <c r="BI712" s="113">
        <v>0</v>
      </c>
      <c r="BJ712" s="113">
        <v>0</v>
      </c>
      <c r="BK712" s="113">
        <v>0</v>
      </c>
      <c r="BL712" s="113">
        <v>0</v>
      </c>
      <c r="BM712" s="113">
        <v>0</v>
      </c>
      <c r="BN712" s="113">
        <v>0</v>
      </c>
      <c r="BO712" s="113">
        <v>0</v>
      </c>
      <c r="BP712" s="113">
        <v>0</v>
      </c>
      <c r="BQ712" s="113">
        <v>0</v>
      </c>
      <c r="BR712" s="113">
        <v>0</v>
      </c>
      <c r="BS712" s="113">
        <v>0</v>
      </c>
      <c r="BT712" s="113">
        <v>0</v>
      </c>
      <c r="BU712" s="113">
        <v>0</v>
      </c>
      <c r="BV712" s="113">
        <v>0</v>
      </c>
      <c r="BW712" s="113">
        <v>0</v>
      </c>
      <c r="BX712" s="113">
        <v>0</v>
      </c>
      <c r="BY712" s="113">
        <v>0</v>
      </c>
      <c r="BZ712" s="113">
        <v>0</v>
      </c>
      <c r="CA712" s="113">
        <v>0</v>
      </c>
      <c r="CB712" s="113">
        <v>0</v>
      </c>
      <c r="CC712" s="113">
        <v>0</v>
      </c>
      <c r="CD712" s="113">
        <v>0</v>
      </c>
      <c r="CE712" s="113">
        <v>0</v>
      </c>
      <c r="CF712" s="113">
        <v>0</v>
      </c>
      <c r="CG712" s="113">
        <v>0</v>
      </c>
      <c r="CH712" s="113">
        <v>0</v>
      </c>
      <c r="CI712" s="113">
        <v>0</v>
      </c>
      <c r="CJ712" s="113">
        <v>0</v>
      </c>
      <c r="CK712" s="113">
        <v>0</v>
      </c>
      <c r="CL712" s="113">
        <v>0</v>
      </c>
      <c r="CM712" s="113">
        <v>0</v>
      </c>
      <c r="CN712" s="113">
        <v>0</v>
      </c>
      <c r="CO712" s="113">
        <v>0</v>
      </c>
      <c r="CP712" s="113">
        <v>0</v>
      </c>
      <c r="CQ712" s="113">
        <v>0</v>
      </c>
      <c r="CR712" s="113">
        <v>0</v>
      </c>
      <c r="CS712" s="113">
        <v>0</v>
      </c>
      <c r="CT712" s="113">
        <v>0</v>
      </c>
      <c r="CU712" s="113">
        <v>0</v>
      </c>
      <c r="CV712" s="113">
        <v>0</v>
      </c>
      <c r="CW712" s="113">
        <v>0</v>
      </c>
      <c r="CX712" s="113">
        <v>0</v>
      </c>
      <c r="CY712" s="113">
        <v>0</v>
      </c>
      <c r="CZ712" s="113">
        <v>0</v>
      </c>
      <c r="DA712" s="113">
        <v>0</v>
      </c>
      <c r="DB712" s="113">
        <v>0</v>
      </c>
      <c r="DC712" s="113">
        <v>0</v>
      </c>
      <c r="DD712" s="113">
        <v>0</v>
      </c>
      <c r="DE712" s="113">
        <v>0</v>
      </c>
      <c r="DF712" s="113">
        <v>0</v>
      </c>
      <c r="DG712" s="113">
        <v>0</v>
      </c>
      <c r="DH712" s="113">
        <v>0</v>
      </c>
      <c r="DI712" s="113">
        <v>0</v>
      </c>
      <c r="DJ712" s="113">
        <v>0</v>
      </c>
      <c r="DK712" s="113">
        <v>0</v>
      </c>
      <c r="DL712" s="113">
        <v>0</v>
      </c>
      <c r="DM712" s="113">
        <v>0</v>
      </c>
      <c r="DN712" s="113">
        <v>0</v>
      </c>
      <c r="DO712" s="113">
        <v>0</v>
      </c>
      <c r="DP712" s="113">
        <v>0</v>
      </c>
      <c r="DQ712" s="113">
        <v>0</v>
      </c>
      <c r="DR712" s="113">
        <v>0</v>
      </c>
      <c r="DS712" s="113">
        <v>0</v>
      </c>
      <c r="DT712" s="113">
        <v>0</v>
      </c>
      <c r="DU712" s="113">
        <v>0</v>
      </c>
      <c r="DV712" s="113">
        <v>0</v>
      </c>
      <c r="DW712" s="113">
        <v>0</v>
      </c>
      <c r="DX712" s="113">
        <v>0</v>
      </c>
      <c r="DY712" s="113">
        <v>0</v>
      </c>
      <c r="DZ712" s="113">
        <v>0</v>
      </c>
      <c r="EA712" s="113">
        <v>0</v>
      </c>
      <c r="EB712" s="113">
        <v>0</v>
      </c>
      <c r="EC712" s="113">
        <v>0</v>
      </c>
      <c r="ED712" s="113">
        <v>0</v>
      </c>
      <c r="EE712" s="113">
        <v>0</v>
      </c>
      <c r="EF712" s="113">
        <v>0</v>
      </c>
      <c r="EG712" s="113">
        <v>0</v>
      </c>
      <c r="EH712" s="113">
        <v>0</v>
      </c>
      <c r="EI712" s="113">
        <v>0</v>
      </c>
      <c r="EJ712" s="113">
        <v>0</v>
      </c>
      <c r="EK712" s="113">
        <v>0</v>
      </c>
      <c r="EL712" s="113">
        <v>0</v>
      </c>
      <c r="EM712" s="113">
        <v>0</v>
      </c>
      <c r="EN712" s="113">
        <v>0</v>
      </c>
      <c r="EO712" s="113">
        <v>0</v>
      </c>
      <c r="EP712" s="113">
        <v>0</v>
      </c>
      <c r="EQ712" s="113">
        <v>0</v>
      </c>
      <c r="ER712" s="113">
        <v>0</v>
      </c>
      <c r="ES712" s="113">
        <v>0</v>
      </c>
      <c r="ET712" s="113">
        <v>0</v>
      </c>
      <c r="EU712" s="113">
        <v>0</v>
      </c>
      <c r="EV712" s="113">
        <v>0</v>
      </c>
      <c r="EW712" s="113">
        <v>0</v>
      </c>
      <c r="EX712" s="113">
        <v>0</v>
      </c>
      <c r="EY712" s="113">
        <v>0</v>
      </c>
      <c r="EZ712" s="113">
        <v>0</v>
      </c>
      <c r="FA712" s="113">
        <v>0</v>
      </c>
      <c r="FB712" s="113">
        <v>0</v>
      </c>
      <c r="FC712" s="113">
        <v>0</v>
      </c>
      <c r="FD712" s="113">
        <v>0</v>
      </c>
      <c r="FE712" s="113">
        <v>0</v>
      </c>
      <c r="FF712" s="113">
        <v>0</v>
      </c>
      <c r="FG712" s="113">
        <v>0</v>
      </c>
      <c r="FH712" s="113">
        <v>0</v>
      </c>
      <c r="FI712" s="113">
        <v>0</v>
      </c>
      <c r="FJ712" s="113">
        <v>0</v>
      </c>
      <c r="FK712" s="113">
        <v>0</v>
      </c>
      <c r="FL712" s="113">
        <v>0</v>
      </c>
      <c r="FM712" s="113">
        <v>0</v>
      </c>
      <c r="FN712" s="113">
        <v>0</v>
      </c>
      <c r="FO712" s="113">
        <v>0</v>
      </c>
      <c r="FP712" s="113">
        <v>0</v>
      </c>
      <c r="FQ712" s="113">
        <v>0</v>
      </c>
      <c r="FR712" s="113">
        <v>0</v>
      </c>
      <c r="FS712" s="113">
        <v>0</v>
      </c>
      <c r="FT712" s="113">
        <v>0</v>
      </c>
      <c r="FU712" s="113">
        <v>0</v>
      </c>
      <c r="FV712" s="113">
        <v>0</v>
      </c>
      <c r="FW712" s="113">
        <v>0</v>
      </c>
      <c r="FX712" s="113">
        <v>0</v>
      </c>
      <c r="FY712" s="113">
        <v>0</v>
      </c>
      <c r="FZ712" s="113">
        <v>0</v>
      </c>
      <c r="GA712" s="113">
        <v>0</v>
      </c>
      <c r="GB712" s="113">
        <v>0</v>
      </c>
      <c r="GC712" s="113">
        <v>0</v>
      </c>
      <c r="GD712" s="113">
        <v>0</v>
      </c>
      <c r="GE712" s="113">
        <v>0</v>
      </c>
      <c r="GF712" s="113">
        <v>0</v>
      </c>
      <c r="GG712" s="113">
        <v>0</v>
      </c>
      <c r="GH712" s="113">
        <v>0</v>
      </c>
      <c r="GI712" s="113">
        <f>SUM(E712:GH712)</f>
        <v>202266.65000000002</v>
      </c>
    </row>
    <row r="713" spans="1:191" ht="11" thickBot="1">
      <c r="A713" s="725" t="s">
        <v>0</v>
      </c>
      <c r="B713" s="725"/>
      <c r="C713" s="11" t="s">
        <v>281</v>
      </c>
      <c r="D713" s="10" t="s">
        <v>285</v>
      </c>
      <c r="E713" s="115">
        <f t="shared" ref="E713:AJ713" si="385">SUBTOTAL(9,E711:E712)</f>
        <v>0</v>
      </c>
      <c r="F713" s="115">
        <f t="shared" si="385"/>
        <v>0</v>
      </c>
      <c r="G713" s="115">
        <f t="shared" si="385"/>
        <v>0</v>
      </c>
      <c r="H713" s="115">
        <f t="shared" si="385"/>
        <v>1768.38</v>
      </c>
      <c r="I713" s="115">
        <f t="shared" si="385"/>
        <v>0</v>
      </c>
      <c r="J713" s="115">
        <f t="shared" si="385"/>
        <v>0</v>
      </c>
      <c r="K713" s="115">
        <f t="shared" si="385"/>
        <v>0</v>
      </c>
      <c r="L713" s="115">
        <f t="shared" si="385"/>
        <v>697.11</v>
      </c>
      <c r="M713" s="115">
        <f t="shared" si="385"/>
        <v>0</v>
      </c>
      <c r="N713" s="115">
        <f t="shared" si="385"/>
        <v>0</v>
      </c>
      <c r="O713" s="115">
        <f t="shared" si="385"/>
        <v>0</v>
      </c>
      <c r="P713" s="115">
        <f t="shared" si="385"/>
        <v>0</v>
      </c>
      <c r="Q713" s="115">
        <f t="shared" si="385"/>
        <v>0</v>
      </c>
      <c r="R713" s="115">
        <f t="shared" si="385"/>
        <v>0</v>
      </c>
      <c r="S713" s="115">
        <f t="shared" si="385"/>
        <v>0</v>
      </c>
      <c r="T713" s="115">
        <f t="shared" si="385"/>
        <v>0</v>
      </c>
      <c r="U713" s="115">
        <f t="shared" si="385"/>
        <v>0</v>
      </c>
      <c r="V713" s="115">
        <f t="shared" si="385"/>
        <v>0</v>
      </c>
      <c r="W713" s="115">
        <f t="shared" si="385"/>
        <v>0</v>
      </c>
      <c r="X713" s="115">
        <f t="shared" si="385"/>
        <v>9998.49</v>
      </c>
      <c r="Y713" s="115">
        <f t="shared" si="385"/>
        <v>0</v>
      </c>
      <c r="Z713" s="115">
        <f t="shared" si="385"/>
        <v>0</v>
      </c>
      <c r="AA713" s="115">
        <f t="shared" si="385"/>
        <v>0</v>
      </c>
      <c r="AB713" s="115">
        <f t="shared" si="385"/>
        <v>0</v>
      </c>
      <c r="AC713" s="115">
        <f t="shared" si="385"/>
        <v>0</v>
      </c>
      <c r="AD713" s="115">
        <f t="shared" si="385"/>
        <v>0</v>
      </c>
      <c r="AE713" s="115">
        <f t="shared" si="385"/>
        <v>0</v>
      </c>
      <c r="AF713" s="115">
        <f t="shared" si="385"/>
        <v>0</v>
      </c>
      <c r="AG713" s="115">
        <f t="shared" si="385"/>
        <v>0</v>
      </c>
      <c r="AH713" s="115">
        <f t="shared" si="385"/>
        <v>0</v>
      </c>
      <c r="AI713" s="115">
        <f t="shared" si="385"/>
        <v>0</v>
      </c>
      <c r="AJ713" s="115">
        <f t="shared" si="385"/>
        <v>0</v>
      </c>
      <c r="AK713" s="115">
        <f t="shared" ref="AK713:BP713" si="386">SUBTOTAL(9,AK711:AK712)</f>
        <v>0</v>
      </c>
      <c r="AL713" s="115">
        <f t="shared" si="386"/>
        <v>0</v>
      </c>
      <c r="AM713" s="115">
        <f t="shared" si="386"/>
        <v>189802.67</v>
      </c>
      <c r="AN713" s="115">
        <f t="shared" si="386"/>
        <v>0</v>
      </c>
      <c r="AO713" s="115">
        <f t="shared" si="386"/>
        <v>0</v>
      </c>
      <c r="AP713" s="115">
        <f t="shared" si="386"/>
        <v>0</v>
      </c>
      <c r="AQ713" s="115">
        <f t="shared" si="386"/>
        <v>0</v>
      </c>
      <c r="AR713" s="115">
        <f t="shared" si="386"/>
        <v>0</v>
      </c>
      <c r="AS713" s="115">
        <f t="shared" si="386"/>
        <v>0</v>
      </c>
      <c r="AT713" s="115">
        <f t="shared" si="386"/>
        <v>0</v>
      </c>
      <c r="AU713" s="115">
        <f t="shared" si="386"/>
        <v>0</v>
      </c>
      <c r="AV713" s="115">
        <f t="shared" si="386"/>
        <v>0</v>
      </c>
      <c r="AW713" s="115">
        <f t="shared" si="386"/>
        <v>0</v>
      </c>
      <c r="AX713" s="115">
        <f t="shared" si="386"/>
        <v>0</v>
      </c>
      <c r="AY713" s="115">
        <f t="shared" si="386"/>
        <v>0</v>
      </c>
      <c r="AZ713" s="115">
        <f t="shared" si="386"/>
        <v>0</v>
      </c>
      <c r="BA713" s="115">
        <f t="shared" si="386"/>
        <v>0</v>
      </c>
      <c r="BB713" s="115">
        <f t="shared" si="386"/>
        <v>0</v>
      </c>
      <c r="BC713" s="115">
        <f t="shared" si="386"/>
        <v>0</v>
      </c>
      <c r="BD713" s="115">
        <f t="shared" si="386"/>
        <v>0</v>
      </c>
      <c r="BE713" s="115">
        <f t="shared" si="386"/>
        <v>0</v>
      </c>
      <c r="BF713" s="115">
        <f t="shared" si="386"/>
        <v>0</v>
      </c>
      <c r="BG713" s="115">
        <f t="shared" si="386"/>
        <v>0</v>
      </c>
      <c r="BH713" s="115">
        <f t="shared" si="386"/>
        <v>0</v>
      </c>
      <c r="BI713" s="115">
        <f t="shared" si="386"/>
        <v>0</v>
      </c>
      <c r="BJ713" s="115">
        <f t="shared" si="386"/>
        <v>0</v>
      </c>
      <c r="BK713" s="115">
        <f t="shared" si="386"/>
        <v>0</v>
      </c>
      <c r="BL713" s="115">
        <f t="shared" si="386"/>
        <v>0</v>
      </c>
      <c r="BM713" s="115">
        <f t="shared" si="386"/>
        <v>0</v>
      </c>
      <c r="BN713" s="115">
        <f t="shared" si="386"/>
        <v>0</v>
      </c>
      <c r="BO713" s="115">
        <f t="shared" si="386"/>
        <v>0</v>
      </c>
      <c r="BP713" s="115">
        <f t="shared" si="386"/>
        <v>0</v>
      </c>
      <c r="BQ713" s="115">
        <f t="shared" ref="BQ713:CV713" si="387">SUBTOTAL(9,BQ711:BQ712)</f>
        <v>0</v>
      </c>
      <c r="BR713" s="115">
        <f t="shared" si="387"/>
        <v>0</v>
      </c>
      <c r="BS713" s="115">
        <f t="shared" si="387"/>
        <v>0</v>
      </c>
      <c r="BT713" s="115">
        <f t="shared" si="387"/>
        <v>0</v>
      </c>
      <c r="BU713" s="115">
        <f t="shared" si="387"/>
        <v>0</v>
      </c>
      <c r="BV713" s="115">
        <f t="shared" si="387"/>
        <v>0</v>
      </c>
      <c r="BW713" s="115">
        <f t="shared" si="387"/>
        <v>0</v>
      </c>
      <c r="BX713" s="115">
        <f t="shared" si="387"/>
        <v>0</v>
      </c>
      <c r="BY713" s="115">
        <f t="shared" si="387"/>
        <v>0</v>
      </c>
      <c r="BZ713" s="115">
        <f t="shared" si="387"/>
        <v>0</v>
      </c>
      <c r="CA713" s="115">
        <f t="shared" si="387"/>
        <v>0</v>
      </c>
      <c r="CB713" s="115">
        <f t="shared" si="387"/>
        <v>0</v>
      </c>
      <c r="CC713" s="115">
        <f t="shared" si="387"/>
        <v>0</v>
      </c>
      <c r="CD713" s="115">
        <f t="shared" si="387"/>
        <v>0</v>
      </c>
      <c r="CE713" s="115">
        <f t="shared" si="387"/>
        <v>0</v>
      </c>
      <c r="CF713" s="115">
        <f t="shared" si="387"/>
        <v>0</v>
      </c>
      <c r="CG713" s="115">
        <f t="shared" si="387"/>
        <v>0</v>
      </c>
      <c r="CH713" s="115">
        <f t="shared" si="387"/>
        <v>0</v>
      </c>
      <c r="CI713" s="115">
        <f t="shared" si="387"/>
        <v>0</v>
      </c>
      <c r="CJ713" s="115">
        <f t="shared" si="387"/>
        <v>0</v>
      </c>
      <c r="CK713" s="115">
        <f t="shared" si="387"/>
        <v>0</v>
      </c>
      <c r="CL713" s="115">
        <f t="shared" si="387"/>
        <v>0</v>
      </c>
      <c r="CM713" s="115">
        <f t="shared" si="387"/>
        <v>0</v>
      </c>
      <c r="CN713" s="115">
        <f t="shared" si="387"/>
        <v>0</v>
      </c>
      <c r="CO713" s="115">
        <f t="shared" si="387"/>
        <v>0</v>
      </c>
      <c r="CP713" s="115">
        <f t="shared" si="387"/>
        <v>0</v>
      </c>
      <c r="CQ713" s="115">
        <f t="shared" si="387"/>
        <v>0</v>
      </c>
      <c r="CR713" s="115">
        <f t="shared" si="387"/>
        <v>0</v>
      </c>
      <c r="CS713" s="115">
        <f t="shared" si="387"/>
        <v>0</v>
      </c>
      <c r="CT713" s="115">
        <f t="shared" si="387"/>
        <v>0</v>
      </c>
      <c r="CU713" s="115">
        <f t="shared" si="387"/>
        <v>0</v>
      </c>
      <c r="CV713" s="115">
        <f t="shared" si="387"/>
        <v>0</v>
      </c>
      <c r="CW713" s="115">
        <f t="shared" ref="CW713:EB713" si="388">SUBTOTAL(9,CW711:CW712)</f>
        <v>0</v>
      </c>
      <c r="CX713" s="115">
        <f t="shared" si="388"/>
        <v>0</v>
      </c>
      <c r="CY713" s="115">
        <f t="shared" si="388"/>
        <v>0</v>
      </c>
      <c r="CZ713" s="115">
        <f t="shared" si="388"/>
        <v>0</v>
      </c>
      <c r="DA713" s="115">
        <f t="shared" si="388"/>
        <v>0</v>
      </c>
      <c r="DB713" s="115">
        <f t="shared" si="388"/>
        <v>0</v>
      </c>
      <c r="DC713" s="115">
        <f t="shared" si="388"/>
        <v>0</v>
      </c>
      <c r="DD713" s="115">
        <f t="shared" si="388"/>
        <v>0</v>
      </c>
      <c r="DE713" s="115">
        <f t="shared" si="388"/>
        <v>0</v>
      </c>
      <c r="DF713" s="115">
        <f t="shared" si="388"/>
        <v>0</v>
      </c>
      <c r="DG713" s="115">
        <f t="shared" si="388"/>
        <v>0</v>
      </c>
      <c r="DH713" s="115">
        <f t="shared" si="388"/>
        <v>0</v>
      </c>
      <c r="DI713" s="115">
        <f t="shared" si="388"/>
        <v>0</v>
      </c>
      <c r="DJ713" s="115">
        <f t="shared" si="388"/>
        <v>0</v>
      </c>
      <c r="DK713" s="115">
        <f t="shared" si="388"/>
        <v>0</v>
      </c>
      <c r="DL713" s="115">
        <f t="shared" si="388"/>
        <v>0</v>
      </c>
      <c r="DM713" s="115">
        <f t="shared" si="388"/>
        <v>0</v>
      </c>
      <c r="DN713" s="115">
        <f t="shared" si="388"/>
        <v>0</v>
      </c>
      <c r="DO713" s="115">
        <f t="shared" si="388"/>
        <v>0</v>
      </c>
      <c r="DP713" s="115">
        <f t="shared" si="388"/>
        <v>0</v>
      </c>
      <c r="DQ713" s="115">
        <f t="shared" si="388"/>
        <v>0</v>
      </c>
      <c r="DR713" s="115">
        <f t="shared" si="388"/>
        <v>0</v>
      </c>
      <c r="DS713" s="115">
        <f t="shared" si="388"/>
        <v>0</v>
      </c>
      <c r="DT713" s="115">
        <f t="shared" si="388"/>
        <v>0</v>
      </c>
      <c r="DU713" s="115">
        <f t="shared" si="388"/>
        <v>0</v>
      </c>
      <c r="DV713" s="115">
        <f t="shared" si="388"/>
        <v>0</v>
      </c>
      <c r="DW713" s="115">
        <f t="shared" si="388"/>
        <v>0</v>
      </c>
      <c r="DX713" s="115">
        <f t="shared" si="388"/>
        <v>0</v>
      </c>
      <c r="DY713" s="115">
        <f t="shared" si="388"/>
        <v>0</v>
      </c>
      <c r="DZ713" s="115">
        <f t="shared" si="388"/>
        <v>0</v>
      </c>
      <c r="EA713" s="115">
        <f t="shared" si="388"/>
        <v>0</v>
      </c>
      <c r="EB713" s="115">
        <f t="shared" si="388"/>
        <v>0</v>
      </c>
      <c r="EC713" s="115">
        <f t="shared" ref="EC713:FH713" si="389">SUBTOTAL(9,EC711:EC712)</f>
        <v>0</v>
      </c>
      <c r="ED713" s="115">
        <f t="shared" si="389"/>
        <v>0</v>
      </c>
      <c r="EE713" s="115">
        <f t="shared" si="389"/>
        <v>0</v>
      </c>
      <c r="EF713" s="115">
        <f t="shared" si="389"/>
        <v>0</v>
      </c>
      <c r="EG713" s="115">
        <f t="shared" si="389"/>
        <v>0</v>
      </c>
      <c r="EH713" s="115">
        <f t="shared" si="389"/>
        <v>0</v>
      </c>
      <c r="EI713" s="115">
        <f t="shared" si="389"/>
        <v>0</v>
      </c>
      <c r="EJ713" s="115">
        <f t="shared" si="389"/>
        <v>0</v>
      </c>
      <c r="EK713" s="115">
        <f t="shared" si="389"/>
        <v>0</v>
      </c>
      <c r="EL713" s="115">
        <f t="shared" si="389"/>
        <v>0</v>
      </c>
      <c r="EM713" s="115">
        <f t="shared" si="389"/>
        <v>0</v>
      </c>
      <c r="EN713" s="115">
        <f t="shared" si="389"/>
        <v>0</v>
      </c>
      <c r="EO713" s="115">
        <f t="shared" si="389"/>
        <v>0</v>
      </c>
      <c r="EP713" s="115">
        <f t="shared" si="389"/>
        <v>0</v>
      </c>
      <c r="EQ713" s="115">
        <f t="shared" si="389"/>
        <v>0</v>
      </c>
      <c r="ER713" s="115">
        <f t="shared" si="389"/>
        <v>0</v>
      </c>
      <c r="ES713" s="115">
        <f t="shared" si="389"/>
        <v>0</v>
      </c>
      <c r="ET713" s="115">
        <f t="shared" si="389"/>
        <v>0</v>
      </c>
      <c r="EU713" s="115">
        <f t="shared" si="389"/>
        <v>0</v>
      </c>
      <c r="EV713" s="115">
        <f t="shared" si="389"/>
        <v>0</v>
      </c>
      <c r="EW713" s="115">
        <f t="shared" si="389"/>
        <v>0</v>
      </c>
      <c r="EX713" s="115">
        <f t="shared" si="389"/>
        <v>0</v>
      </c>
      <c r="EY713" s="115">
        <f t="shared" si="389"/>
        <v>0</v>
      </c>
      <c r="EZ713" s="115">
        <f t="shared" si="389"/>
        <v>0</v>
      </c>
      <c r="FA713" s="115">
        <f t="shared" si="389"/>
        <v>0</v>
      </c>
      <c r="FB713" s="115">
        <f t="shared" si="389"/>
        <v>0</v>
      </c>
      <c r="FC713" s="115">
        <f t="shared" si="389"/>
        <v>0</v>
      </c>
      <c r="FD713" s="115">
        <f t="shared" si="389"/>
        <v>0</v>
      </c>
      <c r="FE713" s="115">
        <f t="shared" si="389"/>
        <v>0</v>
      </c>
      <c r="FF713" s="115">
        <f t="shared" si="389"/>
        <v>0</v>
      </c>
      <c r="FG713" s="115">
        <f t="shared" si="389"/>
        <v>0</v>
      </c>
      <c r="FH713" s="115">
        <f t="shared" si="389"/>
        <v>0</v>
      </c>
      <c r="FI713" s="115">
        <f t="shared" ref="FI713:GI713" si="390">SUBTOTAL(9,FI711:FI712)</f>
        <v>0</v>
      </c>
      <c r="FJ713" s="115">
        <f t="shared" si="390"/>
        <v>0</v>
      </c>
      <c r="FK713" s="115">
        <f t="shared" si="390"/>
        <v>0</v>
      </c>
      <c r="FL713" s="115">
        <f t="shared" si="390"/>
        <v>0</v>
      </c>
      <c r="FM713" s="115">
        <f t="shared" si="390"/>
        <v>0</v>
      </c>
      <c r="FN713" s="115">
        <f t="shared" si="390"/>
        <v>0</v>
      </c>
      <c r="FO713" s="115">
        <f t="shared" si="390"/>
        <v>0</v>
      </c>
      <c r="FP713" s="115">
        <f t="shared" si="390"/>
        <v>0</v>
      </c>
      <c r="FQ713" s="115">
        <f t="shared" si="390"/>
        <v>0</v>
      </c>
      <c r="FR713" s="115">
        <f t="shared" si="390"/>
        <v>0</v>
      </c>
      <c r="FS713" s="115">
        <f t="shared" si="390"/>
        <v>0</v>
      </c>
      <c r="FT713" s="115">
        <f t="shared" si="390"/>
        <v>0</v>
      </c>
      <c r="FU713" s="115">
        <f t="shared" si="390"/>
        <v>0</v>
      </c>
      <c r="FV713" s="115">
        <f t="shared" si="390"/>
        <v>0</v>
      </c>
      <c r="FW713" s="115">
        <f t="shared" si="390"/>
        <v>0</v>
      </c>
      <c r="FX713" s="115">
        <f t="shared" si="390"/>
        <v>0</v>
      </c>
      <c r="FY713" s="115">
        <f t="shared" si="390"/>
        <v>0</v>
      </c>
      <c r="FZ713" s="115">
        <f t="shared" si="390"/>
        <v>0</v>
      </c>
      <c r="GA713" s="115">
        <f t="shared" si="390"/>
        <v>0</v>
      </c>
      <c r="GB713" s="115">
        <f t="shared" si="390"/>
        <v>0</v>
      </c>
      <c r="GC713" s="115">
        <f t="shared" si="390"/>
        <v>0</v>
      </c>
      <c r="GD713" s="115">
        <f t="shared" si="390"/>
        <v>0</v>
      </c>
      <c r="GE713" s="115">
        <f t="shared" si="390"/>
        <v>0</v>
      </c>
      <c r="GF713" s="115">
        <f t="shared" si="390"/>
        <v>0</v>
      </c>
      <c r="GG713" s="115">
        <f t="shared" si="390"/>
        <v>0</v>
      </c>
      <c r="GH713" s="115">
        <f t="shared" si="390"/>
        <v>0</v>
      </c>
      <c r="GI713" s="115">
        <f t="shared" si="390"/>
        <v>202266.65000000002</v>
      </c>
    </row>
    <row r="714" spans="1:191" ht="10.5" thickTop="1"/>
    <row r="715" spans="1:191" ht="11" thickBot="1">
      <c r="A715" s="10" t="s">
        <v>701</v>
      </c>
      <c r="B715" s="725" t="s">
        <v>703</v>
      </c>
      <c r="C715" s="725"/>
      <c r="D715" s="725"/>
      <c r="E715" s="115">
        <f t="shared" ref="E715:AJ715" si="391">SUBTOTAL(9,E697:E714)</f>
        <v>0</v>
      </c>
      <c r="F715" s="115">
        <f t="shared" si="391"/>
        <v>0</v>
      </c>
      <c r="G715" s="115">
        <f t="shared" si="391"/>
        <v>0</v>
      </c>
      <c r="H715" s="115">
        <f t="shared" si="391"/>
        <v>1797.1200000000001</v>
      </c>
      <c r="I715" s="115">
        <f t="shared" si="391"/>
        <v>140792.37</v>
      </c>
      <c r="J715" s="115">
        <f t="shared" si="391"/>
        <v>0</v>
      </c>
      <c r="K715" s="115">
        <f t="shared" si="391"/>
        <v>0</v>
      </c>
      <c r="L715" s="115">
        <f t="shared" si="391"/>
        <v>697.11</v>
      </c>
      <c r="M715" s="115">
        <f t="shared" si="391"/>
        <v>0</v>
      </c>
      <c r="N715" s="115">
        <f t="shared" si="391"/>
        <v>0</v>
      </c>
      <c r="O715" s="115">
        <f t="shared" si="391"/>
        <v>0</v>
      </c>
      <c r="P715" s="115">
        <f t="shared" si="391"/>
        <v>0</v>
      </c>
      <c r="Q715" s="115">
        <f t="shared" si="391"/>
        <v>0</v>
      </c>
      <c r="R715" s="115">
        <f t="shared" si="391"/>
        <v>0</v>
      </c>
      <c r="S715" s="115">
        <f t="shared" si="391"/>
        <v>0</v>
      </c>
      <c r="T715" s="115">
        <f t="shared" si="391"/>
        <v>0</v>
      </c>
      <c r="U715" s="115">
        <f t="shared" si="391"/>
        <v>0</v>
      </c>
      <c r="V715" s="115">
        <f t="shared" si="391"/>
        <v>0</v>
      </c>
      <c r="W715" s="115">
        <f t="shared" si="391"/>
        <v>850983.28</v>
      </c>
      <c r="X715" s="115">
        <f t="shared" si="391"/>
        <v>4009998.49</v>
      </c>
      <c r="Y715" s="115">
        <f t="shared" si="391"/>
        <v>0</v>
      </c>
      <c r="Z715" s="115">
        <f t="shared" si="391"/>
        <v>0</v>
      </c>
      <c r="AA715" s="115">
        <f t="shared" si="391"/>
        <v>0</v>
      </c>
      <c r="AB715" s="115">
        <f t="shared" si="391"/>
        <v>0</v>
      </c>
      <c r="AC715" s="115">
        <f t="shared" si="391"/>
        <v>8180.31</v>
      </c>
      <c r="AD715" s="115">
        <f t="shared" si="391"/>
        <v>0</v>
      </c>
      <c r="AE715" s="115">
        <f t="shared" si="391"/>
        <v>0</v>
      </c>
      <c r="AF715" s="115">
        <f t="shared" si="391"/>
        <v>0</v>
      </c>
      <c r="AG715" s="115">
        <f t="shared" si="391"/>
        <v>0</v>
      </c>
      <c r="AH715" s="115">
        <f t="shared" si="391"/>
        <v>0</v>
      </c>
      <c r="AI715" s="115">
        <f t="shared" si="391"/>
        <v>0</v>
      </c>
      <c r="AJ715" s="115">
        <f t="shared" si="391"/>
        <v>0</v>
      </c>
      <c r="AK715" s="115">
        <f t="shared" ref="AK715:BP715" si="392">SUBTOTAL(9,AK697:AK714)</f>
        <v>0</v>
      </c>
      <c r="AL715" s="115">
        <f t="shared" si="392"/>
        <v>0</v>
      </c>
      <c r="AM715" s="115">
        <f t="shared" si="392"/>
        <v>189802.67</v>
      </c>
      <c r="AN715" s="115">
        <f t="shared" si="392"/>
        <v>352692.32</v>
      </c>
      <c r="AO715" s="115">
        <f t="shared" si="392"/>
        <v>98642.71</v>
      </c>
      <c r="AP715" s="115">
        <f t="shared" si="392"/>
        <v>36172.620000000003</v>
      </c>
      <c r="AQ715" s="115">
        <f t="shared" si="392"/>
        <v>0</v>
      </c>
      <c r="AR715" s="115">
        <f t="shared" si="392"/>
        <v>0</v>
      </c>
      <c r="AS715" s="115">
        <f t="shared" si="392"/>
        <v>0</v>
      </c>
      <c r="AT715" s="115">
        <f t="shared" si="392"/>
        <v>0</v>
      </c>
      <c r="AU715" s="115">
        <f t="shared" si="392"/>
        <v>0</v>
      </c>
      <c r="AV715" s="115">
        <f t="shared" si="392"/>
        <v>0</v>
      </c>
      <c r="AW715" s="115">
        <f t="shared" si="392"/>
        <v>0</v>
      </c>
      <c r="AX715" s="115">
        <f t="shared" si="392"/>
        <v>0</v>
      </c>
      <c r="AY715" s="115">
        <f t="shared" si="392"/>
        <v>5140216.3899999997</v>
      </c>
      <c r="AZ715" s="115">
        <f t="shared" si="392"/>
        <v>0</v>
      </c>
      <c r="BA715" s="115">
        <f t="shared" si="392"/>
        <v>0</v>
      </c>
      <c r="BB715" s="115">
        <f t="shared" si="392"/>
        <v>2004332.57</v>
      </c>
      <c r="BC715" s="115">
        <f t="shared" si="392"/>
        <v>0</v>
      </c>
      <c r="BD715" s="115">
        <f t="shared" si="392"/>
        <v>0</v>
      </c>
      <c r="BE715" s="115">
        <f t="shared" si="392"/>
        <v>0</v>
      </c>
      <c r="BF715" s="115">
        <f t="shared" si="392"/>
        <v>0</v>
      </c>
      <c r="BG715" s="115">
        <f t="shared" si="392"/>
        <v>0</v>
      </c>
      <c r="BH715" s="115">
        <f t="shared" si="392"/>
        <v>0</v>
      </c>
      <c r="BI715" s="115">
        <f t="shared" si="392"/>
        <v>0</v>
      </c>
      <c r="BJ715" s="115">
        <f t="shared" si="392"/>
        <v>0</v>
      </c>
      <c r="BK715" s="115">
        <f t="shared" si="392"/>
        <v>0</v>
      </c>
      <c r="BL715" s="115">
        <f t="shared" si="392"/>
        <v>0</v>
      </c>
      <c r="BM715" s="115">
        <f t="shared" si="392"/>
        <v>0</v>
      </c>
      <c r="BN715" s="115">
        <f t="shared" si="392"/>
        <v>0</v>
      </c>
      <c r="BO715" s="115">
        <f t="shared" si="392"/>
        <v>0</v>
      </c>
      <c r="BP715" s="115">
        <f t="shared" si="392"/>
        <v>0</v>
      </c>
      <c r="BQ715" s="115">
        <f t="shared" ref="BQ715:CV715" si="393">SUBTOTAL(9,BQ697:BQ714)</f>
        <v>0</v>
      </c>
      <c r="BR715" s="115">
        <f t="shared" si="393"/>
        <v>0</v>
      </c>
      <c r="BS715" s="115">
        <f t="shared" si="393"/>
        <v>0</v>
      </c>
      <c r="BT715" s="115">
        <f t="shared" si="393"/>
        <v>0</v>
      </c>
      <c r="BU715" s="115">
        <f t="shared" si="393"/>
        <v>0</v>
      </c>
      <c r="BV715" s="115">
        <f t="shared" si="393"/>
        <v>0</v>
      </c>
      <c r="BW715" s="115">
        <f t="shared" si="393"/>
        <v>0</v>
      </c>
      <c r="BX715" s="115">
        <f t="shared" si="393"/>
        <v>0</v>
      </c>
      <c r="BY715" s="115">
        <f t="shared" si="393"/>
        <v>0</v>
      </c>
      <c r="BZ715" s="115">
        <f t="shared" si="393"/>
        <v>0</v>
      </c>
      <c r="CA715" s="115">
        <f t="shared" si="393"/>
        <v>0</v>
      </c>
      <c r="CB715" s="115">
        <f t="shared" si="393"/>
        <v>0</v>
      </c>
      <c r="CC715" s="115">
        <f t="shared" si="393"/>
        <v>0</v>
      </c>
      <c r="CD715" s="115">
        <f t="shared" si="393"/>
        <v>0</v>
      </c>
      <c r="CE715" s="115">
        <f t="shared" si="393"/>
        <v>0</v>
      </c>
      <c r="CF715" s="115">
        <f t="shared" si="393"/>
        <v>151685</v>
      </c>
      <c r="CG715" s="115">
        <f t="shared" si="393"/>
        <v>570.46</v>
      </c>
      <c r="CH715" s="115">
        <f t="shared" si="393"/>
        <v>0</v>
      </c>
      <c r="CI715" s="115">
        <f t="shared" si="393"/>
        <v>0</v>
      </c>
      <c r="CJ715" s="115">
        <f t="shared" si="393"/>
        <v>0</v>
      </c>
      <c r="CK715" s="115">
        <f t="shared" si="393"/>
        <v>0</v>
      </c>
      <c r="CL715" s="115">
        <f t="shared" si="393"/>
        <v>0</v>
      </c>
      <c r="CM715" s="115">
        <f t="shared" si="393"/>
        <v>262475</v>
      </c>
      <c r="CN715" s="115">
        <f t="shared" si="393"/>
        <v>0</v>
      </c>
      <c r="CO715" s="115">
        <f t="shared" si="393"/>
        <v>0</v>
      </c>
      <c r="CP715" s="115">
        <f t="shared" si="393"/>
        <v>0</v>
      </c>
      <c r="CQ715" s="115">
        <f t="shared" si="393"/>
        <v>0</v>
      </c>
      <c r="CR715" s="115">
        <f t="shared" si="393"/>
        <v>0</v>
      </c>
      <c r="CS715" s="115">
        <f t="shared" si="393"/>
        <v>0</v>
      </c>
      <c r="CT715" s="115">
        <f t="shared" si="393"/>
        <v>0</v>
      </c>
      <c r="CU715" s="115">
        <f t="shared" si="393"/>
        <v>0</v>
      </c>
      <c r="CV715" s="115">
        <f t="shared" si="393"/>
        <v>164326</v>
      </c>
      <c r="CW715" s="115">
        <f t="shared" ref="CW715:EB715" si="394">SUBTOTAL(9,CW697:CW714)</f>
        <v>0</v>
      </c>
      <c r="CX715" s="115">
        <f t="shared" si="394"/>
        <v>0</v>
      </c>
      <c r="CY715" s="115">
        <f t="shared" si="394"/>
        <v>0</v>
      </c>
      <c r="CZ715" s="115">
        <f t="shared" si="394"/>
        <v>0</v>
      </c>
      <c r="DA715" s="115">
        <f t="shared" si="394"/>
        <v>396502.27</v>
      </c>
      <c r="DB715" s="115">
        <f t="shared" si="394"/>
        <v>0</v>
      </c>
      <c r="DC715" s="115">
        <f t="shared" si="394"/>
        <v>317926.18</v>
      </c>
      <c r="DD715" s="115">
        <f t="shared" si="394"/>
        <v>786.8</v>
      </c>
      <c r="DE715" s="115">
        <f t="shared" si="394"/>
        <v>0</v>
      </c>
      <c r="DF715" s="115">
        <f t="shared" si="394"/>
        <v>0</v>
      </c>
      <c r="DG715" s="115">
        <f t="shared" si="394"/>
        <v>0</v>
      </c>
      <c r="DH715" s="115">
        <f t="shared" si="394"/>
        <v>0</v>
      </c>
      <c r="DI715" s="115">
        <f t="shared" si="394"/>
        <v>0</v>
      </c>
      <c r="DJ715" s="115">
        <f t="shared" si="394"/>
        <v>0</v>
      </c>
      <c r="DK715" s="115">
        <f t="shared" si="394"/>
        <v>0</v>
      </c>
      <c r="DL715" s="115">
        <f t="shared" si="394"/>
        <v>0</v>
      </c>
      <c r="DM715" s="115">
        <f t="shared" si="394"/>
        <v>103895.65</v>
      </c>
      <c r="DN715" s="115">
        <f t="shared" si="394"/>
        <v>0</v>
      </c>
      <c r="DO715" s="115">
        <f t="shared" si="394"/>
        <v>0</v>
      </c>
      <c r="DP715" s="115">
        <f t="shared" si="394"/>
        <v>0</v>
      </c>
      <c r="DQ715" s="115">
        <f t="shared" si="394"/>
        <v>0</v>
      </c>
      <c r="DR715" s="115">
        <f t="shared" si="394"/>
        <v>0</v>
      </c>
      <c r="DS715" s="115">
        <f t="shared" si="394"/>
        <v>0</v>
      </c>
      <c r="DT715" s="115">
        <f t="shared" si="394"/>
        <v>0</v>
      </c>
      <c r="DU715" s="115">
        <f t="shared" si="394"/>
        <v>0</v>
      </c>
      <c r="DV715" s="115">
        <f t="shared" si="394"/>
        <v>32336.880000000001</v>
      </c>
      <c r="DW715" s="115">
        <f t="shared" si="394"/>
        <v>0</v>
      </c>
      <c r="DX715" s="115">
        <f t="shared" si="394"/>
        <v>0</v>
      </c>
      <c r="DY715" s="115">
        <f t="shared" si="394"/>
        <v>94.96</v>
      </c>
      <c r="DZ715" s="115">
        <f t="shared" si="394"/>
        <v>0</v>
      </c>
      <c r="EA715" s="115">
        <f t="shared" si="394"/>
        <v>0</v>
      </c>
      <c r="EB715" s="115">
        <f t="shared" si="394"/>
        <v>0</v>
      </c>
      <c r="EC715" s="115">
        <f t="shared" ref="EC715:FH715" si="395">SUBTOTAL(9,EC697:EC714)</f>
        <v>0</v>
      </c>
      <c r="ED715" s="115">
        <f t="shared" si="395"/>
        <v>0</v>
      </c>
      <c r="EE715" s="115">
        <f t="shared" si="395"/>
        <v>0</v>
      </c>
      <c r="EF715" s="115">
        <f t="shared" si="395"/>
        <v>0</v>
      </c>
      <c r="EG715" s="115">
        <f t="shared" si="395"/>
        <v>0</v>
      </c>
      <c r="EH715" s="115">
        <f t="shared" si="395"/>
        <v>217862</v>
      </c>
      <c r="EI715" s="115">
        <f t="shared" si="395"/>
        <v>0</v>
      </c>
      <c r="EJ715" s="115">
        <f t="shared" si="395"/>
        <v>0</v>
      </c>
      <c r="EK715" s="115">
        <f t="shared" si="395"/>
        <v>0</v>
      </c>
      <c r="EL715" s="115">
        <f t="shared" si="395"/>
        <v>346125</v>
      </c>
      <c r="EM715" s="115">
        <f t="shared" si="395"/>
        <v>112325.32</v>
      </c>
      <c r="EN715" s="115">
        <f t="shared" si="395"/>
        <v>0</v>
      </c>
      <c r="EO715" s="115">
        <f t="shared" si="395"/>
        <v>0</v>
      </c>
      <c r="EP715" s="115">
        <f t="shared" si="395"/>
        <v>0</v>
      </c>
      <c r="EQ715" s="115">
        <f t="shared" si="395"/>
        <v>0</v>
      </c>
      <c r="ER715" s="115">
        <f t="shared" si="395"/>
        <v>0</v>
      </c>
      <c r="ES715" s="115">
        <f t="shared" si="395"/>
        <v>0</v>
      </c>
      <c r="ET715" s="115">
        <f t="shared" si="395"/>
        <v>0</v>
      </c>
      <c r="EU715" s="115">
        <f t="shared" si="395"/>
        <v>0</v>
      </c>
      <c r="EV715" s="115">
        <f t="shared" si="395"/>
        <v>0</v>
      </c>
      <c r="EW715" s="115">
        <f t="shared" si="395"/>
        <v>0</v>
      </c>
      <c r="EX715" s="115">
        <f t="shared" si="395"/>
        <v>0</v>
      </c>
      <c r="EY715" s="115">
        <f t="shared" si="395"/>
        <v>0</v>
      </c>
      <c r="EZ715" s="115">
        <f t="shared" si="395"/>
        <v>0</v>
      </c>
      <c r="FA715" s="115">
        <f t="shared" si="395"/>
        <v>0</v>
      </c>
      <c r="FB715" s="115">
        <f t="shared" si="395"/>
        <v>0</v>
      </c>
      <c r="FC715" s="115">
        <f t="shared" si="395"/>
        <v>0</v>
      </c>
      <c r="FD715" s="115">
        <f t="shared" si="395"/>
        <v>0</v>
      </c>
      <c r="FE715" s="115">
        <f t="shared" si="395"/>
        <v>0</v>
      </c>
      <c r="FF715" s="115">
        <f t="shared" si="395"/>
        <v>0</v>
      </c>
      <c r="FG715" s="115">
        <f t="shared" si="395"/>
        <v>0</v>
      </c>
      <c r="FH715" s="115">
        <f t="shared" si="395"/>
        <v>0</v>
      </c>
      <c r="FI715" s="115">
        <f t="shared" ref="FI715:GI715" si="396">SUBTOTAL(9,FI697:FI714)</f>
        <v>0</v>
      </c>
      <c r="FJ715" s="115">
        <f t="shared" si="396"/>
        <v>0</v>
      </c>
      <c r="FK715" s="115">
        <f t="shared" si="396"/>
        <v>0</v>
      </c>
      <c r="FL715" s="115">
        <f t="shared" si="396"/>
        <v>0</v>
      </c>
      <c r="FM715" s="115">
        <f t="shared" si="396"/>
        <v>0</v>
      </c>
      <c r="FN715" s="115">
        <f t="shared" si="396"/>
        <v>0</v>
      </c>
      <c r="FO715" s="115">
        <f t="shared" si="396"/>
        <v>0</v>
      </c>
      <c r="FP715" s="115">
        <f t="shared" si="396"/>
        <v>0</v>
      </c>
      <c r="FQ715" s="115">
        <f t="shared" si="396"/>
        <v>0</v>
      </c>
      <c r="FR715" s="115">
        <f t="shared" si="396"/>
        <v>0</v>
      </c>
      <c r="FS715" s="115">
        <f t="shared" si="396"/>
        <v>0</v>
      </c>
      <c r="FT715" s="115">
        <f t="shared" si="396"/>
        <v>0</v>
      </c>
      <c r="FU715" s="115">
        <f t="shared" si="396"/>
        <v>0</v>
      </c>
      <c r="FV715" s="115">
        <f t="shared" si="396"/>
        <v>0</v>
      </c>
      <c r="FW715" s="115">
        <f t="shared" si="396"/>
        <v>0</v>
      </c>
      <c r="FX715" s="115">
        <f t="shared" si="396"/>
        <v>0</v>
      </c>
      <c r="FY715" s="115">
        <f t="shared" si="396"/>
        <v>0</v>
      </c>
      <c r="FZ715" s="115">
        <f t="shared" si="396"/>
        <v>0</v>
      </c>
      <c r="GA715" s="115">
        <f t="shared" si="396"/>
        <v>0</v>
      </c>
      <c r="GB715" s="115">
        <f t="shared" si="396"/>
        <v>0</v>
      </c>
      <c r="GC715" s="115">
        <f t="shared" si="396"/>
        <v>281064</v>
      </c>
      <c r="GD715" s="115">
        <f t="shared" si="396"/>
        <v>0</v>
      </c>
      <c r="GE715" s="115">
        <f t="shared" si="396"/>
        <v>0</v>
      </c>
      <c r="GF715" s="115">
        <f t="shared" si="396"/>
        <v>0</v>
      </c>
      <c r="GG715" s="115">
        <f t="shared" si="396"/>
        <v>0</v>
      </c>
      <c r="GH715" s="115">
        <f t="shared" si="396"/>
        <v>0</v>
      </c>
      <c r="GI715" s="115">
        <f t="shared" si="396"/>
        <v>15222283.48</v>
      </c>
    </row>
    <row r="716" spans="1:191" ht="10.5" thickTop="1"/>
    <row r="717" spans="1:191" ht="10.5">
      <c r="A717" s="7" t="s">
        <v>704</v>
      </c>
      <c r="B717" s="726" t="s">
        <v>705</v>
      </c>
      <c r="C717" s="726"/>
      <c r="D717" s="72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  <c r="AA717" s="116"/>
      <c r="AB717" s="116"/>
      <c r="AC717" s="116"/>
      <c r="AD717" s="116"/>
      <c r="AE717" s="116"/>
      <c r="AF717" s="116"/>
      <c r="AG717" s="116"/>
      <c r="AH717" s="116"/>
      <c r="AI717" s="116"/>
      <c r="AJ717" s="116"/>
      <c r="AK717" s="116"/>
      <c r="AL717" s="116"/>
      <c r="AM717" s="116"/>
      <c r="AN717" s="116"/>
      <c r="AO717" s="116"/>
      <c r="AP717" s="116"/>
      <c r="AQ717" s="116"/>
      <c r="AR717" s="116"/>
      <c r="AS717" s="116"/>
      <c r="AT717" s="116"/>
      <c r="AU717" s="116"/>
      <c r="AV717" s="116"/>
      <c r="AW717" s="116"/>
      <c r="AX717" s="116"/>
      <c r="AY717" s="116"/>
      <c r="AZ717" s="116"/>
      <c r="BA717" s="116"/>
      <c r="BB717" s="116"/>
      <c r="BC717" s="116"/>
      <c r="BD717" s="116"/>
      <c r="BE717" s="116"/>
      <c r="BF717" s="116"/>
      <c r="BG717" s="116"/>
      <c r="BH717" s="116"/>
      <c r="BI717" s="116"/>
      <c r="BJ717" s="116"/>
      <c r="BK717" s="116"/>
      <c r="BL717" s="116"/>
      <c r="BM717" s="116"/>
      <c r="BN717" s="116"/>
      <c r="BO717" s="116"/>
      <c r="BP717" s="116"/>
      <c r="BQ717" s="116"/>
      <c r="BR717" s="116"/>
      <c r="BS717" s="116"/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  <c r="EA717" s="116"/>
      <c r="EB717" s="116"/>
      <c r="EC717" s="116"/>
      <c r="ED717" s="116"/>
      <c r="EE717" s="116"/>
      <c r="EF717" s="116"/>
      <c r="EG717" s="116"/>
      <c r="EH717" s="116"/>
      <c r="EI717" s="116"/>
      <c r="EJ717" s="116"/>
      <c r="EK717" s="116"/>
      <c r="EL717" s="116"/>
      <c r="EM717" s="116"/>
      <c r="EN717" s="116"/>
      <c r="EO717" s="116"/>
      <c r="EP717" s="116"/>
      <c r="EQ717" s="116"/>
      <c r="ER717" s="116"/>
      <c r="ES717" s="116"/>
      <c r="ET717" s="116"/>
      <c r="EU717" s="116"/>
      <c r="EV717" s="116"/>
      <c r="EW717" s="116"/>
      <c r="EX717" s="116"/>
      <c r="EY717" s="116"/>
      <c r="EZ717" s="116"/>
      <c r="FA717" s="116"/>
      <c r="FB717" s="116"/>
      <c r="FC717" s="116"/>
      <c r="FD717" s="116"/>
      <c r="FE717" s="116"/>
      <c r="FF717" s="116"/>
      <c r="FG717" s="116"/>
      <c r="FH717" s="116"/>
      <c r="FI717" s="116"/>
      <c r="FJ717" s="116"/>
      <c r="FK717" s="116"/>
      <c r="FL717" s="116"/>
      <c r="FM717" s="116"/>
      <c r="FN717" s="116"/>
      <c r="FO717" s="116"/>
      <c r="FP717" s="116"/>
      <c r="FQ717" s="116"/>
      <c r="FR717" s="116"/>
      <c r="FS717" s="116"/>
      <c r="FT717" s="116"/>
      <c r="FU717" s="116"/>
      <c r="FV717" s="116"/>
      <c r="FW717" s="116"/>
      <c r="FX717" s="116"/>
      <c r="FY717" s="116"/>
      <c r="FZ717" s="116"/>
      <c r="GA717" s="116"/>
      <c r="GB717" s="116"/>
      <c r="GC717" s="116"/>
      <c r="GD717" s="116"/>
      <c r="GE717" s="116"/>
      <c r="GF717" s="116"/>
      <c r="GG717" s="116"/>
      <c r="GH717" s="116"/>
      <c r="GI717" s="116"/>
    </row>
    <row r="718" spans="1:191" ht="10.5">
      <c r="A718" s="726" t="s">
        <v>0</v>
      </c>
      <c r="B718" s="726"/>
      <c r="C718" s="8" t="s">
        <v>195</v>
      </c>
      <c r="D718" s="7" t="s">
        <v>196</v>
      </c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  <c r="AA718" s="116"/>
      <c r="AB718" s="116"/>
      <c r="AC718" s="116"/>
      <c r="AD718" s="116"/>
      <c r="AE718" s="116"/>
      <c r="AF718" s="116"/>
      <c r="AG718" s="116"/>
      <c r="AH718" s="116"/>
      <c r="AI718" s="116"/>
      <c r="AJ718" s="116"/>
      <c r="AK718" s="116"/>
      <c r="AL718" s="116"/>
      <c r="AM718" s="116"/>
      <c r="AN718" s="116"/>
      <c r="AO718" s="116"/>
      <c r="AP718" s="116"/>
      <c r="AQ718" s="116"/>
      <c r="AR718" s="116"/>
      <c r="AS718" s="116"/>
      <c r="AT718" s="116"/>
      <c r="AU718" s="116"/>
      <c r="AV718" s="116"/>
      <c r="AW718" s="116"/>
      <c r="AX718" s="116"/>
      <c r="AY718" s="116"/>
      <c r="AZ718" s="116"/>
      <c r="BA718" s="116"/>
      <c r="BB718" s="116"/>
      <c r="BC718" s="116"/>
      <c r="BD718" s="116"/>
      <c r="BE718" s="116"/>
      <c r="BF718" s="116"/>
      <c r="BG718" s="116"/>
      <c r="BH718" s="116"/>
      <c r="BI718" s="116"/>
      <c r="BJ718" s="116"/>
      <c r="BK718" s="116"/>
      <c r="BL718" s="116"/>
      <c r="BM718" s="116"/>
      <c r="BN718" s="116"/>
      <c r="BO718" s="116"/>
      <c r="BP718" s="116"/>
      <c r="BQ718" s="116"/>
      <c r="BR718" s="116"/>
      <c r="BS718" s="116"/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  <c r="EA718" s="116"/>
      <c r="EB718" s="116"/>
      <c r="EC718" s="116"/>
      <c r="ED718" s="116"/>
      <c r="EE718" s="116"/>
      <c r="EF718" s="116"/>
      <c r="EG718" s="116"/>
      <c r="EH718" s="116"/>
      <c r="EI718" s="116"/>
      <c r="EJ718" s="116"/>
      <c r="EK718" s="116"/>
      <c r="EL718" s="116"/>
      <c r="EM718" s="116"/>
      <c r="EN718" s="116"/>
      <c r="EO718" s="116"/>
      <c r="EP718" s="116"/>
      <c r="EQ718" s="116"/>
      <c r="ER718" s="116"/>
      <c r="ES718" s="116"/>
      <c r="ET718" s="116"/>
      <c r="EU718" s="116"/>
      <c r="EV718" s="116"/>
      <c r="EW718" s="116"/>
      <c r="EX718" s="116"/>
      <c r="EY718" s="116"/>
      <c r="EZ718" s="116"/>
      <c r="FA718" s="116"/>
      <c r="FB718" s="116"/>
      <c r="FC718" s="116"/>
      <c r="FD718" s="116"/>
      <c r="FE718" s="116"/>
      <c r="FF718" s="116"/>
      <c r="FG718" s="116"/>
      <c r="FH718" s="116"/>
      <c r="FI718" s="116"/>
      <c r="FJ718" s="116"/>
      <c r="FK718" s="116"/>
      <c r="FL718" s="116"/>
      <c r="FM718" s="116"/>
      <c r="FN718" s="116"/>
      <c r="FO718" s="116"/>
      <c r="FP718" s="116"/>
      <c r="FQ718" s="116"/>
      <c r="FR718" s="116"/>
      <c r="FS718" s="116"/>
      <c r="FT718" s="116"/>
      <c r="FU718" s="116"/>
      <c r="FV718" s="116"/>
      <c r="FW718" s="116"/>
      <c r="FX718" s="116"/>
      <c r="FY718" s="116"/>
      <c r="FZ718" s="116"/>
      <c r="GA718" s="116"/>
      <c r="GB718" s="116"/>
      <c r="GC718" s="116"/>
      <c r="GD718" s="116"/>
      <c r="GE718" s="116"/>
      <c r="GF718" s="116"/>
      <c r="GG718" s="116"/>
      <c r="GH718" s="116"/>
      <c r="GI718" s="116"/>
    </row>
    <row r="719" spans="1:191">
      <c r="A719" s="727" t="s">
        <v>0</v>
      </c>
      <c r="B719" s="727"/>
      <c r="C719" s="9" t="s">
        <v>207</v>
      </c>
      <c r="D719" t="s">
        <v>208</v>
      </c>
      <c r="E719" s="113">
        <v>0</v>
      </c>
      <c r="F719" s="113">
        <v>0</v>
      </c>
      <c r="G719" s="113">
        <v>0</v>
      </c>
      <c r="H719" s="113">
        <v>0</v>
      </c>
      <c r="I719" s="113">
        <v>0</v>
      </c>
      <c r="J719" s="113">
        <v>0</v>
      </c>
      <c r="K719" s="113">
        <v>0</v>
      </c>
      <c r="L719" s="113">
        <v>0</v>
      </c>
      <c r="M719" s="113">
        <v>0</v>
      </c>
      <c r="N719" s="113">
        <v>0</v>
      </c>
      <c r="O719" s="113">
        <v>0</v>
      </c>
      <c r="P719" s="113">
        <v>0</v>
      </c>
      <c r="Q719" s="113">
        <v>0</v>
      </c>
      <c r="R719" s="113">
        <v>0</v>
      </c>
      <c r="S719" s="113">
        <v>0</v>
      </c>
      <c r="T719" s="113">
        <v>0</v>
      </c>
      <c r="U719" s="113">
        <v>0</v>
      </c>
      <c r="V719" s="113">
        <v>0</v>
      </c>
      <c r="W719" s="113">
        <v>0</v>
      </c>
      <c r="X719" s="113">
        <v>0</v>
      </c>
      <c r="Y719" s="113">
        <v>0</v>
      </c>
      <c r="Z719" s="113">
        <v>0</v>
      </c>
      <c r="AA719" s="113">
        <v>0</v>
      </c>
      <c r="AB719" s="113">
        <v>0</v>
      </c>
      <c r="AC719" s="113">
        <v>0</v>
      </c>
      <c r="AD719" s="113">
        <v>0</v>
      </c>
      <c r="AE719" s="113">
        <v>0</v>
      </c>
      <c r="AF719" s="113">
        <v>0</v>
      </c>
      <c r="AG719" s="113">
        <v>233.85</v>
      </c>
      <c r="AH719" s="113">
        <v>0</v>
      </c>
      <c r="AI719" s="113">
        <v>0</v>
      </c>
      <c r="AJ719" s="113">
        <v>0</v>
      </c>
      <c r="AK719" s="113">
        <v>0</v>
      </c>
      <c r="AL719" s="113">
        <v>0</v>
      </c>
      <c r="AM719" s="113">
        <v>0</v>
      </c>
      <c r="AN719" s="113">
        <v>0</v>
      </c>
      <c r="AO719" s="113">
        <v>0</v>
      </c>
      <c r="AP719" s="113">
        <v>0</v>
      </c>
      <c r="AQ719" s="113">
        <v>0</v>
      </c>
      <c r="AR719" s="113">
        <v>0</v>
      </c>
      <c r="AS719" s="113">
        <v>0</v>
      </c>
      <c r="AT719" s="113">
        <v>0</v>
      </c>
      <c r="AU719" s="113">
        <v>0</v>
      </c>
      <c r="AV719" s="113">
        <v>0</v>
      </c>
      <c r="AW719" s="113">
        <v>0</v>
      </c>
      <c r="AX719" s="113">
        <v>0</v>
      </c>
      <c r="AY719" s="113">
        <v>0</v>
      </c>
      <c r="AZ719" s="113">
        <v>0</v>
      </c>
      <c r="BA719" s="113">
        <v>0</v>
      </c>
      <c r="BB719" s="113">
        <v>0</v>
      </c>
      <c r="BC719" s="113">
        <v>0</v>
      </c>
      <c r="BD719" s="113">
        <v>0</v>
      </c>
      <c r="BE719" s="113">
        <v>0</v>
      </c>
      <c r="BF719" s="113">
        <v>0</v>
      </c>
      <c r="BG719" s="113">
        <v>0</v>
      </c>
      <c r="BH719" s="113">
        <v>0</v>
      </c>
      <c r="BI719" s="113">
        <v>0</v>
      </c>
      <c r="BJ719" s="113">
        <v>0</v>
      </c>
      <c r="BK719" s="113">
        <v>0</v>
      </c>
      <c r="BL719" s="113">
        <v>0</v>
      </c>
      <c r="BM719" s="113">
        <v>0</v>
      </c>
      <c r="BN719" s="113">
        <v>0</v>
      </c>
      <c r="BO719" s="113">
        <v>0</v>
      </c>
      <c r="BP719" s="113">
        <v>0</v>
      </c>
      <c r="BQ719" s="113">
        <v>0</v>
      </c>
      <c r="BR719" s="113">
        <v>0</v>
      </c>
      <c r="BS719" s="113">
        <v>0</v>
      </c>
      <c r="BT719" s="113">
        <v>0</v>
      </c>
      <c r="BU719" s="113">
        <v>0</v>
      </c>
      <c r="BV719" s="113">
        <v>0</v>
      </c>
      <c r="BW719" s="113">
        <v>0</v>
      </c>
      <c r="BX719" s="113">
        <v>0</v>
      </c>
      <c r="BY719" s="113">
        <v>0</v>
      </c>
      <c r="BZ719" s="113">
        <v>0</v>
      </c>
      <c r="CA719" s="113">
        <v>0</v>
      </c>
      <c r="CB719" s="113">
        <v>0</v>
      </c>
      <c r="CC719" s="113">
        <v>0</v>
      </c>
      <c r="CD719" s="113">
        <v>0</v>
      </c>
      <c r="CE719" s="113">
        <v>0</v>
      </c>
      <c r="CF719" s="113">
        <v>0</v>
      </c>
      <c r="CG719" s="113">
        <v>0</v>
      </c>
      <c r="CH719" s="113">
        <v>0</v>
      </c>
      <c r="CI719" s="113">
        <v>0</v>
      </c>
      <c r="CJ719" s="113">
        <v>0</v>
      </c>
      <c r="CK719" s="113">
        <v>0</v>
      </c>
      <c r="CL719" s="113">
        <v>0</v>
      </c>
      <c r="CM719" s="113">
        <v>0</v>
      </c>
      <c r="CN719" s="113">
        <v>0</v>
      </c>
      <c r="CO719" s="113">
        <v>0</v>
      </c>
      <c r="CP719" s="113">
        <v>0</v>
      </c>
      <c r="CQ719" s="113">
        <v>0</v>
      </c>
      <c r="CR719" s="113">
        <v>0</v>
      </c>
      <c r="CS719" s="113">
        <v>0</v>
      </c>
      <c r="CT719" s="113">
        <v>0</v>
      </c>
      <c r="CU719" s="113">
        <v>0</v>
      </c>
      <c r="CV719" s="113">
        <v>0</v>
      </c>
      <c r="CW719" s="113">
        <v>0</v>
      </c>
      <c r="CX719" s="113">
        <v>0</v>
      </c>
      <c r="CY719" s="113">
        <v>0</v>
      </c>
      <c r="CZ719" s="113">
        <v>0</v>
      </c>
      <c r="DA719" s="113">
        <v>0</v>
      </c>
      <c r="DB719" s="113">
        <v>0</v>
      </c>
      <c r="DC719" s="113">
        <v>0</v>
      </c>
      <c r="DD719" s="113">
        <v>0</v>
      </c>
      <c r="DE719" s="113">
        <v>0</v>
      </c>
      <c r="DF719" s="113">
        <v>0</v>
      </c>
      <c r="DG719" s="113">
        <v>0</v>
      </c>
      <c r="DH719" s="113">
        <v>0</v>
      </c>
      <c r="DI719" s="113">
        <v>0</v>
      </c>
      <c r="DJ719" s="113">
        <v>0</v>
      </c>
      <c r="DK719" s="113">
        <v>0</v>
      </c>
      <c r="DL719" s="113">
        <v>0</v>
      </c>
      <c r="DM719" s="113">
        <v>0</v>
      </c>
      <c r="DN719" s="113">
        <v>0</v>
      </c>
      <c r="DO719" s="113">
        <v>0</v>
      </c>
      <c r="DP719" s="113">
        <v>0</v>
      </c>
      <c r="DQ719" s="113">
        <v>0</v>
      </c>
      <c r="DR719" s="113">
        <v>0</v>
      </c>
      <c r="DS719" s="113">
        <v>0</v>
      </c>
      <c r="DT719" s="113">
        <v>0</v>
      </c>
      <c r="DU719" s="113">
        <v>0</v>
      </c>
      <c r="DV719" s="113">
        <v>0</v>
      </c>
      <c r="DW719" s="113">
        <v>0</v>
      </c>
      <c r="DX719" s="113">
        <v>0</v>
      </c>
      <c r="DY719" s="113">
        <v>0</v>
      </c>
      <c r="DZ719" s="113">
        <v>0</v>
      </c>
      <c r="EA719" s="113">
        <v>0</v>
      </c>
      <c r="EB719" s="113">
        <v>0</v>
      </c>
      <c r="EC719" s="113">
        <v>0</v>
      </c>
      <c r="ED719" s="113">
        <v>0</v>
      </c>
      <c r="EE719" s="113">
        <v>0</v>
      </c>
      <c r="EF719" s="113">
        <v>0</v>
      </c>
      <c r="EG719" s="113">
        <v>0</v>
      </c>
      <c r="EH719" s="113">
        <v>0</v>
      </c>
      <c r="EI719" s="113">
        <v>0</v>
      </c>
      <c r="EJ719" s="113">
        <v>0</v>
      </c>
      <c r="EK719" s="113">
        <v>0</v>
      </c>
      <c r="EL719" s="113">
        <v>0</v>
      </c>
      <c r="EM719" s="113">
        <v>0</v>
      </c>
      <c r="EN719" s="113">
        <v>0</v>
      </c>
      <c r="EO719" s="113">
        <v>0</v>
      </c>
      <c r="EP719" s="113">
        <v>0</v>
      </c>
      <c r="EQ719" s="113">
        <v>0</v>
      </c>
      <c r="ER719" s="113">
        <v>0</v>
      </c>
      <c r="ES719" s="113">
        <v>0</v>
      </c>
      <c r="ET719" s="113">
        <v>0</v>
      </c>
      <c r="EU719" s="113">
        <v>0</v>
      </c>
      <c r="EV719" s="113">
        <v>0</v>
      </c>
      <c r="EW719" s="113">
        <v>0</v>
      </c>
      <c r="EX719" s="113">
        <v>0</v>
      </c>
      <c r="EY719" s="113">
        <v>0</v>
      </c>
      <c r="EZ719" s="113">
        <v>0</v>
      </c>
      <c r="FA719" s="113">
        <v>0</v>
      </c>
      <c r="FB719" s="113">
        <v>0</v>
      </c>
      <c r="FC719" s="113">
        <v>0</v>
      </c>
      <c r="FD719" s="113">
        <v>0</v>
      </c>
      <c r="FE719" s="113">
        <v>0</v>
      </c>
      <c r="FF719" s="113">
        <v>0</v>
      </c>
      <c r="FG719" s="113">
        <v>0</v>
      </c>
      <c r="FH719" s="113">
        <v>0</v>
      </c>
      <c r="FI719" s="113">
        <v>0</v>
      </c>
      <c r="FJ719" s="113">
        <v>0</v>
      </c>
      <c r="FK719" s="113">
        <v>0</v>
      </c>
      <c r="FL719" s="113">
        <v>0</v>
      </c>
      <c r="FM719" s="113">
        <v>0</v>
      </c>
      <c r="FN719" s="113">
        <v>0</v>
      </c>
      <c r="FO719" s="113">
        <v>0</v>
      </c>
      <c r="FP719" s="113">
        <v>0</v>
      </c>
      <c r="FQ719" s="113">
        <v>0</v>
      </c>
      <c r="FR719" s="113">
        <v>0</v>
      </c>
      <c r="FS719" s="113">
        <v>0</v>
      </c>
      <c r="FT719" s="113">
        <v>0</v>
      </c>
      <c r="FU719" s="113">
        <v>0</v>
      </c>
      <c r="FV719" s="113">
        <v>0</v>
      </c>
      <c r="FW719" s="113">
        <v>0</v>
      </c>
      <c r="FX719" s="113">
        <v>0</v>
      </c>
      <c r="FY719" s="113">
        <v>0</v>
      </c>
      <c r="FZ719" s="113">
        <v>0</v>
      </c>
      <c r="GA719" s="113">
        <v>0</v>
      </c>
      <c r="GB719" s="113">
        <v>0</v>
      </c>
      <c r="GC719" s="113">
        <v>0</v>
      </c>
      <c r="GD719" s="113">
        <v>0</v>
      </c>
      <c r="GE719" s="113">
        <v>0</v>
      </c>
      <c r="GF719" s="113">
        <v>0</v>
      </c>
      <c r="GG719" s="113">
        <v>0</v>
      </c>
      <c r="GH719" s="113">
        <v>0</v>
      </c>
      <c r="GI719" s="113">
        <f>SUM(E719:GH719)</f>
        <v>233.85</v>
      </c>
    </row>
    <row r="720" spans="1:191" ht="11" thickBot="1">
      <c r="A720" s="725" t="s">
        <v>0</v>
      </c>
      <c r="B720" s="725"/>
      <c r="C720" s="11" t="s">
        <v>195</v>
      </c>
      <c r="D720" s="10" t="s">
        <v>235</v>
      </c>
      <c r="E720" s="115">
        <f t="shared" ref="E720:AJ720" si="397">SUBTOTAL(9,E718:E719)</f>
        <v>0</v>
      </c>
      <c r="F720" s="115">
        <f t="shared" si="397"/>
        <v>0</v>
      </c>
      <c r="G720" s="115">
        <f t="shared" si="397"/>
        <v>0</v>
      </c>
      <c r="H720" s="115">
        <f t="shared" si="397"/>
        <v>0</v>
      </c>
      <c r="I720" s="115">
        <f t="shared" si="397"/>
        <v>0</v>
      </c>
      <c r="J720" s="115">
        <f t="shared" si="397"/>
        <v>0</v>
      </c>
      <c r="K720" s="115">
        <f t="shared" si="397"/>
        <v>0</v>
      </c>
      <c r="L720" s="115">
        <f t="shared" si="397"/>
        <v>0</v>
      </c>
      <c r="M720" s="115">
        <f t="shared" si="397"/>
        <v>0</v>
      </c>
      <c r="N720" s="115">
        <f t="shared" si="397"/>
        <v>0</v>
      </c>
      <c r="O720" s="115">
        <f t="shared" si="397"/>
        <v>0</v>
      </c>
      <c r="P720" s="115">
        <f t="shared" si="397"/>
        <v>0</v>
      </c>
      <c r="Q720" s="115">
        <f t="shared" si="397"/>
        <v>0</v>
      </c>
      <c r="R720" s="115">
        <f t="shared" si="397"/>
        <v>0</v>
      </c>
      <c r="S720" s="115">
        <f t="shared" si="397"/>
        <v>0</v>
      </c>
      <c r="T720" s="115">
        <f t="shared" si="397"/>
        <v>0</v>
      </c>
      <c r="U720" s="115">
        <f t="shared" si="397"/>
        <v>0</v>
      </c>
      <c r="V720" s="115">
        <f t="shared" si="397"/>
        <v>0</v>
      </c>
      <c r="W720" s="115">
        <f t="shared" si="397"/>
        <v>0</v>
      </c>
      <c r="X720" s="115">
        <f t="shared" si="397"/>
        <v>0</v>
      </c>
      <c r="Y720" s="115">
        <f t="shared" si="397"/>
        <v>0</v>
      </c>
      <c r="Z720" s="115">
        <f t="shared" si="397"/>
        <v>0</v>
      </c>
      <c r="AA720" s="115">
        <f t="shared" si="397"/>
        <v>0</v>
      </c>
      <c r="AB720" s="115">
        <f t="shared" si="397"/>
        <v>0</v>
      </c>
      <c r="AC720" s="115">
        <f t="shared" si="397"/>
        <v>0</v>
      </c>
      <c r="AD720" s="115">
        <f t="shared" si="397"/>
        <v>0</v>
      </c>
      <c r="AE720" s="115">
        <f t="shared" si="397"/>
        <v>0</v>
      </c>
      <c r="AF720" s="115">
        <f t="shared" si="397"/>
        <v>0</v>
      </c>
      <c r="AG720" s="115">
        <f t="shared" si="397"/>
        <v>233.85</v>
      </c>
      <c r="AH720" s="115">
        <f t="shared" si="397"/>
        <v>0</v>
      </c>
      <c r="AI720" s="115">
        <f t="shared" si="397"/>
        <v>0</v>
      </c>
      <c r="AJ720" s="115">
        <f t="shared" si="397"/>
        <v>0</v>
      </c>
      <c r="AK720" s="115">
        <f t="shared" ref="AK720:BP720" si="398">SUBTOTAL(9,AK718:AK719)</f>
        <v>0</v>
      </c>
      <c r="AL720" s="115">
        <f t="shared" si="398"/>
        <v>0</v>
      </c>
      <c r="AM720" s="115">
        <f t="shared" si="398"/>
        <v>0</v>
      </c>
      <c r="AN720" s="115">
        <f t="shared" si="398"/>
        <v>0</v>
      </c>
      <c r="AO720" s="115">
        <f t="shared" si="398"/>
        <v>0</v>
      </c>
      <c r="AP720" s="115">
        <f t="shared" si="398"/>
        <v>0</v>
      </c>
      <c r="AQ720" s="115">
        <f t="shared" si="398"/>
        <v>0</v>
      </c>
      <c r="AR720" s="115">
        <f t="shared" si="398"/>
        <v>0</v>
      </c>
      <c r="AS720" s="115">
        <f t="shared" si="398"/>
        <v>0</v>
      </c>
      <c r="AT720" s="115">
        <f t="shared" si="398"/>
        <v>0</v>
      </c>
      <c r="AU720" s="115">
        <f t="shared" si="398"/>
        <v>0</v>
      </c>
      <c r="AV720" s="115">
        <f t="shared" si="398"/>
        <v>0</v>
      </c>
      <c r="AW720" s="115">
        <f t="shared" si="398"/>
        <v>0</v>
      </c>
      <c r="AX720" s="115">
        <f t="shared" si="398"/>
        <v>0</v>
      </c>
      <c r="AY720" s="115">
        <f t="shared" si="398"/>
        <v>0</v>
      </c>
      <c r="AZ720" s="115">
        <f t="shared" si="398"/>
        <v>0</v>
      </c>
      <c r="BA720" s="115">
        <f t="shared" si="398"/>
        <v>0</v>
      </c>
      <c r="BB720" s="115">
        <f t="shared" si="398"/>
        <v>0</v>
      </c>
      <c r="BC720" s="115">
        <f t="shared" si="398"/>
        <v>0</v>
      </c>
      <c r="BD720" s="115">
        <f t="shared" si="398"/>
        <v>0</v>
      </c>
      <c r="BE720" s="115">
        <f t="shared" si="398"/>
        <v>0</v>
      </c>
      <c r="BF720" s="115">
        <f t="shared" si="398"/>
        <v>0</v>
      </c>
      <c r="BG720" s="115">
        <f t="shared" si="398"/>
        <v>0</v>
      </c>
      <c r="BH720" s="115">
        <f t="shared" si="398"/>
        <v>0</v>
      </c>
      <c r="BI720" s="115">
        <f t="shared" si="398"/>
        <v>0</v>
      </c>
      <c r="BJ720" s="115">
        <f t="shared" si="398"/>
        <v>0</v>
      </c>
      <c r="BK720" s="115">
        <f t="shared" si="398"/>
        <v>0</v>
      </c>
      <c r="BL720" s="115">
        <f t="shared" si="398"/>
        <v>0</v>
      </c>
      <c r="BM720" s="115">
        <f t="shared" si="398"/>
        <v>0</v>
      </c>
      <c r="BN720" s="115">
        <f t="shared" si="398"/>
        <v>0</v>
      </c>
      <c r="BO720" s="115">
        <f t="shared" si="398"/>
        <v>0</v>
      </c>
      <c r="BP720" s="115">
        <f t="shared" si="398"/>
        <v>0</v>
      </c>
      <c r="BQ720" s="115">
        <f t="shared" ref="BQ720:CV720" si="399">SUBTOTAL(9,BQ718:BQ719)</f>
        <v>0</v>
      </c>
      <c r="BR720" s="115">
        <f t="shared" si="399"/>
        <v>0</v>
      </c>
      <c r="BS720" s="115">
        <f t="shared" si="399"/>
        <v>0</v>
      </c>
      <c r="BT720" s="115">
        <f t="shared" si="399"/>
        <v>0</v>
      </c>
      <c r="BU720" s="115">
        <f t="shared" si="399"/>
        <v>0</v>
      </c>
      <c r="BV720" s="115">
        <f t="shared" si="399"/>
        <v>0</v>
      </c>
      <c r="BW720" s="115">
        <f t="shared" si="399"/>
        <v>0</v>
      </c>
      <c r="BX720" s="115">
        <f t="shared" si="399"/>
        <v>0</v>
      </c>
      <c r="BY720" s="115">
        <f t="shared" si="399"/>
        <v>0</v>
      </c>
      <c r="BZ720" s="115">
        <f t="shared" si="399"/>
        <v>0</v>
      </c>
      <c r="CA720" s="115">
        <f t="shared" si="399"/>
        <v>0</v>
      </c>
      <c r="CB720" s="115">
        <f t="shared" si="399"/>
        <v>0</v>
      </c>
      <c r="CC720" s="115">
        <f t="shared" si="399"/>
        <v>0</v>
      </c>
      <c r="CD720" s="115">
        <f t="shared" si="399"/>
        <v>0</v>
      </c>
      <c r="CE720" s="115">
        <f t="shared" si="399"/>
        <v>0</v>
      </c>
      <c r="CF720" s="115">
        <f t="shared" si="399"/>
        <v>0</v>
      </c>
      <c r="CG720" s="115">
        <f t="shared" si="399"/>
        <v>0</v>
      </c>
      <c r="CH720" s="115">
        <f t="shared" si="399"/>
        <v>0</v>
      </c>
      <c r="CI720" s="115">
        <f t="shared" si="399"/>
        <v>0</v>
      </c>
      <c r="CJ720" s="115">
        <f t="shared" si="399"/>
        <v>0</v>
      </c>
      <c r="CK720" s="115">
        <f t="shared" si="399"/>
        <v>0</v>
      </c>
      <c r="CL720" s="115">
        <f t="shared" si="399"/>
        <v>0</v>
      </c>
      <c r="CM720" s="115">
        <f t="shared" si="399"/>
        <v>0</v>
      </c>
      <c r="CN720" s="115">
        <f t="shared" si="399"/>
        <v>0</v>
      </c>
      <c r="CO720" s="115">
        <f t="shared" si="399"/>
        <v>0</v>
      </c>
      <c r="CP720" s="115">
        <f t="shared" si="399"/>
        <v>0</v>
      </c>
      <c r="CQ720" s="115">
        <f t="shared" si="399"/>
        <v>0</v>
      </c>
      <c r="CR720" s="115">
        <f t="shared" si="399"/>
        <v>0</v>
      </c>
      <c r="CS720" s="115">
        <f t="shared" si="399"/>
        <v>0</v>
      </c>
      <c r="CT720" s="115">
        <f t="shared" si="399"/>
        <v>0</v>
      </c>
      <c r="CU720" s="115">
        <f t="shared" si="399"/>
        <v>0</v>
      </c>
      <c r="CV720" s="115">
        <f t="shared" si="399"/>
        <v>0</v>
      </c>
      <c r="CW720" s="115">
        <f t="shared" ref="CW720:EB720" si="400">SUBTOTAL(9,CW718:CW719)</f>
        <v>0</v>
      </c>
      <c r="CX720" s="115">
        <f t="shared" si="400"/>
        <v>0</v>
      </c>
      <c r="CY720" s="115">
        <f t="shared" si="400"/>
        <v>0</v>
      </c>
      <c r="CZ720" s="115">
        <f t="shared" si="400"/>
        <v>0</v>
      </c>
      <c r="DA720" s="115">
        <f t="shared" si="400"/>
        <v>0</v>
      </c>
      <c r="DB720" s="115">
        <f t="shared" si="400"/>
        <v>0</v>
      </c>
      <c r="DC720" s="115">
        <f t="shared" si="400"/>
        <v>0</v>
      </c>
      <c r="DD720" s="115">
        <f t="shared" si="400"/>
        <v>0</v>
      </c>
      <c r="DE720" s="115">
        <f t="shared" si="400"/>
        <v>0</v>
      </c>
      <c r="DF720" s="115">
        <f t="shared" si="400"/>
        <v>0</v>
      </c>
      <c r="DG720" s="115">
        <f t="shared" si="400"/>
        <v>0</v>
      </c>
      <c r="DH720" s="115">
        <f t="shared" si="400"/>
        <v>0</v>
      </c>
      <c r="DI720" s="115">
        <f t="shared" si="400"/>
        <v>0</v>
      </c>
      <c r="DJ720" s="115">
        <f t="shared" si="400"/>
        <v>0</v>
      </c>
      <c r="DK720" s="115">
        <f t="shared" si="400"/>
        <v>0</v>
      </c>
      <c r="DL720" s="115">
        <f t="shared" si="400"/>
        <v>0</v>
      </c>
      <c r="DM720" s="115">
        <f t="shared" si="400"/>
        <v>0</v>
      </c>
      <c r="DN720" s="115">
        <f t="shared" si="400"/>
        <v>0</v>
      </c>
      <c r="DO720" s="115">
        <f t="shared" si="400"/>
        <v>0</v>
      </c>
      <c r="DP720" s="115">
        <f t="shared" si="400"/>
        <v>0</v>
      </c>
      <c r="DQ720" s="115">
        <f t="shared" si="400"/>
        <v>0</v>
      </c>
      <c r="DR720" s="115">
        <f t="shared" si="400"/>
        <v>0</v>
      </c>
      <c r="DS720" s="115">
        <f t="shared" si="400"/>
        <v>0</v>
      </c>
      <c r="DT720" s="115">
        <f t="shared" si="400"/>
        <v>0</v>
      </c>
      <c r="DU720" s="115">
        <f t="shared" si="400"/>
        <v>0</v>
      </c>
      <c r="DV720" s="115">
        <f t="shared" si="400"/>
        <v>0</v>
      </c>
      <c r="DW720" s="115">
        <f t="shared" si="400"/>
        <v>0</v>
      </c>
      <c r="DX720" s="115">
        <f t="shared" si="400"/>
        <v>0</v>
      </c>
      <c r="DY720" s="115">
        <f t="shared" si="400"/>
        <v>0</v>
      </c>
      <c r="DZ720" s="115">
        <f t="shared" si="400"/>
        <v>0</v>
      </c>
      <c r="EA720" s="115">
        <f t="shared" si="400"/>
        <v>0</v>
      </c>
      <c r="EB720" s="115">
        <f t="shared" si="400"/>
        <v>0</v>
      </c>
      <c r="EC720" s="115">
        <f t="shared" ref="EC720:FH720" si="401">SUBTOTAL(9,EC718:EC719)</f>
        <v>0</v>
      </c>
      <c r="ED720" s="115">
        <f t="shared" si="401"/>
        <v>0</v>
      </c>
      <c r="EE720" s="115">
        <f t="shared" si="401"/>
        <v>0</v>
      </c>
      <c r="EF720" s="115">
        <f t="shared" si="401"/>
        <v>0</v>
      </c>
      <c r="EG720" s="115">
        <f t="shared" si="401"/>
        <v>0</v>
      </c>
      <c r="EH720" s="115">
        <f t="shared" si="401"/>
        <v>0</v>
      </c>
      <c r="EI720" s="115">
        <f t="shared" si="401"/>
        <v>0</v>
      </c>
      <c r="EJ720" s="115">
        <f t="shared" si="401"/>
        <v>0</v>
      </c>
      <c r="EK720" s="115">
        <f t="shared" si="401"/>
        <v>0</v>
      </c>
      <c r="EL720" s="115">
        <f t="shared" si="401"/>
        <v>0</v>
      </c>
      <c r="EM720" s="115">
        <f t="shared" si="401"/>
        <v>0</v>
      </c>
      <c r="EN720" s="115">
        <f t="shared" si="401"/>
        <v>0</v>
      </c>
      <c r="EO720" s="115">
        <f t="shared" si="401"/>
        <v>0</v>
      </c>
      <c r="EP720" s="115">
        <f t="shared" si="401"/>
        <v>0</v>
      </c>
      <c r="EQ720" s="115">
        <f t="shared" si="401"/>
        <v>0</v>
      </c>
      <c r="ER720" s="115">
        <f t="shared" si="401"/>
        <v>0</v>
      </c>
      <c r="ES720" s="115">
        <f t="shared" si="401"/>
        <v>0</v>
      </c>
      <c r="ET720" s="115">
        <f t="shared" si="401"/>
        <v>0</v>
      </c>
      <c r="EU720" s="115">
        <f t="shared" si="401"/>
        <v>0</v>
      </c>
      <c r="EV720" s="115">
        <f t="shared" si="401"/>
        <v>0</v>
      </c>
      <c r="EW720" s="115">
        <f t="shared" si="401"/>
        <v>0</v>
      </c>
      <c r="EX720" s="115">
        <f t="shared" si="401"/>
        <v>0</v>
      </c>
      <c r="EY720" s="115">
        <f t="shared" si="401"/>
        <v>0</v>
      </c>
      <c r="EZ720" s="115">
        <f t="shared" si="401"/>
        <v>0</v>
      </c>
      <c r="FA720" s="115">
        <f t="shared" si="401"/>
        <v>0</v>
      </c>
      <c r="FB720" s="115">
        <f t="shared" si="401"/>
        <v>0</v>
      </c>
      <c r="FC720" s="115">
        <f t="shared" si="401"/>
        <v>0</v>
      </c>
      <c r="FD720" s="115">
        <f t="shared" si="401"/>
        <v>0</v>
      </c>
      <c r="FE720" s="115">
        <f t="shared" si="401"/>
        <v>0</v>
      </c>
      <c r="FF720" s="115">
        <f t="shared" si="401"/>
        <v>0</v>
      </c>
      <c r="FG720" s="115">
        <f t="shared" si="401"/>
        <v>0</v>
      </c>
      <c r="FH720" s="115">
        <f t="shared" si="401"/>
        <v>0</v>
      </c>
      <c r="FI720" s="115">
        <f t="shared" ref="FI720:GI720" si="402">SUBTOTAL(9,FI718:FI719)</f>
        <v>0</v>
      </c>
      <c r="FJ720" s="115">
        <f t="shared" si="402"/>
        <v>0</v>
      </c>
      <c r="FK720" s="115">
        <f t="shared" si="402"/>
        <v>0</v>
      </c>
      <c r="FL720" s="115">
        <f t="shared" si="402"/>
        <v>0</v>
      </c>
      <c r="FM720" s="115">
        <f t="shared" si="402"/>
        <v>0</v>
      </c>
      <c r="FN720" s="115">
        <f t="shared" si="402"/>
        <v>0</v>
      </c>
      <c r="FO720" s="115">
        <f t="shared" si="402"/>
        <v>0</v>
      </c>
      <c r="FP720" s="115">
        <f t="shared" si="402"/>
        <v>0</v>
      </c>
      <c r="FQ720" s="115">
        <f t="shared" si="402"/>
        <v>0</v>
      </c>
      <c r="FR720" s="115">
        <f t="shared" si="402"/>
        <v>0</v>
      </c>
      <c r="FS720" s="115">
        <f t="shared" si="402"/>
        <v>0</v>
      </c>
      <c r="FT720" s="115">
        <f t="shared" si="402"/>
        <v>0</v>
      </c>
      <c r="FU720" s="115">
        <f t="shared" si="402"/>
        <v>0</v>
      </c>
      <c r="FV720" s="115">
        <f t="shared" si="402"/>
        <v>0</v>
      </c>
      <c r="FW720" s="115">
        <f t="shared" si="402"/>
        <v>0</v>
      </c>
      <c r="FX720" s="115">
        <f t="shared" si="402"/>
        <v>0</v>
      </c>
      <c r="FY720" s="115">
        <f t="shared" si="402"/>
        <v>0</v>
      </c>
      <c r="FZ720" s="115">
        <f t="shared" si="402"/>
        <v>0</v>
      </c>
      <c r="GA720" s="115">
        <f t="shared" si="402"/>
        <v>0</v>
      </c>
      <c r="GB720" s="115">
        <f t="shared" si="402"/>
        <v>0</v>
      </c>
      <c r="GC720" s="115">
        <f t="shared" si="402"/>
        <v>0</v>
      </c>
      <c r="GD720" s="115">
        <f t="shared" si="402"/>
        <v>0</v>
      </c>
      <c r="GE720" s="115">
        <f t="shared" si="402"/>
        <v>0</v>
      </c>
      <c r="GF720" s="115">
        <f t="shared" si="402"/>
        <v>0</v>
      </c>
      <c r="GG720" s="115">
        <f t="shared" si="402"/>
        <v>0</v>
      </c>
      <c r="GH720" s="115">
        <f t="shared" si="402"/>
        <v>0</v>
      </c>
      <c r="GI720" s="115">
        <f t="shared" si="402"/>
        <v>233.85</v>
      </c>
    </row>
    <row r="721" spans="1:191" ht="10.5" thickTop="1"/>
    <row r="722" spans="1:191" ht="11" thickBot="1">
      <c r="A722" s="10" t="s">
        <v>704</v>
      </c>
      <c r="B722" s="725" t="s">
        <v>706</v>
      </c>
      <c r="C722" s="725"/>
      <c r="D722" s="725"/>
      <c r="E722" s="115">
        <f t="shared" ref="E722:AJ722" si="403">SUBTOTAL(9,E717:E721)</f>
        <v>0</v>
      </c>
      <c r="F722" s="115">
        <f t="shared" si="403"/>
        <v>0</v>
      </c>
      <c r="G722" s="115">
        <f t="shared" si="403"/>
        <v>0</v>
      </c>
      <c r="H722" s="115">
        <f t="shared" si="403"/>
        <v>0</v>
      </c>
      <c r="I722" s="115">
        <f t="shared" si="403"/>
        <v>0</v>
      </c>
      <c r="J722" s="115">
        <f t="shared" si="403"/>
        <v>0</v>
      </c>
      <c r="K722" s="115">
        <f t="shared" si="403"/>
        <v>0</v>
      </c>
      <c r="L722" s="115">
        <f t="shared" si="403"/>
        <v>0</v>
      </c>
      <c r="M722" s="115">
        <f t="shared" si="403"/>
        <v>0</v>
      </c>
      <c r="N722" s="115">
        <f t="shared" si="403"/>
        <v>0</v>
      </c>
      <c r="O722" s="115">
        <f t="shared" si="403"/>
        <v>0</v>
      </c>
      <c r="P722" s="115">
        <f t="shared" si="403"/>
        <v>0</v>
      </c>
      <c r="Q722" s="115">
        <f t="shared" si="403"/>
        <v>0</v>
      </c>
      <c r="R722" s="115">
        <f t="shared" si="403"/>
        <v>0</v>
      </c>
      <c r="S722" s="115">
        <f t="shared" si="403"/>
        <v>0</v>
      </c>
      <c r="T722" s="115">
        <f t="shared" si="403"/>
        <v>0</v>
      </c>
      <c r="U722" s="115">
        <f t="shared" si="403"/>
        <v>0</v>
      </c>
      <c r="V722" s="115">
        <f t="shared" si="403"/>
        <v>0</v>
      </c>
      <c r="W722" s="115">
        <f t="shared" si="403"/>
        <v>0</v>
      </c>
      <c r="X722" s="115">
        <f t="shared" si="403"/>
        <v>0</v>
      </c>
      <c r="Y722" s="115">
        <f t="shared" si="403"/>
        <v>0</v>
      </c>
      <c r="Z722" s="115">
        <f t="shared" si="403"/>
        <v>0</v>
      </c>
      <c r="AA722" s="115">
        <f t="shared" si="403"/>
        <v>0</v>
      </c>
      <c r="AB722" s="115">
        <f t="shared" si="403"/>
        <v>0</v>
      </c>
      <c r="AC722" s="115">
        <f t="shared" si="403"/>
        <v>0</v>
      </c>
      <c r="AD722" s="115">
        <f t="shared" si="403"/>
        <v>0</v>
      </c>
      <c r="AE722" s="115">
        <f t="shared" si="403"/>
        <v>0</v>
      </c>
      <c r="AF722" s="115">
        <f t="shared" si="403"/>
        <v>0</v>
      </c>
      <c r="AG722" s="115">
        <f t="shared" si="403"/>
        <v>233.85</v>
      </c>
      <c r="AH722" s="115">
        <f t="shared" si="403"/>
        <v>0</v>
      </c>
      <c r="AI722" s="115">
        <f t="shared" si="403"/>
        <v>0</v>
      </c>
      <c r="AJ722" s="115">
        <f t="shared" si="403"/>
        <v>0</v>
      </c>
      <c r="AK722" s="115">
        <f t="shared" ref="AK722:BP722" si="404">SUBTOTAL(9,AK717:AK721)</f>
        <v>0</v>
      </c>
      <c r="AL722" s="115">
        <f t="shared" si="404"/>
        <v>0</v>
      </c>
      <c r="AM722" s="115">
        <f t="shared" si="404"/>
        <v>0</v>
      </c>
      <c r="AN722" s="115">
        <f t="shared" si="404"/>
        <v>0</v>
      </c>
      <c r="AO722" s="115">
        <f t="shared" si="404"/>
        <v>0</v>
      </c>
      <c r="AP722" s="115">
        <f t="shared" si="404"/>
        <v>0</v>
      </c>
      <c r="AQ722" s="115">
        <f t="shared" si="404"/>
        <v>0</v>
      </c>
      <c r="AR722" s="115">
        <f t="shared" si="404"/>
        <v>0</v>
      </c>
      <c r="AS722" s="115">
        <f t="shared" si="404"/>
        <v>0</v>
      </c>
      <c r="AT722" s="115">
        <f t="shared" si="404"/>
        <v>0</v>
      </c>
      <c r="AU722" s="115">
        <f t="shared" si="404"/>
        <v>0</v>
      </c>
      <c r="AV722" s="115">
        <f t="shared" si="404"/>
        <v>0</v>
      </c>
      <c r="AW722" s="115">
        <f t="shared" si="404"/>
        <v>0</v>
      </c>
      <c r="AX722" s="115">
        <f t="shared" si="404"/>
        <v>0</v>
      </c>
      <c r="AY722" s="115">
        <f t="shared" si="404"/>
        <v>0</v>
      </c>
      <c r="AZ722" s="115">
        <f t="shared" si="404"/>
        <v>0</v>
      </c>
      <c r="BA722" s="115">
        <f t="shared" si="404"/>
        <v>0</v>
      </c>
      <c r="BB722" s="115">
        <f t="shared" si="404"/>
        <v>0</v>
      </c>
      <c r="BC722" s="115">
        <f t="shared" si="404"/>
        <v>0</v>
      </c>
      <c r="BD722" s="115">
        <f t="shared" si="404"/>
        <v>0</v>
      </c>
      <c r="BE722" s="115">
        <f t="shared" si="404"/>
        <v>0</v>
      </c>
      <c r="BF722" s="115">
        <f t="shared" si="404"/>
        <v>0</v>
      </c>
      <c r="BG722" s="115">
        <f t="shared" si="404"/>
        <v>0</v>
      </c>
      <c r="BH722" s="115">
        <f t="shared" si="404"/>
        <v>0</v>
      </c>
      <c r="BI722" s="115">
        <f t="shared" si="404"/>
        <v>0</v>
      </c>
      <c r="BJ722" s="115">
        <f t="shared" si="404"/>
        <v>0</v>
      </c>
      <c r="BK722" s="115">
        <f t="shared" si="404"/>
        <v>0</v>
      </c>
      <c r="BL722" s="115">
        <f t="shared" si="404"/>
        <v>0</v>
      </c>
      <c r="BM722" s="115">
        <f t="shared" si="404"/>
        <v>0</v>
      </c>
      <c r="BN722" s="115">
        <f t="shared" si="404"/>
        <v>0</v>
      </c>
      <c r="BO722" s="115">
        <f t="shared" si="404"/>
        <v>0</v>
      </c>
      <c r="BP722" s="115">
        <f t="shared" si="404"/>
        <v>0</v>
      </c>
      <c r="BQ722" s="115">
        <f t="shared" ref="BQ722:CV722" si="405">SUBTOTAL(9,BQ717:BQ721)</f>
        <v>0</v>
      </c>
      <c r="BR722" s="115">
        <f t="shared" si="405"/>
        <v>0</v>
      </c>
      <c r="BS722" s="115">
        <f t="shared" si="405"/>
        <v>0</v>
      </c>
      <c r="BT722" s="115">
        <f t="shared" si="405"/>
        <v>0</v>
      </c>
      <c r="BU722" s="115">
        <f t="shared" si="405"/>
        <v>0</v>
      </c>
      <c r="BV722" s="115">
        <f t="shared" si="405"/>
        <v>0</v>
      </c>
      <c r="BW722" s="115">
        <f t="shared" si="405"/>
        <v>0</v>
      </c>
      <c r="BX722" s="115">
        <f t="shared" si="405"/>
        <v>0</v>
      </c>
      <c r="BY722" s="115">
        <f t="shared" si="405"/>
        <v>0</v>
      </c>
      <c r="BZ722" s="115">
        <f t="shared" si="405"/>
        <v>0</v>
      </c>
      <c r="CA722" s="115">
        <f t="shared" si="405"/>
        <v>0</v>
      </c>
      <c r="CB722" s="115">
        <f t="shared" si="405"/>
        <v>0</v>
      </c>
      <c r="CC722" s="115">
        <f t="shared" si="405"/>
        <v>0</v>
      </c>
      <c r="CD722" s="115">
        <f t="shared" si="405"/>
        <v>0</v>
      </c>
      <c r="CE722" s="115">
        <f t="shared" si="405"/>
        <v>0</v>
      </c>
      <c r="CF722" s="115">
        <f t="shared" si="405"/>
        <v>0</v>
      </c>
      <c r="CG722" s="115">
        <f t="shared" si="405"/>
        <v>0</v>
      </c>
      <c r="CH722" s="115">
        <f t="shared" si="405"/>
        <v>0</v>
      </c>
      <c r="CI722" s="115">
        <f t="shared" si="405"/>
        <v>0</v>
      </c>
      <c r="CJ722" s="115">
        <f t="shared" si="405"/>
        <v>0</v>
      </c>
      <c r="CK722" s="115">
        <f t="shared" si="405"/>
        <v>0</v>
      </c>
      <c r="CL722" s="115">
        <f t="shared" si="405"/>
        <v>0</v>
      </c>
      <c r="CM722" s="115">
        <f t="shared" si="405"/>
        <v>0</v>
      </c>
      <c r="CN722" s="115">
        <f t="shared" si="405"/>
        <v>0</v>
      </c>
      <c r="CO722" s="115">
        <f t="shared" si="405"/>
        <v>0</v>
      </c>
      <c r="CP722" s="115">
        <f t="shared" si="405"/>
        <v>0</v>
      </c>
      <c r="CQ722" s="115">
        <f t="shared" si="405"/>
        <v>0</v>
      </c>
      <c r="CR722" s="115">
        <f t="shared" si="405"/>
        <v>0</v>
      </c>
      <c r="CS722" s="115">
        <f t="shared" si="405"/>
        <v>0</v>
      </c>
      <c r="CT722" s="115">
        <f t="shared" si="405"/>
        <v>0</v>
      </c>
      <c r="CU722" s="115">
        <f t="shared" si="405"/>
        <v>0</v>
      </c>
      <c r="CV722" s="115">
        <f t="shared" si="405"/>
        <v>0</v>
      </c>
      <c r="CW722" s="115">
        <f t="shared" ref="CW722:EB722" si="406">SUBTOTAL(9,CW717:CW721)</f>
        <v>0</v>
      </c>
      <c r="CX722" s="115">
        <f t="shared" si="406"/>
        <v>0</v>
      </c>
      <c r="CY722" s="115">
        <f t="shared" si="406"/>
        <v>0</v>
      </c>
      <c r="CZ722" s="115">
        <f t="shared" si="406"/>
        <v>0</v>
      </c>
      <c r="DA722" s="115">
        <f t="shared" si="406"/>
        <v>0</v>
      </c>
      <c r="DB722" s="115">
        <f t="shared" si="406"/>
        <v>0</v>
      </c>
      <c r="DC722" s="115">
        <f t="shared" si="406"/>
        <v>0</v>
      </c>
      <c r="DD722" s="115">
        <f t="shared" si="406"/>
        <v>0</v>
      </c>
      <c r="DE722" s="115">
        <f t="shared" si="406"/>
        <v>0</v>
      </c>
      <c r="DF722" s="115">
        <f t="shared" si="406"/>
        <v>0</v>
      </c>
      <c r="DG722" s="115">
        <f t="shared" si="406"/>
        <v>0</v>
      </c>
      <c r="DH722" s="115">
        <f t="shared" si="406"/>
        <v>0</v>
      </c>
      <c r="DI722" s="115">
        <f t="shared" si="406"/>
        <v>0</v>
      </c>
      <c r="DJ722" s="115">
        <f t="shared" si="406"/>
        <v>0</v>
      </c>
      <c r="DK722" s="115">
        <f t="shared" si="406"/>
        <v>0</v>
      </c>
      <c r="DL722" s="115">
        <f t="shared" si="406"/>
        <v>0</v>
      </c>
      <c r="DM722" s="115">
        <f t="shared" si="406"/>
        <v>0</v>
      </c>
      <c r="DN722" s="115">
        <f t="shared" si="406"/>
        <v>0</v>
      </c>
      <c r="DO722" s="115">
        <f t="shared" si="406"/>
        <v>0</v>
      </c>
      <c r="DP722" s="115">
        <f t="shared" si="406"/>
        <v>0</v>
      </c>
      <c r="DQ722" s="115">
        <f t="shared" si="406"/>
        <v>0</v>
      </c>
      <c r="DR722" s="115">
        <f t="shared" si="406"/>
        <v>0</v>
      </c>
      <c r="DS722" s="115">
        <f t="shared" si="406"/>
        <v>0</v>
      </c>
      <c r="DT722" s="115">
        <f t="shared" si="406"/>
        <v>0</v>
      </c>
      <c r="DU722" s="115">
        <f t="shared" si="406"/>
        <v>0</v>
      </c>
      <c r="DV722" s="115">
        <f t="shared" si="406"/>
        <v>0</v>
      </c>
      <c r="DW722" s="115">
        <f t="shared" si="406"/>
        <v>0</v>
      </c>
      <c r="DX722" s="115">
        <f t="shared" si="406"/>
        <v>0</v>
      </c>
      <c r="DY722" s="115">
        <f t="shared" si="406"/>
        <v>0</v>
      </c>
      <c r="DZ722" s="115">
        <f t="shared" si="406"/>
        <v>0</v>
      </c>
      <c r="EA722" s="115">
        <f t="shared" si="406"/>
        <v>0</v>
      </c>
      <c r="EB722" s="115">
        <f t="shared" si="406"/>
        <v>0</v>
      </c>
      <c r="EC722" s="115">
        <f t="shared" ref="EC722:FH722" si="407">SUBTOTAL(9,EC717:EC721)</f>
        <v>0</v>
      </c>
      <c r="ED722" s="115">
        <f t="shared" si="407"/>
        <v>0</v>
      </c>
      <c r="EE722" s="115">
        <f t="shared" si="407"/>
        <v>0</v>
      </c>
      <c r="EF722" s="115">
        <f t="shared" si="407"/>
        <v>0</v>
      </c>
      <c r="EG722" s="115">
        <f t="shared" si="407"/>
        <v>0</v>
      </c>
      <c r="EH722" s="115">
        <f t="shared" si="407"/>
        <v>0</v>
      </c>
      <c r="EI722" s="115">
        <f t="shared" si="407"/>
        <v>0</v>
      </c>
      <c r="EJ722" s="115">
        <f t="shared" si="407"/>
        <v>0</v>
      </c>
      <c r="EK722" s="115">
        <f t="shared" si="407"/>
        <v>0</v>
      </c>
      <c r="EL722" s="115">
        <f t="shared" si="407"/>
        <v>0</v>
      </c>
      <c r="EM722" s="115">
        <f t="shared" si="407"/>
        <v>0</v>
      </c>
      <c r="EN722" s="115">
        <f t="shared" si="407"/>
        <v>0</v>
      </c>
      <c r="EO722" s="115">
        <f t="shared" si="407"/>
        <v>0</v>
      </c>
      <c r="EP722" s="115">
        <f t="shared" si="407"/>
        <v>0</v>
      </c>
      <c r="EQ722" s="115">
        <f t="shared" si="407"/>
        <v>0</v>
      </c>
      <c r="ER722" s="115">
        <f t="shared" si="407"/>
        <v>0</v>
      </c>
      <c r="ES722" s="115">
        <f t="shared" si="407"/>
        <v>0</v>
      </c>
      <c r="ET722" s="115">
        <f t="shared" si="407"/>
        <v>0</v>
      </c>
      <c r="EU722" s="115">
        <f t="shared" si="407"/>
        <v>0</v>
      </c>
      <c r="EV722" s="115">
        <f t="shared" si="407"/>
        <v>0</v>
      </c>
      <c r="EW722" s="115">
        <f t="shared" si="407"/>
        <v>0</v>
      </c>
      <c r="EX722" s="115">
        <f t="shared" si="407"/>
        <v>0</v>
      </c>
      <c r="EY722" s="115">
        <f t="shared" si="407"/>
        <v>0</v>
      </c>
      <c r="EZ722" s="115">
        <f t="shared" si="407"/>
        <v>0</v>
      </c>
      <c r="FA722" s="115">
        <f t="shared" si="407"/>
        <v>0</v>
      </c>
      <c r="FB722" s="115">
        <f t="shared" si="407"/>
        <v>0</v>
      </c>
      <c r="FC722" s="115">
        <f t="shared" si="407"/>
        <v>0</v>
      </c>
      <c r="FD722" s="115">
        <f t="shared" si="407"/>
        <v>0</v>
      </c>
      <c r="FE722" s="115">
        <f t="shared" si="407"/>
        <v>0</v>
      </c>
      <c r="FF722" s="115">
        <f t="shared" si="407"/>
        <v>0</v>
      </c>
      <c r="FG722" s="115">
        <f t="shared" si="407"/>
        <v>0</v>
      </c>
      <c r="FH722" s="115">
        <f t="shared" si="407"/>
        <v>0</v>
      </c>
      <c r="FI722" s="115">
        <f t="shared" ref="FI722:GI722" si="408">SUBTOTAL(9,FI717:FI721)</f>
        <v>0</v>
      </c>
      <c r="FJ722" s="115">
        <f t="shared" si="408"/>
        <v>0</v>
      </c>
      <c r="FK722" s="115">
        <f t="shared" si="408"/>
        <v>0</v>
      </c>
      <c r="FL722" s="115">
        <f t="shared" si="408"/>
        <v>0</v>
      </c>
      <c r="FM722" s="115">
        <f t="shared" si="408"/>
        <v>0</v>
      </c>
      <c r="FN722" s="115">
        <f t="shared" si="408"/>
        <v>0</v>
      </c>
      <c r="FO722" s="115">
        <f t="shared" si="408"/>
        <v>0</v>
      </c>
      <c r="FP722" s="115">
        <f t="shared" si="408"/>
        <v>0</v>
      </c>
      <c r="FQ722" s="115">
        <f t="shared" si="408"/>
        <v>0</v>
      </c>
      <c r="FR722" s="115">
        <f t="shared" si="408"/>
        <v>0</v>
      </c>
      <c r="FS722" s="115">
        <f t="shared" si="408"/>
        <v>0</v>
      </c>
      <c r="FT722" s="115">
        <f t="shared" si="408"/>
        <v>0</v>
      </c>
      <c r="FU722" s="115">
        <f t="shared" si="408"/>
        <v>0</v>
      </c>
      <c r="FV722" s="115">
        <f t="shared" si="408"/>
        <v>0</v>
      </c>
      <c r="FW722" s="115">
        <f t="shared" si="408"/>
        <v>0</v>
      </c>
      <c r="FX722" s="115">
        <f t="shared" si="408"/>
        <v>0</v>
      </c>
      <c r="FY722" s="115">
        <f t="shared" si="408"/>
        <v>0</v>
      </c>
      <c r="FZ722" s="115">
        <f t="shared" si="408"/>
        <v>0</v>
      </c>
      <c r="GA722" s="115">
        <f t="shared" si="408"/>
        <v>0</v>
      </c>
      <c r="GB722" s="115">
        <f t="shared" si="408"/>
        <v>0</v>
      </c>
      <c r="GC722" s="115">
        <f t="shared" si="408"/>
        <v>0</v>
      </c>
      <c r="GD722" s="115">
        <f t="shared" si="408"/>
        <v>0</v>
      </c>
      <c r="GE722" s="115">
        <f t="shared" si="408"/>
        <v>0</v>
      </c>
      <c r="GF722" s="115">
        <f t="shared" si="408"/>
        <v>0</v>
      </c>
      <c r="GG722" s="115">
        <f t="shared" si="408"/>
        <v>0</v>
      </c>
      <c r="GH722" s="115">
        <f t="shared" si="408"/>
        <v>0</v>
      </c>
      <c r="GI722" s="115">
        <f t="shared" si="408"/>
        <v>233.85</v>
      </c>
    </row>
    <row r="723" spans="1:191" ht="10.5" thickTop="1"/>
    <row r="724" spans="1:191" ht="11" thickBot="1">
      <c r="A724" s="10" t="s">
        <v>663</v>
      </c>
      <c r="B724" s="725" t="s">
        <v>707</v>
      </c>
      <c r="C724" s="725"/>
      <c r="D724" s="725"/>
      <c r="E724" s="115">
        <f t="shared" ref="E724:AJ724" si="409">SUBTOTAL(9,E573:E723)</f>
        <v>201726.56999999998</v>
      </c>
      <c r="F724" s="115">
        <f t="shared" si="409"/>
        <v>616149.52</v>
      </c>
      <c r="G724" s="115">
        <f t="shared" si="409"/>
        <v>458637.88</v>
      </c>
      <c r="H724" s="115">
        <f t="shared" si="409"/>
        <v>6769633.2400000002</v>
      </c>
      <c r="I724" s="115">
        <f t="shared" si="409"/>
        <v>203922387.98000002</v>
      </c>
      <c r="J724" s="115">
        <f t="shared" si="409"/>
        <v>700399.69</v>
      </c>
      <c r="K724" s="115">
        <f t="shared" si="409"/>
        <v>166375.5</v>
      </c>
      <c r="L724" s="115">
        <f t="shared" si="409"/>
        <v>156532.47999999998</v>
      </c>
      <c r="M724" s="115">
        <f t="shared" si="409"/>
        <v>133261</v>
      </c>
      <c r="N724" s="115">
        <f t="shared" si="409"/>
        <v>593565.61</v>
      </c>
      <c r="O724" s="115">
        <f t="shared" si="409"/>
        <v>70897.41</v>
      </c>
      <c r="P724" s="115">
        <f t="shared" si="409"/>
        <v>48092.5</v>
      </c>
      <c r="Q724" s="115">
        <f t="shared" si="409"/>
        <v>11863597.539999999</v>
      </c>
      <c r="R724" s="115">
        <f t="shared" si="409"/>
        <v>425301.82999999996</v>
      </c>
      <c r="S724" s="115">
        <f t="shared" si="409"/>
        <v>1155626.24</v>
      </c>
      <c r="T724" s="115">
        <f t="shared" si="409"/>
        <v>1406373.51</v>
      </c>
      <c r="U724" s="115">
        <f t="shared" si="409"/>
        <v>5535277.25</v>
      </c>
      <c r="V724" s="115">
        <f t="shared" si="409"/>
        <v>3467046.27</v>
      </c>
      <c r="W724" s="115">
        <f t="shared" si="409"/>
        <v>1691930.71</v>
      </c>
      <c r="X724" s="115">
        <f t="shared" si="409"/>
        <v>15199938.390000001</v>
      </c>
      <c r="Y724" s="115">
        <f t="shared" si="409"/>
        <v>131552.88</v>
      </c>
      <c r="Z724" s="115">
        <f t="shared" si="409"/>
        <v>2282253.98</v>
      </c>
      <c r="AA724" s="115">
        <f t="shared" si="409"/>
        <v>412360.29000000004</v>
      </c>
      <c r="AB724" s="115">
        <f t="shared" si="409"/>
        <v>1375170.25</v>
      </c>
      <c r="AC724" s="115">
        <f t="shared" si="409"/>
        <v>839012.9700000002</v>
      </c>
      <c r="AD724" s="115">
        <f t="shared" si="409"/>
        <v>4606128.0600000005</v>
      </c>
      <c r="AE724" s="115">
        <f t="shared" si="409"/>
        <v>500210.63</v>
      </c>
      <c r="AF724" s="115">
        <f t="shared" si="409"/>
        <v>7443504.1299999999</v>
      </c>
      <c r="AG724" s="115">
        <f t="shared" si="409"/>
        <v>4252307.93</v>
      </c>
      <c r="AH724" s="115">
        <f t="shared" si="409"/>
        <v>343971.89</v>
      </c>
      <c r="AI724" s="115">
        <f t="shared" si="409"/>
        <v>127999.44</v>
      </c>
      <c r="AJ724" s="115">
        <f t="shared" si="409"/>
        <v>1224223.0399999998</v>
      </c>
      <c r="AK724" s="115">
        <f t="shared" ref="AK724:BP724" si="410">SUBTOTAL(9,AK573:AK723)</f>
        <v>1638513.62</v>
      </c>
      <c r="AL724" s="115">
        <f t="shared" si="410"/>
        <v>27527.45</v>
      </c>
      <c r="AM724" s="115">
        <f t="shared" si="410"/>
        <v>1923824.27</v>
      </c>
      <c r="AN724" s="115">
        <f t="shared" si="410"/>
        <v>423776.54</v>
      </c>
      <c r="AO724" s="115">
        <f t="shared" si="410"/>
        <v>631169.61999999988</v>
      </c>
      <c r="AP724" s="115">
        <f t="shared" si="410"/>
        <v>248170.69</v>
      </c>
      <c r="AQ724" s="115">
        <f t="shared" si="410"/>
        <v>19050.5</v>
      </c>
      <c r="AR724" s="115">
        <f t="shared" si="410"/>
        <v>656399.26</v>
      </c>
      <c r="AS724" s="115">
        <f t="shared" si="410"/>
        <v>113539.36</v>
      </c>
      <c r="AT724" s="115">
        <f t="shared" si="410"/>
        <v>966494.42</v>
      </c>
      <c r="AU724" s="115">
        <f t="shared" si="410"/>
        <v>250970.73</v>
      </c>
      <c r="AV724" s="115">
        <f t="shared" si="410"/>
        <v>424953.82</v>
      </c>
      <c r="AW724" s="115">
        <f t="shared" si="410"/>
        <v>8247177.6500000004</v>
      </c>
      <c r="AX724" s="115">
        <f t="shared" si="410"/>
        <v>271536.33999999997</v>
      </c>
      <c r="AY724" s="115">
        <f t="shared" si="410"/>
        <v>19490275.899999999</v>
      </c>
      <c r="AZ724" s="115">
        <f t="shared" si="410"/>
        <v>45098.369999999995</v>
      </c>
      <c r="BA724" s="115">
        <f t="shared" si="410"/>
        <v>149884.29999999999</v>
      </c>
      <c r="BB724" s="115">
        <f t="shared" si="410"/>
        <v>15141500.930000002</v>
      </c>
      <c r="BC724" s="115">
        <f t="shared" si="410"/>
        <v>8665538.9099999983</v>
      </c>
      <c r="BD724" s="115">
        <f t="shared" si="410"/>
        <v>292115.62</v>
      </c>
      <c r="BE724" s="115">
        <f t="shared" si="410"/>
        <v>177634.62</v>
      </c>
      <c r="BF724" s="115">
        <f t="shared" si="410"/>
        <v>747484.19</v>
      </c>
      <c r="BG724" s="115">
        <f t="shared" si="410"/>
        <v>675950.16</v>
      </c>
      <c r="BH724" s="115">
        <f t="shared" si="410"/>
        <v>935991.99</v>
      </c>
      <c r="BI724" s="115">
        <f t="shared" si="410"/>
        <v>286323.68</v>
      </c>
      <c r="BJ724" s="115">
        <f t="shared" si="410"/>
        <v>9632212.4700000007</v>
      </c>
      <c r="BK724" s="115">
        <f t="shared" si="410"/>
        <v>492900.07999999996</v>
      </c>
      <c r="BL724" s="115">
        <f t="shared" si="410"/>
        <v>694982.16999999993</v>
      </c>
      <c r="BM724" s="115">
        <f t="shared" si="410"/>
        <v>60285.96</v>
      </c>
      <c r="BN724" s="115">
        <f t="shared" si="410"/>
        <v>147644</v>
      </c>
      <c r="BO724" s="115">
        <f t="shared" si="410"/>
        <v>3332639.5</v>
      </c>
      <c r="BP724" s="115">
        <f t="shared" si="410"/>
        <v>457716.33999999997</v>
      </c>
      <c r="BQ724" s="115">
        <f t="shared" ref="BQ724:CV724" si="411">SUBTOTAL(9,BQ573:BQ723)</f>
        <v>193514.5</v>
      </c>
      <c r="BR724" s="115">
        <f t="shared" si="411"/>
        <v>236550.66999999998</v>
      </c>
      <c r="BS724" s="115">
        <f t="shared" si="411"/>
        <v>657465.93999999994</v>
      </c>
      <c r="BT724" s="115">
        <f t="shared" si="411"/>
        <v>51988.45</v>
      </c>
      <c r="BU724" s="115">
        <f t="shared" si="411"/>
        <v>98172.15</v>
      </c>
      <c r="BV724" s="115">
        <f t="shared" si="411"/>
        <v>34466899.700000003</v>
      </c>
      <c r="BW724" s="115">
        <f t="shared" si="411"/>
        <v>197807.01</v>
      </c>
      <c r="BX724" s="115">
        <f t="shared" si="411"/>
        <v>3055648.58</v>
      </c>
      <c r="BY724" s="115">
        <f t="shared" si="411"/>
        <v>139026.00999999998</v>
      </c>
      <c r="BZ724" s="115">
        <f t="shared" si="411"/>
        <v>281927.46000000002</v>
      </c>
      <c r="CA724" s="115">
        <f t="shared" si="411"/>
        <v>9385581.3200000003</v>
      </c>
      <c r="CB724" s="115">
        <f t="shared" si="411"/>
        <v>12827226.319999998</v>
      </c>
      <c r="CC724" s="115">
        <f t="shared" si="411"/>
        <v>952587.50000000012</v>
      </c>
      <c r="CD724" s="115">
        <f t="shared" si="411"/>
        <v>2801799.3499999996</v>
      </c>
      <c r="CE724" s="115">
        <f t="shared" si="411"/>
        <v>133412.25</v>
      </c>
      <c r="CF724" s="115">
        <f t="shared" si="411"/>
        <v>377017.5</v>
      </c>
      <c r="CG724" s="115">
        <f t="shared" si="411"/>
        <v>70218.19</v>
      </c>
      <c r="CH724" s="115">
        <f t="shared" si="411"/>
        <v>860732.37</v>
      </c>
      <c r="CI724" s="115">
        <f t="shared" si="411"/>
        <v>501284.67</v>
      </c>
      <c r="CJ724" s="115">
        <f t="shared" si="411"/>
        <v>64690.46</v>
      </c>
      <c r="CK724" s="115">
        <f t="shared" si="411"/>
        <v>439807.19000000006</v>
      </c>
      <c r="CL724" s="115">
        <f t="shared" si="411"/>
        <v>1151792.6099999999</v>
      </c>
      <c r="CM724" s="115">
        <f t="shared" si="411"/>
        <v>991215.79</v>
      </c>
      <c r="CN724" s="115">
        <f t="shared" si="411"/>
        <v>771367.47</v>
      </c>
      <c r="CO724" s="115">
        <f t="shared" si="411"/>
        <v>285910.13</v>
      </c>
      <c r="CP724" s="115">
        <f t="shared" si="411"/>
        <v>6011132.3999999994</v>
      </c>
      <c r="CQ724" s="115">
        <f t="shared" si="411"/>
        <v>241646.46</v>
      </c>
      <c r="CR724" s="115">
        <f t="shared" si="411"/>
        <v>142229.53999999998</v>
      </c>
      <c r="CS724" s="115">
        <f t="shared" si="411"/>
        <v>541219.5199999999</v>
      </c>
      <c r="CT724" s="115">
        <f t="shared" si="411"/>
        <v>297290.08</v>
      </c>
      <c r="CU724" s="115">
        <f t="shared" si="411"/>
        <v>70196</v>
      </c>
      <c r="CV724" s="115">
        <f t="shared" si="411"/>
        <v>576436.63</v>
      </c>
      <c r="CW724" s="115">
        <f t="shared" ref="CW724:EB724" si="412">SUBTOTAL(9,CW573:CW723)</f>
        <v>644235.73</v>
      </c>
      <c r="CX724" s="115">
        <f t="shared" si="412"/>
        <v>362807</v>
      </c>
      <c r="CY724" s="115">
        <f t="shared" si="412"/>
        <v>131524.28</v>
      </c>
      <c r="CZ724" s="115">
        <f t="shared" si="412"/>
        <v>1024949.39</v>
      </c>
      <c r="DA724" s="115">
        <f t="shared" si="412"/>
        <v>2851274.0199999996</v>
      </c>
      <c r="DB724" s="115">
        <f t="shared" si="412"/>
        <v>189297.13</v>
      </c>
      <c r="DC724" s="115">
        <f t="shared" si="412"/>
        <v>716692.56</v>
      </c>
      <c r="DD724" s="115">
        <f t="shared" si="412"/>
        <v>379991.23000000004</v>
      </c>
      <c r="DE724" s="115">
        <f t="shared" si="412"/>
        <v>81258</v>
      </c>
      <c r="DF724" s="115">
        <f t="shared" si="412"/>
        <v>89971.38</v>
      </c>
      <c r="DG724" s="115">
        <f t="shared" si="412"/>
        <v>20336852.760000002</v>
      </c>
      <c r="DH724" s="115">
        <f t="shared" si="412"/>
        <v>10162422.120000001</v>
      </c>
      <c r="DI724" s="115">
        <f t="shared" si="412"/>
        <v>533985.75000000012</v>
      </c>
      <c r="DJ724" s="115">
        <f t="shared" si="412"/>
        <v>1482545.8</v>
      </c>
      <c r="DK724" s="115">
        <f t="shared" si="412"/>
        <v>74693.58</v>
      </c>
      <c r="DL724" s="115">
        <f t="shared" si="412"/>
        <v>60347</v>
      </c>
      <c r="DM724" s="115">
        <f t="shared" si="412"/>
        <v>20846610.969999999</v>
      </c>
      <c r="DN724" s="115">
        <f t="shared" si="412"/>
        <v>291215.98</v>
      </c>
      <c r="DO724" s="115">
        <f t="shared" si="412"/>
        <v>531691.92000000004</v>
      </c>
      <c r="DP724" s="115">
        <f t="shared" si="412"/>
        <v>6938152.5800000001</v>
      </c>
      <c r="DQ724" s="115">
        <f t="shared" si="412"/>
        <v>36813</v>
      </c>
      <c r="DR724" s="115">
        <f t="shared" si="412"/>
        <v>1372627.01</v>
      </c>
      <c r="DS724" s="115">
        <f t="shared" si="412"/>
        <v>252296.17</v>
      </c>
      <c r="DT724" s="115">
        <f t="shared" si="412"/>
        <v>206332.35</v>
      </c>
      <c r="DU724" s="115">
        <f t="shared" si="412"/>
        <v>480005.22</v>
      </c>
      <c r="DV724" s="115">
        <f t="shared" si="412"/>
        <v>113183.28</v>
      </c>
      <c r="DW724" s="115">
        <f t="shared" si="412"/>
        <v>73625</v>
      </c>
      <c r="DX724" s="115">
        <f t="shared" si="412"/>
        <v>516414.06</v>
      </c>
      <c r="DY724" s="115">
        <f t="shared" si="412"/>
        <v>2328519.54</v>
      </c>
      <c r="DZ724" s="115">
        <f t="shared" si="412"/>
        <v>321041.84999999998</v>
      </c>
      <c r="EA724" s="115">
        <f t="shared" si="412"/>
        <v>257309.65999999997</v>
      </c>
      <c r="EB724" s="115">
        <f t="shared" si="412"/>
        <v>126502</v>
      </c>
      <c r="EC724" s="115">
        <f t="shared" ref="EC724:FH724" si="413">SUBTOTAL(9,EC573:EC723)</f>
        <v>247468.68</v>
      </c>
      <c r="ED724" s="115">
        <f t="shared" si="413"/>
        <v>264087.42</v>
      </c>
      <c r="EE724" s="115">
        <f t="shared" si="413"/>
        <v>1229967.3700000001</v>
      </c>
      <c r="EF724" s="115">
        <f t="shared" si="413"/>
        <v>198184.35</v>
      </c>
      <c r="EG724" s="115">
        <f t="shared" si="413"/>
        <v>480751.79</v>
      </c>
      <c r="EH724" s="115">
        <f t="shared" si="413"/>
        <v>764721.17999999993</v>
      </c>
      <c r="EI724" s="115">
        <f t="shared" si="413"/>
        <v>1388222.5399999998</v>
      </c>
      <c r="EJ724" s="115">
        <f t="shared" si="413"/>
        <v>373201.13</v>
      </c>
      <c r="EK724" s="115">
        <f t="shared" si="413"/>
        <v>1954493.12</v>
      </c>
      <c r="EL724" s="115">
        <f t="shared" si="413"/>
        <v>1282915.6000000001</v>
      </c>
      <c r="EM724" s="115">
        <f t="shared" si="413"/>
        <v>444344.61000000004</v>
      </c>
      <c r="EN724" s="115">
        <f t="shared" si="413"/>
        <v>63982.7</v>
      </c>
      <c r="EO724" s="115">
        <f t="shared" si="413"/>
        <v>24734.720000000001</v>
      </c>
      <c r="EP724" s="115">
        <f t="shared" si="413"/>
        <v>3480701.4</v>
      </c>
      <c r="EQ724" s="115">
        <f t="shared" si="413"/>
        <v>674699.9800000001</v>
      </c>
      <c r="ER724" s="115">
        <f t="shared" si="413"/>
        <v>30172.28</v>
      </c>
      <c r="ES724" s="115">
        <f t="shared" si="413"/>
        <v>23865</v>
      </c>
      <c r="ET724" s="115">
        <f t="shared" si="413"/>
        <v>433709.82999999996</v>
      </c>
      <c r="EU724" s="115">
        <f t="shared" si="413"/>
        <v>268289.77999999997</v>
      </c>
      <c r="EV724" s="115">
        <f t="shared" si="413"/>
        <v>772019.36</v>
      </c>
      <c r="EW724" s="115">
        <f t="shared" si="413"/>
        <v>465967.8</v>
      </c>
      <c r="EX724" s="115">
        <f t="shared" si="413"/>
        <v>799044.96</v>
      </c>
      <c r="EY724" s="115">
        <f t="shared" si="413"/>
        <v>447630.01</v>
      </c>
      <c r="EZ724" s="115">
        <f t="shared" si="413"/>
        <v>521661.94000000006</v>
      </c>
      <c r="FA724" s="115">
        <f t="shared" si="413"/>
        <v>646791.44999999995</v>
      </c>
      <c r="FB724" s="115">
        <f t="shared" si="413"/>
        <v>546091.04999999993</v>
      </c>
      <c r="FC724" s="115">
        <f t="shared" si="413"/>
        <v>559324.09</v>
      </c>
      <c r="FD724" s="115">
        <f t="shared" si="413"/>
        <v>528071.98</v>
      </c>
      <c r="FE724" s="115">
        <f t="shared" si="413"/>
        <v>608766.68999999994</v>
      </c>
      <c r="FF724" s="115">
        <f t="shared" si="413"/>
        <v>97377.65</v>
      </c>
      <c r="FG724" s="115">
        <f t="shared" si="413"/>
        <v>312730.40999999997</v>
      </c>
      <c r="FH724" s="115">
        <f t="shared" si="413"/>
        <v>523218.22</v>
      </c>
      <c r="FI724" s="115">
        <f t="shared" ref="FI724:GI724" si="414">SUBTOTAL(9,FI573:FI723)</f>
        <v>343897.35000000003</v>
      </c>
      <c r="FJ724" s="115">
        <f t="shared" si="414"/>
        <v>759073.67999999993</v>
      </c>
      <c r="FK724" s="115">
        <f t="shared" si="414"/>
        <v>304500</v>
      </c>
      <c r="FL724" s="115">
        <f t="shared" si="414"/>
        <v>281381.55</v>
      </c>
      <c r="FM724" s="115">
        <f t="shared" si="414"/>
        <v>728211.03</v>
      </c>
      <c r="FN724" s="115">
        <f t="shared" si="414"/>
        <v>468987.38</v>
      </c>
      <c r="FO724" s="115">
        <f t="shared" si="414"/>
        <v>32027</v>
      </c>
      <c r="FP724" s="115">
        <f t="shared" si="414"/>
        <v>964082.36</v>
      </c>
      <c r="FQ724" s="115">
        <f t="shared" si="414"/>
        <v>516200.79</v>
      </c>
      <c r="FR724" s="115">
        <f t="shared" si="414"/>
        <v>56471.520000000004</v>
      </c>
      <c r="FS724" s="115">
        <f t="shared" si="414"/>
        <v>153881.64000000001</v>
      </c>
      <c r="FT724" s="115">
        <f t="shared" si="414"/>
        <v>244889.44</v>
      </c>
      <c r="FU724" s="115">
        <f t="shared" si="414"/>
        <v>0</v>
      </c>
      <c r="FV724" s="115">
        <f t="shared" si="414"/>
        <v>152053.19</v>
      </c>
      <c r="FW724" s="115">
        <f t="shared" si="414"/>
        <v>0</v>
      </c>
      <c r="FX724" s="115">
        <f t="shared" si="414"/>
        <v>0</v>
      </c>
      <c r="FY724" s="115">
        <f t="shared" si="414"/>
        <v>40984.35</v>
      </c>
      <c r="FZ724" s="115">
        <f t="shared" si="414"/>
        <v>0</v>
      </c>
      <c r="GA724" s="115">
        <f t="shared" si="414"/>
        <v>35939.15</v>
      </c>
      <c r="GB724" s="115">
        <f t="shared" si="414"/>
        <v>52139.8</v>
      </c>
      <c r="GC724" s="115">
        <f t="shared" si="414"/>
        <v>1058168.3600000001</v>
      </c>
      <c r="GD724" s="115">
        <f t="shared" si="414"/>
        <v>118305</v>
      </c>
      <c r="GE724" s="115">
        <f t="shared" si="414"/>
        <v>272066.53999999998</v>
      </c>
      <c r="GF724" s="115">
        <f t="shared" si="414"/>
        <v>305342.37</v>
      </c>
      <c r="GG724" s="115">
        <f t="shared" si="414"/>
        <v>17670</v>
      </c>
      <c r="GH724" s="115">
        <f t="shared" si="414"/>
        <v>53313.45</v>
      </c>
      <c r="GI724" s="115">
        <f t="shared" si="414"/>
        <v>535496507.65000004</v>
      </c>
    </row>
    <row r="725" spans="1:191" ht="10.5" thickTop="1">
      <c r="A725" s="12" t="s">
        <v>0</v>
      </c>
      <c r="B725" s="12" t="s">
        <v>0</v>
      </c>
      <c r="C725" s="12" t="s">
        <v>0</v>
      </c>
      <c r="D725" s="12" t="s">
        <v>0</v>
      </c>
      <c r="E725" s="118" t="s">
        <v>0</v>
      </c>
      <c r="F725" s="118" t="s">
        <v>0</v>
      </c>
      <c r="G725" s="118" t="s">
        <v>0</v>
      </c>
      <c r="H725" s="118" t="s">
        <v>0</v>
      </c>
      <c r="I725" s="118" t="s">
        <v>0</v>
      </c>
      <c r="J725" s="118" t="s">
        <v>0</v>
      </c>
      <c r="K725" s="118" t="s">
        <v>0</v>
      </c>
      <c r="L725" s="118" t="s">
        <v>0</v>
      </c>
      <c r="M725" s="118" t="s">
        <v>0</v>
      </c>
      <c r="N725" s="118" t="s">
        <v>0</v>
      </c>
      <c r="O725" s="118" t="s">
        <v>0</v>
      </c>
      <c r="P725" s="118" t="s">
        <v>0</v>
      </c>
      <c r="Q725" s="118" t="s">
        <v>0</v>
      </c>
      <c r="R725" s="118" t="s">
        <v>0</v>
      </c>
      <c r="S725" s="118" t="s">
        <v>0</v>
      </c>
      <c r="T725" s="118" t="s">
        <v>0</v>
      </c>
      <c r="U725" s="118" t="s">
        <v>0</v>
      </c>
      <c r="V725" s="118" t="s">
        <v>0</v>
      </c>
      <c r="W725" s="118" t="s">
        <v>0</v>
      </c>
      <c r="X725" s="118" t="s">
        <v>0</v>
      </c>
      <c r="Y725" s="118" t="s">
        <v>0</v>
      </c>
      <c r="Z725" s="118" t="s">
        <v>0</v>
      </c>
      <c r="AA725" s="118" t="s">
        <v>0</v>
      </c>
      <c r="AB725" s="118" t="s">
        <v>0</v>
      </c>
      <c r="AC725" s="118" t="s">
        <v>0</v>
      </c>
      <c r="AD725" s="118" t="s">
        <v>0</v>
      </c>
      <c r="AE725" s="118" t="s">
        <v>0</v>
      </c>
      <c r="AF725" s="118" t="s">
        <v>0</v>
      </c>
      <c r="AG725" s="118" t="s">
        <v>0</v>
      </c>
      <c r="AH725" s="118" t="s">
        <v>0</v>
      </c>
      <c r="AI725" s="118" t="s">
        <v>0</v>
      </c>
      <c r="AJ725" s="118" t="s">
        <v>0</v>
      </c>
      <c r="AK725" s="118" t="s">
        <v>0</v>
      </c>
      <c r="AL725" s="118" t="s">
        <v>0</v>
      </c>
      <c r="AM725" s="118" t="s">
        <v>0</v>
      </c>
      <c r="AN725" s="118" t="s">
        <v>0</v>
      </c>
      <c r="AO725" s="118" t="s">
        <v>0</v>
      </c>
      <c r="AP725" s="118" t="s">
        <v>0</v>
      </c>
      <c r="AQ725" s="118" t="s">
        <v>0</v>
      </c>
      <c r="AR725" s="118" t="s">
        <v>0</v>
      </c>
      <c r="AS725" s="118" t="s">
        <v>0</v>
      </c>
      <c r="AT725" s="118" t="s">
        <v>0</v>
      </c>
      <c r="AU725" s="118" t="s">
        <v>0</v>
      </c>
      <c r="AV725" s="118" t="s">
        <v>0</v>
      </c>
      <c r="AW725" s="118" t="s">
        <v>0</v>
      </c>
      <c r="AX725" s="118" t="s">
        <v>0</v>
      </c>
      <c r="AY725" s="118" t="s">
        <v>0</v>
      </c>
      <c r="AZ725" s="118" t="s">
        <v>0</v>
      </c>
      <c r="BA725" s="118" t="s">
        <v>0</v>
      </c>
      <c r="BB725" s="118" t="s">
        <v>0</v>
      </c>
      <c r="BC725" s="118" t="s">
        <v>0</v>
      </c>
      <c r="BD725" s="118" t="s">
        <v>0</v>
      </c>
      <c r="BE725" s="118" t="s">
        <v>0</v>
      </c>
      <c r="BF725" s="118" t="s">
        <v>0</v>
      </c>
      <c r="BG725" s="118" t="s">
        <v>0</v>
      </c>
      <c r="BH725" s="118" t="s">
        <v>0</v>
      </c>
      <c r="BI725" s="118" t="s">
        <v>0</v>
      </c>
      <c r="BJ725" s="118" t="s">
        <v>0</v>
      </c>
      <c r="BK725" s="118" t="s">
        <v>0</v>
      </c>
      <c r="BL725" s="118" t="s">
        <v>0</v>
      </c>
      <c r="BM725" s="118" t="s">
        <v>0</v>
      </c>
      <c r="BN725" s="118" t="s">
        <v>0</v>
      </c>
      <c r="BO725" s="118" t="s">
        <v>0</v>
      </c>
      <c r="BP725" s="118" t="s">
        <v>0</v>
      </c>
      <c r="BQ725" s="118" t="s">
        <v>0</v>
      </c>
      <c r="BR725" s="118" t="s">
        <v>0</v>
      </c>
      <c r="BS725" s="118" t="s">
        <v>0</v>
      </c>
      <c r="BT725" s="118" t="s">
        <v>0</v>
      </c>
      <c r="BU725" s="118" t="s">
        <v>0</v>
      </c>
      <c r="BV725" s="118" t="s">
        <v>0</v>
      </c>
      <c r="BW725" s="118" t="s">
        <v>0</v>
      </c>
      <c r="BX725" s="118" t="s">
        <v>0</v>
      </c>
      <c r="BY725" s="118" t="s">
        <v>0</v>
      </c>
      <c r="BZ725" s="118" t="s">
        <v>0</v>
      </c>
      <c r="CA725" s="118" t="s">
        <v>0</v>
      </c>
      <c r="CB725" s="118" t="s">
        <v>0</v>
      </c>
      <c r="CC725" s="118" t="s">
        <v>0</v>
      </c>
      <c r="CD725" s="118" t="s">
        <v>0</v>
      </c>
      <c r="CE725" s="118" t="s">
        <v>0</v>
      </c>
      <c r="CF725" s="118" t="s">
        <v>0</v>
      </c>
      <c r="CG725" s="118" t="s">
        <v>0</v>
      </c>
      <c r="CH725" s="118" t="s">
        <v>0</v>
      </c>
      <c r="CI725" s="118" t="s">
        <v>0</v>
      </c>
      <c r="CJ725" s="118" t="s">
        <v>0</v>
      </c>
      <c r="CK725" s="118" t="s">
        <v>0</v>
      </c>
      <c r="CL725" s="118" t="s">
        <v>0</v>
      </c>
      <c r="CM725" s="118" t="s">
        <v>0</v>
      </c>
      <c r="CN725" s="118" t="s">
        <v>0</v>
      </c>
      <c r="CO725" s="118" t="s">
        <v>0</v>
      </c>
      <c r="CP725" s="118" t="s">
        <v>0</v>
      </c>
      <c r="CQ725" s="118" t="s">
        <v>0</v>
      </c>
      <c r="CR725" s="118" t="s">
        <v>0</v>
      </c>
      <c r="CS725" s="118" t="s">
        <v>0</v>
      </c>
      <c r="CT725" s="118" t="s">
        <v>0</v>
      </c>
      <c r="CU725" s="118" t="s">
        <v>0</v>
      </c>
      <c r="CV725" s="118" t="s">
        <v>0</v>
      </c>
      <c r="CW725" s="118" t="s">
        <v>0</v>
      </c>
      <c r="CX725" s="118" t="s">
        <v>0</v>
      </c>
      <c r="CY725" s="118" t="s">
        <v>0</v>
      </c>
      <c r="CZ725" s="118" t="s">
        <v>0</v>
      </c>
      <c r="DA725" s="118" t="s">
        <v>0</v>
      </c>
      <c r="DB725" s="118" t="s">
        <v>0</v>
      </c>
      <c r="DC725" s="118" t="s">
        <v>0</v>
      </c>
      <c r="DD725" s="118" t="s">
        <v>0</v>
      </c>
      <c r="DE725" s="118" t="s">
        <v>0</v>
      </c>
      <c r="DF725" s="118" t="s">
        <v>0</v>
      </c>
      <c r="DG725" s="118" t="s">
        <v>0</v>
      </c>
      <c r="DH725" s="118" t="s">
        <v>0</v>
      </c>
      <c r="DI725" s="118" t="s">
        <v>0</v>
      </c>
      <c r="DJ725" s="118" t="s">
        <v>0</v>
      </c>
      <c r="DK725" s="118" t="s">
        <v>0</v>
      </c>
      <c r="DL725" s="118" t="s">
        <v>0</v>
      </c>
      <c r="DM725" s="118" t="s">
        <v>0</v>
      </c>
      <c r="DN725" s="118" t="s">
        <v>0</v>
      </c>
      <c r="DO725" s="118" t="s">
        <v>0</v>
      </c>
      <c r="DP725" s="118" t="s">
        <v>0</v>
      </c>
      <c r="DQ725" s="118" t="s">
        <v>0</v>
      </c>
      <c r="DR725" s="118" t="s">
        <v>0</v>
      </c>
      <c r="DS725" s="118" t="s">
        <v>0</v>
      </c>
      <c r="DT725" s="118" t="s">
        <v>0</v>
      </c>
      <c r="DU725" s="118" t="s">
        <v>0</v>
      </c>
      <c r="DV725" s="118" t="s">
        <v>0</v>
      </c>
      <c r="DW725" s="118" t="s">
        <v>0</v>
      </c>
      <c r="DX725" s="118" t="s">
        <v>0</v>
      </c>
      <c r="DY725" s="118" t="s">
        <v>0</v>
      </c>
      <c r="DZ725" s="118" t="s">
        <v>0</v>
      </c>
      <c r="EA725" s="118" t="s">
        <v>0</v>
      </c>
      <c r="EB725" s="118" t="s">
        <v>0</v>
      </c>
      <c r="EC725" s="118" t="s">
        <v>0</v>
      </c>
      <c r="ED725" s="118" t="s">
        <v>0</v>
      </c>
      <c r="EE725" s="118" t="s">
        <v>0</v>
      </c>
      <c r="EF725" s="118" t="s">
        <v>0</v>
      </c>
      <c r="EG725" s="118" t="s">
        <v>0</v>
      </c>
      <c r="EH725" s="118" t="s">
        <v>0</v>
      </c>
      <c r="EI725" s="118" t="s">
        <v>0</v>
      </c>
      <c r="EJ725" s="118" t="s">
        <v>0</v>
      </c>
      <c r="EK725" s="118" t="s">
        <v>0</v>
      </c>
      <c r="EL725" s="118" t="s">
        <v>0</v>
      </c>
      <c r="EM725" s="118" t="s">
        <v>0</v>
      </c>
      <c r="EN725" s="118" t="s">
        <v>0</v>
      </c>
      <c r="EO725" s="118" t="s">
        <v>0</v>
      </c>
      <c r="EP725" s="118" t="s">
        <v>0</v>
      </c>
      <c r="EQ725" s="118" t="s">
        <v>0</v>
      </c>
      <c r="ER725" s="118" t="s">
        <v>0</v>
      </c>
      <c r="ES725" s="118" t="s">
        <v>0</v>
      </c>
      <c r="ET725" s="118" t="s">
        <v>0</v>
      </c>
      <c r="EU725" s="118" t="s">
        <v>0</v>
      </c>
      <c r="EV725" s="118" t="s">
        <v>0</v>
      </c>
      <c r="EW725" s="118" t="s">
        <v>0</v>
      </c>
      <c r="EX725" s="118" t="s">
        <v>0</v>
      </c>
      <c r="EY725" s="118" t="s">
        <v>0</v>
      </c>
      <c r="EZ725" s="118" t="s">
        <v>0</v>
      </c>
      <c r="FA725" s="118" t="s">
        <v>0</v>
      </c>
      <c r="FB725" s="118" t="s">
        <v>0</v>
      </c>
      <c r="FC725" s="118" t="s">
        <v>0</v>
      </c>
      <c r="FD725" s="118" t="s">
        <v>0</v>
      </c>
      <c r="FE725" s="118" t="s">
        <v>0</v>
      </c>
      <c r="FF725" s="118" t="s">
        <v>0</v>
      </c>
      <c r="FG725" s="118" t="s">
        <v>0</v>
      </c>
      <c r="FH725" s="118" t="s">
        <v>0</v>
      </c>
      <c r="FI725" s="118" t="s">
        <v>0</v>
      </c>
      <c r="FJ725" s="118" t="s">
        <v>0</v>
      </c>
      <c r="FK725" s="118" t="s">
        <v>0</v>
      </c>
      <c r="FL725" s="118" t="s">
        <v>0</v>
      </c>
      <c r="FM725" s="118" t="s">
        <v>0</v>
      </c>
      <c r="FN725" s="118" t="s">
        <v>0</v>
      </c>
      <c r="FO725" s="118" t="s">
        <v>0</v>
      </c>
      <c r="FP725" s="118" t="s">
        <v>0</v>
      </c>
      <c r="FQ725" s="118" t="s">
        <v>0</v>
      </c>
      <c r="FR725" s="118" t="s">
        <v>0</v>
      </c>
      <c r="FS725" s="118" t="s">
        <v>0</v>
      </c>
      <c r="FT725" s="118" t="s">
        <v>0</v>
      </c>
      <c r="FU725" s="118" t="s">
        <v>0</v>
      </c>
      <c r="FV725" s="118" t="s">
        <v>0</v>
      </c>
      <c r="FW725" s="118" t="s">
        <v>0</v>
      </c>
      <c r="FX725" s="118" t="s">
        <v>0</v>
      </c>
      <c r="FY725" s="118" t="s">
        <v>0</v>
      </c>
      <c r="FZ725" s="118" t="s">
        <v>0</v>
      </c>
      <c r="GA725" s="118" t="s">
        <v>0</v>
      </c>
      <c r="GB725" s="118" t="s">
        <v>0</v>
      </c>
      <c r="GC725" s="118" t="s">
        <v>0</v>
      </c>
      <c r="GD725" s="118" t="s">
        <v>0</v>
      </c>
      <c r="GE725" s="118" t="s">
        <v>0</v>
      </c>
      <c r="GF725" s="118" t="s">
        <v>0</v>
      </c>
      <c r="GG725" s="118" t="s">
        <v>0</v>
      </c>
      <c r="GH725" s="118" t="s">
        <v>0</v>
      </c>
      <c r="GI725" s="118" t="s">
        <v>0</v>
      </c>
    </row>
    <row r="726" spans="1:191" ht="10.5">
      <c r="A726" s="7" t="s">
        <v>708</v>
      </c>
      <c r="B726" s="726" t="s">
        <v>709</v>
      </c>
      <c r="C726" s="726"/>
      <c r="D726" s="72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  <c r="AA726" s="116"/>
      <c r="AB726" s="116"/>
      <c r="AC726" s="116"/>
      <c r="AD726" s="116"/>
      <c r="AE726" s="116"/>
      <c r="AF726" s="116"/>
      <c r="AG726" s="116"/>
      <c r="AH726" s="116"/>
      <c r="AI726" s="116"/>
      <c r="AJ726" s="116"/>
      <c r="AK726" s="116"/>
      <c r="AL726" s="116"/>
      <c r="AM726" s="116"/>
      <c r="AN726" s="116"/>
      <c r="AO726" s="116"/>
      <c r="AP726" s="116"/>
      <c r="AQ726" s="116"/>
      <c r="AR726" s="116"/>
      <c r="AS726" s="116"/>
      <c r="AT726" s="116"/>
      <c r="AU726" s="116"/>
      <c r="AV726" s="116"/>
      <c r="AW726" s="116"/>
      <c r="AX726" s="116"/>
      <c r="AY726" s="116"/>
      <c r="AZ726" s="116"/>
      <c r="BA726" s="116"/>
      <c r="BB726" s="116"/>
      <c r="BC726" s="116"/>
      <c r="BD726" s="116"/>
      <c r="BE726" s="116"/>
      <c r="BF726" s="116"/>
      <c r="BG726" s="116"/>
      <c r="BH726" s="116"/>
      <c r="BI726" s="116"/>
      <c r="BJ726" s="116"/>
      <c r="BK726" s="116"/>
      <c r="BL726" s="116"/>
      <c r="BM726" s="116"/>
      <c r="BN726" s="116"/>
      <c r="BO726" s="116"/>
      <c r="BP726" s="116"/>
      <c r="BQ726" s="116"/>
      <c r="BR726" s="116"/>
      <c r="BS726" s="116"/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  <c r="DO726" s="116"/>
      <c r="DP726" s="116"/>
      <c r="DQ726" s="116"/>
      <c r="DR726" s="116"/>
      <c r="DS726" s="116"/>
      <c r="DT726" s="116"/>
      <c r="DU726" s="116"/>
      <c r="DV726" s="116"/>
      <c r="DW726" s="116"/>
      <c r="DX726" s="116"/>
      <c r="DY726" s="116"/>
      <c r="DZ726" s="116"/>
      <c r="EA726" s="116"/>
      <c r="EB726" s="116"/>
      <c r="EC726" s="116"/>
      <c r="ED726" s="116"/>
      <c r="EE726" s="116"/>
      <c r="EF726" s="116"/>
      <c r="EG726" s="116"/>
      <c r="EH726" s="116"/>
      <c r="EI726" s="116"/>
      <c r="EJ726" s="116"/>
      <c r="EK726" s="116"/>
      <c r="EL726" s="116"/>
      <c r="EM726" s="116"/>
      <c r="EN726" s="116"/>
      <c r="EO726" s="116"/>
      <c r="EP726" s="116"/>
      <c r="EQ726" s="116"/>
      <c r="ER726" s="116"/>
      <c r="ES726" s="116"/>
      <c r="ET726" s="116"/>
      <c r="EU726" s="116"/>
      <c r="EV726" s="116"/>
      <c r="EW726" s="116"/>
      <c r="EX726" s="116"/>
      <c r="EY726" s="116"/>
      <c r="EZ726" s="116"/>
      <c r="FA726" s="116"/>
      <c r="FB726" s="116"/>
      <c r="FC726" s="116"/>
      <c r="FD726" s="116"/>
      <c r="FE726" s="116"/>
      <c r="FF726" s="116"/>
      <c r="FG726" s="116"/>
      <c r="FH726" s="116"/>
      <c r="FI726" s="116"/>
      <c r="FJ726" s="116"/>
      <c r="FK726" s="116"/>
      <c r="FL726" s="116"/>
      <c r="FM726" s="116"/>
      <c r="FN726" s="116"/>
      <c r="FO726" s="116"/>
      <c r="FP726" s="116"/>
      <c r="FQ726" s="116"/>
      <c r="FR726" s="116"/>
      <c r="FS726" s="116"/>
      <c r="FT726" s="116"/>
      <c r="FU726" s="116"/>
      <c r="FV726" s="116"/>
      <c r="FW726" s="116"/>
      <c r="FX726" s="116"/>
      <c r="FY726" s="116"/>
      <c r="FZ726" s="116"/>
      <c r="GA726" s="116"/>
      <c r="GB726" s="116"/>
      <c r="GC726" s="116"/>
      <c r="GD726" s="116"/>
      <c r="GE726" s="116"/>
      <c r="GF726" s="116"/>
      <c r="GG726" s="116"/>
      <c r="GH726" s="116"/>
      <c r="GI726" s="116"/>
    </row>
    <row r="727" spans="1:191" ht="10.5">
      <c r="A727" s="7" t="s">
        <v>195</v>
      </c>
      <c r="B727" s="726" t="s">
        <v>710</v>
      </c>
      <c r="C727" s="726"/>
      <c r="D727" s="72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  <c r="AA727" s="116"/>
      <c r="AB727" s="116"/>
      <c r="AC727" s="116"/>
      <c r="AD727" s="116"/>
      <c r="AE727" s="116"/>
      <c r="AF727" s="116"/>
      <c r="AG727" s="116"/>
      <c r="AH727" s="116"/>
      <c r="AI727" s="116"/>
      <c r="AJ727" s="116"/>
      <c r="AK727" s="116"/>
      <c r="AL727" s="116"/>
      <c r="AM727" s="116"/>
      <c r="AN727" s="116"/>
      <c r="AO727" s="116"/>
      <c r="AP727" s="116"/>
      <c r="AQ727" s="116"/>
      <c r="AR727" s="116"/>
      <c r="AS727" s="116"/>
      <c r="AT727" s="116"/>
      <c r="AU727" s="116"/>
      <c r="AV727" s="116"/>
      <c r="AW727" s="116"/>
      <c r="AX727" s="116"/>
      <c r="AY727" s="116"/>
      <c r="AZ727" s="116"/>
      <c r="BA727" s="116"/>
      <c r="BB727" s="116"/>
      <c r="BC727" s="116"/>
      <c r="BD727" s="116"/>
      <c r="BE727" s="116"/>
      <c r="BF727" s="116"/>
      <c r="BG727" s="116"/>
      <c r="BH727" s="116"/>
      <c r="BI727" s="116"/>
      <c r="BJ727" s="116"/>
      <c r="BK727" s="116"/>
      <c r="BL727" s="116"/>
      <c r="BM727" s="116"/>
      <c r="BN727" s="116"/>
      <c r="BO727" s="116"/>
      <c r="BP727" s="116"/>
      <c r="BQ727" s="116"/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  <c r="DO727" s="116"/>
      <c r="DP727" s="116"/>
      <c r="DQ727" s="116"/>
      <c r="DR727" s="116"/>
      <c r="DS727" s="116"/>
      <c r="DT727" s="116"/>
      <c r="DU727" s="116"/>
      <c r="DV727" s="116"/>
      <c r="DW727" s="116"/>
      <c r="DX727" s="116"/>
      <c r="DY727" s="116"/>
      <c r="DZ727" s="116"/>
      <c r="EA727" s="116"/>
      <c r="EB727" s="116"/>
      <c r="EC727" s="116"/>
      <c r="ED727" s="116"/>
      <c r="EE727" s="116"/>
      <c r="EF727" s="116"/>
      <c r="EG727" s="116"/>
      <c r="EH727" s="116"/>
      <c r="EI727" s="116"/>
      <c r="EJ727" s="116"/>
      <c r="EK727" s="116"/>
      <c r="EL727" s="116"/>
      <c r="EM727" s="116"/>
      <c r="EN727" s="116"/>
      <c r="EO727" s="116"/>
      <c r="EP727" s="116"/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6"/>
      <c r="FA727" s="116"/>
      <c r="FB727" s="116"/>
      <c r="FC727" s="116"/>
      <c r="FD727" s="116"/>
      <c r="FE727" s="116"/>
      <c r="FF727" s="116"/>
      <c r="FG727" s="116"/>
      <c r="FH727" s="116"/>
      <c r="FI727" s="116"/>
      <c r="FJ727" s="116"/>
      <c r="FK727" s="116"/>
      <c r="FL727" s="116"/>
      <c r="FM727" s="116"/>
      <c r="FN727" s="116"/>
      <c r="FO727" s="116"/>
      <c r="FP727" s="116"/>
      <c r="FQ727" s="116"/>
      <c r="FR727" s="116"/>
      <c r="FS727" s="116"/>
      <c r="FT727" s="116"/>
      <c r="FU727" s="116"/>
      <c r="FV727" s="116"/>
      <c r="FW727" s="116"/>
      <c r="FX727" s="116"/>
      <c r="FY727" s="116"/>
      <c r="FZ727" s="116"/>
      <c r="GA727" s="116"/>
      <c r="GB727" s="116"/>
      <c r="GC727" s="116"/>
      <c r="GD727" s="116"/>
      <c r="GE727" s="116"/>
      <c r="GF727" s="116"/>
      <c r="GG727" s="116"/>
      <c r="GH727" s="116"/>
      <c r="GI727" s="116"/>
    </row>
    <row r="728" spans="1:191" ht="10.5">
      <c r="A728" s="726" t="s">
        <v>0</v>
      </c>
      <c r="B728" s="726"/>
      <c r="C728" s="8" t="s">
        <v>195</v>
      </c>
      <c r="D728" s="7" t="s">
        <v>196</v>
      </c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  <c r="AA728" s="116"/>
      <c r="AB728" s="116"/>
      <c r="AC728" s="116"/>
      <c r="AD728" s="116"/>
      <c r="AE728" s="116"/>
      <c r="AF728" s="116"/>
      <c r="AG728" s="116"/>
      <c r="AH728" s="116"/>
      <c r="AI728" s="116"/>
      <c r="AJ728" s="116"/>
      <c r="AK728" s="116"/>
      <c r="AL728" s="116"/>
      <c r="AM728" s="116"/>
      <c r="AN728" s="116"/>
      <c r="AO728" s="116"/>
      <c r="AP728" s="116"/>
      <c r="AQ728" s="116"/>
      <c r="AR728" s="116"/>
      <c r="AS728" s="116"/>
      <c r="AT728" s="116"/>
      <c r="AU728" s="116"/>
      <c r="AV728" s="116"/>
      <c r="AW728" s="116"/>
      <c r="AX728" s="116"/>
      <c r="AY728" s="116"/>
      <c r="AZ728" s="116"/>
      <c r="BA728" s="116"/>
      <c r="BB728" s="116"/>
      <c r="BC728" s="116"/>
      <c r="BD728" s="116"/>
      <c r="BE728" s="116"/>
      <c r="BF728" s="116"/>
      <c r="BG728" s="116"/>
      <c r="BH728" s="116"/>
      <c r="BI728" s="116"/>
      <c r="BJ728" s="116"/>
      <c r="BK728" s="116"/>
      <c r="BL728" s="116"/>
      <c r="BM728" s="116"/>
      <c r="BN728" s="116"/>
      <c r="BO728" s="116"/>
      <c r="BP728" s="116"/>
      <c r="BQ728" s="116"/>
      <c r="BR728" s="116"/>
      <c r="BS728" s="116"/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  <c r="DO728" s="116"/>
      <c r="DP728" s="116"/>
      <c r="DQ728" s="116"/>
      <c r="DR728" s="116"/>
      <c r="DS728" s="116"/>
      <c r="DT728" s="116"/>
      <c r="DU728" s="116"/>
      <c r="DV728" s="116"/>
      <c r="DW728" s="116"/>
      <c r="DX728" s="116"/>
      <c r="DY728" s="116"/>
      <c r="DZ728" s="116"/>
      <c r="EA728" s="116"/>
      <c r="EB728" s="116"/>
      <c r="EC728" s="116"/>
      <c r="ED728" s="116"/>
      <c r="EE728" s="116"/>
      <c r="EF728" s="116"/>
      <c r="EG728" s="116"/>
      <c r="EH728" s="116"/>
      <c r="EI728" s="116"/>
      <c r="EJ728" s="116"/>
      <c r="EK728" s="116"/>
      <c r="EL728" s="116"/>
      <c r="EM728" s="116"/>
      <c r="EN728" s="116"/>
      <c r="EO728" s="116"/>
      <c r="EP728" s="116"/>
      <c r="EQ728" s="116"/>
      <c r="ER728" s="116"/>
      <c r="ES728" s="116"/>
      <c r="ET728" s="116"/>
      <c r="EU728" s="116"/>
      <c r="EV728" s="116"/>
      <c r="EW728" s="116"/>
      <c r="EX728" s="116"/>
      <c r="EY728" s="116"/>
      <c r="EZ728" s="116"/>
      <c r="FA728" s="116"/>
      <c r="FB728" s="116"/>
      <c r="FC728" s="116"/>
      <c r="FD728" s="116"/>
      <c r="FE728" s="116"/>
      <c r="FF728" s="116"/>
      <c r="FG728" s="116"/>
      <c r="FH728" s="116"/>
      <c r="FI728" s="116"/>
      <c r="FJ728" s="116"/>
      <c r="FK728" s="116"/>
      <c r="FL728" s="116"/>
      <c r="FM728" s="116"/>
      <c r="FN728" s="116"/>
      <c r="FO728" s="116"/>
      <c r="FP728" s="116"/>
      <c r="FQ728" s="116"/>
      <c r="FR728" s="116"/>
      <c r="FS728" s="116"/>
      <c r="FT728" s="116"/>
      <c r="FU728" s="116"/>
      <c r="FV728" s="116"/>
      <c r="FW728" s="116"/>
      <c r="FX728" s="116"/>
      <c r="FY728" s="116"/>
      <c r="FZ728" s="116"/>
      <c r="GA728" s="116"/>
      <c r="GB728" s="116"/>
      <c r="GC728" s="116"/>
      <c r="GD728" s="116"/>
      <c r="GE728" s="116"/>
      <c r="GF728" s="116"/>
      <c r="GG728" s="116"/>
      <c r="GH728" s="116"/>
      <c r="GI728" s="116"/>
    </row>
    <row r="729" spans="1:191">
      <c r="A729" s="727" t="s">
        <v>0</v>
      </c>
      <c r="B729" s="727"/>
      <c r="C729" s="9" t="s">
        <v>197</v>
      </c>
      <c r="D729" t="s">
        <v>198</v>
      </c>
      <c r="E729" s="113">
        <v>0</v>
      </c>
      <c r="F729" s="113">
        <v>0</v>
      </c>
      <c r="G729" s="113">
        <v>0</v>
      </c>
      <c r="H729" s="113">
        <v>4486867.8099999996</v>
      </c>
      <c r="I729" s="113">
        <v>67029237.460000001</v>
      </c>
      <c r="J729" s="113">
        <v>0</v>
      </c>
      <c r="K729" s="113">
        <v>0</v>
      </c>
      <c r="L729" s="113">
        <v>0</v>
      </c>
      <c r="M729" s="113">
        <v>0</v>
      </c>
      <c r="N729" s="113">
        <v>0</v>
      </c>
      <c r="O729" s="113">
        <v>0</v>
      </c>
      <c r="P729" s="113">
        <v>0</v>
      </c>
      <c r="Q729" s="113">
        <v>2192.37</v>
      </c>
      <c r="R729" s="113">
        <v>0</v>
      </c>
      <c r="S729" s="113">
        <v>4167563.87</v>
      </c>
      <c r="T729" s="113">
        <v>4650005.8</v>
      </c>
      <c r="U729" s="113">
        <v>5920870.8300000001</v>
      </c>
      <c r="V729" s="113">
        <v>4494462.5</v>
      </c>
      <c r="W729" s="113">
        <v>477632.43</v>
      </c>
      <c r="X729" s="113">
        <v>2536892.4300000002</v>
      </c>
      <c r="Y729" s="113">
        <v>350608.21</v>
      </c>
      <c r="Z729" s="113">
        <v>5615488.1600000001</v>
      </c>
      <c r="AA729" s="113">
        <v>0</v>
      </c>
      <c r="AB729" s="113">
        <v>1258588.28</v>
      </c>
      <c r="AC729" s="113">
        <v>674397.23</v>
      </c>
      <c r="AD729" s="113">
        <v>608694.78</v>
      </c>
      <c r="AE729" s="113">
        <v>1099368.82</v>
      </c>
      <c r="AF729" s="113">
        <v>4041244.97</v>
      </c>
      <c r="AG729" s="113">
        <v>675137.19</v>
      </c>
      <c r="AH729" s="113">
        <v>0</v>
      </c>
      <c r="AI729" s="113">
        <v>134680.64000000001</v>
      </c>
      <c r="AJ729" s="113">
        <v>0</v>
      </c>
      <c r="AK729" s="113">
        <v>1012287.47</v>
      </c>
      <c r="AL729" s="113">
        <v>0</v>
      </c>
      <c r="AM729" s="113">
        <v>3369128.29</v>
      </c>
      <c r="AN729" s="113">
        <v>0.7</v>
      </c>
      <c r="AO729" s="113">
        <v>674320.04</v>
      </c>
      <c r="AP729" s="113">
        <v>136004.92000000001</v>
      </c>
      <c r="AQ729" s="113">
        <v>0</v>
      </c>
      <c r="AR729" s="113">
        <v>1339365.92</v>
      </c>
      <c r="AS729" s="113">
        <v>9.7200000000000006</v>
      </c>
      <c r="AT729" s="113">
        <v>3151579.35</v>
      </c>
      <c r="AU729" s="113">
        <v>550824.72</v>
      </c>
      <c r="AV729" s="113">
        <v>0</v>
      </c>
      <c r="AW729" s="113">
        <v>993430.37</v>
      </c>
      <c r="AX729" s="113">
        <v>0</v>
      </c>
      <c r="AY729" s="113">
        <v>7607531.4400000004</v>
      </c>
      <c r="AZ729" s="113">
        <v>0</v>
      </c>
      <c r="BA729" s="113">
        <v>404905.71</v>
      </c>
      <c r="BB729" s="113">
        <v>11871410.380000001</v>
      </c>
      <c r="BC729" s="113">
        <v>7120364.54</v>
      </c>
      <c r="BD729" s="113">
        <v>0</v>
      </c>
      <c r="BE729" s="113">
        <v>57105.8</v>
      </c>
      <c r="BF729" s="113">
        <v>2774934.71</v>
      </c>
      <c r="BG729" s="113">
        <v>197464.1</v>
      </c>
      <c r="BH729" s="113">
        <v>795183.74</v>
      </c>
      <c r="BI729" s="113">
        <v>0</v>
      </c>
      <c r="BJ729" s="113">
        <v>5546127.8899999997</v>
      </c>
      <c r="BK729" s="113">
        <v>268355.20000000001</v>
      </c>
      <c r="BL729" s="113">
        <v>0</v>
      </c>
      <c r="BM729" s="113">
        <v>57734.53</v>
      </c>
      <c r="BN729" s="113">
        <v>0</v>
      </c>
      <c r="BO729" s="113">
        <v>870891.04</v>
      </c>
      <c r="BP729" s="113">
        <v>1925.93</v>
      </c>
      <c r="BQ729" s="113">
        <v>837707.7</v>
      </c>
      <c r="BR729" s="113">
        <v>0</v>
      </c>
      <c r="BS729" s="113">
        <v>0</v>
      </c>
      <c r="BT729" s="113">
        <v>0</v>
      </c>
      <c r="BU729" s="113">
        <v>243813.27</v>
      </c>
      <c r="BV729" s="113">
        <v>15506734.32</v>
      </c>
      <c r="BW729" s="113">
        <v>0</v>
      </c>
      <c r="BX729" s="113">
        <v>2788586.71</v>
      </c>
      <c r="BY729" s="113">
        <v>324726.18</v>
      </c>
      <c r="BZ729" s="113">
        <v>926217.43</v>
      </c>
      <c r="CA729" s="113">
        <v>6332511.7000000002</v>
      </c>
      <c r="CB729" s="113">
        <v>6963058.2400000002</v>
      </c>
      <c r="CC729" s="113">
        <v>630608.9</v>
      </c>
      <c r="CD729" s="113">
        <v>2779147.61</v>
      </c>
      <c r="CE729" s="113">
        <v>263758.36</v>
      </c>
      <c r="CF729" s="113">
        <v>0</v>
      </c>
      <c r="CG729" s="113">
        <v>0</v>
      </c>
      <c r="CH729" s="113">
        <v>0</v>
      </c>
      <c r="CI729" s="113">
        <v>0</v>
      </c>
      <c r="CJ729" s="113">
        <v>120092.2</v>
      </c>
      <c r="CK729" s="113">
        <v>346002.65</v>
      </c>
      <c r="CL729" s="113">
        <v>0</v>
      </c>
      <c r="CM729" s="113">
        <v>0</v>
      </c>
      <c r="CN729" s="113">
        <v>0</v>
      </c>
      <c r="CO729" s="113">
        <v>167439.41</v>
      </c>
      <c r="CP729" s="113">
        <v>4623406.45</v>
      </c>
      <c r="CQ729" s="113">
        <v>949551.58</v>
      </c>
      <c r="CR729" s="113">
        <v>297869.5</v>
      </c>
      <c r="CS729" s="113">
        <v>0</v>
      </c>
      <c r="CT729" s="113">
        <v>0</v>
      </c>
      <c r="CU729" s="113">
        <v>0</v>
      </c>
      <c r="CV729" s="113">
        <v>0</v>
      </c>
      <c r="CW729" s="113">
        <v>0</v>
      </c>
      <c r="CX729" s="113">
        <v>435351.03999999998</v>
      </c>
      <c r="CY729" s="113">
        <v>223141.89</v>
      </c>
      <c r="CZ729" s="113">
        <v>1652723.48</v>
      </c>
      <c r="DA729" s="113">
        <v>1574005.57</v>
      </c>
      <c r="DB729" s="113">
        <v>202687.93</v>
      </c>
      <c r="DC729" s="113">
        <v>469243.7</v>
      </c>
      <c r="DD729" s="113">
        <v>303981.84000000003</v>
      </c>
      <c r="DE729" s="113">
        <v>0</v>
      </c>
      <c r="DF729" s="113">
        <v>227230.27</v>
      </c>
      <c r="DG729" s="113">
        <v>18954922.420000002</v>
      </c>
      <c r="DH729" s="113">
        <v>5874424.4299999997</v>
      </c>
      <c r="DI729" s="113">
        <v>37236.400000000001</v>
      </c>
      <c r="DJ729" s="113">
        <v>4028337.07</v>
      </c>
      <c r="DK729" s="113">
        <v>66277.13</v>
      </c>
      <c r="DL729" s="113">
        <v>0</v>
      </c>
      <c r="DM729" s="113">
        <v>27621139.079999998</v>
      </c>
      <c r="DN729" s="113">
        <v>497881.33</v>
      </c>
      <c r="DO729" s="113">
        <v>0</v>
      </c>
      <c r="DP729" s="113">
        <v>1337144.27</v>
      </c>
      <c r="DQ729" s="113">
        <v>0</v>
      </c>
      <c r="DR729" s="113">
        <v>1376698.37</v>
      </c>
      <c r="DS729" s="113">
        <v>0</v>
      </c>
      <c r="DT729" s="113">
        <v>0</v>
      </c>
      <c r="DU729" s="113">
        <v>0</v>
      </c>
      <c r="DV729" s="113">
        <v>201304.66</v>
      </c>
      <c r="DW729" s="113">
        <v>0</v>
      </c>
      <c r="DX729" s="113">
        <v>0</v>
      </c>
      <c r="DY729" s="113">
        <v>2873490.19</v>
      </c>
      <c r="DZ729" s="113">
        <v>0</v>
      </c>
      <c r="EA729" s="113">
        <v>0</v>
      </c>
      <c r="EB729" s="113">
        <v>0</v>
      </c>
      <c r="EC729" s="113">
        <v>406183.59</v>
      </c>
      <c r="ED729" s="113">
        <v>0</v>
      </c>
      <c r="EE729" s="113">
        <v>622553.04</v>
      </c>
      <c r="EF729" s="113">
        <v>0</v>
      </c>
      <c r="EG729" s="113">
        <v>0</v>
      </c>
      <c r="EH729" s="113">
        <v>0</v>
      </c>
      <c r="EI729" s="113">
        <v>1797921.4</v>
      </c>
      <c r="EJ729" s="113">
        <v>768498.18</v>
      </c>
      <c r="EK729" s="113">
        <v>864542.68</v>
      </c>
      <c r="EL729" s="113">
        <v>0</v>
      </c>
      <c r="EM729" s="113">
        <v>226508.69</v>
      </c>
      <c r="EN729" s="113">
        <v>111869.64</v>
      </c>
      <c r="EO729" s="113">
        <v>0</v>
      </c>
      <c r="EP729" s="113">
        <v>2013523.6</v>
      </c>
      <c r="EQ729" s="113">
        <v>0</v>
      </c>
      <c r="ER729" s="113">
        <v>0</v>
      </c>
      <c r="ES729" s="113">
        <v>0</v>
      </c>
      <c r="ET729" s="113">
        <v>0</v>
      </c>
      <c r="EU729" s="113">
        <v>0</v>
      </c>
      <c r="EV729" s="113">
        <v>0</v>
      </c>
      <c r="EW729" s="113">
        <v>0</v>
      </c>
      <c r="EX729" s="113">
        <v>0</v>
      </c>
      <c r="EY729" s="113">
        <v>0</v>
      </c>
      <c r="EZ729" s="113">
        <v>0</v>
      </c>
      <c r="FA729" s="113">
        <v>0</v>
      </c>
      <c r="FB729" s="113">
        <v>0</v>
      </c>
      <c r="FC729" s="113">
        <v>0</v>
      </c>
      <c r="FD729" s="113">
        <v>0</v>
      </c>
      <c r="FE729" s="113">
        <v>0</v>
      </c>
      <c r="FF729" s="113">
        <v>0</v>
      </c>
      <c r="FG729" s="113">
        <v>0</v>
      </c>
      <c r="FH729" s="113">
        <v>0</v>
      </c>
      <c r="FI729" s="113">
        <v>0</v>
      </c>
      <c r="FJ729" s="113">
        <v>0</v>
      </c>
      <c r="FK729" s="113">
        <v>0</v>
      </c>
      <c r="FL729" s="113">
        <v>0</v>
      </c>
      <c r="FM729" s="113">
        <v>0</v>
      </c>
      <c r="FN729" s="113">
        <v>0</v>
      </c>
      <c r="FO729" s="113">
        <v>0</v>
      </c>
      <c r="FP729" s="113">
        <v>0</v>
      </c>
      <c r="FQ729" s="113">
        <v>0</v>
      </c>
      <c r="FR729" s="113">
        <v>0</v>
      </c>
      <c r="FS729" s="113">
        <v>0</v>
      </c>
      <c r="FT729" s="113">
        <v>0</v>
      </c>
      <c r="FU729" s="113">
        <v>0</v>
      </c>
      <c r="FV729" s="113">
        <v>0</v>
      </c>
      <c r="FW729" s="113">
        <v>0</v>
      </c>
      <c r="FX729" s="113">
        <v>0</v>
      </c>
      <c r="FY729" s="113">
        <v>0</v>
      </c>
      <c r="FZ729" s="113">
        <v>0</v>
      </c>
      <c r="GA729" s="113">
        <v>0</v>
      </c>
      <c r="GB729" s="113">
        <v>0</v>
      </c>
      <c r="GC729" s="113">
        <v>0</v>
      </c>
      <c r="GD729" s="113">
        <v>0</v>
      </c>
      <c r="GE729" s="113">
        <v>0</v>
      </c>
      <c r="GF729" s="113">
        <v>0</v>
      </c>
      <c r="GG729" s="113">
        <v>0</v>
      </c>
      <c r="GH729" s="113">
        <v>0</v>
      </c>
      <c r="GI729" s="113">
        <f>SUM(E729:GH729)</f>
        <v>275894874.39000005</v>
      </c>
    </row>
    <row r="730" spans="1:191">
      <c r="A730" s="727" t="s">
        <v>0</v>
      </c>
      <c r="B730" s="727"/>
      <c r="C730" s="9" t="s">
        <v>199</v>
      </c>
      <c r="D730" t="s">
        <v>200</v>
      </c>
      <c r="E730" s="113">
        <v>0</v>
      </c>
      <c r="F730" s="113">
        <v>0</v>
      </c>
      <c r="G730" s="113">
        <v>0</v>
      </c>
      <c r="H730" s="113">
        <v>0</v>
      </c>
      <c r="I730" s="113">
        <v>0</v>
      </c>
      <c r="J730" s="113">
        <v>0</v>
      </c>
      <c r="K730" s="113">
        <v>0</v>
      </c>
      <c r="L730" s="113">
        <v>0</v>
      </c>
      <c r="M730" s="113">
        <v>0</v>
      </c>
      <c r="N730" s="113">
        <v>0</v>
      </c>
      <c r="O730" s="113">
        <v>0</v>
      </c>
      <c r="P730" s="113">
        <v>0</v>
      </c>
      <c r="Q730" s="113">
        <v>38.9</v>
      </c>
      <c r="R730" s="113">
        <v>0</v>
      </c>
      <c r="S730" s="113">
        <v>2075696.07</v>
      </c>
      <c r="T730" s="113">
        <v>0</v>
      </c>
      <c r="U730" s="113">
        <v>0</v>
      </c>
      <c r="V730" s="113">
        <v>744871.61</v>
      </c>
      <c r="W730" s="113">
        <v>0</v>
      </c>
      <c r="X730" s="113">
        <v>3338598.24</v>
      </c>
      <c r="Y730" s="113">
        <v>0</v>
      </c>
      <c r="Z730" s="113">
        <v>14877.64</v>
      </c>
      <c r="AA730" s="113">
        <v>0</v>
      </c>
      <c r="AB730" s="113">
        <v>0</v>
      </c>
      <c r="AC730" s="113">
        <v>32131.1</v>
      </c>
      <c r="AD730" s="113">
        <v>19254.75</v>
      </c>
      <c r="AE730" s="113">
        <v>0</v>
      </c>
      <c r="AF730" s="113">
        <v>0</v>
      </c>
      <c r="AG730" s="113">
        <v>0</v>
      </c>
      <c r="AH730" s="113">
        <v>0</v>
      </c>
      <c r="AI730" s="113">
        <v>0</v>
      </c>
      <c r="AJ730" s="113">
        <v>0</v>
      </c>
      <c r="AK730" s="113">
        <v>405369.46</v>
      </c>
      <c r="AL730" s="113">
        <v>0</v>
      </c>
      <c r="AM730" s="113">
        <v>0</v>
      </c>
      <c r="AN730" s="113">
        <v>0</v>
      </c>
      <c r="AO730" s="113">
        <v>30783.119999999999</v>
      </c>
      <c r="AP730" s="113">
        <v>47963.06</v>
      </c>
      <c r="AQ730" s="113">
        <v>0</v>
      </c>
      <c r="AR730" s="113">
        <v>4702916.12</v>
      </c>
      <c r="AS730" s="113">
        <v>0</v>
      </c>
      <c r="AT730" s="113">
        <v>0</v>
      </c>
      <c r="AU730" s="113">
        <v>0</v>
      </c>
      <c r="AV730" s="113">
        <v>0</v>
      </c>
      <c r="AW730" s="113">
        <v>3424542.25</v>
      </c>
      <c r="AX730" s="113">
        <v>0</v>
      </c>
      <c r="AY730" s="113">
        <v>131606.28</v>
      </c>
      <c r="AZ730" s="113">
        <v>0</v>
      </c>
      <c r="BA730" s="113">
        <v>0</v>
      </c>
      <c r="BB730" s="113">
        <v>0</v>
      </c>
      <c r="BC730" s="113">
        <v>2702.11</v>
      </c>
      <c r="BD730" s="113">
        <v>0</v>
      </c>
      <c r="BE730" s="113">
        <v>0</v>
      </c>
      <c r="BF730" s="113">
        <v>0</v>
      </c>
      <c r="BG730" s="113">
        <v>5280.73</v>
      </c>
      <c r="BH730" s="113">
        <v>0</v>
      </c>
      <c r="BI730" s="113">
        <v>0</v>
      </c>
      <c r="BJ730" s="113">
        <v>3602837.92</v>
      </c>
      <c r="BK730" s="113">
        <v>0</v>
      </c>
      <c r="BL730" s="113">
        <v>0</v>
      </c>
      <c r="BM730" s="113">
        <v>0</v>
      </c>
      <c r="BN730" s="113">
        <v>0</v>
      </c>
      <c r="BO730" s="113">
        <v>5170559.16</v>
      </c>
      <c r="BP730" s="113">
        <v>688.52</v>
      </c>
      <c r="BQ730" s="113">
        <v>0</v>
      </c>
      <c r="BR730" s="113">
        <v>0</v>
      </c>
      <c r="BS730" s="113">
        <v>0</v>
      </c>
      <c r="BT730" s="113">
        <v>0</v>
      </c>
      <c r="BU730" s="113">
        <v>253273.48</v>
      </c>
      <c r="BV730" s="113">
        <v>0</v>
      </c>
      <c r="BW730" s="113">
        <v>0</v>
      </c>
      <c r="BX730" s="113">
        <v>0</v>
      </c>
      <c r="BY730" s="113">
        <v>7892.51</v>
      </c>
      <c r="BZ730" s="113">
        <v>0</v>
      </c>
      <c r="CA730" s="113">
        <v>0</v>
      </c>
      <c r="CB730" s="113">
        <v>0</v>
      </c>
      <c r="CC730" s="113">
        <v>1538676.21</v>
      </c>
      <c r="CD730" s="113">
        <v>2029582.29</v>
      </c>
      <c r="CE730" s="113">
        <v>0</v>
      </c>
      <c r="CF730" s="113">
        <v>0</v>
      </c>
      <c r="CG730" s="113">
        <v>0</v>
      </c>
      <c r="CH730" s="113">
        <v>0</v>
      </c>
      <c r="CI730" s="113">
        <v>0</v>
      </c>
      <c r="CJ730" s="113">
        <v>0</v>
      </c>
      <c r="CK730" s="113">
        <v>0</v>
      </c>
      <c r="CL730" s="113">
        <v>0</v>
      </c>
      <c r="CM730" s="113">
        <v>0</v>
      </c>
      <c r="CN730" s="113">
        <v>0</v>
      </c>
      <c r="CO730" s="113">
        <v>0</v>
      </c>
      <c r="CP730" s="113">
        <v>0</v>
      </c>
      <c r="CQ730" s="113">
        <v>158078.16</v>
      </c>
      <c r="CR730" s="113">
        <v>0</v>
      </c>
      <c r="CS730" s="113">
        <v>0</v>
      </c>
      <c r="CT730" s="113">
        <v>0</v>
      </c>
      <c r="CU730" s="113">
        <v>0</v>
      </c>
      <c r="CV730" s="113">
        <v>0</v>
      </c>
      <c r="CW730" s="113">
        <v>0</v>
      </c>
      <c r="CX730" s="113">
        <v>0</v>
      </c>
      <c r="CY730" s="113">
        <v>0</v>
      </c>
      <c r="CZ730" s="113">
        <v>0</v>
      </c>
      <c r="DA730" s="113">
        <v>0</v>
      </c>
      <c r="DB730" s="113">
        <v>0</v>
      </c>
      <c r="DC730" s="113">
        <v>0</v>
      </c>
      <c r="DD730" s="113">
        <v>5804.09</v>
      </c>
      <c r="DE730" s="113">
        <v>0</v>
      </c>
      <c r="DF730" s="113">
        <v>0</v>
      </c>
      <c r="DG730" s="113">
        <v>0</v>
      </c>
      <c r="DH730" s="113">
        <v>68469.66</v>
      </c>
      <c r="DI730" s="113">
        <v>1967.53</v>
      </c>
      <c r="DJ730" s="113">
        <v>0</v>
      </c>
      <c r="DK730" s="113">
        <v>0</v>
      </c>
      <c r="DL730" s="113">
        <v>0</v>
      </c>
      <c r="DM730" s="113">
        <v>0</v>
      </c>
      <c r="DN730" s="113">
        <v>0</v>
      </c>
      <c r="DO730" s="113">
        <v>0</v>
      </c>
      <c r="DP730" s="113">
        <v>0</v>
      </c>
      <c r="DQ730" s="113">
        <v>0</v>
      </c>
      <c r="DR730" s="113">
        <v>0</v>
      </c>
      <c r="DS730" s="113">
        <v>0</v>
      </c>
      <c r="DT730" s="113">
        <v>0</v>
      </c>
      <c r="DU730" s="113">
        <v>0</v>
      </c>
      <c r="DV730" s="113">
        <v>0</v>
      </c>
      <c r="DW730" s="113">
        <v>0</v>
      </c>
      <c r="DX730" s="113">
        <v>0</v>
      </c>
      <c r="DY730" s="113">
        <v>0</v>
      </c>
      <c r="DZ730" s="113">
        <v>0</v>
      </c>
      <c r="EA730" s="113">
        <v>0</v>
      </c>
      <c r="EB730" s="113">
        <v>0</v>
      </c>
      <c r="EC730" s="113">
        <v>169426.41</v>
      </c>
      <c r="ED730" s="113">
        <v>0</v>
      </c>
      <c r="EE730" s="113">
        <v>0</v>
      </c>
      <c r="EF730" s="113">
        <v>0</v>
      </c>
      <c r="EG730" s="113">
        <v>0</v>
      </c>
      <c r="EH730" s="113">
        <v>0</v>
      </c>
      <c r="EI730" s="113">
        <v>0</v>
      </c>
      <c r="EJ730" s="113">
        <v>0</v>
      </c>
      <c r="EK730" s="113">
        <v>0</v>
      </c>
      <c r="EL730" s="113">
        <v>0</v>
      </c>
      <c r="EM730" s="113">
        <v>0</v>
      </c>
      <c r="EN730" s="113">
        <v>0</v>
      </c>
      <c r="EO730" s="113">
        <v>0</v>
      </c>
      <c r="EP730" s="113">
        <v>0</v>
      </c>
      <c r="EQ730" s="113">
        <v>0</v>
      </c>
      <c r="ER730" s="113">
        <v>0</v>
      </c>
      <c r="ES730" s="113">
        <v>0</v>
      </c>
      <c r="ET730" s="113">
        <v>0</v>
      </c>
      <c r="EU730" s="113">
        <v>0</v>
      </c>
      <c r="EV730" s="113">
        <v>0</v>
      </c>
      <c r="EW730" s="113">
        <v>0</v>
      </c>
      <c r="EX730" s="113">
        <v>0</v>
      </c>
      <c r="EY730" s="113">
        <v>0</v>
      </c>
      <c r="EZ730" s="113">
        <v>0</v>
      </c>
      <c r="FA730" s="113">
        <v>0</v>
      </c>
      <c r="FB730" s="113">
        <v>0</v>
      </c>
      <c r="FC730" s="113">
        <v>0</v>
      </c>
      <c r="FD730" s="113">
        <v>0</v>
      </c>
      <c r="FE730" s="113">
        <v>0</v>
      </c>
      <c r="FF730" s="113">
        <v>0</v>
      </c>
      <c r="FG730" s="113">
        <v>0</v>
      </c>
      <c r="FH730" s="113">
        <v>0</v>
      </c>
      <c r="FI730" s="113">
        <v>0</v>
      </c>
      <c r="FJ730" s="113">
        <v>0</v>
      </c>
      <c r="FK730" s="113">
        <v>0</v>
      </c>
      <c r="FL730" s="113">
        <v>0</v>
      </c>
      <c r="FM730" s="113">
        <v>0</v>
      </c>
      <c r="FN730" s="113">
        <v>0</v>
      </c>
      <c r="FO730" s="113">
        <v>0</v>
      </c>
      <c r="FP730" s="113">
        <v>0</v>
      </c>
      <c r="FQ730" s="113">
        <v>0</v>
      </c>
      <c r="FR730" s="113">
        <v>0</v>
      </c>
      <c r="FS730" s="113">
        <v>0</v>
      </c>
      <c r="FT730" s="113">
        <v>0</v>
      </c>
      <c r="FU730" s="113">
        <v>0</v>
      </c>
      <c r="FV730" s="113">
        <v>0</v>
      </c>
      <c r="FW730" s="113">
        <v>0</v>
      </c>
      <c r="FX730" s="113">
        <v>0</v>
      </c>
      <c r="FY730" s="113">
        <v>0</v>
      </c>
      <c r="FZ730" s="113">
        <v>0</v>
      </c>
      <c r="GA730" s="113">
        <v>0</v>
      </c>
      <c r="GB730" s="113">
        <v>0</v>
      </c>
      <c r="GC730" s="113">
        <v>0</v>
      </c>
      <c r="GD730" s="113">
        <v>0</v>
      </c>
      <c r="GE730" s="113">
        <v>0</v>
      </c>
      <c r="GF730" s="113">
        <v>0</v>
      </c>
      <c r="GG730" s="113">
        <v>0</v>
      </c>
      <c r="GH730" s="113">
        <v>0</v>
      </c>
      <c r="GI730" s="113">
        <f>SUM(E730:GH730)</f>
        <v>27983887.380000003</v>
      </c>
    </row>
    <row r="731" spans="1:191">
      <c r="A731" s="727" t="s">
        <v>0</v>
      </c>
      <c r="B731" s="727"/>
      <c r="C731" s="9" t="s">
        <v>201</v>
      </c>
      <c r="D731" t="s">
        <v>202</v>
      </c>
      <c r="E731" s="113">
        <v>0</v>
      </c>
      <c r="F731" s="113">
        <v>0</v>
      </c>
      <c r="G731" s="113">
        <v>0</v>
      </c>
      <c r="H731" s="113">
        <v>0</v>
      </c>
      <c r="I731" s="113">
        <v>0</v>
      </c>
      <c r="J731" s="113">
        <v>0</v>
      </c>
      <c r="K731" s="113">
        <v>0</v>
      </c>
      <c r="L731" s="113">
        <v>0</v>
      </c>
      <c r="M731" s="113">
        <v>0</v>
      </c>
      <c r="N731" s="113">
        <v>0</v>
      </c>
      <c r="O731" s="113">
        <v>0</v>
      </c>
      <c r="P731" s="113">
        <v>0</v>
      </c>
      <c r="Q731" s="113">
        <v>0</v>
      </c>
      <c r="R731" s="113">
        <v>0</v>
      </c>
      <c r="S731" s="113">
        <v>0</v>
      </c>
      <c r="T731" s="113">
        <v>0</v>
      </c>
      <c r="U731" s="113">
        <v>0</v>
      </c>
      <c r="V731" s="113">
        <v>0</v>
      </c>
      <c r="W731" s="113">
        <v>0</v>
      </c>
      <c r="X731" s="113">
        <v>0</v>
      </c>
      <c r="Y731" s="113">
        <v>0</v>
      </c>
      <c r="Z731" s="113">
        <v>0</v>
      </c>
      <c r="AA731" s="113">
        <v>0</v>
      </c>
      <c r="AB731" s="113">
        <v>0</v>
      </c>
      <c r="AC731" s="113">
        <v>0</v>
      </c>
      <c r="AD731" s="113">
        <v>0</v>
      </c>
      <c r="AE731" s="113">
        <v>0</v>
      </c>
      <c r="AF731" s="113">
        <v>0</v>
      </c>
      <c r="AG731" s="113">
        <v>1071583.3799999999</v>
      </c>
      <c r="AH731" s="113">
        <v>0</v>
      </c>
      <c r="AI731" s="113">
        <v>0</v>
      </c>
      <c r="AJ731" s="113">
        <v>0</v>
      </c>
      <c r="AK731" s="113">
        <v>0</v>
      </c>
      <c r="AL731" s="113">
        <v>0</v>
      </c>
      <c r="AM731" s="113">
        <v>0</v>
      </c>
      <c r="AN731" s="113">
        <v>0</v>
      </c>
      <c r="AO731" s="113">
        <v>0</v>
      </c>
      <c r="AP731" s="113">
        <v>0</v>
      </c>
      <c r="AQ731" s="113">
        <v>0</v>
      </c>
      <c r="AR731" s="113">
        <v>0</v>
      </c>
      <c r="AS731" s="113">
        <v>0</v>
      </c>
      <c r="AT731" s="113">
        <v>0</v>
      </c>
      <c r="AU731" s="113">
        <v>0</v>
      </c>
      <c r="AV731" s="113">
        <v>0</v>
      </c>
      <c r="AW731" s="113">
        <v>0</v>
      </c>
      <c r="AX731" s="113">
        <v>0</v>
      </c>
      <c r="AY731" s="113">
        <v>0</v>
      </c>
      <c r="AZ731" s="113">
        <v>0</v>
      </c>
      <c r="BA731" s="113">
        <v>0</v>
      </c>
      <c r="BB731" s="113">
        <v>0</v>
      </c>
      <c r="BC731" s="113">
        <v>0</v>
      </c>
      <c r="BD731" s="113">
        <v>0</v>
      </c>
      <c r="BE731" s="113">
        <v>0</v>
      </c>
      <c r="BF731" s="113">
        <v>0</v>
      </c>
      <c r="BG731" s="113">
        <v>0</v>
      </c>
      <c r="BH731" s="113">
        <v>0</v>
      </c>
      <c r="BI731" s="113">
        <v>0</v>
      </c>
      <c r="BJ731" s="113">
        <v>0</v>
      </c>
      <c r="BK731" s="113">
        <v>0</v>
      </c>
      <c r="BL731" s="113">
        <v>0</v>
      </c>
      <c r="BM731" s="113">
        <v>0</v>
      </c>
      <c r="BN731" s="113">
        <v>0</v>
      </c>
      <c r="BO731" s="113">
        <v>0</v>
      </c>
      <c r="BP731" s="113">
        <v>0</v>
      </c>
      <c r="BQ731" s="113">
        <v>0</v>
      </c>
      <c r="BR731" s="113">
        <v>0</v>
      </c>
      <c r="BS731" s="113">
        <v>0</v>
      </c>
      <c r="BT731" s="113">
        <v>0</v>
      </c>
      <c r="BU731" s="113">
        <v>0</v>
      </c>
      <c r="BV731" s="113">
        <v>0</v>
      </c>
      <c r="BW731" s="113">
        <v>0</v>
      </c>
      <c r="BX731" s="113">
        <v>0</v>
      </c>
      <c r="BY731" s="113">
        <v>0</v>
      </c>
      <c r="BZ731" s="113">
        <v>0</v>
      </c>
      <c r="CA731" s="113">
        <v>0</v>
      </c>
      <c r="CB731" s="113">
        <v>0</v>
      </c>
      <c r="CC731" s="113">
        <v>0</v>
      </c>
      <c r="CD731" s="113">
        <v>0</v>
      </c>
      <c r="CE731" s="113">
        <v>0</v>
      </c>
      <c r="CF731" s="113">
        <v>0</v>
      </c>
      <c r="CG731" s="113">
        <v>0</v>
      </c>
      <c r="CH731" s="113">
        <v>0</v>
      </c>
      <c r="CI731" s="113">
        <v>0</v>
      </c>
      <c r="CJ731" s="113">
        <v>0</v>
      </c>
      <c r="CK731" s="113">
        <v>0</v>
      </c>
      <c r="CL731" s="113">
        <v>0</v>
      </c>
      <c r="CM731" s="113">
        <v>0</v>
      </c>
      <c r="CN731" s="113">
        <v>0</v>
      </c>
      <c r="CO731" s="113">
        <v>0</v>
      </c>
      <c r="CP731" s="113">
        <v>0</v>
      </c>
      <c r="CQ731" s="113">
        <v>0</v>
      </c>
      <c r="CR731" s="113">
        <v>0</v>
      </c>
      <c r="CS731" s="113">
        <v>0</v>
      </c>
      <c r="CT731" s="113">
        <v>0</v>
      </c>
      <c r="CU731" s="113">
        <v>0</v>
      </c>
      <c r="CV731" s="113">
        <v>0</v>
      </c>
      <c r="CW731" s="113">
        <v>0</v>
      </c>
      <c r="CX731" s="113">
        <v>0</v>
      </c>
      <c r="CY731" s="113">
        <v>0</v>
      </c>
      <c r="CZ731" s="113">
        <v>0</v>
      </c>
      <c r="DA731" s="113">
        <v>0</v>
      </c>
      <c r="DB731" s="113">
        <v>0</v>
      </c>
      <c r="DC731" s="113">
        <v>0</v>
      </c>
      <c r="DD731" s="113">
        <v>0</v>
      </c>
      <c r="DE731" s="113">
        <v>0</v>
      </c>
      <c r="DF731" s="113">
        <v>0</v>
      </c>
      <c r="DG731" s="113">
        <v>0</v>
      </c>
      <c r="DH731" s="113">
        <v>0</v>
      </c>
      <c r="DI731" s="113">
        <v>384.09</v>
      </c>
      <c r="DJ731" s="113">
        <v>0</v>
      </c>
      <c r="DK731" s="113">
        <v>0</v>
      </c>
      <c r="DL731" s="113">
        <v>0</v>
      </c>
      <c r="DM731" s="113">
        <v>0</v>
      </c>
      <c r="DN731" s="113">
        <v>0</v>
      </c>
      <c r="DO731" s="113">
        <v>0</v>
      </c>
      <c r="DP731" s="113">
        <v>358419.56</v>
      </c>
      <c r="DQ731" s="113">
        <v>0</v>
      </c>
      <c r="DR731" s="113">
        <v>0</v>
      </c>
      <c r="DS731" s="113">
        <v>0</v>
      </c>
      <c r="DT731" s="113">
        <v>0</v>
      </c>
      <c r="DU731" s="113">
        <v>0</v>
      </c>
      <c r="DV731" s="113">
        <v>0</v>
      </c>
      <c r="DW731" s="113">
        <v>0</v>
      </c>
      <c r="DX731" s="113">
        <v>0</v>
      </c>
      <c r="DY731" s="113">
        <v>0</v>
      </c>
      <c r="DZ731" s="113">
        <v>0</v>
      </c>
      <c r="EA731" s="113">
        <v>0</v>
      </c>
      <c r="EB731" s="113">
        <v>0</v>
      </c>
      <c r="EC731" s="113">
        <v>0</v>
      </c>
      <c r="ED731" s="113">
        <v>0</v>
      </c>
      <c r="EE731" s="113">
        <v>0</v>
      </c>
      <c r="EF731" s="113">
        <v>0</v>
      </c>
      <c r="EG731" s="113">
        <v>0</v>
      </c>
      <c r="EH731" s="113">
        <v>0</v>
      </c>
      <c r="EI731" s="113">
        <v>0</v>
      </c>
      <c r="EJ731" s="113">
        <v>0</v>
      </c>
      <c r="EK731" s="113">
        <v>0</v>
      </c>
      <c r="EL731" s="113">
        <v>0</v>
      </c>
      <c r="EM731" s="113">
        <v>0</v>
      </c>
      <c r="EN731" s="113">
        <v>0</v>
      </c>
      <c r="EO731" s="113">
        <v>0</v>
      </c>
      <c r="EP731" s="113">
        <v>0</v>
      </c>
      <c r="EQ731" s="113">
        <v>0</v>
      </c>
      <c r="ER731" s="113">
        <v>0</v>
      </c>
      <c r="ES731" s="113">
        <v>0</v>
      </c>
      <c r="ET731" s="113">
        <v>0</v>
      </c>
      <c r="EU731" s="113">
        <v>0</v>
      </c>
      <c r="EV731" s="113">
        <v>0</v>
      </c>
      <c r="EW731" s="113">
        <v>0</v>
      </c>
      <c r="EX731" s="113">
        <v>0</v>
      </c>
      <c r="EY731" s="113">
        <v>0</v>
      </c>
      <c r="EZ731" s="113">
        <v>0</v>
      </c>
      <c r="FA731" s="113">
        <v>0</v>
      </c>
      <c r="FB731" s="113">
        <v>0</v>
      </c>
      <c r="FC731" s="113">
        <v>0</v>
      </c>
      <c r="FD731" s="113">
        <v>0</v>
      </c>
      <c r="FE731" s="113">
        <v>0</v>
      </c>
      <c r="FF731" s="113">
        <v>0</v>
      </c>
      <c r="FG731" s="113">
        <v>0</v>
      </c>
      <c r="FH731" s="113">
        <v>0</v>
      </c>
      <c r="FI731" s="113">
        <v>0</v>
      </c>
      <c r="FJ731" s="113">
        <v>0</v>
      </c>
      <c r="FK731" s="113">
        <v>0</v>
      </c>
      <c r="FL731" s="113">
        <v>0</v>
      </c>
      <c r="FM731" s="113">
        <v>0</v>
      </c>
      <c r="FN731" s="113">
        <v>0</v>
      </c>
      <c r="FO731" s="113">
        <v>0</v>
      </c>
      <c r="FP731" s="113">
        <v>0</v>
      </c>
      <c r="FQ731" s="113">
        <v>0</v>
      </c>
      <c r="FR731" s="113">
        <v>0</v>
      </c>
      <c r="FS731" s="113">
        <v>0</v>
      </c>
      <c r="FT731" s="113">
        <v>0</v>
      </c>
      <c r="FU731" s="113">
        <v>0</v>
      </c>
      <c r="FV731" s="113">
        <v>0</v>
      </c>
      <c r="FW731" s="113">
        <v>0</v>
      </c>
      <c r="FX731" s="113">
        <v>0</v>
      </c>
      <c r="FY731" s="113">
        <v>0</v>
      </c>
      <c r="FZ731" s="113">
        <v>0</v>
      </c>
      <c r="GA731" s="113">
        <v>0</v>
      </c>
      <c r="GB731" s="113">
        <v>0</v>
      </c>
      <c r="GC731" s="113">
        <v>0</v>
      </c>
      <c r="GD731" s="113">
        <v>0</v>
      </c>
      <c r="GE731" s="113">
        <v>0</v>
      </c>
      <c r="GF731" s="113">
        <v>0</v>
      </c>
      <c r="GG731" s="113">
        <v>0</v>
      </c>
      <c r="GH731" s="113">
        <v>0</v>
      </c>
      <c r="GI731" s="113">
        <f>SUM(E731:GH731)</f>
        <v>1430387.03</v>
      </c>
    </row>
    <row r="732" spans="1:191">
      <c r="A732" s="727" t="s">
        <v>0</v>
      </c>
      <c r="B732" s="727"/>
      <c r="C732" s="9" t="s">
        <v>203</v>
      </c>
      <c r="D732" t="s">
        <v>204</v>
      </c>
      <c r="E732" s="113">
        <v>0</v>
      </c>
      <c r="F732" s="113">
        <v>0</v>
      </c>
      <c r="G732" s="113">
        <v>0</v>
      </c>
      <c r="H732" s="113">
        <v>0</v>
      </c>
      <c r="I732" s="113">
        <v>0</v>
      </c>
      <c r="J732" s="113">
        <v>0</v>
      </c>
      <c r="K732" s="113">
        <v>0</v>
      </c>
      <c r="L732" s="113">
        <v>0</v>
      </c>
      <c r="M732" s="113">
        <v>0</v>
      </c>
      <c r="N732" s="113">
        <v>0</v>
      </c>
      <c r="O732" s="113">
        <v>0</v>
      </c>
      <c r="P732" s="113">
        <v>0</v>
      </c>
      <c r="Q732" s="113">
        <v>0</v>
      </c>
      <c r="R732" s="113">
        <v>0</v>
      </c>
      <c r="S732" s="113">
        <v>0</v>
      </c>
      <c r="T732" s="113">
        <v>0</v>
      </c>
      <c r="U732" s="113">
        <v>0</v>
      </c>
      <c r="V732" s="113">
        <v>0</v>
      </c>
      <c r="W732" s="113">
        <v>0</v>
      </c>
      <c r="X732" s="113">
        <v>0</v>
      </c>
      <c r="Y732" s="113">
        <v>0</v>
      </c>
      <c r="Z732" s="113">
        <v>0</v>
      </c>
      <c r="AA732" s="113">
        <v>0</v>
      </c>
      <c r="AB732" s="113">
        <v>0</v>
      </c>
      <c r="AC732" s="113">
        <v>0</v>
      </c>
      <c r="AD732" s="113">
        <v>0</v>
      </c>
      <c r="AE732" s="113">
        <v>0</v>
      </c>
      <c r="AF732" s="113">
        <v>0</v>
      </c>
      <c r="AG732" s="113">
        <v>0</v>
      </c>
      <c r="AH732" s="113">
        <v>0</v>
      </c>
      <c r="AI732" s="113">
        <v>0</v>
      </c>
      <c r="AJ732" s="113">
        <v>0</v>
      </c>
      <c r="AK732" s="113">
        <v>0</v>
      </c>
      <c r="AL732" s="113">
        <v>0</v>
      </c>
      <c r="AM732" s="113">
        <v>0</v>
      </c>
      <c r="AN732" s="113">
        <v>0</v>
      </c>
      <c r="AO732" s="113">
        <v>0</v>
      </c>
      <c r="AP732" s="113">
        <v>0</v>
      </c>
      <c r="AQ732" s="113">
        <v>0</v>
      </c>
      <c r="AR732" s="113">
        <v>0</v>
      </c>
      <c r="AS732" s="113">
        <v>0</v>
      </c>
      <c r="AT732" s="113">
        <v>0</v>
      </c>
      <c r="AU732" s="113">
        <v>0</v>
      </c>
      <c r="AV732" s="113">
        <v>0</v>
      </c>
      <c r="AW732" s="113">
        <v>0</v>
      </c>
      <c r="AX732" s="113">
        <v>0</v>
      </c>
      <c r="AY732" s="113">
        <v>0</v>
      </c>
      <c r="AZ732" s="113">
        <v>0</v>
      </c>
      <c r="BA732" s="113">
        <v>0</v>
      </c>
      <c r="BB732" s="113">
        <v>0</v>
      </c>
      <c r="BC732" s="113">
        <v>0</v>
      </c>
      <c r="BD732" s="113">
        <v>0</v>
      </c>
      <c r="BE732" s="113">
        <v>0</v>
      </c>
      <c r="BF732" s="113">
        <v>0</v>
      </c>
      <c r="BG732" s="113">
        <v>0</v>
      </c>
      <c r="BH732" s="113">
        <v>0</v>
      </c>
      <c r="BI732" s="113">
        <v>0</v>
      </c>
      <c r="BJ732" s="113">
        <v>285332.71999999997</v>
      </c>
      <c r="BK732" s="113">
        <v>0</v>
      </c>
      <c r="BL732" s="113">
        <v>0</v>
      </c>
      <c r="BM732" s="113">
        <v>0</v>
      </c>
      <c r="BN732" s="113">
        <v>0</v>
      </c>
      <c r="BO732" s="113">
        <v>0</v>
      </c>
      <c r="BP732" s="113">
        <v>0</v>
      </c>
      <c r="BQ732" s="113">
        <v>0</v>
      </c>
      <c r="BR732" s="113">
        <v>0</v>
      </c>
      <c r="BS732" s="113">
        <v>0</v>
      </c>
      <c r="BT732" s="113">
        <v>0</v>
      </c>
      <c r="BU732" s="113">
        <v>0</v>
      </c>
      <c r="BV732" s="113">
        <v>0</v>
      </c>
      <c r="BW732" s="113">
        <v>0</v>
      </c>
      <c r="BX732" s="113">
        <v>0</v>
      </c>
      <c r="BY732" s="113">
        <v>0</v>
      </c>
      <c r="BZ732" s="113">
        <v>0</v>
      </c>
      <c r="CA732" s="113">
        <v>0</v>
      </c>
      <c r="CB732" s="113">
        <v>0</v>
      </c>
      <c r="CC732" s="113">
        <v>0</v>
      </c>
      <c r="CD732" s="113">
        <v>0</v>
      </c>
      <c r="CE732" s="113">
        <v>0</v>
      </c>
      <c r="CF732" s="113">
        <v>0</v>
      </c>
      <c r="CG732" s="113">
        <v>0</v>
      </c>
      <c r="CH732" s="113">
        <v>0</v>
      </c>
      <c r="CI732" s="113">
        <v>0</v>
      </c>
      <c r="CJ732" s="113">
        <v>0</v>
      </c>
      <c r="CK732" s="113">
        <v>0</v>
      </c>
      <c r="CL732" s="113">
        <v>0</v>
      </c>
      <c r="CM732" s="113">
        <v>0</v>
      </c>
      <c r="CN732" s="113">
        <v>0</v>
      </c>
      <c r="CO732" s="113">
        <v>0</v>
      </c>
      <c r="CP732" s="113">
        <v>0</v>
      </c>
      <c r="CQ732" s="113">
        <v>27821.7</v>
      </c>
      <c r="CR732" s="113">
        <v>0</v>
      </c>
      <c r="CS732" s="113">
        <v>0</v>
      </c>
      <c r="CT732" s="113">
        <v>0</v>
      </c>
      <c r="CU732" s="113">
        <v>0</v>
      </c>
      <c r="CV732" s="113">
        <v>0</v>
      </c>
      <c r="CW732" s="113">
        <v>0</v>
      </c>
      <c r="CX732" s="113">
        <v>0</v>
      </c>
      <c r="CY732" s="113">
        <v>0</v>
      </c>
      <c r="CZ732" s="113">
        <v>0</v>
      </c>
      <c r="DA732" s="113">
        <v>0</v>
      </c>
      <c r="DB732" s="113">
        <v>0</v>
      </c>
      <c r="DC732" s="113">
        <v>0</v>
      </c>
      <c r="DD732" s="113">
        <v>0</v>
      </c>
      <c r="DE732" s="113">
        <v>0</v>
      </c>
      <c r="DF732" s="113">
        <v>0</v>
      </c>
      <c r="DG732" s="113">
        <v>0</v>
      </c>
      <c r="DH732" s="113">
        <v>0</v>
      </c>
      <c r="DI732" s="113">
        <v>0</v>
      </c>
      <c r="DJ732" s="113">
        <v>0</v>
      </c>
      <c r="DK732" s="113">
        <v>0</v>
      </c>
      <c r="DL732" s="113">
        <v>0</v>
      </c>
      <c r="DM732" s="113">
        <v>0</v>
      </c>
      <c r="DN732" s="113">
        <v>0</v>
      </c>
      <c r="DO732" s="113">
        <v>0</v>
      </c>
      <c r="DP732" s="113">
        <v>0</v>
      </c>
      <c r="DQ732" s="113">
        <v>0</v>
      </c>
      <c r="DR732" s="113">
        <v>0</v>
      </c>
      <c r="DS732" s="113">
        <v>0</v>
      </c>
      <c r="DT732" s="113">
        <v>0</v>
      </c>
      <c r="DU732" s="113">
        <v>0</v>
      </c>
      <c r="DV732" s="113">
        <v>0</v>
      </c>
      <c r="DW732" s="113">
        <v>0</v>
      </c>
      <c r="DX732" s="113">
        <v>0</v>
      </c>
      <c r="DY732" s="113">
        <v>0</v>
      </c>
      <c r="DZ732" s="113">
        <v>0</v>
      </c>
      <c r="EA732" s="113">
        <v>0</v>
      </c>
      <c r="EB732" s="113">
        <v>0</v>
      </c>
      <c r="EC732" s="113">
        <v>0</v>
      </c>
      <c r="ED732" s="113">
        <v>0</v>
      </c>
      <c r="EE732" s="113">
        <v>0</v>
      </c>
      <c r="EF732" s="113">
        <v>0</v>
      </c>
      <c r="EG732" s="113">
        <v>0</v>
      </c>
      <c r="EH732" s="113">
        <v>0</v>
      </c>
      <c r="EI732" s="113">
        <v>0</v>
      </c>
      <c r="EJ732" s="113">
        <v>0</v>
      </c>
      <c r="EK732" s="113">
        <v>0</v>
      </c>
      <c r="EL732" s="113">
        <v>0</v>
      </c>
      <c r="EM732" s="113">
        <v>0</v>
      </c>
      <c r="EN732" s="113">
        <v>0</v>
      </c>
      <c r="EO732" s="113">
        <v>0</v>
      </c>
      <c r="EP732" s="113">
        <v>0</v>
      </c>
      <c r="EQ732" s="113">
        <v>0</v>
      </c>
      <c r="ER732" s="113">
        <v>0</v>
      </c>
      <c r="ES732" s="113">
        <v>0</v>
      </c>
      <c r="ET732" s="113">
        <v>0</v>
      </c>
      <c r="EU732" s="113">
        <v>0</v>
      </c>
      <c r="EV732" s="113">
        <v>0</v>
      </c>
      <c r="EW732" s="113">
        <v>0</v>
      </c>
      <c r="EX732" s="113">
        <v>0</v>
      </c>
      <c r="EY732" s="113">
        <v>0</v>
      </c>
      <c r="EZ732" s="113">
        <v>0</v>
      </c>
      <c r="FA732" s="113">
        <v>0</v>
      </c>
      <c r="FB732" s="113">
        <v>0</v>
      </c>
      <c r="FC732" s="113">
        <v>0</v>
      </c>
      <c r="FD732" s="113">
        <v>0</v>
      </c>
      <c r="FE732" s="113">
        <v>0</v>
      </c>
      <c r="FF732" s="113">
        <v>0</v>
      </c>
      <c r="FG732" s="113">
        <v>0</v>
      </c>
      <c r="FH732" s="113">
        <v>0</v>
      </c>
      <c r="FI732" s="113">
        <v>0</v>
      </c>
      <c r="FJ732" s="113">
        <v>0</v>
      </c>
      <c r="FK732" s="113">
        <v>0</v>
      </c>
      <c r="FL732" s="113">
        <v>0</v>
      </c>
      <c r="FM732" s="113">
        <v>0</v>
      </c>
      <c r="FN732" s="113">
        <v>0</v>
      </c>
      <c r="FO732" s="113">
        <v>0</v>
      </c>
      <c r="FP732" s="113">
        <v>0</v>
      </c>
      <c r="FQ732" s="113">
        <v>0</v>
      </c>
      <c r="FR732" s="113">
        <v>0</v>
      </c>
      <c r="FS732" s="113">
        <v>0</v>
      </c>
      <c r="FT732" s="113">
        <v>0</v>
      </c>
      <c r="FU732" s="113">
        <v>0</v>
      </c>
      <c r="FV732" s="113">
        <v>0</v>
      </c>
      <c r="FW732" s="113">
        <v>0</v>
      </c>
      <c r="FX732" s="113">
        <v>0</v>
      </c>
      <c r="FY732" s="113">
        <v>0</v>
      </c>
      <c r="FZ732" s="113">
        <v>0</v>
      </c>
      <c r="GA732" s="113">
        <v>0</v>
      </c>
      <c r="GB732" s="113">
        <v>0</v>
      </c>
      <c r="GC732" s="113">
        <v>0</v>
      </c>
      <c r="GD732" s="113">
        <v>0</v>
      </c>
      <c r="GE732" s="113">
        <v>0</v>
      </c>
      <c r="GF732" s="113">
        <v>0</v>
      </c>
      <c r="GG732" s="113">
        <v>0</v>
      </c>
      <c r="GH732" s="113">
        <v>0</v>
      </c>
      <c r="GI732" s="113">
        <f>SUM(E732:GH732)</f>
        <v>313154.42</v>
      </c>
    </row>
    <row r="733" spans="1:191">
      <c r="A733" s="727" t="s">
        <v>0</v>
      </c>
      <c r="B733" s="727"/>
      <c r="C733" s="9" t="s">
        <v>207</v>
      </c>
      <c r="D733" t="s">
        <v>208</v>
      </c>
      <c r="E733" s="113">
        <v>0</v>
      </c>
      <c r="F733" s="113">
        <v>0</v>
      </c>
      <c r="G733" s="113">
        <v>0</v>
      </c>
      <c r="H733" s="113">
        <v>1105.0899999999999</v>
      </c>
      <c r="I733" s="113">
        <v>284656.8</v>
      </c>
      <c r="J733" s="113">
        <v>0</v>
      </c>
      <c r="K733" s="113">
        <v>0</v>
      </c>
      <c r="L733" s="113">
        <v>0</v>
      </c>
      <c r="M733" s="113">
        <v>0</v>
      </c>
      <c r="N733" s="113">
        <v>0</v>
      </c>
      <c r="O733" s="113">
        <v>0</v>
      </c>
      <c r="P733" s="113">
        <v>0</v>
      </c>
      <c r="Q733" s="113">
        <v>0</v>
      </c>
      <c r="R733" s="113">
        <v>0</v>
      </c>
      <c r="S733" s="113">
        <v>0</v>
      </c>
      <c r="T733" s="113">
        <v>620.33000000000004</v>
      </c>
      <c r="U733" s="113">
        <v>0</v>
      </c>
      <c r="V733" s="113">
        <v>264655.75</v>
      </c>
      <c r="W733" s="113">
        <v>50.43</v>
      </c>
      <c r="X733" s="113">
        <v>10839.71</v>
      </c>
      <c r="Y733" s="113">
        <v>0</v>
      </c>
      <c r="Z733" s="113">
        <v>10145.33</v>
      </c>
      <c r="AA733" s="113">
        <v>0</v>
      </c>
      <c r="AB733" s="113">
        <v>0</v>
      </c>
      <c r="AC733" s="113">
        <v>4682.79</v>
      </c>
      <c r="AD733" s="113">
        <v>8189.88</v>
      </c>
      <c r="AE733" s="113">
        <v>0</v>
      </c>
      <c r="AF733" s="113">
        <v>3995.49</v>
      </c>
      <c r="AG733" s="113">
        <v>326.79000000000002</v>
      </c>
      <c r="AH733" s="113">
        <v>0</v>
      </c>
      <c r="AI733" s="113">
        <v>0</v>
      </c>
      <c r="AJ733" s="113">
        <v>0</v>
      </c>
      <c r="AK733" s="113">
        <v>0</v>
      </c>
      <c r="AL733" s="113">
        <v>0</v>
      </c>
      <c r="AM733" s="113">
        <v>2111.81</v>
      </c>
      <c r="AN733" s="113">
        <v>0</v>
      </c>
      <c r="AO733" s="113">
        <v>0</v>
      </c>
      <c r="AP733" s="113">
        <v>0</v>
      </c>
      <c r="AQ733" s="113">
        <v>0</v>
      </c>
      <c r="AR733" s="113">
        <v>0</v>
      </c>
      <c r="AS733" s="113">
        <v>0</v>
      </c>
      <c r="AT733" s="113">
        <v>0</v>
      </c>
      <c r="AU733" s="113">
        <v>0</v>
      </c>
      <c r="AV733" s="113">
        <v>0</v>
      </c>
      <c r="AW733" s="113">
        <v>0</v>
      </c>
      <c r="AX733" s="113">
        <v>0</v>
      </c>
      <c r="AY733" s="113">
        <v>875.81</v>
      </c>
      <c r="AZ733" s="113">
        <v>0</v>
      </c>
      <c r="BA733" s="113">
        <v>293.43</v>
      </c>
      <c r="BB733" s="113">
        <v>0</v>
      </c>
      <c r="BC733" s="113">
        <v>0</v>
      </c>
      <c r="BD733" s="113">
        <v>0</v>
      </c>
      <c r="BE733" s="113">
        <v>0</v>
      </c>
      <c r="BF733" s="113">
        <v>0</v>
      </c>
      <c r="BG733" s="113">
        <v>11.9</v>
      </c>
      <c r="BH733" s="113">
        <v>0</v>
      </c>
      <c r="BI733" s="113">
        <v>0</v>
      </c>
      <c r="BJ733" s="113">
        <v>2702.42</v>
      </c>
      <c r="BK733" s="113">
        <v>5.91</v>
      </c>
      <c r="BL733" s="113">
        <v>0</v>
      </c>
      <c r="BM733" s="113">
        <v>0</v>
      </c>
      <c r="BN733" s="113">
        <v>0</v>
      </c>
      <c r="BO733" s="113">
        <v>0</v>
      </c>
      <c r="BP733" s="113">
        <v>0</v>
      </c>
      <c r="BQ733" s="113">
        <v>0</v>
      </c>
      <c r="BR733" s="113">
        <v>0</v>
      </c>
      <c r="BS733" s="113">
        <v>0</v>
      </c>
      <c r="BT733" s="113">
        <v>0</v>
      </c>
      <c r="BU733" s="113">
        <v>0</v>
      </c>
      <c r="BV733" s="113">
        <v>95722.65</v>
      </c>
      <c r="BW733" s="113">
        <v>0</v>
      </c>
      <c r="BX733" s="113">
        <v>0</v>
      </c>
      <c r="BY733" s="113">
        <v>0</v>
      </c>
      <c r="BZ733" s="113">
        <v>0</v>
      </c>
      <c r="CA733" s="113">
        <v>1338.67</v>
      </c>
      <c r="CB733" s="113">
        <v>3.65</v>
      </c>
      <c r="CC733" s="113">
        <v>0</v>
      </c>
      <c r="CD733" s="113">
        <v>7241.6</v>
      </c>
      <c r="CE733" s="113">
        <v>0</v>
      </c>
      <c r="CF733" s="113">
        <v>0</v>
      </c>
      <c r="CG733" s="113">
        <v>0</v>
      </c>
      <c r="CH733" s="113">
        <v>0</v>
      </c>
      <c r="CI733" s="113">
        <v>0</v>
      </c>
      <c r="CJ733" s="113">
        <v>230.66</v>
      </c>
      <c r="CK733" s="113">
        <v>0</v>
      </c>
      <c r="CL733" s="113">
        <v>0</v>
      </c>
      <c r="CM733" s="113">
        <v>0</v>
      </c>
      <c r="CN733" s="113">
        <v>0</v>
      </c>
      <c r="CO733" s="113">
        <v>0</v>
      </c>
      <c r="CP733" s="113">
        <v>154.66999999999999</v>
      </c>
      <c r="CQ733" s="113">
        <v>0</v>
      </c>
      <c r="CR733" s="113">
        <v>87.78</v>
      </c>
      <c r="CS733" s="113">
        <v>0</v>
      </c>
      <c r="CT733" s="113">
        <v>0</v>
      </c>
      <c r="CU733" s="113">
        <v>0</v>
      </c>
      <c r="CV733" s="113">
        <v>0</v>
      </c>
      <c r="CW733" s="113">
        <v>0</v>
      </c>
      <c r="CX733" s="113">
        <v>0</v>
      </c>
      <c r="CY733" s="113">
        <v>106.15</v>
      </c>
      <c r="CZ733" s="113">
        <v>0</v>
      </c>
      <c r="DA733" s="113">
        <v>740.18</v>
      </c>
      <c r="DB733" s="113">
        <v>72.37</v>
      </c>
      <c r="DC733" s="113">
        <v>0</v>
      </c>
      <c r="DD733" s="113">
        <v>0</v>
      </c>
      <c r="DE733" s="113">
        <v>0</v>
      </c>
      <c r="DF733" s="113">
        <v>96.51</v>
      </c>
      <c r="DG733" s="113">
        <v>2709.81</v>
      </c>
      <c r="DH733" s="113">
        <v>33683.949999999997</v>
      </c>
      <c r="DI733" s="113">
        <v>0</v>
      </c>
      <c r="DJ733" s="113">
        <v>12948.16</v>
      </c>
      <c r="DK733" s="113">
        <v>0</v>
      </c>
      <c r="DL733" s="113">
        <v>0</v>
      </c>
      <c r="DM733" s="113">
        <v>165689.92000000001</v>
      </c>
      <c r="DN733" s="113">
        <v>13350.01</v>
      </c>
      <c r="DO733" s="113">
        <v>0</v>
      </c>
      <c r="DP733" s="113">
        <v>0</v>
      </c>
      <c r="DQ733" s="113">
        <v>0</v>
      </c>
      <c r="DR733" s="113">
        <v>23.47</v>
      </c>
      <c r="DS733" s="113">
        <v>0</v>
      </c>
      <c r="DT733" s="113">
        <v>0</v>
      </c>
      <c r="DU733" s="113">
        <v>0</v>
      </c>
      <c r="DV733" s="113">
        <v>0</v>
      </c>
      <c r="DW733" s="113">
        <v>0</v>
      </c>
      <c r="DX733" s="113">
        <v>0</v>
      </c>
      <c r="DY733" s="113">
        <v>845.02</v>
      </c>
      <c r="DZ733" s="113">
        <v>0</v>
      </c>
      <c r="EA733" s="113">
        <v>0</v>
      </c>
      <c r="EB733" s="113">
        <v>0</v>
      </c>
      <c r="EC733" s="113">
        <v>1352.27</v>
      </c>
      <c r="ED733" s="113">
        <v>0</v>
      </c>
      <c r="EE733" s="113">
        <v>1048.19</v>
      </c>
      <c r="EF733" s="113">
        <v>0</v>
      </c>
      <c r="EG733" s="113">
        <v>0</v>
      </c>
      <c r="EH733" s="113">
        <v>0</v>
      </c>
      <c r="EI733" s="113">
        <v>19321.64</v>
      </c>
      <c r="EJ733" s="113">
        <v>18.02</v>
      </c>
      <c r="EK733" s="113">
        <v>535.55999999999995</v>
      </c>
      <c r="EL733" s="113">
        <v>0</v>
      </c>
      <c r="EM733" s="113">
        <v>0</v>
      </c>
      <c r="EN733" s="113">
        <v>0</v>
      </c>
      <c r="EO733" s="113">
        <v>0</v>
      </c>
      <c r="EP733" s="113">
        <v>1054.19</v>
      </c>
      <c r="EQ733" s="113">
        <v>6384.13</v>
      </c>
      <c r="ER733" s="113">
        <v>0</v>
      </c>
      <c r="ES733" s="113">
        <v>0</v>
      </c>
      <c r="ET733" s="113">
        <v>0</v>
      </c>
      <c r="EU733" s="113">
        <v>0</v>
      </c>
      <c r="EV733" s="113">
        <v>0</v>
      </c>
      <c r="EW733" s="113">
        <v>0</v>
      </c>
      <c r="EX733" s="113">
        <v>0</v>
      </c>
      <c r="EY733" s="113">
        <v>0</v>
      </c>
      <c r="EZ733" s="113">
        <v>0</v>
      </c>
      <c r="FA733" s="113">
        <v>0</v>
      </c>
      <c r="FB733" s="113">
        <v>0</v>
      </c>
      <c r="FC733" s="113">
        <v>0</v>
      </c>
      <c r="FD733" s="113">
        <v>0</v>
      </c>
      <c r="FE733" s="113">
        <v>0</v>
      </c>
      <c r="FF733" s="113">
        <v>0</v>
      </c>
      <c r="FG733" s="113">
        <v>0</v>
      </c>
      <c r="FH733" s="113">
        <v>0</v>
      </c>
      <c r="FI733" s="113">
        <v>0</v>
      </c>
      <c r="FJ733" s="113">
        <v>0</v>
      </c>
      <c r="FK733" s="113">
        <v>0</v>
      </c>
      <c r="FL733" s="113">
        <v>0</v>
      </c>
      <c r="FM733" s="113">
        <v>0</v>
      </c>
      <c r="FN733" s="113">
        <v>0</v>
      </c>
      <c r="FO733" s="113">
        <v>0</v>
      </c>
      <c r="FP733" s="113">
        <v>0</v>
      </c>
      <c r="FQ733" s="113">
        <v>0</v>
      </c>
      <c r="FR733" s="113">
        <v>0</v>
      </c>
      <c r="FS733" s="113">
        <v>0</v>
      </c>
      <c r="FT733" s="113">
        <v>0</v>
      </c>
      <c r="FU733" s="113">
        <v>0</v>
      </c>
      <c r="FV733" s="113">
        <v>0</v>
      </c>
      <c r="FW733" s="113">
        <v>0</v>
      </c>
      <c r="FX733" s="113">
        <v>0</v>
      </c>
      <c r="FY733" s="113">
        <v>0</v>
      </c>
      <c r="FZ733" s="113">
        <v>0</v>
      </c>
      <c r="GA733" s="113">
        <v>0</v>
      </c>
      <c r="GB733" s="113">
        <v>0</v>
      </c>
      <c r="GC733" s="113">
        <v>0</v>
      </c>
      <c r="GD733" s="113">
        <v>0</v>
      </c>
      <c r="GE733" s="113">
        <v>0</v>
      </c>
      <c r="GF733" s="113">
        <v>0</v>
      </c>
      <c r="GG733" s="113">
        <v>0</v>
      </c>
      <c r="GH733" s="113">
        <v>0</v>
      </c>
      <c r="GI733" s="113">
        <f>SUM(E733:GH733)</f>
        <v>960028.90000000061</v>
      </c>
    </row>
    <row r="734" spans="1:191" ht="11" thickBot="1">
      <c r="A734" s="725" t="s">
        <v>0</v>
      </c>
      <c r="B734" s="725"/>
      <c r="C734" s="11" t="s">
        <v>195</v>
      </c>
      <c r="D734" s="10" t="s">
        <v>235</v>
      </c>
      <c r="E734" s="115">
        <f t="shared" ref="E734:AJ734" si="415">SUBTOTAL(9,E728:E733)</f>
        <v>0</v>
      </c>
      <c r="F734" s="115">
        <f t="shared" si="415"/>
        <v>0</v>
      </c>
      <c r="G734" s="115">
        <f t="shared" si="415"/>
        <v>0</v>
      </c>
      <c r="H734" s="115">
        <f t="shared" si="415"/>
        <v>4487972.8999999994</v>
      </c>
      <c r="I734" s="115">
        <f t="shared" si="415"/>
        <v>67313894.260000005</v>
      </c>
      <c r="J734" s="115">
        <f t="shared" si="415"/>
        <v>0</v>
      </c>
      <c r="K734" s="115">
        <f t="shared" si="415"/>
        <v>0</v>
      </c>
      <c r="L734" s="115">
        <f t="shared" si="415"/>
        <v>0</v>
      </c>
      <c r="M734" s="115">
        <f t="shared" si="415"/>
        <v>0</v>
      </c>
      <c r="N734" s="115">
        <f t="shared" si="415"/>
        <v>0</v>
      </c>
      <c r="O734" s="115">
        <f t="shared" si="415"/>
        <v>0</v>
      </c>
      <c r="P734" s="115">
        <f t="shared" si="415"/>
        <v>0</v>
      </c>
      <c r="Q734" s="115">
        <f t="shared" si="415"/>
        <v>2231.27</v>
      </c>
      <c r="R734" s="115">
        <f t="shared" si="415"/>
        <v>0</v>
      </c>
      <c r="S734" s="115">
        <f t="shared" si="415"/>
        <v>6243259.9400000004</v>
      </c>
      <c r="T734" s="115">
        <f t="shared" si="415"/>
        <v>4650626.13</v>
      </c>
      <c r="U734" s="115">
        <f t="shared" si="415"/>
        <v>5920870.8300000001</v>
      </c>
      <c r="V734" s="115">
        <f t="shared" si="415"/>
        <v>5503989.8600000003</v>
      </c>
      <c r="W734" s="115">
        <f t="shared" si="415"/>
        <v>477682.86</v>
      </c>
      <c r="X734" s="115">
        <f t="shared" si="415"/>
        <v>5886330.3799999999</v>
      </c>
      <c r="Y734" s="115">
        <f t="shared" si="415"/>
        <v>350608.21</v>
      </c>
      <c r="Z734" s="115">
        <f t="shared" si="415"/>
        <v>5640511.1299999999</v>
      </c>
      <c r="AA734" s="115">
        <f t="shared" si="415"/>
        <v>0</v>
      </c>
      <c r="AB734" s="115">
        <f t="shared" si="415"/>
        <v>1258588.28</v>
      </c>
      <c r="AC734" s="115">
        <f t="shared" si="415"/>
        <v>711211.12</v>
      </c>
      <c r="AD734" s="115">
        <f t="shared" si="415"/>
        <v>636139.41</v>
      </c>
      <c r="AE734" s="115">
        <f t="shared" si="415"/>
        <v>1099368.82</v>
      </c>
      <c r="AF734" s="115">
        <f t="shared" si="415"/>
        <v>4045240.4600000004</v>
      </c>
      <c r="AG734" s="115">
        <f t="shared" si="415"/>
        <v>1747047.3599999999</v>
      </c>
      <c r="AH734" s="115">
        <f t="shared" si="415"/>
        <v>0</v>
      </c>
      <c r="AI734" s="115">
        <f t="shared" si="415"/>
        <v>134680.64000000001</v>
      </c>
      <c r="AJ734" s="115">
        <f t="shared" si="415"/>
        <v>0</v>
      </c>
      <c r="AK734" s="115">
        <f t="shared" ref="AK734:BP734" si="416">SUBTOTAL(9,AK728:AK733)</f>
        <v>1417656.93</v>
      </c>
      <c r="AL734" s="115">
        <f t="shared" si="416"/>
        <v>0</v>
      </c>
      <c r="AM734" s="115">
        <f t="shared" si="416"/>
        <v>3371240.1</v>
      </c>
      <c r="AN734" s="115">
        <f t="shared" si="416"/>
        <v>0.7</v>
      </c>
      <c r="AO734" s="115">
        <f t="shared" si="416"/>
        <v>705103.16</v>
      </c>
      <c r="AP734" s="115">
        <f t="shared" si="416"/>
        <v>183967.98</v>
      </c>
      <c r="AQ734" s="115">
        <f t="shared" si="416"/>
        <v>0</v>
      </c>
      <c r="AR734" s="115">
        <f t="shared" si="416"/>
        <v>6042282.04</v>
      </c>
      <c r="AS734" s="115">
        <f t="shared" si="416"/>
        <v>9.7200000000000006</v>
      </c>
      <c r="AT734" s="115">
        <f t="shared" si="416"/>
        <v>3151579.35</v>
      </c>
      <c r="AU734" s="115">
        <f t="shared" si="416"/>
        <v>550824.72</v>
      </c>
      <c r="AV734" s="115">
        <f t="shared" si="416"/>
        <v>0</v>
      </c>
      <c r="AW734" s="115">
        <f t="shared" si="416"/>
        <v>4417972.62</v>
      </c>
      <c r="AX734" s="115">
        <f t="shared" si="416"/>
        <v>0</v>
      </c>
      <c r="AY734" s="115">
        <f t="shared" si="416"/>
        <v>7740013.5300000003</v>
      </c>
      <c r="AZ734" s="115">
        <f t="shared" si="416"/>
        <v>0</v>
      </c>
      <c r="BA734" s="115">
        <f t="shared" si="416"/>
        <v>405199.14</v>
      </c>
      <c r="BB734" s="115">
        <f t="shared" si="416"/>
        <v>11871410.380000001</v>
      </c>
      <c r="BC734" s="115">
        <f t="shared" si="416"/>
        <v>7123066.6500000004</v>
      </c>
      <c r="BD734" s="115">
        <f t="shared" si="416"/>
        <v>0</v>
      </c>
      <c r="BE734" s="115">
        <f t="shared" si="416"/>
        <v>57105.8</v>
      </c>
      <c r="BF734" s="115">
        <f t="shared" si="416"/>
        <v>2774934.71</v>
      </c>
      <c r="BG734" s="115">
        <f t="shared" si="416"/>
        <v>202756.73</v>
      </c>
      <c r="BH734" s="115">
        <f t="shared" si="416"/>
        <v>795183.74</v>
      </c>
      <c r="BI734" s="115">
        <f t="shared" si="416"/>
        <v>0</v>
      </c>
      <c r="BJ734" s="115">
        <f t="shared" si="416"/>
        <v>9437000.9499999993</v>
      </c>
      <c r="BK734" s="115">
        <f t="shared" si="416"/>
        <v>268361.11</v>
      </c>
      <c r="BL734" s="115">
        <f t="shared" si="416"/>
        <v>0</v>
      </c>
      <c r="BM734" s="115">
        <f t="shared" si="416"/>
        <v>57734.53</v>
      </c>
      <c r="BN734" s="115">
        <f t="shared" si="416"/>
        <v>0</v>
      </c>
      <c r="BO734" s="115">
        <f t="shared" si="416"/>
        <v>6041450.2000000002</v>
      </c>
      <c r="BP734" s="115">
        <f t="shared" si="416"/>
        <v>2614.4499999999998</v>
      </c>
      <c r="BQ734" s="115">
        <f t="shared" ref="BQ734:CV734" si="417">SUBTOTAL(9,BQ728:BQ733)</f>
        <v>837707.7</v>
      </c>
      <c r="BR734" s="115">
        <f t="shared" si="417"/>
        <v>0</v>
      </c>
      <c r="BS734" s="115">
        <f t="shared" si="417"/>
        <v>0</v>
      </c>
      <c r="BT734" s="115">
        <f t="shared" si="417"/>
        <v>0</v>
      </c>
      <c r="BU734" s="115">
        <f t="shared" si="417"/>
        <v>497086.75</v>
      </c>
      <c r="BV734" s="115">
        <f t="shared" si="417"/>
        <v>15602456.970000001</v>
      </c>
      <c r="BW734" s="115">
        <f t="shared" si="417"/>
        <v>0</v>
      </c>
      <c r="BX734" s="115">
        <f t="shared" si="417"/>
        <v>2788586.71</v>
      </c>
      <c r="BY734" s="115">
        <f t="shared" si="417"/>
        <v>332618.69</v>
      </c>
      <c r="BZ734" s="115">
        <f t="shared" si="417"/>
        <v>926217.43</v>
      </c>
      <c r="CA734" s="115">
        <f t="shared" si="417"/>
        <v>6333850.3700000001</v>
      </c>
      <c r="CB734" s="115">
        <f t="shared" si="417"/>
        <v>6963061.8900000006</v>
      </c>
      <c r="CC734" s="115">
        <f t="shared" si="417"/>
        <v>2169285.11</v>
      </c>
      <c r="CD734" s="115">
        <f t="shared" si="417"/>
        <v>4815971.5</v>
      </c>
      <c r="CE734" s="115">
        <f t="shared" si="417"/>
        <v>263758.36</v>
      </c>
      <c r="CF734" s="115">
        <f t="shared" si="417"/>
        <v>0</v>
      </c>
      <c r="CG734" s="115">
        <f t="shared" si="417"/>
        <v>0</v>
      </c>
      <c r="CH734" s="115">
        <f t="shared" si="417"/>
        <v>0</v>
      </c>
      <c r="CI734" s="115">
        <f t="shared" si="417"/>
        <v>0</v>
      </c>
      <c r="CJ734" s="115">
        <f t="shared" si="417"/>
        <v>120322.86</v>
      </c>
      <c r="CK734" s="115">
        <f t="shared" si="417"/>
        <v>346002.65</v>
      </c>
      <c r="CL734" s="115">
        <f t="shared" si="417"/>
        <v>0</v>
      </c>
      <c r="CM734" s="115">
        <f t="shared" si="417"/>
        <v>0</v>
      </c>
      <c r="CN734" s="115">
        <f t="shared" si="417"/>
        <v>0</v>
      </c>
      <c r="CO734" s="115">
        <f t="shared" si="417"/>
        <v>167439.41</v>
      </c>
      <c r="CP734" s="115">
        <f t="shared" si="417"/>
        <v>4623561.12</v>
      </c>
      <c r="CQ734" s="115">
        <f t="shared" si="417"/>
        <v>1135451.44</v>
      </c>
      <c r="CR734" s="115">
        <f t="shared" si="417"/>
        <v>297957.28000000003</v>
      </c>
      <c r="CS734" s="115">
        <f t="shared" si="417"/>
        <v>0</v>
      </c>
      <c r="CT734" s="115">
        <f t="shared" si="417"/>
        <v>0</v>
      </c>
      <c r="CU734" s="115">
        <f t="shared" si="417"/>
        <v>0</v>
      </c>
      <c r="CV734" s="115">
        <f t="shared" si="417"/>
        <v>0</v>
      </c>
      <c r="CW734" s="115">
        <f t="shared" ref="CW734:EB734" si="418">SUBTOTAL(9,CW728:CW733)</f>
        <v>0</v>
      </c>
      <c r="CX734" s="115">
        <f t="shared" si="418"/>
        <v>435351.03999999998</v>
      </c>
      <c r="CY734" s="115">
        <f t="shared" si="418"/>
        <v>223248.04</v>
      </c>
      <c r="CZ734" s="115">
        <f t="shared" si="418"/>
        <v>1652723.48</v>
      </c>
      <c r="DA734" s="115">
        <f t="shared" si="418"/>
        <v>1574745.75</v>
      </c>
      <c r="DB734" s="115">
        <f t="shared" si="418"/>
        <v>202760.3</v>
      </c>
      <c r="DC734" s="115">
        <f t="shared" si="418"/>
        <v>469243.7</v>
      </c>
      <c r="DD734" s="115">
        <f t="shared" si="418"/>
        <v>309785.93000000005</v>
      </c>
      <c r="DE734" s="115">
        <f t="shared" si="418"/>
        <v>0</v>
      </c>
      <c r="DF734" s="115">
        <f t="shared" si="418"/>
        <v>227326.78</v>
      </c>
      <c r="DG734" s="115">
        <f t="shared" si="418"/>
        <v>18957632.23</v>
      </c>
      <c r="DH734" s="115">
        <f t="shared" si="418"/>
        <v>5976578.04</v>
      </c>
      <c r="DI734" s="115">
        <f t="shared" si="418"/>
        <v>39588.019999999997</v>
      </c>
      <c r="DJ734" s="115">
        <f t="shared" si="418"/>
        <v>4041285.23</v>
      </c>
      <c r="DK734" s="115">
        <f t="shared" si="418"/>
        <v>66277.13</v>
      </c>
      <c r="DL734" s="115">
        <f t="shared" si="418"/>
        <v>0</v>
      </c>
      <c r="DM734" s="115">
        <f t="shared" si="418"/>
        <v>27786829</v>
      </c>
      <c r="DN734" s="115">
        <f t="shared" si="418"/>
        <v>511231.34</v>
      </c>
      <c r="DO734" s="115">
        <f t="shared" si="418"/>
        <v>0</v>
      </c>
      <c r="DP734" s="115">
        <f t="shared" si="418"/>
        <v>1695563.83</v>
      </c>
      <c r="DQ734" s="115">
        <f t="shared" si="418"/>
        <v>0</v>
      </c>
      <c r="DR734" s="115">
        <f t="shared" si="418"/>
        <v>1376721.84</v>
      </c>
      <c r="DS734" s="115">
        <f t="shared" si="418"/>
        <v>0</v>
      </c>
      <c r="DT734" s="115">
        <f t="shared" si="418"/>
        <v>0</v>
      </c>
      <c r="DU734" s="115">
        <f t="shared" si="418"/>
        <v>0</v>
      </c>
      <c r="DV734" s="115">
        <f t="shared" si="418"/>
        <v>201304.66</v>
      </c>
      <c r="DW734" s="115">
        <f t="shared" si="418"/>
        <v>0</v>
      </c>
      <c r="DX734" s="115">
        <f t="shared" si="418"/>
        <v>0</v>
      </c>
      <c r="DY734" s="115">
        <f t="shared" si="418"/>
        <v>2874335.21</v>
      </c>
      <c r="DZ734" s="115">
        <f t="shared" si="418"/>
        <v>0</v>
      </c>
      <c r="EA734" s="115">
        <f t="shared" si="418"/>
        <v>0</v>
      </c>
      <c r="EB734" s="115">
        <f t="shared" si="418"/>
        <v>0</v>
      </c>
      <c r="EC734" s="115">
        <f t="shared" ref="EC734:FH734" si="419">SUBTOTAL(9,EC728:EC733)</f>
        <v>576962.27</v>
      </c>
      <c r="ED734" s="115">
        <f t="shared" si="419"/>
        <v>0</v>
      </c>
      <c r="EE734" s="115">
        <f t="shared" si="419"/>
        <v>623601.23</v>
      </c>
      <c r="EF734" s="115">
        <f t="shared" si="419"/>
        <v>0</v>
      </c>
      <c r="EG734" s="115">
        <f t="shared" si="419"/>
        <v>0</v>
      </c>
      <c r="EH734" s="115">
        <f t="shared" si="419"/>
        <v>0</v>
      </c>
      <c r="EI734" s="115">
        <f t="shared" si="419"/>
        <v>1817243.0399999998</v>
      </c>
      <c r="EJ734" s="115">
        <f t="shared" si="419"/>
        <v>768516.20000000007</v>
      </c>
      <c r="EK734" s="115">
        <f t="shared" si="419"/>
        <v>865078.24000000011</v>
      </c>
      <c r="EL734" s="115">
        <f t="shared" si="419"/>
        <v>0</v>
      </c>
      <c r="EM734" s="115">
        <f t="shared" si="419"/>
        <v>226508.69</v>
      </c>
      <c r="EN734" s="115">
        <f t="shared" si="419"/>
        <v>111869.64</v>
      </c>
      <c r="EO734" s="115">
        <f t="shared" si="419"/>
        <v>0</v>
      </c>
      <c r="EP734" s="115">
        <f t="shared" si="419"/>
        <v>2014577.79</v>
      </c>
      <c r="EQ734" s="115">
        <f t="shared" si="419"/>
        <v>6384.13</v>
      </c>
      <c r="ER734" s="115">
        <f t="shared" si="419"/>
        <v>0</v>
      </c>
      <c r="ES734" s="115">
        <f t="shared" si="419"/>
        <v>0</v>
      </c>
      <c r="ET734" s="115">
        <f t="shared" si="419"/>
        <v>0</v>
      </c>
      <c r="EU734" s="115">
        <f t="shared" si="419"/>
        <v>0</v>
      </c>
      <c r="EV734" s="115">
        <f t="shared" si="419"/>
        <v>0</v>
      </c>
      <c r="EW734" s="115">
        <f t="shared" si="419"/>
        <v>0</v>
      </c>
      <c r="EX734" s="115">
        <f t="shared" si="419"/>
        <v>0</v>
      </c>
      <c r="EY734" s="115">
        <f t="shared" si="419"/>
        <v>0</v>
      </c>
      <c r="EZ734" s="115">
        <f t="shared" si="419"/>
        <v>0</v>
      </c>
      <c r="FA734" s="115">
        <f t="shared" si="419"/>
        <v>0</v>
      </c>
      <c r="FB734" s="115">
        <f t="shared" si="419"/>
        <v>0</v>
      </c>
      <c r="FC734" s="115">
        <f t="shared" si="419"/>
        <v>0</v>
      </c>
      <c r="FD734" s="115">
        <f t="shared" si="419"/>
        <v>0</v>
      </c>
      <c r="FE734" s="115">
        <f t="shared" si="419"/>
        <v>0</v>
      </c>
      <c r="FF734" s="115">
        <f t="shared" si="419"/>
        <v>0</v>
      </c>
      <c r="FG734" s="115">
        <f t="shared" si="419"/>
        <v>0</v>
      </c>
      <c r="FH734" s="115">
        <f t="shared" si="419"/>
        <v>0</v>
      </c>
      <c r="FI734" s="115">
        <f t="shared" ref="FI734:GI734" si="420">SUBTOTAL(9,FI728:FI733)</f>
        <v>0</v>
      </c>
      <c r="FJ734" s="115">
        <f t="shared" si="420"/>
        <v>0</v>
      </c>
      <c r="FK734" s="115">
        <f t="shared" si="420"/>
        <v>0</v>
      </c>
      <c r="FL734" s="115">
        <f t="shared" si="420"/>
        <v>0</v>
      </c>
      <c r="FM734" s="115">
        <f t="shared" si="420"/>
        <v>0</v>
      </c>
      <c r="FN734" s="115">
        <f t="shared" si="420"/>
        <v>0</v>
      </c>
      <c r="FO734" s="115">
        <f t="shared" si="420"/>
        <v>0</v>
      </c>
      <c r="FP734" s="115">
        <f t="shared" si="420"/>
        <v>0</v>
      </c>
      <c r="FQ734" s="115">
        <f t="shared" si="420"/>
        <v>0</v>
      </c>
      <c r="FR734" s="115">
        <f t="shared" si="420"/>
        <v>0</v>
      </c>
      <c r="FS734" s="115">
        <f t="shared" si="420"/>
        <v>0</v>
      </c>
      <c r="FT734" s="115">
        <f t="shared" si="420"/>
        <v>0</v>
      </c>
      <c r="FU734" s="115">
        <f t="shared" si="420"/>
        <v>0</v>
      </c>
      <c r="FV734" s="115">
        <f t="shared" si="420"/>
        <v>0</v>
      </c>
      <c r="FW734" s="115">
        <f t="shared" si="420"/>
        <v>0</v>
      </c>
      <c r="FX734" s="115">
        <f t="shared" si="420"/>
        <v>0</v>
      </c>
      <c r="FY734" s="115">
        <f t="shared" si="420"/>
        <v>0</v>
      </c>
      <c r="FZ734" s="115">
        <f t="shared" si="420"/>
        <v>0</v>
      </c>
      <c r="GA734" s="115">
        <f t="shared" si="420"/>
        <v>0</v>
      </c>
      <c r="GB734" s="115">
        <f t="shared" si="420"/>
        <v>0</v>
      </c>
      <c r="GC734" s="115">
        <f t="shared" si="420"/>
        <v>0</v>
      </c>
      <c r="GD734" s="115">
        <f t="shared" si="420"/>
        <v>0</v>
      </c>
      <c r="GE734" s="115">
        <f t="shared" si="420"/>
        <v>0</v>
      </c>
      <c r="GF734" s="115">
        <f t="shared" si="420"/>
        <v>0</v>
      </c>
      <c r="GG734" s="115">
        <f t="shared" si="420"/>
        <v>0</v>
      </c>
      <c r="GH734" s="115">
        <f t="shared" si="420"/>
        <v>0</v>
      </c>
      <c r="GI734" s="115">
        <f t="shared" si="420"/>
        <v>306582332.12</v>
      </c>
    </row>
    <row r="735" spans="1:191" ht="10.5" thickTop="1"/>
    <row r="736" spans="1:191" ht="10.5">
      <c r="A736" s="726" t="s">
        <v>0</v>
      </c>
      <c r="B736" s="726"/>
      <c r="C736" s="8" t="s">
        <v>259</v>
      </c>
      <c r="D736" s="7" t="s">
        <v>260</v>
      </c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  <c r="AA736" s="116"/>
      <c r="AB736" s="116"/>
      <c r="AC736" s="116"/>
      <c r="AD736" s="116"/>
      <c r="AE736" s="116"/>
      <c r="AF736" s="116"/>
      <c r="AG736" s="116"/>
      <c r="AH736" s="116"/>
      <c r="AI736" s="116"/>
      <c r="AJ736" s="116"/>
      <c r="AK736" s="116"/>
      <c r="AL736" s="116"/>
      <c r="AM736" s="116"/>
      <c r="AN736" s="116"/>
      <c r="AO736" s="116"/>
      <c r="AP736" s="116"/>
      <c r="AQ736" s="116"/>
      <c r="AR736" s="116"/>
      <c r="AS736" s="116"/>
      <c r="AT736" s="116"/>
      <c r="AU736" s="116"/>
      <c r="AV736" s="116"/>
      <c r="AW736" s="116"/>
      <c r="AX736" s="116"/>
      <c r="AY736" s="116"/>
      <c r="AZ736" s="116"/>
      <c r="BA736" s="116"/>
      <c r="BB736" s="116"/>
      <c r="BC736" s="116"/>
      <c r="BD736" s="116"/>
      <c r="BE736" s="116"/>
      <c r="BF736" s="116"/>
      <c r="BG736" s="116"/>
      <c r="BH736" s="116"/>
      <c r="BI736" s="116"/>
      <c r="BJ736" s="116"/>
      <c r="BK736" s="116"/>
      <c r="BL736" s="116"/>
      <c r="BM736" s="116"/>
      <c r="BN736" s="116"/>
      <c r="BO736" s="116"/>
      <c r="BP736" s="116"/>
      <c r="BQ736" s="116"/>
      <c r="BR736" s="116"/>
      <c r="BS736" s="116"/>
      <c r="BT736" s="116"/>
      <c r="BU736" s="116"/>
      <c r="BV736" s="116"/>
      <c r="BW736" s="116"/>
      <c r="BX736" s="116"/>
      <c r="BY736" s="116"/>
      <c r="BZ736" s="116"/>
      <c r="CA736" s="116"/>
      <c r="CB736" s="116"/>
      <c r="CC736" s="116"/>
      <c r="CD736" s="116"/>
      <c r="CE736" s="116"/>
      <c r="CF736" s="116"/>
      <c r="CG736" s="116"/>
      <c r="CH736" s="116"/>
      <c r="CI736" s="116"/>
      <c r="CJ736" s="116"/>
      <c r="CK736" s="116"/>
      <c r="CL736" s="116"/>
      <c r="CM736" s="116"/>
      <c r="CN736" s="116"/>
      <c r="CO736" s="116"/>
      <c r="CP736" s="116"/>
      <c r="CQ736" s="116"/>
      <c r="CR736" s="116"/>
      <c r="CS736" s="116"/>
      <c r="CT736" s="116"/>
      <c r="CU736" s="116"/>
      <c r="CV736" s="116"/>
      <c r="CW736" s="116"/>
      <c r="CX736" s="116"/>
      <c r="CY736" s="116"/>
      <c r="CZ736" s="116"/>
      <c r="DA736" s="116"/>
      <c r="DB736" s="116"/>
      <c r="DC736" s="116"/>
      <c r="DD736" s="116"/>
      <c r="DE736" s="116"/>
      <c r="DF736" s="116"/>
      <c r="DG736" s="116"/>
      <c r="DH736" s="116"/>
      <c r="DI736" s="116"/>
      <c r="DJ736" s="116"/>
      <c r="DK736" s="116"/>
      <c r="DL736" s="116"/>
      <c r="DM736" s="116"/>
      <c r="DN736" s="116"/>
      <c r="DO736" s="116"/>
      <c r="DP736" s="116"/>
      <c r="DQ736" s="116"/>
      <c r="DR736" s="116"/>
      <c r="DS736" s="116"/>
      <c r="DT736" s="116"/>
      <c r="DU736" s="116"/>
      <c r="DV736" s="116"/>
      <c r="DW736" s="116"/>
      <c r="DX736" s="116"/>
      <c r="DY736" s="116"/>
      <c r="DZ736" s="116"/>
      <c r="EA736" s="116"/>
      <c r="EB736" s="116"/>
      <c r="EC736" s="116"/>
      <c r="ED736" s="116"/>
      <c r="EE736" s="116"/>
      <c r="EF736" s="116"/>
      <c r="EG736" s="116"/>
      <c r="EH736" s="116"/>
      <c r="EI736" s="116"/>
      <c r="EJ736" s="116"/>
      <c r="EK736" s="116"/>
      <c r="EL736" s="116"/>
      <c r="EM736" s="116"/>
      <c r="EN736" s="116"/>
      <c r="EO736" s="116"/>
      <c r="EP736" s="116"/>
      <c r="EQ736" s="116"/>
      <c r="ER736" s="116"/>
      <c r="ES736" s="116"/>
      <c r="ET736" s="116"/>
      <c r="EU736" s="116"/>
      <c r="EV736" s="116"/>
      <c r="EW736" s="116"/>
      <c r="EX736" s="116"/>
      <c r="EY736" s="116"/>
      <c r="EZ736" s="116"/>
      <c r="FA736" s="116"/>
      <c r="FB736" s="116"/>
      <c r="FC736" s="116"/>
      <c r="FD736" s="116"/>
      <c r="FE736" s="116"/>
      <c r="FF736" s="116"/>
      <c r="FG736" s="116"/>
      <c r="FH736" s="116"/>
      <c r="FI736" s="116"/>
      <c r="FJ736" s="116"/>
      <c r="FK736" s="116"/>
      <c r="FL736" s="116"/>
      <c r="FM736" s="116"/>
      <c r="FN736" s="116"/>
      <c r="FO736" s="116"/>
      <c r="FP736" s="116"/>
      <c r="FQ736" s="116"/>
      <c r="FR736" s="116"/>
      <c r="FS736" s="116"/>
      <c r="FT736" s="116"/>
      <c r="FU736" s="116"/>
      <c r="FV736" s="116"/>
      <c r="FW736" s="116"/>
      <c r="FX736" s="116"/>
      <c r="FY736" s="116"/>
      <c r="FZ736" s="116"/>
      <c r="GA736" s="116"/>
      <c r="GB736" s="116"/>
      <c r="GC736" s="116"/>
      <c r="GD736" s="116"/>
      <c r="GE736" s="116"/>
      <c r="GF736" s="116"/>
      <c r="GG736" s="116"/>
      <c r="GH736" s="116"/>
      <c r="GI736" s="116"/>
    </row>
    <row r="737" spans="1:191">
      <c r="A737" s="727" t="s">
        <v>0</v>
      </c>
      <c r="B737" s="727"/>
      <c r="C737" s="9" t="s">
        <v>711</v>
      </c>
      <c r="D737" t="s">
        <v>712</v>
      </c>
      <c r="E737" s="113">
        <v>0</v>
      </c>
      <c r="F737" s="113">
        <v>0</v>
      </c>
      <c r="G737" s="113">
        <v>0</v>
      </c>
      <c r="H737" s="113">
        <v>0</v>
      </c>
      <c r="I737" s="113">
        <v>2673863.7200000002</v>
      </c>
      <c r="J737" s="113">
        <v>0</v>
      </c>
      <c r="K737" s="113">
        <v>0</v>
      </c>
      <c r="L737" s="113">
        <v>0</v>
      </c>
      <c r="M737" s="113">
        <v>0</v>
      </c>
      <c r="N737" s="113">
        <v>0</v>
      </c>
      <c r="O737" s="113">
        <v>0</v>
      </c>
      <c r="P737" s="113">
        <v>0</v>
      </c>
      <c r="Q737" s="113">
        <v>0</v>
      </c>
      <c r="R737" s="113">
        <v>0</v>
      </c>
      <c r="S737" s="113">
        <v>0</v>
      </c>
      <c r="T737" s="113">
        <v>0</v>
      </c>
      <c r="U737" s="113">
        <v>0</v>
      </c>
      <c r="V737" s="113">
        <v>0</v>
      </c>
      <c r="W737" s="113">
        <v>0</v>
      </c>
      <c r="X737" s="113">
        <v>0</v>
      </c>
      <c r="Y737" s="113">
        <v>0</v>
      </c>
      <c r="Z737" s="113">
        <v>0</v>
      </c>
      <c r="AA737" s="113">
        <v>0</v>
      </c>
      <c r="AB737" s="113">
        <v>0</v>
      </c>
      <c r="AC737" s="113">
        <v>0</v>
      </c>
      <c r="AD737" s="113">
        <v>0</v>
      </c>
      <c r="AE737" s="113">
        <v>0</v>
      </c>
      <c r="AF737" s="113">
        <v>0</v>
      </c>
      <c r="AG737" s="113">
        <v>0</v>
      </c>
      <c r="AH737" s="113">
        <v>0</v>
      </c>
      <c r="AI737" s="113">
        <v>0</v>
      </c>
      <c r="AJ737" s="113">
        <v>0</v>
      </c>
      <c r="AK737" s="113">
        <v>0</v>
      </c>
      <c r="AL737" s="113">
        <v>0</v>
      </c>
      <c r="AM737" s="113">
        <v>0</v>
      </c>
      <c r="AN737" s="113">
        <v>0</v>
      </c>
      <c r="AO737" s="113">
        <v>0</v>
      </c>
      <c r="AP737" s="113">
        <v>0</v>
      </c>
      <c r="AQ737" s="113">
        <v>0</v>
      </c>
      <c r="AR737" s="113">
        <v>0</v>
      </c>
      <c r="AS737" s="113">
        <v>0</v>
      </c>
      <c r="AT737" s="113">
        <v>0</v>
      </c>
      <c r="AU737" s="113">
        <v>0</v>
      </c>
      <c r="AV737" s="113">
        <v>0</v>
      </c>
      <c r="AW737" s="113">
        <v>0</v>
      </c>
      <c r="AX737" s="113">
        <v>0</v>
      </c>
      <c r="AY737" s="113">
        <v>0</v>
      </c>
      <c r="AZ737" s="113">
        <v>0</v>
      </c>
      <c r="BA737" s="113">
        <v>0</v>
      </c>
      <c r="BB737" s="113">
        <v>0</v>
      </c>
      <c r="BC737" s="113">
        <v>0</v>
      </c>
      <c r="BD737" s="113">
        <v>0</v>
      </c>
      <c r="BE737" s="113">
        <v>0</v>
      </c>
      <c r="BF737" s="113">
        <v>0</v>
      </c>
      <c r="BG737" s="113">
        <v>0</v>
      </c>
      <c r="BH737" s="113">
        <v>0</v>
      </c>
      <c r="BI737" s="113">
        <v>0</v>
      </c>
      <c r="BJ737" s="113">
        <v>0</v>
      </c>
      <c r="BK737" s="113">
        <v>0</v>
      </c>
      <c r="BL737" s="113">
        <v>0</v>
      </c>
      <c r="BM737" s="113">
        <v>0</v>
      </c>
      <c r="BN737" s="113">
        <v>0</v>
      </c>
      <c r="BO737" s="113">
        <v>0</v>
      </c>
      <c r="BP737" s="113">
        <v>0</v>
      </c>
      <c r="BQ737" s="113">
        <v>0</v>
      </c>
      <c r="BR737" s="113">
        <v>0</v>
      </c>
      <c r="BS737" s="113">
        <v>0</v>
      </c>
      <c r="BT737" s="113">
        <v>0</v>
      </c>
      <c r="BU737" s="113">
        <v>0</v>
      </c>
      <c r="BV737" s="113">
        <v>0</v>
      </c>
      <c r="BW737" s="113">
        <v>0</v>
      </c>
      <c r="BX737" s="113">
        <v>0</v>
      </c>
      <c r="BY737" s="113">
        <v>0</v>
      </c>
      <c r="BZ737" s="113">
        <v>0</v>
      </c>
      <c r="CA737" s="113">
        <v>0</v>
      </c>
      <c r="CB737" s="113">
        <v>0</v>
      </c>
      <c r="CC737" s="113">
        <v>0</v>
      </c>
      <c r="CD737" s="113">
        <v>0</v>
      </c>
      <c r="CE737" s="113">
        <v>0</v>
      </c>
      <c r="CF737" s="113">
        <v>0</v>
      </c>
      <c r="CG737" s="113">
        <v>0</v>
      </c>
      <c r="CH737" s="113">
        <v>0</v>
      </c>
      <c r="CI737" s="113">
        <v>0</v>
      </c>
      <c r="CJ737" s="113">
        <v>0</v>
      </c>
      <c r="CK737" s="113">
        <v>0</v>
      </c>
      <c r="CL737" s="113">
        <v>0</v>
      </c>
      <c r="CM737" s="113">
        <v>0</v>
      </c>
      <c r="CN737" s="113">
        <v>0</v>
      </c>
      <c r="CO737" s="113">
        <v>0</v>
      </c>
      <c r="CP737" s="113">
        <v>0</v>
      </c>
      <c r="CQ737" s="113">
        <v>0</v>
      </c>
      <c r="CR737" s="113">
        <v>0</v>
      </c>
      <c r="CS737" s="113">
        <v>0</v>
      </c>
      <c r="CT737" s="113">
        <v>0</v>
      </c>
      <c r="CU737" s="113">
        <v>0</v>
      </c>
      <c r="CV737" s="113">
        <v>0</v>
      </c>
      <c r="CW737" s="113">
        <v>0</v>
      </c>
      <c r="CX737" s="113">
        <v>0</v>
      </c>
      <c r="CY737" s="113">
        <v>0</v>
      </c>
      <c r="CZ737" s="113">
        <v>0</v>
      </c>
      <c r="DA737" s="113">
        <v>0</v>
      </c>
      <c r="DB737" s="113">
        <v>0</v>
      </c>
      <c r="DC737" s="113">
        <v>0</v>
      </c>
      <c r="DD737" s="113">
        <v>0</v>
      </c>
      <c r="DE737" s="113">
        <v>0</v>
      </c>
      <c r="DF737" s="113">
        <v>0</v>
      </c>
      <c r="DG737" s="113">
        <v>0</v>
      </c>
      <c r="DH737" s="113">
        <v>0</v>
      </c>
      <c r="DI737" s="113">
        <v>0</v>
      </c>
      <c r="DJ737" s="113">
        <v>0</v>
      </c>
      <c r="DK737" s="113">
        <v>0</v>
      </c>
      <c r="DL737" s="113">
        <v>0</v>
      </c>
      <c r="DM737" s="113">
        <v>0</v>
      </c>
      <c r="DN737" s="113">
        <v>0</v>
      </c>
      <c r="DO737" s="113">
        <v>0</v>
      </c>
      <c r="DP737" s="113">
        <v>0</v>
      </c>
      <c r="DQ737" s="113">
        <v>0</v>
      </c>
      <c r="DR737" s="113">
        <v>0</v>
      </c>
      <c r="DS737" s="113">
        <v>0</v>
      </c>
      <c r="DT737" s="113">
        <v>0</v>
      </c>
      <c r="DU737" s="113">
        <v>0</v>
      </c>
      <c r="DV737" s="113">
        <v>0</v>
      </c>
      <c r="DW737" s="113">
        <v>0</v>
      </c>
      <c r="DX737" s="113">
        <v>0</v>
      </c>
      <c r="DY737" s="113">
        <v>0</v>
      </c>
      <c r="DZ737" s="113">
        <v>0</v>
      </c>
      <c r="EA737" s="113">
        <v>0</v>
      </c>
      <c r="EB737" s="113">
        <v>0</v>
      </c>
      <c r="EC737" s="113">
        <v>0</v>
      </c>
      <c r="ED737" s="113">
        <v>0</v>
      </c>
      <c r="EE737" s="113">
        <v>0</v>
      </c>
      <c r="EF737" s="113">
        <v>0</v>
      </c>
      <c r="EG737" s="113">
        <v>0</v>
      </c>
      <c r="EH737" s="113">
        <v>0</v>
      </c>
      <c r="EI737" s="113">
        <v>0</v>
      </c>
      <c r="EJ737" s="113">
        <v>0</v>
      </c>
      <c r="EK737" s="113">
        <v>0</v>
      </c>
      <c r="EL737" s="113">
        <v>0</v>
      </c>
      <c r="EM737" s="113">
        <v>0</v>
      </c>
      <c r="EN737" s="113">
        <v>0</v>
      </c>
      <c r="EO737" s="113">
        <v>0</v>
      </c>
      <c r="EP737" s="113">
        <v>0</v>
      </c>
      <c r="EQ737" s="113">
        <v>0</v>
      </c>
      <c r="ER737" s="113">
        <v>0</v>
      </c>
      <c r="ES737" s="113">
        <v>0</v>
      </c>
      <c r="ET737" s="113">
        <v>0</v>
      </c>
      <c r="EU737" s="113">
        <v>0</v>
      </c>
      <c r="EV737" s="113">
        <v>0</v>
      </c>
      <c r="EW737" s="113">
        <v>0</v>
      </c>
      <c r="EX737" s="113">
        <v>0</v>
      </c>
      <c r="EY737" s="113">
        <v>0</v>
      </c>
      <c r="EZ737" s="113">
        <v>0</v>
      </c>
      <c r="FA737" s="113">
        <v>0</v>
      </c>
      <c r="FB737" s="113">
        <v>0</v>
      </c>
      <c r="FC737" s="113">
        <v>0</v>
      </c>
      <c r="FD737" s="113">
        <v>0</v>
      </c>
      <c r="FE737" s="113">
        <v>0</v>
      </c>
      <c r="FF737" s="113">
        <v>0</v>
      </c>
      <c r="FG737" s="113">
        <v>0</v>
      </c>
      <c r="FH737" s="113">
        <v>0</v>
      </c>
      <c r="FI737" s="113">
        <v>0</v>
      </c>
      <c r="FJ737" s="113">
        <v>0</v>
      </c>
      <c r="FK737" s="113">
        <v>0</v>
      </c>
      <c r="FL737" s="113">
        <v>0</v>
      </c>
      <c r="FM737" s="113">
        <v>0</v>
      </c>
      <c r="FN737" s="113">
        <v>0</v>
      </c>
      <c r="FO737" s="113">
        <v>0</v>
      </c>
      <c r="FP737" s="113">
        <v>0</v>
      </c>
      <c r="FQ737" s="113">
        <v>0</v>
      </c>
      <c r="FR737" s="113">
        <v>0</v>
      </c>
      <c r="FS737" s="113">
        <v>0</v>
      </c>
      <c r="FT737" s="113">
        <v>0</v>
      </c>
      <c r="FU737" s="113">
        <v>0</v>
      </c>
      <c r="FV737" s="113">
        <v>0</v>
      </c>
      <c r="FW737" s="113">
        <v>0</v>
      </c>
      <c r="FX737" s="113">
        <v>0</v>
      </c>
      <c r="FY737" s="113">
        <v>0</v>
      </c>
      <c r="FZ737" s="113">
        <v>0</v>
      </c>
      <c r="GA737" s="113">
        <v>0</v>
      </c>
      <c r="GB737" s="113">
        <v>0</v>
      </c>
      <c r="GC737" s="113">
        <v>0</v>
      </c>
      <c r="GD737" s="113">
        <v>0</v>
      </c>
      <c r="GE737" s="113">
        <v>0</v>
      </c>
      <c r="GF737" s="113">
        <v>0</v>
      </c>
      <c r="GG737" s="113">
        <v>0</v>
      </c>
      <c r="GH737" s="113">
        <v>0</v>
      </c>
      <c r="GI737" s="113">
        <f>SUM(E737:GH737)</f>
        <v>2673863.7200000002</v>
      </c>
    </row>
    <row r="738" spans="1:191" ht="11" thickBot="1">
      <c r="A738" s="725" t="s">
        <v>0</v>
      </c>
      <c r="B738" s="725"/>
      <c r="C738" s="11" t="s">
        <v>259</v>
      </c>
      <c r="D738" s="10" t="s">
        <v>273</v>
      </c>
      <c r="E738" s="115">
        <f t="shared" ref="E738:AJ738" si="421">SUBTOTAL(9,E736:E737)</f>
        <v>0</v>
      </c>
      <c r="F738" s="115">
        <f t="shared" si="421"/>
        <v>0</v>
      </c>
      <c r="G738" s="115">
        <f t="shared" si="421"/>
        <v>0</v>
      </c>
      <c r="H738" s="115">
        <f t="shared" si="421"/>
        <v>0</v>
      </c>
      <c r="I738" s="115">
        <f t="shared" si="421"/>
        <v>2673863.7200000002</v>
      </c>
      <c r="J738" s="115">
        <f t="shared" si="421"/>
        <v>0</v>
      </c>
      <c r="K738" s="115">
        <f t="shared" si="421"/>
        <v>0</v>
      </c>
      <c r="L738" s="115">
        <f t="shared" si="421"/>
        <v>0</v>
      </c>
      <c r="M738" s="115">
        <f t="shared" si="421"/>
        <v>0</v>
      </c>
      <c r="N738" s="115">
        <f t="shared" si="421"/>
        <v>0</v>
      </c>
      <c r="O738" s="115">
        <f t="shared" si="421"/>
        <v>0</v>
      </c>
      <c r="P738" s="115">
        <f t="shared" si="421"/>
        <v>0</v>
      </c>
      <c r="Q738" s="115">
        <f t="shared" si="421"/>
        <v>0</v>
      </c>
      <c r="R738" s="115">
        <f t="shared" si="421"/>
        <v>0</v>
      </c>
      <c r="S738" s="115">
        <f t="shared" si="421"/>
        <v>0</v>
      </c>
      <c r="T738" s="115">
        <f t="shared" si="421"/>
        <v>0</v>
      </c>
      <c r="U738" s="115">
        <f t="shared" si="421"/>
        <v>0</v>
      </c>
      <c r="V738" s="115">
        <f t="shared" si="421"/>
        <v>0</v>
      </c>
      <c r="W738" s="115">
        <f t="shared" si="421"/>
        <v>0</v>
      </c>
      <c r="X738" s="115">
        <f t="shared" si="421"/>
        <v>0</v>
      </c>
      <c r="Y738" s="115">
        <f t="shared" si="421"/>
        <v>0</v>
      </c>
      <c r="Z738" s="115">
        <f t="shared" si="421"/>
        <v>0</v>
      </c>
      <c r="AA738" s="115">
        <f t="shared" si="421"/>
        <v>0</v>
      </c>
      <c r="AB738" s="115">
        <f t="shared" si="421"/>
        <v>0</v>
      </c>
      <c r="AC738" s="115">
        <f t="shared" si="421"/>
        <v>0</v>
      </c>
      <c r="AD738" s="115">
        <f t="shared" si="421"/>
        <v>0</v>
      </c>
      <c r="AE738" s="115">
        <f t="shared" si="421"/>
        <v>0</v>
      </c>
      <c r="AF738" s="115">
        <f t="shared" si="421"/>
        <v>0</v>
      </c>
      <c r="AG738" s="115">
        <f t="shared" si="421"/>
        <v>0</v>
      </c>
      <c r="AH738" s="115">
        <f t="shared" si="421"/>
        <v>0</v>
      </c>
      <c r="AI738" s="115">
        <f t="shared" si="421"/>
        <v>0</v>
      </c>
      <c r="AJ738" s="115">
        <f t="shared" si="421"/>
        <v>0</v>
      </c>
      <c r="AK738" s="115">
        <f t="shared" ref="AK738:BP738" si="422">SUBTOTAL(9,AK736:AK737)</f>
        <v>0</v>
      </c>
      <c r="AL738" s="115">
        <f t="shared" si="422"/>
        <v>0</v>
      </c>
      <c r="AM738" s="115">
        <f t="shared" si="422"/>
        <v>0</v>
      </c>
      <c r="AN738" s="115">
        <f t="shared" si="422"/>
        <v>0</v>
      </c>
      <c r="AO738" s="115">
        <f t="shared" si="422"/>
        <v>0</v>
      </c>
      <c r="AP738" s="115">
        <f t="shared" si="422"/>
        <v>0</v>
      </c>
      <c r="AQ738" s="115">
        <f t="shared" si="422"/>
        <v>0</v>
      </c>
      <c r="AR738" s="115">
        <f t="shared" si="422"/>
        <v>0</v>
      </c>
      <c r="AS738" s="115">
        <f t="shared" si="422"/>
        <v>0</v>
      </c>
      <c r="AT738" s="115">
        <f t="shared" si="422"/>
        <v>0</v>
      </c>
      <c r="AU738" s="115">
        <f t="shared" si="422"/>
        <v>0</v>
      </c>
      <c r="AV738" s="115">
        <f t="shared" si="422"/>
        <v>0</v>
      </c>
      <c r="AW738" s="115">
        <f t="shared" si="422"/>
        <v>0</v>
      </c>
      <c r="AX738" s="115">
        <f t="shared" si="422"/>
        <v>0</v>
      </c>
      <c r="AY738" s="115">
        <f t="shared" si="422"/>
        <v>0</v>
      </c>
      <c r="AZ738" s="115">
        <f t="shared" si="422"/>
        <v>0</v>
      </c>
      <c r="BA738" s="115">
        <f t="shared" si="422"/>
        <v>0</v>
      </c>
      <c r="BB738" s="115">
        <f t="shared" si="422"/>
        <v>0</v>
      </c>
      <c r="BC738" s="115">
        <f t="shared" si="422"/>
        <v>0</v>
      </c>
      <c r="BD738" s="115">
        <f t="shared" si="422"/>
        <v>0</v>
      </c>
      <c r="BE738" s="115">
        <f t="shared" si="422"/>
        <v>0</v>
      </c>
      <c r="BF738" s="115">
        <f t="shared" si="422"/>
        <v>0</v>
      </c>
      <c r="BG738" s="115">
        <f t="shared" si="422"/>
        <v>0</v>
      </c>
      <c r="BH738" s="115">
        <f t="shared" si="422"/>
        <v>0</v>
      </c>
      <c r="BI738" s="115">
        <f t="shared" si="422"/>
        <v>0</v>
      </c>
      <c r="BJ738" s="115">
        <f t="shared" si="422"/>
        <v>0</v>
      </c>
      <c r="BK738" s="115">
        <f t="shared" si="422"/>
        <v>0</v>
      </c>
      <c r="BL738" s="115">
        <f t="shared" si="422"/>
        <v>0</v>
      </c>
      <c r="BM738" s="115">
        <f t="shared" si="422"/>
        <v>0</v>
      </c>
      <c r="BN738" s="115">
        <f t="shared" si="422"/>
        <v>0</v>
      </c>
      <c r="BO738" s="115">
        <f t="shared" si="422"/>
        <v>0</v>
      </c>
      <c r="BP738" s="115">
        <f t="shared" si="422"/>
        <v>0</v>
      </c>
      <c r="BQ738" s="115">
        <f t="shared" ref="BQ738:CV738" si="423">SUBTOTAL(9,BQ736:BQ737)</f>
        <v>0</v>
      </c>
      <c r="BR738" s="115">
        <f t="shared" si="423"/>
        <v>0</v>
      </c>
      <c r="BS738" s="115">
        <f t="shared" si="423"/>
        <v>0</v>
      </c>
      <c r="BT738" s="115">
        <f t="shared" si="423"/>
        <v>0</v>
      </c>
      <c r="BU738" s="115">
        <f t="shared" si="423"/>
        <v>0</v>
      </c>
      <c r="BV738" s="115">
        <f t="shared" si="423"/>
        <v>0</v>
      </c>
      <c r="BW738" s="115">
        <f t="shared" si="423"/>
        <v>0</v>
      </c>
      <c r="BX738" s="115">
        <f t="shared" si="423"/>
        <v>0</v>
      </c>
      <c r="BY738" s="115">
        <f t="shared" si="423"/>
        <v>0</v>
      </c>
      <c r="BZ738" s="115">
        <f t="shared" si="423"/>
        <v>0</v>
      </c>
      <c r="CA738" s="115">
        <f t="shared" si="423"/>
        <v>0</v>
      </c>
      <c r="CB738" s="115">
        <f t="shared" si="423"/>
        <v>0</v>
      </c>
      <c r="CC738" s="115">
        <f t="shared" si="423"/>
        <v>0</v>
      </c>
      <c r="CD738" s="115">
        <f t="shared" si="423"/>
        <v>0</v>
      </c>
      <c r="CE738" s="115">
        <f t="shared" si="423"/>
        <v>0</v>
      </c>
      <c r="CF738" s="115">
        <f t="shared" si="423"/>
        <v>0</v>
      </c>
      <c r="CG738" s="115">
        <f t="shared" si="423"/>
        <v>0</v>
      </c>
      <c r="CH738" s="115">
        <f t="shared" si="423"/>
        <v>0</v>
      </c>
      <c r="CI738" s="115">
        <f t="shared" si="423"/>
        <v>0</v>
      </c>
      <c r="CJ738" s="115">
        <f t="shared" si="423"/>
        <v>0</v>
      </c>
      <c r="CK738" s="115">
        <f t="shared" si="423"/>
        <v>0</v>
      </c>
      <c r="CL738" s="115">
        <f t="shared" si="423"/>
        <v>0</v>
      </c>
      <c r="CM738" s="115">
        <f t="shared" si="423"/>
        <v>0</v>
      </c>
      <c r="CN738" s="115">
        <f t="shared" si="423"/>
        <v>0</v>
      </c>
      <c r="CO738" s="115">
        <f t="shared" si="423"/>
        <v>0</v>
      </c>
      <c r="CP738" s="115">
        <f t="shared" si="423"/>
        <v>0</v>
      </c>
      <c r="CQ738" s="115">
        <f t="shared" si="423"/>
        <v>0</v>
      </c>
      <c r="CR738" s="115">
        <f t="shared" si="423"/>
        <v>0</v>
      </c>
      <c r="CS738" s="115">
        <f t="shared" si="423"/>
        <v>0</v>
      </c>
      <c r="CT738" s="115">
        <f t="shared" si="423"/>
        <v>0</v>
      </c>
      <c r="CU738" s="115">
        <f t="shared" si="423"/>
        <v>0</v>
      </c>
      <c r="CV738" s="115">
        <f t="shared" si="423"/>
        <v>0</v>
      </c>
      <c r="CW738" s="115">
        <f t="shared" ref="CW738:EB738" si="424">SUBTOTAL(9,CW736:CW737)</f>
        <v>0</v>
      </c>
      <c r="CX738" s="115">
        <f t="shared" si="424"/>
        <v>0</v>
      </c>
      <c r="CY738" s="115">
        <f t="shared" si="424"/>
        <v>0</v>
      </c>
      <c r="CZ738" s="115">
        <f t="shared" si="424"/>
        <v>0</v>
      </c>
      <c r="DA738" s="115">
        <f t="shared" si="424"/>
        <v>0</v>
      </c>
      <c r="DB738" s="115">
        <f t="shared" si="424"/>
        <v>0</v>
      </c>
      <c r="DC738" s="115">
        <f t="shared" si="424"/>
        <v>0</v>
      </c>
      <c r="DD738" s="115">
        <f t="shared" si="424"/>
        <v>0</v>
      </c>
      <c r="DE738" s="115">
        <f t="shared" si="424"/>
        <v>0</v>
      </c>
      <c r="DF738" s="115">
        <f t="shared" si="424"/>
        <v>0</v>
      </c>
      <c r="DG738" s="115">
        <f t="shared" si="424"/>
        <v>0</v>
      </c>
      <c r="DH738" s="115">
        <f t="shared" si="424"/>
        <v>0</v>
      </c>
      <c r="DI738" s="115">
        <f t="shared" si="424"/>
        <v>0</v>
      </c>
      <c r="DJ738" s="115">
        <f t="shared" si="424"/>
        <v>0</v>
      </c>
      <c r="DK738" s="115">
        <f t="shared" si="424"/>
        <v>0</v>
      </c>
      <c r="DL738" s="115">
        <f t="shared" si="424"/>
        <v>0</v>
      </c>
      <c r="DM738" s="115">
        <f t="shared" si="424"/>
        <v>0</v>
      </c>
      <c r="DN738" s="115">
        <f t="shared" si="424"/>
        <v>0</v>
      </c>
      <c r="DO738" s="115">
        <f t="shared" si="424"/>
        <v>0</v>
      </c>
      <c r="DP738" s="115">
        <f t="shared" si="424"/>
        <v>0</v>
      </c>
      <c r="DQ738" s="115">
        <f t="shared" si="424"/>
        <v>0</v>
      </c>
      <c r="DR738" s="115">
        <f t="shared" si="424"/>
        <v>0</v>
      </c>
      <c r="DS738" s="115">
        <f t="shared" si="424"/>
        <v>0</v>
      </c>
      <c r="DT738" s="115">
        <f t="shared" si="424"/>
        <v>0</v>
      </c>
      <c r="DU738" s="115">
        <f t="shared" si="424"/>
        <v>0</v>
      </c>
      <c r="DV738" s="115">
        <f t="shared" si="424"/>
        <v>0</v>
      </c>
      <c r="DW738" s="115">
        <f t="shared" si="424"/>
        <v>0</v>
      </c>
      <c r="DX738" s="115">
        <f t="shared" si="424"/>
        <v>0</v>
      </c>
      <c r="DY738" s="115">
        <f t="shared" si="424"/>
        <v>0</v>
      </c>
      <c r="DZ738" s="115">
        <f t="shared" si="424"/>
        <v>0</v>
      </c>
      <c r="EA738" s="115">
        <f t="shared" si="424"/>
        <v>0</v>
      </c>
      <c r="EB738" s="115">
        <f t="shared" si="424"/>
        <v>0</v>
      </c>
      <c r="EC738" s="115">
        <f t="shared" ref="EC738:FH738" si="425">SUBTOTAL(9,EC736:EC737)</f>
        <v>0</v>
      </c>
      <c r="ED738" s="115">
        <f t="shared" si="425"/>
        <v>0</v>
      </c>
      <c r="EE738" s="115">
        <f t="shared" si="425"/>
        <v>0</v>
      </c>
      <c r="EF738" s="115">
        <f t="shared" si="425"/>
        <v>0</v>
      </c>
      <c r="EG738" s="115">
        <f t="shared" si="425"/>
        <v>0</v>
      </c>
      <c r="EH738" s="115">
        <f t="shared" si="425"/>
        <v>0</v>
      </c>
      <c r="EI738" s="115">
        <f t="shared" si="425"/>
        <v>0</v>
      </c>
      <c r="EJ738" s="115">
        <f t="shared" si="425"/>
        <v>0</v>
      </c>
      <c r="EK738" s="115">
        <f t="shared" si="425"/>
        <v>0</v>
      </c>
      <c r="EL738" s="115">
        <f t="shared" si="425"/>
        <v>0</v>
      </c>
      <c r="EM738" s="115">
        <f t="shared" si="425"/>
        <v>0</v>
      </c>
      <c r="EN738" s="115">
        <f t="shared" si="425"/>
        <v>0</v>
      </c>
      <c r="EO738" s="115">
        <f t="shared" si="425"/>
        <v>0</v>
      </c>
      <c r="EP738" s="115">
        <f t="shared" si="425"/>
        <v>0</v>
      </c>
      <c r="EQ738" s="115">
        <f t="shared" si="425"/>
        <v>0</v>
      </c>
      <c r="ER738" s="115">
        <f t="shared" si="425"/>
        <v>0</v>
      </c>
      <c r="ES738" s="115">
        <f t="shared" si="425"/>
        <v>0</v>
      </c>
      <c r="ET738" s="115">
        <f t="shared" si="425"/>
        <v>0</v>
      </c>
      <c r="EU738" s="115">
        <f t="shared" si="425"/>
        <v>0</v>
      </c>
      <c r="EV738" s="115">
        <f t="shared" si="425"/>
        <v>0</v>
      </c>
      <c r="EW738" s="115">
        <f t="shared" si="425"/>
        <v>0</v>
      </c>
      <c r="EX738" s="115">
        <f t="shared" si="425"/>
        <v>0</v>
      </c>
      <c r="EY738" s="115">
        <f t="shared" si="425"/>
        <v>0</v>
      </c>
      <c r="EZ738" s="115">
        <f t="shared" si="425"/>
        <v>0</v>
      </c>
      <c r="FA738" s="115">
        <f t="shared" si="425"/>
        <v>0</v>
      </c>
      <c r="FB738" s="115">
        <f t="shared" si="425"/>
        <v>0</v>
      </c>
      <c r="FC738" s="115">
        <f t="shared" si="425"/>
        <v>0</v>
      </c>
      <c r="FD738" s="115">
        <f t="shared" si="425"/>
        <v>0</v>
      </c>
      <c r="FE738" s="115">
        <f t="shared" si="425"/>
        <v>0</v>
      </c>
      <c r="FF738" s="115">
        <f t="shared" si="425"/>
        <v>0</v>
      </c>
      <c r="FG738" s="115">
        <f t="shared" si="425"/>
        <v>0</v>
      </c>
      <c r="FH738" s="115">
        <f t="shared" si="425"/>
        <v>0</v>
      </c>
      <c r="FI738" s="115">
        <f t="shared" ref="FI738:GI738" si="426">SUBTOTAL(9,FI736:FI737)</f>
        <v>0</v>
      </c>
      <c r="FJ738" s="115">
        <f t="shared" si="426"/>
        <v>0</v>
      </c>
      <c r="FK738" s="115">
        <f t="shared" si="426"/>
        <v>0</v>
      </c>
      <c r="FL738" s="115">
        <f t="shared" si="426"/>
        <v>0</v>
      </c>
      <c r="FM738" s="115">
        <f t="shared" si="426"/>
        <v>0</v>
      </c>
      <c r="FN738" s="115">
        <f t="shared" si="426"/>
        <v>0</v>
      </c>
      <c r="FO738" s="115">
        <f t="shared" si="426"/>
        <v>0</v>
      </c>
      <c r="FP738" s="115">
        <f t="shared" si="426"/>
        <v>0</v>
      </c>
      <c r="FQ738" s="115">
        <f t="shared" si="426"/>
        <v>0</v>
      </c>
      <c r="FR738" s="115">
        <f t="shared" si="426"/>
        <v>0</v>
      </c>
      <c r="FS738" s="115">
        <f t="shared" si="426"/>
        <v>0</v>
      </c>
      <c r="FT738" s="115">
        <f t="shared" si="426"/>
        <v>0</v>
      </c>
      <c r="FU738" s="115">
        <f t="shared" si="426"/>
        <v>0</v>
      </c>
      <c r="FV738" s="115">
        <f t="shared" si="426"/>
        <v>0</v>
      </c>
      <c r="FW738" s="115">
        <f t="shared" si="426"/>
        <v>0</v>
      </c>
      <c r="FX738" s="115">
        <f t="shared" si="426"/>
        <v>0</v>
      </c>
      <c r="FY738" s="115">
        <f t="shared" si="426"/>
        <v>0</v>
      </c>
      <c r="FZ738" s="115">
        <f t="shared" si="426"/>
        <v>0</v>
      </c>
      <c r="GA738" s="115">
        <f t="shared" si="426"/>
        <v>0</v>
      </c>
      <c r="GB738" s="115">
        <f t="shared" si="426"/>
        <v>0</v>
      </c>
      <c r="GC738" s="115">
        <f t="shared" si="426"/>
        <v>0</v>
      </c>
      <c r="GD738" s="115">
        <f t="shared" si="426"/>
        <v>0</v>
      </c>
      <c r="GE738" s="115">
        <f t="shared" si="426"/>
        <v>0</v>
      </c>
      <c r="GF738" s="115">
        <f t="shared" si="426"/>
        <v>0</v>
      </c>
      <c r="GG738" s="115">
        <f t="shared" si="426"/>
        <v>0</v>
      </c>
      <c r="GH738" s="115">
        <f t="shared" si="426"/>
        <v>0</v>
      </c>
      <c r="GI738" s="115">
        <f t="shared" si="426"/>
        <v>2673863.7200000002</v>
      </c>
    </row>
    <row r="739" spans="1:191" ht="10.5" thickTop="1"/>
    <row r="740" spans="1:191" ht="10.5">
      <c r="A740" s="726" t="s">
        <v>0</v>
      </c>
      <c r="B740" s="726"/>
      <c r="C740" s="8" t="s">
        <v>274</v>
      </c>
      <c r="D740" s="7" t="s">
        <v>275</v>
      </c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  <c r="AA740" s="116"/>
      <c r="AB740" s="116"/>
      <c r="AC740" s="116"/>
      <c r="AD740" s="116"/>
      <c r="AE740" s="116"/>
      <c r="AF740" s="116"/>
      <c r="AG740" s="116"/>
      <c r="AH740" s="116"/>
      <c r="AI740" s="116"/>
      <c r="AJ740" s="116"/>
      <c r="AK740" s="116"/>
      <c r="AL740" s="116"/>
      <c r="AM740" s="116"/>
      <c r="AN740" s="116"/>
      <c r="AO740" s="116"/>
      <c r="AP740" s="116"/>
      <c r="AQ740" s="116"/>
      <c r="AR740" s="116"/>
      <c r="AS740" s="116"/>
      <c r="AT740" s="116"/>
      <c r="AU740" s="116"/>
      <c r="AV740" s="116"/>
      <c r="AW740" s="116"/>
      <c r="AX740" s="116"/>
      <c r="AY740" s="116"/>
      <c r="AZ740" s="116"/>
      <c r="BA740" s="116"/>
      <c r="BB740" s="116"/>
      <c r="BC740" s="116"/>
      <c r="BD740" s="116"/>
      <c r="BE740" s="116"/>
      <c r="BF740" s="116"/>
      <c r="BG740" s="116"/>
      <c r="BH740" s="116"/>
      <c r="BI740" s="116"/>
      <c r="BJ740" s="116"/>
      <c r="BK740" s="116"/>
      <c r="BL740" s="116"/>
      <c r="BM740" s="116"/>
      <c r="BN740" s="116"/>
      <c r="BO740" s="116"/>
      <c r="BP740" s="116"/>
      <c r="BQ740" s="116"/>
      <c r="BR740" s="116"/>
      <c r="BS740" s="116"/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  <c r="DO740" s="116"/>
      <c r="DP740" s="116"/>
      <c r="DQ740" s="116"/>
      <c r="DR740" s="116"/>
      <c r="DS740" s="116"/>
      <c r="DT740" s="116"/>
      <c r="DU740" s="116"/>
      <c r="DV740" s="116"/>
      <c r="DW740" s="116"/>
      <c r="DX740" s="116"/>
      <c r="DY740" s="116"/>
      <c r="DZ740" s="116"/>
      <c r="EA740" s="116"/>
      <c r="EB740" s="116"/>
      <c r="EC740" s="116"/>
      <c r="ED740" s="116"/>
      <c r="EE740" s="116"/>
      <c r="EF740" s="116"/>
      <c r="EG740" s="116"/>
      <c r="EH740" s="116"/>
      <c r="EI740" s="116"/>
      <c r="EJ740" s="116"/>
      <c r="EK740" s="116"/>
      <c r="EL740" s="116"/>
      <c r="EM740" s="116"/>
      <c r="EN740" s="116"/>
      <c r="EO740" s="116"/>
      <c r="EP740" s="116"/>
      <c r="EQ740" s="116"/>
      <c r="ER740" s="116"/>
      <c r="ES740" s="116"/>
      <c r="ET740" s="116"/>
      <c r="EU740" s="116"/>
      <c r="EV740" s="116"/>
      <c r="EW740" s="116"/>
      <c r="EX740" s="116"/>
      <c r="EY740" s="116"/>
      <c r="EZ740" s="116"/>
      <c r="FA740" s="116"/>
      <c r="FB740" s="116"/>
      <c r="FC740" s="116"/>
      <c r="FD740" s="116"/>
      <c r="FE740" s="116"/>
      <c r="FF740" s="116"/>
      <c r="FG740" s="116"/>
      <c r="FH740" s="116"/>
      <c r="FI740" s="116"/>
      <c r="FJ740" s="116"/>
      <c r="FK740" s="116"/>
      <c r="FL740" s="116"/>
      <c r="FM740" s="116"/>
      <c r="FN740" s="116"/>
      <c r="FO740" s="116"/>
      <c r="FP740" s="116"/>
      <c r="FQ740" s="116"/>
      <c r="FR740" s="116"/>
      <c r="FS740" s="116"/>
      <c r="FT740" s="116"/>
      <c r="FU740" s="116"/>
      <c r="FV740" s="116"/>
      <c r="FW740" s="116"/>
      <c r="FX740" s="116"/>
      <c r="FY740" s="116"/>
      <c r="FZ740" s="116"/>
      <c r="GA740" s="116"/>
      <c r="GB740" s="116"/>
      <c r="GC740" s="116"/>
      <c r="GD740" s="116"/>
      <c r="GE740" s="116"/>
      <c r="GF740" s="116"/>
      <c r="GG740" s="116"/>
      <c r="GH740" s="116"/>
      <c r="GI740" s="116"/>
    </row>
    <row r="741" spans="1:191">
      <c r="A741" s="727" t="s">
        <v>0</v>
      </c>
      <c r="B741" s="727"/>
      <c r="C741" s="9" t="s">
        <v>669</v>
      </c>
      <c r="D741" t="s">
        <v>670</v>
      </c>
      <c r="E741" s="113">
        <v>0</v>
      </c>
      <c r="F741" s="113">
        <v>0</v>
      </c>
      <c r="G741" s="113">
        <v>0</v>
      </c>
      <c r="H741" s="113">
        <v>0</v>
      </c>
      <c r="I741" s="113">
        <v>0</v>
      </c>
      <c r="J741" s="113">
        <v>0</v>
      </c>
      <c r="K741" s="113">
        <v>0</v>
      </c>
      <c r="L741" s="113">
        <v>0</v>
      </c>
      <c r="M741" s="113">
        <v>0</v>
      </c>
      <c r="N741" s="113">
        <v>0</v>
      </c>
      <c r="O741" s="113">
        <v>0</v>
      </c>
      <c r="P741" s="113">
        <v>0</v>
      </c>
      <c r="Q741" s="113">
        <v>0</v>
      </c>
      <c r="R741" s="113">
        <v>0</v>
      </c>
      <c r="S741" s="113">
        <v>0</v>
      </c>
      <c r="T741" s="113">
        <v>0</v>
      </c>
      <c r="U741" s="113">
        <v>0</v>
      </c>
      <c r="V741" s="113">
        <v>0</v>
      </c>
      <c r="W741" s="113">
        <v>0</v>
      </c>
      <c r="X741" s="113">
        <v>0</v>
      </c>
      <c r="Y741" s="113">
        <v>0</v>
      </c>
      <c r="Z741" s="113">
        <v>0</v>
      </c>
      <c r="AA741" s="113">
        <v>0</v>
      </c>
      <c r="AB741" s="113">
        <v>0</v>
      </c>
      <c r="AC741" s="113">
        <v>0</v>
      </c>
      <c r="AD741" s="113">
        <v>0</v>
      </c>
      <c r="AE741" s="113">
        <v>0</v>
      </c>
      <c r="AF741" s="113">
        <v>0</v>
      </c>
      <c r="AG741" s="113">
        <v>0</v>
      </c>
      <c r="AH741" s="113">
        <v>0</v>
      </c>
      <c r="AI741" s="113">
        <v>0</v>
      </c>
      <c r="AJ741" s="113">
        <v>0</v>
      </c>
      <c r="AK741" s="113">
        <v>0</v>
      </c>
      <c r="AL741" s="113">
        <v>0</v>
      </c>
      <c r="AM741" s="113">
        <v>0</v>
      </c>
      <c r="AN741" s="113">
        <v>0</v>
      </c>
      <c r="AO741" s="113">
        <v>0</v>
      </c>
      <c r="AP741" s="113">
        <v>0</v>
      </c>
      <c r="AQ741" s="113">
        <v>0</v>
      </c>
      <c r="AR741" s="113">
        <v>0</v>
      </c>
      <c r="AS741" s="113">
        <v>0</v>
      </c>
      <c r="AT741" s="113">
        <v>0</v>
      </c>
      <c r="AU741" s="113">
        <v>0</v>
      </c>
      <c r="AV741" s="113">
        <v>0</v>
      </c>
      <c r="AW741" s="113">
        <v>0</v>
      </c>
      <c r="AX741" s="113">
        <v>0</v>
      </c>
      <c r="AY741" s="113">
        <v>0</v>
      </c>
      <c r="AZ741" s="113">
        <v>0</v>
      </c>
      <c r="BA741" s="113">
        <v>0</v>
      </c>
      <c r="BB741" s="113">
        <v>0</v>
      </c>
      <c r="BC741" s="113">
        <v>0</v>
      </c>
      <c r="BD741" s="113">
        <v>0</v>
      </c>
      <c r="BE741" s="113">
        <v>0</v>
      </c>
      <c r="BF741" s="113">
        <v>0</v>
      </c>
      <c r="BG741" s="113">
        <v>0</v>
      </c>
      <c r="BH741" s="113">
        <v>0</v>
      </c>
      <c r="BI741" s="113">
        <v>0</v>
      </c>
      <c r="BJ741" s="113">
        <v>0</v>
      </c>
      <c r="BK741" s="113">
        <v>0</v>
      </c>
      <c r="BL741" s="113">
        <v>0</v>
      </c>
      <c r="BM741" s="113">
        <v>0</v>
      </c>
      <c r="BN741" s="113">
        <v>0</v>
      </c>
      <c r="BO741" s="113">
        <v>0</v>
      </c>
      <c r="BP741" s="113">
        <v>0</v>
      </c>
      <c r="BQ741" s="113">
        <v>0</v>
      </c>
      <c r="BR741" s="113">
        <v>0</v>
      </c>
      <c r="BS741" s="113">
        <v>0</v>
      </c>
      <c r="BT741" s="113">
        <v>0</v>
      </c>
      <c r="BU741" s="113">
        <v>0</v>
      </c>
      <c r="BV741" s="113">
        <v>0</v>
      </c>
      <c r="BW741" s="113">
        <v>0</v>
      </c>
      <c r="BX741" s="113">
        <v>0</v>
      </c>
      <c r="BY741" s="113">
        <v>0</v>
      </c>
      <c r="BZ741" s="113">
        <v>0</v>
      </c>
      <c r="CA741" s="113">
        <v>0</v>
      </c>
      <c r="CB741" s="113">
        <v>0</v>
      </c>
      <c r="CC741" s="113">
        <v>0</v>
      </c>
      <c r="CD741" s="113">
        <v>0</v>
      </c>
      <c r="CE741" s="113">
        <v>0</v>
      </c>
      <c r="CF741" s="113">
        <v>0</v>
      </c>
      <c r="CG741" s="113">
        <v>0</v>
      </c>
      <c r="CH741" s="113">
        <v>0</v>
      </c>
      <c r="CI741" s="113">
        <v>0</v>
      </c>
      <c r="CJ741" s="113">
        <v>0</v>
      </c>
      <c r="CK741" s="113">
        <v>0</v>
      </c>
      <c r="CL741" s="113">
        <v>0</v>
      </c>
      <c r="CM741" s="113">
        <v>0</v>
      </c>
      <c r="CN741" s="113">
        <v>0</v>
      </c>
      <c r="CO741" s="113">
        <v>0</v>
      </c>
      <c r="CP741" s="113">
        <v>0</v>
      </c>
      <c r="CQ741" s="113">
        <v>0</v>
      </c>
      <c r="CR741" s="113">
        <v>13089</v>
      </c>
      <c r="CS741" s="113">
        <v>0</v>
      </c>
      <c r="CT741" s="113">
        <v>0</v>
      </c>
      <c r="CU741" s="113">
        <v>0</v>
      </c>
      <c r="CV741" s="113">
        <v>0</v>
      </c>
      <c r="CW741" s="113">
        <v>0</v>
      </c>
      <c r="CX741" s="113">
        <v>0</v>
      </c>
      <c r="CY741" s="113">
        <v>0</v>
      </c>
      <c r="CZ741" s="113">
        <v>0</v>
      </c>
      <c r="DA741" s="113">
        <v>0</v>
      </c>
      <c r="DB741" s="113">
        <v>0</v>
      </c>
      <c r="DC741" s="113">
        <v>0</v>
      </c>
      <c r="DD741" s="113">
        <v>0</v>
      </c>
      <c r="DE741" s="113">
        <v>0</v>
      </c>
      <c r="DF741" s="113">
        <v>0</v>
      </c>
      <c r="DG741" s="113">
        <v>0</v>
      </c>
      <c r="DH741" s="113">
        <v>0</v>
      </c>
      <c r="DI741" s="113">
        <v>0</v>
      </c>
      <c r="DJ741" s="113">
        <v>0</v>
      </c>
      <c r="DK741" s="113">
        <v>0</v>
      </c>
      <c r="DL741" s="113">
        <v>0</v>
      </c>
      <c r="DM741" s="113">
        <v>0</v>
      </c>
      <c r="DN741" s="113">
        <v>0</v>
      </c>
      <c r="DO741" s="113">
        <v>0</v>
      </c>
      <c r="DP741" s="113">
        <v>0</v>
      </c>
      <c r="DQ741" s="113">
        <v>0</v>
      </c>
      <c r="DR741" s="113">
        <v>0</v>
      </c>
      <c r="DS741" s="113">
        <v>0</v>
      </c>
      <c r="DT741" s="113">
        <v>0</v>
      </c>
      <c r="DU741" s="113">
        <v>0</v>
      </c>
      <c r="DV741" s="113">
        <v>0</v>
      </c>
      <c r="DW741" s="113">
        <v>0</v>
      </c>
      <c r="DX741" s="113">
        <v>0</v>
      </c>
      <c r="DY741" s="113">
        <v>0</v>
      </c>
      <c r="DZ741" s="113">
        <v>0</v>
      </c>
      <c r="EA741" s="113">
        <v>0</v>
      </c>
      <c r="EB741" s="113">
        <v>0</v>
      </c>
      <c r="EC741" s="113">
        <v>0</v>
      </c>
      <c r="ED741" s="113">
        <v>0</v>
      </c>
      <c r="EE741" s="113">
        <v>0</v>
      </c>
      <c r="EF741" s="113">
        <v>0</v>
      </c>
      <c r="EG741" s="113">
        <v>0</v>
      </c>
      <c r="EH741" s="113">
        <v>0</v>
      </c>
      <c r="EI741" s="113">
        <v>0</v>
      </c>
      <c r="EJ741" s="113">
        <v>0</v>
      </c>
      <c r="EK741" s="113">
        <v>0</v>
      </c>
      <c r="EL741" s="113">
        <v>0</v>
      </c>
      <c r="EM741" s="113">
        <v>0</v>
      </c>
      <c r="EN741" s="113">
        <v>0</v>
      </c>
      <c r="EO741" s="113">
        <v>0</v>
      </c>
      <c r="EP741" s="113">
        <v>0</v>
      </c>
      <c r="EQ741" s="113">
        <v>0</v>
      </c>
      <c r="ER741" s="113">
        <v>0</v>
      </c>
      <c r="ES741" s="113">
        <v>0</v>
      </c>
      <c r="ET741" s="113">
        <v>0</v>
      </c>
      <c r="EU741" s="113">
        <v>0</v>
      </c>
      <c r="EV741" s="113">
        <v>0</v>
      </c>
      <c r="EW741" s="113">
        <v>0</v>
      </c>
      <c r="EX741" s="113">
        <v>0</v>
      </c>
      <c r="EY741" s="113">
        <v>0</v>
      </c>
      <c r="EZ741" s="113">
        <v>0</v>
      </c>
      <c r="FA741" s="113">
        <v>0</v>
      </c>
      <c r="FB741" s="113">
        <v>0</v>
      </c>
      <c r="FC741" s="113">
        <v>0</v>
      </c>
      <c r="FD741" s="113">
        <v>0</v>
      </c>
      <c r="FE741" s="113">
        <v>0</v>
      </c>
      <c r="FF741" s="113">
        <v>0</v>
      </c>
      <c r="FG741" s="113">
        <v>0</v>
      </c>
      <c r="FH741" s="113">
        <v>0</v>
      </c>
      <c r="FI741" s="113">
        <v>0</v>
      </c>
      <c r="FJ741" s="113">
        <v>0</v>
      </c>
      <c r="FK741" s="113">
        <v>0</v>
      </c>
      <c r="FL741" s="113">
        <v>0</v>
      </c>
      <c r="FM741" s="113">
        <v>0</v>
      </c>
      <c r="FN741" s="113">
        <v>0</v>
      </c>
      <c r="FO741" s="113">
        <v>0</v>
      </c>
      <c r="FP741" s="113">
        <v>0</v>
      </c>
      <c r="FQ741" s="113">
        <v>0</v>
      </c>
      <c r="FR741" s="113">
        <v>0</v>
      </c>
      <c r="FS741" s="113">
        <v>0</v>
      </c>
      <c r="FT741" s="113">
        <v>0</v>
      </c>
      <c r="FU741" s="113">
        <v>0</v>
      </c>
      <c r="FV741" s="113">
        <v>0</v>
      </c>
      <c r="FW741" s="113">
        <v>0</v>
      </c>
      <c r="FX741" s="113">
        <v>0</v>
      </c>
      <c r="FY741" s="113">
        <v>0</v>
      </c>
      <c r="FZ741" s="113">
        <v>0</v>
      </c>
      <c r="GA741" s="113">
        <v>0</v>
      </c>
      <c r="GB741" s="113">
        <v>0</v>
      </c>
      <c r="GC741" s="113">
        <v>0</v>
      </c>
      <c r="GD741" s="113">
        <v>0</v>
      </c>
      <c r="GE741" s="113">
        <v>0</v>
      </c>
      <c r="GF741" s="113">
        <v>0</v>
      </c>
      <c r="GG741" s="113">
        <v>0</v>
      </c>
      <c r="GH741" s="113">
        <v>0</v>
      </c>
      <c r="GI741" s="113">
        <f>SUM(E741:GH741)</f>
        <v>13089</v>
      </c>
    </row>
    <row r="742" spans="1:191">
      <c r="A742" s="727" t="s">
        <v>0</v>
      </c>
      <c r="B742" s="727"/>
      <c r="C742" s="9" t="s">
        <v>713</v>
      </c>
      <c r="D742" t="s">
        <v>714</v>
      </c>
      <c r="E742" s="113">
        <v>0</v>
      </c>
      <c r="F742" s="113">
        <v>0</v>
      </c>
      <c r="G742" s="113">
        <v>0</v>
      </c>
      <c r="H742" s="113">
        <v>14601.42</v>
      </c>
      <c r="I742" s="113">
        <v>16194743.880000001</v>
      </c>
      <c r="J742" s="113">
        <v>0</v>
      </c>
      <c r="K742" s="113">
        <v>0</v>
      </c>
      <c r="L742" s="113">
        <v>0</v>
      </c>
      <c r="M742" s="113">
        <v>0</v>
      </c>
      <c r="N742" s="113">
        <v>0</v>
      </c>
      <c r="O742" s="113">
        <v>0</v>
      </c>
      <c r="P742" s="113">
        <v>0</v>
      </c>
      <c r="Q742" s="113">
        <v>0</v>
      </c>
      <c r="R742" s="113">
        <v>0</v>
      </c>
      <c r="S742" s="113">
        <v>0</v>
      </c>
      <c r="T742" s="113">
        <v>0</v>
      </c>
      <c r="U742" s="113">
        <v>0</v>
      </c>
      <c r="V742" s="113">
        <v>0</v>
      </c>
      <c r="W742" s="113">
        <v>0</v>
      </c>
      <c r="X742" s="113">
        <v>0</v>
      </c>
      <c r="Y742" s="113">
        <v>0</v>
      </c>
      <c r="Z742" s="113">
        <v>0</v>
      </c>
      <c r="AA742" s="113">
        <v>0</v>
      </c>
      <c r="AB742" s="113">
        <v>0</v>
      </c>
      <c r="AC742" s="113">
        <v>0</v>
      </c>
      <c r="AD742" s="113">
        <v>0</v>
      </c>
      <c r="AE742" s="113">
        <v>0</v>
      </c>
      <c r="AF742" s="113">
        <v>193100.25</v>
      </c>
      <c r="AG742" s="113">
        <v>0</v>
      </c>
      <c r="AH742" s="113">
        <v>0</v>
      </c>
      <c r="AI742" s="113">
        <v>0</v>
      </c>
      <c r="AJ742" s="113">
        <v>0</v>
      </c>
      <c r="AK742" s="113">
        <v>0</v>
      </c>
      <c r="AL742" s="113">
        <v>0</v>
      </c>
      <c r="AM742" s="113">
        <v>0</v>
      </c>
      <c r="AN742" s="113">
        <v>0</v>
      </c>
      <c r="AO742" s="113">
        <v>0</v>
      </c>
      <c r="AP742" s="113">
        <v>0</v>
      </c>
      <c r="AQ742" s="113">
        <v>0</v>
      </c>
      <c r="AR742" s="113">
        <v>0</v>
      </c>
      <c r="AS742" s="113">
        <v>0</v>
      </c>
      <c r="AT742" s="113">
        <v>0</v>
      </c>
      <c r="AU742" s="113">
        <v>0</v>
      </c>
      <c r="AV742" s="113">
        <v>0</v>
      </c>
      <c r="AW742" s="113">
        <v>0</v>
      </c>
      <c r="AX742" s="113">
        <v>0</v>
      </c>
      <c r="AY742" s="113">
        <v>15296.13</v>
      </c>
      <c r="AZ742" s="113">
        <v>0</v>
      </c>
      <c r="BA742" s="113">
        <v>0</v>
      </c>
      <c r="BB742" s="113">
        <v>0</v>
      </c>
      <c r="BC742" s="113">
        <v>0</v>
      </c>
      <c r="BD742" s="113">
        <v>0</v>
      </c>
      <c r="BE742" s="113">
        <v>0</v>
      </c>
      <c r="BF742" s="113">
        <v>0</v>
      </c>
      <c r="BG742" s="113">
        <v>0</v>
      </c>
      <c r="BH742" s="113">
        <v>0</v>
      </c>
      <c r="BI742" s="113">
        <v>0</v>
      </c>
      <c r="BJ742" s="113">
        <v>0</v>
      </c>
      <c r="BK742" s="113">
        <v>0</v>
      </c>
      <c r="BL742" s="113">
        <v>0</v>
      </c>
      <c r="BM742" s="113">
        <v>0</v>
      </c>
      <c r="BN742" s="113">
        <v>0</v>
      </c>
      <c r="BO742" s="113">
        <v>0</v>
      </c>
      <c r="BP742" s="113">
        <v>0</v>
      </c>
      <c r="BQ742" s="113">
        <v>0</v>
      </c>
      <c r="BR742" s="113">
        <v>0</v>
      </c>
      <c r="BS742" s="113">
        <v>0</v>
      </c>
      <c r="BT742" s="113">
        <v>0</v>
      </c>
      <c r="BU742" s="113">
        <v>0</v>
      </c>
      <c r="BV742" s="113">
        <v>62873.73</v>
      </c>
      <c r="BW742" s="113">
        <v>0</v>
      </c>
      <c r="BX742" s="113">
        <v>0</v>
      </c>
      <c r="BY742" s="113">
        <v>0</v>
      </c>
      <c r="BZ742" s="113">
        <v>0</v>
      </c>
      <c r="CA742" s="113">
        <v>0</v>
      </c>
      <c r="CB742" s="113">
        <v>0</v>
      </c>
      <c r="CC742" s="113">
        <v>0</v>
      </c>
      <c r="CD742" s="113">
        <v>0</v>
      </c>
      <c r="CE742" s="113">
        <v>0</v>
      </c>
      <c r="CF742" s="113">
        <v>0</v>
      </c>
      <c r="CG742" s="113">
        <v>0</v>
      </c>
      <c r="CH742" s="113">
        <v>0</v>
      </c>
      <c r="CI742" s="113">
        <v>0</v>
      </c>
      <c r="CJ742" s="113">
        <v>0</v>
      </c>
      <c r="CK742" s="113">
        <v>0</v>
      </c>
      <c r="CL742" s="113">
        <v>0</v>
      </c>
      <c r="CM742" s="113">
        <v>0</v>
      </c>
      <c r="CN742" s="113">
        <v>0</v>
      </c>
      <c r="CO742" s="113">
        <v>0</v>
      </c>
      <c r="CP742" s="113">
        <v>0</v>
      </c>
      <c r="CQ742" s="113">
        <v>0</v>
      </c>
      <c r="CR742" s="113">
        <v>0</v>
      </c>
      <c r="CS742" s="113">
        <v>0</v>
      </c>
      <c r="CT742" s="113">
        <v>0</v>
      </c>
      <c r="CU742" s="113">
        <v>0</v>
      </c>
      <c r="CV742" s="113">
        <v>0</v>
      </c>
      <c r="CW742" s="113">
        <v>0</v>
      </c>
      <c r="CX742" s="113">
        <v>0</v>
      </c>
      <c r="CY742" s="113">
        <v>0</v>
      </c>
      <c r="CZ742" s="113">
        <v>0</v>
      </c>
      <c r="DA742" s="113">
        <v>0</v>
      </c>
      <c r="DB742" s="113">
        <v>0</v>
      </c>
      <c r="DC742" s="113">
        <v>0</v>
      </c>
      <c r="DD742" s="113">
        <v>0</v>
      </c>
      <c r="DE742" s="113">
        <v>0</v>
      </c>
      <c r="DF742" s="113">
        <v>0</v>
      </c>
      <c r="DG742" s="113">
        <v>0</v>
      </c>
      <c r="DH742" s="113">
        <v>145725.54</v>
      </c>
      <c r="DI742" s="113">
        <v>0</v>
      </c>
      <c r="DJ742" s="113">
        <v>0</v>
      </c>
      <c r="DK742" s="113">
        <v>0</v>
      </c>
      <c r="DL742" s="113">
        <v>0</v>
      </c>
      <c r="DM742" s="113">
        <v>0</v>
      </c>
      <c r="DN742" s="113">
        <v>0</v>
      </c>
      <c r="DO742" s="113">
        <v>0</v>
      </c>
      <c r="DP742" s="113">
        <v>44065.11</v>
      </c>
      <c r="DQ742" s="113">
        <v>0</v>
      </c>
      <c r="DR742" s="113">
        <v>0</v>
      </c>
      <c r="DS742" s="113">
        <v>0</v>
      </c>
      <c r="DT742" s="113">
        <v>0</v>
      </c>
      <c r="DU742" s="113">
        <v>0</v>
      </c>
      <c r="DV742" s="113">
        <v>0</v>
      </c>
      <c r="DW742" s="113">
        <v>0</v>
      </c>
      <c r="DX742" s="113">
        <v>0</v>
      </c>
      <c r="DY742" s="113">
        <v>0</v>
      </c>
      <c r="DZ742" s="113">
        <v>0</v>
      </c>
      <c r="EA742" s="113">
        <v>0</v>
      </c>
      <c r="EB742" s="113">
        <v>0</v>
      </c>
      <c r="EC742" s="113">
        <v>0</v>
      </c>
      <c r="ED742" s="113">
        <v>0</v>
      </c>
      <c r="EE742" s="113">
        <v>0</v>
      </c>
      <c r="EF742" s="113">
        <v>0</v>
      </c>
      <c r="EG742" s="113">
        <v>0</v>
      </c>
      <c r="EH742" s="113">
        <v>0</v>
      </c>
      <c r="EI742" s="113">
        <v>0</v>
      </c>
      <c r="EJ742" s="113">
        <v>0</v>
      </c>
      <c r="EK742" s="113">
        <v>0</v>
      </c>
      <c r="EL742" s="113">
        <v>0</v>
      </c>
      <c r="EM742" s="113">
        <v>0</v>
      </c>
      <c r="EN742" s="113">
        <v>0</v>
      </c>
      <c r="EO742" s="113">
        <v>0</v>
      </c>
      <c r="EP742" s="113">
        <v>0</v>
      </c>
      <c r="EQ742" s="113">
        <v>0</v>
      </c>
      <c r="ER742" s="113">
        <v>0</v>
      </c>
      <c r="ES742" s="113">
        <v>0</v>
      </c>
      <c r="ET742" s="113">
        <v>0</v>
      </c>
      <c r="EU742" s="113">
        <v>0</v>
      </c>
      <c r="EV742" s="113">
        <v>0</v>
      </c>
      <c r="EW742" s="113">
        <v>0</v>
      </c>
      <c r="EX742" s="113">
        <v>0</v>
      </c>
      <c r="EY742" s="113">
        <v>0</v>
      </c>
      <c r="EZ742" s="113">
        <v>0</v>
      </c>
      <c r="FA742" s="113">
        <v>0</v>
      </c>
      <c r="FB742" s="113">
        <v>0</v>
      </c>
      <c r="FC742" s="113">
        <v>0</v>
      </c>
      <c r="FD742" s="113">
        <v>0</v>
      </c>
      <c r="FE742" s="113">
        <v>0</v>
      </c>
      <c r="FF742" s="113">
        <v>0</v>
      </c>
      <c r="FG742" s="113">
        <v>0</v>
      </c>
      <c r="FH742" s="113">
        <v>0</v>
      </c>
      <c r="FI742" s="113">
        <v>0</v>
      </c>
      <c r="FJ742" s="113">
        <v>0</v>
      </c>
      <c r="FK742" s="113">
        <v>0</v>
      </c>
      <c r="FL742" s="113">
        <v>0</v>
      </c>
      <c r="FM742" s="113">
        <v>0</v>
      </c>
      <c r="FN742" s="113">
        <v>0</v>
      </c>
      <c r="FO742" s="113">
        <v>0</v>
      </c>
      <c r="FP742" s="113">
        <v>0</v>
      </c>
      <c r="FQ742" s="113">
        <v>0</v>
      </c>
      <c r="FR742" s="113">
        <v>0</v>
      </c>
      <c r="FS742" s="113">
        <v>0</v>
      </c>
      <c r="FT742" s="113">
        <v>0</v>
      </c>
      <c r="FU742" s="113">
        <v>0</v>
      </c>
      <c r="FV742" s="113">
        <v>0</v>
      </c>
      <c r="FW742" s="113">
        <v>0</v>
      </c>
      <c r="FX742" s="113">
        <v>0</v>
      </c>
      <c r="FY742" s="113">
        <v>0</v>
      </c>
      <c r="FZ742" s="113">
        <v>0</v>
      </c>
      <c r="GA742" s="113">
        <v>0</v>
      </c>
      <c r="GB742" s="113">
        <v>0</v>
      </c>
      <c r="GC742" s="113">
        <v>0</v>
      </c>
      <c r="GD742" s="113">
        <v>0</v>
      </c>
      <c r="GE742" s="113">
        <v>0</v>
      </c>
      <c r="GF742" s="113">
        <v>0</v>
      </c>
      <c r="GG742" s="113">
        <v>0</v>
      </c>
      <c r="GH742" s="113">
        <v>0</v>
      </c>
      <c r="GI742" s="113">
        <f>SUM(E742:GH742)</f>
        <v>16670406.060000001</v>
      </c>
    </row>
    <row r="743" spans="1:191" ht="11" thickBot="1">
      <c r="A743" s="725" t="s">
        <v>0</v>
      </c>
      <c r="B743" s="725"/>
      <c r="C743" s="11" t="s">
        <v>274</v>
      </c>
      <c r="D743" s="10" t="s">
        <v>280</v>
      </c>
      <c r="E743" s="115">
        <f t="shared" ref="E743:AJ743" si="427">SUBTOTAL(9,E740:E742)</f>
        <v>0</v>
      </c>
      <c r="F743" s="115">
        <f t="shared" si="427"/>
        <v>0</v>
      </c>
      <c r="G743" s="115">
        <f t="shared" si="427"/>
        <v>0</v>
      </c>
      <c r="H743" s="115">
        <f t="shared" si="427"/>
        <v>14601.42</v>
      </c>
      <c r="I743" s="115">
        <f t="shared" si="427"/>
        <v>16194743.880000001</v>
      </c>
      <c r="J743" s="115">
        <f t="shared" si="427"/>
        <v>0</v>
      </c>
      <c r="K743" s="115">
        <f t="shared" si="427"/>
        <v>0</v>
      </c>
      <c r="L743" s="115">
        <f t="shared" si="427"/>
        <v>0</v>
      </c>
      <c r="M743" s="115">
        <f t="shared" si="427"/>
        <v>0</v>
      </c>
      <c r="N743" s="115">
        <f t="shared" si="427"/>
        <v>0</v>
      </c>
      <c r="O743" s="115">
        <f t="shared" si="427"/>
        <v>0</v>
      </c>
      <c r="P743" s="115">
        <f t="shared" si="427"/>
        <v>0</v>
      </c>
      <c r="Q743" s="115">
        <f t="shared" si="427"/>
        <v>0</v>
      </c>
      <c r="R743" s="115">
        <f t="shared" si="427"/>
        <v>0</v>
      </c>
      <c r="S743" s="115">
        <f t="shared" si="427"/>
        <v>0</v>
      </c>
      <c r="T743" s="115">
        <f t="shared" si="427"/>
        <v>0</v>
      </c>
      <c r="U743" s="115">
        <f t="shared" si="427"/>
        <v>0</v>
      </c>
      <c r="V743" s="115">
        <f t="shared" si="427"/>
        <v>0</v>
      </c>
      <c r="W743" s="115">
        <f t="shared" si="427"/>
        <v>0</v>
      </c>
      <c r="X743" s="115">
        <f t="shared" si="427"/>
        <v>0</v>
      </c>
      <c r="Y743" s="115">
        <f t="shared" si="427"/>
        <v>0</v>
      </c>
      <c r="Z743" s="115">
        <f t="shared" si="427"/>
        <v>0</v>
      </c>
      <c r="AA743" s="115">
        <f t="shared" si="427"/>
        <v>0</v>
      </c>
      <c r="AB743" s="115">
        <f t="shared" si="427"/>
        <v>0</v>
      </c>
      <c r="AC743" s="115">
        <f t="shared" si="427"/>
        <v>0</v>
      </c>
      <c r="AD743" s="115">
        <f t="shared" si="427"/>
        <v>0</v>
      </c>
      <c r="AE743" s="115">
        <f t="shared" si="427"/>
        <v>0</v>
      </c>
      <c r="AF743" s="115">
        <f t="shared" si="427"/>
        <v>193100.25</v>
      </c>
      <c r="AG743" s="115">
        <f t="shared" si="427"/>
        <v>0</v>
      </c>
      <c r="AH743" s="115">
        <f t="shared" si="427"/>
        <v>0</v>
      </c>
      <c r="AI743" s="115">
        <f t="shared" si="427"/>
        <v>0</v>
      </c>
      <c r="AJ743" s="115">
        <f t="shared" si="427"/>
        <v>0</v>
      </c>
      <c r="AK743" s="115">
        <f t="shared" ref="AK743:BP743" si="428">SUBTOTAL(9,AK740:AK742)</f>
        <v>0</v>
      </c>
      <c r="AL743" s="115">
        <f t="shared" si="428"/>
        <v>0</v>
      </c>
      <c r="AM743" s="115">
        <f t="shared" si="428"/>
        <v>0</v>
      </c>
      <c r="AN743" s="115">
        <f t="shared" si="428"/>
        <v>0</v>
      </c>
      <c r="AO743" s="115">
        <f t="shared" si="428"/>
        <v>0</v>
      </c>
      <c r="AP743" s="115">
        <f t="shared" si="428"/>
        <v>0</v>
      </c>
      <c r="AQ743" s="115">
        <f t="shared" si="428"/>
        <v>0</v>
      </c>
      <c r="AR743" s="115">
        <f t="shared" si="428"/>
        <v>0</v>
      </c>
      <c r="AS743" s="115">
        <f t="shared" si="428"/>
        <v>0</v>
      </c>
      <c r="AT743" s="115">
        <f t="shared" si="428"/>
        <v>0</v>
      </c>
      <c r="AU743" s="115">
        <f t="shared" si="428"/>
        <v>0</v>
      </c>
      <c r="AV743" s="115">
        <f t="shared" si="428"/>
        <v>0</v>
      </c>
      <c r="AW743" s="115">
        <f t="shared" si="428"/>
        <v>0</v>
      </c>
      <c r="AX743" s="115">
        <f t="shared" si="428"/>
        <v>0</v>
      </c>
      <c r="AY743" s="115">
        <f t="shared" si="428"/>
        <v>15296.13</v>
      </c>
      <c r="AZ743" s="115">
        <f t="shared" si="428"/>
        <v>0</v>
      </c>
      <c r="BA743" s="115">
        <f t="shared" si="428"/>
        <v>0</v>
      </c>
      <c r="BB743" s="115">
        <f t="shared" si="428"/>
        <v>0</v>
      </c>
      <c r="BC743" s="115">
        <f t="shared" si="428"/>
        <v>0</v>
      </c>
      <c r="BD743" s="115">
        <f t="shared" si="428"/>
        <v>0</v>
      </c>
      <c r="BE743" s="115">
        <f t="shared" si="428"/>
        <v>0</v>
      </c>
      <c r="BF743" s="115">
        <f t="shared" si="428"/>
        <v>0</v>
      </c>
      <c r="BG743" s="115">
        <f t="shared" si="428"/>
        <v>0</v>
      </c>
      <c r="BH743" s="115">
        <f t="shared" si="428"/>
        <v>0</v>
      </c>
      <c r="BI743" s="115">
        <f t="shared" si="428"/>
        <v>0</v>
      </c>
      <c r="BJ743" s="115">
        <f t="shared" si="428"/>
        <v>0</v>
      </c>
      <c r="BK743" s="115">
        <f t="shared" si="428"/>
        <v>0</v>
      </c>
      <c r="BL743" s="115">
        <f t="shared" si="428"/>
        <v>0</v>
      </c>
      <c r="BM743" s="115">
        <f t="shared" si="428"/>
        <v>0</v>
      </c>
      <c r="BN743" s="115">
        <f t="shared" si="428"/>
        <v>0</v>
      </c>
      <c r="BO743" s="115">
        <f t="shared" si="428"/>
        <v>0</v>
      </c>
      <c r="BP743" s="115">
        <f t="shared" si="428"/>
        <v>0</v>
      </c>
      <c r="BQ743" s="115">
        <f t="shared" ref="BQ743:CV743" si="429">SUBTOTAL(9,BQ740:BQ742)</f>
        <v>0</v>
      </c>
      <c r="BR743" s="115">
        <f t="shared" si="429"/>
        <v>0</v>
      </c>
      <c r="BS743" s="115">
        <f t="shared" si="429"/>
        <v>0</v>
      </c>
      <c r="BT743" s="115">
        <f t="shared" si="429"/>
        <v>0</v>
      </c>
      <c r="BU743" s="115">
        <f t="shared" si="429"/>
        <v>0</v>
      </c>
      <c r="BV743" s="115">
        <f t="shared" si="429"/>
        <v>62873.73</v>
      </c>
      <c r="BW743" s="115">
        <f t="shared" si="429"/>
        <v>0</v>
      </c>
      <c r="BX743" s="115">
        <f t="shared" si="429"/>
        <v>0</v>
      </c>
      <c r="BY743" s="115">
        <f t="shared" si="429"/>
        <v>0</v>
      </c>
      <c r="BZ743" s="115">
        <f t="shared" si="429"/>
        <v>0</v>
      </c>
      <c r="CA743" s="115">
        <f t="shared" si="429"/>
        <v>0</v>
      </c>
      <c r="CB743" s="115">
        <f t="shared" si="429"/>
        <v>0</v>
      </c>
      <c r="CC743" s="115">
        <f t="shared" si="429"/>
        <v>0</v>
      </c>
      <c r="CD743" s="115">
        <f t="shared" si="429"/>
        <v>0</v>
      </c>
      <c r="CE743" s="115">
        <f t="shared" si="429"/>
        <v>0</v>
      </c>
      <c r="CF743" s="115">
        <f t="shared" si="429"/>
        <v>0</v>
      </c>
      <c r="CG743" s="115">
        <f t="shared" si="429"/>
        <v>0</v>
      </c>
      <c r="CH743" s="115">
        <f t="shared" si="429"/>
        <v>0</v>
      </c>
      <c r="CI743" s="115">
        <f t="shared" si="429"/>
        <v>0</v>
      </c>
      <c r="CJ743" s="115">
        <f t="shared" si="429"/>
        <v>0</v>
      </c>
      <c r="CK743" s="115">
        <f t="shared" si="429"/>
        <v>0</v>
      </c>
      <c r="CL743" s="115">
        <f t="shared" si="429"/>
        <v>0</v>
      </c>
      <c r="CM743" s="115">
        <f t="shared" si="429"/>
        <v>0</v>
      </c>
      <c r="CN743" s="115">
        <f t="shared" si="429"/>
        <v>0</v>
      </c>
      <c r="CO743" s="115">
        <f t="shared" si="429"/>
        <v>0</v>
      </c>
      <c r="CP743" s="115">
        <f t="shared" si="429"/>
        <v>0</v>
      </c>
      <c r="CQ743" s="115">
        <f t="shared" si="429"/>
        <v>0</v>
      </c>
      <c r="CR743" s="115">
        <f t="shared" si="429"/>
        <v>13089</v>
      </c>
      <c r="CS743" s="115">
        <f t="shared" si="429"/>
        <v>0</v>
      </c>
      <c r="CT743" s="115">
        <f t="shared" si="429"/>
        <v>0</v>
      </c>
      <c r="CU743" s="115">
        <f t="shared" si="429"/>
        <v>0</v>
      </c>
      <c r="CV743" s="115">
        <f t="shared" si="429"/>
        <v>0</v>
      </c>
      <c r="CW743" s="115">
        <f t="shared" ref="CW743:EB743" si="430">SUBTOTAL(9,CW740:CW742)</f>
        <v>0</v>
      </c>
      <c r="CX743" s="115">
        <f t="shared" si="430"/>
        <v>0</v>
      </c>
      <c r="CY743" s="115">
        <f t="shared" si="430"/>
        <v>0</v>
      </c>
      <c r="CZ743" s="115">
        <f t="shared" si="430"/>
        <v>0</v>
      </c>
      <c r="DA743" s="115">
        <f t="shared" si="430"/>
        <v>0</v>
      </c>
      <c r="DB743" s="115">
        <f t="shared" si="430"/>
        <v>0</v>
      </c>
      <c r="DC743" s="115">
        <f t="shared" si="430"/>
        <v>0</v>
      </c>
      <c r="DD743" s="115">
        <f t="shared" si="430"/>
        <v>0</v>
      </c>
      <c r="DE743" s="115">
        <f t="shared" si="430"/>
        <v>0</v>
      </c>
      <c r="DF743" s="115">
        <f t="shared" si="430"/>
        <v>0</v>
      </c>
      <c r="DG743" s="115">
        <f t="shared" si="430"/>
        <v>0</v>
      </c>
      <c r="DH743" s="115">
        <f t="shared" si="430"/>
        <v>145725.54</v>
      </c>
      <c r="DI743" s="115">
        <f t="shared" si="430"/>
        <v>0</v>
      </c>
      <c r="DJ743" s="115">
        <f t="shared" si="430"/>
        <v>0</v>
      </c>
      <c r="DK743" s="115">
        <f t="shared" si="430"/>
        <v>0</v>
      </c>
      <c r="DL743" s="115">
        <f t="shared" si="430"/>
        <v>0</v>
      </c>
      <c r="DM743" s="115">
        <f t="shared" si="430"/>
        <v>0</v>
      </c>
      <c r="DN743" s="115">
        <f t="shared" si="430"/>
        <v>0</v>
      </c>
      <c r="DO743" s="115">
        <f t="shared" si="430"/>
        <v>0</v>
      </c>
      <c r="DP743" s="115">
        <f t="shared" si="430"/>
        <v>44065.11</v>
      </c>
      <c r="DQ743" s="115">
        <f t="shared" si="430"/>
        <v>0</v>
      </c>
      <c r="DR743" s="115">
        <f t="shared" si="430"/>
        <v>0</v>
      </c>
      <c r="DS743" s="115">
        <f t="shared" si="430"/>
        <v>0</v>
      </c>
      <c r="DT743" s="115">
        <f t="shared" si="430"/>
        <v>0</v>
      </c>
      <c r="DU743" s="115">
        <f t="shared" si="430"/>
        <v>0</v>
      </c>
      <c r="DV743" s="115">
        <f t="shared" si="430"/>
        <v>0</v>
      </c>
      <c r="DW743" s="115">
        <f t="shared" si="430"/>
        <v>0</v>
      </c>
      <c r="DX743" s="115">
        <f t="shared" si="430"/>
        <v>0</v>
      </c>
      <c r="DY743" s="115">
        <f t="shared" si="430"/>
        <v>0</v>
      </c>
      <c r="DZ743" s="115">
        <f t="shared" si="430"/>
        <v>0</v>
      </c>
      <c r="EA743" s="115">
        <f t="shared" si="430"/>
        <v>0</v>
      </c>
      <c r="EB743" s="115">
        <f t="shared" si="430"/>
        <v>0</v>
      </c>
      <c r="EC743" s="115">
        <f t="shared" ref="EC743:FH743" si="431">SUBTOTAL(9,EC740:EC742)</f>
        <v>0</v>
      </c>
      <c r="ED743" s="115">
        <f t="shared" si="431"/>
        <v>0</v>
      </c>
      <c r="EE743" s="115">
        <f t="shared" si="431"/>
        <v>0</v>
      </c>
      <c r="EF743" s="115">
        <f t="shared" si="431"/>
        <v>0</v>
      </c>
      <c r="EG743" s="115">
        <f t="shared" si="431"/>
        <v>0</v>
      </c>
      <c r="EH743" s="115">
        <f t="shared" si="431"/>
        <v>0</v>
      </c>
      <c r="EI743" s="115">
        <f t="shared" si="431"/>
        <v>0</v>
      </c>
      <c r="EJ743" s="115">
        <f t="shared" si="431"/>
        <v>0</v>
      </c>
      <c r="EK743" s="115">
        <f t="shared" si="431"/>
        <v>0</v>
      </c>
      <c r="EL743" s="115">
        <f t="shared" si="431"/>
        <v>0</v>
      </c>
      <c r="EM743" s="115">
        <f t="shared" si="431"/>
        <v>0</v>
      </c>
      <c r="EN743" s="115">
        <f t="shared" si="431"/>
        <v>0</v>
      </c>
      <c r="EO743" s="115">
        <f t="shared" si="431"/>
        <v>0</v>
      </c>
      <c r="EP743" s="115">
        <f t="shared" si="431"/>
        <v>0</v>
      </c>
      <c r="EQ743" s="115">
        <f t="shared" si="431"/>
        <v>0</v>
      </c>
      <c r="ER743" s="115">
        <f t="shared" si="431"/>
        <v>0</v>
      </c>
      <c r="ES743" s="115">
        <f t="shared" si="431"/>
        <v>0</v>
      </c>
      <c r="ET743" s="115">
        <f t="shared" si="431"/>
        <v>0</v>
      </c>
      <c r="EU743" s="115">
        <f t="shared" si="431"/>
        <v>0</v>
      </c>
      <c r="EV743" s="115">
        <f t="shared" si="431"/>
        <v>0</v>
      </c>
      <c r="EW743" s="115">
        <f t="shared" si="431"/>
        <v>0</v>
      </c>
      <c r="EX743" s="115">
        <f t="shared" si="431"/>
        <v>0</v>
      </c>
      <c r="EY743" s="115">
        <f t="shared" si="431"/>
        <v>0</v>
      </c>
      <c r="EZ743" s="115">
        <f t="shared" si="431"/>
        <v>0</v>
      </c>
      <c r="FA743" s="115">
        <f t="shared" si="431"/>
        <v>0</v>
      </c>
      <c r="FB743" s="115">
        <f t="shared" si="431"/>
        <v>0</v>
      </c>
      <c r="FC743" s="115">
        <f t="shared" si="431"/>
        <v>0</v>
      </c>
      <c r="FD743" s="115">
        <f t="shared" si="431"/>
        <v>0</v>
      </c>
      <c r="FE743" s="115">
        <f t="shared" si="431"/>
        <v>0</v>
      </c>
      <c r="FF743" s="115">
        <f t="shared" si="431"/>
        <v>0</v>
      </c>
      <c r="FG743" s="115">
        <f t="shared" si="431"/>
        <v>0</v>
      </c>
      <c r="FH743" s="115">
        <f t="shared" si="431"/>
        <v>0</v>
      </c>
      <c r="FI743" s="115">
        <f t="shared" ref="FI743:GI743" si="432">SUBTOTAL(9,FI740:FI742)</f>
        <v>0</v>
      </c>
      <c r="FJ743" s="115">
        <f t="shared" si="432"/>
        <v>0</v>
      </c>
      <c r="FK743" s="115">
        <f t="shared" si="432"/>
        <v>0</v>
      </c>
      <c r="FL743" s="115">
        <f t="shared" si="432"/>
        <v>0</v>
      </c>
      <c r="FM743" s="115">
        <f t="shared" si="432"/>
        <v>0</v>
      </c>
      <c r="FN743" s="115">
        <f t="shared" si="432"/>
        <v>0</v>
      </c>
      <c r="FO743" s="115">
        <f t="shared" si="432"/>
        <v>0</v>
      </c>
      <c r="FP743" s="115">
        <f t="shared" si="432"/>
        <v>0</v>
      </c>
      <c r="FQ743" s="115">
        <f t="shared" si="432"/>
        <v>0</v>
      </c>
      <c r="FR743" s="115">
        <f t="shared" si="432"/>
        <v>0</v>
      </c>
      <c r="FS743" s="115">
        <f t="shared" si="432"/>
        <v>0</v>
      </c>
      <c r="FT743" s="115">
        <f t="shared" si="432"/>
        <v>0</v>
      </c>
      <c r="FU743" s="115">
        <f t="shared" si="432"/>
        <v>0</v>
      </c>
      <c r="FV743" s="115">
        <f t="shared" si="432"/>
        <v>0</v>
      </c>
      <c r="FW743" s="115">
        <f t="shared" si="432"/>
        <v>0</v>
      </c>
      <c r="FX743" s="115">
        <f t="shared" si="432"/>
        <v>0</v>
      </c>
      <c r="FY743" s="115">
        <f t="shared" si="432"/>
        <v>0</v>
      </c>
      <c r="FZ743" s="115">
        <f t="shared" si="432"/>
        <v>0</v>
      </c>
      <c r="GA743" s="115">
        <f t="shared" si="432"/>
        <v>0</v>
      </c>
      <c r="GB743" s="115">
        <f t="shared" si="432"/>
        <v>0</v>
      </c>
      <c r="GC743" s="115">
        <f t="shared" si="432"/>
        <v>0</v>
      </c>
      <c r="GD743" s="115">
        <f t="shared" si="432"/>
        <v>0</v>
      </c>
      <c r="GE743" s="115">
        <f t="shared" si="432"/>
        <v>0</v>
      </c>
      <c r="GF743" s="115">
        <f t="shared" si="432"/>
        <v>0</v>
      </c>
      <c r="GG743" s="115">
        <f t="shared" si="432"/>
        <v>0</v>
      </c>
      <c r="GH743" s="115">
        <f t="shared" si="432"/>
        <v>0</v>
      </c>
      <c r="GI743" s="115">
        <f t="shared" si="432"/>
        <v>16683495.060000001</v>
      </c>
    </row>
    <row r="744" spans="1:191" ht="10.5" thickTop="1"/>
    <row r="745" spans="1:191" ht="11" thickBot="1">
      <c r="A745" s="10" t="s">
        <v>195</v>
      </c>
      <c r="B745" s="725" t="s">
        <v>715</v>
      </c>
      <c r="C745" s="725"/>
      <c r="D745" s="725"/>
      <c r="E745" s="115">
        <f t="shared" ref="E745:AJ745" si="433">SUBTOTAL(9,E727:E744)</f>
        <v>0</v>
      </c>
      <c r="F745" s="115">
        <f t="shared" si="433"/>
        <v>0</v>
      </c>
      <c r="G745" s="115">
        <f t="shared" si="433"/>
        <v>0</v>
      </c>
      <c r="H745" s="115">
        <f t="shared" si="433"/>
        <v>4502574.3199999994</v>
      </c>
      <c r="I745" s="115">
        <f t="shared" si="433"/>
        <v>86182501.859999999</v>
      </c>
      <c r="J745" s="115">
        <f t="shared" si="433"/>
        <v>0</v>
      </c>
      <c r="K745" s="115">
        <f t="shared" si="433"/>
        <v>0</v>
      </c>
      <c r="L745" s="115">
        <f t="shared" si="433"/>
        <v>0</v>
      </c>
      <c r="M745" s="115">
        <f t="shared" si="433"/>
        <v>0</v>
      </c>
      <c r="N745" s="115">
        <f t="shared" si="433"/>
        <v>0</v>
      </c>
      <c r="O745" s="115">
        <f t="shared" si="433"/>
        <v>0</v>
      </c>
      <c r="P745" s="115">
        <f t="shared" si="433"/>
        <v>0</v>
      </c>
      <c r="Q745" s="115">
        <f t="shared" si="433"/>
        <v>2231.27</v>
      </c>
      <c r="R745" s="115">
        <f t="shared" si="433"/>
        <v>0</v>
      </c>
      <c r="S745" s="115">
        <f t="shared" si="433"/>
        <v>6243259.9400000004</v>
      </c>
      <c r="T745" s="115">
        <f t="shared" si="433"/>
        <v>4650626.13</v>
      </c>
      <c r="U745" s="115">
        <f t="shared" si="433"/>
        <v>5920870.8300000001</v>
      </c>
      <c r="V745" s="115">
        <f t="shared" si="433"/>
        <v>5503989.8600000003</v>
      </c>
      <c r="W745" s="115">
        <f t="shared" si="433"/>
        <v>477682.86</v>
      </c>
      <c r="X745" s="115">
        <f t="shared" si="433"/>
        <v>5886330.3799999999</v>
      </c>
      <c r="Y745" s="115">
        <f t="shared" si="433"/>
        <v>350608.21</v>
      </c>
      <c r="Z745" s="115">
        <f t="shared" si="433"/>
        <v>5640511.1299999999</v>
      </c>
      <c r="AA745" s="115">
        <f t="shared" si="433"/>
        <v>0</v>
      </c>
      <c r="AB745" s="115">
        <f t="shared" si="433"/>
        <v>1258588.28</v>
      </c>
      <c r="AC745" s="115">
        <f t="shared" si="433"/>
        <v>711211.12</v>
      </c>
      <c r="AD745" s="115">
        <f t="shared" si="433"/>
        <v>636139.41</v>
      </c>
      <c r="AE745" s="115">
        <f t="shared" si="433"/>
        <v>1099368.82</v>
      </c>
      <c r="AF745" s="115">
        <f t="shared" si="433"/>
        <v>4238340.7100000009</v>
      </c>
      <c r="AG745" s="115">
        <f t="shared" si="433"/>
        <v>1747047.3599999999</v>
      </c>
      <c r="AH745" s="115">
        <f t="shared" si="433"/>
        <v>0</v>
      </c>
      <c r="AI745" s="115">
        <f t="shared" si="433"/>
        <v>134680.64000000001</v>
      </c>
      <c r="AJ745" s="115">
        <f t="shared" si="433"/>
        <v>0</v>
      </c>
      <c r="AK745" s="115">
        <f t="shared" ref="AK745:BP745" si="434">SUBTOTAL(9,AK727:AK744)</f>
        <v>1417656.93</v>
      </c>
      <c r="AL745" s="115">
        <f t="shared" si="434"/>
        <v>0</v>
      </c>
      <c r="AM745" s="115">
        <f t="shared" si="434"/>
        <v>3371240.1</v>
      </c>
      <c r="AN745" s="115">
        <f t="shared" si="434"/>
        <v>0.7</v>
      </c>
      <c r="AO745" s="115">
        <f t="shared" si="434"/>
        <v>705103.16</v>
      </c>
      <c r="AP745" s="115">
        <f t="shared" si="434"/>
        <v>183967.98</v>
      </c>
      <c r="AQ745" s="115">
        <f t="shared" si="434"/>
        <v>0</v>
      </c>
      <c r="AR745" s="115">
        <f t="shared" si="434"/>
        <v>6042282.04</v>
      </c>
      <c r="AS745" s="115">
        <f t="shared" si="434"/>
        <v>9.7200000000000006</v>
      </c>
      <c r="AT745" s="115">
        <f t="shared" si="434"/>
        <v>3151579.35</v>
      </c>
      <c r="AU745" s="115">
        <f t="shared" si="434"/>
        <v>550824.72</v>
      </c>
      <c r="AV745" s="115">
        <f t="shared" si="434"/>
        <v>0</v>
      </c>
      <c r="AW745" s="115">
        <f t="shared" si="434"/>
        <v>4417972.62</v>
      </c>
      <c r="AX745" s="115">
        <f t="shared" si="434"/>
        <v>0</v>
      </c>
      <c r="AY745" s="115">
        <f t="shared" si="434"/>
        <v>7755309.6600000001</v>
      </c>
      <c r="AZ745" s="115">
        <f t="shared" si="434"/>
        <v>0</v>
      </c>
      <c r="BA745" s="115">
        <f t="shared" si="434"/>
        <v>405199.14</v>
      </c>
      <c r="BB745" s="115">
        <f t="shared" si="434"/>
        <v>11871410.380000001</v>
      </c>
      <c r="BC745" s="115">
        <f t="shared" si="434"/>
        <v>7123066.6500000004</v>
      </c>
      <c r="BD745" s="115">
        <f t="shared" si="434"/>
        <v>0</v>
      </c>
      <c r="BE745" s="115">
        <f t="shared" si="434"/>
        <v>57105.8</v>
      </c>
      <c r="BF745" s="115">
        <f t="shared" si="434"/>
        <v>2774934.71</v>
      </c>
      <c r="BG745" s="115">
        <f t="shared" si="434"/>
        <v>202756.73</v>
      </c>
      <c r="BH745" s="115">
        <f t="shared" si="434"/>
        <v>795183.74</v>
      </c>
      <c r="BI745" s="115">
        <f t="shared" si="434"/>
        <v>0</v>
      </c>
      <c r="BJ745" s="115">
        <f t="shared" si="434"/>
        <v>9437000.9499999993</v>
      </c>
      <c r="BK745" s="115">
        <f t="shared" si="434"/>
        <v>268361.11</v>
      </c>
      <c r="BL745" s="115">
        <f t="shared" si="434"/>
        <v>0</v>
      </c>
      <c r="BM745" s="115">
        <f t="shared" si="434"/>
        <v>57734.53</v>
      </c>
      <c r="BN745" s="115">
        <f t="shared" si="434"/>
        <v>0</v>
      </c>
      <c r="BO745" s="115">
        <f t="shared" si="434"/>
        <v>6041450.2000000002</v>
      </c>
      <c r="BP745" s="115">
        <f t="shared" si="434"/>
        <v>2614.4499999999998</v>
      </c>
      <c r="BQ745" s="115">
        <f t="shared" ref="BQ745:CV745" si="435">SUBTOTAL(9,BQ727:BQ744)</f>
        <v>837707.7</v>
      </c>
      <c r="BR745" s="115">
        <f t="shared" si="435"/>
        <v>0</v>
      </c>
      <c r="BS745" s="115">
        <f t="shared" si="435"/>
        <v>0</v>
      </c>
      <c r="BT745" s="115">
        <f t="shared" si="435"/>
        <v>0</v>
      </c>
      <c r="BU745" s="115">
        <f t="shared" si="435"/>
        <v>497086.75</v>
      </c>
      <c r="BV745" s="115">
        <f t="shared" si="435"/>
        <v>15665330.700000001</v>
      </c>
      <c r="BW745" s="115">
        <f t="shared" si="435"/>
        <v>0</v>
      </c>
      <c r="BX745" s="115">
        <f t="shared" si="435"/>
        <v>2788586.71</v>
      </c>
      <c r="BY745" s="115">
        <f t="shared" si="435"/>
        <v>332618.69</v>
      </c>
      <c r="BZ745" s="115">
        <f t="shared" si="435"/>
        <v>926217.43</v>
      </c>
      <c r="CA745" s="115">
        <f t="shared" si="435"/>
        <v>6333850.3700000001</v>
      </c>
      <c r="CB745" s="115">
        <f t="shared" si="435"/>
        <v>6963061.8900000006</v>
      </c>
      <c r="CC745" s="115">
        <f t="shared" si="435"/>
        <v>2169285.11</v>
      </c>
      <c r="CD745" s="115">
        <f t="shared" si="435"/>
        <v>4815971.5</v>
      </c>
      <c r="CE745" s="115">
        <f t="shared" si="435"/>
        <v>263758.36</v>
      </c>
      <c r="CF745" s="115">
        <f t="shared" si="435"/>
        <v>0</v>
      </c>
      <c r="CG745" s="115">
        <f t="shared" si="435"/>
        <v>0</v>
      </c>
      <c r="CH745" s="115">
        <f t="shared" si="435"/>
        <v>0</v>
      </c>
      <c r="CI745" s="115">
        <f t="shared" si="435"/>
        <v>0</v>
      </c>
      <c r="CJ745" s="115">
        <f t="shared" si="435"/>
        <v>120322.86</v>
      </c>
      <c r="CK745" s="115">
        <f t="shared" si="435"/>
        <v>346002.65</v>
      </c>
      <c r="CL745" s="115">
        <f t="shared" si="435"/>
        <v>0</v>
      </c>
      <c r="CM745" s="115">
        <f t="shared" si="435"/>
        <v>0</v>
      </c>
      <c r="CN745" s="115">
        <f t="shared" si="435"/>
        <v>0</v>
      </c>
      <c r="CO745" s="115">
        <f t="shared" si="435"/>
        <v>167439.41</v>
      </c>
      <c r="CP745" s="115">
        <f t="shared" si="435"/>
        <v>4623561.12</v>
      </c>
      <c r="CQ745" s="115">
        <f t="shared" si="435"/>
        <v>1135451.44</v>
      </c>
      <c r="CR745" s="115">
        <f t="shared" si="435"/>
        <v>311046.28000000003</v>
      </c>
      <c r="CS745" s="115">
        <f t="shared" si="435"/>
        <v>0</v>
      </c>
      <c r="CT745" s="115">
        <f t="shared" si="435"/>
        <v>0</v>
      </c>
      <c r="CU745" s="115">
        <f t="shared" si="435"/>
        <v>0</v>
      </c>
      <c r="CV745" s="115">
        <f t="shared" si="435"/>
        <v>0</v>
      </c>
      <c r="CW745" s="115">
        <f t="shared" ref="CW745:EB745" si="436">SUBTOTAL(9,CW727:CW744)</f>
        <v>0</v>
      </c>
      <c r="CX745" s="115">
        <f t="shared" si="436"/>
        <v>435351.03999999998</v>
      </c>
      <c r="CY745" s="115">
        <f t="shared" si="436"/>
        <v>223248.04</v>
      </c>
      <c r="CZ745" s="115">
        <f t="shared" si="436"/>
        <v>1652723.48</v>
      </c>
      <c r="DA745" s="115">
        <f t="shared" si="436"/>
        <v>1574745.75</v>
      </c>
      <c r="DB745" s="115">
        <f t="shared" si="436"/>
        <v>202760.3</v>
      </c>
      <c r="DC745" s="115">
        <f t="shared" si="436"/>
        <v>469243.7</v>
      </c>
      <c r="DD745" s="115">
        <f t="shared" si="436"/>
        <v>309785.93000000005</v>
      </c>
      <c r="DE745" s="115">
        <f t="shared" si="436"/>
        <v>0</v>
      </c>
      <c r="DF745" s="115">
        <f t="shared" si="436"/>
        <v>227326.78</v>
      </c>
      <c r="DG745" s="115">
        <f t="shared" si="436"/>
        <v>18957632.23</v>
      </c>
      <c r="DH745" s="115">
        <f t="shared" si="436"/>
        <v>6122303.5800000001</v>
      </c>
      <c r="DI745" s="115">
        <f t="shared" si="436"/>
        <v>39588.019999999997</v>
      </c>
      <c r="DJ745" s="115">
        <f t="shared" si="436"/>
        <v>4041285.23</v>
      </c>
      <c r="DK745" s="115">
        <f t="shared" si="436"/>
        <v>66277.13</v>
      </c>
      <c r="DL745" s="115">
        <f t="shared" si="436"/>
        <v>0</v>
      </c>
      <c r="DM745" s="115">
        <f t="shared" si="436"/>
        <v>27786829</v>
      </c>
      <c r="DN745" s="115">
        <f t="shared" si="436"/>
        <v>511231.34</v>
      </c>
      <c r="DO745" s="115">
        <f t="shared" si="436"/>
        <v>0</v>
      </c>
      <c r="DP745" s="115">
        <f t="shared" si="436"/>
        <v>1739628.9400000002</v>
      </c>
      <c r="DQ745" s="115">
        <f t="shared" si="436"/>
        <v>0</v>
      </c>
      <c r="DR745" s="115">
        <f t="shared" si="436"/>
        <v>1376721.84</v>
      </c>
      <c r="DS745" s="115">
        <f t="shared" si="436"/>
        <v>0</v>
      </c>
      <c r="DT745" s="115">
        <f t="shared" si="436"/>
        <v>0</v>
      </c>
      <c r="DU745" s="115">
        <f t="shared" si="436"/>
        <v>0</v>
      </c>
      <c r="DV745" s="115">
        <f t="shared" si="436"/>
        <v>201304.66</v>
      </c>
      <c r="DW745" s="115">
        <f t="shared" si="436"/>
        <v>0</v>
      </c>
      <c r="DX745" s="115">
        <f t="shared" si="436"/>
        <v>0</v>
      </c>
      <c r="DY745" s="115">
        <f t="shared" si="436"/>
        <v>2874335.21</v>
      </c>
      <c r="DZ745" s="115">
        <f t="shared" si="436"/>
        <v>0</v>
      </c>
      <c r="EA745" s="115">
        <f t="shared" si="436"/>
        <v>0</v>
      </c>
      <c r="EB745" s="115">
        <f t="shared" si="436"/>
        <v>0</v>
      </c>
      <c r="EC745" s="115">
        <f t="shared" ref="EC745:FH745" si="437">SUBTOTAL(9,EC727:EC744)</f>
        <v>576962.27</v>
      </c>
      <c r="ED745" s="115">
        <f t="shared" si="437"/>
        <v>0</v>
      </c>
      <c r="EE745" s="115">
        <f t="shared" si="437"/>
        <v>623601.23</v>
      </c>
      <c r="EF745" s="115">
        <f t="shared" si="437"/>
        <v>0</v>
      </c>
      <c r="EG745" s="115">
        <f t="shared" si="437"/>
        <v>0</v>
      </c>
      <c r="EH745" s="115">
        <f t="shared" si="437"/>
        <v>0</v>
      </c>
      <c r="EI745" s="115">
        <f t="shared" si="437"/>
        <v>1817243.0399999998</v>
      </c>
      <c r="EJ745" s="115">
        <f t="shared" si="437"/>
        <v>768516.20000000007</v>
      </c>
      <c r="EK745" s="115">
        <f t="shared" si="437"/>
        <v>865078.24000000011</v>
      </c>
      <c r="EL745" s="115">
        <f t="shared" si="437"/>
        <v>0</v>
      </c>
      <c r="EM745" s="115">
        <f t="shared" si="437"/>
        <v>226508.69</v>
      </c>
      <c r="EN745" s="115">
        <f t="shared" si="437"/>
        <v>111869.64</v>
      </c>
      <c r="EO745" s="115">
        <f t="shared" si="437"/>
        <v>0</v>
      </c>
      <c r="EP745" s="115">
        <f t="shared" si="437"/>
        <v>2014577.79</v>
      </c>
      <c r="EQ745" s="115">
        <f t="shared" si="437"/>
        <v>6384.13</v>
      </c>
      <c r="ER745" s="115">
        <f t="shared" si="437"/>
        <v>0</v>
      </c>
      <c r="ES745" s="115">
        <f t="shared" si="437"/>
        <v>0</v>
      </c>
      <c r="ET745" s="115">
        <f t="shared" si="437"/>
        <v>0</v>
      </c>
      <c r="EU745" s="115">
        <f t="shared" si="437"/>
        <v>0</v>
      </c>
      <c r="EV745" s="115">
        <f t="shared" si="437"/>
        <v>0</v>
      </c>
      <c r="EW745" s="115">
        <f t="shared" si="437"/>
        <v>0</v>
      </c>
      <c r="EX745" s="115">
        <f t="shared" si="437"/>
        <v>0</v>
      </c>
      <c r="EY745" s="115">
        <f t="shared" si="437"/>
        <v>0</v>
      </c>
      <c r="EZ745" s="115">
        <f t="shared" si="437"/>
        <v>0</v>
      </c>
      <c r="FA745" s="115">
        <f t="shared" si="437"/>
        <v>0</v>
      </c>
      <c r="FB745" s="115">
        <f t="shared" si="437"/>
        <v>0</v>
      </c>
      <c r="FC745" s="115">
        <f t="shared" si="437"/>
        <v>0</v>
      </c>
      <c r="FD745" s="115">
        <f t="shared" si="437"/>
        <v>0</v>
      </c>
      <c r="FE745" s="115">
        <f t="shared" si="437"/>
        <v>0</v>
      </c>
      <c r="FF745" s="115">
        <f t="shared" si="437"/>
        <v>0</v>
      </c>
      <c r="FG745" s="115">
        <f t="shared" si="437"/>
        <v>0</v>
      </c>
      <c r="FH745" s="115">
        <f t="shared" si="437"/>
        <v>0</v>
      </c>
      <c r="FI745" s="115">
        <f t="shared" ref="FI745:GI745" si="438">SUBTOTAL(9,FI727:FI744)</f>
        <v>0</v>
      </c>
      <c r="FJ745" s="115">
        <f t="shared" si="438"/>
        <v>0</v>
      </c>
      <c r="FK745" s="115">
        <f t="shared" si="438"/>
        <v>0</v>
      </c>
      <c r="FL745" s="115">
        <f t="shared" si="438"/>
        <v>0</v>
      </c>
      <c r="FM745" s="115">
        <f t="shared" si="438"/>
        <v>0</v>
      </c>
      <c r="FN745" s="115">
        <f t="shared" si="438"/>
        <v>0</v>
      </c>
      <c r="FO745" s="115">
        <f t="shared" si="438"/>
        <v>0</v>
      </c>
      <c r="FP745" s="115">
        <f t="shared" si="438"/>
        <v>0</v>
      </c>
      <c r="FQ745" s="115">
        <f t="shared" si="438"/>
        <v>0</v>
      </c>
      <c r="FR745" s="115">
        <f t="shared" si="438"/>
        <v>0</v>
      </c>
      <c r="FS745" s="115">
        <f t="shared" si="438"/>
        <v>0</v>
      </c>
      <c r="FT745" s="115">
        <f t="shared" si="438"/>
        <v>0</v>
      </c>
      <c r="FU745" s="115">
        <f t="shared" si="438"/>
        <v>0</v>
      </c>
      <c r="FV745" s="115">
        <f t="shared" si="438"/>
        <v>0</v>
      </c>
      <c r="FW745" s="115">
        <f t="shared" si="438"/>
        <v>0</v>
      </c>
      <c r="FX745" s="115">
        <f t="shared" si="438"/>
        <v>0</v>
      </c>
      <c r="FY745" s="115">
        <f t="shared" si="438"/>
        <v>0</v>
      </c>
      <c r="FZ745" s="115">
        <f t="shared" si="438"/>
        <v>0</v>
      </c>
      <c r="GA745" s="115">
        <f t="shared" si="438"/>
        <v>0</v>
      </c>
      <c r="GB745" s="115">
        <f t="shared" si="438"/>
        <v>0</v>
      </c>
      <c r="GC745" s="115">
        <f t="shared" si="438"/>
        <v>0</v>
      </c>
      <c r="GD745" s="115">
        <f t="shared" si="438"/>
        <v>0</v>
      </c>
      <c r="GE745" s="115">
        <f t="shared" si="438"/>
        <v>0</v>
      </c>
      <c r="GF745" s="115">
        <f t="shared" si="438"/>
        <v>0</v>
      </c>
      <c r="GG745" s="115">
        <f t="shared" si="438"/>
        <v>0</v>
      </c>
      <c r="GH745" s="115">
        <f t="shared" si="438"/>
        <v>0</v>
      </c>
      <c r="GI745" s="115">
        <f t="shared" si="438"/>
        <v>325939690.90000004</v>
      </c>
    </row>
    <row r="746" spans="1:191" ht="10.5" thickTop="1"/>
    <row r="747" spans="1:191" ht="10.5">
      <c r="A747" s="7" t="s">
        <v>716</v>
      </c>
      <c r="B747" s="726" t="s">
        <v>717</v>
      </c>
      <c r="C747" s="726"/>
      <c r="D747" s="72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  <c r="AA747" s="116"/>
      <c r="AB747" s="116"/>
      <c r="AC747" s="116"/>
      <c r="AD747" s="116"/>
      <c r="AE747" s="116"/>
      <c r="AF747" s="116"/>
      <c r="AG747" s="116"/>
      <c r="AH747" s="116"/>
      <c r="AI747" s="116"/>
      <c r="AJ747" s="116"/>
      <c r="AK747" s="116"/>
      <c r="AL747" s="116"/>
      <c r="AM747" s="116"/>
      <c r="AN747" s="116"/>
      <c r="AO747" s="116"/>
      <c r="AP747" s="116"/>
      <c r="AQ747" s="116"/>
      <c r="AR747" s="116"/>
      <c r="AS747" s="116"/>
      <c r="AT747" s="116"/>
      <c r="AU747" s="116"/>
      <c r="AV747" s="116"/>
      <c r="AW747" s="116"/>
      <c r="AX747" s="116"/>
      <c r="AY747" s="116"/>
      <c r="AZ747" s="116"/>
      <c r="BA747" s="116"/>
      <c r="BB747" s="116"/>
      <c r="BC747" s="116"/>
      <c r="BD747" s="116"/>
      <c r="BE747" s="116"/>
      <c r="BF747" s="116"/>
      <c r="BG747" s="116"/>
      <c r="BH747" s="116"/>
      <c r="BI747" s="116"/>
      <c r="BJ747" s="116"/>
      <c r="BK747" s="116"/>
      <c r="BL747" s="116"/>
      <c r="BM747" s="116"/>
      <c r="BN747" s="116"/>
      <c r="BO747" s="116"/>
      <c r="BP747" s="116"/>
      <c r="BQ747" s="116"/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  <c r="DO747" s="116"/>
      <c r="DP747" s="116"/>
      <c r="DQ747" s="116"/>
      <c r="DR747" s="116"/>
      <c r="DS747" s="116"/>
      <c r="DT747" s="116"/>
      <c r="DU747" s="116"/>
      <c r="DV747" s="116"/>
      <c r="DW747" s="116"/>
      <c r="DX747" s="116"/>
      <c r="DY747" s="116"/>
      <c r="DZ747" s="116"/>
      <c r="EA747" s="116"/>
      <c r="EB747" s="116"/>
      <c r="EC747" s="116"/>
      <c r="ED747" s="116"/>
      <c r="EE747" s="116"/>
      <c r="EF747" s="116"/>
      <c r="EG747" s="116"/>
      <c r="EH747" s="116"/>
      <c r="EI747" s="116"/>
      <c r="EJ747" s="116"/>
      <c r="EK747" s="116"/>
      <c r="EL747" s="116"/>
      <c r="EM747" s="116"/>
      <c r="EN747" s="116"/>
      <c r="EO747" s="116"/>
      <c r="EP747" s="116"/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6"/>
      <c r="FA747" s="116"/>
      <c r="FB747" s="116"/>
      <c r="FC747" s="116"/>
      <c r="FD747" s="116"/>
      <c r="FE747" s="116"/>
      <c r="FF747" s="116"/>
      <c r="FG747" s="116"/>
      <c r="FH747" s="116"/>
      <c r="FI747" s="116"/>
      <c r="FJ747" s="116"/>
      <c r="FK747" s="116"/>
      <c r="FL747" s="116"/>
      <c r="FM747" s="116"/>
      <c r="FN747" s="116"/>
      <c r="FO747" s="116"/>
      <c r="FP747" s="116"/>
      <c r="FQ747" s="116"/>
      <c r="FR747" s="116"/>
      <c r="FS747" s="116"/>
      <c r="FT747" s="116"/>
      <c r="FU747" s="116"/>
      <c r="FV747" s="116"/>
      <c r="FW747" s="116"/>
      <c r="FX747" s="116"/>
      <c r="FY747" s="116"/>
      <c r="FZ747" s="116"/>
      <c r="GA747" s="116"/>
      <c r="GB747" s="116"/>
      <c r="GC747" s="116"/>
      <c r="GD747" s="116"/>
      <c r="GE747" s="116"/>
      <c r="GF747" s="116"/>
      <c r="GG747" s="116"/>
      <c r="GH747" s="116"/>
      <c r="GI747" s="116"/>
    </row>
    <row r="748" spans="1:191" ht="10.5">
      <c r="A748" s="726" t="s">
        <v>0</v>
      </c>
      <c r="B748" s="726"/>
      <c r="C748" s="8" t="s">
        <v>195</v>
      </c>
      <c r="D748" s="7" t="s">
        <v>196</v>
      </c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  <c r="AA748" s="116"/>
      <c r="AB748" s="116"/>
      <c r="AC748" s="116"/>
      <c r="AD748" s="116"/>
      <c r="AE748" s="116"/>
      <c r="AF748" s="116"/>
      <c r="AG748" s="116"/>
      <c r="AH748" s="116"/>
      <c r="AI748" s="116"/>
      <c r="AJ748" s="116"/>
      <c r="AK748" s="116"/>
      <c r="AL748" s="116"/>
      <c r="AM748" s="116"/>
      <c r="AN748" s="116"/>
      <c r="AO748" s="116"/>
      <c r="AP748" s="116"/>
      <c r="AQ748" s="116"/>
      <c r="AR748" s="116"/>
      <c r="AS748" s="116"/>
      <c r="AT748" s="116"/>
      <c r="AU748" s="116"/>
      <c r="AV748" s="116"/>
      <c r="AW748" s="116"/>
      <c r="AX748" s="116"/>
      <c r="AY748" s="116"/>
      <c r="AZ748" s="116"/>
      <c r="BA748" s="116"/>
      <c r="BB748" s="116"/>
      <c r="BC748" s="116"/>
      <c r="BD748" s="116"/>
      <c r="BE748" s="116"/>
      <c r="BF748" s="116"/>
      <c r="BG748" s="116"/>
      <c r="BH748" s="116"/>
      <c r="BI748" s="116"/>
      <c r="BJ748" s="116"/>
      <c r="BK748" s="116"/>
      <c r="BL748" s="116"/>
      <c r="BM748" s="116"/>
      <c r="BN748" s="116"/>
      <c r="BO748" s="116"/>
      <c r="BP748" s="116"/>
      <c r="BQ748" s="116"/>
      <c r="BR748" s="116"/>
      <c r="BS748" s="116"/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  <c r="DO748" s="116"/>
      <c r="DP748" s="116"/>
      <c r="DQ748" s="116"/>
      <c r="DR748" s="116"/>
      <c r="DS748" s="116"/>
      <c r="DT748" s="116"/>
      <c r="DU748" s="116"/>
      <c r="DV748" s="116"/>
      <c r="DW748" s="116"/>
      <c r="DX748" s="116"/>
      <c r="DY748" s="116"/>
      <c r="DZ748" s="116"/>
      <c r="EA748" s="116"/>
      <c r="EB748" s="116"/>
      <c r="EC748" s="116"/>
      <c r="ED748" s="116"/>
      <c r="EE748" s="116"/>
      <c r="EF748" s="116"/>
      <c r="EG748" s="116"/>
      <c r="EH748" s="116"/>
      <c r="EI748" s="116"/>
      <c r="EJ748" s="116"/>
      <c r="EK748" s="116"/>
      <c r="EL748" s="116"/>
      <c r="EM748" s="116"/>
      <c r="EN748" s="116"/>
      <c r="EO748" s="116"/>
      <c r="EP748" s="116"/>
      <c r="EQ748" s="116"/>
      <c r="ER748" s="116"/>
      <c r="ES748" s="116"/>
      <c r="ET748" s="116"/>
      <c r="EU748" s="116"/>
      <c r="EV748" s="116"/>
      <c r="EW748" s="116"/>
      <c r="EX748" s="116"/>
      <c r="EY748" s="116"/>
      <c r="EZ748" s="116"/>
      <c r="FA748" s="116"/>
      <c r="FB748" s="116"/>
      <c r="FC748" s="116"/>
      <c r="FD748" s="116"/>
      <c r="FE748" s="116"/>
      <c r="FF748" s="116"/>
      <c r="FG748" s="116"/>
      <c r="FH748" s="116"/>
      <c r="FI748" s="116"/>
      <c r="FJ748" s="116"/>
      <c r="FK748" s="116"/>
      <c r="FL748" s="116"/>
      <c r="FM748" s="116"/>
      <c r="FN748" s="116"/>
      <c r="FO748" s="116"/>
      <c r="FP748" s="116"/>
      <c r="FQ748" s="116"/>
      <c r="FR748" s="116"/>
      <c r="FS748" s="116"/>
      <c r="FT748" s="116"/>
      <c r="FU748" s="116"/>
      <c r="FV748" s="116"/>
      <c r="FW748" s="116"/>
      <c r="FX748" s="116"/>
      <c r="FY748" s="116"/>
      <c r="FZ748" s="116"/>
      <c r="GA748" s="116"/>
      <c r="GB748" s="116"/>
      <c r="GC748" s="116"/>
      <c r="GD748" s="116"/>
      <c r="GE748" s="116"/>
      <c r="GF748" s="116"/>
      <c r="GG748" s="116"/>
      <c r="GH748" s="116"/>
      <c r="GI748" s="116"/>
    </row>
    <row r="749" spans="1:191">
      <c r="A749" s="727" t="s">
        <v>0</v>
      </c>
      <c r="B749" s="727"/>
      <c r="C749" s="9" t="s">
        <v>207</v>
      </c>
      <c r="D749" t="s">
        <v>208</v>
      </c>
      <c r="E749" s="113">
        <v>0</v>
      </c>
      <c r="F749" s="113">
        <v>0</v>
      </c>
      <c r="G749" s="113">
        <v>0</v>
      </c>
      <c r="H749" s="113">
        <v>0</v>
      </c>
      <c r="I749" s="113">
        <v>0</v>
      </c>
      <c r="J749" s="113">
        <v>0</v>
      </c>
      <c r="K749" s="113">
        <v>0</v>
      </c>
      <c r="L749" s="113">
        <v>0</v>
      </c>
      <c r="M749" s="113">
        <v>0</v>
      </c>
      <c r="N749" s="113">
        <v>0</v>
      </c>
      <c r="O749" s="113">
        <v>0</v>
      </c>
      <c r="P749" s="113">
        <v>0</v>
      </c>
      <c r="Q749" s="113">
        <v>0</v>
      </c>
      <c r="R749" s="113">
        <v>0</v>
      </c>
      <c r="S749" s="113">
        <v>0</v>
      </c>
      <c r="T749" s="113">
        <v>0</v>
      </c>
      <c r="U749" s="113">
        <v>0</v>
      </c>
      <c r="V749" s="113">
        <v>0</v>
      </c>
      <c r="W749" s="113">
        <v>0</v>
      </c>
      <c r="X749" s="113">
        <v>0</v>
      </c>
      <c r="Y749" s="113">
        <v>0</v>
      </c>
      <c r="Z749" s="113">
        <v>0</v>
      </c>
      <c r="AA749" s="113">
        <v>0</v>
      </c>
      <c r="AB749" s="113">
        <v>0</v>
      </c>
      <c r="AC749" s="113">
        <v>0</v>
      </c>
      <c r="AD749" s="113">
        <v>0</v>
      </c>
      <c r="AE749" s="113">
        <v>0</v>
      </c>
      <c r="AF749" s="113">
        <v>0</v>
      </c>
      <c r="AG749" s="113">
        <v>0</v>
      </c>
      <c r="AH749" s="113">
        <v>0</v>
      </c>
      <c r="AI749" s="113">
        <v>0</v>
      </c>
      <c r="AJ749" s="113">
        <v>0</v>
      </c>
      <c r="AK749" s="113">
        <v>0</v>
      </c>
      <c r="AL749" s="113">
        <v>0</v>
      </c>
      <c r="AM749" s="113">
        <v>0</v>
      </c>
      <c r="AN749" s="113">
        <v>0</v>
      </c>
      <c r="AO749" s="113">
        <v>0</v>
      </c>
      <c r="AP749" s="113">
        <v>0</v>
      </c>
      <c r="AQ749" s="113">
        <v>0</v>
      </c>
      <c r="AR749" s="113">
        <v>0</v>
      </c>
      <c r="AS749" s="113">
        <v>0</v>
      </c>
      <c r="AT749" s="113">
        <v>0</v>
      </c>
      <c r="AU749" s="113">
        <v>0</v>
      </c>
      <c r="AV749" s="113">
        <v>0</v>
      </c>
      <c r="AW749" s="113">
        <v>0</v>
      </c>
      <c r="AX749" s="113">
        <v>0</v>
      </c>
      <c r="AY749" s="113">
        <v>0</v>
      </c>
      <c r="AZ749" s="113">
        <v>0</v>
      </c>
      <c r="BA749" s="113">
        <v>0</v>
      </c>
      <c r="BB749" s="113">
        <v>0</v>
      </c>
      <c r="BC749" s="113">
        <v>0</v>
      </c>
      <c r="BD749" s="113">
        <v>0</v>
      </c>
      <c r="BE749" s="113">
        <v>0</v>
      </c>
      <c r="BF749" s="113">
        <v>0</v>
      </c>
      <c r="BG749" s="113">
        <v>0</v>
      </c>
      <c r="BH749" s="113">
        <v>0</v>
      </c>
      <c r="BI749" s="113">
        <v>0</v>
      </c>
      <c r="BJ749" s="113">
        <v>0</v>
      </c>
      <c r="BK749" s="113">
        <v>0</v>
      </c>
      <c r="BL749" s="113">
        <v>0</v>
      </c>
      <c r="BM749" s="113">
        <v>0</v>
      </c>
      <c r="BN749" s="113">
        <v>0</v>
      </c>
      <c r="BO749" s="113">
        <v>0</v>
      </c>
      <c r="BP749" s="113">
        <v>0</v>
      </c>
      <c r="BQ749" s="113">
        <v>0</v>
      </c>
      <c r="BR749" s="113">
        <v>0</v>
      </c>
      <c r="BS749" s="113">
        <v>0</v>
      </c>
      <c r="BT749" s="113">
        <v>0</v>
      </c>
      <c r="BU749" s="113">
        <v>0</v>
      </c>
      <c r="BV749" s="113">
        <v>0</v>
      </c>
      <c r="BW749" s="113">
        <v>0</v>
      </c>
      <c r="BX749" s="113">
        <v>0</v>
      </c>
      <c r="BY749" s="113">
        <v>0</v>
      </c>
      <c r="BZ749" s="113">
        <v>0</v>
      </c>
      <c r="CA749" s="113">
        <v>0</v>
      </c>
      <c r="CB749" s="113">
        <v>0</v>
      </c>
      <c r="CC749" s="113">
        <v>0</v>
      </c>
      <c r="CD749" s="113">
        <v>0</v>
      </c>
      <c r="CE749" s="113">
        <v>0</v>
      </c>
      <c r="CF749" s="113">
        <v>0</v>
      </c>
      <c r="CG749" s="113">
        <v>0</v>
      </c>
      <c r="CH749" s="113">
        <v>0</v>
      </c>
      <c r="CI749" s="113">
        <v>0</v>
      </c>
      <c r="CJ749" s="113">
        <v>0</v>
      </c>
      <c r="CK749" s="113">
        <v>0</v>
      </c>
      <c r="CL749" s="113">
        <v>0</v>
      </c>
      <c r="CM749" s="113">
        <v>0</v>
      </c>
      <c r="CN749" s="113">
        <v>0</v>
      </c>
      <c r="CO749" s="113">
        <v>0</v>
      </c>
      <c r="CP749" s="113">
        <v>0</v>
      </c>
      <c r="CQ749" s="113">
        <v>0</v>
      </c>
      <c r="CR749" s="113">
        <v>0</v>
      </c>
      <c r="CS749" s="113">
        <v>0</v>
      </c>
      <c r="CT749" s="113">
        <v>0</v>
      </c>
      <c r="CU749" s="113">
        <v>0</v>
      </c>
      <c r="CV749" s="113">
        <v>0</v>
      </c>
      <c r="CW749" s="113">
        <v>0</v>
      </c>
      <c r="CX749" s="113">
        <v>0</v>
      </c>
      <c r="CY749" s="113">
        <v>0</v>
      </c>
      <c r="CZ749" s="113">
        <v>0</v>
      </c>
      <c r="DA749" s="113">
        <v>0</v>
      </c>
      <c r="DB749" s="113">
        <v>0</v>
      </c>
      <c r="DC749" s="113">
        <v>0</v>
      </c>
      <c r="DD749" s="113">
        <v>0</v>
      </c>
      <c r="DE749" s="113">
        <v>0</v>
      </c>
      <c r="DF749" s="113">
        <v>0</v>
      </c>
      <c r="DG749" s="113">
        <v>0</v>
      </c>
      <c r="DH749" s="113">
        <v>0</v>
      </c>
      <c r="DI749" s="113">
        <v>0</v>
      </c>
      <c r="DJ749" s="113">
        <v>0</v>
      </c>
      <c r="DK749" s="113">
        <v>0</v>
      </c>
      <c r="DL749" s="113">
        <v>0</v>
      </c>
      <c r="DM749" s="113">
        <v>0</v>
      </c>
      <c r="DN749" s="113">
        <v>0</v>
      </c>
      <c r="DO749" s="113">
        <v>0</v>
      </c>
      <c r="DP749" s="113">
        <v>0</v>
      </c>
      <c r="DQ749" s="113">
        <v>0</v>
      </c>
      <c r="DR749" s="113">
        <v>0</v>
      </c>
      <c r="DS749" s="113">
        <v>0</v>
      </c>
      <c r="DT749" s="113">
        <v>0</v>
      </c>
      <c r="DU749" s="113">
        <v>0</v>
      </c>
      <c r="DV749" s="113">
        <v>0</v>
      </c>
      <c r="DW749" s="113">
        <v>0</v>
      </c>
      <c r="DX749" s="113">
        <v>0</v>
      </c>
      <c r="DY749" s="113">
        <v>0</v>
      </c>
      <c r="DZ749" s="113">
        <v>0</v>
      </c>
      <c r="EA749" s="113">
        <v>0</v>
      </c>
      <c r="EB749" s="113">
        <v>0</v>
      </c>
      <c r="EC749" s="113">
        <v>558.5</v>
      </c>
      <c r="ED749" s="113">
        <v>0</v>
      </c>
      <c r="EE749" s="113">
        <v>0</v>
      </c>
      <c r="EF749" s="113">
        <v>0</v>
      </c>
      <c r="EG749" s="113">
        <v>0</v>
      </c>
      <c r="EH749" s="113">
        <v>0</v>
      </c>
      <c r="EI749" s="113">
        <v>0</v>
      </c>
      <c r="EJ749" s="113">
        <v>0</v>
      </c>
      <c r="EK749" s="113">
        <v>0</v>
      </c>
      <c r="EL749" s="113">
        <v>0</v>
      </c>
      <c r="EM749" s="113">
        <v>0</v>
      </c>
      <c r="EN749" s="113">
        <v>0</v>
      </c>
      <c r="EO749" s="113">
        <v>0</v>
      </c>
      <c r="EP749" s="113">
        <v>0</v>
      </c>
      <c r="EQ749" s="113">
        <v>0</v>
      </c>
      <c r="ER749" s="113">
        <v>0</v>
      </c>
      <c r="ES749" s="113">
        <v>0</v>
      </c>
      <c r="ET749" s="113">
        <v>0</v>
      </c>
      <c r="EU749" s="113">
        <v>0</v>
      </c>
      <c r="EV749" s="113">
        <v>0</v>
      </c>
      <c r="EW749" s="113">
        <v>0</v>
      </c>
      <c r="EX749" s="113">
        <v>0</v>
      </c>
      <c r="EY749" s="113">
        <v>0</v>
      </c>
      <c r="EZ749" s="113">
        <v>0</v>
      </c>
      <c r="FA749" s="113">
        <v>0</v>
      </c>
      <c r="FB749" s="113">
        <v>0</v>
      </c>
      <c r="FC749" s="113">
        <v>0</v>
      </c>
      <c r="FD749" s="113">
        <v>0</v>
      </c>
      <c r="FE749" s="113">
        <v>0</v>
      </c>
      <c r="FF749" s="113">
        <v>0</v>
      </c>
      <c r="FG749" s="113">
        <v>0</v>
      </c>
      <c r="FH749" s="113">
        <v>0</v>
      </c>
      <c r="FI749" s="113">
        <v>0</v>
      </c>
      <c r="FJ749" s="113">
        <v>0</v>
      </c>
      <c r="FK749" s="113">
        <v>0</v>
      </c>
      <c r="FL749" s="113">
        <v>0</v>
      </c>
      <c r="FM749" s="113">
        <v>0</v>
      </c>
      <c r="FN749" s="113">
        <v>0</v>
      </c>
      <c r="FO749" s="113">
        <v>0</v>
      </c>
      <c r="FP749" s="113">
        <v>0</v>
      </c>
      <c r="FQ749" s="113">
        <v>0</v>
      </c>
      <c r="FR749" s="113">
        <v>0</v>
      </c>
      <c r="FS749" s="113">
        <v>0</v>
      </c>
      <c r="FT749" s="113">
        <v>0</v>
      </c>
      <c r="FU749" s="113">
        <v>0</v>
      </c>
      <c r="FV749" s="113">
        <v>0</v>
      </c>
      <c r="FW749" s="113">
        <v>0</v>
      </c>
      <c r="FX749" s="113">
        <v>0</v>
      </c>
      <c r="FY749" s="113">
        <v>0</v>
      </c>
      <c r="FZ749" s="113">
        <v>0</v>
      </c>
      <c r="GA749" s="113">
        <v>0</v>
      </c>
      <c r="GB749" s="113">
        <v>0</v>
      </c>
      <c r="GC749" s="113">
        <v>0</v>
      </c>
      <c r="GD749" s="113">
        <v>0</v>
      </c>
      <c r="GE749" s="113">
        <v>0</v>
      </c>
      <c r="GF749" s="113">
        <v>0</v>
      </c>
      <c r="GG749" s="113">
        <v>0</v>
      </c>
      <c r="GH749" s="113">
        <v>0</v>
      </c>
      <c r="GI749" s="113">
        <f>SUM(E749:GH749)</f>
        <v>558.5</v>
      </c>
    </row>
    <row r="750" spans="1:191" ht="11" thickBot="1">
      <c r="A750" s="725" t="s">
        <v>0</v>
      </c>
      <c r="B750" s="725"/>
      <c r="C750" s="11" t="s">
        <v>195</v>
      </c>
      <c r="D750" s="10" t="s">
        <v>235</v>
      </c>
      <c r="E750" s="115">
        <f t="shared" ref="E750:AJ750" si="439">SUBTOTAL(9,E748:E749)</f>
        <v>0</v>
      </c>
      <c r="F750" s="115">
        <f t="shared" si="439"/>
        <v>0</v>
      </c>
      <c r="G750" s="115">
        <f t="shared" si="439"/>
        <v>0</v>
      </c>
      <c r="H750" s="115">
        <f t="shared" si="439"/>
        <v>0</v>
      </c>
      <c r="I750" s="115">
        <f t="shared" si="439"/>
        <v>0</v>
      </c>
      <c r="J750" s="115">
        <f t="shared" si="439"/>
        <v>0</v>
      </c>
      <c r="K750" s="115">
        <f t="shared" si="439"/>
        <v>0</v>
      </c>
      <c r="L750" s="115">
        <f t="shared" si="439"/>
        <v>0</v>
      </c>
      <c r="M750" s="115">
        <f t="shared" si="439"/>
        <v>0</v>
      </c>
      <c r="N750" s="115">
        <f t="shared" si="439"/>
        <v>0</v>
      </c>
      <c r="O750" s="115">
        <f t="shared" si="439"/>
        <v>0</v>
      </c>
      <c r="P750" s="115">
        <f t="shared" si="439"/>
        <v>0</v>
      </c>
      <c r="Q750" s="115">
        <f t="shared" si="439"/>
        <v>0</v>
      </c>
      <c r="R750" s="115">
        <f t="shared" si="439"/>
        <v>0</v>
      </c>
      <c r="S750" s="115">
        <f t="shared" si="439"/>
        <v>0</v>
      </c>
      <c r="T750" s="115">
        <f t="shared" si="439"/>
        <v>0</v>
      </c>
      <c r="U750" s="115">
        <f t="shared" si="439"/>
        <v>0</v>
      </c>
      <c r="V750" s="115">
        <f t="shared" si="439"/>
        <v>0</v>
      </c>
      <c r="W750" s="115">
        <f t="shared" si="439"/>
        <v>0</v>
      </c>
      <c r="X750" s="115">
        <f t="shared" si="439"/>
        <v>0</v>
      </c>
      <c r="Y750" s="115">
        <f t="shared" si="439"/>
        <v>0</v>
      </c>
      <c r="Z750" s="115">
        <f t="shared" si="439"/>
        <v>0</v>
      </c>
      <c r="AA750" s="115">
        <f t="shared" si="439"/>
        <v>0</v>
      </c>
      <c r="AB750" s="115">
        <f t="shared" si="439"/>
        <v>0</v>
      </c>
      <c r="AC750" s="115">
        <f t="shared" si="439"/>
        <v>0</v>
      </c>
      <c r="AD750" s="115">
        <f t="shared" si="439"/>
        <v>0</v>
      </c>
      <c r="AE750" s="115">
        <f t="shared" si="439"/>
        <v>0</v>
      </c>
      <c r="AF750" s="115">
        <f t="shared" si="439"/>
        <v>0</v>
      </c>
      <c r="AG750" s="115">
        <f t="shared" si="439"/>
        <v>0</v>
      </c>
      <c r="AH750" s="115">
        <f t="shared" si="439"/>
        <v>0</v>
      </c>
      <c r="AI750" s="115">
        <f t="shared" si="439"/>
        <v>0</v>
      </c>
      <c r="AJ750" s="115">
        <f t="shared" si="439"/>
        <v>0</v>
      </c>
      <c r="AK750" s="115">
        <f t="shared" ref="AK750:BP750" si="440">SUBTOTAL(9,AK748:AK749)</f>
        <v>0</v>
      </c>
      <c r="AL750" s="115">
        <f t="shared" si="440"/>
        <v>0</v>
      </c>
      <c r="AM750" s="115">
        <f t="shared" si="440"/>
        <v>0</v>
      </c>
      <c r="AN750" s="115">
        <f t="shared" si="440"/>
        <v>0</v>
      </c>
      <c r="AO750" s="115">
        <f t="shared" si="440"/>
        <v>0</v>
      </c>
      <c r="AP750" s="115">
        <f t="shared" si="440"/>
        <v>0</v>
      </c>
      <c r="AQ750" s="115">
        <f t="shared" si="440"/>
        <v>0</v>
      </c>
      <c r="AR750" s="115">
        <f t="shared" si="440"/>
        <v>0</v>
      </c>
      <c r="AS750" s="115">
        <f t="shared" si="440"/>
        <v>0</v>
      </c>
      <c r="AT750" s="115">
        <f t="shared" si="440"/>
        <v>0</v>
      </c>
      <c r="AU750" s="115">
        <f t="shared" si="440"/>
        <v>0</v>
      </c>
      <c r="AV750" s="115">
        <f t="shared" si="440"/>
        <v>0</v>
      </c>
      <c r="AW750" s="115">
        <f t="shared" si="440"/>
        <v>0</v>
      </c>
      <c r="AX750" s="115">
        <f t="shared" si="440"/>
        <v>0</v>
      </c>
      <c r="AY750" s="115">
        <f t="shared" si="440"/>
        <v>0</v>
      </c>
      <c r="AZ750" s="115">
        <f t="shared" si="440"/>
        <v>0</v>
      </c>
      <c r="BA750" s="115">
        <f t="shared" si="440"/>
        <v>0</v>
      </c>
      <c r="BB750" s="115">
        <f t="shared" si="440"/>
        <v>0</v>
      </c>
      <c r="BC750" s="115">
        <f t="shared" si="440"/>
        <v>0</v>
      </c>
      <c r="BD750" s="115">
        <f t="shared" si="440"/>
        <v>0</v>
      </c>
      <c r="BE750" s="115">
        <f t="shared" si="440"/>
        <v>0</v>
      </c>
      <c r="BF750" s="115">
        <f t="shared" si="440"/>
        <v>0</v>
      </c>
      <c r="BG750" s="115">
        <f t="shared" si="440"/>
        <v>0</v>
      </c>
      <c r="BH750" s="115">
        <f t="shared" si="440"/>
        <v>0</v>
      </c>
      <c r="BI750" s="115">
        <f t="shared" si="440"/>
        <v>0</v>
      </c>
      <c r="BJ750" s="115">
        <f t="shared" si="440"/>
        <v>0</v>
      </c>
      <c r="BK750" s="115">
        <f t="shared" si="440"/>
        <v>0</v>
      </c>
      <c r="BL750" s="115">
        <f t="shared" si="440"/>
        <v>0</v>
      </c>
      <c r="BM750" s="115">
        <f t="shared" si="440"/>
        <v>0</v>
      </c>
      <c r="BN750" s="115">
        <f t="shared" si="440"/>
        <v>0</v>
      </c>
      <c r="BO750" s="115">
        <f t="shared" si="440"/>
        <v>0</v>
      </c>
      <c r="BP750" s="115">
        <f t="shared" si="440"/>
        <v>0</v>
      </c>
      <c r="BQ750" s="115">
        <f t="shared" ref="BQ750:CV750" si="441">SUBTOTAL(9,BQ748:BQ749)</f>
        <v>0</v>
      </c>
      <c r="BR750" s="115">
        <f t="shared" si="441"/>
        <v>0</v>
      </c>
      <c r="BS750" s="115">
        <f t="shared" si="441"/>
        <v>0</v>
      </c>
      <c r="BT750" s="115">
        <f t="shared" si="441"/>
        <v>0</v>
      </c>
      <c r="BU750" s="115">
        <f t="shared" si="441"/>
        <v>0</v>
      </c>
      <c r="BV750" s="115">
        <f t="shared" si="441"/>
        <v>0</v>
      </c>
      <c r="BW750" s="115">
        <f t="shared" si="441"/>
        <v>0</v>
      </c>
      <c r="BX750" s="115">
        <f t="shared" si="441"/>
        <v>0</v>
      </c>
      <c r="BY750" s="115">
        <f t="shared" si="441"/>
        <v>0</v>
      </c>
      <c r="BZ750" s="115">
        <f t="shared" si="441"/>
        <v>0</v>
      </c>
      <c r="CA750" s="115">
        <f t="shared" si="441"/>
        <v>0</v>
      </c>
      <c r="CB750" s="115">
        <f t="shared" si="441"/>
        <v>0</v>
      </c>
      <c r="CC750" s="115">
        <f t="shared" si="441"/>
        <v>0</v>
      </c>
      <c r="CD750" s="115">
        <f t="shared" si="441"/>
        <v>0</v>
      </c>
      <c r="CE750" s="115">
        <f t="shared" si="441"/>
        <v>0</v>
      </c>
      <c r="CF750" s="115">
        <f t="shared" si="441"/>
        <v>0</v>
      </c>
      <c r="CG750" s="115">
        <f t="shared" si="441"/>
        <v>0</v>
      </c>
      <c r="CH750" s="115">
        <f t="shared" si="441"/>
        <v>0</v>
      </c>
      <c r="CI750" s="115">
        <f t="shared" si="441"/>
        <v>0</v>
      </c>
      <c r="CJ750" s="115">
        <f t="shared" si="441"/>
        <v>0</v>
      </c>
      <c r="CK750" s="115">
        <f t="shared" si="441"/>
        <v>0</v>
      </c>
      <c r="CL750" s="115">
        <f t="shared" si="441"/>
        <v>0</v>
      </c>
      <c r="CM750" s="115">
        <f t="shared" si="441"/>
        <v>0</v>
      </c>
      <c r="CN750" s="115">
        <f t="shared" si="441"/>
        <v>0</v>
      </c>
      <c r="CO750" s="115">
        <f t="shared" si="441"/>
        <v>0</v>
      </c>
      <c r="CP750" s="115">
        <f t="shared" si="441"/>
        <v>0</v>
      </c>
      <c r="CQ750" s="115">
        <f t="shared" si="441"/>
        <v>0</v>
      </c>
      <c r="CR750" s="115">
        <f t="shared" si="441"/>
        <v>0</v>
      </c>
      <c r="CS750" s="115">
        <f t="shared" si="441"/>
        <v>0</v>
      </c>
      <c r="CT750" s="115">
        <f t="shared" si="441"/>
        <v>0</v>
      </c>
      <c r="CU750" s="115">
        <f t="shared" si="441"/>
        <v>0</v>
      </c>
      <c r="CV750" s="115">
        <f t="shared" si="441"/>
        <v>0</v>
      </c>
      <c r="CW750" s="115">
        <f t="shared" ref="CW750:EB750" si="442">SUBTOTAL(9,CW748:CW749)</f>
        <v>0</v>
      </c>
      <c r="CX750" s="115">
        <f t="shared" si="442"/>
        <v>0</v>
      </c>
      <c r="CY750" s="115">
        <f t="shared" si="442"/>
        <v>0</v>
      </c>
      <c r="CZ750" s="115">
        <f t="shared" si="442"/>
        <v>0</v>
      </c>
      <c r="DA750" s="115">
        <f t="shared" si="442"/>
        <v>0</v>
      </c>
      <c r="DB750" s="115">
        <f t="shared" si="442"/>
        <v>0</v>
      </c>
      <c r="DC750" s="115">
        <f t="shared" si="442"/>
        <v>0</v>
      </c>
      <c r="DD750" s="115">
        <f t="shared" si="442"/>
        <v>0</v>
      </c>
      <c r="DE750" s="115">
        <f t="shared" si="442"/>
        <v>0</v>
      </c>
      <c r="DF750" s="115">
        <f t="shared" si="442"/>
        <v>0</v>
      </c>
      <c r="DG750" s="115">
        <f t="shared" si="442"/>
        <v>0</v>
      </c>
      <c r="DH750" s="115">
        <f t="shared" si="442"/>
        <v>0</v>
      </c>
      <c r="DI750" s="115">
        <f t="shared" si="442"/>
        <v>0</v>
      </c>
      <c r="DJ750" s="115">
        <f t="shared" si="442"/>
        <v>0</v>
      </c>
      <c r="DK750" s="115">
        <f t="shared" si="442"/>
        <v>0</v>
      </c>
      <c r="DL750" s="115">
        <f t="shared" si="442"/>
        <v>0</v>
      </c>
      <c r="DM750" s="115">
        <f t="shared" si="442"/>
        <v>0</v>
      </c>
      <c r="DN750" s="115">
        <f t="shared" si="442"/>
        <v>0</v>
      </c>
      <c r="DO750" s="115">
        <f t="shared" si="442"/>
        <v>0</v>
      </c>
      <c r="DP750" s="115">
        <f t="shared" si="442"/>
        <v>0</v>
      </c>
      <c r="DQ750" s="115">
        <f t="shared" si="442"/>
        <v>0</v>
      </c>
      <c r="DR750" s="115">
        <f t="shared" si="442"/>
        <v>0</v>
      </c>
      <c r="DS750" s="115">
        <f t="shared" si="442"/>
        <v>0</v>
      </c>
      <c r="DT750" s="115">
        <f t="shared" si="442"/>
        <v>0</v>
      </c>
      <c r="DU750" s="115">
        <f t="shared" si="442"/>
        <v>0</v>
      </c>
      <c r="DV750" s="115">
        <f t="shared" si="442"/>
        <v>0</v>
      </c>
      <c r="DW750" s="115">
        <f t="shared" si="442"/>
        <v>0</v>
      </c>
      <c r="DX750" s="115">
        <f t="shared" si="442"/>
        <v>0</v>
      </c>
      <c r="DY750" s="115">
        <f t="shared" si="442"/>
        <v>0</v>
      </c>
      <c r="DZ750" s="115">
        <f t="shared" si="442"/>
        <v>0</v>
      </c>
      <c r="EA750" s="115">
        <f t="shared" si="442"/>
        <v>0</v>
      </c>
      <c r="EB750" s="115">
        <f t="shared" si="442"/>
        <v>0</v>
      </c>
      <c r="EC750" s="115">
        <f t="shared" ref="EC750:FH750" si="443">SUBTOTAL(9,EC748:EC749)</f>
        <v>558.5</v>
      </c>
      <c r="ED750" s="115">
        <f t="shared" si="443"/>
        <v>0</v>
      </c>
      <c r="EE750" s="115">
        <f t="shared" si="443"/>
        <v>0</v>
      </c>
      <c r="EF750" s="115">
        <f t="shared" si="443"/>
        <v>0</v>
      </c>
      <c r="EG750" s="115">
        <f t="shared" si="443"/>
        <v>0</v>
      </c>
      <c r="EH750" s="115">
        <f t="shared" si="443"/>
        <v>0</v>
      </c>
      <c r="EI750" s="115">
        <f t="shared" si="443"/>
        <v>0</v>
      </c>
      <c r="EJ750" s="115">
        <f t="shared" si="443"/>
        <v>0</v>
      </c>
      <c r="EK750" s="115">
        <f t="shared" si="443"/>
        <v>0</v>
      </c>
      <c r="EL750" s="115">
        <f t="shared" si="443"/>
        <v>0</v>
      </c>
      <c r="EM750" s="115">
        <f t="shared" si="443"/>
        <v>0</v>
      </c>
      <c r="EN750" s="115">
        <f t="shared" si="443"/>
        <v>0</v>
      </c>
      <c r="EO750" s="115">
        <f t="shared" si="443"/>
        <v>0</v>
      </c>
      <c r="EP750" s="115">
        <f t="shared" si="443"/>
        <v>0</v>
      </c>
      <c r="EQ750" s="115">
        <f t="shared" si="443"/>
        <v>0</v>
      </c>
      <c r="ER750" s="115">
        <f t="shared" si="443"/>
        <v>0</v>
      </c>
      <c r="ES750" s="115">
        <f t="shared" si="443"/>
        <v>0</v>
      </c>
      <c r="ET750" s="115">
        <f t="shared" si="443"/>
        <v>0</v>
      </c>
      <c r="EU750" s="115">
        <f t="shared" si="443"/>
        <v>0</v>
      </c>
      <c r="EV750" s="115">
        <f t="shared" si="443"/>
        <v>0</v>
      </c>
      <c r="EW750" s="115">
        <f t="shared" si="443"/>
        <v>0</v>
      </c>
      <c r="EX750" s="115">
        <f t="shared" si="443"/>
        <v>0</v>
      </c>
      <c r="EY750" s="115">
        <f t="shared" si="443"/>
        <v>0</v>
      </c>
      <c r="EZ750" s="115">
        <f t="shared" si="443"/>
        <v>0</v>
      </c>
      <c r="FA750" s="115">
        <f t="shared" si="443"/>
        <v>0</v>
      </c>
      <c r="FB750" s="115">
        <f t="shared" si="443"/>
        <v>0</v>
      </c>
      <c r="FC750" s="115">
        <f t="shared" si="443"/>
        <v>0</v>
      </c>
      <c r="FD750" s="115">
        <f t="shared" si="443"/>
        <v>0</v>
      </c>
      <c r="FE750" s="115">
        <f t="shared" si="443"/>
        <v>0</v>
      </c>
      <c r="FF750" s="115">
        <f t="shared" si="443"/>
        <v>0</v>
      </c>
      <c r="FG750" s="115">
        <f t="shared" si="443"/>
        <v>0</v>
      </c>
      <c r="FH750" s="115">
        <f t="shared" si="443"/>
        <v>0</v>
      </c>
      <c r="FI750" s="115">
        <f t="shared" ref="FI750:GI750" si="444">SUBTOTAL(9,FI748:FI749)</f>
        <v>0</v>
      </c>
      <c r="FJ750" s="115">
        <f t="shared" si="444"/>
        <v>0</v>
      </c>
      <c r="FK750" s="115">
        <f t="shared" si="444"/>
        <v>0</v>
      </c>
      <c r="FL750" s="115">
        <f t="shared" si="444"/>
        <v>0</v>
      </c>
      <c r="FM750" s="115">
        <f t="shared" si="444"/>
        <v>0</v>
      </c>
      <c r="FN750" s="115">
        <f t="shared" si="444"/>
        <v>0</v>
      </c>
      <c r="FO750" s="115">
        <f t="shared" si="444"/>
        <v>0</v>
      </c>
      <c r="FP750" s="115">
        <f t="shared" si="444"/>
        <v>0</v>
      </c>
      <c r="FQ750" s="115">
        <f t="shared" si="444"/>
        <v>0</v>
      </c>
      <c r="FR750" s="115">
        <f t="shared" si="444"/>
        <v>0</v>
      </c>
      <c r="FS750" s="115">
        <f t="shared" si="444"/>
        <v>0</v>
      </c>
      <c r="FT750" s="115">
        <f t="shared" si="444"/>
        <v>0</v>
      </c>
      <c r="FU750" s="115">
        <f t="shared" si="444"/>
        <v>0</v>
      </c>
      <c r="FV750" s="115">
        <f t="shared" si="444"/>
        <v>0</v>
      </c>
      <c r="FW750" s="115">
        <f t="shared" si="444"/>
        <v>0</v>
      </c>
      <c r="FX750" s="115">
        <f t="shared" si="444"/>
        <v>0</v>
      </c>
      <c r="FY750" s="115">
        <f t="shared" si="444"/>
        <v>0</v>
      </c>
      <c r="FZ750" s="115">
        <f t="shared" si="444"/>
        <v>0</v>
      </c>
      <c r="GA750" s="115">
        <f t="shared" si="444"/>
        <v>0</v>
      </c>
      <c r="GB750" s="115">
        <f t="shared" si="444"/>
        <v>0</v>
      </c>
      <c r="GC750" s="115">
        <f t="shared" si="444"/>
        <v>0</v>
      </c>
      <c r="GD750" s="115">
        <f t="shared" si="444"/>
        <v>0</v>
      </c>
      <c r="GE750" s="115">
        <f t="shared" si="444"/>
        <v>0</v>
      </c>
      <c r="GF750" s="115">
        <f t="shared" si="444"/>
        <v>0</v>
      </c>
      <c r="GG750" s="115">
        <f t="shared" si="444"/>
        <v>0</v>
      </c>
      <c r="GH750" s="115">
        <f t="shared" si="444"/>
        <v>0</v>
      </c>
      <c r="GI750" s="115">
        <f t="shared" si="444"/>
        <v>558.5</v>
      </c>
    </row>
    <row r="751" spans="1:191" ht="10.5" thickTop="1"/>
    <row r="752" spans="1:191" ht="11" thickBot="1">
      <c r="A752" s="10" t="s">
        <v>716</v>
      </c>
      <c r="B752" s="725" t="s">
        <v>718</v>
      </c>
      <c r="C752" s="725"/>
      <c r="D752" s="725"/>
      <c r="E752" s="115">
        <f t="shared" ref="E752:AJ752" si="445">SUBTOTAL(9,E747:E751)</f>
        <v>0</v>
      </c>
      <c r="F752" s="115">
        <f t="shared" si="445"/>
        <v>0</v>
      </c>
      <c r="G752" s="115">
        <f t="shared" si="445"/>
        <v>0</v>
      </c>
      <c r="H752" s="115">
        <f t="shared" si="445"/>
        <v>0</v>
      </c>
      <c r="I752" s="115">
        <f t="shared" si="445"/>
        <v>0</v>
      </c>
      <c r="J752" s="115">
        <f t="shared" si="445"/>
        <v>0</v>
      </c>
      <c r="K752" s="115">
        <f t="shared" si="445"/>
        <v>0</v>
      </c>
      <c r="L752" s="115">
        <f t="shared" si="445"/>
        <v>0</v>
      </c>
      <c r="M752" s="115">
        <f t="shared" si="445"/>
        <v>0</v>
      </c>
      <c r="N752" s="115">
        <f t="shared" si="445"/>
        <v>0</v>
      </c>
      <c r="O752" s="115">
        <f t="shared" si="445"/>
        <v>0</v>
      </c>
      <c r="P752" s="115">
        <f t="shared" si="445"/>
        <v>0</v>
      </c>
      <c r="Q752" s="115">
        <f t="shared" si="445"/>
        <v>0</v>
      </c>
      <c r="R752" s="115">
        <f t="shared" si="445"/>
        <v>0</v>
      </c>
      <c r="S752" s="115">
        <f t="shared" si="445"/>
        <v>0</v>
      </c>
      <c r="T752" s="115">
        <f t="shared" si="445"/>
        <v>0</v>
      </c>
      <c r="U752" s="115">
        <f t="shared" si="445"/>
        <v>0</v>
      </c>
      <c r="V752" s="115">
        <f t="shared" si="445"/>
        <v>0</v>
      </c>
      <c r="W752" s="115">
        <f t="shared" si="445"/>
        <v>0</v>
      </c>
      <c r="X752" s="115">
        <f t="shared" si="445"/>
        <v>0</v>
      </c>
      <c r="Y752" s="115">
        <f t="shared" si="445"/>
        <v>0</v>
      </c>
      <c r="Z752" s="115">
        <f t="shared" si="445"/>
        <v>0</v>
      </c>
      <c r="AA752" s="115">
        <f t="shared" si="445"/>
        <v>0</v>
      </c>
      <c r="AB752" s="115">
        <f t="shared" si="445"/>
        <v>0</v>
      </c>
      <c r="AC752" s="115">
        <f t="shared" si="445"/>
        <v>0</v>
      </c>
      <c r="AD752" s="115">
        <f t="shared" si="445"/>
        <v>0</v>
      </c>
      <c r="AE752" s="115">
        <f t="shared" si="445"/>
        <v>0</v>
      </c>
      <c r="AF752" s="115">
        <f t="shared" si="445"/>
        <v>0</v>
      </c>
      <c r="AG752" s="115">
        <f t="shared" si="445"/>
        <v>0</v>
      </c>
      <c r="AH752" s="115">
        <f t="shared" si="445"/>
        <v>0</v>
      </c>
      <c r="AI752" s="115">
        <f t="shared" si="445"/>
        <v>0</v>
      </c>
      <c r="AJ752" s="115">
        <f t="shared" si="445"/>
        <v>0</v>
      </c>
      <c r="AK752" s="115">
        <f t="shared" ref="AK752:BP752" si="446">SUBTOTAL(9,AK747:AK751)</f>
        <v>0</v>
      </c>
      <c r="AL752" s="115">
        <f t="shared" si="446"/>
        <v>0</v>
      </c>
      <c r="AM752" s="115">
        <f t="shared" si="446"/>
        <v>0</v>
      </c>
      <c r="AN752" s="115">
        <f t="shared" si="446"/>
        <v>0</v>
      </c>
      <c r="AO752" s="115">
        <f t="shared" si="446"/>
        <v>0</v>
      </c>
      <c r="AP752" s="115">
        <f t="shared" si="446"/>
        <v>0</v>
      </c>
      <c r="AQ752" s="115">
        <f t="shared" si="446"/>
        <v>0</v>
      </c>
      <c r="AR752" s="115">
        <f t="shared" si="446"/>
        <v>0</v>
      </c>
      <c r="AS752" s="115">
        <f t="shared" si="446"/>
        <v>0</v>
      </c>
      <c r="AT752" s="115">
        <f t="shared" si="446"/>
        <v>0</v>
      </c>
      <c r="AU752" s="115">
        <f t="shared" si="446"/>
        <v>0</v>
      </c>
      <c r="AV752" s="115">
        <f t="shared" si="446"/>
        <v>0</v>
      </c>
      <c r="AW752" s="115">
        <f t="shared" si="446"/>
        <v>0</v>
      </c>
      <c r="AX752" s="115">
        <f t="shared" si="446"/>
        <v>0</v>
      </c>
      <c r="AY752" s="115">
        <f t="shared" si="446"/>
        <v>0</v>
      </c>
      <c r="AZ752" s="115">
        <f t="shared" si="446"/>
        <v>0</v>
      </c>
      <c r="BA752" s="115">
        <f t="shared" si="446"/>
        <v>0</v>
      </c>
      <c r="BB752" s="115">
        <f t="shared" si="446"/>
        <v>0</v>
      </c>
      <c r="BC752" s="115">
        <f t="shared" si="446"/>
        <v>0</v>
      </c>
      <c r="BD752" s="115">
        <f t="shared" si="446"/>
        <v>0</v>
      </c>
      <c r="BE752" s="115">
        <f t="shared" si="446"/>
        <v>0</v>
      </c>
      <c r="BF752" s="115">
        <f t="shared" si="446"/>
        <v>0</v>
      </c>
      <c r="BG752" s="115">
        <f t="shared" si="446"/>
        <v>0</v>
      </c>
      <c r="BH752" s="115">
        <f t="shared" si="446"/>
        <v>0</v>
      </c>
      <c r="BI752" s="115">
        <f t="shared" si="446"/>
        <v>0</v>
      </c>
      <c r="BJ752" s="115">
        <f t="shared" si="446"/>
        <v>0</v>
      </c>
      <c r="BK752" s="115">
        <f t="shared" si="446"/>
        <v>0</v>
      </c>
      <c r="BL752" s="115">
        <f t="shared" si="446"/>
        <v>0</v>
      </c>
      <c r="BM752" s="115">
        <f t="shared" si="446"/>
        <v>0</v>
      </c>
      <c r="BN752" s="115">
        <f t="shared" si="446"/>
        <v>0</v>
      </c>
      <c r="BO752" s="115">
        <f t="shared" si="446"/>
        <v>0</v>
      </c>
      <c r="BP752" s="115">
        <f t="shared" si="446"/>
        <v>0</v>
      </c>
      <c r="BQ752" s="115">
        <f t="shared" ref="BQ752:CV752" si="447">SUBTOTAL(9,BQ747:BQ751)</f>
        <v>0</v>
      </c>
      <c r="BR752" s="115">
        <f t="shared" si="447"/>
        <v>0</v>
      </c>
      <c r="BS752" s="115">
        <f t="shared" si="447"/>
        <v>0</v>
      </c>
      <c r="BT752" s="115">
        <f t="shared" si="447"/>
        <v>0</v>
      </c>
      <c r="BU752" s="115">
        <f t="shared" si="447"/>
        <v>0</v>
      </c>
      <c r="BV752" s="115">
        <f t="shared" si="447"/>
        <v>0</v>
      </c>
      <c r="BW752" s="115">
        <f t="shared" si="447"/>
        <v>0</v>
      </c>
      <c r="BX752" s="115">
        <f t="shared" si="447"/>
        <v>0</v>
      </c>
      <c r="BY752" s="115">
        <f t="shared" si="447"/>
        <v>0</v>
      </c>
      <c r="BZ752" s="115">
        <f t="shared" si="447"/>
        <v>0</v>
      </c>
      <c r="CA752" s="115">
        <f t="shared" si="447"/>
        <v>0</v>
      </c>
      <c r="CB752" s="115">
        <f t="shared" si="447"/>
        <v>0</v>
      </c>
      <c r="CC752" s="115">
        <f t="shared" si="447"/>
        <v>0</v>
      </c>
      <c r="CD752" s="115">
        <f t="shared" si="447"/>
        <v>0</v>
      </c>
      <c r="CE752" s="115">
        <f t="shared" si="447"/>
        <v>0</v>
      </c>
      <c r="CF752" s="115">
        <f t="shared" si="447"/>
        <v>0</v>
      </c>
      <c r="CG752" s="115">
        <f t="shared" si="447"/>
        <v>0</v>
      </c>
      <c r="CH752" s="115">
        <f t="shared" si="447"/>
        <v>0</v>
      </c>
      <c r="CI752" s="115">
        <f t="shared" si="447"/>
        <v>0</v>
      </c>
      <c r="CJ752" s="115">
        <f t="shared" si="447"/>
        <v>0</v>
      </c>
      <c r="CK752" s="115">
        <f t="shared" si="447"/>
        <v>0</v>
      </c>
      <c r="CL752" s="115">
        <f t="shared" si="447"/>
        <v>0</v>
      </c>
      <c r="CM752" s="115">
        <f t="shared" si="447"/>
        <v>0</v>
      </c>
      <c r="CN752" s="115">
        <f t="shared" si="447"/>
        <v>0</v>
      </c>
      <c r="CO752" s="115">
        <f t="shared" si="447"/>
        <v>0</v>
      </c>
      <c r="CP752" s="115">
        <f t="shared" si="447"/>
        <v>0</v>
      </c>
      <c r="CQ752" s="115">
        <f t="shared" si="447"/>
        <v>0</v>
      </c>
      <c r="CR752" s="115">
        <f t="shared" si="447"/>
        <v>0</v>
      </c>
      <c r="CS752" s="115">
        <f t="shared" si="447"/>
        <v>0</v>
      </c>
      <c r="CT752" s="115">
        <f t="shared" si="447"/>
        <v>0</v>
      </c>
      <c r="CU752" s="115">
        <f t="shared" si="447"/>
        <v>0</v>
      </c>
      <c r="CV752" s="115">
        <f t="shared" si="447"/>
        <v>0</v>
      </c>
      <c r="CW752" s="115">
        <f t="shared" ref="CW752:EB752" si="448">SUBTOTAL(9,CW747:CW751)</f>
        <v>0</v>
      </c>
      <c r="CX752" s="115">
        <f t="shared" si="448"/>
        <v>0</v>
      </c>
      <c r="CY752" s="115">
        <f t="shared" si="448"/>
        <v>0</v>
      </c>
      <c r="CZ752" s="115">
        <f t="shared" si="448"/>
        <v>0</v>
      </c>
      <c r="DA752" s="115">
        <f t="shared" si="448"/>
        <v>0</v>
      </c>
      <c r="DB752" s="115">
        <f t="shared" si="448"/>
        <v>0</v>
      </c>
      <c r="DC752" s="115">
        <f t="shared" si="448"/>
        <v>0</v>
      </c>
      <c r="DD752" s="115">
        <f t="shared" si="448"/>
        <v>0</v>
      </c>
      <c r="DE752" s="115">
        <f t="shared" si="448"/>
        <v>0</v>
      </c>
      <c r="DF752" s="115">
        <f t="shared" si="448"/>
        <v>0</v>
      </c>
      <c r="DG752" s="115">
        <f t="shared" si="448"/>
        <v>0</v>
      </c>
      <c r="DH752" s="115">
        <f t="shared" si="448"/>
        <v>0</v>
      </c>
      <c r="DI752" s="115">
        <f t="shared" si="448"/>
        <v>0</v>
      </c>
      <c r="DJ752" s="115">
        <f t="shared" si="448"/>
        <v>0</v>
      </c>
      <c r="DK752" s="115">
        <f t="shared" si="448"/>
        <v>0</v>
      </c>
      <c r="DL752" s="115">
        <f t="shared" si="448"/>
        <v>0</v>
      </c>
      <c r="DM752" s="115">
        <f t="shared" si="448"/>
        <v>0</v>
      </c>
      <c r="DN752" s="115">
        <f t="shared" si="448"/>
        <v>0</v>
      </c>
      <c r="DO752" s="115">
        <f t="shared" si="448"/>
        <v>0</v>
      </c>
      <c r="DP752" s="115">
        <f t="shared" si="448"/>
        <v>0</v>
      </c>
      <c r="DQ752" s="115">
        <f t="shared" si="448"/>
        <v>0</v>
      </c>
      <c r="DR752" s="115">
        <f t="shared" si="448"/>
        <v>0</v>
      </c>
      <c r="DS752" s="115">
        <f t="shared" si="448"/>
        <v>0</v>
      </c>
      <c r="DT752" s="115">
        <f t="shared" si="448"/>
        <v>0</v>
      </c>
      <c r="DU752" s="115">
        <f t="shared" si="448"/>
        <v>0</v>
      </c>
      <c r="DV752" s="115">
        <f t="shared" si="448"/>
        <v>0</v>
      </c>
      <c r="DW752" s="115">
        <f t="shared" si="448"/>
        <v>0</v>
      </c>
      <c r="DX752" s="115">
        <f t="shared" si="448"/>
        <v>0</v>
      </c>
      <c r="DY752" s="115">
        <f t="shared" si="448"/>
        <v>0</v>
      </c>
      <c r="DZ752" s="115">
        <f t="shared" si="448"/>
        <v>0</v>
      </c>
      <c r="EA752" s="115">
        <f t="shared" si="448"/>
        <v>0</v>
      </c>
      <c r="EB752" s="115">
        <f t="shared" si="448"/>
        <v>0</v>
      </c>
      <c r="EC752" s="115">
        <f t="shared" ref="EC752:FH752" si="449">SUBTOTAL(9,EC747:EC751)</f>
        <v>558.5</v>
      </c>
      <c r="ED752" s="115">
        <f t="shared" si="449"/>
        <v>0</v>
      </c>
      <c r="EE752" s="115">
        <f t="shared" si="449"/>
        <v>0</v>
      </c>
      <c r="EF752" s="115">
        <f t="shared" si="449"/>
        <v>0</v>
      </c>
      <c r="EG752" s="115">
        <f t="shared" si="449"/>
        <v>0</v>
      </c>
      <c r="EH752" s="115">
        <f t="shared" si="449"/>
        <v>0</v>
      </c>
      <c r="EI752" s="115">
        <f t="shared" si="449"/>
        <v>0</v>
      </c>
      <c r="EJ752" s="115">
        <f t="shared" si="449"/>
        <v>0</v>
      </c>
      <c r="EK752" s="115">
        <f t="shared" si="449"/>
        <v>0</v>
      </c>
      <c r="EL752" s="115">
        <f t="shared" si="449"/>
        <v>0</v>
      </c>
      <c r="EM752" s="115">
        <f t="shared" si="449"/>
        <v>0</v>
      </c>
      <c r="EN752" s="115">
        <f t="shared" si="449"/>
        <v>0</v>
      </c>
      <c r="EO752" s="115">
        <f t="shared" si="449"/>
        <v>0</v>
      </c>
      <c r="EP752" s="115">
        <f t="shared" si="449"/>
        <v>0</v>
      </c>
      <c r="EQ752" s="115">
        <f t="shared" si="449"/>
        <v>0</v>
      </c>
      <c r="ER752" s="115">
        <f t="shared" si="449"/>
        <v>0</v>
      </c>
      <c r="ES752" s="115">
        <f t="shared" si="449"/>
        <v>0</v>
      </c>
      <c r="ET752" s="115">
        <f t="shared" si="449"/>
        <v>0</v>
      </c>
      <c r="EU752" s="115">
        <f t="shared" si="449"/>
        <v>0</v>
      </c>
      <c r="EV752" s="115">
        <f t="shared" si="449"/>
        <v>0</v>
      </c>
      <c r="EW752" s="115">
        <f t="shared" si="449"/>
        <v>0</v>
      </c>
      <c r="EX752" s="115">
        <f t="shared" si="449"/>
        <v>0</v>
      </c>
      <c r="EY752" s="115">
        <f t="shared" si="449"/>
        <v>0</v>
      </c>
      <c r="EZ752" s="115">
        <f t="shared" si="449"/>
        <v>0</v>
      </c>
      <c r="FA752" s="115">
        <f t="shared" si="449"/>
        <v>0</v>
      </c>
      <c r="FB752" s="115">
        <f t="shared" si="449"/>
        <v>0</v>
      </c>
      <c r="FC752" s="115">
        <f t="shared" si="449"/>
        <v>0</v>
      </c>
      <c r="FD752" s="115">
        <f t="shared" si="449"/>
        <v>0</v>
      </c>
      <c r="FE752" s="115">
        <f t="shared" si="449"/>
        <v>0</v>
      </c>
      <c r="FF752" s="115">
        <f t="shared" si="449"/>
        <v>0</v>
      </c>
      <c r="FG752" s="115">
        <f t="shared" si="449"/>
        <v>0</v>
      </c>
      <c r="FH752" s="115">
        <f t="shared" si="449"/>
        <v>0</v>
      </c>
      <c r="FI752" s="115">
        <f t="shared" ref="FI752:GI752" si="450">SUBTOTAL(9,FI747:FI751)</f>
        <v>0</v>
      </c>
      <c r="FJ752" s="115">
        <f t="shared" si="450"/>
        <v>0</v>
      </c>
      <c r="FK752" s="115">
        <f t="shared" si="450"/>
        <v>0</v>
      </c>
      <c r="FL752" s="115">
        <f t="shared" si="450"/>
        <v>0</v>
      </c>
      <c r="FM752" s="115">
        <f t="shared" si="450"/>
        <v>0</v>
      </c>
      <c r="FN752" s="115">
        <f t="shared" si="450"/>
        <v>0</v>
      </c>
      <c r="FO752" s="115">
        <f t="shared" si="450"/>
        <v>0</v>
      </c>
      <c r="FP752" s="115">
        <f t="shared" si="450"/>
        <v>0</v>
      </c>
      <c r="FQ752" s="115">
        <f t="shared" si="450"/>
        <v>0</v>
      </c>
      <c r="FR752" s="115">
        <f t="shared" si="450"/>
        <v>0</v>
      </c>
      <c r="FS752" s="115">
        <f t="shared" si="450"/>
        <v>0</v>
      </c>
      <c r="FT752" s="115">
        <f t="shared" si="450"/>
        <v>0</v>
      </c>
      <c r="FU752" s="115">
        <f t="shared" si="450"/>
        <v>0</v>
      </c>
      <c r="FV752" s="115">
        <f t="shared" si="450"/>
        <v>0</v>
      </c>
      <c r="FW752" s="115">
        <f t="shared" si="450"/>
        <v>0</v>
      </c>
      <c r="FX752" s="115">
        <f t="shared" si="450"/>
        <v>0</v>
      </c>
      <c r="FY752" s="115">
        <f t="shared" si="450"/>
        <v>0</v>
      </c>
      <c r="FZ752" s="115">
        <f t="shared" si="450"/>
        <v>0</v>
      </c>
      <c r="GA752" s="115">
        <f t="shared" si="450"/>
        <v>0</v>
      </c>
      <c r="GB752" s="115">
        <f t="shared" si="450"/>
        <v>0</v>
      </c>
      <c r="GC752" s="115">
        <f t="shared" si="450"/>
        <v>0</v>
      </c>
      <c r="GD752" s="115">
        <f t="shared" si="450"/>
        <v>0</v>
      </c>
      <c r="GE752" s="115">
        <f t="shared" si="450"/>
        <v>0</v>
      </c>
      <c r="GF752" s="115">
        <f t="shared" si="450"/>
        <v>0</v>
      </c>
      <c r="GG752" s="115">
        <f t="shared" si="450"/>
        <v>0</v>
      </c>
      <c r="GH752" s="115">
        <f t="shared" si="450"/>
        <v>0</v>
      </c>
      <c r="GI752" s="115">
        <f t="shared" si="450"/>
        <v>558.5</v>
      </c>
    </row>
    <row r="753" spans="1:191" ht="10.5" thickTop="1"/>
    <row r="754" spans="1:191" ht="10.5">
      <c r="A754" s="7" t="s">
        <v>236</v>
      </c>
      <c r="B754" s="726" t="s">
        <v>719</v>
      </c>
      <c r="C754" s="726"/>
      <c r="D754" s="72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  <c r="AA754" s="116"/>
      <c r="AB754" s="116"/>
      <c r="AC754" s="116"/>
      <c r="AD754" s="116"/>
      <c r="AE754" s="116"/>
      <c r="AF754" s="116"/>
      <c r="AG754" s="116"/>
      <c r="AH754" s="116"/>
      <c r="AI754" s="116"/>
      <c r="AJ754" s="116"/>
      <c r="AK754" s="116"/>
      <c r="AL754" s="116"/>
      <c r="AM754" s="116"/>
      <c r="AN754" s="116"/>
      <c r="AO754" s="116"/>
      <c r="AP754" s="116"/>
      <c r="AQ754" s="116"/>
      <c r="AR754" s="116"/>
      <c r="AS754" s="116"/>
      <c r="AT754" s="116"/>
      <c r="AU754" s="116"/>
      <c r="AV754" s="116"/>
      <c r="AW754" s="116"/>
      <c r="AX754" s="116"/>
      <c r="AY754" s="116"/>
      <c r="AZ754" s="116"/>
      <c r="BA754" s="116"/>
      <c r="BB754" s="116"/>
      <c r="BC754" s="116"/>
      <c r="BD754" s="116"/>
      <c r="BE754" s="116"/>
      <c r="BF754" s="116"/>
      <c r="BG754" s="116"/>
      <c r="BH754" s="116"/>
      <c r="BI754" s="116"/>
      <c r="BJ754" s="116"/>
      <c r="BK754" s="116"/>
      <c r="BL754" s="116"/>
      <c r="BM754" s="116"/>
      <c r="BN754" s="116"/>
      <c r="BO754" s="116"/>
      <c r="BP754" s="116"/>
      <c r="BQ754" s="116"/>
      <c r="BR754" s="116"/>
      <c r="BS754" s="116"/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  <c r="DO754" s="116"/>
      <c r="DP754" s="116"/>
      <c r="DQ754" s="116"/>
      <c r="DR754" s="116"/>
      <c r="DS754" s="116"/>
      <c r="DT754" s="116"/>
      <c r="DU754" s="116"/>
      <c r="DV754" s="116"/>
      <c r="DW754" s="116"/>
      <c r="DX754" s="116"/>
      <c r="DY754" s="116"/>
      <c r="DZ754" s="116"/>
      <c r="EA754" s="116"/>
      <c r="EB754" s="116"/>
      <c r="EC754" s="116"/>
      <c r="ED754" s="116"/>
      <c r="EE754" s="116"/>
      <c r="EF754" s="116"/>
      <c r="EG754" s="116"/>
      <c r="EH754" s="116"/>
      <c r="EI754" s="116"/>
      <c r="EJ754" s="116"/>
      <c r="EK754" s="116"/>
      <c r="EL754" s="116"/>
      <c r="EM754" s="116"/>
      <c r="EN754" s="116"/>
      <c r="EO754" s="116"/>
      <c r="EP754" s="116"/>
      <c r="EQ754" s="116"/>
      <c r="ER754" s="116"/>
      <c r="ES754" s="116"/>
      <c r="ET754" s="116"/>
      <c r="EU754" s="116"/>
      <c r="EV754" s="116"/>
      <c r="EW754" s="116"/>
      <c r="EX754" s="116"/>
      <c r="EY754" s="116"/>
      <c r="EZ754" s="116"/>
      <c r="FA754" s="116"/>
      <c r="FB754" s="116"/>
      <c r="FC754" s="116"/>
      <c r="FD754" s="116"/>
      <c r="FE754" s="116"/>
      <c r="FF754" s="116"/>
      <c r="FG754" s="116"/>
      <c r="FH754" s="116"/>
      <c r="FI754" s="116"/>
      <c r="FJ754" s="116"/>
      <c r="FK754" s="116"/>
      <c r="FL754" s="116"/>
      <c r="FM754" s="116"/>
      <c r="FN754" s="116"/>
      <c r="FO754" s="116"/>
      <c r="FP754" s="116"/>
      <c r="FQ754" s="116"/>
      <c r="FR754" s="116"/>
      <c r="FS754" s="116"/>
      <c r="FT754" s="116"/>
      <c r="FU754" s="116"/>
      <c r="FV754" s="116"/>
      <c r="FW754" s="116"/>
      <c r="FX754" s="116"/>
      <c r="FY754" s="116"/>
      <c r="FZ754" s="116"/>
      <c r="GA754" s="116"/>
      <c r="GB754" s="116"/>
      <c r="GC754" s="116"/>
      <c r="GD754" s="116"/>
      <c r="GE754" s="116"/>
      <c r="GF754" s="116"/>
      <c r="GG754" s="116"/>
      <c r="GH754" s="116"/>
      <c r="GI754" s="116"/>
    </row>
    <row r="755" spans="1:191" ht="10.5">
      <c r="A755" s="726" t="s">
        <v>0</v>
      </c>
      <c r="B755" s="726"/>
      <c r="C755" s="8" t="s">
        <v>195</v>
      </c>
      <c r="D755" s="7" t="s">
        <v>196</v>
      </c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  <c r="AA755" s="116"/>
      <c r="AB755" s="116"/>
      <c r="AC755" s="116"/>
      <c r="AD755" s="116"/>
      <c r="AE755" s="116"/>
      <c r="AF755" s="116"/>
      <c r="AG755" s="116"/>
      <c r="AH755" s="116"/>
      <c r="AI755" s="116"/>
      <c r="AJ755" s="116"/>
      <c r="AK755" s="116"/>
      <c r="AL755" s="116"/>
      <c r="AM755" s="116"/>
      <c r="AN755" s="116"/>
      <c r="AO755" s="116"/>
      <c r="AP755" s="116"/>
      <c r="AQ755" s="116"/>
      <c r="AR755" s="116"/>
      <c r="AS755" s="116"/>
      <c r="AT755" s="116"/>
      <c r="AU755" s="116"/>
      <c r="AV755" s="116"/>
      <c r="AW755" s="116"/>
      <c r="AX755" s="116"/>
      <c r="AY755" s="116"/>
      <c r="AZ755" s="116"/>
      <c r="BA755" s="116"/>
      <c r="BB755" s="116"/>
      <c r="BC755" s="116"/>
      <c r="BD755" s="116"/>
      <c r="BE755" s="116"/>
      <c r="BF755" s="116"/>
      <c r="BG755" s="116"/>
      <c r="BH755" s="116"/>
      <c r="BI755" s="116"/>
      <c r="BJ755" s="116"/>
      <c r="BK755" s="116"/>
      <c r="BL755" s="116"/>
      <c r="BM755" s="116"/>
      <c r="BN755" s="116"/>
      <c r="BO755" s="116"/>
      <c r="BP755" s="116"/>
      <c r="BQ755" s="116"/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  <c r="DO755" s="116"/>
      <c r="DP755" s="116"/>
      <c r="DQ755" s="116"/>
      <c r="DR755" s="116"/>
      <c r="DS755" s="116"/>
      <c r="DT755" s="116"/>
      <c r="DU755" s="116"/>
      <c r="DV755" s="116"/>
      <c r="DW755" s="116"/>
      <c r="DX755" s="116"/>
      <c r="DY755" s="116"/>
      <c r="DZ755" s="116"/>
      <c r="EA755" s="116"/>
      <c r="EB755" s="116"/>
      <c r="EC755" s="116"/>
      <c r="ED755" s="116"/>
      <c r="EE755" s="116"/>
      <c r="EF755" s="116"/>
      <c r="EG755" s="116"/>
      <c r="EH755" s="116"/>
      <c r="EI755" s="116"/>
      <c r="EJ755" s="116"/>
      <c r="EK755" s="116"/>
      <c r="EL755" s="116"/>
      <c r="EM755" s="116"/>
      <c r="EN755" s="116"/>
      <c r="EO755" s="116"/>
      <c r="EP755" s="116"/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6"/>
      <c r="FA755" s="116"/>
      <c r="FB755" s="116"/>
      <c r="FC755" s="116"/>
      <c r="FD755" s="116"/>
      <c r="FE755" s="116"/>
      <c r="FF755" s="116"/>
      <c r="FG755" s="116"/>
      <c r="FH755" s="116"/>
      <c r="FI755" s="116"/>
      <c r="FJ755" s="116"/>
      <c r="FK755" s="116"/>
      <c r="FL755" s="116"/>
      <c r="FM755" s="116"/>
      <c r="FN755" s="116"/>
      <c r="FO755" s="116"/>
      <c r="FP755" s="116"/>
      <c r="FQ755" s="116"/>
      <c r="FR755" s="116"/>
      <c r="FS755" s="116"/>
      <c r="FT755" s="116"/>
      <c r="FU755" s="116"/>
      <c r="FV755" s="116"/>
      <c r="FW755" s="116"/>
      <c r="FX755" s="116"/>
      <c r="FY755" s="116"/>
      <c r="FZ755" s="116"/>
      <c r="GA755" s="116"/>
      <c r="GB755" s="116"/>
      <c r="GC755" s="116"/>
      <c r="GD755" s="116"/>
      <c r="GE755" s="116"/>
      <c r="GF755" s="116"/>
      <c r="GG755" s="116"/>
      <c r="GH755" s="116"/>
      <c r="GI755" s="116"/>
    </row>
    <row r="756" spans="1:191">
      <c r="A756" s="727" t="s">
        <v>0</v>
      </c>
      <c r="B756" s="727"/>
      <c r="C756" s="9" t="s">
        <v>197</v>
      </c>
      <c r="D756" t="s">
        <v>198</v>
      </c>
      <c r="E756" s="113">
        <v>0</v>
      </c>
      <c r="F756" s="113">
        <v>0</v>
      </c>
      <c r="G756" s="113">
        <v>0</v>
      </c>
      <c r="H756" s="113">
        <v>588105.71</v>
      </c>
      <c r="I756" s="113">
        <v>6288616.6900000004</v>
      </c>
      <c r="J756" s="113">
        <v>0</v>
      </c>
      <c r="K756" s="113">
        <v>0</v>
      </c>
      <c r="L756" s="113">
        <v>0</v>
      </c>
      <c r="M756" s="113">
        <v>0</v>
      </c>
      <c r="N756" s="113">
        <v>0</v>
      </c>
      <c r="O756" s="113">
        <v>0</v>
      </c>
      <c r="P756" s="113">
        <v>0</v>
      </c>
      <c r="Q756" s="113">
        <v>0</v>
      </c>
      <c r="R756" s="113">
        <v>0</v>
      </c>
      <c r="S756" s="113">
        <v>0</v>
      </c>
      <c r="T756" s="113">
        <v>0</v>
      </c>
      <c r="U756" s="113">
        <v>0</v>
      </c>
      <c r="V756" s="113">
        <v>0</v>
      </c>
      <c r="W756" s="113">
        <v>271250.75</v>
      </c>
      <c r="X756" s="113">
        <v>5873084.3399999999</v>
      </c>
      <c r="Y756" s="113">
        <v>0</v>
      </c>
      <c r="Z756" s="113">
        <v>0</v>
      </c>
      <c r="AA756" s="113">
        <v>0</v>
      </c>
      <c r="AB756" s="113">
        <v>0</v>
      </c>
      <c r="AC756" s="113">
        <v>379079.25</v>
      </c>
      <c r="AD756" s="113">
        <v>0</v>
      </c>
      <c r="AE756" s="113">
        <v>0</v>
      </c>
      <c r="AF756" s="113">
        <v>0</v>
      </c>
      <c r="AG756" s="113">
        <v>125.02</v>
      </c>
      <c r="AH756" s="113">
        <v>0</v>
      </c>
      <c r="AI756" s="113">
        <v>0</v>
      </c>
      <c r="AJ756" s="113">
        <v>0</v>
      </c>
      <c r="AK756" s="113">
        <v>0</v>
      </c>
      <c r="AL756" s="113">
        <v>0</v>
      </c>
      <c r="AM756" s="113">
        <v>6603.34</v>
      </c>
      <c r="AN756" s="113">
        <v>1080.21</v>
      </c>
      <c r="AO756" s="113">
        <v>94249.47</v>
      </c>
      <c r="AP756" s="113">
        <v>49583.09</v>
      </c>
      <c r="AQ756" s="113">
        <v>0</v>
      </c>
      <c r="AR756" s="113">
        <v>0</v>
      </c>
      <c r="AS756" s="113">
        <v>0</v>
      </c>
      <c r="AT756" s="113">
        <v>347877.07</v>
      </c>
      <c r="AU756" s="113">
        <v>356.58</v>
      </c>
      <c r="AV756" s="113">
        <v>0</v>
      </c>
      <c r="AW756" s="113">
        <v>0</v>
      </c>
      <c r="AX756" s="113">
        <v>0</v>
      </c>
      <c r="AY756" s="113">
        <v>3195850.63</v>
      </c>
      <c r="AZ756" s="113">
        <v>0</v>
      </c>
      <c r="BA756" s="113">
        <v>0</v>
      </c>
      <c r="BB756" s="113">
        <v>2280136.89</v>
      </c>
      <c r="BC756" s="113">
        <v>0</v>
      </c>
      <c r="BD756" s="113">
        <v>0</v>
      </c>
      <c r="BE756" s="113">
        <v>0</v>
      </c>
      <c r="BF756" s="113">
        <v>394733.84</v>
      </c>
      <c r="BG756" s="113">
        <v>0</v>
      </c>
      <c r="BH756" s="113">
        <v>0</v>
      </c>
      <c r="BI756" s="113">
        <v>0</v>
      </c>
      <c r="BJ756" s="113">
        <v>0</v>
      </c>
      <c r="BK756" s="113">
        <v>0</v>
      </c>
      <c r="BL756" s="113">
        <v>0</v>
      </c>
      <c r="BM756" s="113">
        <v>0</v>
      </c>
      <c r="BN756" s="113">
        <v>0</v>
      </c>
      <c r="BO756" s="113">
        <v>0</v>
      </c>
      <c r="BP756" s="113">
        <v>559.54999999999995</v>
      </c>
      <c r="BQ756" s="113">
        <v>145431.75</v>
      </c>
      <c r="BR756" s="113">
        <v>0</v>
      </c>
      <c r="BS756" s="113">
        <v>0</v>
      </c>
      <c r="BT756" s="113">
        <v>0</v>
      </c>
      <c r="BU756" s="113">
        <v>46596.62</v>
      </c>
      <c r="BV756" s="113">
        <v>0</v>
      </c>
      <c r="BW756" s="113">
        <v>0</v>
      </c>
      <c r="BX756" s="113">
        <v>14395.82</v>
      </c>
      <c r="BY756" s="113">
        <v>0</v>
      </c>
      <c r="BZ756" s="113">
        <v>0</v>
      </c>
      <c r="CA756" s="113">
        <v>0</v>
      </c>
      <c r="CB756" s="113">
        <v>0</v>
      </c>
      <c r="CC756" s="113">
        <v>147586.32999999999</v>
      </c>
      <c r="CD756" s="113">
        <v>0</v>
      </c>
      <c r="CE756" s="113">
        <v>0</v>
      </c>
      <c r="CF756" s="113">
        <v>0</v>
      </c>
      <c r="CG756" s="113">
        <v>60640.63</v>
      </c>
      <c r="CH756" s="113">
        <v>0</v>
      </c>
      <c r="CI756" s="113">
        <v>0</v>
      </c>
      <c r="CJ756" s="113">
        <v>0</v>
      </c>
      <c r="CK756" s="113">
        <v>0</v>
      </c>
      <c r="CL756" s="113">
        <v>0</v>
      </c>
      <c r="CM756" s="113">
        <v>0</v>
      </c>
      <c r="CN756" s="113">
        <v>0</v>
      </c>
      <c r="CO756" s="113">
        <v>0</v>
      </c>
      <c r="CP756" s="113">
        <v>0</v>
      </c>
      <c r="CQ756" s="113">
        <v>60321.05</v>
      </c>
      <c r="CR756" s="113">
        <v>0</v>
      </c>
      <c r="CS756" s="113">
        <v>0</v>
      </c>
      <c r="CT756" s="113">
        <v>0</v>
      </c>
      <c r="CU756" s="113">
        <v>0</v>
      </c>
      <c r="CV756" s="113">
        <v>0</v>
      </c>
      <c r="CW756" s="113">
        <v>0</v>
      </c>
      <c r="CX756" s="113">
        <v>0</v>
      </c>
      <c r="CY756" s="113">
        <v>0</v>
      </c>
      <c r="CZ756" s="113">
        <v>0</v>
      </c>
      <c r="DA756" s="113">
        <v>431611.67</v>
      </c>
      <c r="DB756" s="113">
        <v>0</v>
      </c>
      <c r="DC756" s="113">
        <v>245237.98</v>
      </c>
      <c r="DD756" s="113">
        <v>181014.17</v>
      </c>
      <c r="DE756" s="113">
        <v>0</v>
      </c>
      <c r="DF756" s="113">
        <v>0</v>
      </c>
      <c r="DG756" s="113">
        <v>0</v>
      </c>
      <c r="DH756" s="113">
        <v>0</v>
      </c>
      <c r="DI756" s="113">
        <v>0</v>
      </c>
      <c r="DJ756" s="113">
        <v>27.76</v>
      </c>
      <c r="DK756" s="113">
        <v>0</v>
      </c>
      <c r="DL756" s="113">
        <v>0</v>
      </c>
      <c r="DM756" s="113">
        <v>9615879.8100000005</v>
      </c>
      <c r="DN756" s="113">
        <v>0</v>
      </c>
      <c r="DO756" s="113">
        <v>0</v>
      </c>
      <c r="DP756" s="113">
        <v>0</v>
      </c>
      <c r="DQ756" s="113">
        <v>0</v>
      </c>
      <c r="DR756" s="113">
        <v>0</v>
      </c>
      <c r="DS756" s="113">
        <v>0</v>
      </c>
      <c r="DT756" s="113">
        <v>0</v>
      </c>
      <c r="DU756" s="113">
        <v>0</v>
      </c>
      <c r="DV756" s="113">
        <v>73122.55</v>
      </c>
      <c r="DW756" s="113">
        <v>0</v>
      </c>
      <c r="DX756" s="113">
        <v>0</v>
      </c>
      <c r="DY756" s="113">
        <v>589024.57999999996</v>
      </c>
      <c r="DZ756" s="113">
        <v>0</v>
      </c>
      <c r="EA756" s="113">
        <v>0</v>
      </c>
      <c r="EB756" s="113">
        <v>0</v>
      </c>
      <c r="EC756" s="113">
        <v>0</v>
      </c>
      <c r="ED756" s="113">
        <v>0</v>
      </c>
      <c r="EE756" s="113">
        <v>0</v>
      </c>
      <c r="EF756" s="113">
        <v>0</v>
      </c>
      <c r="EG756" s="113">
        <v>0</v>
      </c>
      <c r="EH756" s="113">
        <v>0</v>
      </c>
      <c r="EI756" s="113">
        <v>0</v>
      </c>
      <c r="EJ756" s="113">
        <v>0</v>
      </c>
      <c r="EK756" s="113">
        <v>0</v>
      </c>
      <c r="EL756" s="113">
        <v>0</v>
      </c>
      <c r="EM756" s="113">
        <v>127963.42</v>
      </c>
      <c r="EN756" s="113">
        <v>0</v>
      </c>
      <c r="EO756" s="113">
        <v>0</v>
      </c>
      <c r="EP756" s="113">
        <v>0</v>
      </c>
      <c r="EQ756" s="113">
        <v>0</v>
      </c>
      <c r="ER756" s="113">
        <v>0</v>
      </c>
      <c r="ES756" s="113">
        <v>0</v>
      </c>
      <c r="ET756" s="113">
        <v>0</v>
      </c>
      <c r="EU756" s="113">
        <v>0</v>
      </c>
      <c r="EV756" s="113">
        <v>0</v>
      </c>
      <c r="EW756" s="113">
        <v>0</v>
      </c>
      <c r="EX756" s="113">
        <v>0</v>
      </c>
      <c r="EY756" s="113">
        <v>0</v>
      </c>
      <c r="EZ756" s="113">
        <v>0</v>
      </c>
      <c r="FA756" s="113">
        <v>0</v>
      </c>
      <c r="FB756" s="113">
        <v>0</v>
      </c>
      <c r="FC756" s="113">
        <v>0</v>
      </c>
      <c r="FD756" s="113">
        <v>0</v>
      </c>
      <c r="FE756" s="113">
        <v>0</v>
      </c>
      <c r="FF756" s="113">
        <v>0</v>
      </c>
      <c r="FG756" s="113">
        <v>0</v>
      </c>
      <c r="FH756" s="113">
        <v>0</v>
      </c>
      <c r="FI756" s="113">
        <v>0</v>
      </c>
      <c r="FJ756" s="113">
        <v>0</v>
      </c>
      <c r="FK756" s="113">
        <v>0</v>
      </c>
      <c r="FL756" s="113">
        <v>0</v>
      </c>
      <c r="FM756" s="113">
        <v>0</v>
      </c>
      <c r="FN756" s="113">
        <v>0</v>
      </c>
      <c r="FO756" s="113">
        <v>0</v>
      </c>
      <c r="FP756" s="113">
        <v>0</v>
      </c>
      <c r="FQ756" s="113">
        <v>0</v>
      </c>
      <c r="FR756" s="113">
        <v>0</v>
      </c>
      <c r="FS756" s="113">
        <v>0</v>
      </c>
      <c r="FT756" s="113">
        <v>0</v>
      </c>
      <c r="FU756" s="113">
        <v>0</v>
      </c>
      <c r="FV756" s="113">
        <v>0</v>
      </c>
      <c r="FW756" s="113">
        <v>0</v>
      </c>
      <c r="FX756" s="113">
        <v>0</v>
      </c>
      <c r="FY756" s="113">
        <v>0</v>
      </c>
      <c r="FZ756" s="113">
        <v>0</v>
      </c>
      <c r="GA756" s="113">
        <v>0</v>
      </c>
      <c r="GB756" s="113">
        <v>0</v>
      </c>
      <c r="GC756" s="113">
        <v>0</v>
      </c>
      <c r="GD756" s="113">
        <v>0</v>
      </c>
      <c r="GE756" s="113">
        <v>0</v>
      </c>
      <c r="GF756" s="113">
        <v>0</v>
      </c>
      <c r="GG756" s="113">
        <v>0</v>
      </c>
      <c r="GH756" s="113">
        <v>0</v>
      </c>
      <c r="GI756" s="113">
        <f>SUM(E756:GH756)</f>
        <v>31510146.570000011</v>
      </c>
    </row>
    <row r="757" spans="1:191">
      <c r="A757" s="727" t="s">
        <v>0</v>
      </c>
      <c r="B757" s="727"/>
      <c r="C757" s="9" t="s">
        <v>199</v>
      </c>
      <c r="D757" t="s">
        <v>200</v>
      </c>
      <c r="E757" s="113">
        <v>0</v>
      </c>
      <c r="F757" s="113">
        <v>0</v>
      </c>
      <c r="G757" s="113">
        <v>0</v>
      </c>
      <c r="H757" s="113">
        <v>0</v>
      </c>
      <c r="I757" s="113">
        <v>0</v>
      </c>
      <c r="J757" s="113">
        <v>0</v>
      </c>
      <c r="K757" s="113">
        <v>0</v>
      </c>
      <c r="L757" s="113">
        <v>0</v>
      </c>
      <c r="M757" s="113">
        <v>0</v>
      </c>
      <c r="N757" s="113">
        <v>0</v>
      </c>
      <c r="O757" s="113">
        <v>0</v>
      </c>
      <c r="P757" s="113">
        <v>0</v>
      </c>
      <c r="Q757" s="113">
        <v>0</v>
      </c>
      <c r="R757" s="113">
        <v>0</v>
      </c>
      <c r="S757" s="113">
        <v>0</v>
      </c>
      <c r="T757" s="113">
        <v>0</v>
      </c>
      <c r="U757" s="113">
        <v>0</v>
      </c>
      <c r="V757" s="113">
        <v>0</v>
      </c>
      <c r="W757" s="113">
        <v>0</v>
      </c>
      <c r="X757" s="113">
        <v>5305024.28</v>
      </c>
      <c r="Y757" s="113">
        <v>0</v>
      </c>
      <c r="Z757" s="113">
        <v>0</v>
      </c>
      <c r="AA757" s="113">
        <v>0</v>
      </c>
      <c r="AB757" s="113">
        <v>0</v>
      </c>
      <c r="AC757" s="113">
        <v>30424.1</v>
      </c>
      <c r="AD757" s="113">
        <v>0</v>
      </c>
      <c r="AE757" s="113">
        <v>0</v>
      </c>
      <c r="AF757" s="113">
        <v>0</v>
      </c>
      <c r="AG757" s="113">
        <v>0</v>
      </c>
      <c r="AH757" s="113">
        <v>0</v>
      </c>
      <c r="AI757" s="113">
        <v>0</v>
      </c>
      <c r="AJ757" s="113">
        <v>0</v>
      </c>
      <c r="AK757" s="113">
        <v>1.45</v>
      </c>
      <c r="AL757" s="113">
        <v>0</v>
      </c>
      <c r="AM757" s="113">
        <v>0</v>
      </c>
      <c r="AN757" s="113">
        <v>0</v>
      </c>
      <c r="AO757" s="113">
        <v>6801.05</v>
      </c>
      <c r="AP757" s="113">
        <v>16504.34</v>
      </c>
      <c r="AQ757" s="113">
        <v>0</v>
      </c>
      <c r="AR757" s="113">
        <v>0</v>
      </c>
      <c r="AS757" s="113">
        <v>0</v>
      </c>
      <c r="AT757" s="113">
        <v>0</v>
      </c>
      <c r="AU757" s="113">
        <v>0</v>
      </c>
      <c r="AV757" s="113">
        <v>0</v>
      </c>
      <c r="AW757" s="113">
        <v>0</v>
      </c>
      <c r="AX757" s="113">
        <v>0</v>
      </c>
      <c r="AY757" s="113">
        <v>114771.63</v>
      </c>
      <c r="AZ757" s="113">
        <v>0</v>
      </c>
      <c r="BA757" s="113">
        <v>0</v>
      </c>
      <c r="BB757" s="113">
        <v>0</v>
      </c>
      <c r="BC757" s="113">
        <v>0</v>
      </c>
      <c r="BD757" s="113">
        <v>0</v>
      </c>
      <c r="BE757" s="113">
        <v>0</v>
      </c>
      <c r="BF757" s="113">
        <v>0</v>
      </c>
      <c r="BG757" s="113">
        <v>0</v>
      </c>
      <c r="BH757" s="113">
        <v>0</v>
      </c>
      <c r="BI757" s="113">
        <v>0</v>
      </c>
      <c r="BJ757" s="113">
        <v>0</v>
      </c>
      <c r="BK757" s="113">
        <v>0</v>
      </c>
      <c r="BL757" s="113">
        <v>0</v>
      </c>
      <c r="BM757" s="113">
        <v>0</v>
      </c>
      <c r="BN757" s="113">
        <v>0</v>
      </c>
      <c r="BO757" s="113">
        <v>0</v>
      </c>
      <c r="BP757" s="113">
        <v>147.38</v>
      </c>
      <c r="BQ757" s="113">
        <v>0</v>
      </c>
      <c r="BR757" s="113">
        <v>0</v>
      </c>
      <c r="BS757" s="113">
        <v>0</v>
      </c>
      <c r="BT757" s="113">
        <v>0</v>
      </c>
      <c r="BU757" s="113">
        <v>37980.129999999997</v>
      </c>
      <c r="BV757" s="113">
        <v>0</v>
      </c>
      <c r="BW757" s="113">
        <v>0</v>
      </c>
      <c r="BX757" s="113">
        <v>0</v>
      </c>
      <c r="BY757" s="113">
        <v>0</v>
      </c>
      <c r="BZ757" s="113">
        <v>0</v>
      </c>
      <c r="CA757" s="113">
        <v>0</v>
      </c>
      <c r="CB757" s="113">
        <v>0</v>
      </c>
      <c r="CC757" s="113">
        <v>334434.82</v>
      </c>
      <c r="CD757" s="113">
        <v>0</v>
      </c>
      <c r="CE757" s="113">
        <v>0</v>
      </c>
      <c r="CF757" s="113">
        <v>0</v>
      </c>
      <c r="CG757" s="113">
        <v>0</v>
      </c>
      <c r="CH757" s="113">
        <v>0</v>
      </c>
      <c r="CI757" s="113">
        <v>0</v>
      </c>
      <c r="CJ757" s="113">
        <v>0</v>
      </c>
      <c r="CK757" s="113">
        <v>0</v>
      </c>
      <c r="CL757" s="113">
        <v>0</v>
      </c>
      <c r="CM757" s="113">
        <v>0</v>
      </c>
      <c r="CN757" s="113">
        <v>0</v>
      </c>
      <c r="CO757" s="113">
        <v>0</v>
      </c>
      <c r="CP757" s="113">
        <v>0</v>
      </c>
      <c r="CQ757" s="113">
        <v>11749.89</v>
      </c>
      <c r="CR757" s="113">
        <v>0</v>
      </c>
      <c r="CS757" s="113">
        <v>0</v>
      </c>
      <c r="CT757" s="113">
        <v>0</v>
      </c>
      <c r="CU757" s="113">
        <v>0</v>
      </c>
      <c r="CV757" s="113">
        <v>0</v>
      </c>
      <c r="CW757" s="113">
        <v>0</v>
      </c>
      <c r="CX757" s="113">
        <v>0</v>
      </c>
      <c r="CY757" s="113">
        <v>0</v>
      </c>
      <c r="CZ757" s="113">
        <v>0</v>
      </c>
      <c r="DA757" s="113">
        <v>0</v>
      </c>
      <c r="DB757" s="113">
        <v>0</v>
      </c>
      <c r="DC757" s="113">
        <v>0</v>
      </c>
      <c r="DD757" s="113">
        <v>3534.65</v>
      </c>
      <c r="DE757" s="113">
        <v>0</v>
      </c>
      <c r="DF757" s="113">
        <v>0</v>
      </c>
      <c r="DG757" s="113">
        <v>0</v>
      </c>
      <c r="DH757" s="113">
        <v>0</v>
      </c>
      <c r="DI757" s="113">
        <v>0</v>
      </c>
      <c r="DJ757" s="113">
        <v>0</v>
      </c>
      <c r="DK757" s="113">
        <v>0</v>
      </c>
      <c r="DL757" s="113">
        <v>0</v>
      </c>
      <c r="DM757" s="113">
        <v>0</v>
      </c>
      <c r="DN757" s="113">
        <v>0</v>
      </c>
      <c r="DO757" s="113">
        <v>0</v>
      </c>
      <c r="DP757" s="113">
        <v>0</v>
      </c>
      <c r="DQ757" s="113">
        <v>0</v>
      </c>
      <c r="DR757" s="113">
        <v>0</v>
      </c>
      <c r="DS757" s="113">
        <v>0</v>
      </c>
      <c r="DT757" s="113">
        <v>0</v>
      </c>
      <c r="DU757" s="113">
        <v>0</v>
      </c>
      <c r="DV757" s="113">
        <v>0</v>
      </c>
      <c r="DW757" s="113">
        <v>0</v>
      </c>
      <c r="DX757" s="113">
        <v>0</v>
      </c>
      <c r="DY757" s="113">
        <v>0</v>
      </c>
      <c r="DZ757" s="113">
        <v>0</v>
      </c>
      <c r="EA757" s="113">
        <v>0</v>
      </c>
      <c r="EB757" s="113">
        <v>0</v>
      </c>
      <c r="EC757" s="113">
        <v>0</v>
      </c>
      <c r="ED757" s="113">
        <v>0</v>
      </c>
      <c r="EE757" s="113">
        <v>0</v>
      </c>
      <c r="EF757" s="113">
        <v>0</v>
      </c>
      <c r="EG757" s="113">
        <v>0</v>
      </c>
      <c r="EH757" s="113">
        <v>0</v>
      </c>
      <c r="EI757" s="113">
        <v>0</v>
      </c>
      <c r="EJ757" s="113">
        <v>0</v>
      </c>
      <c r="EK757" s="113">
        <v>0</v>
      </c>
      <c r="EL757" s="113">
        <v>0</v>
      </c>
      <c r="EM757" s="113">
        <v>0</v>
      </c>
      <c r="EN757" s="113">
        <v>0</v>
      </c>
      <c r="EO757" s="113">
        <v>0</v>
      </c>
      <c r="EP757" s="113">
        <v>0</v>
      </c>
      <c r="EQ757" s="113">
        <v>0</v>
      </c>
      <c r="ER757" s="113">
        <v>0</v>
      </c>
      <c r="ES757" s="113">
        <v>0</v>
      </c>
      <c r="ET757" s="113">
        <v>0</v>
      </c>
      <c r="EU757" s="113">
        <v>0</v>
      </c>
      <c r="EV757" s="113">
        <v>0</v>
      </c>
      <c r="EW757" s="113">
        <v>0</v>
      </c>
      <c r="EX757" s="113">
        <v>0</v>
      </c>
      <c r="EY757" s="113">
        <v>0</v>
      </c>
      <c r="EZ757" s="113">
        <v>0</v>
      </c>
      <c r="FA757" s="113">
        <v>0</v>
      </c>
      <c r="FB757" s="113">
        <v>0</v>
      </c>
      <c r="FC757" s="113">
        <v>0</v>
      </c>
      <c r="FD757" s="113">
        <v>0</v>
      </c>
      <c r="FE757" s="113">
        <v>0</v>
      </c>
      <c r="FF757" s="113">
        <v>0</v>
      </c>
      <c r="FG757" s="113">
        <v>0</v>
      </c>
      <c r="FH757" s="113">
        <v>0</v>
      </c>
      <c r="FI757" s="113">
        <v>0</v>
      </c>
      <c r="FJ757" s="113">
        <v>0</v>
      </c>
      <c r="FK757" s="113">
        <v>0</v>
      </c>
      <c r="FL757" s="113">
        <v>0</v>
      </c>
      <c r="FM757" s="113">
        <v>0</v>
      </c>
      <c r="FN757" s="113">
        <v>0</v>
      </c>
      <c r="FO757" s="113">
        <v>0</v>
      </c>
      <c r="FP757" s="113">
        <v>0</v>
      </c>
      <c r="FQ757" s="113">
        <v>0</v>
      </c>
      <c r="FR757" s="113">
        <v>0</v>
      </c>
      <c r="FS757" s="113">
        <v>0</v>
      </c>
      <c r="FT757" s="113">
        <v>0</v>
      </c>
      <c r="FU757" s="113">
        <v>0</v>
      </c>
      <c r="FV757" s="113">
        <v>0</v>
      </c>
      <c r="FW757" s="113">
        <v>0</v>
      </c>
      <c r="FX757" s="113">
        <v>0</v>
      </c>
      <c r="FY757" s="113">
        <v>0</v>
      </c>
      <c r="FZ757" s="113">
        <v>0</v>
      </c>
      <c r="GA757" s="113">
        <v>0</v>
      </c>
      <c r="GB757" s="113">
        <v>0</v>
      </c>
      <c r="GC757" s="113">
        <v>0</v>
      </c>
      <c r="GD757" s="113">
        <v>0</v>
      </c>
      <c r="GE757" s="113">
        <v>0</v>
      </c>
      <c r="GF757" s="113">
        <v>0</v>
      </c>
      <c r="GG757" s="113">
        <v>0</v>
      </c>
      <c r="GH757" s="113">
        <v>0</v>
      </c>
      <c r="GI757" s="113">
        <f>SUM(E757:GH757)</f>
        <v>5861373.7199999997</v>
      </c>
    </row>
    <row r="758" spans="1:191">
      <c r="A758" s="727" t="s">
        <v>0</v>
      </c>
      <c r="B758" s="727"/>
      <c r="C758" s="9" t="s">
        <v>201</v>
      </c>
      <c r="D758" t="s">
        <v>202</v>
      </c>
      <c r="E758" s="113">
        <v>0</v>
      </c>
      <c r="F758" s="113">
        <v>0</v>
      </c>
      <c r="G758" s="113">
        <v>0</v>
      </c>
      <c r="H758" s="113">
        <v>0</v>
      </c>
      <c r="I758" s="113">
        <v>0</v>
      </c>
      <c r="J758" s="113">
        <v>0</v>
      </c>
      <c r="K758" s="113">
        <v>0</v>
      </c>
      <c r="L758" s="113">
        <v>0</v>
      </c>
      <c r="M758" s="113">
        <v>0</v>
      </c>
      <c r="N758" s="113">
        <v>0</v>
      </c>
      <c r="O758" s="113">
        <v>0</v>
      </c>
      <c r="P758" s="113">
        <v>0</v>
      </c>
      <c r="Q758" s="113">
        <v>0</v>
      </c>
      <c r="R758" s="113">
        <v>0</v>
      </c>
      <c r="S758" s="113">
        <v>0</v>
      </c>
      <c r="T758" s="113">
        <v>0</v>
      </c>
      <c r="U758" s="113">
        <v>0</v>
      </c>
      <c r="V758" s="113">
        <v>0</v>
      </c>
      <c r="W758" s="113">
        <v>0</v>
      </c>
      <c r="X758" s="113">
        <v>0</v>
      </c>
      <c r="Y758" s="113">
        <v>0</v>
      </c>
      <c r="Z758" s="113">
        <v>0</v>
      </c>
      <c r="AA758" s="113">
        <v>0</v>
      </c>
      <c r="AB758" s="113">
        <v>0</v>
      </c>
      <c r="AC758" s="113">
        <v>0</v>
      </c>
      <c r="AD758" s="113">
        <v>0</v>
      </c>
      <c r="AE758" s="113">
        <v>0</v>
      </c>
      <c r="AF758" s="113">
        <v>0</v>
      </c>
      <c r="AG758" s="113">
        <v>0</v>
      </c>
      <c r="AH758" s="113">
        <v>0</v>
      </c>
      <c r="AI758" s="113">
        <v>0</v>
      </c>
      <c r="AJ758" s="113">
        <v>0</v>
      </c>
      <c r="AK758" s="113">
        <v>0</v>
      </c>
      <c r="AL758" s="113">
        <v>0</v>
      </c>
      <c r="AM758" s="113">
        <v>0</v>
      </c>
      <c r="AN758" s="113">
        <v>0</v>
      </c>
      <c r="AO758" s="113">
        <v>0</v>
      </c>
      <c r="AP758" s="113">
        <v>0</v>
      </c>
      <c r="AQ758" s="113">
        <v>0</v>
      </c>
      <c r="AR758" s="113">
        <v>0</v>
      </c>
      <c r="AS758" s="113">
        <v>0</v>
      </c>
      <c r="AT758" s="113">
        <v>0</v>
      </c>
      <c r="AU758" s="113">
        <v>0</v>
      </c>
      <c r="AV758" s="113">
        <v>0</v>
      </c>
      <c r="AW758" s="113">
        <v>0</v>
      </c>
      <c r="AX758" s="113">
        <v>0</v>
      </c>
      <c r="AY758" s="113">
        <v>0</v>
      </c>
      <c r="AZ758" s="113">
        <v>0</v>
      </c>
      <c r="BA758" s="113">
        <v>0</v>
      </c>
      <c r="BB758" s="113">
        <v>0</v>
      </c>
      <c r="BC758" s="113">
        <v>0</v>
      </c>
      <c r="BD758" s="113">
        <v>0</v>
      </c>
      <c r="BE758" s="113">
        <v>0</v>
      </c>
      <c r="BF758" s="113">
        <v>0</v>
      </c>
      <c r="BG758" s="113">
        <v>0</v>
      </c>
      <c r="BH758" s="113">
        <v>0</v>
      </c>
      <c r="BI758" s="113">
        <v>0</v>
      </c>
      <c r="BJ758" s="113">
        <v>0</v>
      </c>
      <c r="BK758" s="113">
        <v>0</v>
      </c>
      <c r="BL758" s="113">
        <v>0</v>
      </c>
      <c r="BM758" s="113">
        <v>0</v>
      </c>
      <c r="BN758" s="113">
        <v>0</v>
      </c>
      <c r="BO758" s="113">
        <v>0</v>
      </c>
      <c r="BP758" s="113">
        <v>0</v>
      </c>
      <c r="BQ758" s="113">
        <v>0</v>
      </c>
      <c r="BR758" s="113">
        <v>0</v>
      </c>
      <c r="BS758" s="113">
        <v>0</v>
      </c>
      <c r="BT758" s="113">
        <v>0</v>
      </c>
      <c r="BU758" s="113">
        <v>0</v>
      </c>
      <c r="BV758" s="113">
        <v>0</v>
      </c>
      <c r="BW758" s="113">
        <v>0</v>
      </c>
      <c r="BX758" s="113">
        <v>0</v>
      </c>
      <c r="BY758" s="113">
        <v>0</v>
      </c>
      <c r="BZ758" s="113">
        <v>0</v>
      </c>
      <c r="CA758" s="113">
        <v>0</v>
      </c>
      <c r="CB758" s="113">
        <v>0</v>
      </c>
      <c r="CC758" s="113">
        <v>0</v>
      </c>
      <c r="CD758" s="113">
        <v>0</v>
      </c>
      <c r="CE758" s="113">
        <v>0</v>
      </c>
      <c r="CF758" s="113">
        <v>0</v>
      </c>
      <c r="CG758" s="113">
        <v>0</v>
      </c>
      <c r="CH758" s="113">
        <v>0</v>
      </c>
      <c r="CI758" s="113">
        <v>0</v>
      </c>
      <c r="CJ758" s="113">
        <v>0</v>
      </c>
      <c r="CK758" s="113">
        <v>0</v>
      </c>
      <c r="CL758" s="113">
        <v>0</v>
      </c>
      <c r="CM758" s="113">
        <v>0</v>
      </c>
      <c r="CN758" s="113">
        <v>0</v>
      </c>
      <c r="CO758" s="113">
        <v>0</v>
      </c>
      <c r="CP758" s="113">
        <v>0</v>
      </c>
      <c r="CQ758" s="113">
        <v>2292.84</v>
      </c>
      <c r="CR758" s="113">
        <v>0</v>
      </c>
      <c r="CS758" s="113">
        <v>0</v>
      </c>
      <c r="CT758" s="113">
        <v>0</v>
      </c>
      <c r="CU758" s="113">
        <v>0</v>
      </c>
      <c r="CV758" s="113">
        <v>0</v>
      </c>
      <c r="CW758" s="113">
        <v>0</v>
      </c>
      <c r="CX758" s="113">
        <v>0</v>
      </c>
      <c r="CY758" s="113">
        <v>0</v>
      </c>
      <c r="CZ758" s="113">
        <v>0</v>
      </c>
      <c r="DA758" s="113">
        <v>0</v>
      </c>
      <c r="DB758" s="113">
        <v>0</v>
      </c>
      <c r="DC758" s="113">
        <v>0</v>
      </c>
      <c r="DD758" s="113">
        <v>0</v>
      </c>
      <c r="DE758" s="113">
        <v>0</v>
      </c>
      <c r="DF758" s="113">
        <v>0</v>
      </c>
      <c r="DG758" s="113">
        <v>0</v>
      </c>
      <c r="DH758" s="113">
        <v>0</v>
      </c>
      <c r="DI758" s="113">
        <v>0</v>
      </c>
      <c r="DJ758" s="113">
        <v>0</v>
      </c>
      <c r="DK758" s="113">
        <v>0</v>
      </c>
      <c r="DL758" s="113">
        <v>0</v>
      </c>
      <c r="DM758" s="113">
        <v>0</v>
      </c>
      <c r="DN758" s="113">
        <v>0</v>
      </c>
      <c r="DO758" s="113">
        <v>0</v>
      </c>
      <c r="DP758" s="113">
        <v>0</v>
      </c>
      <c r="DQ758" s="113">
        <v>0</v>
      </c>
      <c r="DR758" s="113">
        <v>0</v>
      </c>
      <c r="DS758" s="113">
        <v>0</v>
      </c>
      <c r="DT758" s="113">
        <v>0</v>
      </c>
      <c r="DU758" s="113">
        <v>0</v>
      </c>
      <c r="DV758" s="113">
        <v>0</v>
      </c>
      <c r="DW758" s="113">
        <v>0</v>
      </c>
      <c r="DX758" s="113">
        <v>0</v>
      </c>
      <c r="DY758" s="113">
        <v>0</v>
      </c>
      <c r="DZ758" s="113">
        <v>0</v>
      </c>
      <c r="EA758" s="113">
        <v>0</v>
      </c>
      <c r="EB758" s="113">
        <v>0</v>
      </c>
      <c r="EC758" s="113">
        <v>0</v>
      </c>
      <c r="ED758" s="113">
        <v>0</v>
      </c>
      <c r="EE758" s="113">
        <v>0</v>
      </c>
      <c r="EF758" s="113">
        <v>0</v>
      </c>
      <c r="EG758" s="113">
        <v>0</v>
      </c>
      <c r="EH758" s="113">
        <v>0</v>
      </c>
      <c r="EI758" s="113">
        <v>0</v>
      </c>
      <c r="EJ758" s="113">
        <v>0</v>
      </c>
      <c r="EK758" s="113">
        <v>0</v>
      </c>
      <c r="EL758" s="113">
        <v>0</v>
      </c>
      <c r="EM758" s="113">
        <v>0</v>
      </c>
      <c r="EN758" s="113">
        <v>0</v>
      </c>
      <c r="EO758" s="113">
        <v>0</v>
      </c>
      <c r="EP758" s="113">
        <v>0</v>
      </c>
      <c r="EQ758" s="113">
        <v>0</v>
      </c>
      <c r="ER758" s="113">
        <v>0</v>
      </c>
      <c r="ES758" s="113">
        <v>0</v>
      </c>
      <c r="ET758" s="113">
        <v>0</v>
      </c>
      <c r="EU758" s="113">
        <v>0</v>
      </c>
      <c r="EV758" s="113">
        <v>0</v>
      </c>
      <c r="EW758" s="113">
        <v>0</v>
      </c>
      <c r="EX758" s="113">
        <v>0</v>
      </c>
      <c r="EY758" s="113">
        <v>0</v>
      </c>
      <c r="EZ758" s="113">
        <v>0</v>
      </c>
      <c r="FA758" s="113">
        <v>0</v>
      </c>
      <c r="FB758" s="113">
        <v>0</v>
      </c>
      <c r="FC758" s="113">
        <v>0</v>
      </c>
      <c r="FD758" s="113">
        <v>0</v>
      </c>
      <c r="FE758" s="113">
        <v>0</v>
      </c>
      <c r="FF758" s="113">
        <v>0</v>
      </c>
      <c r="FG758" s="113">
        <v>0</v>
      </c>
      <c r="FH758" s="113">
        <v>0</v>
      </c>
      <c r="FI758" s="113">
        <v>0</v>
      </c>
      <c r="FJ758" s="113">
        <v>0</v>
      </c>
      <c r="FK758" s="113">
        <v>0</v>
      </c>
      <c r="FL758" s="113">
        <v>0</v>
      </c>
      <c r="FM758" s="113">
        <v>0</v>
      </c>
      <c r="FN758" s="113">
        <v>0</v>
      </c>
      <c r="FO758" s="113">
        <v>0</v>
      </c>
      <c r="FP758" s="113">
        <v>0</v>
      </c>
      <c r="FQ758" s="113">
        <v>0</v>
      </c>
      <c r="FR758" s="113">
        <v>0</v>
      </c>
      <c r="FS758" s="113">
        <v>0</v>
      </c>
      <c r="FT758" s="113">
        <v>0</v>
      </c>
      <c r="FU758" s="113">
        <v>0</v>
      </c>
      <c r="FV758" s="113">
        <v>0</v>
      </c>
      <c r="FW758" s="113">
        <v>0</v>
      </c>
      <c r="FX758" s="113">
        <v>0</v>
      </c>
      <c r="FY758" s="113">
        <v>0</v>
      </c>
      <c r="FZ758" s="113">
        <v>0</v>
      </c>
      <c r="GA758" s="113">
        <v>0</v>
      </c>
      <c r="GB758" s="113">
        <v>0</v>
      </c>
      <c r="GC758" s="113">
        <v>0</v>
      </c>
      <c r="GD758" s="113">
        <v>0</v>
      </c>
      <c r="GE758" s="113">
        <v>0</v>
      </c>
      <c r="GF758" s="113">
        <v>0</v>
      </c>
      <c r="GG758" s="113">
        <v>0</v>
      </c>
      <c r="GH758" s="113">
        <v>0</v>
      </c>
      <c r="GI758" s="113">
        <f>SUM(E758:GH758)</f>
        <v>2292.84</v>
      </c>
    </row>
    <row r="759" spans="1:191">
      <c r="A759" s="727" t="s">
        <v>0</v>
      </c>
      <c r="B759" s="727"/>
      <c r="C759" s="9" t="s">
        <v>207</v>
      </c>
      <c r="D759" t="s">
        <v>208</v>
      </c>
      <c r="E759" s="113">
        <v>0</v>
      </c>
      <c r="F759" s="113">
        <v>0</v>
      </c>
      <c r="G759" s="113">
        <v>0</v>
      </c>
      <c r="H759" s="113">
        <v>118.13</v>
      </c>
      <c r="I759" s="113">
        <v>41252.26</v>
      </c>
      <c r="J759" s="113">
        <v>0</v>
      </c>
      <c r="K759" s="113">
        <v>0</v>
      </c>
      <c r="L759" s="113">
        <v>0</v>
      </c>
      <c r="M759" s="113">
        <v>0</v>
      </c>
      <c r="N759" s="113">
        <v>0</v>
      </c>
      <c r="O759" s="113">
        <v>0</v>
      </c>
      <c r="P759" s="113">
        <v>0</v>
      </c>
      <c r="Q759" s="113">
        <v>0</v>
      </c>
      <c r="R759" s="113">
        <v>0</v>
      </c>
      <c r="S759" s="113">
        <v>0</v>
      </c>
      <c r="T759" s="113">
        <v>0</v>
      </c>
      <c r="U759" s="113">
        <v>0</v>
      </c>
      <c r="V759" s="113">
        <v>0</v>
      </c>
      <c r="W759" s="113">
        <v>392</v>
      </c>
      <c r="X759" s="113">
        <v>0</v>
      </c>
      <c r="Y759" s="113">
        <v>0</v>
      </c>
      <c r="Z759" s="113">
        <v>0</v>
      </c>
      <c r="AA759" s="113">
        <v>0</v>
      </c>
      <c r="AB759" s="113">
        <v>0</v>
      </c>
      <c r="AC759" s="113">
        <v>3051.98</v>
      </c>
      <c r="AD759" s="113">
        <v>0</v>
      </c>
      <c r="AE759" s="113">
        <v>0</v>
      </c>
      <c r="AF759" s="113">
        <v>0</v>
      </c>
      <c r="AG759" s="113">
        <v>0</v>
      </c>
      <c r="AH759" s="113">
        <v>0</v>
      </c>
      <c r="AI759" s="113">
        <v>0</v>
      </c>
      <c r="AJ759" s="113">
        <v>0</v>
      </c>
      <c r="AK759" s="113">
        <v>0</v>
      </c>
      <c r="AL759" s="113">
        <v>0</v>
      </c>
      <c r="AM759" s="113">
        <v>0</v>
      </c>
      <c r="AN759" s="113">
        <v>0</v>
      </c>
      <c r="AO759" s="113">
        <v>0</v>
      </c>
      <c r="AP759" s="113">
        <v>0</v>
      </c>
      <c r="AQ759" s="113">
        <v>0</v>
      </c>
      <c r="AR759" s="113">
        <v>0</v>
      </c>
      <c r="AS759" s="113">
        <v>0</v>
      </c>
      <c r="AT759" s="113">
        <v>0</v>
      </c>
      <c r="AU759" s="113">
        <v>0</v>
      </c>
      <c r="AV759" s="113">
        <v>0</v>
      </c>
      <c r="AW759" s="113">
        <v>0</v>
      </c>
      <c r="AX759" s="113">
        <v>0</v>
      </c>
      <c r="AY759" s="113">
        <v>359.58</v>
      </c>
      <c r="AZ759" s="113">
        <v>0</v>
      </c>
      <c r="BA759" s="113">
        <v>0</v>
      </c>
      <c r="BB759" s="113">
        <v>0</v>
      </c>
      <c r="BC759" s="113">
        <v>0</v>
      </c>
      <c r="BD759" s="113">
        <v>0</v>
      </c>
      <c r="BE759" s="113">
        <v>0</v>
      </c>
      <c r="BF759" s="113">
        <v>0</v>
      </c>
      <c r="BG759" s="113">
        <v>0</v>
      </c>
      <c r="BH759" s="113">
        <v>0</v>
      </c>
      <c r="BI759" s="113">
        <v>0</v>
      </c>
      <c r="BJ759" s="113">
        <v>0</v>
      </c>
      <c r="BK759" s="113">
        <v>0</v>
      </c>
      <c r="BL759" s="113">
        <v>0</v>
      </c>
      <c r="BM759" s="113">
        <v>0</v>
      </c>
      <c r="BN759" s="113">
        <v>0</v>
      </c>
      <c r="BO759" s="113">
        <v>0</v>
      </c>
      <c r="BP759" s="113">
        <v>0</v>
      </c>
      <c r="BQ759" s="113">
        <v>0</v>
      </c>
      <c r="BR759" s="113">
        <v>0</v>
      </c>
      <c r="BS759" s="113">
        <v>0</v>
      </c>
      <c r="BT759" s="113">
        <v>0</v>
      </c>
      <c r="BU759" s="113">
        <v>0</v>
      </c>
      <c r="BV759" s="113">
        <v>0</v>
      </c>
      <c r="BW759" s="113">
        <v>0</v>
      </c>
      <c r="BX759" s="113">
        <v>0</v>
      </c>
      <c r="BY759" s="113">
        <v>0</v>
      </c>
      <c r="BZ759" s="113">
        <v>0</v>
      </c>
      <c r="CA759" s="113">
        <v>0</v>
      </c>
      <c r="CB759" s="113">
        <v>0</v>
      </c>
      <c r="CC759" s="113">
        <v>0</v>
      </c>
      <c r="CD759" s="113">
        <v>0</v>
      </c>
      <c r="CE759" s="113">
        <v>0</v>
      </c>
      <c r="CF759" s="113">
        <v>0</v>
      </c>
      <c r="CG759" s="113">
        <v>0</v>
      </c>
      <c r="CH759" s="113">
        <v>0</v>
      </c>
      <c r="CI759" s="113">
        <v>0</v>
      </c>
      <c r="CJ759" s="113">
        <v>0</v>
      </c>
      <c r="CK759" s="113">
        <v>0</v>
      </c>
      <c r="CL759" s="113">
        <v>0</v>
      </c>
      <c r="CM759" s="113">
        <v>0</v>
      </c>
      <c r="CN759" s="113">
        <v>0</v>
      </c>
      <c r="CO759" s="113">
        <v>0</v>
      </c>
      <c r="CP759" s="113">
        <v>0</v>
      </c>
      <c r="CQ759" s="113">
        <v>0</v>
      </c>
      <c r="CR759" s="113">
        <v>0</v>
      </c>
      <c r="CS759" s="113">
        <v>0</v>
      </c>
      <c r="CT759" s="113">
        <v>0</v>
      </c>
      <c r="CU759" s="113">
        <v>0</v>
      </c>
      <c r="CV759" s="113">
        <v>0</v>
      </c>
      <c r="CW759" s="113">
        <v>0</v>
      </c>
      <c r="CX759" s="113">
        <v>0</v>
      </c>
      <c r="CY759" s="113">
        <v>0</v>
      </c>
      <c r="CZ759" s="113">
        <v>0</v>
      </c>
      <c r="DA759" s="113">
        <v>892.86</v>
      </c>
      <c r="DB759" s="113">
        <v>0</v>
      </c>
      <c r="DC759" s="113">
        <v>57.69</v>
      </c>
      <c r="DD759" s="113">
        <v>0</v>
      </c>
      <c r="DE759" s="113">
        <v>0</v>
      </c>
      <c r="DF759" s="113">
        <v>0</v>
      </c>
      <c r="DG759" s="113">
        <v>0</v>
      </c>
      <c r="DH759" s="113">
        <v>0</v>
      </c>
      <c r="DI759" s="113">
        <v>0</v>
      </c>
      <c r="DJ759" s="113">
        <v>0</v>
      </c>
      <c r="DK759" s="113">
        <v>0</v>
      </c>
      <c r="DL759" s="113">
        <v>0</v>
      </c>
      <c r="DM759" s="113">
        <v>66124.11</v>
      </c>
      <c r="DN759" s="113">
        <v>0</v>
      </c>
      <c r="DO759" s="113">
        <v>0</v>
      </c>
      <c r="DP759" s="113">
        <v>0</v>
      </c>
      <c r="DQ759" s="113">
        <v>0</v>
      </c>
      <c r="DR759" s="113">
        <v>0</v>
      </c>
      <c r="DS759" s="113">
        <v>0</v>
      </c>
      <c r="DT759" s="113">
        <v>0</v>
      </c>
      <c r="DU759" s="113">
        <v>0</v>
      </c>
      <c r="DV759" s="113">
        <v>0</v>
      </c>
      <c r="DW759" s="113">
        <v>0</v>
      </c>
      <c r="DX759" s="113">
        <v>0</v>
      </c>
      <c r="DY759" s="113">
        <v>0</v>
      </c>
      <c r="DZ759" s="113">
        <v>0</v>
      </c>
      <c r="EA759" s="113">
        <v>0</v>
      </c>
      <c r="EB759" s="113">
        <v>0</v>
      </c>
      <c r="EC759" s="113">
        <v>0</v>
      </c>
      <c r="ED759" s="113">
        <v>0</v>
      </c>
      <c r="EE759" s="113">
        <v>0</v>
      </c>
      <c r="EF759" s="113">
        <v>0</v>
      </c>
      <c r="EG759" s="113">
        <v>0</v>
      </c>
      <c r="EH759" s="113">
        <v>0</v>
      </c>
      <c r="EI759" s="113">
        <v>0</v>
      </c>
      <c r="EJ759" s="113">
        <v>0</v>
      </c>
      <c r="EK759" s="113">
        <v>0</v>
      </c>
      <c r="EL759" s="113">
        <v>0</v>
      </c>
      <c r="EM759" s="113">
        <v>0</v>
      </c>
      <c r="EN759" s="113">
        <v>0</v>
      </c>
      <c r="EO759" s="113">
        <v>0</v>
      </c>
      <c r="EP759" s="113">
        <v>0</v>
      </c>
      <c r="EQ759" s="113">
        <v>0</v>
      </c>
      <c r="ER759" s="113">
        <v>0</v>
      </c>
      <c r="ES759" s="113">
        <v>0</v>
      </c>
      <c r="ET759" s="113">
        <v>0</v>
      </c>
      <c r="EU759" s="113">
        <v>0</v>
      </c>
      <c r="EV759" s="113">
        <v>0</v>
      </c>
      <c r="EW759" s="113">
        <v>0</v>
      </c>
      <c r="EX759" s="113">
        <v>0</v>
      </c>
      <c r="EY759" s="113">
        <v>0</v>
      </c>
      <c r="EZ759" s="113">
        <v>0</v>
      </c>
      <c r="FA759" s="113">
        <v>0</v>
      </c>
      <c r="FB759" s="113">
        <v>0</v>
      </c>
      <c r="FC759" s="113">
        <v>0</v>
      </c>
      <c r="FD759" s="113">
        <v>0</v>
      </c>
      <c r="FE759" s="113">
        <v>0</v>
      </c>
      <c r="FF759" s="113">
        <v>0</v>
      </c>
      <c r="FG759" s="113">
        <v>0</v>
      </c>
      <c r="FH759" s="113">
        <v>0</v>
      </c>
      <c r="FI759" s="113">
        <v>0</v>
      </c>
      <c r="FJ759" s="113">
        <v>0</v>
      </c>
      <c r="FK759" s="113">
        <v>0</v>
      </c>
      <c r="FL759" s="113">
        <v>0</v>
      </c>
      <c r="FM759" s="113">
        <v>0</v>
      </c>
      <c r="FN759" s="113">
        <v>0</v>
      </c>
      <c r="FO759" s="113">
        <v>0</v>
      </c>
      <c r="FP759" s="113">
        <v>0</v>
      </c>
      <c r="FQ759" s="113">
        <v>0</v>
      </c>
      <c r="FR759" s="113">
        <v>0</v>
      </c>
      <c r="FS759" s="113">
        <v>0</v>
      </c>
      <c r="FT759" s="113">
        <v>0</v>
      </c>
      <c r="FU759" s="113">
        <v>0</v>
      </c>
      <c r="FV759" s="113">
        <v>0</v>
      </c>
      <c r="FW759" s="113">
        <v>0</v>
      </c>
      <c r="FX759" s="113">
        <v>0</v>
      </c>
      <c r="FY759" s="113">
        <v>0</v>
      </c>
      <c r="FZ759" s="113">
        <v>0</v>
      </c>
      <c r="GA759" s="113">
        <v>0</v>
      </c>
      <c r="GB759" s="113">
        <v>0</v>
      </c>
      <c r="GC759" s="113">
        <v>0</v>
      </c>
      <c r="GD759" s="113">
        <v>0</v>
      </c>
      <c r="GE759" s="113">
        <v>0</v>
      </c>
      <c r="GF759" s="113">
        <v>0</v>
      </c>
      <c r="GG759" s="113">
        <v>0</v>
      </c>
      <c r="GH759" s="113">
        <v>0</v>
      </c>
      <c r="GI759" s="113">
        <f>SUM(E759:GH759)</f>
        <v>112248.61000000002</v>
      </c>
    </row>
    <row r="760" spans="1:191" ht="11" thickBot="1">
      <c r="A760" s="725" t="s">
        <v>0</v>
      </c>
      <c r="B760" s="725"/>
      <c r="C760" s="11" t="s">
        <v>195</v>
      </c>
      <c r="D760" s="10" t="s">
        <v>235</v>
      </c>
      <c r="E760" s="115">
        <f t="shared" ref="E760:AJ760" si="451">SUBTOTAL(9,E755:E759)</f>
        <v>0</v>
      </c>
      <c r="F760" s="115">
        <f t="shared" si="451"/>
        <v>0</v>
      </c>
      <c r="G760" s="115">
        <f t="shared" si="451"/>
        <v>0</v>
      </c>
      <c r="H760" s="115">
        <f t="shared" si="451"/>
        <v>588223.84</v>
      </c>
      <c r="I760" s="115">
        <f t="shared" si="451"/>
        <v>6329868.9500000002</v>
      </c>
      <c r="J760" s="115">
        <f t="shared" si="451"/>
        <v>0</v>
      </c>
      <c r="K760" s="115">
        <f t="shared" si="451"/>
        <v>0</v>
      </c>
      <c r="L760" s="115">
        <f t="shared" si="451"/>
        <v>0</v>
      </c>
      <c r="M760" s="115">
        <f t="shared" si="451"/>
        <v>0</v>
      </c>
      <c r="N760" s="115">
        <f t="shared" si="451"/>
        <v>0</v>
      </c>
      <c r="O760" s="115">
        <f t="shared" si="451"/>
        <v>0</v>
      </c>
      <c r="P760" s="115">
        <f t="shared" si="451"/>
        <v>0</v>
      </c>
      <c r="Q760" s="115">
        <f t="shared" si="451"/>
        <v>0</v>
      </c>
      <c r="R760" s="115">
        <f t="shared" si="451"/>
        <v>0</v>
      </c>
      <c r="S760" s="115">
        <f t="shared" si="451"/>
        <v>0</v>
      </c>
      <c r="T760" s="115">
        <f t="shared" si="451"/>
        <v>0</v>
      </c>
      <c r="U760" s="115">
        <f t="shared" si="451"/>
        <v>0</v>
      </c>
      <c r="V760" s="115">
        <f t="shared" si="451"/>
        <v>0</v>
      </c>
      <c r="W760" s="115">
        <f t="shared" si="451"/>
        <v>271642.75</v>
      </c>
      <c r="X760" s="115">
        <f t="shared" si="451"/>
        <v>11178108.620000001</v>
      </c>
      <c r="Y760" s="115">
        <f t="shared" si="451"/>
        <v>0</v>
      </c>
      <c r="Z760" s="115">
        <f t="shared" si="451"/>
        <v>0</v>
      </c>
      <c r="AA760" s="115">
        <f t="shared" si="451"/>
        <v>0</v>
      </c>
      <c r="AB760" s="115">
        <f t="shared" si="451"/>
        <v>0</v>
      </c>
      <c r="AC760" s="115">
        <f t="shared" si="451"/>
        <v>412555.32999999996</v>
      </c>
      <c r="AD760" s="115">
        <f t="shared" si="451"/>
        <v>0</v>
      </c>
      <c r="AE760" s="115">
        <f t="shared" si="451"/>
        <v>0</v>
      </c>
      <c r="AF760" s="115">
        <f t="shared" si="451"/>
        <v>0</v>
      </c>
      <c r="AG760" s="115">
        <f t="shared" si="451"/>
        <v>125.02</v>
      </c>
      <c r="AH760" s="115">
        <f t="shared" si="451"/>
        <v>0</v>
      </c>
      <c r="AI760" s="115">
        <f t="shared" si="451"/>
        <v>0</v>
      </c>
      <c r="AJ760" s="115">
        <f t="shared" si="451"/>
        <v>0</v>
      </c>
      <c r="AK760" s="115">
        <f t="shared" ref="AK760:BP760" si="452">SUBTOTAL(9,AK755:AK759)</f>
        <v>1.45</v>
      </c>
      <c r="AL760" s="115">
        <f t="shared" si="452"/>
        <v>0</v>
      </c>
      <c r="AM760" s="115">
        <f t="shared" si="452"/>
        <v>6603.34</v>
      </c>
      <c r="AN760" s="115">
        <f t="shared" si="452"/>
        <v>1080.21</v>
      </c>
      <c r="AO760" s="115">
        <f t="shared" si="452"/>
        <v>101050.52</v>
      </c>
      <c r="AP760" s="115">
        <f t="shared" si="452"/>
        <v>66087.429999999993</v>
      </c>
      <c r="AQ760" s="115">
        <f t="shared" si="452"/>
        <v>0</v>
      </c>
      <c r="AR760" s="115">
        <f t="shared" si="452"/>
        <v>0</v>
      </c>
      <c r="AS760" s="115">
        <f t="shared" si="452"/>
        <v>0</v>
      </c>
      <c r="AT760" s="115">
        <f t="shared" si="452"/>
        <v>347877.07</v>
      </c>
      <c r="AU760" s="115">
        <f t="shared" si="452"/>
        <v>356.58</v>
      </c>
      <c r="AV760" s="115">
        <f t="shared" si="452"/>
        <v>0</v>
      </c>
      <c r="AW760" s="115">
        <f t="shared" si="452"/>
        <v>0</v>
      </c>
      <c r="AX760" s="115">
        <f t="shared" si="452"/>
        <v>0</v>
      </c>
      <c r="AY760" s="115">
        <f t="shared" si="452"/>
        <v>3310981.84</v>
      </c>
      <c r="AZ760" s="115">
        <f t="shared" si="452"/>
        <v>0</v>
      </c>
      <c r="BA760" s="115">
        <f t="shared" si="452"/>
        <v>0</v>
      </c>
      <c r="BB760" s="115">
        <f t="shared" si="452"/>
        <v>2280136.89</v>
      </c>
      <c r="BC760" s="115">
        <f t="shared" si="452"/>
        <v>0</v>
      </c>
      <c r="BD760" s="115">
        <f t="shared" si="452"/>
        <v>0</v>
      </c>
      <c r="BE760" s="115">
        <f t="shared" si="452"/>
        <v>0</v>
      </c>
      <c r="BF760" s="115">
        <f t="shared" si="452"/>
        <v>394733.84</v>
      </c>
      <c r="BG760" s="115">
        <f t="shared" si="452"/>
        <v>0</v>
      </c>
      <c r="BH760" s="115">
        <f t="shared" si="452"/>
        <v>0</v>
      </c>
      <c r="BI760" s="115">
        <f t="shared" si="452"/>
        <v>0</v>
      </c>
      <c r="BJ760" s="115">
        <f t="shared" si="452"/>
        <v>0</v>
      </c>
      <c r="BK760" s="115">
        <f t="shared" si="452"/>
        <v>0</v>
      </c>
      <c r="BL760" s="115">
        <f t="shared" si="452"/>
        <v>0</v>
      </c>
      <c r="BM760" s="115">
        <f t="shared" si="452"/>
        <v>0</v>
      </c>
      <c r="BN760" s="115">
        <f t="shared" si="452"/>
        <v>0</v>
      </c>
      <c r="BO760" s="115">
        <f t="shared" si="452"/>
        <v>0</v>
      </c>
      <c r="BP760" s="115">
        <f t="shared" si="452"/>
        <v>706.93</v>
      </c>
      <c r="BQ760" s="115">
        <f t="shared" ref="BQ760:CV760" si="453">SUBTOTAL(9,BQ755:BQ759)</f>
        <v>145431.75</v>
      </c>
      <c r="BR760" s="115">
        <f t="shared" si="453"/>
        <v>0</v>
      </c>
      <c r="BS760" s="115">
        <f t="shared" si="453"/>
        <v>0</v>
      </c>
      <c r="BT760" s="115">
        <f t="shared" si="453"/>
        <v>0</v>
      </c>
      <c r="BU760" s="115">
        <f t="shared" si="453"/>
        <v>84576.75</v>
      </c>
      <c r="BV760" s="115">
        <f t="shared" si="453"/>
        <v>0</v>
      </c>
      <c r="BW760" s="115">
        <f t="shared" si="453"/>
        <v>0</v>
      </c>
      <c r="BX760" s="115">
        <f t="shared" si="453"/>
        <v>14395.82</v>
      </c>
      <c r="BY760" s="115">
        <f t="shared" si="453"/>
        <v>0</v>
      </c>
      <c r="BZ760" s="115">
        <f t="shared" si="453"/>
        <v>0</v>
      </c>
      <c r="CA760" s="115">
        <f t="shared" si="453"/>
        <v>0</v>
      </c>
      <c r="CB760" s="115">
        <f t="shared" si="453"/>
        <v>0</v>
      </c>
      <c r="CC760" s="115">
        <f t="shared" si="453"/>
        <v>482021.15</v>
      </c>
      <c r="CD760" s="115">
        <f t="shared" si="453"/>
        <v>0</v>
      </c>
      <c r="CE760" s="115">
        <f t="shared" si="453"/>
        <v>0</v>
      </c>
      <c r="CF760" s="115">
        <f t="shared" si="453"/>
        <v>0</v>
      </c>
      <c r="CG760" s="115">
        <f t="shared" si="453"/>
        <v>60640.63</v>
      </c>
      <c r="CH760" s="115">
        <f t="shared" si="453"/>
        <v>0</v>
      </c>
      <c r="CI760" s="115">
        <f t="shared" si="453"/>
        <v>0</v>
      </c>
      <c r="CJ760" s="115">
        <f t="shared" si="453"/>
        <v>0</v>
      </c>
      <c r="CK760" s="115">
        <f t="shared" si="453"/>
        <v>0</v>
      </c>
      <c r="CL760" s="115">
        <f t="shared" si="453"/>
        <v>0</v>
      </c>
      <c r="CM760" s="115">
        <f t="shared" si="453"/>
        <v>0</v>
      </c>
      <c r="CN760" s="115">
        <f t="shared" si="453"/>
        <v>0</v>
      </c>
      <c r="CO760" s="115">
        <f t="shared" si="453"/>
        <v>0</v>
      </c>
      <c r="CP760" s="115">
        <f t="shared" si="453"/>
        <v>0</v>
      </c>
      <c r="CQ760" s="115">
        <f t="shared" si="453"/>
        <v>74363.78</v>
      </c>
      <c r="CR760" s="115">
        <f t="shared" si="453"/>
        <v>0</v>
      </c>
      <c r="CS760" s="115">
        <f t="shared" si="453"/>
        <v>0</v>
      </c>
      <c r="CT760" s="115">
        <f t="shared" si="453"/>
        <v>0</v>
      </c>
      <c r="CU760" s="115">
        <f t="shared" si="453"/>
        <v>0</v>
      </c>
      <c r="CV760" s="115">
        <f t="shared" si="453"/>
        <v>0</v>
      </c>
      <c r="CW760" s="115">
        <f t="shared" ref="CW760:EB760" si="454">SUBTOTAL(9,CW755:CW759)</f>
        <v>0</v>
      </c>
      <c r="CX760" s="115">
        <f t="shared" si="454"/>
        <v>0</v>
      </c>
      <c r="CY760" s="115">
        <f t="shared" si="454"/>
        <v>0</v>
      </c>
      <c r="CZ760" s="115">
        <f t="shared" si="454"/>
        <v>0</v>
      </c>
      <c r="DA760" s="115">
        <f t="shared" si="454"/>
        <v>432504.52999999997</v>
      </c>
      <c r="DB760" s="115">
        <f t="shared" si="454"/>
        <v>0</v>
      </c>
      <c r="DC760" s="115">
        <f t="shared" si="454"/>
        <v>245295.67</v>
      </c>
      <c r="DD760" s="115">
        <f t="shared" si="454"/>
        <v>184548.82</v>
      </c>
      <c r="DE760" s="115">
        <f t="shared" si="454"/>
        <v>0</v>
      </c>
      <c r="DF760" s="115">
        <f t="shared" si="454"/>
        <v>0</v>
      </c>
      <c r="DG760" s="115">
        <f t="shared" si="454"/>
        <v>0</v>
      </c>
      <c r="DH760" s="115">
        <f t="shared" si="454"/>
        <v>0</v>
      </c>
      <c r="DI760" s="115">
        <f t="shared" si="454"/>
        <v>0</v>
      </c>
      <c r="DJ760" s="115">
        <f t="shared" si="454"/>
        <v>27.76</v>
      </c>
      <c r="DK760" s="115">
        <f t="shared" si="454"/>
        <v>0</v>
      </c>
      <c r="DL760" s="115">
        <f t="shared" si="454"/>
        <v>0</v>
      </c>
      <c r="DM760" s="115">
        <f t="shared" si="454"/>
        <v>9682003.9199999999</v>
      </c>
      <c r="DN760" s="115">
        <f t="shared" si="454"/>
        <v>0</v>
      </c>
      <c r="DO760" s="115">
        <f t="shared" si="454"/>
        <v>0</v>
      </c>
      <c r="DP760" s="115">
        <f t="shared" si="454"/>
        <v>0</v>
      </c>
      <c r="DQ760" s="115">
        <f t="shared" si="454"/>
        <v>0</v>
      </c>
      <c r="DR760" s="115">
        <f t="shared" si="454"/>
        <v>0</v>
      </c>
      <c r="DS760" s="115">
        <f t="shared" si="454"/>
        <v>0</v>
      </c>
      <c r="DT760" s="115">
        <f t="shared" si="454"/>
        <v>0</v>
      </c>
      <c r="DU760" s="115">
        <f t="shared" si="454"/>
        <v>0</v>
      </c>
      <c r="DV760" s="115">
        <f t="shared" si="454"/>
        <v>73122.55</v>
      </c>
      <c r="DW760" s="115">
        <f t="shared" si="454"/>
        <v>0</v>
      </c>
      <c r="DX760" s="115">
        <f t="shared" si="454"/>
        <v>0</v>
      </c>
      <c r="DY760" s="115">
        <f t="shared" si="454"/>
        <v>589024.57999999996</v>
      </c>
      <c r="DZ760" s="115">
        <f t="shared" si="454"/>
        <v>0</v>
      </c>
      <c r="EA760" s="115">
        <f t="shared" si="454"/>
        <v>0</v>
      </c>
      <c r="EB760" s="115">
        <f t="shared" si="454"/>
        <v>0</v>
      </c>
      <c r="EC760" s="115">
        <f t="shared" ref="EC760:FH760" si="455">SUBTOTAL(9,EC755:EC759)</f>
        <v>0</v>
      </c>
      <c r="ED760" s="115">
        <f t="shared" si="455"/>
        <v>0</v>
      </c>
      <c r="EE760" s="115">
        <f t="shared" si="455"/>
        <v>0</v>
      </c>
      <c r="EF760" s="115">
        <f t="shared" si="455"/>
        <v>0</v>
      </c>
      <c r="EG760" s="115">
        <f t="shared" si="455"/>
        <v>0</v>
      </c>
      <c r="EH760" s="115">
        <f t="shared" si="455"/>
        <v>0</v>
      </c>
      <c r="EI760" s="115">
        <f t="shared" si="455"/>
        <v>0</v>
      </c>
      <c r="EJ760" s="115">
        <f t="shared" si="455"/>
        <v>0</v>
      </c>
      <c r="EK760" s="115">
        <f t="shared" si="455"/>
        <v>0</v>
      </c>
      <c r="EL760" s="115">
        <f t="shared" si="455"/>
        <v>0</v>
      </c>
      <c r="EM760" s="115">
        <f t="shared" si="455"/>
        <v>127963.42</v>
      </c>
      <c r="EN760" s="115">
        <f t="shared" si="455"/>
        <v>0</v>
      </c>
      <c r="EO760" s="115">
        <f t="shared" si="455"/>
        <v>0</v>
      </c>
      <c r="EP760" s="115">
        <f t="shared" si="455"/>
        <v>0</v>
      </c>
      <c r="EQ760" s="115">
        <f t="shared" si="455"/>
        <v>0</v>
      </c>
      <c r="ER760" s="115">
        <f t="shared" si="455"/>
        <v>0</v>
      </c>
      <c r="ES760" s="115">
        <f t="shared" si="455"/>
        <v>0</v>
      </c>
      <c r="ET760" s="115">
        <f t="shared" si="455"/>
        <v>0</v>
      </c>
      <c r="EU760" s="115">
        <f t="shared" si="455"/>
        <v>0</v>
      </c>
      <c r="EV760" s="115">
        <f t="shared" si="455"/>
        <v>0</v>
      </c>
      <c r="EW760" s="115">
        <f t="shared" si="455"/>
        <v>0</v>
      </c>
      <c r="EX760" s="115">
        <f t="shared" si="455"/>
        <v>0</v>
      </c>
      <c r="EY760" s="115">
        <f t="shared" si="455"/>
        <v>0</v>
      </c>
      <c r="EZ760" s="115">
        <f t="shared" si="455"/>
        <v>0</v>
      </c>
      <c r="FA760" s="115">
        <f t="shared" si="455"/>
        <v>0</v>
      </c>
      <c r="FB760" s="115">
        <f t="shared" si="455"/>
        <v>0</v>
      </c>
      <c r="FC760" s="115">
        <f t="shared" si="455"/>
        <v>0</v>
      </c>
      <c r="FD760" s="115">
        <f t="shared" si="455"/>
        <v>0</v>
      </c>
      <c r="FE760" s="115">
        <f t="shared" si="455"/>
        <v>0</v>
      </c>
      <c r="FF760" s="115">
        <f t="shared" si="455"/>
        <v>0</v>
      </c>
      <c r="FG760" s="115">
        <f t="shared" si="455"/>
        <v>0</v>
      </c>
      <c r="FH760" s="115">
        <f t="shared" si="455"/>
        <v>0</v>
      </c>
      <c r="FI760" s="115">
        <f t="shared" ref="FI760:GI760" si="456">SUBTOTAL(9,FI755:FI759)</f>
        <v>0</v>
      </c>
      <c r="FJ760" s="115">
        <f t="shared" si="456"/>
        <v>0</v>
      </c>
      <c r="FK760" s="115">
        <f t="shared" si="456"/>
        <v>0</v>
      </c>
      <c r="FL760" s="115">
        <f t="shared" si="456"/>
        <v>0</v>
      </c>
      <c r="FM760" s="115">
        <f t="shared" si="456"/>
        <v>0</v>
      </c>
      <c r="FN760" s="115">
        <f t="shared" si="456"/>
        <v>0</v>
      </c>
      <c r="FO760" s="115">
        <f t="shared" si="456"/>
        <v>0</v>
      </c>
      <c r="FP760" s="115">
        <f t="shared" si="456"/>
        <v>0</v>
      </c>
      <c r="FQ760" s="115">
        <f t="shared" si="456"/>
        <v>0</v>
      </c>
      <c r="FR760" s="115">
        <f t="shared" si="456"/>
        <v>0</v>
      </c>
      <c r="FS760" s="115">
        <f t="shared" si="456"/>
        <v>0</v>
      </c>
      <c r="FT760" s="115">
        <f t="shared" si="456"/>
        <v>0</v>
      </c>
      <c r="FU760" s="115">
        <f t="shared" si="456"/>
        <v>0</v>
      </c>
      <c r="FV760" s="115">
        <f t="shared" si="456"/>
        <v>0</v>
      </c>
      <c r="FW760" s="115">
        <f t="shared" si="456"/>
        <v>0</v>
      </c>
      <c r="FX760" s="115">
        <f t="shared" si="456"/>
        <v>0</v>
      </c>
      <c r="FY760" s="115">
        <f t="shared" si="456"/>
        <v>0</v>
      </c>
      <c r="FZ760" s="115">
        <f t="shared" si="456"/>
        <v>0</v>
      </c>
      <c r="GA760" s="115">
        <f t="shared" si="456"/>
        <v>0</v>
      </c>
      <c r="GB760" s="115">
        <f t="shared" si="456"/>
        <v>0</v>
      </c>
      <c r="GC760" s="115">
        <f t="shared" si="456"/>
        <v>0</v>
      </c>
      <c r="GD760" s="115">
        <f t="shared" si="456"/>
        <v>0</v>
      </c>
      <c r="GE760" s="115">
        <f t="shared" si="456"/>
        <v>0</v>
      </c>
      <c r="GF760" s="115">
        <f t="shared" si="456"/>
        <v>0</v>
      </c>
      <c r="GG760" s="115">
        <f t="shared" si="456"/>
        <v>0</v>
      </c>
      <c r="GH760" s="115">
        <f t="shared" si="456"/>
        <v>0</v>
      </c>
      <c r="GI760" s="115">
        <f t="shared" si="456"/>
        <v>37486061.740000017</v>
      </c>
    </row>
    <row r="761" spans="1:191" ht="10.5" thickTop="1"/>
    <row r="762" spans="1:191" ht="11" thickBot="1">
      <c r="A762" s="10" t="s">
        <v>236</v>
      </c>
      <c r="B762" s="725" t="s">
        <v>720</v>
      </c>
      <c r="C762" s="725"/>
      <c r="D762" s="725"/>
      <c r="E762" s="115">
        <f t="shared" ref="E762:AJ762" si="457">SUBTOTAL(9,E754:E761)</f>
        <v>0</v>
      </c>
      <c r="F762" s="115">
        <f t="shared" si="457"/>
        <v>0</v>
      </c>
      <c r="G762" s="115">
        <f t="shared" si="457"/>
        <v>0</v>
      </c>
      <c r="H762" s="115">
        <f t="shared" si="457"/>
        <v>588223.84</v>
      </c>
      <c r="I762" s="115">
        <f t="shared" si="457"/>
        <v>6329868.9500000002</v>
      </c>
      <c r="J762" s="115">
        <f t="shared" si="457"/>
        <v>0</v>
      </c>
      <c r="K762" s="115">
        <f t="shared" si="457"/>
        <v>0</v>
      </c>
      <c r="L762" s="115">
        <f t="shared" si="457"/>
        <v>0</v>
      </c>
      <c r="M762" s="115">
        <f t="shared" si="457"/>
        <v>0</v>
      </c>
      <c r="N762" s="115">
        <f t="shared" si="457"/>
        <v>0</v>
      </c>
      <c r="O762" s="115">
        <f t="shared" si="457"/>
        <v>0</v>
      </c>
      <c r="P762" s="115">
        <f t="shared" si="457"/>
        <v>0</v>
      </c>
      <c r="Q762" s="115">
        <f t="shared" si="457"/>
        <v>0</v>
      </c>
      <c r="R762" s="115">
        <f t="shared" si="457"/>
        <v>0</v>
      </c>
      <c r="S762" s="115">
        <f t="shared" si="457"/>
        <v>0</v>
      </c>
      <c r="T762" s="115">
        <f t="shared" si="457"/>
        <v>0</v>
      </c>
      <c r="U762" s="115">
        <f t="shared" si="457"/>
        <v>0</v>
      </c>
      <c r="V762" s="115">
        <f t="shared" si="457"/>
        <v>0</v>
      </c>
      <c r="W762" s="115">
        <f t="shared" si="457"/>
        <v>271642.75</v>
      </c>
      <c r="X762" s="115">
        <f t="shared" si="457"/>
        <v>11178108.620000001</v>
      </c>
      <c r="Y762" s="115">
        <f t="shared" si="457"/>
        <v>0</v>
      </c>
      <c r="Z762" s="115">
        <f t="shared" si="457"/>
        <v>0</v>
      </c>
      <c r="AA762" s="115">
        <f t="shared" si="457"/>
        <v>0</v>
      </c>
      <c r="AB762" s="115">
        <f t="shared" si="457"/>
        <v>0</v>
      </c>
      <c r="AC762" s="115">
        <f t="shared" si="457"/>
        <v>412555.32999999996</v>
      </c>
      <c r="AD762" s="115">
        <f t="shared" si="457"/>
        <v>0</v>
      </c>
      <c r="AE762" s="115">
        <f t="shared" si="457"/>
        <v>0</v>
      </c>
      <c r="AF762" s="115">
        <f t="shared" si="457"/>
        <v>0</v>
      </c>
      <c r="AG762" s="115">
        <f t="shared" si="457"/>
        <v>125.02</v>
      </c>
      <c r="AH762" s="115">
        <f t="shared" si="457"/>
        <v>0</v>
      </c>
      <c r="AI762" s="115">
        <f t="shared" si="457"/>
        <v>0</v>
      </c>
      <c r="AJ762" s="115">
        <f t="shared" si="457"/>
        <v>0</v>
      </c>
      <c r="AK762" s="115">
        <f t="shared" ref="AK762:BP762" si="458">SUBTOTAL(9,AK754:AK761)</f>
        <v>1.45</v>
      </c>
      <c r="AL762" s="115">
        <f t="shared" si="458"/>
        <v>0</v>
      </c>
      <c r="AM762" s="115">
        <f t="shared" si="458"/>
        <v>6603.34</v>
      </c>
      <c r="AN762" s="115">
        <f t="shared" si="458"/>
        <v>1080.21</v>
      </c>
      <c r="AO762" s="115">
        <f t="shared" si="458"/>
        <v>101050.52</v>
      </c>
      <c r="AP762" s="115">
        <f t="shared" si="458"/>
        <v>66087.429999999993</v>
      </c>
      <c r="AQ762" s="115">
        <f t="shared" si="458"/>
        <v>0</v>
      </c>
      <c r="AR762" s="115">
        <f t="shared" si="458"/>
        <v>0</v>
      </c>
      <c r="AS762" s="115">
        <f t="shared" si="458"/>
        <v>0</v>
      </c>
      <c r="AT762" s="115">
        <f t="shared" si="458"/>
        <v>347877.07</v>
      </c>
      <c r="AU762" s="115">
        <f t="shared" si="458"/>
        <v>356.58</v>
      </c>
      <c r="AV762" s="115">
        <f t="shared" si="458"/>
        <v>0</v>
      </c>
      <c r="AW762" s="115">
        <f t="shared" si="458"/>
        <v>0</v>
      </c>
      <c r="AX762" s="115">
        <f t="shared" si="458"/>
        <v>0</v>
      </c>
      <c r="AY762" s="115">
        <f t="shared" si="458"/>
        <v>3310981.84</v>
      </c>
      <c r="AZ762" s="115">
        <f t="shared" si="458"/>
        <v>0</v>
      </c>
      <c r="BA762" s="115">
        <f t="shared" si="458"/>
        <v>0</v>
      </c>
      <c r="BB762" s="115">
        <f t="shared" si="458"/>
        <v>2280136.89</v>
      </c>
      <c r="BC762" s="115">
        <f t="shared" si="458"/>
        <v>0</v>
      </c>
      <c r="BD762" s="115">
        <f t="shared" si="458"/>
        <v>0</v>
      </c>
      <c r="BE762" s="115">
        <f t="shared" si="458"/>
        <v>0</v>
      </c>
      <c r="BF762" s="115">
        <f t="shared" si="458"/>
        <v>394733.84</v>
      </c>
      <c r="BG762" s="115">
        <f t="shared" si="458"/>
        <v>0</v>
      </c>
      <c r="BH762" s="115">
        <f t="shared" si="458"/>
        <v>0</v>
      </c>
      <c r="BI762" s="115">
        <f t="shared" si="458"/>
        <v>0</v>
      </c>
      <c r="BJ762" s="115">
        <f t="shared" si="458"/>
        <v>0</v>
      </c>
      <c r="BK762" s="115">
        <f t="shared" si="458"/>
        <v>0</v>
      </c>
      <c r="BL762" s="115">
        <f t="shared" si="458"/>
        <v>0</v>
      </c>
      <c r="BM762" s="115">
        <f t="shared" si="458"/>
        <v>0</v>
      </c>
      <c r="BN762" s="115">
        <f t="shared" si="458"/>
        <v>0</v>
      </c>
      <c r="BO762" s="115">
        <f t="shared" si="458"/>
        <v>0</v>
      </c>
      <c r="BP762" s="115">
        <f t="shared" si="458"/>
        <v>706.93</v>
      </c>
      <c r="BQ762" s="115">
        <f t="shared" ref="BQ762:CV762" si="459">SUBTOTAL(9,BQ754:BQ761)</f>
        <v>145431.75</v>
      </c>
      <c r="BR762" s="115">
        <f t="shared" si="459"/>
        <v>0</v>
      </c>
      <c r="BS762" s="115">
        <f t="shared" si="459"/>
        <v>0</v>
      </c>
      <c r="BT762" s="115">
        <f t="shared" si="459"/>
        <v>0</v>
      </c>
      <c r="BU762" s="115">
        <f t="shared" si="459"/>
        <v>84576.75</v>
      </c>
      <c r="BV762" s="115">
        <f t="shared" si="459"/>
        <v>0</v>
      </c>
      <c r="BW762" s="115">
        <f t="shared" si="459"/>
        <v>0</v>
      </c>
      <c r="BX762" s="115">
        <f t="shared" si="459"/>
        <v>14395.82</v>
      </c>
      <c r="BY762" s="115">
        <f t="shared" si="459"/>
        <v>0</v>
      </c>
      <c r="BZ762" s="115">
        <f t="shared" si="459"/>
        <v>0</v>
      </c>
      <c r="CA762" s="115">
        <f t="shared" si="459"/>
        <v>0</v>
      </c>
      <c r="CB762" s="115">
        <f t="shared" si="459"/>
        <v>0</v>
      </c>
      <c r="CC762" s="115">
        <f t="shared" si="459"/>
        <v>482021.15</v>
      </c>
      <c r="CD762" s="115">
        <f t="shared" si="459"/>
        <v>0</v>
      </c>
      <c r="CE762" s="115">
        <f t="shared" si="459"/>
        <v>0</v>
      </c>
      <c r="CF762" s="115">
        <f t="shared" si="459"/>
        <v>0</v>
      </c>
      <c r="CG762" s="115">
        <f t="shared" si="459"/>
        <v>60640.63</v>
      </c>
      <c r="CH762" s="115">
        <f t="shared" si="459"/>
        <v>0</v>
      </c>
      <c r="CI762" s="115">
        <f t="shared" si="459"/>
        <v>0</v>
      </c>
      <c r="CJ762" s="115">
        <f t="shared" si="459"/>
        <v>0</v>
      </c>
      <c r="CK762" s="115">
        <f t="shared" si="459"/>
        <v>0</v>
      </c>
      <c r="CL762" s="115">
        <f t="shared" si="459"/>
        <v>0</v>
      </c>
      <c r="CM762" s="115">
        <f t="shared" si="459"/>
        <v>0</v>
      </c>
      <c r="CN762" s="115">
        <f t="shared" si="459"/>
        <v>0</v>
      </c>
      <c r="CO762" s="115">
        <f t="shared" si="459"/>
        <v>0</v>
      </c>
      <c r="CP762" s="115">
        <f t="shared" si="459"/>
        <v>0</v>
      </c>
      <c r="CQ762" s="115">
        <f t="shared" si="459"/>
        <v>74363.78</v>
      </c>
      <c r="CR762" s="115">
        <f t="shared" si="459"/>
        <v>0</v>
      </c>
      <c r="CS762" s="115">
        <f t="shared" si="459"/>
        <v>0</v>
      </c>
      <c r="CT762" s="115">
        <f t="shared" si="459"/>
        <v>0</v>
      </c>
      <c r="CU762" s="115">
        <f t="shared" si="459"/>
        <v>0</v>
      </c>
      <c r="CV762" s="115">
        <f t="shared" si="459"/>
        <v>0</v>
      </c>
      <c r="CW762" s="115">
        <f t="shared" ref="CW762:EB762" si="460">SUBTOTAL(9,CW754:CW761)</f>
        <v>0</v>
      </c>
      <c r="CX762" s="115">
        <f t="shared" si="460"/>
        <v>0</v>
      </c>
      <c r="CY762" s="115">
        <f t="shared" si="460"/>
        <v>0</v>
      </c>
      <c r="CZ762" s="115">
        <f t="shared" si="460"/>
        <v>0</v>
      </c>
      <c r="DA762" s="115">
        <f t="shared" si="460"/>
        <v>432504.52999999997</v>
      </c>
      <c r="DB762" s="115">
        <f t="shared" si="460"/>
        <v>0</v>
      </c>
      <c r="DC762" s="115">
        <f t="shared" si="460"/>
        <v>245295.67</v>
      </c>
      <c r="DD762" s="115">
        <f t="shared" si="460"/>
        <v>184548.82</v>
      </c>
      <c r="DE762" s="115">
        <f t="shared" si="460"/>
        <v>0</v>
      </c>
      <c r="DF762" s="115">
        <f t="shared" si="460"/>
        <v>0</v>
      </c>
      <c r="DG762" s="115">
        <f t="shared" si="460"/>
        <v>0</v>
      </c>
      <c r="DH762" s="115">
        <f t="shared" si="460"/>
        <v>0</v>
      </c>
      <c r="DI762" s="115">
        <f t="shared" si="460"/>
        <v>0</v>
      </c>
      <c r="DJ762" s="115">
        <f t="shared" si="460"/>
        <v>27.76</v>
      </c>
      <c r="DK762" s="115">
        <f t="shared" si="460"/>
        <v>0</v>
      </c>
      <c r="DL762" s="115">
        <f t="shared" si="460"/>
        <v>0</v>
      </c>
      <c r="DM762" s="115">
        <f t="shared" si="460"/>
        <v>9682003.9199999999</v>
      </c>
      <c r="DN762" s="115">
        <f t="shared" si="460"/>
        <v>0</v>
      </c>
      <c r="DO762" s="115">
        <f t="shared" si="460"/>
        <v>0</v>
      </c>
      <c r="DP762" s="115">
        <f t="shared" si="460"/>
        <v>0</v>
      </c>
      <c r="DQ762" s="115">
        <f t="shared" si="460"/>
        <v>0</v>
      </c>
      <c r="DR762" s="115">
        <f t="shared" si="460"/>
        <v>0</v>
      </c>
      <c r="DS762" s="115">
        <f t="shared" si="460"/>
        <v>0</v>
      </c>
      <c r="DT762" s="115">
        <f t="shared" si="460"/>
        <v>0</v>
      </c>
      <c r="DU762" s="115">
        <f t="shared" si="460"/>
        <v>0</v>
      </c>
      <c r="DV762" s="115">
        <f t="shared" si="460"/>
        <v>73122.55</v>
      </c>
      <c r="DW762" s="115">
        <f t="shared" si="460"/>
        <v>0</v>
      </c>
      <c r="DX762" s="115">
        <f t="shared" si="460"/>
        <v>0</v>
      </c>
      <c r="DY762" s="115">
        <f t="shared" si="460"/>
        <v>589024.57999999996</v>
      </c>
      <c r="DZ762" s="115">
        <f t="shared" si="460"/>
        <v>0</v>
      </c>
      <c r="EA762" s="115">
        <f t="shared" si="460"/>
        <v>0</v>
      </c>
      <c r="EB762" s="115">
        <f t="shared" si="460"/>
        <v>0</v>
      </c>
      <c r="EC762" s="115">
        <f t="shared" ref="EC762:FH762" si="461">SUBTOTAL(9,EC754:EC761)</f>
        <v>0</v>
      </c>
      <c r="ED762" s="115">
        <f t="shared" si="461"/>
        <v>0</v>
      </c>
      <c r="EE762" s="115">
        <f t="shared" si="461"/>
        <v>0</v>
      </c>
      <c r="EF762" s="115">
        <f t="shared" si="461"/>
        <v>0</v>
      </c>
      <c r="EG762" s="115">
        <f t="shared" si="461"/>
        <v>0</v>
      </c>
      <c r="EH762" s="115">
        <f t="shared" si="461"/>
        <v>0</v>
      </c>
      <c r="EI762" s="115">
        <f t="shared" si="461"/>
        <v>0</v>
      </c>
      <c r="EJ762" s="115">
        <f t="shared" si="461"/>
        <v>0</v>
      </c>
      <c r="EK762" s="115">
        <f t="shared" si="461"/>
        <v>0</v>
      </c>
      <c r="EL762" s="115">
        <f t="shared" si="461"/>
        <v>0</v>
      </c>
      <c r="EM762" s="115">
        <f t="shared" si="461"/>
        <v>127963.42</v>
      </c>
      <c r="EN762" s="115">
        <f t="shared" si="461"/>
        <v>0</v>
      </c>
      <c r="EO762" s="115">
        <f t="shared" si="461"/>
        <v>0</v>
      </c>
      <c r="EP762" s="115">
        <f t="shared" si="461"/>
        <v>0</v>
      </c>
      <c r="EQ762" s="115">
        <f t="shared" si="461"/>
        <v>0</v>
      </c>
      <c r="ER762" s="115">
        <f t="shared" si="461"/>
        <v>0</v>
      </c>
      <c r="ES762" s="115">
        <f t="shared" si="461"/>
        <v>0</v>
      </c>
      <c r="ET762" s="115">
        <f t="shared" si="461"/>
        <v>0</v>
      </c>
      <c r="EU762" s="115">
        <f t="shared" si="461"/>
        <v>0</v>
      </c>
      <c r="EV762" s="115">
        <f t="shared" si="461"/>
        <v>0</v>
      </c>
      <c r="EW762" s="115">
        <f t="shared" si="461"/>
        <v>0</v>
      </c>
      <c r="EX762" s="115">
        <f t="shared" si="461"/>
        <v>0</v>
      </c>
      <c r="EY762" s="115">
        <f t="shared" si="461"/>
        <v>0</v>
      </c>
      <c r="EZ762" s="115">
        <f t="shared" si="461"/>
        <v>0</v>
      </c>
      <c r="FA762" s="115">
        <f t="shared" si="461"/>
        <v>0</v>
      </c>
      <c r="FB762" s="115">
        <f t="shared" si="461"/>
        <v>0</v>
      </c>
      <c r="FC762" s="115">
        <f t="shared" si="461"/>
        <v>0</v>
      </c>
      <c r="FD762" s="115">
        <f t="shared" si="461"/>
        <v>0</v>
      </c>
      <c r="FE762" s="115">
        <f t="shared" si="461"/>
        <v>0</v>
      </c>
      <c r="FF762" s="115">
        <f t="shared" si="461"/>
        <v>0</v>
      </c>
      <c r="FG762" s="115">
        <f t="shared" si="461"/>
        <v>0</v>
      </c>
      <c r="FH762" s="115">
        <f t="shared" si="461"/>
        <v>0</v>
      </c>
      <c r="FI762" s="115">
        <f t="shared" ref="FI762:GI762" si="462">SUBTOTAL(9,FI754:FI761)</f>
        <v>0</v>
      </c>
      <c r="FJ762" s="115">
        <f t="shared" si="462"/>
        <v>0</v>
      </c>
      <c r="FK762" s="115">
        <f t="shared" si="462"/>
        <v>0</v>
      </c>
      <c r="FL762" s="115">
        <f t="shared" si="462"/>
        <v>0</v>
      </c>
      <c r="FM762" s="115">
        <f t="shared" si="462"/>
        <v>0</v>
      </c>
      <c r="FN762" s="115">
        <f t="shared" si="462"/>
        <v>0</v>
      </c>
      <c r="FO762" s="115">
        <f t="shared" si="462"/>
        <v>0</v>
      </c>
      <c r="FP762" s="115">
        <f t="shared" si="462"/>
        <v>0</v>
      </c>
      <c r="FQ762" s="115">
        <f t="shared" si="462"/>
        <v>0</v>
      </c>
      <c r="FR762" s="115">
        <f t="shared" si="462"/>
        <v>0</v>
      </c>
      <c r="FS762" s="115">
        <f t="shared" si="462"/>
        <v>0</v>
      </c>
      <c r="FT762" s="115">
        <f t="shared" si="462"/>
        <v>0</v>
      </c>
      <c r="FU762" s="115">
        <f t="shared" si="462"/>
        <v>0</v>
      </c>
      <c r="FV762" s="115">
        <f t="shared" si="462"/>
        <v>0</v>
      </c>
      <c r="FW762" s="115">
        <f t="shared" si="462"/>
        <v>0</v>
      </c>
      <c r="FX762" s="115">
        <f t="shared" si="462"/>
        <v>0</v>
      </c>
      <c r="FY762" s="115">
        <f t="shared" si="462"/>
        <v>0</v>
      </c>
      <c r="FZ762" s="115">
        <f t="shared" si="462"/>
        <v>0</v>
      </c>
      <c r="GA762" s="115">
        <f t="shared" si="462"/>
        <v>0</v>
      </c>
      <c r="GB762" s="115">
        <f t="shared" si="462"/>
        <v>0</v>
      </c>
      <c r="GC762" s="115">
        <f t="shared" si="462"/>
        <v>0</v>
      </c>
      <c r="GD762" s="115">
        <f t="shared" si="462"/>
        <v>0</v>
      </c>
      <c r="GE762" s="115">
        <f t="shared" si="462"/>
        <v>0</v>
      </c>
      <c r="GF762" s="115">
        <f t="shared" si="462"/>
        <v>0</v>
      </c>
      <c r="GG762" s="115">
        <f t="shared" si="462"/>
        <v>0</v>
      </c>
      <c r="GH762" s="115">
        <f t="shared" si="462"/>
        <v>0</v>
      </c>
      <c r="GI762" s="115">
        <f t="shared" si="462"/>
        <v>37486061.740000017</v>
      </c>
    </row>
    <row r="763" spans="1:191" ht="10.5" thickTop="1"/>
    <row r="764" spans="1:191" ht="11" thickBot="1">
      <c r="A764" s="10" t="s">
        <v>708</v>
      </c>
      <c r="B764" s="725" t="s">
        <v>721</v>
      </c>
      <c r="C764" s="725"/>
      <c r="D764" s="725"/>
      <c r="E764" s="115">
        <f t="shared" ref="E764:AJ764" si="463">SUBTOTAL(9,E726:E763)</f>
        <v>0</v>
      </c>
      <c r="F764" s="115">
        <f t="shared" si="463"/>
        <v>0</v>
      </c>
      <c r="G764" s="115">
        <f t="shared" si="463"/>
        <v>0</v>
      </c>
      <c r="H764" s="115">
        <f t="shared" si="463"/>
        <v>5090798.1599999992</v>
      </c>
      <c r="I764" s="115">
        <f t="shared" si="463"/>
        <v>92512370.810000002</v>
      </c>
      <c r="J764" s="115">
        <f t="shared" si="463"/>
        <v>0</v>
      </c>
      <c r="K764" s="115">
        <f t="shared" si="463"/>
        <v>0</v>
      </c>
      <c r="L764" s="115">
        <f t="shared" si="463"/>
        <v>0</v>
      </c>
      <c r="M764" s="115">
        <f t="shared" si="463"/>
        <v>0</v>
      </c>
      <c r="N764" s="115">
        <f t="shared" si="463"/>
        <v>0</v>
      </c>
      <c r="O764" s="115">
        <f t="shared" si="463"/>
        <v>0</v>
      </c>
      <c r="P764" s="115">
        <f t="shared" si="463"/>
        <v>0</v>
      </c>
      <c r="Q764" s="115">
        <f t="shared" si="463"/>
        <v>2231.27</v>
      </c>
      <c r="R764" s="115">
        <f t="shared" si="463"/>
        <v>0</v>
      </c>
      <c r="S764" s="115">
        <f t="shared" si="463"/>
        <v>6243259.9400000004</v>
      </c>
      <c r="T764" s="115">
        <f t="shared" si="463"/>
        <v>4650626.13</v>
      </c>
      <c r="U764" s="115">
        <f t="shared" si="463"/>
        <v>5920870.8300000001</v>
      </c>
      <c r="V764" s="115">
        <f t="shared" si="463"/>
        <v>5503989.8600000003</v>
      </c>
      <c r="W764" s="115">
        <f t="shared" si="463"/>
        <v>749325.61</v>
      </c>
      <c r="X764" s="115">
        <f t="shared" si="463"/>
        <v>17064439</v>
      </c>
      <c r="Y764" s="115">
        <f t="shared" si="463"/>
        <v>350608.21</v>
      </c>
      <c r="Z764" s="115">
        <f t="shared" si="463"/>
        <v>5640511.1299999999</v>
      </c>
      <c r="AA764" s="115">
        <f t="shared" si="463"/>
        <v>0</v>
      </c>
      <c r="AB764" s="115">
        <f t="shared" si="463"/>
        <v>1258588.28</v>
      </c>
      <c r="AC764" s="115">
        <f t="shared" si="463"/>
        <v>1123766.4500000002</v>
      </c>
      <c r="AD764" s="115">
        <f t="shared" si="463"/>
        <v>636139.41</v>
      </c>
      <c r="AE764" s="115">
        <f t="shared" si="463"/>
        <v>1099368.82</v>
      </c>
      <c r="AF764" s="115">
        <f t="shared" si="463"/>
        <v>4238340.7100000009</v>
      </c>
      <c r="AG764" s="115">
        <f t="shared" si="463"/>
        <v>1747172.38</v>
      </c>
      <c r="AH764" s="115">
        <f t="shared" si="463"/>
        <v>0</v>
      </c>
      <c r="AI764" s="115">
        <f t="shared" si="463"/>
        <v>134680.64000000001</v>
      </c>
      <c r="AJ764" s="115">
        <f t="shared" si="463"/>
        <v>0</v>
      </c>
      <c r="AK764" s="115">
        <f t="shared" ref="AK764:BP764" si="464">SUBTOTAL(9,AK726:AK763)</f>
        <v>1417658.38</v>
      </c>
      <c r="AL764" s="115">
        <f t="shared" si="464"/>
        <v>0</v>
      </c>
      <c r="AM764" s="115">
        <f t="shared" si="464"/>
        <v>3377843.44</v>
      </c>
      <c r="AN764" s="115">
        <f t="shared" si="464"/>
        <v>1080.9100000000001</v>
      </c>
      <c r="AO764" s="115">
        <f t="shared" si="464"/>
        <v>806153.68</v>
      </c>
      <c r="AP764" s="115">
        <f t="shared" si="464"/>
        <v>250055.41</v>
      </c>
      <c r="AQ764" s="115">
        <f t="shared" si="464"/>
        <v>0</v>
      </c>
      <c r="AR764" s="115">
        <f t="shared" si="464"/>
        <v>6042282.04</v>
      </c>
      <c r="AS764" s="115">
        <f t="shared" si="464"/>
        <v>9.7200000000000006</v>
      </c>
      <c r="AT764" s="115">
        <f t="shared" si="464"/>
        <v>3499456.42</v>
      </c>
      <c r="AU764" s="115">
        <f t="shared" si="464"/>
        <v>551181.29999999993</v>
      </c>
      <c r="AV764" s="115">
        <f t="shared" si="464"/>
        <v>0</v>
      </c>
      <c r="AW764" s="115">
        <f t="shared" si="464"/>
        <v>4417972.62</v>
      </c>
      <c r="AX764" s="115">
        <f t="shared" si="464"/>
        <v>0</v>
      </c>
      <c r="AY764" s="115">
        <f t="shared" si="464"/>
        <v>11066291.5</v>
      </c>
      <c r="AZ764" s="115">
        <f t="shared" si="464"/>
        <v>0</v>
      </c>
      <c r="BA764" s="115">
        <f t="shared" si="464"/>
        <v>405199.14</v>
      </c>
      <c r="BB764" s="115">
        <f t="shared" si="464"/>
        <v>14151547.270000001</v>
      </c>
      <c r="BC764" s="115">
        <f t="shared" si="464"/>
        <v>7123066.6500000004</v>
      </c>
      <c r="BD764" s="115">
        <f t="shared" si="464"/>
        <v>0</v>
      </c>
      <c r="BE764" s="115">
        <f t="shared" si="464"/>
        <v>57105.8</v>
      </c>
      <c r="BF764" s="115">
        <f t="shared" si="464"/>
        <v>3169668.55</v>
      </c>
      <c r="BG764" s="115">
        <f t="shared" si="464"/>
        <v>202756.73</v>
      </c>
      <c r="BH764" s="115">
        <f t="shared" si="464"/>
        <v>795183.74</v>
      </c>
      <c r="BI764" s="115">
        <f t="shared" si="464"/>
        <v>0</v>
      </c>
      <c r="BJ764" s="115">
        <f t="shared" si="464"/>
        <v>9437000.9499999993</v>
      </c>
      <c r="BK764" s="115">
        <f t="shared" si="464"/>
        <v>268361.11</v>
      </c>
      <c r="BL764" s="115">
        <f t="shared" si="464"/>
        <v>0</v>
      </c>
      <c r="BM764" s="115">
        <f t="shared" si="464"/>
        <v>57734.53</v>
      </c>
      <c r="BN764" s="115">
        <f t="shared" si="464"/>
        <v>0</v>
      </c>
      <c r="BO764" s="115">
        <f t="shared" si="464"/>
        <v>6041450.2000000002</v>
      </c>
      <c r="BP764" s="115">
        <f t="shared" si="464"/>
        <v>3321.38</v>
      </c>
      <c r="BQ764" s="115">
        <f t="shared" ref="BQ764:CV764" si="465">SUBTOTAL(9,BQ726:BQ763)</f>
        <v>983139.45</v>
      </c>
      <c r="BR764" s="115">
        <f t="shared" si="465"/>
        <v>0</v>
      </c>
      <c r="BS764" s="115">
        <f t="shared" si="465"/>
        <v>0</v>
      </c>
      <c r="BT764" s="115">
        <f t="shared" si="465"/>
        <v>0</v>
      </c>
      <c r="BU764" s="115">
        <f t="shared" si="465"/>
        <v>581663.5</v>
      </c>
      <c r="BV764" s="115">
        <f t="shared" si="465"/>
        <v>15665330.700000001</v>
      </c>
      <c r="BW764" s="115">
        <f t="shared" si="465"/>
        <v>0</v>
      </c>
      <c r="BX764" s="115">
        <f t="shared" si="465"/>
        <v>2802982.53</v>
      </c>
      <c r="BY764" s="115">
        <f t="shared" si="465"/>
        <v>332618.69</v>
      </c>
      <c r="BZ764" s="115">
        <f t="shared" si="465"/>
        <v>926217.43</v>
      </c>
      <c r="CA764" s="115">
        <f t="shared" si="465"/>
        <v>6333850.3700000001</v>
      </c>
      <c r="CB764" s="115">
        <f t="shared" si="465"/>
        <v>6963061.8900000006</v>
      </c>
      <c r="CC764" s="115">
        <f t="shared" si="465"/>
        <v>2651306.2599999998</v>
      </c>
      <c r="CD764" s="115">
        <f t="shared" si="465"/>
        <v>4815971.5</v>
      </c>
      <c r="CE764" s="115">
        <f t="shared" si="465"/>
        <v>263758.36</v>
      </c>
      <c r="CF764" s="115">
        <f t="shared" si="465"/>
        <v>0</v>
      </c>
      <c r="CG764" s="115">
        <f t="shared" si="465"/>
        <v>60640.63</v>
      </c>
      <c r="CH764" s="115">
        <f t="shared" si="465"/>
        <v>0</v>
      </c>
      <c r="CI764" s="115">
        <f t="shared" si="465"/>
        <v>0</v>
      </c>
      <c r="CJ764" s="115">
        <f t="shared" si="465"/>
        <v>120322.86</v>
      </c>
      <c r="CK764" s="115">
        <f t="shared" si="465"/>
        <v>346002.65</v>
      </c>
      <c r="CL764" s="115">
        <f t="shared" si="465"/>
        <v>0</v>
      </c>
      <c r="CM764" s="115">
        <f t="shared" si="465"/>
        <v>0</v>
      </c>
      <c r="CN764" s="115">
        <f t="shared" si="465"/>
        <v>0</v>
      </c>
      <c r="CO764" s="115">
        <f t="shared" si="465"/>
        <v>167439.41</v>
      </c>
      <c r="CP764" s="115">
        <f t="shared" si="465"/>
        <v>4623561.12</v>
      </c>
      <c r="CQ764" s="115">
        <f t="shared" si="465"/>
        <v>1209815.22</v>
      </c>
      <c r="CR764" s="115">
        <f t="shared" si="465"/>
        <v>311046.28000000003</v>
      </c>
      <c r="CS764" s="115">
        <f t="shared" si="465"/>
        <v>0</v>
      </c>
      <c r="CT764" s="115">
        <f t="shared" si="465"/>
        <v>0</v>
      </c>
      <c r="CU764" s="115">
        <f t="shared" si="465"/>
        <v>0</v>
      </c>
      <c r="CV764" s="115">
        <f t="shared" si="465"/>
        <v>0</v>
      </c>
      <c r="CW764" s="115">
        <f t="shared" ref="CW764:EB764" si="466">SUBTOTAL(9,CW726:CW763)</f>
        <v>0</v>
      </c>
      <c r="CX764" s="115">
        <f t="shared" si="466"/>
        <v>435351.03999999998</v>
      </c>
      <c r="CY764" s="115">
        <f t="shared" si="466"/>
        <v>223248.04</v>
      </c>
      <c r="CZ764" s="115">
        <f t="shared" si="466"/>
        <v>1652723.48</v>
      </c>
      <c r="DA764" s="115">
        <f t="shared" si="466"/>
        <v>2007250.28</v>
      </c>
      <c r="DB764" s="115">
        <f t="shared" si="466"/>
        <v>202760.3</v>
      </c>
      <c r="DC764" s="115">
        <f t="shared" si="466"/>
        <v>714539.37</v>
      </c>
      <c r="DD764" s="115">
        <f t="shared" si="466"/>
        <v>494334.75000000012</v>
      </c>
      <c r="DE764" s="115">
        <f t="shared" si="466"/>
        <v>0</v>
      </c>
      <c r="DF764" s="115">
        <f t="shared" si="466"/>
        <v>227326.78</v>
      </c>
      <c r="DG764" s="115">
        <f t="shared" si="466"/>
        <v>18957632.23</v>
      </c>
      <c r="DH764" s="115">
        <f t="shared" si="466"/>
        <v>6122303.5800000001</v>
      </c>
      <c r="DI764" s="115">
        <f t="shared" si="466"/>
        <v>39588.019999999997</v>
      </c>
      <c r="DJ764" s="115">
        <f t="shared" si="466"/>
        <v>4041312.9899999998</v>
      </c>
      <c r="DK764" s="115">
        <f t="shared" si="466"/>
        <v>66277.13</v>
      </c>
      <c r="DL764" s="115">
        <f t="shared" si="466"/>
        <v>0</v>
      </c>
      <c r="DM764" s="115">
        <f t="shared" si="466"/>
        <v>37468832.920000002</v>
      </c>
      <c r="DN764" s="115">
        <f t="shared" si="466"/>
        <v>511231.34</v>
      </c>
      <c r="DO764" s="115">
        <f t="shared" si="466"/>
        <v>0</v>
      </c>
      <c r="DP764" s="115">
        <f t="shared" si="466"/>
        <v>1739628.9400000002</v>
      </c>
      <c r="DQ764" s="115">
        <f t="shared" si="466"/>
        <v>0</v>
      </c>
      <c r="DR764" s="115">
        <f t="shared" si="466"/>
        <v>1376721.84</v>
      </c>
      <c r="DS764" s="115">
        <f t="shared" si="466"/>
        <v>0</v>
      </c>
      <c r="DT764" s="115">
        <f t="shared" si="466"/>
        <v>0</v>
      </c>
      <c r="DU764" s="115">
        <f t="shared" si="466"/>
        <v>0</v>
      </c>
      <c r="DV764" s="115">
        <f t="shared" si="466"/>
        <v>274427.21000000002</v>
      </c>
      <c r="DW764" s="115">
        <f t="shared" si="466"/>
        <v>0</v>
      </c>
      <c r="DX764" s="115">
        <f t="shared" si="466"/>
        <v>0</v>
      </c>
      <c r="DY764" s="115">
        <f t="shared" si="466"/>
        <v>3463359.79</v>
      </c>
      <c r="DZ764" s="115">
        <f t="shared" si="466"/>
        <v>0</v>
      </c>
      <c r="EA764" s="115">
        <f t="shared" si="466"/>
        <v>0</v>
      </c>
      <c r="EB764" s="115">
        <f t="shared" si="466"/>
        <v>0</v>
      </c>
      <c r="EC764" s="115">
        <f t="shared" ref="EC764:FH764" si="467">SUBTOTAL(9,EC726:EC763)</f>
        <v>577520.77</v>
      </c>
      <c r="ED764" s="115">
        <f t="shared" si="467"/>
        <v>0</v>
      </c>
      <c r="EE764" s="115">
        <f t="shared" si="467"/>
        <v>623601.23</v>
      </c>
      <c r="EF764" s="115">
        <f t="shared" si="467"/>
        <v>0</v>
      </c>
      <c r="EG764" s="115">
        <f t="shared" si="467"/>
        <v>0</v>
      </c>
      <c r="EH764" s="115">
        <f t="shared" si="467"/>
        <v>0</v>
      </c>
      <c r="EI764" s="115">
        <f t="shared" si="467"/>
        <v>1817243.0399999998</v>
      </c>
      <c r="EJ764" s="115">
        <f t="shared" si="467"/>
        <v>768516.20000000007</v>
      </c>
      <c r="EK764" s="115">
        <f t="shared" si="467"/>
        <v>865078.24000000011</v>
      </c>
      <c r="EL764" s="115">
        <f t="shared" si="467"/>
        <v>0</v>
      </c>
      <c r="EM764" s="115">
        <f t="shared" si="467"/>
        <v>354472.11</v>
      </c>
      <c r="EN764" s="115">
        <f t="shared" si="467"/>
        <v>111869.64</v>
      </c>
      <c r="EO764" s="115">
        <f t="shared" si="467"/>
        <v>0</v>
      </c>
      <c r="EP764" s="115">
        <f t="shared" si="467"/>
        <v>2014577.79</v>
      </c>
      <c r="EQ764" s="115">
        <f t="shared" si="467"/>
        <v>6384.13</v>
      </c>
      <c r="ER764" s="115">
        <f t="shared" si="467"/>
        <v>0</v>
      </c>
      <c r="ES764" s="115">
        <f t="shared" si="467"/>
        <v>0</v>
      </c>
      <c r="ET764" s="115">
        <f t="shared" si="467"/>
        <v>0</v>
      </c>
      <c r="EU764" s="115">
        <f t="shared" si="467"/>
        <v>0</v>
      </c>
      <c r="EV764" s="115">
        <f t="shared" si="467"/>
        <v>0</v>
      </c>
      <c r="EW764" s="115">
        <f t="shared" si="467"/>
        <v>0</v>
      </c>
      <c r="EX764" s="115">
        <f t="shared" si="467"/>
        <v>0</v>
      </c>
      <c r="EY764" s="115">
        <f t="shared" si="467"/>
        <v>0</v>
      </c>
      <c r="EZ764" s="115">
        <f t="shared" si="467"/>
        <v>0</v>
      </c>
      <c r="FA764" s="115">
        <f t="shared" si="467"/>
        <v>0</v>
      </c>
      <c r="FB764" s="115">
        <f t="shared" si="467"/>
        <v>0</v>
      </c>
      <c r="FC764" s="115">
        <f t="shared" si="467"/>
        <v>0</v>
      </c>
      <c r="FD764" s="115">
        <f t="shared" si="467"/>
        <v>0</v>
      </c>
      <c r="FE764" s="115">
        <f t="shared" si="467"/>
        <v>0</v>
      </c>
      <c r="FF764" s="115">
        <f t="shared" si="467"/>
        <v>0</v>
      </c>
      <c r="FG764" s="115">
        <f t="shared" si="467"/>
        <v>0</v>
      </c>
      <c r="FH764" s="115">
        <f t="shared" si="467"/>
        <v>0</v>
      </c>
      <c r="FI764" s="115">
        <f t="shared" ref="FI764:GI764" si="468">SUBTOTAL(9,FI726:FI763)</f>
        <v>0</v>
      </c>
      <c r="FJ764" s="115">
        <f t="shared" si="468"/>
        <v>0</v>
      </c>
      <c r="FK764" s="115">
        <f t="shared" si="468"/>
        <v>0</v>
      </c>
      <c r="FL764" s="115">
        <f t="shared" si="468"/>
        <v>0</v>
      </c>
      <c r="FM764" s="115">
        <f t="shared" si="468"/>
        <v>0</v>
      </c>
      <c r="FN764" s="115">
        <f t="shared" si="468"/>
        <v>0</v>
      </c>
      <c r="FO764" s="115">
        <f t="shared" si="468"/>
        <v>0</v>
      </c>
      <c r="FP764" s="115">
        <f t="shared" si="468"/>
        <v>0</v>
      </c>
      <c r="FQ764" s="115">
        <f t="shared" si="468"/>
        <v>0</v>
      </c>
      <c r="FR764" s="115">
        <f t="shared" si="468"/>
        <v>0</v>
      </c>
      <c r="FS764" s="115">
        <f t="shared" si="468"/>
        <v>0</v>
      </c>
      <c r="FT764" s="115">
        <f t="shared" si="468"/>
        <v>0</v>
      </c>
      <c r="FU764" s="115">
        <f t="shared" si="468"/>
        <v>0</v>
      </c>
      <c r="FV764" s="115">
        <f t="shared" si="468"/>
        <v>0</v>
      </c>
      <c r="FW764" s="115">
        <f t="shared" si="468"/>
        <v>0</v>
      </c>
      <c r="FX764" s="115">
        <f t="shared" si="468"/>
        <v>0</v>
      </c>
      <c r="FY764" s="115">
        <f t="shared" si="468"/>
        <v>0</v>
      </c>
      <c r="FZ764" s="115">
        <f t="shared" si="468"/>
        <v>0</v>
      </c>
      <c r="GA764" s="115">
        <f t="shared" si="468"/>
        <v>0</v>
      </c>
      <c r="GB764" s="115">
        <f t="shared" si="468"/>
        <v>0</v>
      </c>
      <c r="GC764" s="115">
        <f t="shared" si="468"/>
        <v>0</v>
      </c>
      <c r="GD764" s="115">
        <f t="shared" si="468"/>
        <v>0</v>
      </c>
      <c r="GE764" s="115">
        <f t="shared" si="468"/>
        <v>0</v>
      </c>
      <c r="GF764" s="115">
        <f t="shared" si="468"/>
        <v>0</v>
      </c>
      <c r="GG764" s="115">
        <f t="shared" si="468"/>
        <v>0</v>
      </c>
      <c r="GH764" s="115">
        <f t="shared" si="468"/>
        <v>0</v>
      </c>
      <c r="GI764" s="115">
        <f t="shared" si="468"/>
        <v>363426311.14000005</v>
      </c>
    </row>
    <row r="765" spans="1:191" ht="10.5" thickTop="1">
      <c r="A765" s="12" t="s">
        <v>0</v>
      </c>
      <c r="B765" s="12" t="s">
        <v>0</v>
      </c>
      <c r="C765" s="12" t="s">
        <v>0</v>
      </c>
      <c r="D765" s="12" t="s">
        <v>0</v>
      </c>
      <c r="E765" s="118" t="s">
        <v>0</v>
      </c>
      <c r="F765" s="118" t="s">
        <v>0</v>
      </c>
      <c r="G765" s="118" t="s">
        <v>0</v>
      </c>
      <c r="H765" s="118" t="s">
        <v>0</v>
      </c>
      <c r="I765" s="118" t="s">
        <v>0</v>
      </c>
      <c r="J765" s="118" t="s">
        <v>0</v>
      </c>
      <c r="K765" s="118" t="s">
        <v>0</v>
      </c>
      <c r="L765" s="118" t="s">
        <v>0</v>
      </c>
      <c r="M765" s="118" t="s">
        <v>0</v>
      </c>
      <c r="N765" s="118" t="s">
        <v>0</v>
      </c>
      <c r="O765" s="118" t="s">
        <v>0</v>
      </c>
      <c r="P765" s="118" t="s">
        <v>0</v>
      </c>
      <c r="Q765" s="118" t="s">
        <v>0</v>
      </c>
      <c r="R765" s="118" t="s">
        <v>0</v>
      </c>
      <c r="S765" s="118" t="s">
        <v>0</v>
      </c>
      <c r="T765" s="118" t="s">
        <v>0</v>
      </c>
      <c r="U765" s="118" t="s">
        <v>0</v>
      </c>
      <c r="V765" s="118" t="s">
        <v>0</v>
      </c>
      <c r="W765" s="118" t="s">
        <v>0</v>
      </c>
      <c r="X765" s="118" t="s">
        <v>0</v>
      </c>
      <c r="Y765" s="118" t="s">
        <v>0</v>
      </c>
      <c r="Z765" s="118" t="s">
        <v>0</v>
      </c>
      <c r="AA765" s="118" t="s">
        <v>0</v>
      </c>
      <c r="AB765" s="118" t="s">
        <v>0</v>
      </c>
      <c r="AC765" s="118" t="s">
        <v>0</v>
      </c>
      <c r="AD765" s="118" t="s">
        <v>0</v>
      </c>
      <c r="AE765" s="118" t="s">
        <v>0</v>
      </c>
      <c r="AF765" s="118" t="s">
        <v>0</v>
      </c>
      <c r="AG765" s="118" t="s">
        <v>0</v>
      </c>
      <c r="AH765" s="118" t="s">
        <v>0</v>
      </c>
      <c r="AI765" s="118" t="s">
        <v>0</v>
      </c>
      <c r="AJ765" s="118" t="s">
        <v>0</v>
      </c>
      <c r="AK765" s="118" t="s">
        <v>0</v>
      </c>
      <c r="AL765" s="118" t="s">
        <v>0</v>
      </c>
      <c r="AM765" s="118" t="s">
        <v>0</v>
      </c>
      <c r="AN765" s="118" t="s">
        <v>0</v>
      </c>
      <c r="AO765" s="118" t="s">
        <v>0</v>
      </c>
      <c r="AP765" s="118" t="s">
        <v>0</v>
      </c>
      <c r="AQ765" s="118" t="s">
        <v>0</v>
      </c>
      <c r="AR765" s="118" t="s">
        <v>0</v>
      </c>
      <c r="AS765" s="118" t="s">
        <v>0</v>
      </c>
      <c r="AT765" s="118" t="s">
        <v>0</v>
      </c>
      <c r="AU765" s="118" t="s">
        <v>0</v>
      </c>
      <c r="AV765" s="118" t="s">
        <v>0</v>
      </c>
      <c r="AW765" s="118" t="s">
        <v>0</v>
      </c>
      <c r="AX765" s="118" t="s">
        <v>0</v>
      </c>
      <c r="AY765" s="118" t="s">
        <v>0</v>
      </c>
      <c r="AZ765" s="118" t="s">
        <v>0</v>
      </c>
      <c r="BA765" s="118" t="s">
        <v>0</v>
      </c>
      <c r="BB765" s="118" t="s">
        <v>0</v>
      </c>
      <c r="BC765" s="118" t="s">
        <v>0</v>
      </c>
      <c r="BD765" s="118" t="s">
        <v>0</v>
      </c>
      <c r="BE765" s="118" t="s">
        <v>0</v>
      </c>
      <c r="BF765" s="118" t="s">
        <v>0</v>
      </c>
      <c r="BG765" s="118" t="s">
        <v>0</v>
      </c>
      <c r="BH765" s="118" t="s">
        <v>0</v>
      </c>
      <c r="BI765" s="118" t="s">
        <v>0</v>
      </c>
      <c r="BJ765" s="118" t="s">
        <v>0</v>
      </c>
      <c r="BK765" s="118" t="s">
        <v>0</v>
      </c>
      <c r="BL765" s="118" t="s">
        <v>0</v>
      </c>
      <c r="BM765" s="118" t="s">
        <v>0</v>
      </c>
      <c r="BN765" s="118" t="s">
        <v>0</v>
      </c>
      <c r="BO765" s="118" t="s">
        <v>0</v>
      </c>
      <c r="BP765" s="118" t="s">
        <v>0</v>
      </c>
      <c r="BQ765" s="118" t="s">
        <v>0</v>
      </c>
      <c r="BR765" s="118" t="s">
        <v>0</v>
      </c>
      <c r="BS765" s="118" t="s">
        <v>0</v>
      </c>
      <c r="BT765" s="118" t="s">
        <v>0</v>
      </c>
      <c r="BU765" s="118" t="s">
        <v>0</v>
      </c>
      <c r="BV765" s="118" t="s">
        <v>0</v>
      </c>
      <c r="BW765" s="118" t="s">
        <v>0</v>
      </c>
      <c r="BX765" s="118" t="s">
        <v>0</v>
      </c>
      <c r="BY765" s="118" t="s">
        <v>0</v>
      </c>
      <c r="BZ765" s="118" t="s">
        <v>0</v>
      </c>
      <c r="CA765" s="118" t="s">
        <v>0</v>
      </c>
      <c r="CB765" s="118" t="s">
        <v>0</v>
      </c>
      <c r="CC765" s="118" t="s">
        <v>0</v>
      </c>
      <c r="CD765" s="118" t="s">
        <v>0</v>
      </c>
      <c r="CE765" s="118" t="s">
        <v>0</v>
      </c>
      <c r="CF765" s="118" t="s">
        <v>0</v>
      </c>
      <c r="CG765" s="118" t="s">
        <v>0</v>
      </c>
      <c r="CH765" s="118" t="s">
        <v>0</v>
      </c>
      <c r="CI765" s="118" t="s">
        <v>0</v>
      </c>
      <c r="CJ765" s="118" t="s">
        <v>0</v>
      </c>
      <c r="CK765" s="118" t="s">
        <v>0</v>
      </c>
      <c r="CL765" s="118" t="s">
        <v>0</v>
      </c>
      <c r="CM765" s="118" t="s">
        <v>0</v>
      </c>
      <c r="CN765" s="118" t="s">
        <v>0</v>
      </c>
      <c r="CO765" s="118" t="s">
        <v>0</v>
      </c>
      <c r="CP765" s="118" t="s">
        <v>0</v>
      </c>
      <c r="CQ765" s="118" t="s">
        <v>0</v>
      </c>
      <c r="CR765" s="118" t="s">
        <v>0</v>
      </c>
      <c r="CS765" s="118" t="s">
        <v>0</v>
      </c>
      <c r="CT765" s="118" t="s">
        <v>0</v>
      </c>
      <c r="CU765" s="118" t="s">
        <v>0</v>
      </c>
      <c r="CV765" s="118" t="s">
        <v>0</v>
      </c>
      <c r="CW765" s="118" t="s">
        <v>0</v>
      </c>
      <c r="CX765" s="118" t="s">
        <v>0</v>
      </c>
      <c r="CY765" s="118" t="s">
        <v>0</v>
      </c>
      <c r="CZ765" s="118" t="s">
        <v>0</v>
      </c>
      <c r="DA765" s="118" t="s">
        <v>0</v>
      </c>
      <c r="DB765" s="118" t="s">
        <v>0</v>
      </c>
      <c r="DC765" s="118" t="s">
        <v>0</v>
      </c>
      <c r="DD765" s="118" t="s">
        <v>0</v>
      </c>
      <c r="DE765" s="118" t="s">
        <v>0</v>
      </c>
      <c r="DF765" s="118" t="s">
        <v>0</v>
      </c>
      <c r="DG765" s="118" t="s">
        <v>0</v>
      </c>
      <c r="DH765" s="118" t="s">
        <v>0</v>
      </c>
      <c r="DI765" s="118" t="s">
        <v>0</v>
      </c>
      <c r="DJ765" s="118" t="s">
        <v>0</v>
      </c>
      <c r="DK765" s="118" t="s">
        <v>0</v>
      </c>
      <c r="DL765" s="118" t="s">
        <v>0</v>
      </c>
      <c r="DM765" s="118" t="s">
        <v>0</v>
      </c>
      <c r="DN765" s="118" t="s">
        <v>0</v>
      </c>
      <c r="DO765" s="118" t="s">
        <v>0</v>
      </c>
      <c r="DP765" s="118" t="s">
        <v>0</v>
      </c>
      <c r="DQ765" s="118" t="s">
        <v>0</v>
      </c>
      <c r="DR765" s="118" t="s">
        <v>0</v>
      </c>
      <c r="DS765" s="118" t="s">
        <v>0</v>
      </c>
      <c r="DT765" s="118" t="s">
        <v>0</v>
      </c>
      <c r="DU765" s="118" t="s">
        <v>0</v>
      </c>
      <c r="DV765" s="118" t="s">
        <v>0</v>
      </c>
      <c r="DW765" s="118" t="s">
        <v>0</v>
      </c>
      <c r="DX765" s="118" t="s">
        <v>0</v>
      </c>
      <c r="DY765" s="118" t="s">
        <v>0</v>
      </c>
      <c r="DZ765" s="118" t="s">
        <v>0</v>
      </c>
      <c r="EA765" s="118" t="s">
        <v>0</v>
      </c>
      <c r="EB765" s="118" t="s">
        <v>0</v>
      </c>
      <c r="EC765" s="118" t="s">
        <v>0</v>
      </c>
      <c r="ED765" s="118" t="s">
        <v>0</v>
      </c>
      <c r="EE765" s="118" t="s">
        <v>0</v>
      </c>
      <c r="EF765" s="118" t="s">
        <v>0</v>
      </c>
      <c r="EG765" s="118" t="s">
        <v>0</v>
      </c>
      <c r="EH765" s="118" t="s">
        <v>0</v>
      </c>
      <c r="EI765" s="118" t="s">
        <v>0</v>
      </c>
      <c r="EJ765" s="118" t="s">
        <v>0</v>
      </c>
      <c r="EK765" s="118" t="s">
        <v>0</v>
      </c>
      <c r="EL765" s="118" t="s">
        <v>0</v>
      </c>
      <c r="EM765" s="118" t="s">
        <v>0</v>
      </c>
      <c r="EN765" s="118" t="s">
        <v>0</v>
      </c>
      <c r="EO765" s="118" t="s">
        <v>0</v>
      </c>
      <c r="EP765" s="118" t="s">
        <v>0</v>
      </c>
      <c r="EQ765" s="118" t="s">
        <v>0</v>
      </c>
      <c r="ER765" s="118" t="s">
        <v>0</v>
      </c>
      <c r="ES765" s="118" t="s">
        <v>0</v>
      </c>
      <c r="ET765" s="118" t="s">
        <v>0</v>
      </c>
      <c r="EU765" s="118" t="s">
        <v>0</v>
      </c>
      <c r="EV765" s="118" t="s">
        <v>0</v>
      </c>
      <c r="EW765" s="118" t="s">
        <v>0</v>
      </c>
      <c r="EX765" s="118" t="s">
        <v>0</v>
      </c>
      <c r="EY765" s="118" t="s">
        <v>0</v>
      </c>
      <c r="EZ765" s="118" t="s">
        <v>0</v>
      </c>
      <c r="FA765" s="118" t="s">
        <v>0</v>
      </c>
      <c r="FB765" s="118" t="s">
        <v>0</v>
      </c>
      <c r="FC765" s="118" t="s">
        <v>0</v>
      </c>
      <c r="FD765" s="118" t="s">
        <v>0</v>
      </c>
      <c r="FE765" s="118" t="s">
        <v>0</v>
      </c>
      <c r="FF765" s="118" t="s">
        <v>0</v>
      </c>
      <c r="FG765" s="118" t="s">
        <v>0</v>
      </c>
      <c r="FH765" s="118" t="s">
        <v>0</v>
      </c>
      <c r="FI765" s="118" t="s">
        <v>0</v>
      </c>
      <c r="FJ765" s="118" t="s">
        <v>0</v>
      </c>
      <c r="FK765" s="118" t="s">
        <v>0</v>
      </c>
      <c r="FL765" s="118" t="s">
        <v>0</v>
      </c>
      <c r="FM765" s="118" t="s">
        <v>0</v>
      </c>
      <c r="FN765" s="118" t="s">
        <v>0</v>
      </c>
      <c r="FO765" s="118" t="s">
        <v>0</v>
      </c>
      <c r="FP765" s="118" t="s">
        <v>0</v>
      </c>
      <c r="FQ765" s="118" t="s">
        <v>0</v>
      </c>
      <c r="FR765" s="118" t="s">
        <v>0</v>
      </c>
      <c r="FS765" s="118" t="s">
        <v>0</v>
      </c>
      <c r="FT765" s="118" t="s">
        <v>0</v>
      </c>
      <c r="FU765" s="118" t="s">
        <v>0</v>
      </c>
      <c r="FV765" s="118" t="s">
        <v>0</v>
      </c>
      <c r="FW765" s="118" t="s">
        <v>0</v>
      </c>
      <c r="FX765" s="118" t="s">
        <v>0</v>
      </c>
      <c r="FY765" s="118" t="s">
        <v>0</v>
      </c>
      <c r="FZ765" s="118" t="s">
        <v>0</v>
      </c>
      <c r="GA765" s="118" t="s">
        <v>0</v>
      </c>
      <c r="GB765" s="118" t="s">
        <v>0</v>
      </c>
      <c r="GC765" s="118" t="s">
        <v>0</v>
      </c>
      <c r="GD765" s="118" t="s">
        <v>0</v>
      </c>
      <c r="GE765" s="118" t="s">
        <v>0</v>
      </c>
      <c r="GF765" s="118" t="s">
        <v>0</v>
      </c>
      <c r="GG765" s="118" t="s">
        <v>0</v>
      </c>
      <c r="GH765" s="118" t="s">
        <v>0</v>
      </c>
      <c r="GI765" s="118" t="s">
        <v>0</v>
      </c>
    </row>
    <row r="766" spans="1:191" ht="11" thickBot="1">
      <c r="A766" s="725" t="s">
        <v>722</v>
      </c>
      <c r="B766" s="725"/>
      <c r="C766" s="725"/>
      <c r="D766" s="725"/>
      <c r="E766" s="115">
        <f t="shared" ref="E766:AJ766" si="469">SUBTOTAL(9,E4:E765)</f>
        <v>1671615.77</v>
      </c>
      <c r="F766" s="115">
        <f t="shared" si="469"/>
        <v>3992895.2300000004</v>
      </c>
      <c r="G766" s="115">
        <f t="shared" si="469"/>
        <v>3562532.9500000007</v>
      </c>
      <c r="H766" s="115">
        <f t="shared" si="469"/>
        <v>63982876.410000004</v>
      </c>
      <c r="I766" s="115">
        <f t="shared" si="469"/>
        <v>1060451216.4399999</v>
      </c>
      <c r="J766" s="115">
        <f t="shared" si="469"/>
        <v>4693273.5200000005</v>
      </c>
      <c r="K766" s="115">
        <f t="shared" si="469"/>
        <v>3006847.51</v>
      </c>
      <c r="L766" s="115">
        <f t="shared" si="469"/>
        <v>2312592.1999999997</v>
      </c>
      <c r="M766" s="115">
        <f t="shared" si="469"/>
        <v>2289122.7800000003</v>
      </c>
      <c r="N766" s="115">
        <f t="shared" si="469"/>
        <v>4304939.0599999996</v>
      </c>
      <c r="O766" s="115">
        <f t="shared" si="469"/>
        <v>3231402.0900000012</v>
      </c>
      <c r="P766" s="115">
        <f t="shared" si="469"/>
        <v>1352444.9000000001</v>
      </c>
      <c r="Q766" s="115">
        <f t="shared" si="469"/>
        <v>48057609.809999987</v>
      </c>
      <c r="R766" s="115">
        <f t="shared" si="469"/>
        <v>3969516.6</v>
      </c>
      <c r="S766" s="115">
        <f t="shared" si="469"/>
        <v>33438161.280000005</v>
      </c>
      <c r="T766" s="115">
        <f t="shared" si="469"/>
        <v>45970876.550000004</v>
      </c>
      <c r="U766" s="115">
        <f t="shared" si="469"/>
        <v>46545023.400000028</v>
      </c>
      <c r="V766" s="115">
        <f t="shared" si="469"/>
        <v>38191474.440000013</v>
      </c>
      <c r="W766" s="115">
        <f t="shared" si="469"/>
        <v>8292981.2899999963</v>
      </c>
      <c r="X766" s="115">
        <f t="shared" si="469"/>
        <v>97703768.099999994</v>
      </c>
      <c r="Y766" s="115">
        <f t="shared" si="469"/>
        <v>3057439.7099999995</v>
      </c>
      <c r="Z766" s="115">
        <f t="shared" si="469"/>
        <v>83370578.629999951</v>
      </c>
      <c r="AA766" s="115">
        <f t="shared" si="469"/>
        <v>2723284.3399999994</v>
      </c>
      <c r="AB766" s="115">
        <f t="shared" si="469"/>
        <v>8680353.3400000017</v>
      </c>
      <c r="AC766" s="115">
        <f t="shared" si="469"/>
        <v>8057961.8200000012</v>
      </c>
      <c r="AD766" s="115">
        <f t="shared" si="469"/>
        <v>11297383.819999998</v>
      </c>
      <c r="AE766" s="115">
        <f t="shared" si="469"/>
        <v>6377138.0799999991</v>
      </c>
      <c r="AF766" s="115">
        <f t="shared" si="469"/>
        <v>84408002.50999999</v>
      </c>
      <c r="AG766" s="115">
        <f t="shared" si="469"/>
        <v>22490323.839999996</v>
      </c>
      <c r="AH766" s="115">
        <f t="shared" si="469"/>
        <v>2288577.6999999997</v>
      </c>
      <c r="AI766" s="115">
        <f t="shared" si="469"/>
        <v>2400028.34</v>
      </c>
      <c r="AJ766" s="115">
        <f t="shared" si="469"/>
        <v>6582641.830000001</v>
      </c>
      <c r="AK766" s="115">
        <f t="shared" ref="AK766:BP766" si="470">SUBTOTAL(9,AK4:AK765)</f>
        <v>12485282.910000002</v>
      </c>
      <c r="AL766" s="115">
        <f t="shared" si="470"/>
        <v>573782.03</v>
      </c>
      <c r="AM766" s="115">
        <f t="shared" si="470"/>
        <v>57216988.880000003</v>
      </c>
      <c r="AN766" s="115">
        <f t="shared" si="470"/>
        <v>2608898.7800000012</v>
      </c>
      <c r="AO766" s="115">
        <f t="shared" si="470"/>
        <v>13600585.150000002</v>
      </c>
      <c r="AP766" s="115">
        <f t="shared" si="470"/>
        <v>3840236.5899999985</v>
      </c>
      <c r="AQ766" s="115">
        <f t="shared" si="470"/>
        <v>620996.4</v>
      </c>
      <c r="AR766" s="115">
        <f t="shared" si="470"/>
        <v>16397604.68</v>
      </c>
      <c r="AS766" s="115">
        <f t="shared" si="470"/>
        <v>2829988.7099999995</v>
      </c>
      <c r="AT766" s="115">
        <f t="shared" si="470"/>
        <v>44435469.390000008</v>
      </c>
      <c r="AU766" s="115">
        <f t="shared" si="470"/>
        <v>9050173.6500000004</v>
      </c>
      <c r="AV766" s="115">
        <f t="shared" si="470"/>
        <v>3423617.4300000006</v>
      </c>
      <c r="AW766" s="115">
        <f t="shared" si="470"/>
        <v>23504865</v>
      </c>
      <c r="AX766" s="115">
        <f t="shared" si="470"/>
        <v>3103241.94</v>
      </c>
      <c r="AY766" s="115">
        <f t="shared" si="470"/>
        <v>123291500.03999998</v>
      </c>
      <c r="AZ766" s="115">
        <f t="shared" si="470"/>
        <v>3409031.4699999983</v>
      </c>
      <c r="BA766" s="115">
        <f t="shared" si="470"/>
        <v>4779582.0799999982</v>
      </c>
      <c r="BB766" s="115">
        <f t="shared" si="470"/>
        <v>164210557.77999994</v>
      </c>
      <c r="BC766" s="115">
        <f t="shared" si="470"/>
        <v>152417609.82999998</v>
      </c>
      <c r="BD766" s="115">
        <f t="shared" si="470"/>
        <v>2255771.0599999996</v>
      </c>
      <c r="BE766" s="115">
        <f t="shared" si="470"/>
        <v>2610530.7600000002</v>
      </c>
      <c r="BF766" s="115">
        <f t="shared" si="470"/>
        <v>44255605.549999997</v>
      </c>
      <c r="BG766" s="115">
        <f t="shared" si="470"/>
        <v>6620585.919999999</v>
      </c>
      <c r="BH766" s="115">
        <f t="shared" si="470"/>
        <v>15626335.599999996</v>
      </c>
      <c r="BI766" s="115">
        <f t="shared" si="470"/>
        <v>2557140.5500000003</v>
      </c>
      <c r="BJ766" s="115">
        <f t="shared" si="470"/>
        <v>102774055.84</v>
      </c>
      <c r="BK766" s="115">
        <f t="shared" si="470"/>
        <v>3458926.5800000005</v>
      </c>
      <c r="BL766" s="115">
        <f t="shared" si="470"/>
        <v>4429534.0900000008</v>
      </c>
      <c r="BM766" s="115">
        <f t="shared" si="470"/>
        <v>2129455.1300000004</v>
      </c>
      <c r="BN766" s="115">
        <f t="shared" si="470"/>
        <v>1756459.3100000003</v>
      </c>
      <c r="BO766" s="115">
        <f t="shared" si="470"/>
        <v>14506297.100000001</v>
      </c>
      <c r="BP766" s="115">
        <f t="shared" si="470"/>
        <v>4623868.84</v>
      </c>
      <c r="BQ766" s="115">
        <f t="shared" ref="BQ766:CV766" si="471">SUBTOTAL(9,BQ4:BQ765)</f>
        <v>6728427.7200000016</v>
      </c>
      <c r="BR766" s="115">
        <f t="shared" si="471"/>
        <v>1817104.5299999998</v>
      </c>
      <c r="BS766" s="115">
        <f t="shared" si="471"/>
        <v>5503180.6200000001</v>
      </c>
      <c r="BT766" s="115">
        <f t="shared" si="471"/>
        <v>1305352.9699999997</v>
      </c>
      <c r="BU766" s="115">
        <f t="shared" si="471"/>
        <v>2955945.7300000004</v>
      </c>
      <c r="BV766" s="115">
        <f t="shared" si="471"/>
        <v>280150291.0200001</v>
      </c>
      <c r="BW766" s="115">
        <f t="shared" si="471"/>
        <v>2149694.79</v>
      </c>
      <c r="BX766" s="115">
        <f t="shared" si="471"/>
        <v>23707195.68</v>
      </c>
      <c r="BY766" s="115">
        <f t="shared" si="471"/>
        <v>4506652.1999999993</v>
      </c>
      <c r="BZ766" s="115">
        <f t="shared" si="471"/>
        <v>7968544.0499999998</v>
      </c>
      <c r="CA766" s="115">
        <f t="shared" si="471"/>
        <v>56270961.070000008</v>
      </c>
      <c r="CB766" s="115">
        <f t="shared" si="471"/>
        <v>91944093.720000014</v>
      </c>
      <c r="CC766" s="115">
        <f t="shared" si="471"/>
        <v>10123481.840000002</v>
      </c>
      <c r="CD766" s="115">
        <f t="shared" si="471"/>
        <v>42549542.859999992</v>
      </c>
      <c r="CE766" s="115">
        <f t="shared" si="471"/>
        <v>6659816.1000000015</v>
      </c>
      <c r="CF766" s="115">
        <f t="shared" si="471"/>
        <v>2383912.98</v>
      </c>
      <c r="CG766" s="115">
        <f t="shared" si="471"/>
        <v>2595288.21</v>
      </c>
      <c r="CH766" s="115">
        <f t="shared" si="471"/>
        <v>4920826.8400000008</v>
      </c>
      <c r="CI766" s="115">
        <f t="shared" si="471"/>
        <v>2974527.49</v>
      </c>
      <c r="CJ766" s="115">
        <f t="shared" si="471"/>
        <v>3403958.3000000003</v>
      </c>
      <c r="CK766" s="115">
        <f t="shared" si="471"/>
        <v>5233411.7500000009</v>
      </c>
      <c r="CL766" s="115">
        <f t="shared" si="471"/>
        <v>8638101.120000001</v>
      </c>
      <c r="CM766" s="115">
        <f t="shared" si="471"/>
        <v>4614017.2700000005</v>
      </c>
      <c r="CN766" s="115">
        <f t="shared" si="471"/>
        <v>3719114.0300000003</v>
      </c>
      <c r="CO766" s="115">
        <f t="shared" si="471"/>
        <v>7992455.1899999995</v>
      </c>
      <c r="CP766" s="115">
        <f t="shared" si="471"/>
        <v>33935435.180000007</v>
      </c>
      <c r="CQ766" s="115">
        <f t="shared" si="471"/>
        <v>3091323.2399999998</v>
      </c>
      <c r="CR766" s="115">
        <f t="shared" si="471"/>
        <v>4232853.8800000008</v>
      </c>
      <c r="CS766" s="115">
        <f t="shared" si="471"/>
        <v>3293738.5599999996</v>
      </c>
      <c r="CT766" s="115">
        <f t="shared" si="471"/>
        <v>2638949.1199999996</v>
      </c>
      <c r="CU766" s="115">
        <f t="shared" si="471"/>
        <v>12993414.710000001</v>
      </c>
      <c r="CV766" s="115">
        <f t="shared" si="471"/>
        <v>2824193.74</v>
      </c>
      <c r="CW766" s="115">
        <f t="shared" ref="CW766:EB766" si="472">SUBTOTAL(9,CW4:CW765)</f>
        <v>4552426.4799999995</v>
      </c>
      <c r="CX766" s="115">
        <f t="shared" si="472"/>
        <v>9058390.4499999993</v>
      </c>
      <c r="CY766" s="115">
        <f t="shared" si="472"/>
        <v>5675854.2700000014</v>
      </c>
      <c r="CZ766" s="115">
        <f t="shared" si="472"/>
        <v>21524385.650000013</v>
      </c>
      <c r="DA766" s="115">
        <f t="shared" si="472"/>
        <v>32427926.080000006</v>
      </c>
      <c r="DB766" s="115">
        <f t="shared" si="472"/>
        <v>3836542.05</v>
      </c>
      <c r="DC766" s="115">
        <f t="shared" si="472"/>
        <v>7031585.5400000028</v>
      </c>
      <c r="DD766" s="115">
        <f t="shared" si="472"/>
        <v>10178690.700000001</v>
      </c>
      <c r="DE766" s="115">
        <f t="shared" si="472"/>
        <v>1066154.9899999998</v>
      </c>
      <c r="DF766" s="115">
        <f t="shared" si="472"/>
        <v>3252813.1</v>
      </c>
      <c r="DG766" s="115">
        <f t="shared" si="472"/>
        <v>190055563.75</v>
      </c>
      <c r="DH766" s="115">
        <f t="shared" si="472"/>
        <v>110031504.86000001</v>
      </c>
      <c r="DI766" s="115">
        <f t="shared" si="472"/>
        <v>2294673.94</v>
      </c>
      <c r="DJ766" s="115">
        <f t="shared" si="472"/>
        <v>24984193.840000007</v>
      </c>
      <c r="DK766" s="115">
        <f t="shared" si="472"/>
        <v>2606617.17</v>
      </c>
      <c r="DL766" s="115">
        <f t="shared" si="472"/>
        <v>913500.17</v>
      </c>
      <c r="DM766" s="115">
        <f t="shared" si="472"/>
        <v>185533950.79999998</v>
      </c>
      <c r="DN766" s="115">
        <f t="shared" si="472"/>
        <v>9246232.7400000039</v>
      </c>
      <c r="DO766" s="115">
        <f t="shared" si="472"/>
        <v>4871906.8399999989</v>
      </c>
      <c r="DP766" s="115">
        <f t="shared" si="472"/>
        <v>36199415.790000007</v>
      </c>
      <c r="DQ766" s="115">
        <f t="shared" si="472"/>
        <v>1083272.4099999997</v>
      </c>
      <c r="DR766" s="115">
        <f t="shared" si="472"/>
        <v>20731772.330000006</v>
      </c>
      <c r="DS766" s="115">
        <f t="shared" si="472"/>
        <v>1744558.1900000004</v>
      </c>
      <c r="DT766" s="115">
        <f t="shared" si="472"/>
        <v>1826314.66</v>
      </c>
      <c r="DU766" s="115">
        <f t="shared" si="472"/>
        <v>3169015.7100000004</v>
      </c>
      <c r="DV766" s="115">
        <f t="shared" si="472"/>
        <v>3033465.29</v>
      </c>
      <c r="DW766" s="115">
        <f t="shared" si="472"/>
        <v>954721.79</v>
      </c>
      <c r="DX766" s="115">
        <f t="shared" si="472"/>
        <v>3011078.0500000003</v>
      </c>
      <c r="DY766" s="115">
        <f t="shared" si="472"/>
        <v>30497764.680000003</v>
      </c>
      <c r="DZ766" s="115">
        <f t="shared" si="472"/>
        <v>2833210.09</v>
      </c>
      <c r="EA766" s="115">
        <f t="shared" si="472"/>
        <v>1614981.48</v>
      </c>
      <c r="EB766" s="115">
        <f t="shared" si="472"/>
        <v>2211360.9500000002</v>
      </c>
      <c r="EC766" s="115">
        <f t="shared" ref="EC766:FH766" si="473">SUBTOTAL(9,EC4:EC765)</f>
        <v>5028711.1099999994</v>
      </c>
      <c r="ED766" s="115">
        <f t="shared" si="473"/>
        <v>2317142.7599999998</v>
      </c>
      <c r="EE766" s="115">
        <f t="shared" si="473"/>
        <v>8429410.370000001</v>
      </c>
      <c r="EF766" s="115">
        <f t="shared" si="473"/>
        <v>1885455.07</v>
      </c>
      <c r="EG766" s="115">
        <f t="shared" si="473"/>
        <v>3440726.36</v>
      </c>
      <c r="EH766" s="115">
        <f t="shared" si="473"/>
        <v>3674373.26</v>
      </c>
      <c r="EI766" s="115">
        <f t="shared" si="473"/>
        <v>17153131.149999999</v>
      </c>
      <c r="EJ766" s="115">
        <f t="shared" si="473"/>
        <v>11999926.819999997</v>
      </c>
      <c r="EK766" s="115">
        <f t="shared" si="473"/>
        <v>13155593.660000004</v>
      </c>
      <c r="EL766" s="115">
        <f t="shared" si="473"/>
        <v>5525657.4900000012</v>
      </c>
      <c r="EM766" s="115">
        <f t="shared" si="473"/>
        <v>3067619.0300000003</v>
      </c>
      <c r="EN766" s="115">
        <f t="shared" si="473"/>
        <v>2660532.4100000006</v>
      </c>
      <c r="EO766" s="115">
        <f t="shared" si="473"/>
        <v>1190329.68</v>
      </c>
      <c r="EP766" s="115">
        <f t="shared" si="473"/>
        <v>24619502.299999993</v>
      </c>
      <c r="EQ766" s="115">
        <f t="shared" si="473"/>
        <v>20348589.499999996</v>
      </c>
      <c r="ER766" s="115">
        <f t="shared" si="473"/>
        <v>1623017.55</v>
      </c>
      <c r="ES766" s="115">
        <f t="shared" si="473"/>
        <v>530030.98</v>
      </c>
      <c r="ET766" s="115">
        <f t="shared" si="473"/>
        <v>2997038.64</v>
      </c>
      <c r="EU766" s="115">
        <f t="shared" si="473"/>
        <v>1944417.61</v>
      </c>
      <c r="EV766" s="115">
        <f t="shared" si="473"/>
        <v>3973572.1299999985</v>
      </c>
      <c r="EW766" s="115">
        <f t="shared" si="473"/>
        <v>3685374.38</v>
      </c>
      <c r="EX766" s="115">
        <f t="shared" si="473"/>
        <v>4209654.68</v>
      </c>
      <c r="EY766" s="115">
        <f t="shared" si="473"/>
        <v>2964528.9799999991</v>
      </c>
      <c r="EZ766" s="115">
        <f t="shared" si="473"/>
        <v>3167534.01</v>
      </c>
      <c r="FA766" s="115">
        <f t="shared" si="473"/>
        <v>4036357.3799999994</v>
      </c>
      <c r="FB766" s="115">
        <f t="shared" si="473"/>
        <v>3432972.4099999997</v>
      </c>
      <c r="FC766" s="115">
        <f t="shared" si="473"/>
        <v>3750881.29</v>
      </c>
      <c r="FD766" s="115">
        <f t="shared" si="473"/>
        <v>3486673.0899999989</v>
      </c>
      <c r="FE766" s="115">
        <f t="shared" si="473"/>
        <v>4935566.4000000004</v>
      </c>
      <c r="FF766" s="115">
        <f t="shared" si="473"/>
        <v>988162.89000000013</v>
      </c>
      <c r="FG766" s="115">
        <f t="shared" si="473"/>
        <v>2464640.9099999997</v>
      </c>
      <c r="FH766" s="115">
        <f t="shared" si="473"/>
        <v>2375498.9600000004</v>
      </c>
      <c r="FI766" s="115">
        <f t="shared" ref="FI766:GI766" si="474">SUBTOTAL(9,FI4:FI765)</f>
        <v>2027890.3299999996</v>
      </c>
      <c r="FJ766" s="115">
        <f t="shared" si="474"/>
        <v>5418412.0300000003</v>
      </c>
      <c r="FK766" s="115">
        <f t="shared" si="474"/>
        <v>1862215.04</v>
      </c>
      <c r="FL766" s="115">
        <f t="shared" si="474"/>
        <v>2148436.9</v>
      </c>
      <c r="FM766" s="115">
        <f t="shared" si="474"/>
        <v>3731966.92</v>
      </c>
      <c r="FN766" s="115">
        <f t="shared" si="474"/>
        <v>3650400.8800000004</v>
      </c>
      <c r="FO766" s="115">
        <f t="shared" si="474"/>
        <v>1244758.49</v>
      </c>
      <c r="FP766" s="115">
        <f t="shared" si="474"/>
        <v>6180149.3799999999</v>
      </c>
      <c r="FQ766" s="115">
        <f t="shared" si="474"/>
        <v>2366034.4700000002</v>
      </c>
      <c r="FR766" s="115">
        <f t="shared" si="474"/>
        <v>710512.78</v>
      </c>
      <c r="FS766" s="115">
        <f t="shared" si="474"/>
        <v>1529753.11</v>
      </c>
      <c r="FT766" s="115">
        <f t="shared" si="474"/>
        <v>2339467.9400000004</v>
      </c>
      <c r="FU766" s="115">
        <f t="shared" si="474"/>
        <v>3976541.29</v>
      </c>
      <c r="FV766" s="115">
        <f t="shared" si="474"/>
        <v>1003390.48</v>
      </c>
      <c r="FW766" s="115">
        <f t="shared" si="474"/>
        <v>1754981.77</v>
      </c>
      <c r="FX766" s="115">
        <f t="shared" si="474"/>
        <v>3073325.97</v>
      </c>
      <c r="FY766" s="115">
        <f t="shared" si="474"/>
        <v>1338916.25</v>
      </c>
      <c r="FZ766" s="115">
        <f t="shared" si="474"/>
        <v>274420.94000000006</v>
      </c>
      <c r="GA766" s="115">
        <f t="shared" si="474"/>
        <v>1197793.47</v>
      </c>
      <c r="GB766" s="115">
        <f t="shared" si="474"/>
        <v>734620.37999999989</v>
      </c>
      <c r="GC766" s="115">
        <f t="shared" si="474"/>
        <v>4314246.74</v>
      </c>
      <c r="GD766" s="115">
        <f t="shared" si="474"/>
        <v>1643325.29</v>
      </c>
      <c r="GE766" s="115">
        <f t="shared" si="474"/>
        <v>1962459.74</v>
      </c>
      <c r="GF766" s="115">
        <f t="shared" si="474"/>
        <v>2142241.6399999997</v>
      </c>
      <c r="GG766" s="115">
        <f t="shared" si="474"/>
        <v>1208272.5999999999</v>
      </c>
      <c r="GH766" s="115">
        <f t="shared" si="474"/>
        <v>775210.86</v>
      </c>
      <c r="GI766" s="115">
        <f t="shared" si="474"/>
        <v>4193711483.6600018</v>
      </c>
    </row>
    <row r="767" spans="1:191" ht="10.5" thickTop="1">
      <c r="A767" s="13" t="s">
        <v>0</v>
      </c>
      <c r="B767" s="13" t="s">
        <v>0</v>
      </c>
      <c r="C767" s="13" t="s">
        <v>0</v>
      </c>
      <c r="D767" s="13" t="s">
        <v>0</v>
      </c>
      <c r="E767" s="129" t="s">
        <v>0</v>
      </c>
      <c r="F767" s="129" t="s">
        <v>0</v>
      </c>
      <c r="G767" s="129" t="s">
        <v>0</v>
      </c>
      <c r="H767" s="129" t="s">
        <v>0</v>
      </c>
      <c r="I767" s="129" t="s">
        <v>0</v>
      </c>
      <c r="J767" s="129" t="s">
        <v>0</v>
      </c>
      <c r="K767" s="129" t="s">
        <v>0</v>
      </c>
      <c r="L767" s="129" t="s">
        <v>0</v>
      </c>
      <c r="M767" s="129" t="s">
        <v>0</v>
      </c>
      <c r="N767" s="129" t="s">
        <v>0</v>
      </c>
      <c r="O767" s="129" t="s">
        <v>0</v>
      </c>
      <c r="P767" s="129" t="s">
        <v>0</v>
      </c>
      <c r="Q767" s="129" t="s">
        <v>0</v>
      </c>
      <c r="R767" s="129" t="s">
        <v>0</v>
      </c>
      <c r="S767" s="129" t="s">
        <v>0</v>
      </c>
      <c r="T767" s="129" t="s">
        <v>0</v>
      </c>
      <c r="U767" s="129" t="s">
        <v>0</v>
      </c>
      <c r="V767" s="129" t="s">
        <v>0</v>
      </c>
      <c r="W767" s="129" t="s">
        <v>0</v>
      </c>
      <c r="X767" s="129" t="s">
        <v>0</v>
      </c>
      <c r="Y767" s="129" t="s">
        <v>0</v>
      </c>
      <c r="Z767" s="129" t="s">
        <v>0</v>
      </c>
      <c r="AA767" s="129" t="s">
        <v>0</v>
      </c>
      <c r="AB767" s="129" t="s">
        <v>0</v>
      </c>
      <c r="AC767" s="129" t="s">
        <v>0</v>
      </c>
      <c r="AD767" s="129" t="s">
        <v>0</v>
      </c>
      <c r="AE767" s="129" t="s">
        <v>0</v>
      </c>
      <c r="AF767" s="129" t="s">
        <v>0</v>
      </c>
      <c r="AG767" s="129" t="s">
        <v>0</v>
      </c>
      <c r="AH767" s="129" t="s">
        <v>0</v>
      </c>
      <c r="AI767" s="129" t="s">
        <v>0</v>
      </c>
      <c r="AJ767" s="129" t="s">
        <v>0</v>
      </c>
      <c r="AK767" s="129" t="s">
        <v>0</v>
      </c>
      <c r="AL767" s="129" t="s">
        <v>0</v>
      </c>
      <c r="AM767" s="129" t="s">
        <v>0</v>
      </c>
      <c r="AN767" s="129" t="s">
        <v>0</v>
      </c>
      <c r="AO767" s="129" t="s">
        <v>0</v>
      </c>
      <c r="AP767" s="129" t="s">
        <v>0</v>
      </c>
      <c r="AQ767" s="129" t="s">
        <v>0</v>
      </c>
      <c r="AR767" s="129" t="s">
        <v>0</v>
      </c>
      <c r="AS767" s="129" t="s">
        <v>0</v>
      </c>
      <c r="AT767" s="129" t="s">
        <v>0</v>
      </c>
      <c r="AU767" s="129" t="s">
        <v>0</v>
      </c>
      <c r="AV767" s="129" t="s">
        <v>0</v>
      </c>
      <c r="AW767" s="129" t="s">
        <v>0</v>
      </c>
      <c r="AX767" s="129" t="s">
        <v>0</v>
      </c>
      <c r="AY767" s="129" t="s">
        <v>0</v>
      </c>
      <c r="AZ767" s="129" t="s">
        <v>0</v>
      </c>
      <c r="BA767" s="129" t="s">
        <v>0</v>
      </c>
      <c r="BB767" s="129" t="s">
        <v>0</v>
      </c>
      <c r="BC767" s="129" t="s">
        <v>0</v>
      </c>
      <c r="BD767" s="129" t="s">
        <v>0</v>
      </c>
      <c r="BE767" s="129" t="s">
        <v>0</v>
      </c>
      <c r="BF767" s="129" t="s">
        <v>0</v>
      </c>
      <c r="BG767" s="129" t="s">
        <v>0</v>
      </c>
      <c r="BH767" s="129" t="s">
        <v>0</v>
      </c>
      <c r="BI767" s="129" t="s">
        <v>0</v>
      </c>
      <c r="BJ767" s="129" t="s">
        <v>0</v>
      </c>
      <c r="BK767" s="129" t="s">
        <v>0</v>
      </c>
      <c r="BL767" s="129" t="s">
        <v>0</v>
      </c>
      <c r="BM767" s="129" t="s">
        <v>0</v>
      </c>
      <c r="BN767" s="129" t="s">
        <v>0</v>
      </c>
      <c r="BO767" s="129" t="s">
        <v>0</v>
      </c>
      <c r="BP767" s="129" t="s">
        <v>0</v>
      </c>
      <c r="BQ767" s="129" t="s">
        <v>0</v>
      </c>
      <c r="BR767" s="129" t="s">
        <v>0</v>
      </c>
      <c r="BS767" s="129" t="s">
        <v>0</v>
      </c>
      <c r="BT767" s="129" t="s">
        <v>0</v>
      </c>
      <c r="BU767" s="129" t="s">
        <v>0</v>
      </c>
      <c r="BV767" s="129" t="s">
        <v>0</v>
      </c>
      <c r="BW767" s="129" t="s">
        <v>0</v>
      </c>
      <c r="BX767" s="129" t="s">
        <v>0</v>
      </c>
      <c r="BY767" s="129" t="s">
        <v>0</v>
      </c>
      <c r="BZ767" s="129" t="s">
        <v>0</v>
      </c>
      <c r="CA767" s="129" t="s">
        <v>0</v>
      </c>
      <c r="CB767" s="129" t="s">
        <v>0</v>
      </c>
      <c r="CC767" s="129" t="s">
        <v>0</v>
      </c>
      <c r="CD767" s="129" t="s">
        <v>0</v>
      </c>
      <c r="CE767" s="129" t="s">
        <v>0</v>
      </c>
      <c r="CF767" s="129" t="s">
        <v>0</v>
      </c>
      <c r="CG767" s="129" t="s">
        <v>0</v>
      </c>
      <c r="CH767" s="129" t="s">
        <v>0</v>
      </c>
      <c r="CI767" s="129" t="s">
        <v>0</v>
      </c>
      <c r="CJ767" s="129" t="s">
        <v>0</v>
      </c>
      <c r="CK767" s="129" t="s">
        <v>0</v>
      </c>
      <c r="CL767" s="129" t="s">
        <v>0</v>
      </c>
      <c r="CM767" s="129" t="s">
        <v>0</v>
      </c>
      <c r="CN767" s="129" t="s">
        <v>0</v>
      </c>
      <c r="CO767" s="129" t="s">
        <v>0</v>
      </c>
      <c r="CP767" s="129" t="s">
        <v>0</v>
      </c>
      <c r="CQ767" s="129" t="s">
        <v>0</v>
      </c>
      <c r="CR767" s="129" t="s">
        <v>0</v>
      </c>
      <c r="CS767" s="129" t="s">
        <v>0</v>
      </c>
      <c r="CT767" s="129" t="s">
        <v>0</v>
      </c>
      <c r="CU767" s="129" t="s">
        <v>0</v>
      </c>
      <c r="CV767" s="129" t="s">
        <v>0</v>
      </c>
      <c r="CW767" s="129" t="s">
        <v>0</v>
      </c>
      <c r="CX767" s="129" t="s">
        <v>0</v>
      </c>
      <c r="CY767" s="129" t="s">
        <v>0</v>
      </c>
      <c r="CZ767" s="129" t="s">
        <v>0</v>
      </c>
      <c r="DA767" s="129" t="s">
        <v>0</v>
      </c>
      <c r="DB767" s="129" t="s">
        <v>0</v>
      </c>
      <c r="DC767" s="129" t="s">
        <v>0</v>
      </c>
      <c r="DD767" s="129" t="s">
        <v>0</v>
      </c>
      <c r="DE767" s="129" t="s">
        <v>0</v>
      </c>
      <c r="DF767" s="129" t="s">
        <v>0</v>
      </c>
      <c r="DG767" s="129" t="s">
        <v>0</v>
      </c>
      <c r="DH767" s="129" t="s">
        <v>0</v>
      </c>
      <c r="DI767" s="129" t="s">
        <v>0</v>
      </c>
      <c r="DJ767" s="129" t="s">
        <v>0</v>
      </c>
      <c r="DK767" s="129" t="s">
        <v>0</v>
      </c>
      <c r="DL767" s="129" t="s">
        <v>0</v>
      </c>
      <c r="DM767" s="129" t="s">
        <v>0</v>
      </c>
      <c r="DN767" s="129" t="s">
        <v>0</v>
      </c>
      <c r="DO767" s="129" t="s">
        <v>0</v>
      </c>
      <c r="DP767" s="129" t="s">
        <v>0</v>
      </c>
      <c r="DQ767" s="129" t="s">
        <v>0</v>
      </c>
      <c r="DR767" s="129" t="s">
        <v>0</v>
      </c>
      <c r="DS767" s="129" t="s">
        <v>0</v>
      </c>
      <c r="DT767" s="129" t="s">
        <v>0</v>
      </c>
      <c r="DU767" s="129" t="s">
        <v>0</v>
      </c>
      <c r="DV767" s="129" t="s">
        <v>0</v>
      </c>
      <c r="DW767" s="129" t="s">
        <v>0</v>
      </c>
      <c r="DX767" s="129" t="s">
        <v>0</v>
      </c>
      <c r="DY767" s="129" t="s">
        <v>0</v>
      </c>
      <c r="DZ767" s="129" t="s">
        <v>0</v>
      </c>
      <c r="EA767" s="129" t="s">
        <v>0</v>
      </c>
      <c r="EB767" s="129" t="s">
        <v>0</v>
      </c>
      <c r="EC767" s="129" t="s">
        <v>0</v>
      </c>
      <c r="ED767" s="129" t="s">
        <v>0</v>
      </c>
      <c r="EE767" s="129" t="s">
        <v>0</v>
      </c>
      <c r="EF767" s="129" t="s">
        <v>0</v>
      </c>
      <c r="EG767" s="129" t="s">
        <v>0</v>
      </c>
      <c r="EH767" s="129" t="s">
        <v>0</v>
      </c>
      <c r="EI767" s="129" t="s">
        <v>0</v>
      </c>
      <c r="EJ767" s="129" t="s">
        <v>0</v>
      </c>
      <c r="EK767" s="129" t="s">
        <v>0</v>
      </c>
      <c r="EL767" s="129" t="s">
        <v>0</v>
      </c>
      <c r="EM767" s="129" t="s">
        <v>0</v>
      </c>
      <c r="EN767" s="129" t="s">
        <v>0</v>
      </c>
      <c r="EO767" s="129" t="s">
        <v>0</v>
      </c>
      <c r="EP767" s="129" t="s">
        <v>0</v>
      </c>
      <c r="EQ767" s="129" t="s">
        <v>0</v>
      </c>
      <c r="ER767" s="129" t="s">
        <v>0</v>
      </c>
      <c r="ES767" s="129" t="s">
        <v>0</v>
      </c>
      <c r="ET767" s="129" t="s">
        <v>0</v>
      </c>
      <c r="EU767" s="129" t="s">
        <v>0</v>
      </c>
      <c r="EV767" s="129" t="s">
        <v>0</v>
      </c>
      <c r="EW767" s="129" t="s">
        <v>0</v>
      </c>
      <c r="EX767" s="129" t="s">
        <v>0</v>
      </c>
      <c r="EY767" s="129" t="s">
        <v>0</v>
      </c>
      <c r="EZ767" s="129" t="s">
        <v>0</v>
      </c>
      <c r="FA767" s="129" t="s">
        <v>0</v>
      </c>
      <c r="FB767" s="129" t="s">
        <v>0</v>
      </c>
      <c r="FC767" s="129" t="s">
        <v>0</v>
      </c>
      <c r="FD767" s="129" t="s">
        <v>0</v>
      </c>
      <c r="FE767" s="129" t="s">
        <v>0</v>
      </c>
      <c r="FF767" s="129" t="s">
        <v>0</v>
      </c>
      <c r="FG767" s="129" t="s">
        <v>0</v>
      </c>
      <c r="FH767" s="129" t="s">
        <v>0</v>
      </c>
      <c r="FI767" s="129" t="s">
        <v>0</v>
      </c>
      <c r="FJ767" s="129" t="s">
        <v>0</v>
      </c>
      <c r="FK767" s="129" t="s">
        <v>0</v>
      </c>
      <c r="FL767" s="129" t="s">
        <v>0</v>
      </c>
      <c r="FM767" s="129" t="s">
        <v>0</v>
      </c>
      <c r="FN767" s="129" t="s">
        <v>0</v>
      </c>
      <c r="FO767" s="129" t="s">
        <v>0</v>
      </c>
      <c r="FP767" s="129" t="s">
        <v>0</v>
      </c>
      <c r="FQ767" s="129" t="s">
        <v>0</v>
      </c>
      <c r="FR767" s="129" t="s">
        <v>0</v>
      </c>
      <c r="FS767" s="129" t="s">
        <v>0</v>
      </c>
      <c r="FT767" s="129" t="s">
        <v>0</v>
      </c>
      <c r="FU767" s="129" t="s">
        <v>0</v>
      </c>
      <c r="FV767" s="129" t="s">
        <v>0</v>
      </c>
      <c r="FW767" s="129" t="s">
        <v>0</v>
      </c>
      <c r="FX767" s="129" t="s">
        <v>0</v>
      </c>
      <c r="FY767" s="129" t="s">
        <v>0</v>
      </c>
      <c r="FZ767" s="129" t="s">
        <v>0</v>
      </c>
      <c r="GA767" s="129" t="s">
        <v>0</v>
      </c>
      <c r="GB767" s="129" t="s">
        <v>0</v>
      </c>
      <c r="GC767" s="129" t="s">
        <v>0</v>
      </c>
      <c r="GD767" s="129" t="s">
        <v>0</v>
      </c>
      <c r="GE767" s="129" t="s">
        <v>0</v>
      </c>
      <c r="GF767" s="129" t="s">
        <v>0</v>
      </c>
      <c r="GG767" s="129" t="s">
        <v>0</v>
      </c>
      <c r="GH767" s="129" t="s">
        <v>0</v>
      </c>
      <c r="GI767" s="129" t="s">
        <v>0</v>
      </c>
    </row>
  </sheetData>
  <mergeCells count="688">
    <mergeCell ref="B1:D1"/>
    <mergeCell ref="B3:D3"/>
    <mergeCell ref="B4:D4"/>
    <mergeCell ref="B5:D5"/>
    <mergeCell ref="A6:B6"/>
    <mergeCell ref="A7:B7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26:B26"/>
    <mergeCell ref="A28:B28"/>
    <mergeCell ref="A29:B29"/>
    <mergeCell ref="A30:B30"/>
    <mergeCell ref="A31:B31"/>
    <mergeCell ref="A32:B32"/>
    <mergeCell ref="A20:B20"/>
    <mergeCell ref="A21:B21"/>
    <mergeCell ref="A22:B22"/>
    <mergeCell ref="A23:B23"/>
    <mergeCell ref="A24:B24"/>
    <mergeCell ref="A25:B25"/>
    <mergeCell ref="A39:B39"/>
    <mergeCell ref="A41:B41"/>
    <mergeCell ref="A42:B42"/>
    <mergeCell ref="A43:B43"/>
    <mergeCell ref="A44:B44"/>
    <mergeCell ref="A45:B45"/>
    <mergeCell ref="A33:B33"/>
    <mergeCell ref="A34:B34"/>
    <mergeCell ref="A35:B35"/>
    <mergeCell ref="A36:B36"/>
    <mergeCell ref="A37:B37"/>
    <mergeCell ref="A38:B38"/>
    <mergeCell ref="A53:B53"/>
    <mergeCell ref="A55:B55"/>
    <mergeCell ref="A56:B56"/>
    <mergeCell ref="A57:B57"/>
    <mergeCell ref="B59:D59"/>
    <mergeCell ref="B61:D61"/>
    <mergeCell ref="A46:B46"/>
    <mergeCell ref="A47:B47"/>
    <mergeCell ref="A48:B48"/>
    <mergeCell ref="A50:B50"/>
    <mergeCell ref="A51:B51"/>
    <mergeCell ref="A52:B52"/>
    <mergeCell ref="B69:D69"/>
    <mergeCell ref="B71:D71"/>
    <mergeCell ref="A72:B72"/>
    <mergeCell ref="A73:B73"/>
    <mergeCell ref="A74:B74"/>
    <mergeCell ref="A75:B75"/>
    <mergeCell ref="A62:B62"/>
    <mergeCell ref="A63:B63"/>
    <mergeCell ref="A64:B64"/>
    <mergeCell ref="A65:B65"/>
    <mergeCell ref="A66:B66"/>
    <mergeCell ref="A67:B67"/>
    <mergeCell ref="A84:B84"/>
    <mergeCell ref="A85:B85"/>
    <mergeCell ref="A86:B86"/>
    <mergeCell ref="B88:D88"/>
    <mergeCell ref="B90:D90"/>
    <mergeCell ref="A91:B91"/>
    <mergeCell ref="A76:B76"/>
    <mergeCell ref="A78:B78"/>
    <mergeCell ref="A79:B79"/>
    <mergeCell ref="A80:B80"/>
    <mergeCell ref="A81:B81"/>
    <mergeCell ref="A83:B83"/>
    <mergeCell ref="A99:B99"/>
    <mergeCell ref="A100:B100"/>
    <mergeCell ref="A101:B101"/>
    <mergeCell ref="A102:B102"/>
    <mergeCell ref="B104:D104"/>
    <mergeCell ref="B106:D106"/>
    <mergeCell ref="A92:B92"/>
    <mergeCell ref="A93:B93"/>
    <mergeCell ref="A94:B94"/>
    <mergeCell ref="A95:B95"/>
    <mergeCell ref="A97:B97"/>
    <mergeCell ref="A98:B98"/>
    <mergeCell ref="A114:B114"/>
    <mergeCell ref="A115:B115"/>
    <mergeCell ref="A116:B116"/>
    <mergeCell ref="A117:B117"/>
    <mergeCell ref="A118:B118"/>
    <mergeCell ref="A120:B120"/>
    <mergeCell ref="B108:D108"/>
    <mergeCell ref="B109:D109"/>
    <mergeCell ref="A110:B110"/>
    <mergeCell ref="A111:B111"/>
    <mergeCell ref="A112:B112"/>
    <mergeCell ref="A113:B113"/>
    <mergeCell ref="A129:B129"/>
    <mergeCell ref="A130:B130"/>
    <mergeCell ref="A131:B131"/>
    <mergeCell ref="B133:D133"/>
    <mergeCell ref="B135:D135"/>
    <mergeCell ref="A136:B136"/>
    <mergeCell ref="A121:B121"/>
    <mergeCell ref="A122:B122"/>
    <mergeCell ref="A123:B123"/>
    <mergeCell ref="A125:B125"/>
    <mergeCell ref="A126:B126"/>
    <mergeCell ref="A127:B127"/>
    <mergeCell ref="A143:B143"/>
    <mergeCell ref="B145:D145"/>
    <mergeCell ref="B147:D147"/>
    <mergeCell ref="A148:B148"/>
    <mergeCell ref="A149:B149"/>
    <mergeCell ref="A150:B150"/>
    <mergeCell ref="A137:B137"/>
    <mergeCell ref="A138:B138"/>
    <mergeCell ref="A139:B139"/>
    <mergeCell ref="A140:B140"/>
    <mergeCell ref="A141:B141"/>
    <mergeCell ref="A142:B142"/>
    <mergeCell ref="A158:B158"/>
    <mergeCell ref="B160:D160"/>
    <mergeCell ref="B162:D162"/>
    <mergeCell ref="B163:D163"/>
    <mergeCell ref="A164:B164"/>
    <mergeCell ref="A165:B165"/>
    <mergeCell ref="A151:B151"/>
    <mergeCell ref="A152:B152"/>
    <mergeCell ref="A153:B153"/>
    <mergeCell ref="A154:B154"/>
    <mergeCell ref="A156:B156"/>
    <mergeCell ref="A157:B157"/>
    <mergeCell ref="A172:B172"/>
    <mergeCell ref="A173:B173"/>
    <mergeCell ref="B174:D174"/>
    <mergeCell ref="A175:B175"/>
    <mergeCell ref="A176:B176"/>
    <mergeCell ref="B177:D177"/>
    <mergeCell ref="A166:B166"/>
    <mergeCell ref="B167:D167"/>
    <mergeCell ref="A168:B168"/>
    <mergeCell ref="A169:B169"/>
    <mergeCell ref="B170:D170"/>
    <mergeCell ref="A171:B171"/>
    <mergeCell ref="A184:B184"/>
    <mergeCell ref="A185:B185"/>
    <mergeCell ref="B186:D186"/>
    <mergeCell ref="A187:B187"/>
    <mergeCell ref="A188:B188"/>
    <mergeCell ref="B189:D189"/>
    <mergeCell ref="A178:B178"/>
    <mergeCell ref="A179:B179"/>
    <mergeCell ref="B180:D180"/>
    <mergeCell ref="A181:B181"/>
    <mergeCell ref="A182:B182"/>
    <mergeCell ref="B183:D183"/>
    <mergeCell ref="A196:B196"/>
    <mergeCell ref="B197:D197"/>
    <mergeCell ref="A198:B198"/>
    <mergeCell ref="A199:B199"/>
    <mergeCell ref="B200:D200"/>
    <mergeCell ref="A201:B201"/>
    <mergeCell ref="A190:B190"/>
    <mergeCell ref="A191:B191"/>
    <mergeCell ref="B192:D192"/>
    <mergeCell ref="A193:B193"/>
    <mergeCell ref="B194:D194"/>
    <mergeCell ref="A195:B195"/>
    <mergeCell ref="B208:D208"/>
    <mergeCell ref="A209:B209"/>
    <mergeCell ref="A210:B210"/>
    <mergeCell ref="A211:B211"/>
    <mergeCell ref="B212:D212"/>
    <mergeCell ref="A213:B213"/>
    <mergeCell ref="A202:B202"/>
    <mergeCell ref="B203:D203"/>
    <mergeCell ref="A204:B204"/>
    <mergeCell ref="B205:D205"/>
    <mergeCell ref="A206:B206"/>
    <mergeCell ref="A207:B207"/>
    <mergeCell ref="B220:D220"/>
    <mergeCell ref="A221:B221"/>
    <mergeCell ref="A222:B222"/>
    <mergeCell ref="B223:D223"/>
    <mergeCell ref="A224:B224"/>
    <mergeCell ref="A225:B225"/>
    <mergeCell ref="A214:B214"/>
    <mergeCell ref="B215:D215"/>
    <mergeCell ref="A216:B216"/>
    <mergeCell ref="A217:B217"/>
    <mergeCell ref="B218:D218"/>
    <mergeCell ref="A219:B219"/>
    <mergeCell ref="A232:B232"/>
    <mergeCell ref="B233:D233"/>
    <mergeCell ref="A234:B234"/>
    <mergeCell ref="B235:D235"/>
    <mergeCell ref="A236:B236"/>
    <mergeCell ref="A237:B237"/>
    <mergeCell ref="B226:D226"/>
    <mergeCell ref="A227:B227"/>
    <mergeCell ref="B228:D228"/>
    <mergeCell ref="A229:B229"/>
    <mergeCell ref="A230:B230"/>
    <mergeCell ref="B231:D231"/>
    <mergeCell ref="A244:B244"/>
    <mergeCell ref="B245:D245"/>
    <mergeCell ref="A246:B246"/>
    <mergeCell ref="B247:D247"/>
    <mergeCell ref="B249:D249"/>
    <mergeCell ref="B250:D250"/>
    <mergeCell ref="B238:D238"/>
    <mergeCell ref="A239:B239"/>
    <mergeCell ref="A240:B240"/>
    <mergeCell ref="B241:D241"/>
    <mergeCell ref="A242:B242"/>
    <mergeCell ref="B243:D243"/>
    <mergeCell ref="B257:D257"/>
    <mergeCell ref="A258:B258"/>
    <mergeCell ref="B259:D259"/>
    <mergeCell ref="A260:B260"/>
    <mergeCell ref="B261:D261"/>
    <mergeCell ref="A262:B262"/>
    <mergeCell ref="A251:B251"/>
    <mergeCell ref="B252:D252"/>
    <mergeCell ref="A253:B253"/>
    <mergeCell ref="B254:D254"/>
    <mergeCell ref="A255:B255"/>
    <mergeCell ref="A256:B256"/>
    <mergeCell ref="A269:B269"/>
    <mergeCell ref="B270:D270"/>
    <mergeCell ref="A271:B271"/>
    <mergeCell ref="B272:D272"/>
    <mergeCell ref="A273:B273"/>
    <mergeCell ref="B274:D274"/>
    <mergeCell ref="B263:D263"/>
    <mergeCell ref="A264:B264"/>
    <mergeCell ref="B265:D265"/>
    <mergeCell ref="A266:B266"/>
    <mergeCell ref="B267:D267"/>
    <mergeCell ref="A268:B268"/>
    <mergeCell ref="B281:D281"/>
    <mergeCell ref="A282:B282"/>
    <mergeCell ref="B283:D283"/>
    <mergeCell ref="A284:B284"/>
    <mergeCell ref="B285:D285"/>
    <mergeCell ref="A286:B286"/>
    <mergeCell ref="A275:B275"/>
    <mergeCell ref="A276:B276"/>
    <mergeCell ref="A277:B277"/>
    <mergeCell ref="A278:B278"/>
    <mergeCell ref="B279:D279"/>
    <mergeCell ref="A280:B280"/>
    <mergeCell ref="A293:B293"/>
    <mergeCell ref="B294:D294"/>
    <mergeCell ref="A295:B295"/>
    <mergeCell ref="B296:D296"/>
    <mergeCell ref="A297:B297"/>
    <mergeCell ref="B298:D298"/>
    <mergeCell ref="B287:D287"/>
    <mergeCell ref="A288:B288"/>
    <mergeCell ref="B289:D289"/>
    <mergeCell ref="A290:B290"/>
    <mergeCell ref="B291:D291"/>
    <mergeCell ref="A292:B292"/>
    <mergeCell ref="B305:D305"/>
    <mergeCell ref="A306:B306"/>
    <mergeCell ref="B307:D307"/>
    <mergeCell ref="A308:B308"/>
    <mergeCell ref="B309:D309"/>
    <mergeCell ref="A310:B310"/>
    <mergeCell ref="A299:B299"/>
    <mergeCell ref="A300:B300"/>
    <mergeCell ref="A301:B301"/>
    <mergeCell ref="B302:D302"/>
    <mergeCell ref="A303:B303"/>
    <mergeCell ref="A304:B304"/>
    <mergeCell ref="B317:D317"/>
    <mergeCell ref="B319:D319"/>
    <mergeCell ref="B320:D320"/>
    <mergeCell ref="A321:B321"/>
    <mergeCell ref="B322:D322"/>
    <mergeCell ref="A323:B323"/>
    <mergeCell ref="B311:D311"/>
    <mergeCell ref="A312:B312"/>
    <mergeCell ref="B313:D313"/>
    <mergeCell ref="A314:B314"/>
    <mergeCell ref="B315:D315"/>
    <mergeCell ref="A316:B316"/>
    <mergeCell ref="B330:D330"/>
    <mergeCell ref="A331:B331"/>
    <mergeCell ref="B332:D332"/>
    <mergeCell ref="A333:B333"/>
    <mergeCell ref="B334:D334"/>
    <mergeCell ref="A335:B335"/>
    <mergeCell ref="B324:D324"/>
    <mergeCell ref="A325:B325"/>
    <mergeCell ref="B326:D326"/>
    <mergeCell ref="A327:B327"/>
    <mergeCell ref="B328:D328"/>
    <mergeCell ref="A329:B329"/>
    <mergeCell ref="A342:B342"/>
    <mergeCell ref="B343:D343"/>
    <mergeCell ref="A344:B344"/>
    <mergeCell ref="B345:D345"/>
    <mergeCell ref="A346:B346"/>
    <mergeCell ref="B347:D347"/>
    <mergeCell ref="A336:B336"/>
    <mergeCell ref="B337:D337"/>
    <mergeCell ref="A338:B338"/>
    <mergeCell ref="B339:D339"/>
    <mergeCell ref="A340:B340"/>
    <mergeCell ref="B341:D341"/>
    <mergeCell ref="A354:B354"/>
    <mergeCell ref="A355:B355"/>
    <mergeCell ref="B356:D356"/>
    <mergeCell ref="A357:B357"/>
    <mergeCell ref="A358:B358"/>
    <mergeCell ref="B359:D359"/>
    <mergeCell ref="A348:B348"/>
    <mergeCell ref="B349:D349"/>
    <mergeCell ref="A350:B350"/>
    <mergeCell ref="B351:D351"/>
    <mergeCell ref="A352:B352"/>
    <mergeCell ref="B353:D353"/>
    <mergeCell ref="A366:B366"/>
    <mergeCell ref="A367:B367"/>
    <mergeCell ref="B368:D368"/>
    <mergeCell ref="A369:B369"/>
    <mergeCell ref="B370:D370"/>
    <mergeCell ref="A371:B371"/>
    <mergeCell ref="A360:B360"/>
    <mergeCell ref="B361:D361"/>
    <mergeCell ref="A362:B362"/>
    <mergeCell ref="A363:B363"/>
    <mergeCell ref="A364:B364"/>
    <mergeCell ref="B365:D365"/>
    <mergeCell ref="A378:B378"/>
    <mergeCell ref="A379:B379"/>
    <mergeCell ref="B380:D380"/>
    <mergeCell ref="A381:B381"/>
    <mergeCell ref="B382:D382"/>
    <mergeCell ref="A383:B383"/>
    <mergeCell ref="B372:D372"/>
    <mergeCell ref="A373:B373"/>
    <mergeCell ref="B374:D374"/>
    <mergeCell ref="A375:B375"/>
    <mergeCell ref="B376:D376"/>
    <mergeCell ref="A377:B377"/>
    <mergeCell ref="B390:D390"/>
    <mergeCell ref="A391:B391"/>
    <mergeCell ref="B392:D392"/>
    <mergeCell ref="A393:B393"/>
    <mergeCell ref="A394:B394"/>
    <mergeCell ref="B395:D395"/>
    <mergeCell ref="B384:D384"/>
    <mergeCell ref="A385:B385"/>
    <mergeCell ref="B386:D386"/>
    <mergeCell ref="A387:B387"/>
    <mergeCell ref="B388:D388"/>
    <mergeCell ref="A389:B389"/>
    <mergeCell ref="B402:D402"/>
    <mergeCell ref="A403:B403"/>
    <mergeCell ref="B404:D404"/>
    <mergeCell ref="A405:B405"/>
    <mergeCell ref="B406:D406"/>
    <mergeCell ref="A407:B407"/>
    <mergeCell ref="A396:B396"/>
    <mergeCell ref="B397:D397"/>
    <mergeCell ref="A398:B398"/>
    <mergeCell ref="A399:B399"/>
    <mergeCell ref="B400:D400"/>
    <mergeCell ref="A401:B401"/>
    <mergeCell ref="A415:B415"/>
    <mergeCell ref="A416:B416"/>
    <mergeCell ref="A417:B417"/>
    <mergeCell ref="B418:D418"/>
    <mergeCell ref="A419:B419"/>
    <mergeCell ref="B420:D420"/>
    <mergeCell ref="B408:D408"/>
    <mergeCell ref="B410:D410"/>
    <mergeCell ref="B411:D411"/>
    <mergeCell ref="A412:B412"/>
    <mergeCell ref="A413:B413"/>
    <mergeCell ref="B414:D414"/>
    <mergeCell ref="B427:D427"/>
    <mergeCell ref="A428:B428"/>
    <mergeCell ref="B429:D429"/>
    <mergeCell ref="A430:B430"/>
    <mergeCell ref="B431:D431"/>
    <mergeCell ref="A432:B432"/>
    <mergeCell ref="A421:B421"/>
    <mergeCell ref="B422:D422"/>
    <mergeCell ref="A423:B423"/>
    <mergeCell ref="A424:B424"/>
    <mergeCell ref="B425:D425"/>
    <mergeCell ref="A426:B426"/>
    <mergeCell ref="A439:B439"/>
    <mergeCell ref="A440:B440"/>
    <mergeCell ref="B441:D441"/>
    <mergeCell ref="A442:B442"/>
    <mergeCell ref="A443:B443"/>
    <mergeCell ref="B444:D444"/>
    <mergeCell ref="A433:B433"/>
    <mergeCell ref="B434:D434"/>
    <mergeCell ref="A435:B435"/>
    <mergeCell ref="A436:B436"/>
    <mergeCell ref="A437:B437"/>
    <mergeCell ref="B438:D438"/>
    <mergeCell ref="A451:B451"/>
    <mergeCell ref="A452:B452"/>
    <mergeCell ref="B453:D453"/>
    <mergeCell ref="A454:B454"/>
    <mergeCell ref="B455:D455"/>
    <mergeCell ref="A456:B456"/>
    <mergeCell ref="A445:B445"/>
    <mergeCell ref="A446:B446"/>
    <mergeCell ref="B447:D447"/>
    <mergeCell ref="A448:B448"/>
    <mergeCell ref="A449:B449"/>
    <mergeCell ref="B450:D450"/>
    <mergeCell ref="B463:D463"/>
    <mergeCell ref="A464:B464"/>
    <mergeCell ref="B465:D465"/>
    <mergeCell ref="A466:B466"/>
    <mergeCell ref="A467:B467"/>
    <mergeCell ref="A468:B468"/>
    <mergeCell ref="A457:B457"/>
    <mergeCell ref="B458:D458"/>
    <mergeCell ref="A459:B459"/>
    <mergeCell ref="B460:D460"/>
    <mergeCell ref="A461:B461"/>
    <mergeCell ref="A462:B462"/>
    <mergeCell ref="A475:B475"/>
    <mergeCell ref="B476:D476"/>
    <mergeCell ref="A477:B477"/>
    <mergeCell ref="B478:D478"/>
    <mergeCell ref="A479:B479"/>
    <mergeCell ref="A480:B480"/>
    <mergeCell ref="B469:D469"/>
    <mergeCell ref="A470:B470"/>
    <mergeCell ref="B471:D471"/>
    <mergeCell ref="A472:B472"/>
    <mergeCell ref="A473:B473"/>
    <mergeCell ref="B474:D474"/>
    <mergeCell ref="A488:B488"/>
    <mergeCell ref="B489:D489"/>
    <mergeCell ref="A490:B490"/>
    <mergeCell ref="A491:B491"/>
    <mergeCell ref="B492:D492"/>
    <mergeCell ref="A493:B493"/>
    <mergeCell ref="B481:D481"/>
    <mergeCell ref="B483:D483"/>
    <mergeCell ref="B484:D484"/>
    <mergeCell ref="A485:B485"/>
    <mergeCell ref="A486:B486"/>
    <mergeCell ref="B487:D487"/>
    <mergeCell ref="B500:D500"/>
    <mergeCell ref="A501:B501"/>
    <mergeCell ref="B502:D502"/>
    <mergeCell ref="A503:B503"/>
    <mergeCell ref="A504:B504"/>
    <mergeCell ref="B505:D505"/>
    <mergeCell ref="B494:D494"/>
    <mergeCell ref="A495:B495"/>
    <mergeCell ref="B496:D496"/>
    <mergeCell ref="A497:B497"/>
    <mergeCell ref="B498:D498"/>
    <mergeCell ref="A499:B499"/>
    <mergeCell ref="A512:B512"/>
    <mergeCell ref="B513:D513"/>
    <mergeCell ref="A514:B514"/>
    <mergeCell ref="A515:B515"/>
    <mergeCell ref="B516:D516"/>
    <mergeCell ref="A517:B517"/>
    <mergeCell ref="A506:B506"/>
    <mergeCell ref="B507:D507"/>
    <mergeCell ref="A508:B508"/>
    <mergeCell ref="B509:D509"/>
    <mergeCell ref="A510:B510"/>
    <mergeCell ref="B511:D511"/>
    <mergeCell ref="B524:D524"/>
    <mergeCell ref="A525:B525"/>
    <mergeCell ref="B526:D526"/>
    <mergeCell ref="A527:B527"/>
    <mergeCell ref="B528:D528"/>
    <mergeCell ref="A529:B529"/>
    <mergeCell ref="B518:D518"/>
    <mergeCell ref="A519:B519"/>
    <mergeCell ref="B520:D520"/>
    <mergeCell ref="A521:B521"/>
    <mergeCell ref="B522:D522"/>
    <mergeCell ref="A523:B523"/>
    <mergeCell ref="A537:B537"/>
    <mergeCell ref="A538:B538"/>
    <mergeCell ref="A539:B539"/>
    <mergeCell ref="A540:B540"/>
    <mergeCell ref="A541:B541"/>
    <mergeCell ref="A542:B542"/>
    <mergeCell ref="B530:D530"/>
    <mergeCell ref="A531:B531"/>
    <mergeCell ref="B532:D532"/>
    <mergeCell ref="B534:D534"/>
    <mergeCell ref="B535:D535"/>
    <mergeCell ref="A536:B536"/>
    <mergeCell ref="A549:B549"/>
    <mergeCell ref="A550:B550"/>
    <mergeCell ref="A551:B551"/>
    <mergeCell ref="B552:D552"/>
    <mergeCell ref="A553:B553"/>
    <mergeCell ref="A554:B554"/>
    <mergeCell ref="A543:B543"/>
    <mergeCell ref="B544:D544"/>
    <mergeCell ref="A545:B545"/>
    <mergeCell ref="B546:D546"/>
    <mergeCell ref="A547:B547"/>
    <mergeCell ref="A548:B548"/>
    <mergeCell ref="B561:D561"/>
    <mergeCell ref="A562:B562"/>
    <mergeCell ref="A563:B563"/>
    <mergeCell ref="B564:D564"/>
    <mergeCell ref="A565:B565"/>
    <mergeCell ref="A566:B566"/>
    <mergeCell ref="A555:B555"/>
    <mergeCell ref="B556:D556"/>
    <mergeCell ref="A557:B557"/>
    <mergeCell ref="B558:D558"/>
    <mergeCell ref="A559:B559"/>
    <mergeCell ref="A560:B560"/>
    <mergeCell ref="A575:B575"/>
    <mergeCell ref="A576:B576"/>
    <mergeCell ref="A577:B577"/>
    <mergeCell ref="A578:B578"/>
    <mergeCell ref="A579:B579"/>
    <mergeCell ref="A581:B581"/>
    <mergeCell ref="B567:D567"/>
    <mergeCell ref="A568:B568"/>
    <mergeCell ref="B569:D569"/>
    <mergeCell ref="B571:D571"/>
    <mergeCell ref="B573:D573"/>
    <mergeCell ref="B574:D574"/>
    <mergeCell ref="B590:D590"/>
    <mergeCell ref="B592:D592"/>
    <mergeCell ref="A593:B593"/>
    <mergeCell ref="A594:B594"/>
    <mergeCell ref="A595:B595"/>
    <mergeCell ref="A597:B597"/>
    <mergeCell ref="A582:B582"/>
    <mergeCell ref="A583:B583"/>
    <mergeCell ref="A585:B585"/>
    <mergeCell ref="A586:B586"/>
    <mergeCell ref="A587:B587"/>
    <mergeCell ref="A588:B588"/>
    <mergeCell ref="A606:B606"/>
    <mergeCell ref="A607:B607"/>
    <mergeCell ref="A608:B608"/>
    <mergeCell ref="A609:B609"/>
    <mergeCell ref="A610:B610"/>
    <mergeCell ref="A612:B612"/>
    <mergeCell ref="A598:B598"/>
    <mergeCell ref="A599:B599"/>
    <mergeCell ref="B601:D601"/>
    <mergeCell ref="B603:D603"/>
    <mergeCell ref="A604:B604"/>
    <mergeCell ref="A605:B605"/>
    <mergeCell ref="A621:B621"/>
    <mergeCell ref="A622:B622"/>
    <mergeCell ref="B624:D624"/>
    <mergeCell ref="B626:D626"/>
    <mergeCell ref="A627:B627"/>
    <mergeCell ref="A628:B628"/>
    <mergeCell ref="A613:B613"/>
    <mergeCell ref="A614:B614"/>
    <mergeCell ref="A616:B616"/>
    <mergeCell ref="A617:B617"/>
    <mergeCell ref="A618:B618"/>
    <mergeCell ref="A620:B620"/>
    <mergeCell ref="A636:B636"/>
    <mergeCell ref="B638:D638"/>
    <mergeCell ref="B640:D640"/>
    <mergeCell ref="A641:B641"/>
    <mergeCell ref="A642:B642"/>
    <mergeCell ref="A643:B643"/>
    <mergeCell ref="A629:B629"/>
    <mergeCell ref="A630:B630"/>
    <mergeCell ref="A632:B632"/>
    <mergeCell ref="A633:B633"/>
    <mergeCell ref="A634:B634"/>
    <mergeCell ref="A635:B635"/>
    <mergeCell ref="A652:B652"/>
    <mergeCell ref="A653:B653"/>
    <mergeCell ref="A654:B654"/>
    <mergeCell ref="A656:B656"/>
    <mergeCell ref="A657:B657"/>
    <mergeCell ref="A658:B658"/>
    <mergeCell ref="B645:D645"/>
    <mergeCell ref="B647:D647"/>
    <mergeCell ref="A648:B648"/>
    <mergeCell ref="A649:B649"/>
    <mergeCell ref="A650:B650"/>
    <mergeCell ref="A651:B651"/>
    <mergeCell ref="A668:B668"/>
    <mergeCell ref="A669:B669"/>
    <mergeCell ref="A670:B670"/>
    <mergeCell ref="A671:B671"/>
    <mergeCell ref="A672:B672"/>
    <mergeCell ref="A674:B674"/>
    <mergeCell ref="A659:B659"/>
    <mergeCell ref="A661:B661"/>
    <mergeCell ref="A662:B662"/>
    <mergeCell ref="A663:B663"/>
    <mergeCell ref="B665:D665"/>
    <mergeCell ref="B667:D667"/>
    <mergeCell ref="A683:B683"/>
    <mergeCell ref="A684:B684"/>
    <mergeCell ref="A685:B685"/>
    <mergeCell ref="A686:B686"/>
    <mergeCell ref="A687:B687"/>
    <mergeCell ref="A688:B688"/>
    <mergeCell ref="A675:B675"/>
    <mergeCell ref="A676:B676"/>
    <mergeCell ref="A677:B677"/>
    <mergeCell ref="B679:D679"/>
    <mergeCell ref="B681:D681"/>
    <mergeCell ref="A682:B682"/>
    <mergeCell ref="A698:B698"/>
    <mergeCell ref="A699:B699"/>
    <mergeCell ref="A700:B700"/>
    <mergeCell ref="A701:B701"/>
    <mergeCell ref="A703:B703"/>
    <mergeCell ref="A704:B704"/>
    <mergeCell ref="A689:B689"/>
    <mergeCell ref="A691:B691"/>
    <mergeCell ref="A692:B692"/>
    <mergeCell ref="A693:B693"/>
    <mergeCell ref="B695:D695"/>
    <mergeCell ref="B697:D697"/>
    <mergeCell ref="A713:B713"/>
    <mergeCell ref="B715:D715"/>
    <mergeCell ref="B717:D717"/>
    <mergeCell ref="A718:B718"/>
    <mergeCell ref="A719:B719"/>
    <mergeCell ref="A720:B720"/>
    <mergeCell ref="A705:B705"/>
    <mergeCell ref="A707:B707"/>
    <mergeCell ref="A708:B708"/>
    <mergeCell ref="A709:B709"/>
    <mergeCell ref="A711:B711"/>
    <mergeCell ref="A712:B712"/>
    <mergeCell ref="A730:B730"/>
    <mergeCell ref="A731:B731"/>
    <mergeCell ref="A732:B732"/>
    <mergeCell ref="A733:B733"/>
    <mergeCell ref="A734:B734"/>
    <mergeCell ref="A736:B736"/>
    <mergeCell ref="B722:D722"/>
    <mergeCell ref="B724:D724"/>
    <mergeCell ref="B726:D726"/>
    <mergeCell ref="B727:D727"/>
    <mergeCell ref="A728:B728"/>
    <mergeCell ref="A729:B729"/>
    <mergeCell ref="B745:D745"/>
    <mergeCell ref="B747:D747"/>
    <mergeCell ref="A748:B748"/>
    <mergeCell ref="A749:B749"/>
    <mergeCell ref="A750:B750"/>
    <mergeCell ref="B752:D752"/>
    <mergeCell ref="A737:B737"/>
    <mergeCell ref="A738:B738"/>
    <mergeCell ref="A740:B740"/>
    <mergeCell ref="A741:B741"/>
    <mergeCell ref="A742:B742"/>
    <mergeCell ref="A743:B743"/>
    <mergeCell ref="A760:B760"/>
    <mergeCell ref="B762:D762"/>
    <mergeCell ref="B764:D764"/>
    <mergeCell ref="A766:D766"/>
    <mergeCell ref="B754:D754"/>
    <mergeCell ref="A755:B755"/>
    <mergeCell ref="A756:B756"/>
    <mergeCell ref="A757:B757"/>
    <mergeCell ref="A758:B758"/>
    <mergeCell ref="A759:B759"/>
  </mergeCells>
  <printOptions horizontalCentered="1"/>
  <pageMargins left="0" right="0" top="0.75" bottom="0.75" header="0.5" footer="0.5"/>
  <pageSetup scale="62" orientation="landscape" r:id="rId1"/>
  <headerFooter>
    <oddHeader>&amp;LDRAFT&amp;C&amp;11 2017-2018 REVENUE (ALL FUNDS)&amp;RDRAFT</oddHeader>
    <oddFooter>&amp;LSB&amp;&amp;FA:  October 24, 2018&amp;C&amp;11C-&amp;P&amp;RC-Actual Revenues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I213"/>
  <sheetViews>
    <sheetView workbookViewId="0">
      <selection activeCell="O141" sqref="O141"/>
    </sheetView>
  </sheetViews>
  <sheetFormatPr defaultRowHeight="10"/>
  <cols>
    <col min="1" max="1" width="7.88671875" customWidth="1"/>
    <col min="2" max="2" width="45.33203125" bestFit="1" customWidth="1"/>
    <col min="3" max="3" width="10.109375" bestFit="1" customWidth="1"/>
    <col min="9" max="9" width="45.33203125" bestFit="1" customWidth="1"/>
    <col min="10" max="10" width="14.44140625" customWidth="1"/>
    <col min="11" max="11" width="17.44140625" customWidth="1"/>
    <col min="12" max="12" width="14.44140625" customWidth="1"/>
    <col min="13" max="13" width="6.6640625" customWidth="1"/>
    <col min="14" max="14" width="19.109375" customWidth="1"/>
    <col min="15" max="15" width="45.33203125" customWidth="1"/>
    <col min="16" max="16" width="13.33203125" customWidth="1"/>
    <col min="17" max="17" width="10.109375" customWidth="1"/>
    <col min="18" max="18" width="8" customWidth="1"/>
    <col min="19" max="66" width="7.6640625" customWidth="1"/>
    <col min="67" max="96" width="8.6640625" customWidth="1"/>
    <col min="97" max="99" width="10.109375" bestFit="1" customWidth="1"/>
    <col min="100" max="100" width="11.6640625" bestFit="1" customWidth="1"/>
  </cols>
  <sheetData>
    <row r="1" spans="1:191" s="471" customFormat="1" ht="24.9" customHeight="1">
      <c r="A1" s="473"/>
      <c r="B1" s="730"/>
      <c r="C1" s="731"/>
      <c r="D1" s="731"/>
      <c r="E1" s="2"/>
      <c r="F1" s="2"/>
      <c r="G1" s="2"/>
      <c r="H1" s="109"/>
      <c r="I1" s="109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9"/>
      <c r="V1" s="109"/>
      <c r="W1" s="2"/>
      <c r="X1" s="2"/>
      <c r="Y1" s="2"/>
      <c r="Z1" s="109"/>
      <c r="AA1" s="2"/>
      <c r="AB1" s="2"/>
      <c r="AC1" s="2"/>
      <c r="AD1" s="2"/>
      <c r="AE1" s="2"/>
      <c r="AF1" s="109"/>
      <c r="AG1" s="2"/>
      <c r="AH1" s="2"/>
      <c r="AI1" s="2"/>
      <c r="AJ1" s="2"/>
      <c r="AK1" s="109"/>
      <c r="AL1" s="2"/>
      <c r="AM1" s="2"/>
      <c r="AN1" s="2"/>
      <c r="AO1" s="2"/>
      <c r="AP1" s="2"/>
      <c r="AQ1" s="2"/>
      <c r="AR1" s="109"/>
      <c r="AS1" s="2"/>
      <c r="AT1" s="109"/>
      <c r="AU1" s="2"/>
      <c r="AV1" s="2"/>
      <c r="AW1" s="2"/>
      <c r="AX1" s="2"/>
      <c r="AY1" s="2"/>
      <c r="AZ1" s="2"/>
      <c r="BA1" s="2"/>
      <c r="BB1" s="2"/>
      <c r="BC1" s="109"/>
      <c r="BD1" s="2"/>
      <c r="BE1" s="2"/>
      <c r="BF1" s="109"/>
      <c r="BG1" s="2"/>
      <c r="BH1" s="2"/>
      <c r="BI1" s="2"/>
      <c r="BJ1" s="2"/>
      <c r="BK1" s="2"/>
      <c r="BL1" s="2"/>
      <c r="BM1" s="2"/>
      <c r="BN1" s="2"/>
      <c r="BO1" s="2"/>
      <c r="BP1" s="109"/>
      <c r="BQ1" s="109"/>
      <c r="BR1" s="2"/>
      <c r="BS1" s="2"/>
      <c r="BT1" s="2"/>
      <c r="BU1" s="2"/>
      <c r="BV1" s="2"/>
      <c r="BW1" s="2"/>
      <c r="BX1" s="2"/>
      <c r="BY1" s="2"/>
      <c r="BZ1" s="2"/>
      <c r="CA1" s="109"/>
      <c r="CB1" s="109"/>
      <c r="CC1" s="2"/>
      <c r="CD1" s="2"/>
      <c r="CE1" s="109"/>
      <c r="CF1" s="2"/>
      <c r="CG1" s="109"/>
      <c r="CH1" s="109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109"/>
      <c r="CZ1" s="109"/>
      <c r="DA1" s="2"/>
      <c r="DB1" s="2"/>
      <c r="DC1" s="2"/>
      <c r="DD1" s="109"/>
      <c r="DE1" s="2"/>
      <c r="DF1" s="2"/>
      <c r="DG1" s="2"/>
      <c r="DH1" s="2"/>
      <c r="DI1" s="2"/>
      <c r="DJ1" s="109"/>
      <c r="DK1" s="2"/>
      <c r="DL1" s="2"/>
      <c r="DM1" s="2"/>
      <c r="DN1" s="2"/>
      <c r="DO1" s="2"/>
      <c r="DP1" s="2"/>
      <c r="DQ1" s="2"/>
      <c r="DR1" s="2"/>
      <c r="DS1" s="2"/>
      <c r="DT1" s="109"/>
      <c r="DU1" s="109"/>
      <c r="DV1" s="2"/>
      <c r="DW1" s="2"/>
      <c r="DX1" s="109"/>
      <c r="DY1" s="109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109"/>
      <c r="EL1" s="2"/>
      <c r="EM1" s="2"/>
      <c r="EN1" s="2"/>
      <c r="EO1" s="109"/>
      <c r="EP1" s="2"/>
      <c r="EQ1" s="109"/>
      <c r="ER1" s="3"/>
      <c r="ES1" s="3"/>
      <c r="ET1" s="126" t="s">
        <v>749</v>
      </c>
      <c r="EU1" s="126" t="s">
        <v>749</v>
      </c>
      <c r="EV1" s="126" t="s">
        <v>749</v>
      </c>
      <c r="EW1" s="126" t="s">
        <v>749</v>
      </c>
      <c r="EX1" s="126" t="s">
        <v>749</v>
      </c>
      <c r="EY1" s="126" t="s">
        <v>749</v>
      </c>
      <c r="EZ1" s="126" t="s">
        <v>749</v>
      </c>
      <c r="FA1" s="126" t="s">
        <v>749</v>
      </c>
      <c r="FB1" s="126" t="s">
        <v>749</v>
      </c>
      <c r="FC1" s="126" t="s">
        <v>749</v>
      </c>
      <c r="FD1" s="126" t="s">
        <v>749</v>
      </c>
      <c r="FE1" s="126" t="s">
        <v>749</v>
      </c>
      <c r="FF1" s="126" t="s">
        <v>749</v>
      </c>
      <c r="FG1" s="126" t="s">
        <v>749</v>
      </c>
      <c r="FH1" s="126" t="s">
        <v>749</v>
      </c>
      <c r="FI1" s="126" t="s">
        <v>749</v>
      </c>
      <c r="FJ1" s="126" t="s">
        <v>749</v>
      </c>
      <c r="FK1" s="126" t="s">
        <v>749</v>
      </c>
      <c r="FL1" s="126" t="s">
        <v>749</v>
      </c>
      <c r="FM1" s="126" t="s">
        <v>749</v>
      </c>
      <c r="FN1" s="126" t="s">
        <v>749</v>
      </c>
      <c r="FO1" s="126" t="s">
        <v>749</v>
      </c>
      <c r="FP1" s="126" t="s">
        <v>749</v>
      </c>
      <c r="FQ1" s="126" t="s">
        <v>749</v>
      </c>
      <c r="FR1" s="126" t="s">
        <v>749</v>
      </c>
      <c r="FS1" s="126" t="s">
        <v>796</v>
      </c>
      <c r="FT1" s="126" t="s">
        <v>797</v>
      </c>
      <c r="FU1" s="126" t="s">
        <v>797</v>
      </c>
      <c r="FV1" s="126" t="s">
        <v>800</v>
      </c>
      <c r="FW1" s="126" t="s">
        <v>798</v>
      </c>
      <c r="FX1" s="126" t="s">
        <v>799</v>
      </c>
      <c r="FY1" s="126" t="s">
        <v>758</v>
      </c>
      <c r="FZ1" s="126" t="s">
        <v>760</v>
      </c>
      <c r="GA1" s="126" t="s">
        <v>761</v>
      </c>
      <c r="GB1" s="126" t="s">
        <v>801</v>
      </c>
      <c r="GC1" s="126" t="s">
        <v>802</v>
      </c>
      <c r="GD1" s="126" t="s">
        <v>803</v>
      </c>
      <c r="GE1" s="126" t="s">
        <v>775</v>
      </c>
      <c r="GF1" s="126" t="s">
        <v>775</v>
      </c>
      <c r="GG1" s="126" t="s">
        <v>775</v>
      </c>
      <c r="GH1" s="126" t="s">
        <v>804</v>
      </c>
      <c r="GI1" s="2"/>
    </row>
    <row r="2" spans="1:191" s="471" customFormat="1" ht="35.25" customHeight="1">
      <c r="A2" s="4" t="s">
        <v>17</v>
      </c>
      <c r="B2" s="4" t="s">
        <v>0</v>
      </c>
      <c r="C2" s="5" t="s">
        <v>18</v>
      </c>
      <c r="D2" s="4" t="s">
        <v>19</v>
      </c>
      <c r="E2" s="5" t="s">
        <v>20</v>
      </c>
      <c r="F2" s="5" t="s">
        <v>21</v>
      </c>
      <c r="G2" s="5" t="s">
        <v>22</v>
      </c>
      <c r="H2" s="5" t="s">
        <v>23</v>
      </c>
      <c r="I2" s="5" t="s">
        <v>3</v>
      </c>
      <c r="J2" s="5" t="s">
        <v>24</v>
      </c>
      <c r="K2" s="5" t="s">
        <v>25</v>
      </c>
      <c r="L2" s="5" t="s">
        <v>26</v>
      </c>
      <c r="M2" s="5" t="s">
        <v>27</v>
      </c>
      <c r="N2" s="5" t="s">
        <v>28</v>
      </c>
      <c r="O2" s="5" t="s">
        <v>29</v>
      </c>
      <c r="P2" s="5" t="s">
        <v>30</v>
      </c>
      <c r="Q2" s="5" t="s">
        <v>31</v>
      </c>
      <c r="R2" s="5" t="s">
        <v>32</v>
      </c>
      <c r="S2" s="5" t="s">
        <v>4</v>
      </c>
      <c r="T2" s="5" t="s">
        <v>33</v>
      </c>
      <c r="U2" s="5" t="s">
        <v>34</v>
      </c>
      <c r="V2" s="5" t="s">
        <v>35</v>
      </c>
      <c r="W2" s="5" t="s">
        <v>36</v>
      </c>
      <c r="X2" s="5" t="s">
        <v>5</v>
      </c>
      <c r="Y2" s="5" t="s">
        <v>37</v>
      </c>
      <c r="Z2" s="5" t="s">
        <v>38</v>
      </c>
      <c r="AA2" s="5" t="s">
        <v>39</v>
      </c>
      <c r="AB2" s="5" t="s">
        <v>40</v>
      </c>
      <c r="AC2" s="5" t="s">
        <v>6</v>
      </c>
      <c r="AD2" s="5" t="s">
        <v>41</v>
      </c>
      <c r="AE2" s="5" t="s">
        <v>42</v>
      </c>
      <c r="AF2" s="5" t="s">
        <v>43</v>
      </c>
      <c r="AG2" s="5" t="s">
        <v>44</v>
      </c>
      <c r="AH2" s="5" t="s">
        <v>45</v>
      </c>
      <c r="AI2" s="5" t="s">
        <v>46</v>
      </c>
      <c r="AJ2" s="5" t="s">
        <v>47</v>
      </c>
      <c r="AK2" s="5" t="s">
        <v>48</v>
      </c>
      <c r="AL2" s="5" t="s">
        <v>49</v>
      </c>
      <c r="AM2" s="5" t="s">
        <v>7</v>
      </c>
      <c r="AN2" s="5" t="s">
        <v>50</v>
      </c>
      <c r="AO2" s="5" t="s">
        <v>51</v>
      </c>
      <c r="AP2" s="5" t="s">
        <v>52</v>
      </c>
      <c r="AQ2" s="5" t="s">
        <v>53</v>
      </c>
      <c r="AR2" s="5" t="s">
        <v>54</v>
      </c>
      <c r="AS2" s="5" t="s">
        <v>55</v>
      </c>
      <c r="AT2" s="5" t="s">
        <v>1</v>
      </c>
      <c r="AU2" s="5" t="s">
        <v>56</v>
      </c>
      <c r="AV2" s="5" t="s">
        <v>57</v>
      </c>
      <c r="AW2" s="5" t="s">
        <v>58</v>
      </c>
      <c r="AX2" s="5" t="s">
        <v>59</v>
      </c>
      <c r="AY2" s="5" t="s">
        <v>8</v>
      </c>
      <c r="AZ2" s="5" t="s">
        <v>60</v>
      </c>
      <c r="BA2" s="5" t="s">
        <v>61</v>
      </c>
      <c r="BB2" s="5" t="s">
        <v>62</v>
      </c>
      <c r="BC2" s="5" t="s">
        <v>9</v>
      </c>
      <c r="BD2" s="5" t="s">
        <v>63</v>
      </c>
      <c r="BE2" s="5" t="s">
        <v>64</v>
      </c>
      <c r="BF2" s="5" t="s">
        <v>65</v>
      </c>
      <c r="BG2" s="5" t="s">
        <v>66</v>
      </c>
      <c r="BH2" s="5" t="s">
        <v>67</v>
      </c>
      <c r="BI2" s="5" t="s">
        <v>68</v>
      </c>
      <c r="BJ2" s="5" t="s">
        <v>69</v>
      </c>
      <c r="BK2" s="5" t="s">
        <v>70</v>
      </c>
      <c r="BL2" s="5" t="s">
        <v>71</v>
      </c>
      <c r="BM2" s="5" t="s">
        <v>72</v>
      </c>
      <c r="BN2" s="5" t="s">
        <v>73</v>
      </c>
      <c r="BO2" s="5" t="s">
        <v>74</v>
      </c>
      <c r="BP2" s="5" t="s">
        <v>10</v>
      </c>
      <c r="BQ2" s="5" t="s">
        <v>11</v>
      </c>
      <c r="BR2" s="5" t="s">
        <v>75</v>
      </c>
      <c r="BS2" s="5" t="s">
        <v>76</v>
      </c>
      <c r="BT2" s="5" t="s">
        <v>77</v>
      </c>
      <c r="BU2" s="5" t="s">
        <v>78</v>
      </c>
      <c r="BV2" s="5" t="s">
        <v>79</v>
      </c>
      <c r="BW2" s="5" t="s">
        <v>80</v>
      </c>
      <c r="BX2" s="5" t="s">
        <v>81</v>
      </c>
      <c r="BY2" s="5" t="s">
        <v>82</v>
      </c>
      <c r="BZ2" s="5" t="s">
        <v>83</v>
      </c>
      <c r="CA2" s="5" t="s">
        <v>84</v>
      </c>
      <c r="CB2" s="5" t="s">
        <v>85</v>
      </c>
      <c r="CC2" s="5" t="s">
        <v>86</v>
      </c>
      <c r="CD2" s="5" t="s">
        <v>87</v>
      </c>
      <c r="CE2" s="5" t="s">
        <v>88</v>
      </c>
      <c r="CF2" s="5" t="s">
        <v>89</v>
      </c>
      <c r="CG2" s="5" t="s">
        <v>90</v>
      </c>
      <c r="CH2" s="5" t="s">
        <v>91</v>
      </c>
      <c r="CI2" s="5" t="s">
        <v>92</v>
      </c>
      <c r="CJ2" s="5" t="s">
        <v>93</v>
      </c>
      <c r="CK2" s="5" t="s">
        <v>94</v>
      </c>
      <c r="CL2" s="5" t="s">
        <v>95</v>
      </c>
      <c r="CM2" s="5" t="s">
        <v>96</v>
      </c>
      <c r="CN2" s="5" t="s">
        <v>97</v>
      </c>
      <c r="CO2" s="5" t="s">
        <v>98</v>
      </c>
      <c r="CP2" s="5" t="s">
        <v>99</v>
      </c>
      <c r="CQ2" s="5" t="s">
        <v>100</v>
      </c>
      <c r="CR2" s="5" t="s">
        <v>101</v>
      </c>
      <c r="CS2" s="5" t="s">
        <v>102</v>
      </c>
      <c r="CT2" s="5" t="s">
        <v>103</v>
      </c>
      <c r="CU2" s="5" t="s">
        <v>104</v>
      </c>
      <c r="CV2" s="5" t="s">
        <v>105</v>
      </c>
      <c r="CW2" s="5" t="s">
        <v>106</v>
      </c>
      <c r="CX2" s="5" t="s">
        <v>107</v>
      </c>
      <c r="CY2" s="5" t="s">
        <v>108</v>
      </c>
      <c r="CZ2" s="5" t="s">
        <v>109</v>
      </c>
      <c r="DA2" s="5" t="s">
        <v>110</v>
      </c>
      <c r="DB2" s="5" t="s">
        <v>111</v>
      </c>
      <c r="DC2" s="5" t="s">
        <v>2</v>
      </c>
      <c r="DD2" s="5" t="s">
        <v>112</v>
      </c>
      <c r="DE2" s="5" t="s">
        <v>113</v>
      </c>
      <c r="DF2" s="5" t="s">
        <v>114</v>
      </c>
      <c r="DG2" s="5" t="s">
        <v>115</v>
      </c>
      <c r="DH2" s="5" t="s">
        <v>12</v>
      </c>
      <c r="DI2" s="5" t="s">
        <v>116</v>
      </c>
      <c r="DJ2" s="5" t="s">
        <v>117</v>
      </c>
      <c r="DK2" s="5" t="s">
        <v>118</v>
      </c>
      <c r="DL2" s="5" t="s">
        <v>119</v>
      </c>
      <c r="DM2" s="5" t="s">
        <v>13</v>
      </c>
      <c r="DN2" s="5" t="s">
        <v>120</v>
      </c>
      <c r="DO2" s="5" t="s">
        <v>121</v>
      </c>
      <c r="DP2" s="5" t="s">
        <v>122</v>
      </c>
      <c r="DQ2" s="5" t="s">
        <v>123</v>
      </c>
      <c r="DR2" s="5" t="s">
        <v>14</v>
      </c>
      <c r="DS2" s="5" t="s">
        <v>124</v>
      </c>
      <c r="DT2" s="5" t="s">
        <v>125</v>
      </c>
      <c r="DU2" s="5" t="s">
        <v>126</v>
      </c>
      <c r="DV2" s="5" t="s">
        <v>127</v>
      </c>
      <c r="DW2" s="5" t="s">
        <v>128</v>
      </c>
      <c r="DX2" s="5" t="s">
        <v>129</v>
      </c>
      <c r="DY2" s="5" t="s">
        <v>15</v>
      </c>
      <c r="DZ2" s="5" t="s">
        <v>130</v>
      </c>
      <c r="EA2" s="5" t="s">
        <v>131</v>
      </c>
      <c r="EB2" s="5" t="s">
        <v>132</v>
      </c>
      <c r="EC2" s="5" t="s">
        <v>133</v>
      </c>
      <c r="ED2" s="5" t="s">
        <v>134</v>
      </c>
      <c r="EE2" s="5" t="s">
        <v>135</v>
      </c>
      <c r="EF2" s="5" t="s">
        <v>136</v>
      </c>
      <c r="EG2" s="5" t="s">
        <v>137</v>
      </c>
      <c r="EH2" s="5" t="s">
        <v>138</v>
      </c>
      <c r="EI2" s="5" t="s">
        <v>139</v>
      </c>
      <c r="EJ2" s="5" t="s">
        <v>140</v>
      </c>
      <c r="EK2" s="5" t="s">
        <v>141</v>
      </c>
      <c r="EL2" s="5" t="s">
        <v>142</v>
      </c>
      <c r="EM2" s="5" t="s">
        <v>143</v>
      </c>
      <c r="EN2" s="5" t="s">
        <v>144</v>
      </c>
      <c r="EO2" s="5" t="s">
        <v>145</v>
      </c>
      <c r="EP2" s="5" t="s">
        <v>16</v>
      </c>
      <c r="EQ2" s="5" t="s">
        <v>146</v>
      </c>
      <c r="ER2" s="6" t="s">
        <v>147</v>
      </c>
      <c r="ES2" s="6" t="s">
        <v>148</v>
      </c>
      <c r="ET2" s="6" t="s">
        <v>149</v>
      </c>
      <c r="EU2" s="6" t="s">
        <v>150</v>
      </c>
      <c r="EV2" s="6" t="s">
        <v>151</v>
      </c>
      <c r="EW2" s="6" t="s">
        <v>152</v>
      </c>
      <c r="EX2" s="6" t="s">
        <v>153</v>
      </c>
      <c r="EY2" s="6" t="s">
        <v>154</v>
      </c>
      <c r="EZ2" s="6" t="s">
        <v>155</v>
      </c>
      <c r="FA2" s="6" t="s">
        <v>156</v>
      </c>
      <c r="FB2" s="6" t="s">
        <v>157</v>
      </c>
      <c r="FC2" s="6" t="s">
        <v>158</v>
      </c>
      <c r="FD2" s="6" t="s">
        <v>159</v>
      </c>
      <c r="FE2" s="6" t="s">
        <v>160</v>
      </c>
      <c r="FF2" s="6" t="s">
        <v>161</v>
      </c>
      <c r="FG2" s="6" t="s">
        <v>162</v>
      </c>
      <c r="FH2" s="6" t="s">
        <v>163</v>
      </c>
      <c r="FI2" s="6" t="s">
        <v>164</v>
      </c>
      <c r="FJ2" s="6" t="s">
        <v>165</v>
      </c>
      <c r="FK2" s="6" t="s">
        <v>166</v>
      </c>
      <c r="FL2" s="6" t="s">
        <v>167</v>
      </c>
      <c r="FM2" s="6" t="s">
        <v>168</v>
      </c>
      <c r="FN2" s="6" t="s">
        <v>169</v>
      </c>
      <c r="FO2" s="6" t="s">
        <v>170</v>
      </c>
      <c r="FP2" s="6" t="s">
        <v>171</v>
      </c>
      <c r="FQ2" s="6" t="s">
        <v>172</v>
      </c>
      <c r="FR2" s="6" t="s">
        <v>173</v>
      </c>
      <c r="FS2" s="6" t="s">
        <v>174</v>
      </c>
      <c r="FT2" s="6" t="s">
        <v>175</v>
      </c>
      <c r="FU2" s="6" t="s">
        <v>176</v>
      </c>
      <c r="FV2" s="6" t="s">
        <v>177</v>
      </c>
      <c r="FW2" s="6" t="s">
        <v>178</v>
      </c>
      <c r="FX2" s="6" t="s">
        <v>179</v>
      </c>
      <c r="FY2" s="6" t="s">
        <v>180</v>
      </c>
      <c r="FZ2" s="6" t="s">
        <v>181</v>
      </c>
      <c r="GA2" s="6" t="s">
        <v>182</v>
      </c>
      <c r="GB2" s="6" t="s">
        <v>183</v>
      </c>
      <c r="GC2" s="6" t="s">
        <v>184</v>
      </c>
      <c r="GD2" s="6" t="s">
        <v>185</v>
      </c>
      <c r="GE2" s="6" t="s">
        <v>186</v>
      </c>
      <c r="GF2" s="6" t="s">
        <v>187</v>
      </c>
      <c r="GG2" s="6" t="s">
        <v>188</v>
      </c>
      <c r="GH2" s="6" t="s">
        <v>189</v>
      </c>
      <c r="GI2" s="5" t="s">
        <v>190</v>
      </c>
    </row>
    <row r="3" spans="1:191" s="471" customFormat="1" ht="12" customHeight="1">
      <c r="A3" s="473" t="s">
        <v>0</v>
      </c>
      <c r="B3" s="731" t="s">
        <v>0</v>
      </c>
      <c r="C3" s="731"/>
      <c r="D3" s="731"/>
      <c r="E3" s="127" t="s">
        <v>0</v>
      </c>
      <c r="F3" s="127" t="s">
        <v>0</v>
      </c>
      <c r="G3" s="127" t="s">
        <v>0</v>
      </c>
      <c r="H3" s="127" t="s">
        <v>0</v>
      </c>
      <c r="I3" s="127" t="s">
        <v>0</v>
      </c>
      <c r="J3" s="127" t="s">
        <v>0</v>
      </c>
      <c r="K3" s="127" t="s">
        <v>0</v>
      </c>
      <c r="L3" s="127" t="s">
        <v>0</v>
      </c>
      <c r="M3" s="127" t="s">
        <v>0</v>
      </c>
      <c r="N3" s="127" t="s">
        <v>0</v>
      </c>
      <c r="O3" s="127" t="s">
        <v>0</v>
      </c>
      <c r="P3" s="127" t="s">
        <v>0</v>
      </c>
      <c r="Q3" s="127" t="s">
        <v>0</v>
      </c>
      <c r="R3" s="127" t="s">
        <v>0</v>
      </c>
      <c r="S3" s="127" t="s">
        <v>0</v>
      </c>
      <c r="T3" s="127" t="s">
        <v>0</v>
      </c>
      <c r="U3" s="127" t="s">
        <v>0</v>
      </c>
      <c r="V3" s="127" t="s">
        <v>0</v>
      </c>
      <c r="W3" s="127" t="s">
        <v>0</v>
      </c>
      <c r="X3" s="127" t="s">
        <v>0</v>
      </c>
      <c r="Y3" s="127" t="s">
        <v>0</v>
      </c>
      <c r="Z3" s="127" t="s">
        <v>0</v>
      </c>
      <c r="AA3" s="127" t="s">
        <v>0</v>
      </c>
      <c r="AB3" s="127" t="s">
        <v>0</v>
      </c>
      <c r="AC3" s="127" t="s">
        <v>0</v>
      </c>
      <c r="AD3" s="127" t="s">
        <v>0</v>
      </c>
      <c r="AE3" s="127" t="s">
        <v>0</v>
      </c>
      <c r="AF3" s="127" t="s">
        <v>0</v>
      </c>
      <c r="AG3" s="127" t="s">
        <v>0</v>
      </c>
      <c r="AH3" s="127" t="s">
        <v>0</v>
      </c>
      <c r="AI3" s="127" t="s">
        <v>0</v>
      </c>
      <c r="AJ3" s="127" t="s">
        <v>0</v>
      </c>
      <c r="AK3" s="127" t="s">
        <v>0</v>
      </c>
      <c r="AL3" s="127" t="s">
        <v>0</v>
      </c>
      <c r="AM3" s="127" t="s">
        <v>0</v>
      </c>
      <c r="AN3" s="127" t="s">
        <v>0</v>
      </c>
      <c r="AO3" s="127" t="s">
        <v>0</v>
      </c>
      <c r="AP3" s="127" t="s">
        <v>0</v>
      </c>
      <c r="AQ3" s="127" t="s">
        <v>0</v>
      </c>
      <c r="AR3" s="127" t="s">
        <v>0</v>
      </c>
      <c r="AS3" s="127" t="s">
        <v>0</v>
      </c>
      <c r="AT3" s="127" t="s">
        <v>0</v>
      </c>
      <c r="AU3" s="127" t="s">
        <v>0</v>
      </c>
      <c r="AV3" s="127" t="s">
        <v>0</v>
      </c>
      <c r="AW3" s="127" t="s">
        <v>0</v>
      </c>
      <c r="AX3" s="127" t="s">
        <v>0</v>
      </c>
      <c r="AY3" s="127" t="s">
        <v>0</v>
      </c>
      <c r="AZ3" s="127" t="s">
        <v>0</v>
      </c>
      <c r="BA3" s="127" t="s">
        <v>0</v>
      </c>
      <c r="BB3" s="127" t="s">
        <v>0</v>
      </c>
      <c r="BC3" s="127" t="s">
        <v>0</v>
      </c>
      <c r="BD3" s="127" t="s">
        <v>0</v>
      </c>
      <c r="BE3" s="127" t="s">
        <v>0</v>
      </c>
      <c r="BF3" s="127" t="s">
        <v>0</v>
      </c>
      <c r="BG3" s="127" t="s">
        <v>0</v>
      </c>
      <c r="BH3" s="127" t="s">
        <v>0</v>
      </c>
      <c r="BI3" s="127" t="s">
        <v>0</v>
      </c>
      <c r="BJ3" s="127" t="s">
        <v>0</v>
      </c>
      <c r="BK3" s="127" t="s">
        <v>0</v>
      </c>
      <c r="BL3" s="127" t="s">
        <v>0</v>
      </c>
      <c r="BM3" s="127" t="s">
        <v>0</v>
      </c>
      <c r="BN3" s="127" t="s">
        <v>0</v>
      </c>
      <c r="BO3" s="127" t="s">
        <v>0</v>
      </c>
      <c r="BP3" s="127" t="s">
        <v>0</v>
      </c>
      <c r="BQ3" s="127" t="s">
        <v>0</v>
      </c>
      <c r="BR3" s="127" t="s">
        <v>0</v>
      </c>
      <c r="BS3" s="127" t="s">
        <v>0</v>
      </c>
      <c r="BT3" s="127" t="s">
        <v>0</v>
      </c>
      <c r="BU3" s="127" t="s">
        <v>0</v>
      </c>
      <c r="BV3" s="127" t="s">
        <v>0</v>
      </c>
      <c r="BW3" s="127" t="s">
        <v>0</v>
      </c>
      <c r="BX3" s="127" t="s">
        <v>0</v>
      </c>
      <c r="BY3" s="127" t="s">
        <v>0</v>
      </c>
      <c r="BZ3" s="127" t="s">
        <v>0</v>
      </c>
      <c r="CA3" s="127" t="s">
        <v>0</v>
      </c>
      <c r="CB3" s="127" t="s">
        <v>0</v>
      </c>
      <c r="CC3" s="127" t="s">
        <v>0</v>
      </c>
      <c r="CD3" s="127" t="s">
        <v>0</v>
      </c>
      <c r="CE3" s="127" t="s">
        <v>0</v>
      </c>
      <c r="CF3" s="127" t="s">
        <v>0</v>
      </c>
      <c r="CG3" s="127" t="s">
        <v>0</v>
      </c>
      <c r="CH3" s="127" t="s">
        <v>0</v>
      </c>
      <c r="CI3" s="127" t="s">
        <v>0</v>
      </c>
      <c r="CJ3" s="127" t="s">
        <v>0</v>
      </c>
      <c r="CK3" s="127" t="s">
        <v>0</v>
      </c>
      <c r="CL3" s="127" t="s">
        <v>0</v>
      </c>
      <c r="CM3" s="127" t="s">
        <v>0</v>
      </c>
      <c r="CN3" s="127" t="s">
        <v>0</v>
      </c>
      <c r="CO3" s="127" t="s">
        <v>0</v>
      </c>
      <c r="CP3" s="127" t="s">
        <v>0</v>
      </c>
      <c r="CQ3" s="127" t="s">
        <v>0</v>
      </c>
      <c r="CR3" s="127" t="s">
        <v>0</v>
      </c>
      <c r="CS3" s="127" t="s">
        <v>0</v>
      </c>
      <c r="CT3" s="127" t="s">
        <v>0</v>
      </c>
      <c r="CU3" s="127" t="s">
        <v>0</v>
      </c>
      <c r="CV3" s="127" t="s">
        <v>0</v>
      </c>
      <c r="CW3" s="127" t="s">
        <v>0</v>
      </c>
      <c r="CX3" s="127" t="s">
        <v>0</v>
      </c>
      <c r="CY3" s="127" t="s">
        <v>0</v>
      </c>
      <c r="CZ3" s="127" t="s">
        <v>0</v>
      </c>
      <c r="DA3" s="127" t="s">
        <v>0</v>
      </c>
      <c r="DB3" s="127" t="s">
        <v>0</v>
      </c>
      <c r="DC3" s="127" t="s">
        <v>0</v>
      </c>
      <c r="DD3" s="127" t="s">
        <v>0</v>
      </c>
      <c r="DE3" s="127" t="s">
        <v>0</v>
      </c>
      <c r="DF3" s="127" t="s">
        <v>0</v>
      </c>
      <c r="DG3" s="127" t="s">
        <v>0</v>
      </c>
      <c r="DH3" s="127" t="s">
        <v>0</v>
      </c>
      <c r="DI3" s="127" t="s">
        <v>0</v>
      </c>
      <c r="DJ3" s="127" t="s">
        <v>0</v>
      </c>
      <c r="DK3" s="127" t="s">
        <v>0</v>
      </c>
      <c r="DL3" s="127" t="s">
        <v>0</v>
      </c>
      <c r="DM3" s="127" t="s">
        <v>0</v>
      </c>
      <c r="DN3" s="127" t="s">
        <v>0</v>
      </c>
      <c r="DO3" s="127" t="s">
        <v>0</v>
      </c>
      <c r="DP3" s="127" t="s">
        <v>0</v>
      </c>
      <c r="DQ3" s="127" t="s">
        <v>0</v>
      </c>
      <c r="DR3" s="127" t="s">
        <v>0</v>
      </c>
      <c r="DS3" s="127" t="s">
        <v>0</v>
      </c>
      <c r="DT3" s="127" t="s">
        <v>0</v>
      </c>
      <c r="DU3" s="127" t="s">
        <v>0</v>
      </c>
      <c r="DV3" s="127" t="s">
        <v>0</v>
      </c>
      <c r="DW3" s="127" t="s">
        <v>0</v>
      </c>
      <c r="DX3" s="127" t="s">
        <v>0</v>
      </c>
      <c r="DY3" s="127" t="s">
        <v>0</v>
      </c>
      <c r="DZ3" s="127" t="s">
        <v>0</v>
      </c>
      <c r="EA3" s="127" t="s">
        <v>0</v>
      </c>
      <c r="EB3" s="127" t="s">
        <v>0</v>
      </c>
      <c r="EC3" s="127" t="s">
        <v>0</v>
      </c>
      <c r="ED3" s="127" t="s">
        <v>0</v>
      </c>
      <c r="EE3" s="127" t="s">
        <v>0</v>
      </c>
      <c r="EF3" s="127" t="s">
        <v>0</v>
      </c>
      <c r="EG3" s="127" t="s">
        <v>0</v>
      </c>
      <c r="EH3" s="127" t="s">
        <v>0</v>
      </c>
      <c r="EI3" s="127" t="s">
        <v>0</v>
      </c>
      <c r="EJ3" s="127" t="s">
        <v>0</v>
      </c>
      <c r="EK3" s="127" t="s">
        <v>0</v>
      </c>
      <c r="EL3" s="127" t="s">
        <v>0</v>
      </c>
      <c r="EM3" s="127" t="s">
        <v>0</v>
      </c>
      <c r="EN3" s="127" t="s">
        <v>0</v>
      </c>
      <c r="EO3" s="127" t="s">
        <v>0</v>
      </c>
      <c r="EP3" s="127" t="s">
        <v>0</v>
      </c>
      <c r="EQ3" s="127" t="s">
        <v>0</v>
      </c>
      <c r="ER3" s="128" t="s">
        <v>0</v>
      </c>
      <c r="ES3" s="128" t="s">
        <v>0</v>
      </c>
      <c r="ET3" s="128" t="s">
        <v>0</v>
      </c>
      <c r="EU3" s="128" t="s">
        <v>0</v>
      </c>
      <c r="EV3" s="128" t="s">
        <v>0</v>
      </c>
      <c r="EW3" s="128" t="s">
        <v>0</v>
      </c>
      <c r="EX3" s="128" t="s">
        <v>0</v>
      </c>
      <c r="EY3" s="128" t="s">
        <v>0</v>
      </c>
      <c r="EZ3" s="128" t="s">
        <v>0</v>
      </c>
      <c r="FA3" s="128" t="s">
        <v>0</v>
      </c>
      <c r="FB3" s="128" t="s">
        <v>0</v>
      </c>
      <c r="FC3" s="128" t="s">
        <v>0</v>
      </c>
      <c r="FD3" s="128" t="s">
        <v>0</v>
      </c>
      <c r="FE3" s="128" t="s">
        <v>0</v>
      </c>
      <c r="FF3" s="128" t="s">
        <v>0</v>
      </c>
      <c r="FG3" s="128" t="s">
        <v>0</v>
      </c>
      <c r="FH3" s="128" t="s">
        <v>0</v>
      </c>
      <c r="FI3" s="128" t="s">
        <v>0</v>
      </c>
      <c r="FJ3" s="128" t="s">
        <v>0</v>
      </c>
      <c r="FK3" s="128" t="s">
        <v>0</v>
      </c>
      <c r="FL3" s="128" t="s">
        <v>0</v>
      </c>
      <c r="FM3" s="128" t="s">
        <v>0</v>
      </c>
      <c r="FN3" s="128" t="s">
        <v>0</v>
      </c>
      <c r="FO3" s="128" t="s">
        <v>0</v>
      </c>
      <c r="FP3" s="128" t="s">
        <v>0</v>
      </c>
      <c r="FQ3" s="128" t="s">
        <v>0</v>
      </c>
      <c r="FR3" s="128" t="s">
        <v>0</v>
      </c>
      <c r="FS3" s="128" t="s">
        <v>0</v>
      </c>
      <c r="FT3" s="128" t="s">
        <v>0</v>
      </c>
      <c r="FU3" s="128" t="s">
        <v>0</v>
      </c>
      <c r="FV3" s="128" t="s">
        <v>0</v>
      </c>
      <c r="FW3" s="128" t="s">
        <v>0</v>
      </c>
      <c r="FX3" s="128" t="s">
        <v>0</v>
      </c>
      <c r="FY3" s="128" t="s">
        <v>0</v>
      </c>
      <c r="FZ3" s="128" t="s">
        <v>0</v>
      </c>
      <c r="GA3" s="128" t="s">
        <v>0</v>
      </c>
      <c r="GB3" s="128" t="s">
        <v>0</v>
      </c>
      <c r="GC3" s="128" t="s">
        <v>0</v>
      </c>
      <c r="GD3" s="128" t="s">
        <v>0</v>
      </c>
      <c r="GE3" s="128" t="s">
        <v>0</v>
      </c>
      <c r="GF3" s="128" t="s">
        <v>0</v>
      </c>
      <c r="GG3" s="128" t="s">
        <v>0</v>
      </c>
      <c r="GH3" s="128" t="s">
        <v>0</v>
      </c>
      <c r="GI3" s="127" t="s">
        <v>0</v>
      </c>
    </row>
    <row r="4" spans="1:191" s="471" customFormat="1" ht="10.5">
      <c r="A4" s="470" t="s">
        <v>191</v>
      </c>
      <c r="B4" s="726" t="s">
        <v>192</v>
      </c>
      <c r="C4" s="726"/>
      <c r="D4" s="72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</row>
    <row r="5" spans="1:191" s="471" customFormat="1" ht="10.5">
      <c r="A5" s="470" t="s">
        <v>193</v>
      </c>
      <c r="B5" s="726" t="s">
        <v>194</v>
      </c>
      <c r="C5" s="726"/>
      <c r="D5" s="72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6"/>
      <c r="GD5" s="116"/>
      <c r="GE5" s="116"/>
      <c r="GF5" s="116"/>
      <c r="GG5" s="116"/>
      <c r="GH5" s="116"/>
      <c r="GI5" s="116"/>
    </row>
    <row r="6" spans="1:191" s="471" customFormat="1" ht="10.5">
      <c r="A6" s="726" t="s">
        <v>0</v>
      </c>
      <c r="B6" s="726"/>
      <c r="C6" s="8" t="s">
        <v>195</v>
      </c>
      <c r="D6" s="470" t="s">
        <v>196</v>
      </c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6"/>
      <c r="GF6" s="116"/>
      <c r="GG6" s="116"/>
      <c r="GH6" s="116"/>
      <c r="GI6" s="116"/>
    </row>
    <row r="7" spans="1:191" s="472" customFormat="1">
      <c r="A7" s="728" t="s">
        <v>0</v>
      </c>
      <c r="B7" s="728"/>
      <c r="C7" s="476" t="s">
        <v>197</v>
      </c>
      <c r="D7" s="472" t="s">
        <v>198</v>
      </c>
      <c r="E7" s="114">
        <v>0</v>
      </c>
      <c r="F7" s="114">
        <v>0</v>
      </c>
      <c r="G7" s="114">
        <v>0</v>
      </c>
      <c r="H7" s="114">
        <v>305967.3</v>
      </c>
      <c r="I7" s="114">
        <v>5254525.3899999997</v>
      </c>
      <c r="J7" s="114">
        <v>0</v>
      </c>
      <c r="K7" s="114">
        <v>0</v>
      </c>
      <c r="L7" s="114">
        <v>0</v>
      </c>
      <c r="M7" s="114">
        <v>0</v>
      </c>
      <c r="N7" s="114">
        <v>0</v>
      </c>
      <c r="O7" s="114">
        <v>15402.35</v>
      </c>
      <c r="P7" s="114">
        <v>0</v>
      </c>
      <c r="Q7" s="114">
        <v>388458.85</v>
      </c>
      <c r="R7" s="114">
        <v>0</v>
      </c>
      <c r="S7" s="114">
        <v>138318.65</v>
      </c>
      <c r="T7" s="114">
        <v>215648.43</v>
      </c>
      <c r="U7" s="114">
        <v>164187.60999999999</v>
      </c>
      <c r="V7" s="114">
        <v>214821.41</v>
      </c>
      <c r="W7" s="114">
        <v>108113.41</v>
      </c>
      <c r="X7" s="114">
        <v>610577.14</v>
      </c>
      <c r="Y7" s="114">
        <v>26517</v>
      </c>
      <c r="Z7" s="114">
        <v>410556.39</v>
      </c>
      <c r="AA7" s="114">
        <v>0</v>
      </c>
      <c r="AB7" s="114">
        <v>46943.09</v>
      </c>
      <c r="AC7" s="114">
        <v>163945.60000000001</v>
      </c>
      <c r="AD7" s="114">
        <v>67944.78</v>
      </c>
      <c r="AE7" s="114">
        <v>51833.66</v>
      </c>
      <c r="AF7" s="114">
        <v>392916.56</v>
      </c>
      <c r="AG7" s="114">
        <v>34546.39</v>
      </c>
      <c r="AH7" s="114">
        <v>0</v>
      </c>
      <c r="AI7" s="114">
        <v>31511.279999999999</v>
      </c>
      <c r="AJ7" s="114">
        <v>0</v>
      </c>
      <c r="AK7" s="114">
        <v>41307.42</v>
      </c>
      <c r="AL7" s="114">
        <v>0</v>
      </c>
      <c r="AM7" s="114">
        <v>289772.32</v>
      </c>
      <c r="AN7" s="114">
        <v>15962.36</v>
      </c>
      <c r="AO7" s="114">
        <v>27836.37</v>
      </c>
      <c r="AP7" s="114">
        <v>10507.34</v>
      </c>
      <c r="AQ7" s="114">
        <v>0</v>
      </c>
      <c r="AR7" s="114">
        <v>37342.94</v>
      </c>
      <c r="AS7" s="114">
        <v>11551.99</v>
      </c>
      <c r="AT7" s="114">
        <v>111704.47</v>
      </c>
      <c r="AU7" s="114">
        <v>41221.08</v>
      </c>
      <c r="AV7" s="114">
        <v>0</v>
      </c>
      <c r="AW7" s="114">
        <v>73480.12</v>
      </c>
      <c r="AX7" s="114">
        <v>0</v>
      </c>
      <c r="AY7" s="114">
        <v>559174.82999999996</v>
      </c>
      <c r="AZ7" s="114">
        <v>8035.63</v>
      </c>
      <c r="BA7" s="114">
        <v>32714.83</v>
      </c>
      <c r="BB7" s="114">
        <v>394057.57</v>
      </c>
      <c r="BC7" s="114">
        <v>369638.98</v>
      </c>
      <c r="BD7" s="114">
        <v>0</v>
      </c>
      <c r="BE7" s="114">
        <v>4622.67</v>
      </c>
      <c r="BF7" s="114">
        <v>138697.42000000001</v>
      </c>
      <c r="BG7" s="114">
        <v>16478.32</v>
      </c>
      <c r="BH7" s="114">
        <v>33999.49</v>
      </c>
      <c r="BI7" s="114">
        <v>0</v>
      </c>
      <c r="BJ7" s="114">
        <v>369126.14</v>
      </c>
      <c r="BK7" s="114">
        <v>17863.830000000002</v>
      </c>
      <c r="BL7" s="114">
        <v>0</v>
      </c>
      <c r="BM7" s="114">
        <v>5867.54</v>
      </c>
      <c r="BN7" s="114">
        <v>0</v>
      </c>
      <c r="BO7" s="114">
        <v>119044.95</v>
      </c>
      <c r="BP7" s="114">
        <v>37807.39</v>
      </c>
      <c r="BQ7" s="114">
        <v>31012.59</v>
      </c>
      <c r="BR7" s="114">
        <v>0</v>
      </c>
      <c r="BS7" s="114">
        <v>0</v>
      </c>
      <c r="BT7" s="114">
        <v>0</v>
      </c>
      <c r="BU7" s="114">
        <v>11743.83</v>
      </c>
      <c r="BV7" s="114">
        <v>1286408.17</v>
      </c>
      <c r="BW7" s="114">
        <v>0</v>
      </c>
      <c r="BX7" s="114">
        <v>84408.86</v>
      </c>
      <c r="BY7" s="114">
        <v>31404.13</v>
      </c>
      <c r="BZ7" s="114">
        <v>67462.37</v>
      </c>
      <c r="CA7" s="114">
        <v>256794</v>
      </c>
      <c r="CB7" s="114">
        <v>216989.96</v>
      </c>
      <c r="CC7" s="114">
        <v>29733</v>
      </c>
      <c r="CD7" s="114">
        <v>161930.09</v>
      </c>
      <c r="CE7" s="114">
        <v>11149.74</v>
      </c>
      <c r="CF7" s="114">
        <v>0</v>
      </c>
      <c r="CG7" s="114">
        <v>9047.4</v>
      </c>
      <c r="CH7" s="114">
        <v>0</v>
      </c>
      <c r="CI7" s="114">
        <v>0</v>
      </c>
      <c r="CJ7" s="114">
        <v>15551.9</v>
      </c>
      <c r="CK7" s="114">
        <v>68992.41</v>
      </c>
      <c r="CL7" s="114">
        <v>0</v>
      </c>
      <c r="CM7" s="114">
        <v>0</v>
      </c>
      <c r="CN7" s="114">
        <v>0</v>
      </c>
      <c r="CO7" s="114">
        <v>27740.05</v>
      </c>
      <c r="CP7" s="114">
        <v>235086.52</v>
      </c>
      <c r="CQ7" s="114">
        <v>51278.51</v>
      </c>
      <c r="CR7" s="114">
        <v>31696.38</v>
      </c>
      <c r="CS7" s="114">
        <v>0</v>
      </c>
      <c r="CT7" s="114">
        <v>0</v>
      </c>
      <c r="CU7" s="114">
        <v>0</v>
      </c>
      <c r="CV7" s="114">
        <v>0</v>
      </c>
      <c r="CW7" s="114">
        <v>0</v>
      </c>
      <c r="CX7" s="114">
        <v>16332.61</v>
      </c>
      <c r="CY7" s="114">
        <v>12224.38</v>
      </c>
      <c r="CZ7" s="114">
        <v>49375.99</v>
      </c>
      <c r="DA7" s="114">
        <v>128284.01</v>
      </c>
      <c r="DB7" s="114">
        <v>37926.57</v>
      </c>
      <c r="DC7" s="114">
        <v>82475.31</v>
      </c>
      <c r="DD7" s="114">
        <v>60477.29</v>
      </c>
      <c r="DE7" s="114">
        <v>0</v>
      </c>
      <c r="DF7" s="114">
        <v>21392.75</v>
      </c>
      <c r="DG7" s="114">
        <v>698791.92</v>
      </c>
      <c r="DH7" s="114">
        <v>377557.22</v>
      </c>
      <c r="DI7" s="114">
        <v>3573.61</v>
      </c>
      <c r="DJ7" s="114">
        <v>238730.13</v>
      </c>
      <c r="DK7" s="114">
        <v>7612.77</v>
      </c>
      <c r="DL7" s="114">
        <v>0</v>
      </c>
      <c r="DM7" s="114">
        <v>1488465.05</v>
      </c>
      <c r="DN7" s="114">
        <v>49458.97</v>
      </c>
      <c r="DO7" s="114">
        <v>0</v>
      </c>
      <c r="DP7" s="114">
        <v>162997.85</v>
      </c>
      <c r="DQ7" s="114">
        <v>0</v>
      </c>
      <c r="DR7" s="114">
        <v>68298.98</v>
      </c>
      <c r="DS7" s="114">
        <v>0</v>
      </c>
      <c r="DT7" s="114">
        <v>0</v>
      </c>
      <c r="DU7" s="114">
        <v>0</v>
      </c>
      <c r="DV7" s="114">
        <v>14560.44</v>
      </c>
      <c r="DW7" s="114">
        <v>0</v>
      </c>
      <c r="DX7" s="114">
        <v>0</v>
      </c>
      <c r="DY7" s="114">
        <v>203631.52</v>
      </c>
      <c r="DZ7" s="114">
        <v>0</v>
      </c>
      <c r="EA7" s="114">
        <v>0</v>
      </c>
      <c r="EB7" s="114">
        <v>0</v>
      </c>
      <c r="EC7" s="114">
        <v>36719.58</v>
      </c>
      <c r="ED7" s="114">
        <v>0</v>
      </c>
      <c r="EE7" s="114">
        <v>39269.620000000003</v>
      </c>
      <c r="EF7" s="114">
        <v>0</v>
      </c>
      <c r="EG7" s="114">
        <v>0</v>
      </c>
      <c r="EH7" s="114">
        <v>0</v>
      </c>
      <c r="EI7" s="114">
        <v>159957.41</v>
      </c>
      <c r="EJ7" s="114">
        <v>47031.53</v>
      </c>
      <c r="EK7" s="114">
        <v>38432.81</v>
      </c>
      <c r="EL7" s="114">
        <v>0</v>
      </c>
      <c r="EM7" s="114">
        <v>41233.269999999997</v>
      </c>
      <c r="EN7" s="114">
        <v>14456.98</v>
      </c>
      <c r="EO7" s="114">
        <v>0</v>
      </c>
      <c r="EP7" s="114">
        <v>58457.7</v>
      </c>
      <c r="EQ7" s="114">
        <v>1206</v>
      </c>
      <c r="ER7" s="114">
        <v>0</v>
      </c>
      <c r="ES7" s="114">
        <v>0</v>
      </c>
      <c r="ET7" s="114">
        <v>0</v>
      </c>
      <c r="EU7" s="114">
        <v>0</v>
      </c>
      <c r="EV7" s="114">
        <v>0</v>
      </c>
      <c r="EW7" s="114">
        <v>0</v>
      </c>
      <c r="EX7" s="114">
        <v>0</v>
      </c>
      <c r="EY7" s="114">
        <v>0</v>
      </c>
      <c r="EZ7" s="114">
        <v>0</v>
      </c>
      <c r="FA7" s="114">
        <v>0</v>
      </c>
      <c r="FB7" s="114">
        <v>0</v>
      </c>
      <c r="FC7" s="114">
        <v>0</v>
      </c>
      <c r="FD7" s="114">
        <v>0</v>
      </c>
      <c r="FE7" s="114">
        <v>0</v>
      </c>
      <c r="FF7" s="114">
        <v>0</v>
      </c>
      <c r="FG7" s="114">
        <v>0</v>
      </c>
      <c r="FH7" s="114">
        <v>0</v>
      </c>
      <c r="FI7" s="114">
        <v>0</v>
      </c>
      <c r="FJ7" s="114">
        <v>0</v>
      </c>
      <c r="FK7" s="114">
        <v>0</v>
      </c>
      <c r="FL7" s="114">
        <v>0</v>
      </c>
      <c r="FM7" s="114">
        <v>0</v>
      </c>
      <c r="FN7" s="114">
        <v>0</v>
      </c>
      <c r="FO7" s="114">
        <v>0</v>
      </c>
      <c r="FP7" s="114">
        <v>0</v>
      </c>
      <c r="FQ7" s="114">
        <v>0</v>
      </c>
      <c r="FR7" s="114">
        <v>0</v>
      </c>
      <c r="FS7" s="114">
        <v>0</v>
      </c>
      <c r="FT7" s="114">
        <v>0</v>
      </c>
      <c r="FU7" s="114">
        <v>0</v>
      </c>
      <c r="FV7" s="114">
        <v>0</v>
      </c>
      <c r="FW7" s="114">
        <v>0</v>
      </c>
      <c r="FX7" s="114">
        <v>0</v>
      </c>
      <c r="FY7" s="114">
        <v>0</v>
      </c>
      <c r="FZ7" s="114">
        <v>0</v>
      </c>
      <c r="GA7" s="114">
        <v>0</v>
      </c>
      <c r="GB7" s="114">
        <v>0</v>
      </c>
      <c r="GC7" s="114">
        <v>0</v>
      </c>
      <c r="GD7" s="114">
        <v>0</v>
      </c>
      <c r="GE7" s="114">
        <v>0</v>
      </c>
      <c r="GF7" s="114">
        <v>0</v>
      </c>
      <c r="GG7" s="114">
        <v>0</v>
      </c>
      <c r="GH7" s="114">
        <v>0</v>
      </c>
      <c r="GI7" s="114">
        <f t="shared" ref="GI7:GI9" si="0">SUM(E7:GH7)</f>
        <v>18197913.470000003</v>
      </c>
    </row>
    <row r="8" spans="1:191" s="472" customFormat="1">
      <c r="A8" s="728" t="s">
        <v>0</v>
      </c>
      <c r="B8" s="728"/>
      <c r="C8" s="476" t="s">
        <v>199</v>
      </c>
      <c r="D8" s="472" t="s">
        <v>200</v>
      </c>
      <c r="E8" s="114">
        <v>0</v>
      </c>
      <c r="F8" s="114">
        <v>0</v>
      </c>
      <c r="G8" s="114">
        <v>0</v>
      </c>
      <c r="H8" s="114">
        <v>0</v>
      </c>
      <c r="I8" s="114">
        <v>0</v>
      </c>
      <c r="J8" s="114">
        <v>0</v>
      </c>
      <c r="K8" s="114">
        <v>0</v>
      </c>
      <c r="L8" s="114">
        <v>0</v>
      </c>
      <c r="M8" s="114">
        <v>0</v>
      </c>
      <c r="N8" s="114">
        <v>0</v>
      </c>
      <c r="O8" s="114">
        <v>0</v>
      </c>
      <c r="P8" s="114">
        <v>0</v>
      </c>
      <c r="Q8" s="114">
        <v>359922.21</v>
      </c>
      <c r="R8" s="114">
        <v>0</v>
      </c>
      <c r="S8" s="114">
        <v>99129.99</v>
      </c>
      <c r="T8" s="114">
        <v>0</v>
      </c>
      <c r="U8" s="114">
        <v>0</v>
      </c>
      <c r="V8" s="114">
        <v>140674.54999999999</v>
      </c>
      <c r="W8" s="114">
        <v>0</v>
      </c>
      <c r="X8" s="114">
        <v>689421.15</v>
      </c>
      <c r="Y8" s="114">
        <v>0</v>
      </c>
      <c r="Z8" s="114">
        <v>1090.3699999999999</v>
      </c>
      <c r="AA8" s="114">
        <v>0</v>
      </c>
      <c r="AB8" s="114">
        <v>0</v>
      </c>
      <c r="AC8" s="114">
        <v>12524.78</v>
      </c>
      <c r="AD8" s="114">
        <v>4298.72</v>
      </c>
      <c r="AE8" s="114">
        <v>0</v>
      </c>
      <c r="AF8" s="114">
        <v>0</v>
      </c>
      <c r="AG8" s="114">
        <v>0</v>
      </c>
      <c r="AH8" s="114">
        <v>0</v>
      </c>
      <c r="AI8" s="114">
        <v>0</v>
      </c>
      <c r="AJ8" s="114">
        <v>0</v>
      </c>
      <c r="AK8" s="114">
        <v>20564.939999999999</v>
      </c>
      <c r="AL8" s="114">
        <v>0</v>
      </c>
      <c r="AM8" s="114">
        <v>0</v>
      </c>
      <c r="AN8" s="114">
        <v>0</v>
      </c>
      <c r="AO8" s="114">
        <v>1770.42</v>
      </c>
      <c r="AP8" s="114">
        <v>3680.88</v>
      </c>
      <c r="AQ8" s="114">
        <v>0</v>
      </c>
      <c r="AR8" s="114">
        <v>119415.93</v>
      </c>
      <c r="AS8" s="114">
        <v>75.510000000000005</v>
      </c>
      <c r="AT8" s="114">
        <v>0</v>
      </c>
      <c r="AU8" s="114">
        <v>0</v>
      </c>
      <c r="AV8" s="114">
        <v>0</v>
      </c>
      <c r="AW8" s="114">
        <v>269885.28999999998</v>
      </c>
      <c r="AX8" s="114">
        <v>0</v>
      </c>
      <c r="AY8" s="114">
        <v>26210.5</v>
      </c>
      <c r="AZ8" s="114">
        <v>0</v>
      </c>
      <c r="BA8" s="114">
        <v>0</v>
      </c>
      <c r="BB8" s="114">
        <v>0</v>
      </c>
      <c r="BC8" s="114">
        <v>162.38999999999999</v>
      </c>
      <c r="BD8" s="114">
        <v>0</v>
      </c>
      <c r="BE8" s="114">
        <v>0</v>
      </c>
      <c r="BF8" s="114">
        <v>0</v>
      </c>
      <c r="BG8" s="114">
        <v>512.25</v>
      </c>
      <c r="BH8" s="114">
        <v>0</v>
      </c>
      <c r="BI8" s="114">
        <v>0</v>
      </c>
      <c r="BJ8" s="114">
        <v>289423.28000000003</v>
      </c>
      <c r="BK8" s="114">
        <v>0</v>
      </c>
      <c r="BL8" s="114">
        <v>0</v>
      </c>
      <c r="BM8" s="114">
        <v>0</v>
      </c>
      <c r="BN8" s="114">
        <v>0</v>
      </c>
      <c r="BO8" s="114">
        <v>712819.72</v>
      </c>
      <c r="BP8" s="114">
        <v>69352.03</v>
      </c>
      <c r="BQ8" s="114">
        <v>0</v>
      </c>
      <c r="BR8" s="114">
        <v>0</v>
      </c>
      <c r="BS8" s="114">
        <v>0</v>
      </c>
      <c r="BT8" s="114">
        <v>0</v>
      </c>
      <c r="BU8" s="114">
        <v>11642.27</v>
      </c>
      <c r="BV8" s="114">
        <v>0</v>
      </c>
      <c r="BW8" s="114">
        <v>0</v>
      </c>
      <c r="BX8" s="114">
        <v>0</v>
      </c>
      <c r="BY8" s="114">
        <v>661.62</v>
      </c>
      <c r="BZ8" s="114">
        <v>0</v>
      </c>
      <c r="CA8" s="114">
        <v>0</v>
      </c>
      <c r="CB8" s="114">
        <v>0</v>
      </c>
      <c r="CC8" s="114">
        <v>78994.649999999994</v>
      </c>
      <c r="CD8" s="114">
        <v>140375.85</v>
      </c>
      <c r="CE8" s="114">
        <v>0</v>
      </c>
      <c r="CF8" s="114">
        <v>0</v>
      </c>
      <c r="CG8" s="114">
        <v>0</v>
      </c>
      <c r="CH8" s="114">
        <v>0</v>
      </c>
      <c r="CI8" s="114">
        <v>0</v>
      </c>
      <c r="CJ8" s="114">
        <v>0</v>
      </c>
      <c r="CK8" s="114">
        <v>0</v>
      </c>
      <c r="CL8" s="114">
        <v>0</v>
      </c>
      <c r="CM8" s="114">
        <v>0</v>
      </c>
      <c r="CN8" s="114">
        <v>0</v>
      </c>
      <c r="CO8" s="114">
        <v>0</v>
      </c>
      <c r="CP8" s="114">
        <v>0</v>
      </c>
      <c r="CQ8" s="114">
        <v>7430.06</v>
      </c>
      <c r="CR8" s="114">
        <v>0</v>
      </c>
      <c r="CS8" s="114">
        <v>0</v>
      </c>
      <c r="CT8" s="114">
        <v>0</v>
      </c>
      <c r="CU8" s="114">
        <v>0</v>
      </c>
      <c r="CV8" s="114">
        <v>0</v>
      </c>
      <c r="CW8" s="114">
        <v>0</v>
      </c>
      <c r="CX8" s="114">
        <v>0</v>
      </c>
      <c r="CY8" s="114">
        <v>0</v>
      </c>
      <c r="CZ8" s="114">
        <v>0</v>
      </c>
      <c r="DA8" s="114">
        <v>0</v>
      </c>
      <c r="DB8" s="114">
        <v>0</v>
      </c>
      <c r="DC8" s="114">
        <v>0</v>
      </c>
      <c r="DD8" s="114">
        <v>1473.88</v>
      </c>
      <c r="DE8" s="114">
        <v>0</v>
      </c>
      <c r="DF8" s="114">
        <v>0</v>
      </c>
      <c r="DG8" s="114">
        <v>0</v>
      </c>
      <c r="DH8" s="114">
        <v>6077.16</v>
      </c>
      <c r="DI8" s="114">
        <v>210.09</v>
      </c>
      <c r="DJ8" s="114">
        <v>0</v>
      </c>
      <c r="DK8" s="114">
        <v>0</v>
      </c>
      <c r="DL8" s="114">
        <v>0</v>
      </c>
      <c r="DM8" s="114">
        <v>0</v>
      </c>
      <c r="DN8" s="114">
        <v>0</v>
      </c>
      <c r="DO8" s="114">
        <v>0</v>
      </c>
      <c r="DP8" s="114">
        <v>0</v>
      </c>
      <c r="DQ8" s="114">
        <v>0</v>
      </c>
      <c r="DR8" s="114">
        <v>0</v>
      </c>
      <c r="DS8" s="114">
        <v>0</v>
      </c>
      <c r="DT8" s="114">
        <v>0</v>
      </c>
      <c r="DU8" s="114">
        <v>0</v>
      </c>
      <c r="DV8" s="114">
        <v>0</v>
      </c>
      <c r="DW8" s="114">
        <v>0</v>
      </c>
      <c r="DX8" s="114">
        <v>0</v>
      </c>
      <c r="DY8" s="114">
        <v>0</v>
      </c>
      <c r="DZ8" s="114">
        <v>0</v>
      </c>
      <c r="EA8" s="114">
        <v>0</v>
      </c>
      <c r="EB8" s="114">
        <v>0</v>
      </c>
      <c r="EC8" s="114">
        <v>15618.53</v>
      </c>
      <c r="ED8" s="114">
        <v>0</v>
      </c>
      <c r="EE8" s="114">
        <v>0</v>
      </c>
      <c r="EF8" s="114">
        <v>0</v>
      </c>
      <c r="EG8" s="114">
        <v>0</v>
      </c>
      <c r="EH8" s="114">
        <v>0</v>
      </c>
      <c r="EI8" s="114">
        <v>0</v>
      </c>
      <c r="EJ8" s="114">
        <v>0</v>
      </c>
      <c r="EK8" s="114">
        <v>0</v>
      </c>
      <c r="EL8" s="114">
        <v>0</v>
      </c>
      <c r="EM8" s="114">
        <v>0</v>
      </c>
      <c r="EN8" s="114">
        <v>0</v>
      </c>
      <c r="EO8" s="114">
        <v>0</v>
      </c>
      <c r="EP8" s="114">
        <v>0</v>
      </c>
      <c r="EQ8" s="114">
        <v>0</v>
      </c>
      <c r="ER8" s="114">
        <v>0</v>
      </c>
      <c r="ES8" s="114">
        <v>0</v>
      </c>
      <c r="ET8" s="114">
        <v>0</v>
      </c>
      <c r="EU8" s="114">
        <v>0</v>
      </c>
      <c r="EV8" s="114">
        <v>0</v>
      </c>
      <c r="EW8" s="114">
        <v>0</v>
      </c>
      <c r="EX8" s="114">
        <v>0</v>
      </c>
      <c r="EY8" s="114">
        <v>0</v>
      </c>
      <c r="EZ8" s="114">
        <v>0</v>
      </c>
      <c r="FA8" s="114">
        <v>0</v>
      </c>
      <c r="FB8" s="114">
        <v>0</v>
      </c>
      <c r="FC8" s="114">
        <v>0</v>
      </c>
      <c r="FD8" s="114">
        <v>0</v>
      </c>
      <c r="FE8" s="114">
        <v>0</v>
      </c>
      <c r="FF8" s="114">
        <v>0</v>
      </c>
      <c r="FG8" s="114">
        <v>0</v>
      </c>
      <c r="FH8" s="114">
        <v>0</v>
      </c>
      <c r="FI8" s="114">
        <v>0</v>
      </c>
      <c r="FJ8" s="114">
        <v>0</v>
      </c>
      <c r="FK8" s="114">
        <v>0</v>
      </c>
      <c r="FL8" s="114">
        <v>0</v>
      </c>
      <c r="FM8" s="114">
        <v>0</v>
      </c>
      <c r="FN8" s="114">
        <v>0</v>
      </c>
      <c r="FO8" s="114">
        <v>0</v>
      </c>
      <c r="FP8" s="114">
        <v>0</v>
      </c>
      <c r="FQ8" s="114">
        <v>0</v>
      </c>
      <c r="FR8" s="114">
        <v>0</v>
      </c>
      <c r="FS8" s="114">
        <v>0</v>
      </c>
      <c r="FT8" s="114">
        <v>0</v>
      </c>
      <c r="FU8" s="114">
        <v>0</v>
      </c>
      <c r="FV8" s="114">
        <v>0</v>
      </c>
      <c r="FW8" s="114">
        <v>0</v>
      </c>
      <c r="FX8" s="114">
        <v>0</v>
      </c>
      <c r="FY8" s="114">
        <v>0</v>
      </c>
      <c r="FZ8" s="114">
        <v>0</v>
      </c>
      <c r="GA8" s="114">
        <v>0</v>
      </c>
      <c r="GB8" s="114">
        <v>0</v>
      </c>
      <c r="GC8" s="114">
        <v>0</v>
      </c>
      <c r="GD8" s="114">
        <v>0</v>
      </c>
      <c r="GE8" s="114">
        <v>0</v>
      </c>
      <c r="GF8" s="114">
        <v>0</v>
      </c>
      <c r="GG8" s="114">
        <v>0</v>
      </c>
      <c r="GH8" s="114">
        <v>0</v>
      </c>
      <c r="GI8" s="114">
        <f t="shared" si="0"/>
        <v>3083419.0199999996</v>
      </c>
    </row>
    <row r="9" spans="1:191" s="472" customFormat="1">
      <c r="A9" s="728" t="s">
        <v>0</v>
      </c>
      <c r="B9" s="728"/>
      <c r="C9" s="476" t="s">
        <v>201</v>
      </c>
      <c r="D9" s="472" t="s">
        <v>202</v>
      </c>
      <c r="E9" s="114">
        <v>0</v>
      </c>
      <c r="F9" s="114">
        <v>0</v>
      </c>
      <c r="G9" s="114">
        <v>0</v>
      </c>
      <c r="H9" s="114">
        <v>0</v>
      </c>
      <c r="I9" s="114">
        <v>0</v>
      </c>
      <c r="J9" s="114">
        <v>0</v>
      </c>
      <c r="K9" s="114">
        <v>0</v>
      </c>
      <c r="L9" s="114">
        <v>0</v>
      </c>
      <c r="M9" s="114">
        <v>0</v>
      </c>
      <c r="N9" s="114">
        <v>0</v>
      </c>
      <c r="O9" s="114">
        <v>0</v>
      </c>
      <c r="P9" s="114">
        <v>0</v>
      </c>
      <c r="Q9" s="114">
        <v>0</v>
      </c>
      <c r="R9" s="114">
        <v>0</v>
      </c>
      <c r="S9" s="114">
        <v>0</v>
      </c>
      <c r="T9" s="114">
        <v>0</v>
      </c>
      <c r="U9" s="114">
        <v>0</v>
      </c>
      <c r="V9" s="114">
        <v>0</v>
      </c>
      <c r="W9" s="114">
        <v>0</v>
      </c>
      <c r="X9" s="114">
        <v>0</v>
      </c>
      <c r="Y9" s="114">
        <v>0</v>
      </c>
      <c r="Z9" s="114">
        <v>0</v>
      </c>
      <c r="AA9" s="114">
        <v>0</v>
      </c>
      <c r="AB9" s="114">
        <v>0</v>
      </c>
      <c r="AC9" s="114">
        <v>0</v>
      </c>
      <c r="AD9" s="114">
        <v>0</v>
      </c>
      <c r="AE9" s="114">
        <v>0</v>
      </c>
      <c r="AF9" s="114">
        <v>0</v>
      </c>
      <c r="AG9" s="114">
        <v>61445.14</v>
      </c>
      <c r="AH9" s="114">
        <v>0</v>
      </c>
      <c r="AI9" s="114">
        <v>0</v>
      </c>
      <c r="AJ9" s="114">
        <v>0</v>
      </c>
      <c r="AK9" s="114">
        <v>0</v>
      </c>
      <c r="AL9" s="114">
        <v>0</v>
      </c>
      <c r="AM9" s="114">
        <v>0</v>
      </c>
      <c r="AN9" s="114">
        <v>0</v>
      </c>
      <c r="AO9" s="114">
        <v>0</v>
      </c>
      <c r="AP9" s="114">
        <v>0</v>
      </c>
      <c r="AQ9" s="114">
        <v>0</v>
      </c>
      <c r="AR9" s="114">
        <v>0</v>
      </c>
      <c r="AS9" s="114">
        <v>0</v>
      </c>
      <c r="AT9" s="114">
        <v>0</v>
      </c>
      <c r="AU9" s="114">
        <v>0</v>
      </c>
      <c r="AV9" s="114">
        <v>0</v>
      </c>
      <c r="AW9" s="114">
        <v>0</v>
      </c>
      <c r="AX9" s="114">
        <v>0</v>
      </c>
      <c r="AY9" s="114">
        <v>0</v>
      </c>
      <c r="AZ9" s="114">
        <v>0</v>
      </c>
      <c r="BA9" s="114">
        <v>0</v>
      </c>
      <c r="BB9" s="114">
        <v>0</v>
      </c>
      <c r="BC9" s="114">
        <v>0</v>
      </c>
      <c r="BD9" s="114">
        <v>0</v>
      </c>
      <c r="BE9" s="114">
        <v>0</v>
      </c>
      <c r="BF9" s="114">
        <v>0</v>
      </c>
      <c r="BG9" s="114">
        <v>0</v>
      </c>
      <c r="BH9" s="114">
        <v>0</v>
      </c>
      <c r="BI9" s="114">
        <v>0</v>
      </c>
      <c r="BJ9" s="114">
        <v>0</v>
      </c>
      <c r="BK9" s="114">
        <v>0</v>
      </c>
      <c r="BL9" s="114">
        <v>0</v>
      </c>
      <c r="BM9" s="114">
        <v>0</v>
      </c>
      <c r="BN9" s="114">
        <v>0</v>
      </c>
      <c r="BO9" s="114">
        <v>0</v>
      </c>
      <c r="BP9" s="114">
        <v>0</v>
      </c>
      <c r="BQ9" s="114">
        <v>0</v>
      </c>
      <c r="BR9" s="114">
        <v>0</v>
      </c>
      <c r="BS9" s="114">
        <v>0</v>
      </c>
      <c r="BT9" s="114">
        <v>0</v>
      </c>
      <c r="BU9" s="114">
        <v>0</v>
      </c>
      <c r="BV9" s="114">
        <v>0</v>
      </c>
      <c r="BW9" s="114">
        <v>0</v>
      </c>
      <c r="BX9" s="114">
        <v>0</v>
      </c>
      <c r="BY9" s="114">
        <v>0</v>
      </c>
      <c r="BZ9" s="114">
        <v>0</v>
      </c>
      <c r="CA9" s="114">
        <v>0</v>
      </c>
      <c r="CB9" s="114">
        <v>0</v>
      </c>
      <c r="CC9" s="114">
        <v>0</v>
      </c>
      <c r="CD9" s="114">
        <v>0</v>
      </c>
      <c r="CE9" s="114">
        <v>0</v>
      </c>
      <c r="CF9" s="114">
        <v>0</v>
      </c>
      <c r="CG9" s="114">
        <v>0</v>
      </c>
      <c r="CH9" s="114">
        <v>0</v>
      </c>
      <c r="CI9" s="114">
        <v>0</v>
      </c>
      <c r="CJ9" s="114">
        <v>0</v>
      </c>
      <c r="CK9" s="114">
        <v>0</v>
      </c>
      <c r="CL9" s="114">
        <v>0</v>
      </c>
      <c r="CM9" s="114">
        <v>0</v>
      </c>
      <c r="CN9" s="114">
        <v>0</v>
      </c>
      <c r="CO9" s="114">
        <v>0</v>
      </c>
      <c r="CP9" s="114">
        <v>0</v>
      </c>
      <c r="CQ9" s="114">
        <v>0</v>
      </c>
      <c r="CR9" s="114">
        <v>0</v>
      </c>
      <c r="CS9" s="114">
        <v>0</v>
      </c>
      <c r="CT9" s="114">
        <v>0</v>
      </c>
      <c r="CU9" s="114">
        <v>0</v>
      </c>
      <c r="CV9" s="114">
        <v>0</v>
      </c>
      <c r="CW9" s="114">
        <v>0</v>
      </c>
      <c r="CX9" s="114">
        <v>0</v>
      </c>
      <c r="CY9" s="114">
        <v>0</v>
      </c>
      <c r="CZ9" s="114">
        <v>0</v>
      </c>
      <c r="DA9" s="114">
        <v>0</v>
      </c>
      <c r="DB9" s="114">
        <v>0</v>
      </c>
      <c r="DC9" s="114">
        <v>0</v>
      </c>
      <c r="DD9" s="114">
        <v>0</v>
      </c>
      <c r="DE9" s="114">
        <v>0</v>
      </c>
      <c r="DF9" s="114">
        <v>0</v>
      </c>
      <c r="DG9" s="114">
        <v>0</v>
      </c>
      <c r="DH9" s="114">
        <v>0</v>
      </c>
      <c r="DI9" s="114">
        <v>40.67</v>
      </c>
      <c r="DJ9" s="114">
        <v>0</v>
      </c>
      <c r="DK9" s="114">
        <v>0</v>
      </c>
      <c r="DL9" s="114">
        <v>0</v>
      </c>
      <c r="DM9" s="114">
        <v>0</v>
      </c>
      <c r="DN9" s="114">
        <v>0</v>
      </c>
      <c r="DO9" s="114">
        <v>0</v>
      </c>
      <c r="DP9" s="114">
        <v>20551.96</v>
      </c>
      <c r="DQ9" s="114">
        <v>0</v>
      </c>
      <c r="DR9" s="114">
        <v>0</v>
      </c>
      <c r="DS9" s="114">
        <v>0</v>
      </c>
      <c r="DT9" s="114">
        <v>0</v>
      </c>
      <c r="DU9" s="114">
        <v>0</v>
      </c>
      <c r="DV9" s="114">
        <v>0</v>
      </c>
      <c r="DW9" s="114">
        <v>0</v>
      </c>
      <c r="DX9" s="114">
        <v>0</v>
      </c>
      <c r="DY9" s="114">
        <v>0</v>
      </c>
      <c r="DZ9" s="114">
        <v>0</v>
      </c>
      <c r="EA9" s="114">
        <v>0</v>
      </c>
      <c r="EB9" s="114">
        <v>0</v>
      </c>
      <c r="EC9" s="114">
        <v>0</v>
      </c>
      <c r="ED9" s="114">
        <v>0</v>
      </c>
      <c r="EE9" s="114">
        <v>0</v>
      </c>
      <c r="EF9" s="114">
        <v>0</v>
      </c>
      <c r="EG9" s="114">
        <v>0</v>
      </c>
      <c r="EH9" s="114">
        <v>0</v>
      </c>
      <c r="EI9" s="114">
        <v>0</v>
      </c>
      <c r="EJ9" s="114">
        <v>0</v>
      </c>
      <c r="EK9" s="114">
        <v>0</v>
      </c>
      <c r="EL9" s="114">
        <v>0</v>
      </c>
      <c r="EM9" s="114">
        <v>0</v>
      </c>
      <c r="EN9" s="114">
        <v>0</v>
      </c>
      <c r="EO9" s="114">
        <v>0</v>
      </c>
      <c r="EP9" s="114">
        <v>0</v>
      </c>
      <c r="EQ9" s="114">
        <v>0</v>
      </c>
      <c r="ER9" s="114">
        <v>0</v>
      </c>
      <c r="ES9" s="114">
        <v>0</v>
      </c>
      <c r="ET9" s="114">
        <v>0</v>
      </c>
      <c r="EU9" s="114">
        <v>0</v>
      </c>
      <c r="EV9" s="114">
        <v>0</v>
      </c>
      <c r="EW9" s="114">
        <v>0</v>
      </c>
      <c r="EX9" s="114">
        <v>0</v>
      </c>
      <c r="EY9" s="114">
        <v>0</v>
      </c>
      <c r="EZ9" s="114">
        <v>0</v>
      </c>
      <c r="FA9" s="114">
        <v>0</v>
      </c>
      <c r="FB9" s="114">
        <v>0</v>
      </c>
      <c r="FC9" s="114">
        <v>0</v>
      </c>
      <c r="FD9" s="114">
        <v>0</v>
      </c>
      <c r="FE9" s="114">
        <v>0</v>
      </c>
      <c r="FF9" s="114">
        <v>0</v>
      </c>
      <c r="FG9" s="114">
        <v>0</v>
      </c>
      <c r="FH9" s="114">
        <v>0</v>
      </c>
      <c r="FI9" s="114">
        <v>0</v>
      </c>
      <c r="FJ9" s="114">
        <v>0</v>
      </c>
      <c r="FK9" s="114">
        <v>0</v>
      </c>
      <c r="FL9" s="114">
        <v>0</v>
      </c>
      <c r="FM9" s="114">
        <v>0</v>
      </c>
      <c r="FN9" s="114">
        <v>0</v>
      </c>
      <c r="FO9" s="114">
        <v>0</v>
      </c>
      <c r="FP9" s="114">
        <v>0</v>
      </c>
      <c r="FQ9" s="114">
        <v>0</v>
      </c>
      <c r="FR9" s="114">
        <v>0</v>
      </c>
      <c r="FS9" s="114">
        <v>0</v>
      </c>
      <c r="FT9" s="114">
        <v>0</v>
      </c>
      <c r="FU9" s="114">
        <v>0</v>
      </c>
      <c r="FV9" s="114">
        <v>0</v>
      </c>
      <c r="FW9" s="114">
        <v>0</v>
      </c>
      <c r="FX9" s="114">
        <v>0</v>
      </c>
      <c r="FY9" s="114">
        <v>0</v>
      </c>
      <c r="FZ9" s="114">
        <v>0</v>
      </c>
      <c r="GA9" s="114">
        <v>0</v>
      </c>
      <c r="GB9" s="114">
        <v>0</v>
      </c>
      <c r="GC9" s="114">
        <v>0</v>
      </c>
      <c r="GD9" s="114">
        <v>0</v>
      </c>
      <c r="GE9" s="114">
        <v>0</v>
      </c>
      <c r="GF9" s="114">
        <v>0</v>
      </c>
      <c r="GG9" s="114">
        <v>0</v>
      </c>
      <c r="GH9" s="114">
        <v>0</v>
      </c>
      <c r="GI9" s="114">
        <f t="shared" si="0"/>
        <v>82037.76999999999</v>
      </c>
    </row>
    <row r="11" spans="1:191" ht="65.25" customHeight="1">
      <c r="A11" t="s">
        <v>1232</v>
      </c>
      <c r="B11" t="s">
        <v>1228</v>
      </c>
      <c r="C11" s="479" t="s">
        <v>1225</v>
      </c>
      <c r="D11" s="477" t="s">
        <v>1226</v>
      </c>
      <c r="E11" s="478" t="s">
        <v>1227</v>
      </c>
      <c r="F11" s="114"/>
      <c r="G11" s="114"/>
      <c r="H11" s="114"/>
      <c r="I11" s="480" t="s">
        <v>1233</v>
      </c>
      <c r="J11" s="483" t="s">
        <v>1235</v>
      </c>
      <c r="K11" s="483" t="s">
        <v>1236</v>
      </c>
      <c r="L11" s="483" t="s">
        <v>1237</v>
      </c>
      <c r="N11" s="480" t="s">
        <v>1232</v>
      </c>
      <c r="O11" s="480" t="s">
        <v>1228</v>
      </c>
      <c r="P11" s="483" t="s">
        <v>1235</v>
      </c>
      <c r="Q11" s="483" t="s">
        <v>1236</v>
      </c>
      <c r="R11" s="483" t="s">
        <v>1237</v>
      </c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</row>
    <row r="12" spans="1:191">
      <c r="B12" t="s">
        <v>20</v>
      </c>
      <c r="C12">
        <v>0</v>
      </c>
      <c r="D12">
        <v>0</v>
      </c>
      <c r="E12">
        <v>0</v>
      </c>
      <c r="I12" s="481" t="s">
        <v>149</v>
      </c>
      <c r="J12" s="482">
        <v>0</v>
      </c>
      <c r="K12" s="482">
        <v>0</v>
      </c>
      <c r="L12" s="482">
        <v>0</v>
      </c>
      <c r="N12" s="471" t="s">
        <v>1229</v>
      </c>
      <c r="O12" s="471" t="s">
        <v>149</v>
      </c>
      <c r="P12" s="482">
        <v>0</v>
      </c>
      <c r="Q12" s="482">
        <v>0</v>
      </c>
      <c r="R12" s="482">
        <v>0</v>
      </c>
    </row>
    <row r="13" spans="1:191">
      <c r="B13" t="s">
        <v>21</v>
      </c>
      <c r="C13">
        <v>0</v>
      </c>
      <c r="D13">
        <v>0</v>
      </c>
      <c r="E13">
        <v>0</v>
      </c>
      <c r="I13" s="481" t="s">
        <v>184</v>
      </c>
      <c r="J13" s="482">
        <v>0</v>
      </c>
      <c r="K13" s="482">
        <v>0</v>
      </c>
      <c r="L13" s="482">
        <v>0</v>
      </c>
      <c r="O13" s="471" t="s">
        <v>3</v>
      </c>
      <c r="P13" s="482">
        <v>5254525.3899999997</v>
      </c>
      <c r="Q13" s="482">
        <v>0</v>
      </c>
      <c r="R13" s="482">
        <v>0</v>
      </c>
    </row>
    <row r="14" spans="1:191">
      <c r="B14" t="s">
        <v>22</v>
      </c>
      <c r="C14">
        <v>0</v>
      </c>
      <c r="D14">
        <v>0</v>
      </c>
      <c r="E14">
        <v>0</v>
      </c>
      <c r="I14" s="481" t="s">
        <v>20</v>
      </c>
      <c r="J14" s="482">
        <v>0</v>
      </c>
      <c r="K14" s="482">
        <v>0</v>
      </c>
      <c r="L14" s="482">
        <v>0</v>
      </c>
      <c r="O14" s="471" t="s">
        <v>150</v>
      </c>
      <c r="P14" s="482">
        <v>0</v>
      </c>
      <c r="Q14" s="482">
        <v>0</v>
      </c>
      <c r="R14" s="482">
        <v>0</v>
      </c>
    </row>
    <row r="15" spans="1:191">
      <c r="B15" t="s">
        <v>23</v>
      </c>
      <c r="C15">
        <v>305967.3</v>
      </c>
      <c r="D15">
        <v>0</v>
      </c>
      <c r="E15">
        <v>0</v>
      </c>
      <c r="I15" s="481" t="s">
        <v>21</v>
      </c>
      <c r="J15" s="482">
        <v>0</v>
      </c>
      <c r="K15" s="482">
        <v>0</v>
      </c>
      <c r="L15" s="482">
        <v>0</v>
      </c>
      <c r="O15" s="471" t="s">
        <v>151</v>
      </c>
      <c r="P15" s="482">
        <v>0</v>
      </c>
      <c r="Q15" s="482">
        <v>0</v>
      </c>
      <c r="R15" s="482">
        <v>0</v>
      </c>
    </row>
    <row r="16" spans="1:191">
      <c r="A16" t="s">
        <v>1229</v>
      </c>
      <c r="B16" t="s">
        <v>3</v>
      </c>
      <c r="C16">
        <v>5254525.3899999997</v>
      </c>
      <c r="D16">
        <v>0</v>
      </c>
      <c r="E16">
        <v>0</v>
      </c>
      <c r="I16" s="481" t="s">
        <v>22</v>
      </c>
      <c r="J16" s="482">
        <v>0</v>
      </c>
      <c r="K16" s="482">
        <v>0</v>
      </c>
      <c r="L16" s="482">
        <v>0</v>
      </c>
      <c r="O16" s="471" t="s">
        <v>152</v>
      </c>
      <c r="P16" s="482">
        <v>0</v>
      </c>
      <c r="Q16" s="482">
        <v>0</v>
      </c>
      <c r="R16" s="482">
        <v>0</v>
      </c>
    </row>
    <row r="17" spans="1:18">
      <c r="B17" t="s">
        <v>24</v>
      </c>
      <c r="C17">
        <v>0</v>
      </c>
      <c r="D17">
        <v>0</v>
      </c>
      <c r="E17">
        <v>0</v>
      </c>
      <c r="I17" s="481" t="s">
        <v>23</v>
      </c>
      <c r="J17" s="482">
        <v>305967.3</v>
      </c>
      <c r="K17" s="482">
        <v>0</v>
      </c>
      <c r="L17" s="482">
        <v>0</v>
      </c>
      <c r="O17" s="471" t="s">
        <v>153</v>
      </c>
      <c r="P17" s="482">
        <v>0</v>
      </c>
      <c r="Q17" s="482">
        <v>0</v>
      </c>
      <c r="R17" s="482">
        <v>0</v>
      </c>
    </row>
    <row r="18" spans="1:18">
      <c r="B18" t="s">
        <v>25</v>
      </c>
      <c r="C18">
        <v>0</v>
      </c>
      <c r="D18">
        <v>0</v>
      </c>
      <c r="E18">
        <v>0</v>
      </c>
      <c r="I18" s="481" t="s">
        <v>3</v>
      </c>
      <c r="J18" s="482">
        <v>5254525.3899999997</v>
      </c>
      <c r="K18" s="482">
        <v>0</v>
      </c>
      <c r="L18" s="482">
        <v>0</v>
      </c>
      <c r="O18" s="471" t="s">
        <v>154</v>
      </c>
      <c r="P18" s="482">
        <v>0</v>
      </c>
      <c r="Q18" s="482">
        <v>0</v>
      </c>
      <c r="R18" s="482">
        <v>0</v>
      </c>
    </row>
    <row r="19" spans="1:18">
      <c r="B19" t="s">
        <v>26</v>
      </c>
      <c r="C19">
        <v>0</v>
      </c>
      <c r="D19">
        <v>0</v>
      </c>
      <c r="E19">
        <v>0</v>
      </c>
      <c r="I19" s="481" t="s">
        <v>24</v>
      </c>
      <c r="J19" s="482">
        <v>0</v>
      </c>
      <c r="K19" s="482">
        <v>0</v>
      </c>
      <c r="L19" s="482">
        <v>0</v>
      </c>
      <c r="O19" s="471" t="s">
        <v>155</v>
      </c>
      <c r="P19" s="482">
        <v>0</v>
      </c>
      <c r="Q19" s="482">
        <v>0</v>
      </c>
      <c r="R19" s="482">
        <v>0</v>
      </c>
    </row>
    <row r="20" spans="1:18">
      <c r="B20" t="s">
        <v>27</v>
      </c>
      <c r="C20">
        <v>0</v>
      </c>
      <c r="D20">
        <v>0</v>
      </c>
      <c r="E20">
        <v>0</v>
      </c>
      <c r="I20" s="481" t="s">
        <v>25</v>
      </c>
      <c r="J20" s="482">
        <v>0</v>
      </c>
      <c r="K20" s="482">
        <v>0</v>
      </c>
      <c r="L20" s="482">
        <v>0</v>
      </c>
      <c r="O20" s="471" t="s">
        <v>156</v>
      </c>
      <c r="P20" s="482">
        <v>0</v>
      </c>
      <c r="Q20" s="482">
        <v>0</v>
      </c>
      <c r="R20" s="482">
        <v>0</v>
      </c>
    </row>
    <row r="21" spans="1:18">
      <c r="B21" t="s">
        <v>28</v>
      </c>
      <c r="C21">
        <v>0</v>
      </c>
      <c r="D21">
        <v>0</v>
      </c>
      <c r="E21">
        <v>0</v>
      </c>
      <c r="I21" s="481" t="s">
        <v>150</v>
      </c>
      <c r="J21" s="482">
        <v>0</v>
      </c>
      <c r="K21" s="482">
        <v>0</v>
      </c>
      <c r="L21" s="482">
        <v>0</v>
      </c>
      <c r="O21" s="471" t="s">
        <v>157</v>
      </c>
      <c r="P21" s="482">
        <v>0</v>
      </c>
      <c r="Q21" s="482">
        <v>0</v>
      </c>
      <c r="R21" s="482">
        <v>0</v>
      </c>
    </row>
    <row r="22" spans="1:18">
      <c r="B22" t="s">
        <v>29</v>
      </c>
      <c r="C22">
        <v>15402.35</v>
      </c>
      <c r="D22">
        <v>0</v>
      </c>
      <c r="E22">
        <v>0</v>
      </c>
      <c r="I22" s="481" t="s">
        <v>26</v>
      </c>
      <c r="J22" s="482">
        <v>0</v>
      </c>
      <c r="K22" s="482">
        <v>0</v>
      </c>
      <c r="L22" s="482">
        <v>0</v>
      </c>
      <c r="O22" s="471" t="s">
        <v>158</v>
      </c>
      <c r="P22" s="482">
        <v>0</v>
      </c>
      <c r="Q22" s="482">
        <v>0</v>
      </c>
      <c r="R22" s="482">
        <v>0</v>
      </c>
    </row>
    <row r="23" spans="1:18">
      <c r="B23" t="s">
        <v>30</v>
      </c>
      <c r="C23">
        <v>0</v>
      </c>
      <c r="D23">
        <v>0</v>
      </c>
      <c r="E23">
        <v>0</v>
      </c>
      <c r="I23" s="481" t="s">
        <v>151</v>
      </c>
      <c r="J23" s="482">
        <v>0</v>
      </c>
      <c r="K23" s="482">
        <v>0</v>
      </c>
      <c r="L23" s="482">
        <v>0</v>
      </c>
      <c r="O23" s="471" t="s">
        <v>159</v>
      </c>
      <c r="P23" s="482">
        <v>0</v>
      </c>
      <c r="Q23" s="482">
        <v>0</v>
      </c>
      <c r="R23" s="482">
        <v>0</v>
      </c>
    </row>
    <row r="24" spans="1:18">
      <c r="B24" t="s">
        <v>31</v>
      </c>
      <c r="C24">
        <v>388458.85</v>
      </c>
      <c r="D24">
        <v>359922.21</v>
      </c>
      <c r="E24">
        <v>0</v>
      </c>
      <c r="I24" s="481" t="s">
        <v>27</v>
      </c>
      <c r="J24" s="482">
        <v>0</v>
      </c>
      <c r="K24" s="482">
        <v>0</v>
      </c>
      <c r="L24" s="482">
        <v>0</v>
      </c>
      <c r="O24" s="471" t="s">
        <v>160</v>
      </c>
      <c r="P24" s="482">
        <v>0</v>
      </c>
      <c r="Q24" s="482">
        <v>0</v>
      </c>
      <c r="R24" s="482">
        <v>0</v>
      </c>
    </row>
    <row r="25" spans="1:18">
      <c r="B25" t="s">
        <v>32</v>
      </c>
      <c r="C25">
        <v>0</v>
      </c>
      <c r="D25">
        <v>0</v>
      </c>
      <c r="E25">
        <v>0</v>
      </c>
      <c r="I25" s="481" t="s">
        <v>28</v>
      </c>
      <c r="J25" s="482">
        <v>0</v>
      </c>
      <c r="K25" s="482">
        <v>0</v>
      </c>
      <c r="L25" s="482">
        <v>0</v>
      </c>
      <c r="O25" s="471" t="s">
        <v>161</v>
      </c>
      <c r="P25" s="482">
        <v>0</v>
      </c>
      <c r="Q25" s="482">
        <v>0</v>
      </c>
      <c r="R25" s="482">
        <v>0</v>
      </c>
    </row>
    <row r="26" spans="1:18">
      <c r="A26" s="484" t="s">
        <v>784</v>
      </c>
      <c r="B26" t="s">
        <v>4</v>
      </c>
      <c r="C26">
        <v>138318.65</v>
      </c>
      <c r="D26">
        <v>99129.99</v>
      </c>
      <c r="E26">
        <v>0</v>
      </c>
      <c r="I26" s="481" t="s">
        <v>186</v>
      </c>
      <c r="J26" s="482">
        <v>0</v>
      </c>
      <c r="K26" s="482">
        <v>0</v>
      </c>
      <c r="L26" s="482">
        <v>0</v>
      </c>
      <c r="O26" s="471" t="s">
        <v>162</v>
      </c>
      <c r="P26" s="482">
        <v>0</v>
      </c>
      <c r="Q26" s="482">
        <v>0</v>
      </c>
      <c r="R26" s="482">
        <v>0</v>
      </c>
    </row>
    <row r="27" spans="1:18">
      <c r="B27" t="s">
        <v>33</v>
      </c>
      <c r="C27">
        <v>215648.43</v>
      </c>
      <c r="D27">
        <v>0</v>
      </c>
      <c r="E27">
        <v>0</v>
      </c>
      <c r="I27" s="481" t="s">
        <v>29</v>
      </c>
      <c r="J27" s="482">
        <v>15402.35</v>
      </c>
      <c r="K27" s="482">
        <v>0</v>
      </c>
      <c r="L27" s="482">
        <v>0</v>
      </c>
      <c r="O27" s="471" t="s">
        <v>163</v>
      </c>
      <c r="P27" s="482">
        <v>0</v>
      </c>
      <c r="Q27" s="482">
        <v>0</v>
      </c>
      <c r="R27" s="482">
        <v>0</v>
      </c>
    </row>
    <row r="28" spans="1:18">
      <c r="B28" t="s">
        <v>34</v>
      </c>
      <c r="C28">
        <v>164187.60999999999</v>
      </c>
      <c r="D28">
        <v>0</v>
      </c>
      <c r="E28">
        <v>0</v>
      </c>
      <c r="I28" s="481" t="s">
        <v>30</v>
      </c>
      <c r="J28" s="482">
        <v>0</v>
      </c>
      <c r="K28" s="482">
        <v>0</v>
      </c>
      <c r="L28" s="482">
        <v>0</v>
      </c>
      <c r="O28" s="471" t="s">
        <v>164</v>
      </c>
      <c r="P28" s="482">
        <v>0</v>
      </c>
      <c r="Q28" s="482">
        <v>0</v>
      </c>
      <c r="R28" s="482">
        <v>0</v>
      </c>
    </row>
    <row r="29" spans="1:18">
      <c r="B29" t="s">
        <v>35</v>
      </c>
      <c r="C29">
        <v>214821.41</v>
      </c>
      <c r="D29">
        <v>140674.54999999999</v>
      </c>
      <c r="E29">
        <v>0</v>
      </c>
      <c r="I29" s="481" t="s">
        <v>31</v>
      </c>
      <c r="J29" s="482">
        <v>388458.85</v>
      </c>
      <c r="K29" s="482">
        <v>359922.21</v>
      </c>
      <c r="L29" s="482">
        <v>0</v>
      </c>
      <c r="O29" s="471" t="s">
        <v>165</v>
      </c>
      <c r="P29" s="482">
        <v>0</v>
      </c>
      <c r="Q29" s="482">
        <v>0</v>
      </c>
      <c r="R29" s="482">
        <v>0</v>
      </c>
    </row>
    <row r="30" spans="1:18">
      <c r="B30" t="s">
        <v>36</v>
      </c>
      <c r="C30">
        <v>108113.41</v>
      </c>
      <c r="D30">
        <v>0</v>
      </c>
      <c r="E30">
        <v>0</v>
      </c>
      <c r="I30" s="481" t="s">
        <v>32</v>
      </c>
      <c r="J30" s="482">
        <v>0</v>
      </c>
      <c r="K30" s="482">
        <v>0</v>
      </c>
      <c r="L30" s="482">
        <v>0</v>
      </c>
      <c r="O30" s="471" t="s">
        <v>166</v>
      </c>
      <c r="P30" s="482">
        <v>0</v>
      </c>
      <c r="Q30" s="482">
        <v>0</v>
      </c>
      <c r="R30" s="482">
        <v>0</v>
      </c>
    </row>
    <row r="31" spans="1:18">
      <c r="A31" t="s">
        <v>786</v>
      </c>
      <c r="B31" t="s">
        <v>5</v>
      </c>
      <c r="C31">
        <v>610577.14</v>
      </c>
      <c r="D31">
        <v>689421.15</v>
      </c>
      <c r="E31">
        <v>0</v>
      </c>
      <c r="I31" s="481" t="s">
        <v>4</v>
      </c>
      <c r="J31" s="482">
        <v>138318.65</v>
      </c>
      <c r="K31" s="482">
        <v>99129.99</v>
      </c>
      <c r="L31" s="482">
        <v>0</v>
      </c>
      <c r="O31" s="471" t="s">
        <v>167</v>
      </c>
      <c r="P31" s="482">
        <v>0</v>
      </c>
      <c r="Q31" s="482">
        <v>0</v>
      </c>
      <c r="R31" s="482">
        <v>0</v>
      </c>
    </row>
    <row r="32" spans="1:18">
      <c r="A32" t="s">
        <v>1231</v>
      </c>
      <c r="B32" t="s">
        <v>37</v>
      </c>
      <c r="C32">
        <v>26517</v>
      </c>
      <c r="D32">
        <v>0</v>
      </c>
      <c r="E32">
        <v>0</v>
      </c>
      <c r="I32" s="481" t="s">
        <v>33</v>
      </c>
      <c r="J32" s="482">
        <v>215648.43</v>
      </c>
      <c r="K32" s="482">
        <v>0</v>
      </c>
      <c r="L32" s="482">
        <v>0</v>
      </c>
      <c r="O32" s="471" t="s">
        <v>168</v>
      </c>
      <c r="P32" s="482">
        <v>0</v>
      </c>
      <c r="Q32" s="482">
        <v>0</v>
      </c>
      <c r="R32" s="482">
        <v>0</v>
      </c>
    </row>
    <row r="33" spans="1:18">
      <c r="B33" t="s">
        <v>38</v>
      </c>
      <c r="C33">
        <v>410556.39</v>
      </c>
      <c r="D33">
        <v>1090.3699999999999</v>
      </c>
      <c r="E33">
        <v>0</v>
      </c>
      <c r="I33" s="481" t="s">
        <v>34</v>
      </c>
      <c r="J33" s="482">
        <v>164187.60999999999</v>
      </c>
      <c r="K33" s="482">
        <v>0</v>
      </c>
      <c r="L33" s="482">
        <v>0</v>
      </c>
      <c r="O33" s="471" t="s">
        <v>169</v>
      </c>
      <c r="P33" s="482">
        <v>0</v>
      </c>
      <c r="Q33" s="482">
        <v>0</v>
      </c>
      <c r="R33" s="482">
        <v>0</v>
      </c>
    </row>
    <row r="34" spans="1:18">
      <c r="B34" t="s">
        <v>39</v>
      </c>
      <c r="C34">
        <v>0</v>
      </c>
      <c r="D34">
        <v>0</v>
      </c>
      <c r="E34">
        <v>0</v>
      </c>
      <c r="I34" s="481" t="s">
        <v>35</v>
      </c>
      <c r="J34" s="482">
        <v>214821.41</v>
      </c>
      <c r="K34" s="482">
        <v>140674.54999999999</v>
      </c>
      <c r="L34" s="482">
        <v>0</v>
      </c>
      <c r="O34" s="471" t="s">
        <v>170</v>
      </c>
      <c r="P34" s="482">
        <v>0</v>
      </c>
      <c r="Q34" s="482">
        <v>0</v>
      </c>
      <c r="R34" s="482">
        <v>0</v>
      </c>
    </row>
    <row r="35" spans="1:18">
      <c r="B35" t="s">
        <v>40</v>
      </c>
      <c r="C35">
        <v>46943.09</v>
      </c>
      <c r="D35">
        <v>0</v>
      </c>
      <c r="E35">
        <v>0</v>
      </c>
      <c r="I35" s="481" t="s">
        <v>36</v>
      </c>
      <c r="J35" s="482">
        <v>108113.41</v>
      </c>
      <c r="K35" s="482">
        <v>0</v>
      </c>
      <c r="L35" s="482">
        <v>0</v>
      </c>
      <c r="O35" s="471" t="s">
        <v>171</v>
      </c>
      <c r="P35" s="482">
        <v>0</v>
      </c>
      <c r="Q35" s="482">
        <v>0</v>
      </c>
      <c r="R35" s="482">
        <v>0</v>
      </c>
    </row>
    <row r="36" spans="1:18">
      <c r="B36" t="s">
        <v>6</v>
      </c>
      <c r="C36">
        <v>163945.60000000001</v>
      </c>
      <c r="D36">
        <v>12524.78</v>
      </c>
      <c r="E36">
        <v>0</v>
      </c>
      <c r="I36" s="481" t="s">
        <v>147</v>
      </c>
      <c r="J36" s="482">
        <v>0</v>
      </c>
      <c r="K36" s="482">
        <v>0</v>
      </c>
      <c r="L36" s="482">
        <v>0</v>
      </c>
      <c r="O36" s="471" t="s">
        <v>172</v>
      </c>
      <c r="P36" s="482">
        <v>0</v>
      </c>
      <c r="Q36" s="482">
        <v>0</v>
      </c>
      <c r="R36" s="482">
        <v>0</v>
      </c>
    </row>
    <row r="37" spans="1:18">
      <c r="B37" t="s">
        <v>41</v>
      </c>
      <c r="C37">
        <v>67944.78</v>
      </c>
      <c r="D37">
        <v>4298.72</v>
      </c>
      <c r="E37">
        <v>0</v>
      </c>
      <c r="I37" s="481" t="s">
        <v>5</v>
      </c>
      <c r="J37" s="482">
        <v>610577.14</v>
      </c>
      <c r="K37" s="482">
        <v>689421.15</v>
      </c>
      <c r="L37" s="482">
        <v>0</v>
      </c>
      <c r="O37" s="471" t="s">
        <v>173</v>
      </c>
      <c r="P37" s="482">
        <v>0</v>
      </c>
      <c r="Q37" s="482">
        <v>0</v>
      </c>
      <c r="R37" s="482">
        <v>0</v>
      </c>
    </row>
    <row r="38" spans="1:18">
      <c r="B38" t="s">
        <v>42</v>
      </c>
      <c r="C38">
        <v>51833.66</v>
      </c>
      <c r="D38">
        <v>0</v>
      </c>
      <c r="E38">
        <v>0</v>
      </c>
      <c r="I38" s="481" t="s">
        <v>37</v>
      </c>
      <c r="J38" s="482">
        <v>26517</v>
      </c>
      <c r="K38" s="482">
        <v>0</v>
      </c>
      <c r="L38" s="482">
        <v>0</v>
      </c>
      <c r="N38" s="471" t="s">
        <v>1240</v>
      </c>
      <c r="O38" s="471"/>
      <c r="P38" s="482">
        <v>5254525.3899999997</v>
      </c>
      <c r="Q38" s="482">
        <v>0</v>
      </c>
      <c r="R38" s="482">
        <v>0</v>
      </c>
    </row>
    <row r="39" spans="1:18">
      <c r="B39" t="s">
        <v>43</v>
      </c>
      <c r="C39">
        <v>392916.56</v>
      </c>
      <c r="D39">
        <v>0</v>
      </c>
      <c r="E39">
        <v>0</v>
      </c>
      <c r="I39" s="481" t="s">
        <v>38</v>
      </c>
      <c r="J39" s="482">
        <v>410556.39</v>
      </c>
      <c r="K39" s="482">
        <v>1090.3699999999999</v>
      </c>
      <c r="L39" s="482">
        <v>0</v>
      </c>
      <c r="N39" s="471" t="s">
        <v>784</v>
      </c>
      <c r="O39" s="471" t="s">
        <v>4</v>
      </c>
      <c r="P39" s="482">
        <v>138318.65</v>
      </c>
      <c r="Q39" s="482">
        <v>99129.99</v>
      </c>
      <c r="R39" s="482">
        <v>0</v>
      </c>
    </row>
    <row r="40" spans="1:18">
      <c r="B40" t="s">
        <v>44</v>
      </c>
      <c r="C40">
        <v>34546.39</v>
      </c>
      <c r="D40">
        <v>0</v>
      </c>
      <c r="E40">
        <v>61445.14</v>
      </c>
      <c r="I40" s="481" t="s">
        <v>39</v>
      </c>
      <c r="J40" s="482">
        <v>0</v>
      </c>
      <c r="K40" s="482">
        <v>0</v>
      </c>
      <c r="L40" s="482">
        <v>0</v>
      </c>
      <c r="O40" s="471" t="s">
        <v>174</v>
      </c>
      <c r="P40" s="482">
        <v>0</v>
      </c>
      <c r="Q40" s="482">
        <v>0</v>
      </c>
      <c r="R40" s="482">
        <v>0</v>
      </c>
    </row>
    <row r="41" spans="1:18">
      <c r="B41" t="s">
        <v>45</v>
      </c>
      <c r="C41">
        <v>0</v>
      </c>
      <c r="D41">
        <v>0</v>
      </c>
      <c r="E41">
        <v>0</v>
      </c>
      <c r="I41" s="481" t="s">
        <v>40</v>
      </c>
      <c r="J41" s="482">
        <v>46943.09</v>
      </c>
      <c r="K41" s="482">
        <v>0</v>
      </c>
      <c r="L41" s="482">
        <v>0</v>
      </c>
      <c r="N41" s="471" t="s">
        <v>1241</v>
      </c>
      <c r="O41" s="471"/>
      <c r="P41" s="482">
        <v>138318.65</v>
      </c>
      <c r="Q41" s="482">
        <v>99129.99</v>
      </c>
      <c r="R41" s="482">
        <v>0</v>
      </c>
    </row>
    <row r="42" spans="1:18">
      <c r="B42" t="s">
        <v>46</v>
      </c>
      <c r="C42">
        <v>31511.279999999999</v>
      </c>
      <c r="D42">
        <v>0</v>
      </c>
      <c r="E42">
        <v>0</v>
      </c>
      <c r="I42" s="481" t="s">
        <v>152</v>
      </c>
      <c r="J42" s="482">
        <v>0</v>
      </c>
      <c r="K42" s="482">
        <v>0</v>
      </c>
      <c r="L42" s="482">
        <v>0</v>
      </c>
      <c r="N42" s="471" t="s">
        <v>786</v>
      </c>
      <c r="O42" s="471" t="s">
        <v>5</v>
      </c>
      <c r="P42" s="482">
        <v>610577.14</v>
      </c>
      <c r="Q42" s="482">
        <v>689421.15</v>
      </c>
      <c r="R42" s="482">
        <v>0</v>
      </c>
    </row>
    <row r="43" spans="1:18">
      <c r="B43" t="s">
        <v>47</v>
      </c>
      <c r="C43">
        <v>0</v>
      </c>
      <c r="D43">
        <v>0</v>
      </c>
      <c r="E43">
        <v>0</v>
      </c>
      <c r="I43" s="481" t="s">
        <v>153</v>
      </c>
      <c r="J43" s="482">
        <v>0</v>
      </c>
      <c r="K43" s="482">
        <v>0</v>
      </c>
      <c r="L43" s="482">
        <v>0</v>
      </c>
      <c r="O43" s="471" t="s">
        <v>175</v>
      </c>
      <c r="P43" s="482">
        <v>0</v>
      </c>
      <c r="Q43" s="482">
        <v>0</v>
      </c>
      <c r="R43" s="482">
        <v>0</v>
      </c>
    </row>
    <row r="44" spans="1:18">
      <c r="B44" t="s">
        <v>48</v>
      </c>
      <c r="C44">
        <v>41307.42</v>
      </c>
      <c r="D44">
        <v>20564.939999999999</v>
      </c>
      <c r="E44">
        <v>0</v>
      </c>
      <c r="I44" s="481" t="s">
        <v>6</v>
      </c>
      <c r="J44" s="482">
        <v>163945.60000000001</v>
      </c>
      <c r="K44" s="482">
        <v>12524.78</v>
      </c>
      <c r="L44" s="482">
        <v>0</v>
      </c>
      <c r="O44" s="471" t="s">
        <v>176</v>
      </c>
      <c r="P44" s="482">
        <v>0</v>
      </c>
      <c r="Q44" s="482">
        <v>0</v>
      </c>
      <c r="R44" s="482">
        <v>0</v>
      </c>
    </row>
    <row r="45" spans="1:18">
      <c r="B45" t="s">
        <v>49</v>
      </c>
      <c r="C45">
        <v>0</v>
      </c>
      <c r="D45">
        <v>0</v>
      </c>
      <c r="E45">
        <v>0</v>
      </c>
      <c r="I45" s="481" t="s">
        <v>41</v>
      </c>
      <c r="J45" s="482">
        <v>67944.78</v>
      </c>
      <c r="K45" s="482">
        <v>4298.72</v>
      </c>
      <c r="L45" s="482">
        <v>0</v>
      </c>
      <c r="N45" s="471" t="s">
        <v>1242</v>
      </c>
      <c r="O45" s="471"/>
      <c r="P45" s="482">
        <v>610577.14</v>
      </c>
      <c r="Q45" s="482">
        <v>689421.15</v>
      </c>
      <c r="R45" s="482">
        <v>0</v>
      </c>
    </row>
    <row r="46" spans="1:18">
      <c r="A46" t="s">
        <v>788</v>
      </c>
      <c r="B46" t="s">
        <v>7</v>
      </c>
      <c r="C46">
        <v>289772.32</v>
      </c>
      <c r="D46">
        <v>0</v>
      </c>
      <c r="E46">
        <v>0</v>
      </c>
      <c r="I46" s="481" t="s">
        <v>42</v>
      </c>
      <c r="J46" s="482">
        <v>51833.66</v>
      </c>
      <c r="K46" s="482">
        <v>0</v>
      </c>
      <c r="L46" s="482">
        <v>0</v>
      </c>
      <c r="N46" s="471" t="s">
        <v>1231</v>
      </c>
      <c r="O46" s="471" t="s">
        <v>37</v>
      </c>
      <c r="P46" s="482">
        <v>26517</v>
      </c>
      <c r="Q46" s="482">
        <v>0</v>
      </c>
      <c r="R46" s="482">
        <v>0</v>
      </c>
    </row>
    <row r="47" spans="1:18">
      <c r="B47" t="s">
        <v>50</v>
      </c>
      <c r="C47">
        <v>15962.36</v>
      </c>
      <c r="D47">
        <v>0</v>
      </c>
      <c r="E47">
        <v>0</v>
      </c>
      <c r="I47" s="481" t="s">
        <v>43</v>
      </c>
      <c r="J47" s="482">
        <v>392916.56</v>
      </c>
      <c r="K47" s="482">
        <v>0</v>
      </c>
      <c r="L47" s="482">
        <v>0</v>
      </c>
      <c r="O47" s="471" t="s">
        <v>177</v>
      </c>
      <c r="P47" s="482">
        <v>0</v>
      </c>
      <c r="Q47" s="482">
        <v>0</v>
      </c>
      <c r="R47" s="482">
        <v>0</v>
      </c>
    </row>
    <row r="48" spans="1:18">
      <c r="B48" t="s">
        <v>51</v>
      </c>
      <c r="C48">
        <v>27836.37</v>
      </c>
      <c r="D48">
        <v>1770.42</v>
      </c>
      <c r="E48">
        <v>0</v>
      </c>
      <c r="I48" s="481" t="s">
        <v>44</v>
      </c>
      <c r="J48" s="482">
        <v>34546.39</v>
      </c>
      <c r="K48" s="482">
        <v>0</v>
      </c>
      <c r="L48" s="482">
        <v>61445.14</v>
      </c>
      <c r="N48" s="471" t="s">
        <v>1243</v>
      </c>
      <c r="O48" s="471"/>
      <c r="P48" s="482">
        <v>26517</v>
      </c>
      <c r="Q48" s="482">
        <v>0</v>
      </c>
      <c r="R48" s="482">
        <v>0</v>
      </c>
    </row>
    <row r="49" spans="1:18">
      <c r="B49" t="s">
        <v>52</v>
      </c>
      <c r="C49">
        <v>10507.34</v>
      </c>
      <c r="D49">
        <v>3680.88</v>
      </c>
      <c r="E49">
        <v>0</v>
      </c>
      <c r="I49" s="481" t="s">
        <v>45</v>
      </c>
      <c r="J49" s="482">
        <v>0</v>
      </c>
      <c r="K49" s="482">
        <v>0</v>
      </c>
      <c r="L49" s="482">
        <v>0</v>
      </c>
      <c r="N49" s="471" t="s">
        <v>788</v>
      </c>
      <c r="O49" s="471" t="s">
        <v>7</v>
      </c>
      <c r="P49" s="482">
        <v>289772.32</v>
      </c>
      <c r="Q49" s="482">
        <v>0</v>
      </c>
      <c r="R49" s="482">
        <v>0</v>
      </c>
    </row>
    <row r="50" spans="1:18">
      <c r="B50" t="s">
        <v>53</v>
      </c>
      <c r="C50">
        <v>0</v>
      </c>
      <c r="D50">
        <v>0</v>
      </c>
      <c r="E50">
        <v>0</v>
      </c>
      <c r="I50" s="481" t="s">
        <v>46</v>
      </c>
      <c r="J50" s="482">
        <v>31511.279999999999</v>
      </c>
      <c r="K50" s="482">
        <v>0</v>
      </c>
      <c r="L50" s="482">
        <v>0</v>
      </c>
      <c r="O50" s="471" t="s">
        <v>178</v>
      </c>
      <c r="P50" s="482">
        <v>0</v>
      </c>
      <c r="Q50" s="482">
        <v>0</v>
      </c>
      <c r="R50" s="482">
        <v>0</v>
      </c>
    </row>
    <row r="51" spans="1:18">
      <c r="B51" t="s">
        <v>54</v>
      </c>
      <c r="C51">
        <v>37342.94</v>
      </c>
      <c r="D51">
        <v>119415.93</v>
      </c>
      <c r="E51">
        <v>0</v>
      </c>
      <c r="I51" s="481" t="s">
        <v>154</v>
      </c>
      <c r="J51" s="482">
        <v>0</v>
      </c>
      <c r="K51" s="482">
        <v>0</v>
      </c>
      <c r="L51" s="482">
        <v>0</v>
      </c>
      <c r="N51" s="471" t="s">
        <v>1244</v>
      </c>
      <c r="O51" s="471"/>
      <c r="P51" s="482">
        <v>289772.32</v>
      </c>
      <c r="Q51" s="482">
        <v>0</v>
      </c>
      <c r="R51" s="482">
        <v>0</v>
      </c>
    </row>
    <row r="52" spans="1:18">
      <c r="B52" t="s">
        <v>55</v>
      </c>
      <c r="C52">
        <v>11551.99</v>
      </c>
      <c r="D52">
        <v>75.510000000000005</v>
      </c>
      <c r="E52">
        <v>0</v>
      </c>
      <c r="I52" s="481" t="s">
        <v>47</v>
      </c>
      <c r="J52" s="482">
        <v>0</v>
      </c>
      <c r="K52" s="482">
        <v>0</v>
      </c>
      <c r="L52" s="482">
        <v>0</v>
      </c>
      <c r="N52" s="471" t="s">
        <v>785</v>
      </c>
      <c r="O52" s="471" t="s">
        <v>8</v>
      </c>
      <c r="P52" s="482">
        <v>559174.82999999996</v>
      </c>
      <c r="Q52" s="482">
        <v>26210.5</v>
      </c>
      <c r="R52" s="482">
        <v>0</v>
      </c>
    </row>
    <row r="53" spans="1:18">
      <c r="B53" t="s">
        <v>1</v>
      </c>
      <c r="C53">
        <v>111704.47</v>
      </c>
      <c r="D53">
        <v>0</v>
      </c>
      <c r="E53">
        <v>0</v>
      </c>
      <c r="I53" s="481" t="s">
        <v>185</v>
      </c>
      <c r="J53" s="482">
        <v>0</v>
      </c>
      <c r="K53" s="482">
        <v>0</v>
      </c>
      <c r="L53" s="482">
        <v>0</v>
      </c>
      <c r="O53" s="471" t="s">
        <v>179</v>
      </c>
      <c r="P53" s="482">
        <v>0</v>
      </c>
      <c r="Q53" s="482">
        <v>0</v>
      </c>
      <c r="R53" s="482">
        <v>0</v>
      </c>
    </row>
    <row r="54" spans="1:18">
      <c r="B54" t="s">
        <v>56</v>
      </c>
      <c r="C54">
        <v>41221.08</v>
      </c>
      <c r="D54">
        <v>0</v>
      </c>
      <c r="E54">
        <v>0</v>
      </c>
      <c r="I54" s="481" t="s">
        <v>48</v>
      </c>
      <c r="J54" s="482">
        <v>41307.42</v>
      </c>
      <c r="K54" s="482">
        <v>20564.939999999999</v>
      </c>
      <c r="L54" s="482">
        <v>0</v>
      </c>
      <c r="N54" s="471" t="s">
        <v>1245</v>
      </c>
      <c r="O54" s="471"/>
      <c r="P54" s="482">
        <v>559174.82999999996</v>
      </c>
      <c r="Q54" s="482">
        <v>26210.5</v>
      </c>
      <c r="R54" s="482">
        <v>0</v>
      </c>
    </row>
    <row r="55" spans="1:18">
      <c r="B55" t="s">
        <v>57</v>
      </c>
      <c r="C55">
        <v>0</v>
      </c>
      <c r="D55">
        <v>0</v>
      </c>
      <c r="E55">
        <v>0</v>
      </c>
      <c r="I55" s="481" t="s">
        <v>49</v>
      </c>
      <c r="J55" s="482">
        <v>0</v>
      </c>
      <c r="K55" s="482">
        <v>0</v>
      </c>
      <c r="L55" s="482">
        <v>0</v>
      </c>
      <c r="N55" s="471" t="s">
        <v>782</v>
      </c>
      <c r="O55" s="471" t="s">
        <v>9</v>
      </c>
      <c r="P55" s="482">
        <v>369638.98</v>
      </c>
      <c r="Q55" s="482">
        <v>162.38999999999999</v>
      </c>
      <c r="R55" s="482">
        <v>0</v>
      </c>
    </row>
    <row r="56" spans="1:18">
      <c r="B56" t="s">
        <v>58</v>
      </c>
      <c r="C56">
        <v>73480.12</v>
      </c>
      <c r="D56">
        <v>269885.28999999998</v>
      </c>
      <c r="E56">
        <v>0</v>
      </c>
      <c r="I56" s="481" t="s">
        <v>7</v>
      </c>
      <c r="J56" s="482">
        <v>289772.32</v>
      </c>
      <c r="K56" s="482">
        <v>0</v>
      </c>
      <c r="L56" s="482">
        <v>0</v>
      </c>
      <c r="O56" s="471" t="s">
        <v>180</v>
      </c>
      <c r="P56" s="482">
        <v>0</v>
      </c>
      <c r="Q56" s="482">
        <v>0</v>
      </c>
      <c r="R56" s="482">
        <v>0</v>
      </c>
    </row>
    <row r="57" spans="1:18">
      <c r="B57" t="s">
        <v>59</v>
      </c>
      <c r="C57">
        <v>0</v>
      </c>
      <c r="D57">
        <v>0</v>
      </c>
      <c r="E57">
        <v>0</v>
      </c>
      <c r="I57" s="481" t="s">
        <v>178</v>
      </c>
      <c r="J57" s="482">
        <v>0</v>
      </c>
      <c r="K57" s="482">
        <v>0</v>
      </c>
      <c r="L57" s="482">
        <v>0</v>
      </c>
      <c r="N57" s="471" t="s">
        <v>1246</v>
      </c>
      <c r="O57" s="471"/>
      <c r="P57" s="482">
        <v>369638.98</v>
      </c>
      <c r="Q57" s="482">
        <v>162.38999999999999</v>
      </c>
      <c r="R57" s="482">
        <v>0</v>
      </c>
    </row>
    <row r="58" spans="1:18">
      <c r="A58" t="s">
        <v>785</v>
      </c>
      <c r="B58" t="s">
        <v>8</v>
      </c>
      <c r="C58">
        <v>559174.82999999996</v>
      </c>
      <c r="D58">
        <v>26210.5</v>
      </c>
      <c r="E58">
        <v>0</v>
      </c>
      <c r="I58" s="481" t="s">
        <v>50</v>
      </c>
      <c r="J58" s="482">
        <v>15962.36</v>
      </c>
      <c r="K58" s="482">
        <v>0</v>
      </c>
      <c r="L58" s="482">
        <v>0</v>
      </c>
      <c r="N58" s="471" t="s">
        <v>791</v>
      </c>
      <c r="O58" s="471" t="s">
        <v>10</v>
      </c>
      <c r="P58" s="482">
        <v>37807.39</v>
      </c>
      <c r="Q58" s="482">
        <v>69352.03</v>
      </c>
      <c r="R58" s="482">
        <v>0</v>
      </c>
    </row>
    <row r="59" spans="1:18">
      <c r="B59" t="s">
        <v>60</v>
      </c>
      <c r="C59">
        <v>8035.63</v>
      </c>
      <c r="D59">
        <v>0</v>
      </c>
      <c r="E59">
        <v>0</v>
      </c>
      <c r="I59" s="481" t="s">
        <v>51</v>
      </c>
      <c r="J59" s="482">
        <v>27836.37</v>
      </c>
      <c r="K59" s="482">
        <v>1770.42</v>
      </c>
      <c r="L59" s="482">
        <v>0</v>
      </c>
      <c r="O59" s="471" t="s">
        <v>181</v>
      </c>
      <c r="P59" s="482">
        <v>0</v>
      </c>
      <c r="Q59" s="482">
        <v>0</v>
      </c>
      <c r="R59" s="482">
        <v>0</v>
      </c>
    </row>
    <row r="60" spans="1:18">
      <c r="B60" t="s">
        <v>61</v>
      </c>
      <c r="C60">
        <v>32714.83</v>
      </c>
      <c r="D60">
        <v>0</v>
      </c>
      <c r="E60">
        <v>0</v>
      </c>
      <c r="I60" s="481" t="s">
        <v>155</v>
      </c>
      <c r="J60" s="482">
        <v>0</v>
      </c>
      <c r="K60" s="482">
        <v>0</v>
      </c>
      <c r="L60" s="482">
        <v>0</v>
      </c>
      <c r="N60" s="471" t="s">
        <v>1247</v>
      </c>
      <c r="O60" s="471"/>
      <c r="P60" s="482">
        <v>37807.39</v>
      </c>
      <c r="Q60" s="482">
        <v>69352.03</v>
      </c>
      <c r="R60" s="482">
        <v>0</v>
      </c>
    </row>
    <row r="61" spans="1:18">
      <c r="B61" t="s">
        <v>62</v>
      </c>
      <c r="C61">
        <v>394057.57</v>
      </c>
      <c r="D61">
        <v>0</v>
      </c>
      <c r="E61">
        <v>0</v>
      </c>
      <c r="I61" s="481" t="s">
        <v>52</v>
      </c>
      <c r="J61" s="482">
        <v>10507.34</v>
      </c>
      <c r="K61" s="482">
        <v>3680.88</v>
      </c>
      <c r="L61" s="482">
        <v>0</v>
      </c>
      <c r="N61" s="471" t="s">
        <v>789</v>
      </c>
      <c r="O61" s="471" t="s">
        <v>11</v>
      </c>
      <c r="P61" s="482">
        <v>31012.59</v>
      </c>
      <c r="Q61" s="482">
        <v>0</v>
      </c>
      <c r="R61" s="482">
        <v>0</v>
      </c>
    </row>
    <row r="62" spans="1:18">
      <c r="A62" t="s">
        <v>782</v>
      </c>
      <c r="B62" t="s">
        <v>9</v>
      </c>
      <c r="C62">
        <v>369638.98</v>
      </c>
      <c r="D62">
        <v>162.38999999999999</v>
      </c>
      <c r="E62">
        <v>0</v>
      </c>
      <c r="I62" s="481" t="s">
        <v>53</v>
      </c>
      <c r="J62" s="482">
        <v>0</v>
      </c>
      <c r="K62" s="482">
        <v>0</v>
      </c>
      <c r="L62" s="482">
        <v>0</v>
      </c>
      <c r="O62" s="471" t="s">
        <v>182</v>
      </c>
      <c r="P62" s="482">
        <v>0</v>
      </c>
      <c r="Q62" s="482">
        <v>0</v>
      </c>
      <c r="R62" s="482">
        <v>0</v>
      </c>
    </row>
    <row r="63" spans="1:18">
      <c r="B63" t="s">
        <v>63</v>
      </c>
      <c r="C63">
        <v>0</v>
      </c>
      <c r="D63">
        <v>0</v>
      </c>
      <c r="E63">
        <v>0</v>
      </c>
      <c r="I63" s="481" t="s">
        <v>54</v>
      </c>
      <c r="J63" s="482">
        <v>37342.94</v>
      </c>
      <c r="K63" s="482">
        <v>119415.93</v>
      </c>
      <c r="L63" s="482">
        <v>0</v>
      </c>
      <c r="N63" s="471" t="s">
        <v>1248</v>
      </c>
      <c r="O63" s="471"/>
      <c r="P63" s="482">
        <v>31012.59</v>
      </c>
      <c r="Q63" s="482">
        <v>0</v>
      </c>
      <c r="R63" s="482">
        <v>0</v>
      </c>
    </row>
    <row r="64" spans="1:18">
      <c r="B64" t="s">
        <v>64</v>
      </c>
      <c r="C64">
        <v>4622.67</v>
      </c>
      <c r="D64">
        <v>0</v>
      </c>
      <c r="E64">
        <v>0</v>
      </c>
      <c r="I64" s="481" t="s">
        <v>156</v>
      </c>
      <c r="J64" s="482">
        <v>0</v>
      </c>
      <c r="K64" s="482">
        <v>0</v>
      </c>
      <c r="L64" s="482">
        <v>0</v>
      </c>
      <c r="N64" s="471" t="s">
        <v>790</v>
      </c>
      <c r="O64" s="471" t="s">
        <v>12</v>
      </c>
      <c r="P64" s="482">
        <v>377557.22</v>
      </c>
      <c r="Q64" s="482">
        <v>6077.16</v>
      </c>
      <c r="R64" s="482">
        <v>0</v>
      </c>
    </row>
    <row r="65" spans="1:18">
      <c r="B65" t="s">
        <v>65</v>
      </c>
      <c r="C65">
        <v>138697.42000000001</v>
      </c>
      <c r="D65">
        <v>0</v>
      </c>
      <c r="E65">
        <v>0</v>
      </c>
      <c r="I65" s="481" t="s">
        <v>157</v>
      </c>
      <c r="J65" s="482">
        <v>0</v>
      </c>
      <c r="K65" s="482">
        <v>0</v>
      </c>
      <c r="L65" s="482">
        <v>0</v>
      </c>
      <c r="O65" s="471" t="s">
        <v>183</v>
      </c>
      <c r="P65" s="482">
        <v>0</v>
      </c>
      <c r="Q65" s="482">
        <v>0</v>
      </c>
      <c r="R65" s="482">
        <v>0</v>
      </c>
    </row>
    <row r="66" spans="1:18">
      <c r="B66" t="s">
        <v>66</v>
      </c>
      <c r="C66">
        <v>16478.32</v>
      </c>
      <c r="D66">
        <v>512.25</v>
      </c>
      <c r="E66">
        <v>0</v>
      </c>
      <c r="I66" s="481" t="s">
        <v>55</v>
      </c>
      <c r="J66" s="482">
        <v>11551.99</v>
      </c>
      <c r="K66" s="482">
        <v>75.510000000000005</v>
      </c>
      <c r="L66" s="482">
        <v>0</v>
      </c>
      <c r="N66" s="471" t="s">
        <v>1249</v>
      </c>
      <c r="O66" s="471"/>
      <c r="P66" s="482">
        <v>377557.22</v>
      </c>
      <c r="Q66" s="482">
        <v>6077.16</v>
      </c>
      <c r="R66" s="482">
        <v>0</v>
      </c>
    </row>
    <row r="67" spans="1:18">
      <c r="B67" t="s">
        <v>67</v>
      </c>
      <c r="C67">
        <v>33999.49</v>
      </c>
      <c r="D67">
        <v>0</v>
      </c>
      <c r="E67">
        <v>0</v>
      </c>
      <c r="I67" s="481" t="s">
        <v>1</v>
      </c>
      <c r="J67" s="482">
        <v>111704.47</v>
      </c>
      <c r="K67" s="482">
        <v>0</v>
      </c>
      <c r="L67" s="482">
        <v>0</v>
      </c>
      <c r="N67" s="471" t="s">
        <v>781</v>
      </c>
      <c r="O67" s="471" t="s">
        <v>184</v>
      </c>
      <c r="P67" s="482">
        <v>0</v>
      </c>
      <c r="Q67" s="482">
        <v>0</v>
      </c>
      <c r="R67" s="482">
        <v>0</v>
      </c>
    </row>
    <row r="68" spans="1:18">
      <c r="B68" t="s">
        <v>68</v>
      </c>
      <c r="C68">
        <v>0</v>
      </c>
      <c r="D68">
        <v>0</v>
      </c>
      <c r="E68">
        <v>0</v>
      </c>
      <c r="I68" s="481" t="s">
        <v>56</v>
      </c>
      <c r="J68" s="482">
        <v>41221.08</v>
      </c>
      <c r="K68" s="482">
        <v>0</v>
      </c>
      <c r="L68" s="482">
        <v>0</v>
      </c>
      <c r="O68" s="471" t="s">
        <v>13</v>
      </c>
      <c r="P68" s="482">
        <v>1488465.05</v>
      </c>
      <c r="Q68" s="482">
        <v>0</v>
      </c>
      <c r="R68" s="482">
        <v>0</v>
      </c>
    </row>
    <row r="69" spans="1:18">
      <c r="B69" t="s">
        <v>69</v>
      </c>
      <c r="C69">
        <v>369126.14</v>
      </c>
      <c r="D69">
        <v>289423.28000000003</v>
      </c>
      <c r="E69">
        <v>0</v>
      </c>
      <c r="I69" s="481" t="s">
        <v>57</v>
      </c>
      <c r="J69" s="482">
        <v>0</v>
      </c>
      <c r="K69" s="482">
        <v>0</v>
      </c>
      <c r="L69" s="482">
        <v>0</v>
      </c>
      <c r="N69" s="471" t="s">
        <v>1250</v>
      </c>
      <c r="O69" s="471"/>
      <c r="P69" s="482">
        <v>1488465.05</v>
      </c>
      <c r="Q69" s="482">
        <v>0</v>
      </c>
      <c r="R69" s="482">
        <v>0</v>
      </c>
    </row>
    <row r="70" spans="1:18">
      <c r="B70" t="s">
        <v>70</v>
      </c>
      <c r="C70">
        <v>17863.830000000002</v>
      </c>
      <c r="D70">
        <v>0</v>
      </c>
      <c r="E70">
        <v>0</v>
      </c>
      <c r="I70" s="481" t="s">
        <v>58</v>
      </c>
      <c r="J70" s="482">
        <v>73480.12</v>
      </c>
      <c r="K70" s="482">
        <v>269885.28999999998</v>
      </c>
      <c r="L70" s="482">
        <v>0</v>
      </c>
      <c r="N70" s="471" t="s">
        <v>787</v>
      </c>
      <c r="O70" s="471" t="s">
        <v>185</v>
      </c>
      <c r="P70" s="482">
        <v>0</v>
      </c>
      <c r="Q70" s="482">
        <v>0</v>
      </c>
      <c r="R70" s="482">
        <v>0</v>
      </c>
    </row>
    <row r="71" spans="1:18">
      <c r="B71" t="s">
        <v>71</v>
      </c>
      <c r="C71">
        <v>0</v>
      </c>
      <c r="D71">
        <v>0</v>
      </c>
      <c r="E71">
        <v>0</v>
      </c>
      <c r="I71" s="481" t="s">
        <v>59</v>
      </c>
      <c r="J71" s="482">
        <v>0</v>
      </c>
      <c r="K71" s="482">
        <v>0</v>
      </c>
      <c r="L71" s="482">
        <v>0</v>
      </c>
      <c r="O71" s="471" t="s">
        <v>14</v>
      </c>
      <c r="P71" s="482">
        <v>68298.98</v>
      </c>
      <c r="Q71" s="482">
        <v>0</v>
      </c>
      <c r="R71" s="482">
        <v>0</v>
      </c>
    </row>
    <row r="72" spans="1:18">
      <c r="B72" t="s">
        <v>72</v>
      </c>
      <c r="C72">
        <v>5867.54</v>
      </c>
      <c r="D72">
        <v>0</v>
      </c>
      <c r="E72">
        <v>0</v>
      </c>
      <c r="I72" s="481" t="s">
        <v>8</v>
      </c>
      <c r="J72" s="482">
        <v>559174.82999999996</v>
      </c>
      <c r="K72" s="482">
        <v>26210.5</v>
      </c>
      <c r="L72" s="482">
        <v>0</v>
      </c>
      <c r="N72" s="471" t="s">
        <v>1251</v>
      </c>
      <c r="O72" s="471"/>
      <c r="P72" s="482">
        <v>68298.98</v>
      </c>
      <c r="Q72" s="482">
        <v>0</v>
      </c>
      <c r="R72" s="482">
        <v>0</v>
      </c>
    </row>
    <row r="73" spans="1:18">
      <c r="B73" t="s">
        <v>73</v>
      </c>
      <c r="C73">
        <v>0</v>
      </c>
      <c r="D73">
        <v>0</v>
      </c>
      <c r="E73">
        <v>0</v>
      </c>
      <c r="I73" s="481" t="s">
        <v>60</v>
      </c>
      <c r="J73" s="482">
        <v>8035.63</v>
      </c>
      <c r="K73" s="482">
        <v>0</v>
      </c>
      <c r="L73" s="482">
        <v>0</v>
      </c>
      <c r="N73" s="471" t="s">
        <v>783</v>
      </c>
      <c r="O73" s="471" t="s">
        <v>186</v>
      </c>
      <c r="P73" s="482">
        <v>0</v>
      </c>
      <c r="Q73" s="482">
        <v>0</v>
      </c>
      <c r="R73" s="482">
        <v>0</v>
      </c>
    </row>
    <row r="74" spans="1:18">
      <c r="B74" t="s">
        <v>74</v>
      </c>
      <c r="C74">
        <v>119044.95</v>
      </c>
      <c r="D74">
        <v>712819.72</v>
      </c>
      <c r="E74">
        <v>0</v>
      </c>
      <c r="I74" s="481" t="s">
        <v>61</v>
      </c>
      <c r="J74" s="482">
        <v>32714.83</v>
      </c>
      <c r="K74" s="482">
        <v>0</v>
      </c>
      <c r="L74" s="482">
        <v>0</v>
      </c>
      <c r="O74" s="471" t="s">
        <v>15</v>
      </c>
      <c r="P74" s="482">
        <v>203631.52</v>
      </c>
      <c r="Q74" s="482">
        <v>0</v>
      </c>
      <c r="R74" s="482">
        <v>0</v>
      </c>
    </row>
    <row r="75" spans="1:18">
      <c r="A75" t="s">
        <v>791</v>
      </c>
      <c r="B75" t="s">
        <v>10</v>
      </c>
      <c r="C75">
        <v>37807.39</v>
      </c>
      <c r="D75">
        <v>69352.03</v>
      </c>
      <c r="E75">
        <v>0</v>
      </c>
      <c r="I75" s="481" t="s">
        <v>62</v>
      </c>
      <c r="J75" s="482">
        <v>394057.57</v>
      </c>
      <c r="K75" s="482">
        <v>0</v>
      </c>
      <c r="L75" s="482">
        <v>0</v>
      </c>
      <c r="O75" s="471" t="s">
        <v>187</v>
      </c>
      <c r="P75" s="482">
        <v>0</v>
      </c>
      <c r="Q75" s="482">
        <v>0</v>
      </c>
      <c r="R75" s="482">
        <v>0</v>
      </c>
    </row>
    <row r="76" spans="1:18">
      <c r="A76" t="s">
        <v>789</v>
      </c>
      <c r="B76" t="s">
        <v>11</v>
      </c>
      <c r="C76">
        <v>31012.59</v>
      </c>
      <c r="D76">
        <v>0</v>
      </c>
      <c r="E76">
        <v>0</v>
      </c>
      <c r="I76" s="481" t="s">
        <v>9</v>
      </c>
      <c r="J76" s="482">
        <v>369638.98</v>
      </c>
      <c r="K76" s="482">
        <v>162.38999999999999</v>
      </c>
      <c r="L76" s="482">
        <v>0</v>
      </c>
      <c r="O76" s="471" t="s">
        <v>188</v>
      </c>
      <c r="P76" s="482">
        <v>0</v>
      </c>
      <c r="Q76" s="482">
        <v>0</v>
      </c>
      <c r="R76" s="482">
        <v>0</v>
      </c>
    </row>
    <row r="77" spans="1:18">
      <c r="B77" t="s">
        <v>75</v>
      </c>
      <c r="C77">
        <v>0</v>
      </c>
      <c r="D77">
        <v>0</v>
      </c>
      <c r="E77">
        <v>0</v>
      </c>
      <c r="I77" s="481" t="s">
        <v>63</v>
      </c>
      <c r="J77" s="482">
        <v>0</v>
      </c>
      <c r="K77" s="482">
        <v>0</v>
      </c>
      <c r="L77" s="482">
        <v>0</v>
      </c>
      <c r="N77" s="471" t="s">
        <v>1252</v>
      </c>
      <c r="O77" s="471"/>
      <c r="P77" s="482">
        <v>203631.52</v>
      </c>
      <c r="Q77" s="482">
        <v>0</v>
      </c>
      <c r="R77" s="482">
        <v>0</v>
      </c>
    </row>
    <row r="78" spans="1:18">
      <c r="B78" t="s">
        <v>76</v>
      </c>
      <c r="C78">
        <v>0</v>
      </c>
      <c r="D78">
        <v>0</v>
      </c>
      <c r="E78">
        <v>0</v>
      </c>
      <c r="I78" s="481" t="s">
        <v>158</v>
      </c>
      <c r="J78" s="482">
        <v>0</v>
      </c>
      <c r="K78" s="482">
        <v>0</v>
      </c>
      <c r="L78" s="482">
        <v>0</v>
      </c>
      <c r="N78" s="471" t="s">
        <v>1230</v>
      </c>
      <c r="O78" s="471" t="s">
        <v>189</v>
      </c>
      <c r="P78" s="482">
        <v>0</v>
      </c>
      <c r="Q78" s="482">
        <v>0</v>
      </c>
      <c r="R78" s="482">
        <v>0</v>
      </c>
    </row>
    <row r="79" spans="1:18">
      <c r="B79" t="s">
        <v>77</v>
      </c>
      <c r="C79">
        <v>0</v>
      </c>
      <c r="D79">
        <v>0</v>
      </c>
      <c r="E79">
        <v>0</v>
      </c>
      <c r="I79" s="481" t="s">
        <v>64</v>
      </c>
      <c r="J79" s="482">
        <v>4622.67</v>
      </c>
      <c r="K79" s="482">
        <v>0</v>
      </c>
      <c r="L79" s="482">
        <v>0</v>
      </c>
      <c r="O79" s="471" t="s">
        <v>16</v>
      </c>
      <c r="P79" s="482">
        <v>58457.7</v>
      </c>
      <c r="Q79" s="482">
        <v>0</v>
      </c>
      <c r="R79" s="482">
        <v>0</v>
      </c>
    </row>
    <row r="80" spans="1:18">
      <c r="B80" t="s">
        <v>78</v>
      </c>
      <c r="C80">
        <v>11743.83</v>
      </c>
      <c r="D80">
        <v>11642.27</v>
      </c>
      <c r="E80">
        <v>0</v>
      </c>
      <c r="I80" s="481" t="s">
        <v>65</v>
      </c>
      <c r="J80" s="482">
        <v>138697.42000000001</v>
      </c>
      <c r="K80" s="482">
        <v>0</v>
      </c>
      <c r="L80" s="482">
        <v>0</v>
      </c>
      <c r="N80" s="471" t="s">
        <v>1253</v>
      </c>
      <c r="O80" s="471"/>
      <c r="P80" s="482">
        <v>58457.7</v>
      </c>
      <c r="Q80" s="482">
        <v>0</v>
      </c>
      <c r="R80" s="482">
        <v>0</v>
      </c>
    </row>
    <row r="81" spans="2:18">
      <c r="B81" t="s">
        <v>79</v>
      </c>
      <c r="C81">
        <v>1286408.17</v>
      </c>
      <c r="D81">
        <v>0</v>
      </c>
      <c r="E81">
        <v>0</v>
      </c>
      <c r="I81" s="481" t="s">
        <v>66</v>
      </c>
      <c r="J81" s="482">
        <v>16478.32</v>
      </c>
      <c r="K81" s="482">
        <v>512.25</v>
      </c>
      <c r="L81" s="482">
        <v>0</v>
      </c>
      <c r="N81" s="471" t="s">
        <v>1238</v>
      </c>
      <c r="O81" s="471" t="s">
        <v>20</v>
      </c>
      <c r="P81" s="482">
        <v>0</v>
      </c>
      <c r="Q81" s="482">
        <v>0</v>
      </c>
      <c r="R81" s="482">
        <v>0</v>
      </c>
    </row>
    <row r="82" spans="2:18">
      <c r="B82" t="s">
        <v>80</v>
      </c>
      <c r="C82">
        <v>0</v>
      </c>
      <c r="D82">
        <v>0</v>
      </c>
      <c r="E82">
        <v>0</v>
      </c>
      <c r="I82" s="481" t="s">
        <v>67</v>
      </c>
      <c r="J82" s="482">
        <v>33999.49</v>
      </c>
      <c r="K82" s="482">
        <v>0</v>
      </c>
      <c r="L82" s="482">
        <v>0</v>
      </c>
      <c r="O82" s="471" t="s">
        <v>21</v>
      </c>
      <c r="P82" s="482">
        <v>0</v>
      </c>
      <c r="Q82" s="482">
        <v>0</v>
      </c>
      <c r="R82" s="482">
        <v>0</v>
      </c>
    </row>
    <row r="83" spans="2:18">
      <c r="B83" t="s">
        <v>81</v>
      </c>
      <c r="C83">
        <v>84408.86</v>
      </c>
      <c r="D83">
        <v>0</v>
      </c>
      <c r="E83">
        <v>0</v>
      </c>
      <c r="I83" s="481" t="s">
        <v>68</v>
      </c>
      <c r="J83" s="482">
        <v>0</v>
      </c>
      <c r="K83" s="482">
        <v>0</v>
      </c>
      <c r="L83" s="482">
        <v>0</v>
      </c>
      <c r="O83" s="471" t="s">
        <v>22</v>
      </c>
      <c r="P83" s="482">
        <v>0</v>
      </c>
      <c r="Q83" s="482">
        <v>0</v>
      </c>
      <c r="R83" s="482">
        <v>0</v>
      </c>
    </row>
    <row r="84" spans="2:18">
      <c r="B84" t="s">
        <v>82</v>
      </c>
      <c r="C84">
        <v>31404.13</v>
      </c>
      <c r="D84">
        <v>661.62</v>
      </c>
      <c r="E84">
        <v>0</v>
      </c>
      <c r="I84" s="481" t="s">
        <v>69</v>
      </c>
      <c r="J84" s="482">
        <v>369126.14</v>
      </c>
      <c r="K84" s="482">
        <v>289423.28000000003</v>
      </c>
      <c r="L84" s="482">
        <v>0</v>
      </c>
      <c r="O84" s="471" t="s">
        <v>23</v>
      </c>
      <c r="P84" s="482">
        <v>305967.3</v>
      </c>
      <c r="Q84" s="482">
        <v>0</v>
      </c>
      <c r="R84" s="482">
        <v>0</v>
      </c>
    </row>
    <row r="85" spans="2:18">
      <c r="B85" t="s">
        <v>83</v>
      </c>
      <c r="C85">
        <v>67462.37</v>
      </c>
      <c r="D85">
        <v>0</v>
      </c>
      <c r="E85">
        <v>0</v>
      </c>
      <c r="I85" s="481" t="s">
        <v>70</v>
      </c>
      <c r="J85" s="482">
        <v>17863.830000000002</v>
      </c>
      <c r="K85" s="482">
        <v>0</v>
      </c>
      <c r="L85" s="482">
        <v>0</v>
      </c>
      <c r="O85" s="471" t="s">
        <v>24</v>
      </c>
      <c r="P85" s="482">
        <v>0</v>
      </c>
      <c r="Q85" s="482">
        <v>0</v>
      </c>
      <c r="R85" s="482">
        <v>0</v>
      </c>
    </row>
    <row r="86" spans="2:18">
      <c r="B86" t="s">
        <v>84</v>
      </c>
      <c r="C86">
        <v>256794</v>
      </c>
      <c r="D86">
        <v>0</v>
      </c>
      <c r="E86">
        <v>0</v>
      </c>
      <c r="I86" s="481" t="s">
        <v>71</v>
      </c>
      <c r="J86" s="482">
        <v>0</v>
      </c>
      <c r="K86" s="482">
        <v>0</v>
      </c>
      <c r="L86" s="482">
        <v>0</v>
      </c>
      <c r="O86" s="471" t="s">
        <v>25</v>
      </c>
      <c r="P86" s="482">
        <v>0</v>
      </c>
      <c r="Q86" s="482">
        <v>0</v>
      </c>
      <c r="R86" s="482">
        <v>0</v>
      </c>
    </row>
    <row r="87" spans="2:18">
      <c r="B87" t="s">
        <v>85</v>
      </c>
      <c r="C87">
        <v>216989.96</v>
      </c>
      <c r="D87">
        <v>0</v>
      </c>
      <c r="E87">
        <v>0</v>
      </c>
      <c r="I87" s="481" t="s">
        <v>72</v>
      </c>
      <c r="J87" s="482">
        <v>5867.54</v>
      </c>
      <c r="K87" s="482">
        <v>0</v>
      </c>
      <c r="L87" s="482">
        <v>0</v>
      </c>
      <c r="O87" s="471" t="s">
        <v>26</v>
      </c>
      <c r="P87" s="482">
        <v>0</v>
      </c>
      <c r="Q87" s="482">
        <v>0</v>
      </c>
      <c r="R87" s="482">
        <v>0</v>
      </c>
    </row>
    <row r="88" spans="2:18">
      <c r="B88" t="s">
        <v>86</v>
      </c>
      <c r="C88">
        <v>29733</v>
      </c>
      <c r="D88">
        <v>78994.649999999994</v>
      </c>
      <c r="E88">
        <v>0</v>
      </c>
      <c r="I88" s="481" t="s">
        <v>159</v>
      </c>
      <c r="J88" s="482">
        <v>0</v>
      </c>
      <c r="K88" s="482">
        <v>0</v>
      </c>
      <c r="L88" s="482">
        <v>0</v>
      </c>
      <c r="O88" s="471" t="s">
        <v>27</v>
      </c>
      <c r="P88" s="482">
        <v>0</v>
      </c>
      <c r="Q88" s="482">
        <v>0</v>
      </c>
      <c r="R88" s="482">
        <v>0</v>
      </c>
    </row>
    <row r="89" spans="2:18">
      <c r="B89" t="s">
        <v>87</v>
      </c>
      <c r="C89">
        <v>161930.09</v>
      </c>
      <c r="D89">
        <v>140375.85</v>
      </c>
      <c r="E89">
        <v>0</v>
      </c>
      <c r="I89" s="481" t="s">
        <v>73</v>
      </c>
      <c r="J89" s="482">
        <v>0</v>
      </c>
      <c r="K89" s="482">
        <v>0</v>
      </c>
      <c r="L89" s="482">
        <v>0</v>
      </c>
      <c r="O89" s="471" t="s">
        <v>28</v>
      </c>
      <c r="P89" s="482">
        <v>0</v>
      </c>
      <c r="Q89" s="482">
        <v>0</v>
      </c>
      <c r="R89" s="482">
        <v>0</v>
      </c>
    </row>
    <row r="90" spans="2:18">
      <c r="B90" t="s">
        <v>88</v>
      </c>
      <c r="C90">
        <v>11149.74</v>
      </c>
      <c r="D90">
        <v>0</v>
      </c>
      <c r="E90">
        <v>0</v>
      </c>
      <c r="I90" s="481" t="s">
        <v>74</v>
      </c>
      <c r="J90" s="482">
        <v>119044.95</v>
      </c>
      <c r="K90" s="482">
        <v>712819.72</v>
      </c>
      <c r="L90" s="482">
        <v>0</v>
      </c>
      <c r="O90" s="471" t="s">
        <v>29</v>
      </c>
      <c r="P90" s="482">
        <v>15402.35</v>
      </c>
      <c r="Q90" s="482">
        <v>0</v>
      </c>
      <c r="R90" s="482">
        <v>0</v>
      </c>
    </row>
    <row r="91" spans="2:18">
      <c r="B91" t="s">
        <v>89</v>
      </c>
      <c r="C91">
        <v>0</v>
      </c>
      <c r="D91">
        <v>0</v>
      </c>
      <c r="E91">
        <v>0</v>
      </c>
      <c r="I91" s="481" t="s">
        <v>175</v>
      </c>
      <c r="J91" s="482">
        <v>0</v>
      </c>
      <c r="K91" s="482">
        <v>0</v>
      </c>
      <c r="L91" s="482">
        <v>0</v>
      </c>
      <c r="O91" s="471" t="s">
        <v>30</v>
      </c>
      <c r="P91" s="482">
        <v>0</v>
      </c>
      <c r="Q91" s="482">
        <v>0</v>
      </c>
      <c r="R91" s="482">
        <v>0</v>
      </c>
    </row>
    <row r="92" spans="2:18">
      <c r="B92" t="s">
        <v>90</v>
      </c>
      <c r="C92">
        <v>9047.4</v>
      </c>
      <c r="D92">
        <v>0</v>
      </c>
      <c r="E92">
        <v>0</v>
      </c>
      <c r="I92" s="481" t="s">
        <v>10</v>
      </c>
      <c r="J92" s="482">
        <v>37807.39</v>
      </c>
      <c r="K92" s="482">
        <v>69352.03</v>
      </c>
      <c r="L92" s="482">
        <v>0</v>
      </c>
      <c r="O92" s="471" t="s">
        <v>31</v>
      </c>
      <c r="P92" s="482">
        <v>388458.85</v>
      </c>
      <c r="Q92" s="482">
        <v>359922.21</v>
      </c>
      <c r="R92" s="482">
        <v>0</v>
      </c>
    </row>
    <row r="93" spans="2:18">
      <c r="B93" t="s">
        <v>91</v>
      </c>
      <c r="C93">
        <v>0</v>
      </c>
      <c r="D93">
        <v>0</v>
      </c>
      <c r="E93">
        <v>0</v>
      </c>
      <c r="I93" s="481" t="s">
        <v>11</v>
      </c>
      <c r="J93" s="482">
        <v>31012.59</v>
      </c>
      <c r="K93" s="482">
        <v>0</v>
      </c>
      <c r="L93" s="482">
        <v>0</v>
      </c>
      <c r="O93" s="471" t="s">
        <v>32</v>
      </c>
      <c r="P93" s="482">
        <v>0</v>
      </c>
      <c r="Q93" s="482">
        <v>0</v>
      </c>
      <c r="R93" s="482">
        <v>0</v>
      </c>
    </row>
    <row r="94" spans="2:18">
      <c r="B94" t="s">
        <v>92</v>
      </c>
      <c r="C94">
        <v>0</v>
      </c>
      <c r="D94">
        <v>0</v>
      </c>
      <c r="E94">
        <v>0</v>
      </c>
      <c r="I94" s="481" t="s">
        <v>160</v>
      </c>
      <c r="J94" s="482">
        <v>0</v>
      </c>
      <c r="K94" s="482">
        <v>0</v>
      </c>
      <c r="L94" s="482">
        <v>0</v>
      </c>
      <c r="O94" s="471" t="s">
        <v>33</v>
      </c>
      <c r="P94" s="482">
        <v>215648.43</v>
      </c>
      <c r="Q94" s="482">
        <v>0</v>
      </c>
      <c r="R94" s="482">
        <v>0</v>
      </c>
    </row>
    <row r="95" spans="2:18">
      <c r="B95" t="s">
        <v>93</v>
      </c>
      <c r="C95">
        <v>15551.9</v>
      </c>
      <c r="D95">
        <v>0</v>
      </c>
      <c r="E95">
        <v>0</v>
      </c>
      <c r="I95" s="481" t="s">
        <v>75</v>
      </c>
      <c r="J95" s="482">
        <v>0</v>
      </c>
      <c r="K95" s="482">
        <v>0</v>
      </c>
      <c r="L95" s="482">
        <v>0</v>
      </c>
      <c r="O95" s="471" t="s">
        <v>34</v>
      </c>
      <c r="P95" s="482">
        <v>164187.60999999999</v>
      </c>
      <c r="Q95" s="482">
        <v>0</v>
      </c>
      <c r="R95" s="482">
        <v>0</v>
      </c>
    </row>
    <row r="96" spans="2:18">
      <c r="B96" t="s">
        <v>94</v>
      </c>
      <c r="C96">
        <v>68992.41</v>
      </c>
      <c r="D96">
        <v>0</v>
      </c>
      <c r="E96">
        <v>0</v>
      </c>
      <c r="I96" s="481" t="s">
        <v>76</v>
      </c>
      <c r="J96" s="482">
        <v>0</v>
      </c>
      <c r="K96" s="482">
        <v>0</v>
      </c>
      <c r="L96" s="482">
        <v>0</v>
      </c>
      <c r="O96" s="471" t="s">
        <v>35</v>
      </c>
      <c r="P96" s="482">
        <v>214821.41</v>
      </c>
      <c r="Q96" s="482">
        <v>140674.54999999999</v>
      </c>
      <c r="R96" s="482">
        <v>0</v>
      </c>
    </row>
    <row r="97" spans="2:18">
      <c r="B97" t="s">
        <v>95</v>
      </c>
      <c r="C97">
        <v>0</v>
      </c>
      <c r="D97">
        <v>0</v>
      </c>
      <c r="E97">
        <v>0</v>
      </c>
      <c r="I97" s="481" t="s">
        <v>161</v>
      </c>
      <c r="J97" s="482">
        <v>0</v>
      </c>
      <c r="K97" s="482">
        <v>0</v>
      </c>
      <c r="L97" s="482">
        <v>0</v>
      </c>
      <c r="O97" s="471" t="s">
        <v>36</v>
      </c>
      <c r="P97" s="482">
        <v>108113.41</v>
      </c>
      <c r="Q97" s="482">
        <v>0</v>
      </c>
      <c r="R97" s="482">
        <v>0</v>
      </c>
    </row>
    <row r="98" spans="2:18">
      <c r="B98" t="s">
        <v>96</v>
      </c>
      <c r="C98">
        <v>0</v>
      </c>
      <c r="D98">
        <v>0</v>
      </c>
      <c r="E98">
        <v>0</v>
      </c>
      <c r="I98" s="481" t="s">
        <v>77</v>
      </c>
      <c r="J98" s="482">
        <v>0</v>
      </c>
      <c r="K98" s="482">
        <v>0</v>
      </c>
      <c r="L98" s="482">
        <v>0</v>
      </c>
      <c r="O98" s="471" t="s">
        <v>147</v>
      </c>
      <c r="P98" s="482">
        <v>0</v>
      </c>
      <c r="Q98" s="482">
        <v>0</v>
      </c>
      <c r="R98" s="482">
        <v>0</v>
      </c>
    </row>
    <row r="99" spans="2:18">
      <c r="B99" t="s">
        <v>97</v>
      </c>
      <c r="C99">
        <v>0</v>
      </c>
      <c r="D99">
        <v>0</v>
      </c>
      <c r="E99">
        <v>0</v>
      </c>
      <c r="I99" s="481" t="s">
        <v>78</v>
      </c>
      <c r="J99" s="482">
        <v>11743.83</v>
      </c>
      <c r="K99" s="482">
        <v>11642.27</v>
      </c>
      <c r="L99" s="482">
        <v>0</v>
      </c>
      <c r="O99" s="471" t="s">
        <v>38</v>
      </c>
      <c r="P99" s="482">
        <v>410556.39</v>
      </c>
      <c r="Q99" s="482">
        <v>1090.3699999999999</v>
      </c>
      <c r="R99" s="482">
        <v>0</v>
      </c>
    </row>
    <row r="100" spans="2:18">
      <c r="B100" t="s">
        <v>98</v>
      </c>
      <c r="C100">
        <v>27740.05</v>
      </c>
      <c r="D100">
        <v>0</v>
      </c>
      <c r="E100">
        <v>0</v>
      </c>
      <c r="I100" s="481" t="s">
        <v>79</v>
      </c>
      <c r="J100" s="482">
        <v>1286408.17</v>
      </c>
      <c r="K100" s="482">
        <v>0</v>
      </c>
      <c r="L100" s="482">
        <v>0</v>
      </c>
      <c r="O100" s="471" t="s">
        <v>39</v>
      </c>
      <c r="P100" s="482">
        <v>0</v>
      </c>
      <c r="Q100" s="482">
        <v>0</v>
      </c>
      <c r="R100" s="482">
        <v>0</v>
      </c>
    </row>
    <row r="101" spans="2:18">
      <c r="B101" t="s">
        <v>99</v>
      </c>
      <c r="C101">
        <v>235086.52</v>
      </c>
      <c r="D101">
        <v>0</v>
      </c>
      <c r="E101">
        <v>0</v>
      </c>
      <c r="I101" s="481" t="s">
        <v>80</v>
      </c>
      <c r="J101" s="482">
        <v>0</v>
      </c>
      <c r="K101" s="482">
        <v>0</v>
      </c>
      <c r="L101" s="482">
        <v>0</v>
      </c>
      <c r="O101" s="471" t="s">
        <v>40</v>
      </c>
      <c r="P101" s="482">
        <v>46943.09</v>
      </c>
      <c r="Q101" s="482">
        <v>0</v>
      </c>
      <c r="R101" s="482">
        <v>0</v>
      </c>
    </row>
    <row r="102" spans="2:18">
      <c r="B102" t="s">
        <v>100</v>
      </c>
      <c r="C102">
        <v>51278.51</v>
      </c>
      <c r="D102">
        <v>7430.06</v>
      </c>
      <c r="E102">
        <v>0</v>
      </c>
      <c r="I102" s="481" t="s">
        <v>81</v>
      </c>
      <c r="J102" s="482">
        <v>84408.86</v>
      </c>
      <c r="K102" s="482">
        <v>0</v>
      </c>
      <c r="L102" s="482">
        <v>0</v>
      </c>
      <c r="O102" s="471" t="s">
        <v>6</v>
      </c>
      <c r="P102" s="482">
        <v>163945.60000000001</v>
      </c>
      <c r="Q102" s="482">
        <v>12524.78</v>
      </c>
      <c r="R102" s="482">
        <v>0</v>
      </c>
    </row>
    <row r="103" spans="2:18">
      <c r="B103" t="s">
        <v>101</v>
      </c>
      <c r="C103">
        <v>31696.38</v>
      </c>
      <c r="D103">
        <v>0</v>
      </c>
      <c r="E103">
        <v>0</v>
      </c>
      <c r="I103" s="481" t="s">
        <v>181</v>
      </c>
      <c r="J103" s="482">
        <v>0</v>
      </c>
      <c r="K103" s="482">
        <v>0</v>
      </c>
      <c r="L103" s="482">
        <v>0</v>
      </c>
      <c r="O103" s="471" t="s">
        <v>41</v>
      </c>
      <c r="P103" s="482">
        <v>67944.78</v>
      </c>
      <c r="Q103" s="482">
        <v>4298.72</v>
      </c>
      <c r="R103" s="482">
        <v>0</v>
      </c>
    </row>
    <row r="104" spans="2:18">
      <c r="B104" t="s">
        <v>102</v>
      </c>
      <c r="C104">
        <v>0</v>
      </c>
      <c r="D104">
        <v>0</v>
      </c>
      <c r="E104">
        <v>0</v>
      </c>
      <c r="I104" s="481" t="s">
        <v>82</v>
      </c>
      <c r="J104" s="482">
        <v>31404.13</v>
      </c>
      <c r="K104" s="482">
        <v>661.62</v>
      </c>
      <c r="L104" s="482">
        <v>0</v>
      </c>
      <c r="O104" s="471" t="s">
        <v>42</v>
      </c>
      <c r="P104" s="482">
        <v>51833.66</v>
      </c>
      <c r="Q104" s="482">
        <v>0</v>
      </c>
      <c r="R104" s="482">
        <v>0</v>
      </c>
    </row>
    <row r="105" spans="2:18">
      <c r="B105" t="s">
        <v>103</v>
      </c>
      <c r="C105">
        <v>0</v>
      </c>
      <c r="D105">
        <v>0</v>
      </c>
      <c r="E105">
        <v>0</v>
      </c>
      <c r="I105" s="481" t="s">
        <v>83</v>
      </c>
      <c r="J105" s="482">
        <v>67462.37</v>
      </c>
      <c r="K105" s="482">
        <v>0</v>
      </c>
      <c r="L105" s="482">
        <v>0</v>
      </c>
      <c r="O105" s="471" t="s">
        <v>43</v>
      </c>
      <c r="P105" s="482">
        <v>392916.56</v>
      </c>
      <c r="Q105" s="482">
        <v>0</v>
      </c>
      <c r="R105" s="482">
        <v>0</v>
      </c>
    </row>
    <row r="106" spans="2:18">
      <c r="B106" t="s">
        <v>104</v>
      </c>
      <c r="C106">
        <v>0</v>
      </c>
      <c r="D106">
        <v>0</v>
      </c>
      <c r="E106">
        <v>0</v>
      </c>
      <c r="I106" s="481" t="s">
        <v>84</v>
      </c>
      <c r="J106" s="482">
        <v>256794</v>
      </c>
      <c r="K106" s="482">
        <v>0</v>
      </c>
      <c r="L106" s="482">
        <v>0</v>
      </c>
      <c r="O106" s="471" t="s">
        <v>44</v>
      </c>
      <c r="P106" s="482">
        <v>34546.39</v>
      </c>
      <c r="Q106" s="482">
        <v>0</v>
      </c>
      <c r="R106" s="482">
        <v>61445.14</v>
      </c>
    </row>
    <row r="107" spans="2:18">
      <c r="B107" t="s">
        <v>105</v>
      </c>
      <c r="C107">
        <v>0</v>
      </c>
      <c r="D107">
        <v>0</v>
      </c>
      <c r="E107">
        <v>0</v>
      </c>
      <c r="I107" s="481" t="s">
        <v>85</v>
      </c>
      <c r="J107" s="482">
        <v>216989.96</v>
      </c>
      <c r="K107" s="482">
        <v>0</v>
      </c>
      <c r="L107" s="482">
        <v>0</v>
      </c>
      <c r="O107" s="471" t="s">
        <v>45</v>
      </c>
      <c r="P107" s="482">
        <v>0</v>
      </c>
      <c r="Q107" s="482">
        <v>0</v>
      </c>
      <c r="R107" s="482">
        <v>0</v>
      </c>
    </row>
    <row r="108" spans="2:18">
      <c r="B108" t="s">
        <v>106</v>
      </c>
      <c r="C108">
        <v>0</v>
      </c>
      <c r="D108">
        <v>0</v>
      </c>
      <c r="E108">
        <v>0</v>
      </c>
      <c r="I108" s="481" t="s">
        <v>162</v>
      </c>
      <c r="J108" s="482">
        <v>0</v>
      </c>
      <c r="K108" s="482">
        <v>0</v>
      </c>
      <c r="L108" s="482">
        <v>0</v>
      </c>
      <c r="O108" s="471" t="s">
        <v>46</v>
      </c>
      <c r="P108" s="482">
        <v>31511.279999999999</v>
      </c>
      <c r="Q108" s="482">
        <v>0</v>
      </c>
      <c r="R108" s="482">
        <v>0</v>
      </c>
    </row>
    <row r="109" spans="2:18">
      <c r="B109" t="s">
        <v>107</v>
      </c>
      <c r="C109">
        <v>16332.61</v>
      </c>
      <c r="D109">
        <v>0</v>
      </c>
      <c r="E109">
        <v>0</v>
      </c>
      <c r="I109" s="481" t="s">
        <v>86</v>
      </c>
      <c r="J109" s="482">
        <v>29733</v>
      </c>
      <c r="K109" s="482">
        <v>78994.649999999994</v>
      </c>
      <c r="L109" s="482">
        <v>0</v>
      </c>
      <c r="O109" s="471" t="s">
        <v>47</v>
      </c>
      <c r="P109" s="482">
        <v>0</v>
      </c>
      <c r="Q109" s="482">
        <v>0</v>
      </c>
      <c r="R109" s="482">
        <v>0</v>
      </c>
    </row>
    <row r="110" spans="2:18">
      <c r="B110" t="s">
        <v>108</v>
      </c>
      <c r="C110">
        <v>12224.38</v>
      </c>
      <c r="D110">
        <v>0</v>
      </c>
      <c r="E110">
        <v>0</v>
      </c>
      <c r="I110" s="481" t="s">
        <v>87</v>
      </c>
      <c r="J110" s="482">
        <v>161930.09</v>
      </c>
      <c r="K110" s="482">
        <v>140375.85</v>
      </c>
      <c r="L110" s="482">
        <v>0</v>
      </c>
      <c r="O110" s="471" t="s">
        <v>48</v>
      </c>
      <c r="P110" s="482">
        <v>41307.42</v>
      </c>
      <c r="Q110" s="482">
        <v>20564.939999999999</v>
      </c>
      <c r="R110" s="482">
        <v>0</v>
      </c>
    </row>
    <row r="111" spans="2:18">
      <c r="B111" t="s">
        <v>109</v>
      </c>
      <c r="C111">
        <v>49375.99</v>
      </c>
      <c r="D111">
        <v>0</v>
      </c>
      <c r="E111">
        <v>0</v>
      </c>
      <c r="I111" s="481" t="s">
        <v>88</v>
      </c>
      <c r="J111" s="482">
        <v>11149.74</v>
      </c>
      <c r="K111" s="482">
        <v>0</v>
      </c>
      <c r="L111" s="482">
        <v>0</v>
      </c>
      <c r="O111" s="471" t="s">
        <v>49</v>
      </c>
      <c r="P111" s="482">
        <v>0</v>
      </c>
      <c r="Q111" s="482">
        <v>0</v>
      </c>
      <c r="R111" s="482">
        <v>0</v>
      </c>
    </row>
    <row r="112" spans="2:18">
      <c r="B112" t="s">
        <v>110</v>
      </c>
      <c r="C112">
        <v>128284.01</v>
      </c>
      <c r="D112">
        <v>0</v>
      </c>
      <c r="E112">
        <v>0</v>
      </c>
      <c r="I112" s="481" t="s">
        <v>89</v>
      </c>
      <c r="J112" s="482">
        <v>0</v>
      </c>
      <c r="K112" s="482">
        <v>0</v>
      </c>
      <c r="L112" s="482">
        <v>0</v>
      </c>
      <c r="O112" s="471" t="s">
        <v>50</v>
      </c>
      <c r="P112" s="482">
        <v>15962.36</v>
      </c>
      <c r="Q112" s="482">
        <v>0</v>
      </c>
      <c r="R112" s="482">
        <v>0</v>
      </c>
    </row>
    <row r="113" spans="1:18">
      <c r="B113" t="s">
        <v>111</v>
      </c>
      <c r="C113">
        <v>37926.57</v>
      </c>
      <c r="D113">
        <v>0</v>
      </c>
      <c r="E113">
        <v>0</v>
      </c>
      <c r="I113" s="481" t="s">
        <v>90</v>
      </c>
      <c r="J113" s="482">
        <v>9047.4</v>
      </c>
      <c r="K113" s="482">
        <v>0</v>
      </c>
      <c r="L113" s="482">
        <v>0</v>
      </c>
      <c r="O113" s="471" t="s">
        <v>51</v>
      </c>
      <c r="P113" s="482">
        <v>27836.37</v>
      </c>
      <c r="Q113" s="482">
        <v>1770.42</v>
      </c>
      <c r="R113" s="482">
        <v>0</v>
      </c>
    </row>
    <row r="114" spans="1:18">
      <c r="B114" t="s">
        <v>2</v>
      </c>
      <c r="C114">
        <v>82475.31</v>
      </c>
      <c r="D114">
        <v>0</v>
      </c>
      <c r="E114">
        <v>0</v>
      </c>
      <c r="I114" s="481" t="s">
        <v>91</v>
      </c>
      <c r="J114" s="482">
        <v>0</v>
      </c>
      <c r="K114" s="482">
        <v>0</v>
      </c>
      <c r="L114" s="482">
        <v>0</v>
      </c>
      <c r="O114" s="471" t="s">
        <v>52</v>
      </c>
      <c r="P114" s="482">
        <v>10507.34</v>
      </c>
      <c r="Q114" s="482">
        <v>3680.88</v>
      </c>
      <c r="R114" s="482">
        <v>0</v>
      </c>
    </row>
    <row r="115" spans="1:18">
      <c r="B115" t="s">
        <v>112</v>
      </c>
      <c r="C115">
        <v>60477.29</v>
      </c>
      <c r="D115">
        <v>1473.88</v>
      </c>
      <c r="E115">
        <v>0</v>
      </c>
      <c r="I115" s="481" t="s">
        <v>92</v>
      </c>
      <c r="J115" s="482">
        <v>0</v>
      </c>
      <c r="K115" s="482">
        <v>0</v>
      </c>
      <c r="L115" s="482">
        <v>0</v>
      </c>
      <c r="O115" s="471" t="s">
        <v>53</v>
      </c>
      <c r="P115" s="482">
        <v>0</v>
      </c>
      <c r="Q115" s="482">
        <v>0</v>
      </c>
      <c r="R115" s="482">
        <v>0</v>
      </c>
    </row>
    <row r="116" spans="1:18">
      <c r="B116" t="s">
        <v>113</v>
      </c>
      <c r="C116">
        <v>0</v>
      </c>
      <c r="D116">
        <v>0</v>
      </c>
      <c r="E116">
        <v>0</v>
      </c>
      <c r="I116" s="481" t="s">
        <v>93</v>
      </c>
      <c r="J116" s="482">
        <v>15551.9</v>
      </c>
      <c r="K116" s="482">
        <v>0</v>
      </c>
      <c r="L116" s="482">
        <v>0</v>
      </c>
      <c r="O116" s="471" t="s">
        <v>54</v>
      </c>
      <c r="P116" s="482">
        <v>37342.94</v>
      </c>
      <c r="Q116" s="482">
        <v>119415.93</v>
      </c>
      <c r="R116" s="482">
        <v>0</v>
      </c>
    </row>
    <row r="117" spans="1:18">
      <c r="B117" t="s">
        <v>114</v>
      </c>
      <c r="C117">
        <v>21392.75</v>
      </c>
      <c r="D117">
        <v>0</v>
      </c>
      <c r="E117">
        <v>0</v>
      </c>
      <c r="I117" s="481" t="s">
        <v>94</v>
      </c>
      <c r="J117" s="482">
        <v>68992.41</v>
      </c>
      <c r="K117" s="482">
        <v>0</v>
      </c>
      <c r="L117" s="482">
        <v>0</v>
      </c>
      <c r="O117" s="471" t="s">
        <v>55</v>
      </c>
      <c r="P117" s="482">
        <v>11551.99</v>
      </c>
      <c r="Q117" s="482">
        <v>75.510000000000005</v>
      </c>
      <c r="R117" s="482">
        <v>0</v>
      </c>
    </row>
    <row r="118" spans="1:18">
      <c r="B118" t="s">
        <v>115</v>
      </c>
      <c r="C118">
        <v>698791.92</v>
      </c>
      <c r="D118">
        <v>0</v>
      </c>
      <c r="E118">
        <v>0</v>
      </c>
      <c r="I118" s="481" t="s">
        <v>180</v>
      </c>
      <c r="J118" s="482">
        <v>0</v>
      </c>
      <c r="K118" s="482">
        <v>0</v>
      </c>
      <c r="L118" s="482">
        <v>0</v>
      </c>
      <c r="O118" s="471" t="s">
        <v>1</v>
      </c>
      <c r="P118" s="482">
        <v>111704.47</v>
      </c>
      <c r="Q118" s="482">
        <v>0</v>
      </c>
      <c r="R118" s="482">
        <v>0</v>
      </c>
    </row>
    <row r="119" spans="1:18">
      <c r="A119" s="484" t="s">
        <v>790</v>
      </c>
      <c r="B119" t="s">
        <v>12</v>
      </c>
      <c r="C119">
        <v>377557.22</v>
      </c>
      <c r="D119">
        <v>6077.16</v>
      </c>
      <c r="E119">
        <v>0</v>
      </c>
      <c r="I119" s="481" t="s">
        <v>95</v>
      </c>
      <c r="J119" s="482">
        <v>0</v>
      </c>
      <c r="K119" s="482">
        <v>0</v>
      </c>
      <c r="L119" s="482">
        <v>0</v>
      </c>
      <c r="O119" s="471" t="s">
        <v>56</v>
      </c>
      <c r="P119" s="482">
        <v>41221.08</v>
      </c>
      <c r="Q119" s="482">
        <v>0</v>
      </c>
      <c r="R119" s="482">
        <v>0</v>
      </c>
    </row>
    <row r="120" spans="1:18">
      <c r="B120" t="s">
        <v>116</v>
      </c>
      <c r="C120">
        <v>3573.61</v>
      </c>
      <c r="D120">
        <v>210.09</v>
      </c>
      <c r="E120">
        <v>40.67</v>
      </c>
      <c r="I120" s="481" t="s">
        <v>96</v>
      </c>
      <c r="J120" s="482">
        <v>0</v>
      </c>
      <c r="K120" s="482">
        <v>0</v>
      </c>
      <c r="L120" s="482">
        <v>0</v>
      </c>
      <c r="O120" s="471" t="s">
        <v>57</v>
      </c>
      <c r="P120" s="482">
        <v>0</v>
      </c>
      <c r="Q120" s="482">
        <v>0</v>
      </c>
      <c r="R120" s="482">
        <v>0</v>
      </c>
    </row>
    <row r="121" spans="1:18">
      <c r="B121" t="s">
        <v>117</v>
      </c>
      <c r="C121">
        <v>238730.13</v>
      </c>
      <c r="D121">
        <v>0</v>
      </c>
      <c r="E121">
        <v>0</v>
      </c>
      <c r="I121" s="481" t="s">
        <v>97</v>
      </c>
      <c r="J121" s="482">
        <v>0</v>
      </c>
      <c r="K121" s="482">
        <v>0</v>
      </c>
      <c r="L121" s="482">
        <v>0</v>
      </c>
      <c r="O121" s="471" t="s">
        <v>58</v>
      </c>
      <c r="P121" s="482">
        <v>73480.12</v>
      </c>
      <c r="Q121" s="482">
        <v>269885.28999999998</v>
      </c>
      <c r="R121" s="482">
        <v>0</v>
      </c>
    </row>
    <row r="122" spans="1:18">
      <c r="B122" t="s">
        <v>118</v>
      </c>
      <c r="C122">
        <v>7612.77</v>
      </c>
      <c r="D122">
        <v>0</v>
      </c>
      <c r="E122">
        <v>0</v>
      </c>
      <c r="I122" s="481" t="s">
        <v>163</v>
      </c>
      <c r="J122" s="482">
        <v>0</v>
      </c>
      <c r="K122" s="482">
        <v>0</v>
      </c>
      <c r="L122" s="482">
        <v>0</v>
      </c>
      <c r="O122" s="471" t="s">
        <v>59</v>
      </c>
      <c r="P122" s="482">
        <v>0</v>
      </c>
      <c r="Q122" s="482">
        <v>0</v>
      </c>
      <c r="R122" s="482">
        <v>0</v>
      </c>
    </row>
    <row r="123" spans="1:18">
      <c r="B123" t="s">
        <v>119</v>
      </c>
      <c r="C123">
        <v>0</v>
      </c>
      <c r="D123">
        <v>0</v>
      </c>
      <c r="E123">
        <v>0</v>
      </c>
      <c r="I123" s="481" t="s">
        <v>98</v>
      </c>
      <c r="J123" s="482">
        <v>27740.05</v>
      </c>
      <c r="K123" s="482">
        <v>0</v>
      </c>
      <c r="L123" s="482">
        <v>0</v>
      </c>
      <c r="O123" s="471" t="s">
        <v>60</v>
      </c>
      <c r="P123" s="482">
        <v>8035.63</v>
      </c>
      <c r="Q123" s="482">
        <v>0</v>
      </c>
      <c r="R123" s="482">
        <v>0</v>
      </c>
    </row>
    <row r="124" spans="1:18">
      <c r="A124" t="s">
        <v>781</v>
      </c>
      <c r="B124" t="s">
        <v>13</v>
      </c>
      <c r="C124">
        <v>1488465.05</v>
      </c>
      <c r="D124">
        <v>0</v>
      </c>
      <c r="E124">
        <v>0</v>
      </c>
      <c r="I124" s="481" t="s">
        <v>177</v>
      </c>
      <c r="J124" s="482">
        <v>0</v>
      </c>
      <c r="K124" s="482">
        <v>0</v>
      </c>
      <c r="L124" s="482">
        <v>0</v>
      </c>
      <c r="O124" s="471" t="s">
        <v>61</v>
      </c>
      <c r="P124" s="482">
        <v>32714.83</v>
      </c>
      <c r="Q124" s="482">
        <v>0</v>
      </c>
      <c r="R124" s="482">
        <v>0</v>
      </c>
    </row>
    <row r="125" spans="1:18">
      <c r="B125" t="s">
        <v>120</v>
      </c>
      <c r="C125">
        <v>49458.97</v>
      </c>
      <c r="D125">
        <v>0</v>
      </c>
      <c r="E125">
        <v>0</v>
      </c>
      <c r="I125" s="481" t="s">
        <v>99</v>
      </c>
      <c r="J125" s="482">
        <v>235086.52</v>
      </c>
      <c r="K125" s="482">
        <v>0</v>
      </c>
      <c r="L125" s="482">
        <v>0</v>
      </c>
      <c r="O125" s="471" t="s">
        <v>62</v>
      </c>
      <c r="P125" s="482">
        <v>394057.57</v>
      </c>
      <c r="Q125" s="482">
        <v>0</v>
      </c>
      <c r="R125" s="482">
        <v>0</v>
      </c>
    </row>
    <row r="126" spans="1:18">
      <c r="B126" t="s">
        <v>121</v>
      </c>
      <c r="C126">
        <v>0</v>
      </c>
      <c r="D126">
        <v>0</v>
      </c>
      <c r="E126">
        <v>0</v>
      </c>
      <c r="I126" s="481" t="s">
        <v>174</v>
      </c>
      <c r="J126" s="482">
        <v>0</v>
      </c>
      <c r="K126" s="482">
        <v>0</v>
      </c>
      <c r="L126" s="482">
        <v>0</v>
      </c>
      <c r="O126" s="471" t="s">
        <v>63</v>
      </c>
      <c r="P126" s="482">
        <v>0</v>
      </c>
      <c r="Q126" s="482">
        <v>0</v>
      </c>
      <c r="R126" s="482">
        <v>0</v>
      </c>
    </row>
    <row r="127" spans="1:18">
      <c r="B127" t="s">
        <v>122</v>
      </c>
      <c r="C127">
        <v>162997.85</v>
      </c>
      <c r="D127">
        <v>0</v>
      </c>
      <c r="E127">
        <v>20551.96</v>
      </c>
      <c r="I127" s="481" t="s">
        <v>100</v>
      </c>
      <c r="J127" s="482">
        <v>51278.51</v>
      </c>
      <c r="K127" s="482">
        <v>7430.06</v>
      </c>
      <c r="L127" s="482">
        <v>0</v>
      </c>
      <c r="O127" s="471" t="s">
        <v>64</v>
      </c>
      <c r="P127" s="482">
        <v>4622.67</v>
      </c>
      <c r="Q127" s="482">
        <v>0</v>
      </c>
      <c r="R127" s="482">
        <v>0</v>
      </c>
    </row>
    <row r="128" spans="1:18">
      <c r="B128" t="s">
        <v>123</v>
      </c>
      <c r="C128">
        <v>0</v>
      </c>
      <c r="D128">
        <v>0</v>
      </c>
      <c r="E128">
        <v>0</v>
      </c>
      <c r="I128" s="481" t="s">
        <v>164</v>
      </c>
      <c r="J128" s="482">
        <v>0</v>
      </c>
      <c r="K128" s="482">
        <v>0</v>
      </c>
      <c r="L128" s="482">
        <v>0</v>
      </c>
      <c r="O128" s="471" t="s">
        <v>65</v>
      </c>
      <c r="P128" s="482">
        <v>138697.42000000001</v>
      </c>
      <c r="Q128" s="482">
        <v>0</v>
      </c>
      <c r="R128" s="482">
        <v>0</v>
      </c>
    </row>
    <row r="129" spans="1:18">
      <c r="A129" t="s">
        <v>787</v>
      </c>
      <c r="B129" t="s">
        <v>14</v>
      </c>
      <c r="C129">
        <v>68298.98</v>
      </c>
      <c r="D129">
        <v>0</v>
      </c>
      <c r="E129">
        <v>0</v>
      </c>
      <c r="I129" s="481" t="s">
        <v>101</v>
      </c>
      <c r="J129" s="482">
        <v>31696.38</v>
      </c>
      <c r="K129" s="482">
        <v>0</v>
      </c>
      <c r="L129" s="482">
        <v>0</v>
      </c>
      <c r="O129" s="471" t="s">
        <v>66</v>
      </c>
      <c r="P129" s="482">
        <v>16478.32</v>
      </c>
      <c r="Q129" s="482">
        <v>512.25</v>
      </c>
      <c r="R129" s="482">
        <v>0</v>
      </c>
    </row>
    <row r="130" spans="1:18">
      <c r="B130" t="s">
        <v>124</v>
      </c>
      <c r="C130">
        <v>0</v>
      </c>
      <c r="D130">
        <v>0</v>
      </c>
      <c r="E130">
        <v>0</v>
      </c>
      <c r="I130" s="481" t="s">
        <v>165</v>
      </c>
      <c r="J130" s="482">
        <v>0</v>
      </c>
      <c r="K130" s="482">
        <v>0</v>
      </c>
      <c r="L130" s="482">
        <v>0</v>
      </c>
      <c r="O130" s="471" t="s">
        <v>67</v>
      </c>
      <c r="P130" s="482">
        <v>33999.49</v>
      </c>
      <c r="Q130" s="482">
        <v>0</v>
      </c>
      <c r="R130" s="482">
        <v>0</v>
      </c>
    </row>
    <row r="131" spans="1:18">
      <c r="B131" t="s">
        <v>125</v>
      </c>
      <c r="C131">
        <v>0</v>
      </c>
      <c r="D131">
        <v>0</v>
      </c>
      <c r="E131">
        <v>0</v>
      </c>
      <c r="I131" s="481" t="s">
        <v>102</v>
      </c>
      <c r="J131" s="482">
        <v>0</v>
      </c>
      <c r="K131" s="482">
        <v>0</v>
      </c>
      <c r="L131" s="482">
        <v>0</v>
      </c>
      <c r="O131" s="471" t="s">
        <v>68</v>
      </c>
      <c r="P131" s="482">
        <v>0</v>
      </c>
      <c r="Q131" s="482">
        <v>0</v>
      </c>
      <c r="R131" s="482">
        <v>0</v>
      </c>
    </row>
    <row r="132" spans="1:18">
      <c r="B132" t="s">
        <v>126</v>
      </c>
      <c r="C132">
        <v>0</v>
      </c>
      <c r="D132">
        <v>0</v>
      </c>
      <c r="E132">
        <v>0</v>
      </c>
      <c r="I132" s="481" t="s">
        <v>103</v>
      </c>
      <c r="J132" s="482">
        <v>0</v>
      </c>
      <c r="K132" s="482">
        <v>0</v>
      </c>
      <c r="L132" s="482">
        <v>0</v>
      </c>
      <c r="O132" s="471" t="s">
        <v>69</v>
      </c>
      <c r="P132" s="482">
        <v>369126.14</v>
      </c>
      <c r="Q132" s="482">
        <v>289423.28000000003</v>
      </c>
      <c r="R132" s="482">
        <v>0</v>
      </c>
    </row>
    <row r="133" spans="1:18">
      <c r="B133" t="s">
        <v>127</v>
      </c>
      <c r="C133">
        <v>14560.44</v>
      </c>
      <c r="D133">
        <v>0</v>
      </c>
      <c r="E133">
        <v>0</v>
      </c>
      <c r="I133" s="481" t="s">
        <v>104</v>
      </c>
      <c r="J133" s="482">
        <v>0</v>
      </c>
      <c r="K133" s="482">
        <v>0</v>
      </c>
      <c r="L133" s="482">
        <v>0</v>
      </c>
      <c r="O133" s="471" t="s">
        <v>70</v>
      </c>
      <c r="P133" s="482">
        <v>17863.830000000002</v>
      </c>
      <c r="Q133" s="482">
        <v>0</v>
      </c>
      <c r="R133" s="482">
        <v>0</v>
      </c>
    </row>
    <row r="134" spans="1:18">
      <c r="B134" t="s">
        <v>128</v>
      </c>
      <c r="C134">
        <v>0</v>
      </c>
      <c r="D134">
        <v>0</v>
      </c>
      <c r="E134">
        <v>0</v>
      </c>
      <c r="I134" s="481" t="s">
        <v>166</v>
      </c>
      <c r="J134" s="482">
        <v>0</v>
      </c>
      <c r="K134" s="482">
        <v>0</v>
      </c>
      <c r="L134" s="482">
        <v>0</v>
      </c>
      <c r="O134" s="471" t="s">
        <v>71</v>
      </c>
      <c r="P134" s="482">
        <v>0</v>
      </c>
      <c r="Q134" s="482">
        <v>0</v>
      </c>
      <c r="R134" s="482">
        <v>0</v>
      </c>
    </row>
    <row r="135" spans="1:18">
      <c r="B135" t="s">
        <v>129</v>
      </c>
      <c r="C135">
        <v>0</v>
      </c>
      <c r="D135">
        <v>0</v>
      </c>
      <c r="E135">
        <v>0</v>
      </c>
      <c r="I135" s="481" t="s">
        <v>105</v>
      </c>
      <c r="J135" s="482">
        <v>0</v>
      </c>
      <c r="K135" s="482">
        <v>0</v>
      </c>
      <c r="L135" s="482">
        <v>0</v>
      </c>
      <c r="O135" s="471" t="s">
        <v>72</v>
      </c>
      <c r="P135" s="482">
        <v>5867.54</v>
      </c>
      <c r="Q135" s="482">
        <v>0</v>
      </c>
      <c r="R135" s="482">
        <v>0</v>
      </c>
    </row>
    <row r="136" spans="1:18">
      <c r="A136" t="s">
        <v>783</v>
      </c>
      <c r="B136" t="s">
        <v>15</v>
      </c>
      <c r="C136">
        <v>203631.52</v>
      </c>
      <c r="D136">
        <v>0</v>
      </c>
      <c r="E136">
        <v>0</v>
      </c>
      <c r="I136" s="481" t="s">
        <v>179</v>
      </c>
      <c r="J136" s="482">
        <v>0</v>
      </c>
      <c r="K136" s="482">
        <v>0</v>
      </c>
      <c r="L136" s="482">
        <v>0</v>
      </c>
      <c r="O136" s="471" t="s">
        <v>73</v>
      </c>
      <c r="P136" s="482">
        <v>0</v>
      </c>
      <c r="Q136" s="482">
        <v>0</v>
      </c>
      <c r="R136" s="482">
        <v>0</v>
      </c>
    </row>
    <row r="137" spans="1:18">
      <c r="B137" t="s">
        <v>130</v>
      </c>
      <c r="C137">
        <v>0</v>
      </c>
      <c r="D137">
        <v>0</v>
      </c>
      <c r="E137">
        <v>0</v>
      </c>
      <c r="I137" s="481" t="s">
        <v>106</v>
      </c>
      <c r="J137" s="482">
        <v>0</v>
      </c>
      <c r="K137" s="482">
        <v>0</v>
      </c>
      <c r="L137" s="482">
        <v>0</v>
      </c>
      <c r="O137" s="471" t="s">
        <v>74</v>
      </c>
      <c r="P137" s="482">
        <v>119044.95</v>
      </c>
      <c r="Q137" s="482">
        <v>712819.72</v>
      </c>
      <c r="R137" s="482">
        <v>0</v>
      </c>
    </row>
    <row r="138" spans="1:18">
      <c r="B138" t="s">
        <v>131</v>
      </c>
      <c r="C138">
        <v>0</v>
      </c>
      <c r="D138">
        <v>0</v>
      </c>
      <c r="E138">
        <v>0</v>
      </c>
      <c r="I138" s="481" t="s">
        <v>167</v>
      </c>
      <c r="J138" s="482">
        <v>0</v>
      </c>
      <c r="K138" s="482">
        <v>0</v>
      </c>
      <c r="L138" s="482">
        <v>0</v>
      </c>
      <c r="O138" s="471" t="s">
        <v>75</v>
      </c>
      <c r="P138" s="482">
        <v>0</v>
      </c>
      <c r="Q138" s="482">
        <v>0</v>
      </c>
      <c r="R138" s="482">
        <v>0</v>
      </c>
    </row>
    <row r="139" spans="1:18">
      <c r="B139" t="s">
        <v>132</v>
      </c>
      <c r="C139">
        <v>0</v>
      </c>
      <c r="D139">
        <v>0</v>
      </c>
      <c r="E139">
        <v>0</v>
      </c>
      <c r="I139" s="481" t="s">
        <v>107</v>
      </c>
      <c r="J139" s="482">
        <v>16332.61</v>
      </c>
      <c r="K139" s="482">
        <v>0</v>
      </c>
      <c r="L139" s="482">
        <v>0</v>
      </c>
      <c r="O139" s="471" t="s">
        <v>76</v>
      </c>
      <c r="P139" s="482">
        <v>0</v>
      </c>
      <c r="Q139" s="482">
        <v>0</v>
      </c>
      <c r="R139" s="482">
        <v>0</v>
      </c>
    </row>
    <row r="140" spans="1:18">
      <c r="B140" t="s">
        <v>133</v>
      </c>
      <c r="C140">
        <v>36719.58</v>
      </c>
      <c r="D140">
        <v>15618.53</v>
      </c>
      <c r="E140">
        <v>0</v>
      </c>
      <c r="I140" s="481" t="s">
        <v>176</v>
      </c>
      <c r="J140" s="482">
        <v>0</v>
      </c>
      <c r="K140" s="482">
        <v>0</v>
      </c>
      <c r="L140" s="482">
        <v>0</v>
      </c>
      <c r="O140" s="471" t="s">
        <v>77</v>
      </c>
      <c r="P140" s="482">
        <v>0</v>
      </c>
      <c r="Q140" s="482">
        <v>0</v>
      </c>
      <c r="R140" s="482">
        <v>0</v>
      </c>
    </row>
    <row r="141" spans="1:18">
      <c r="B141" t="s">
        <v>134</v>
      </c>
      <c r="C141">
        <v>0</v>
      </c>
      <c r="D141">
        <v>0</v>
      </c>
      <c r="E141">
        <v>0</v>
      </c>
      <c r="I141" s="481" t="s">
        <v>108</v>
      </c>
      <c r="J141" s="482">
        <v>12224.38</v>
      </c>
      <c r="K141" s="482">
        <v>0</v>
      </c>
      <c r="L141" s="482">
        <v>0</v>
      </c>
      <c r="O141" s="471" t="s">
        <v>78</v>
      </c>
      <c r="P141" s="482">
        <v>11743.83</v>
      </c>
      <c r="Q141" s="482">
        <v>11642.27</v>
      </c>
      <c r="R141" s="482">
        <v>0</v>
      </c>
    </row>
    <row r="142" spans="1:18">
      <c r="B142" t="s">
        <v>135</v>
      </c>
      <c r="C142">
        <v>39269.620000000003</v>
      </c>
      <c r="D142">
        <v>0</v>
      </c>
      <c r="E142">
        <v>0</v>
      </c>
      <c r="I142" s="481" t="s">
        <v>109</v>
      </c>
      <c r="J142" s="482">
        <v>49375.99</v>
      </c>
      <c r="K142" s="482">
        <v>0</v>
      </c>
      <c r="L142" s="482">
        <v>0</v>
      </c>
      <c r="O142" s="471" t="s">
        <v>79</v>
      </c>
      <c r="P142" s="482">
        <v>1286408.17</v>
      </c>
      <c r="Q142" s="482">
        <v>0</v>
      </c>
      <c r="R142" s="482">
        <v>0</v>
      </c>
    </row>
    <row r="143" spans="1:18">
      <c r="B143" t="s">
        <v>136</v>
      </c>
      <c r="C143">
        <v>0</v>
      </c>
      <c r="D143">
        <v>0</v>
      </c>
      <c r="E143">
        <v>0</v>
      </c>
      <c r="I143" s="481" t="s">
        <v>110</v>
      </c>
      <c r="J143" s="482">
        <v>128284.01</v>
      </c>
      <c r="K143" s="482">
        <v>0</v>
      </c>
      <c r="L143" s="482">
        <v>0</v>
      </c>
      <c r="O143" s="471" t="s">
        <v>80</v>
      </c>
      <c r="P143" s="482">
        <v>0</v>
      </c>
      <c r="Q143" s="482">
        <v>0</v>
      </c>
      <c r="R143" s="482">
        <v>0</v>
      </c>
    </row>
    <row r="144" spans="1:18">
      <c r="B144" t="s">
        <v>137</v>
      </c>
      <c r="C144">
        <v>0</v>
      </c>
      <c r="D144">
        <v>0</v>
      </c>
      <c r="E144">
        <v>0</v>
      </c>
      <c r="I144" s="481" t="s">
        <v>168</v>
      </c>
      <c r="J144" s="482">
        <v>0</v>
      </c>
      <c r="K144" s="482">
        <v>0</v>
      </c>
      <c r="L144" s="482">
        <v>0</v>
      </c>
      <c r="O144" s="471" t="s">
        <v>81</v>
      </c>
      <c r="P144" s="482">
        <v>84408.86</v>
      </c>
      <c r="Q144" s="482">
        <v>0</v>
      </c>
      <c r="R144" s="482">
        <v>0</v>
      </c>
    </row>
    <row r="145" spans="1:18">
      <c r="B145" t="s">
        <v>138</v>
      </c>
      <c r="C145">
        <v>0</v>
      </c>
      <c r="D145">
        <v>0</v>
      </c>
      <c r="E145">
        <v>0</v>
      </c>
      <c r="I145" s="481" t="s">
        <v>111</v>
      </c>
      <c r="J145" s="482">
        <v>37926.57</v>
      </c>
      <c r="K145" s="482">
        <v>0</v>
      </c>
      <c r="L145" s="482">
        <v>0</v>
      </c>
      <c r="O145" s="471" t="s">
        <v>82</v>
      </c>
      <c r="P145" s="482">
        <v>31404.13</v>
      </c>
      <c r="Q145" s="482">
        <v>661.62</v>
      </c>
      <c r="R145" s="482">
        <v>0</v>
      </c>
    </row>
    <row r="146" spans="1:18">
      <c r="B146" t="s">
        <v>139</v>
      </c>
      <c r="C146">
        <v>159957.41</v>
      </c>
      <c r="D146">
        <v>0</v>
      </c>
      <c r="E146">
        <v>0</v>
      </c>
      <c r="I146" s="481" t="s">
        <v>2</v>
      </c>
      <c r="J146" s="482">
        <v>82475.31</v>
      </c>
      <c r="K146" s="482">
        <v>0</v>
      </c>
      <c r="L146" s="482">
        <v>0</v>
      </c>
      <c r="O146" s="471" t="s">
        <v>83</v>
      </c>
      <c r="P146" s="482">
        <v>67462.37</v>
      </c>
      <c r="Q146" s="482">
        <v>0</v>
      </c>
      <c r="R146" s="482">
        <v>0</v>
      </c>
    </row>
    <row r="147" spans="1:18">
      <c r="B147" t="s">
        <v>140</v>
      </c>
      <c r="C147">
        <v>47031.53</v>
      </c>
      <c r="D147">
        <v>0</v>
      </c>
      <c r="E147">
        <v>0</v>
      </c>
      <c r="I147" s="481" t="s">
        <v>112</v>
      </c>
      <c r="J147" s="482">
        <v>60477.29</v>
      </c>
      <c r="K147" s="482">
        <v>1473.88</v>
      </c>
      <c r="L147" s="482">
        <v>0</v>
      </c>
      <c r="O147" s="471" t="s">
        <v>84</v>
      </c>
      <c r="P147" s="482">
        <v>256794</v>
      </c>
      <c r="Q147" s="482">
        <v>0</v>
      </c>
      <c r="R147" s="482">
        <v>0</v>
      </c>
    </row>
    <row r="148" spans="1:18">
      <c r="B148" t="s">
        <v>141</v>
      </c>
      <c r="C148">
        <v>38432.81</v>
      </c>
      <c r="D148">
        <v>0</v>
      </c>
      <c r="E148">
        <v>0</v>
      </c>
      <c r="I148" s="481" t="s">
        <v>113</v>
      </c>
      <c r="J148" s="482">
        <v>0</v>
      </c>
      <c r="K148" s="482">
        <v>0</v>
      </c>
      <c r="L148" s="482">
        <v>0</v>
      </c>
      <c r="O148" s="471" t="s">
        <v>85</v>
      </c>
      <c r="P148" s="482">
        <v>216989.96</v>
      </c>
      <c r="Q148" s="482">
        <v>0</v>
      </c>
      <c r="R148" s="482">
        <v>0</v>
      </c>
    </row>
    <row r="149" spans="1:18">
      <c r="B149" t="s">
        <v>142</v>
      </c>
      <c r="C149">
        <v>0</v>
      </c>
      <c r="D149">
        <v>0</v>
      </c>
      <c r="E149">
        <v>0</v>
      </c>
      <c r="I149" s="481" t="s">
        <v>114</v>
      </c>
      <c r="J149" s="482">
        <v>21392.75</v>
      </c>
      <c r="K149" s="482">
        <v>0</v>
      </c>
      <c r="L149" s="482">
        <v>0</v>
      </c>
      <c r="O149" s="471" t="s">
        <v>86</v>
      </c>
      <c r="P149" s="482">
        <v>29733</v>
      </c>
      <c r="Q149" s="482">
        <v>78994.649999999994</v>
      </c>
      <c r="R149" s="482">
        <v>0</v>
      </c>
    </row>
    <row r="150" spans="1:18">
      <c r="B150" t="s">
        <v>143</v>
      </c>
      <c r="C150">
        <v>41233.269999999997</v>
      </c>
      <c r="D150">
        <v>0</v>
      </c>
      <c r="E150">
        <v>0</v>
      </c>
      <c r="I150" s="481" t="s">
        <v>189</v>
      </c>
      <c r="J150" s="482">
        <v>0</v>
      </c>
      <c r="K150" s="482">
        <v>0</v>
      </c>
      <c r="L150" s="482">
        <v>0</v>
      </c>
      <c r="O150" s="471" t="s">
        <v>87</v>
      </c>
      <c r="P150" s="482">
        <v>161930.09</v>
      </c>
      <c r="Q150" s="482">
        <v>140375.85</v>
      </c>
      <c r="R150" s="482">
        <v>0</v>
      </c>
    </row>
    <row r="151" spans="1:18">
      <c r="B151" t="s">
        <v>144</v>
      </c>
      <c r="C151">
        <v>14456.98</v>
      </c>
      <c r="D151">
        <v>0</v>
      </c>
      <c r="E151">
        <v>0</v>
      </c>
      <c r="I151" s="481" t="s">
        <v>115</v>
      </c>
      <c r="J151" s="482">
        <v>698791.92</v>
      </c>
      <c r="K151" s="482">
        <v>0</v>
      </c>
      <c r="L151" s="482">
        <v>0</v>
      </c>
      <c r="O151" s="471" t="s">
        <v>88</v>
      </c>
      <c r="P151" s="482">
        <v>11149.74</v>
      </c>
      <c r="Q151" s="482">
        <v>0</v>
      </c>
      <c r="R151" s="482">
        <v>0</v>
      </c>
    </row>
    <row r="152" spans="1:18">
      <c r="B152" t="s">
        <v>145</v>
      </c>
      <c r="C152">
        <v>0</v>
      </c>
      <c r="D152">
        <v>0</v>
      </c>
      <c r="E152">
        <v>0</v>
      </c>
      <c r="I152" s="481" t="s">
        <v>169</v>
      </c>
      <c r="J152" s="482">
        <v>0</v>
      </c>
      <c r="K152" s="482">
        <v>0</v>
      </c>
      <c r="L152" s="482">
        <v>0</v>
      </c>
      <c r="O152" s="471" t="s">
        <v>89</v>
      </c>
      <c r="P152" s="482">
        <v>0</v>
      </c>
      <c r="Q152" s="482">
        <v>0</v>
      </c>
      <c r="R152" s="482">
        <v>0</v>
      </c>
    </row>
    <row r="153" spans="1:18">
      <c r="A153" t="s">
        <v>1230</v>
      </c>
      <c r="B153" t="s">
        <v>16</v>
      </c>
      <c r="C153">
        <v>58457.7</v>
      </c>
      <c r="D153">
        <v>0</v>
      </c>
      <c r="E153">
        <v>0</v>
      </c>
      <c r="I153" s="481" t="s">
        <v>148</v>
      </c>
      <c r="J153" s="482">
        <v>0</v>
      </c>
      <c r="K153" s="482">
        <v>0</v>
      </c>
      <c r="L153" s="482">
        <v>0</v>
      </c>
      <c r="O153" s="471" t="s">
        <v>90</v>
      </c>
      <c r="P153" s="482">
        <v>9047.4</v>
      </c>
      <c r="Q153" s="482">
        <v>0</v>
      </c>
      <c r="R153" s="482">
        <v>0</v>
      </c>
    </row>
    <row r="154" spans="1:18">
      <c r="B154" t="s">
        <v>146</v>
      </c>
      <c r="C154">
        <v>1206</v>
      </c>
      <c r="D154">
        <v>0</v>
      </c>
      <c r="E154">
        <v>0</v>
      </c>
      <c r="I154" s="481" t="s">
        <v>12</v>
      </c>
      <c r="J154" s="482">
        <v>377557.22</v>
      </c>
      <c r="K154" s="482">
        <v>6077.16</v>
      </c>
      <c r="L154" s="482">
        <v>0</v>
      </c>
      <c r="O154" s="471" t="s">
        <v>91</v>
      </c>
      <c r="P154" s="482">
        <v>0</v>
      </c>
      <c r="Q154" s="482">
        <v>0</v>
      </c>
      <c r="R154" s="482">
        <v>0</v>
      </c>
    </row>
    <row r="155" spans="1:18">
      <c r="B155" t="s">
        <v>147</v>
      </c>
      <c r="C155">
        <v>0</v>
      </c>
      <c r="D155">
        <v>0</v>
      </c>
      <c r="E155">
        <v>0</v>
      </c>
      <c r="I155" s="481" t="s">
        <v>116</v>
      </c>
      <c r="J155" s="482">
        <v>3573.61</v>
      </c>
      <c r="K155" s="482">
        <v>210.09</v>
      </c>
      <c r="L155" s="482">
        <v>40.67</v>
      </c>
      <c r="O155" s="471" t="s">
        <v>92</v>
      </c>
      <c r="P155" s="482">
        <v>0</v>
      </c>
      <c r="Q155" s="482">
        <v>0</v>
      </c>
      <c r="R155" s="482">
        <v>0</v>
      </c>
    </row>
    <row r="156" spans="1:18">
      <c r="B156" t="s">
        <v>148</v>
      </c>
      <c r="C156">
        <v>0</v>
      </c>
      <c r="D156">
        <v>0</v>
      </c>
      <c r="E156">
        <v>0</v>
      </c>
      <c r="I156" s="481" t="s">
        <v>117</v>
      </c>
      <c r="J156" s="482">
        <v>238730.13</v>
      </c>
      <c r="K156" s="482">
        <v>0</v>
      </c>
      <c r="L156" s="482">
        <v>0</v>
      </c>
      <c r="O156" s="471" t="s">
        <v>93</v>
      </c>
      <c r="P156" s="482">
        <v>15551.9</v>
      </c>
      <c r="Q156" s="482">
        <v>0</v>
      </c>
      <c r="R156" s="482">
        <v>0</v>
      </c>
    </row>
    <row r="157" spans="1:18">
      <c r="A157" t="s">
        <v>1229</v>
      </c>
      <c r="B157" t="s">
        <v>149</v>
      </c>
      <c r="C157">
        <v>0</v>
      </c>
      <c r="D157">
        <v>0</v>
      </c>
      <c r="E157">
        <v>0</v>
      </c>
      <c r="I157" s="481" t="s">
        <v>182</v>
      </c>
      <c r="J157" s="482">
        <v>0</v>
      </c>
      <c r="K157" s="482">
        <v>0</v>
      </c>
      <c r="L157" s="482">
        <v>0</v>
      </c>
      <c r="O157" s="471" t="s">
        <v>94</v>
      </c>
      <c r="P157" s="482">
        <v>68992.41</v>
      </c>
      <c r="Q157" s="482">
        <v>0</v>
      </c>
      <c r="R157" s="482">
        <v>0</v>
      </c>
    </row>
    <row r="158" spans="1:18">
      <c r="A158" s="471" t="s">
        <v>1229</v>
      </c>
      <c r="B158" t="s">
        <v>150</v>
      </c>
      <c r="C158">
        <v>0</v>
      </c>
      <c r="D158">
        <v>0</v>
      </c>
      <c r="E158">
        <v>0</v>
      </c>
      <c r="I158" s="481" t="s">
        <v>118</v>
      </c>
      <c r="J158" s="482">
        <v>7612.77</v>
      </c>
      <c r="K158" s="482">
        <v>0</v>
      </c>
      <c r="L158" s="482">
        <v>0</v>
      </c>
      <c r="O158" s="471" t="s">
        <v>95</v>
      </c>
      <c r="P158" s="482">
        <v>0</v>
      </c>
      <c r="Q158" s="482">
        <v>0</v>
      </c>
      <c r="R158" s="482">
        <v>0</v>
      </c>
    </row>
    <row r="159" spans="1:18">
      <c r="A159" s="471" t="s">
        <v>1229</v>
      </c>
      <c r="B159" t="s">
        <v>151</v>
      </c>
      <c r="C159">
        <v>0</v>
      </c>
      <c r="D159">
        <v>0</v>
      </c>
      <c r="E159">
        <v>0</v>
      </c>
      <c r="I159" s="481" t="s">
        <v>119</v>
      </c>
      <c r="J159" s="482">
        <v>0</v>
      </c>
      <c r="K159" s="482">
        <v>0</v>
      </c>
      <c r="L159" s="482">
        <v>0</v>
      </c>
      <c r="O159" s="471" t="s">
        <v>96</v>
      </c>
      <c r="P159" s="482">
        <v>0</v>
      </c>
      <c r="Q159" s="482">
        <v>0</v>
      </c>
      <c r="R159" s="482">
        <v>0</v>
      </c>
    </row>
    <row r="160" spans="1:18">
      <c r="A160" s="471" t="s">
        <v>1229</v>
      </c>
      <c r="B160" t="s">
        <v>152</v>
      </c>
      <c r="C160">
        <v>0</v>
      </c>
      <c r="D160">
        <v>0</v>
      </c>
      <c r="E160">
        <v>0</v>
      </c>
      <c r="I160" s="481" t="s">
        <v>13</v>
      </c>
      <c r="J160" s="482">
        <v>1488465.05</v>
      </c>
      <c r="K160" s="482">
        <v>0</v>
      </c>
      <c r="L160" s="482">
        <v>0</v>
      </c>
      <c r="O160" s="471" t="s">
        <v>97</v>
      </c>
      <c r="P160" s="482">
        <v>0</v>
      </c>
      <c r="Q160" s="482">
        <v>0</v>
      </c>
      <c r="R160" s="482">
        <v>0</v>
      </c>
    </row>
    <row r="161" spans="1:18">
      <c r="A161" s="471" t="s">
        <v>1229</v>
      </c>
      <c r="B161" t="s">
        <v>153</v>
      </c>
      <c r="C161">
        <v>0</v>
      </c>
      <c r="D161">
        <v>0</v>
      </c>
      <c r="E161">
        <v>0</v>
      </c>
      <c r="I161" s="481" t="s">
        <v>120</v>
      </c>
      <c r="J161" s="482">
        <v>49458.97</v>
      </c>
      <c r="K161" s="482">
        <v>0</v>
      </c>
      <c r="L161" s="482">
        <v>0</v>
      </c>
      <c r="O161" s="471" t="s">
        <v>98</v>
      </c>
      <c r="P161" s="482">
        <v>27740.05</v>
      </c>
      <c r="Q161" s="482">
        <v>0</v>
      </c>
      <c r="R161" s="482">
        <v>0</v>
      </c>
    </row>
    <row r="162" spans="1:18">
      <c r="A162" s="471" t="s">
        <v>1229</v>
      </c>
      <c r="B162" t="s">
        <v>154</v>
      </c>
      <c r="C162">
        <v>0</v>
      </c>
      <c r="D162">
        <v>0</v>
      </c>
      <c r="E162">
        <v>0</v>
      </c>
      <c r="I162" s="481" t="s">
        <v>121</v>
      </c>
      <c r="J162" s="482">
        <v>0</v>
      </c>
      <c r="K162" s="482">
        <v>0</v>
      </c>
      <c r="L162" s="482">
        <v>0</v>
      </c>
      <c r="O162" s="471" t="s">
        <v>99</v>
      </c>
      <c r="P162" s="482">
        <v>235086.52</v>
      </c>
      <c r="Q162" s="482">
        <v>0</v>
      </c>
      <c r="R162" s="482">
        <v>0</v>
      </c>
    </row>
    <row r="163" spans="1:18">
      <c r="A163" s="471" t="s">
        <v>1229</v>
      </c>
      <c r="B163" t="s">
        <v>155</v>
      </c>
      <c r="C163">
        <v>0</v>
      </c>
      <c r="D163">
        <v>0</v>
      </c>
      <c r="E163">
        <v>0</v>
      </c>
      <c r="I163" s="481" t="s">
        <v>183</v>
      </c>
      <c r="J163" s="482">
        <v>0</v>
      </c>
      <c r="K163" s="482">
        <v>0</v>
      </c>
      <c r="L163" s="482">
        <v>0</v>
      </c>
      <c r="O163" s="471" t="s">
        <v>100</v>
      </c>
      <c r="P163" s="482">
        <v>51278.51</v>
      </c>
      <c r="Q163" s="482">
        <v>7430.06</v>
      </c>
      <c r="R163" s="482">
        <v>0</v>
      </c>
    </row>
    <row r="164" spans="1:18">
      <c r="A164" s="471" t="s">
        <v>1229</v>
      </c>
      <c r="B164" t="s">
        <v>156</v>
      </c>
      <c r="C164">
        <v>0</v>
      </c>
      <c r="D164">
        <v>0</v>
      </c>
      <c r="E164">
        <v>0</v>
      </c>
      <c r="I164" s="481" t="s">
        <v>170</v>
      </c>
      <c r="J164" s="482">
        <v>0</v>
      </c>
      <c r="K164" s="482">
        <v>0</v>
      </c>
      <c r="L164" s="482">
        <v>0</v>
      </c>
      <c r="O164" s="471" t="s">
        <v>101</v>
      </c>
      <c r="P164" s="482">
        <v>31696.38</v>
      </c>
      <c r="Q164" s="482">
        <v>0</v>
      </c>
      <c r="R164" s="482">
        <v>0</v>
      </c>
    </row>
    <row r="165" spans="1:18">
      <c r="A165" s="471" t="s">
        <v>1229</v>
      </c>
      <c r="B165" t="s">
        <v>157</v>
      </c>
      <c r="C165">
        <v>0</v>
      </c>
      <c r="D165">
        <v>0</v>
      </c>
      <c r="E165">
        <v>0</v>
      </c>
      <c r="I165" s="481" t="s">
        <v>122</v>
      </c>
      <c r="J165" s="482">
        <v>162997.85</v>
      </c>
      <c r="K165" s="482">
        <v>0</v>
      </c>
      <c r="L165" s="482">
        <v>20551.96</v>
      </c>
      <c r="O165" s="471" t="s">
        <v>102</v>
      </c>
      <c r="P165" s="482">
        <v>0</v>
      </c>
      <c r="Q165" s="482">
        <v>0</v>
      </c>
      <c r="R165" s="482">
        <v>0</v>
      </c>
    </row>
    <row r="166" spans="1:18">
      <c r="A166" s="471" t="s">
        <v>1229</v>
      </c>
      <c r="B166" t="s">
        <v>158</v>
      </c>
      <c r="C166">
        <v>0</v>
      </c>
      <c r="D166">
        <v>0</v>
      </c>
      <c r="E166">
        <v>0</v>
      </c>
      <c r="I166" s="481" t="s">
        <v>123</v>
      </c>
      <c r="J166" s="482">
        <v>0</v>
      </c>
      <c r="K166" s="482">
        <v>0</v>
      </c>
      <c r="L166" s="482">
        <v>0</v>
      </c>
      <c r="O166" s="471" t="s">
        <v>103</v>
      </c>
      <c r="P166" s="482">
        <v>0</v>
      </c>
      <c r="Q166" s="482">
        <v>0</v>
      </c>
      <c r="R166" s="482">
        <v>0</v>
      </c>
    </row>
    <row r="167" spans="1:18">
      <c r="A167" s="471" t="s">
        <v>1229</v>
      </c>
      <c r="B167" t="s">
        <v>159</v>
      </c>
      <c r="C167">
        <v>0</v>
      </c>
      <c r="D167">
        <v>0</v>
      </c>
      <c r="E167">
        <v>0</v>
      </c>
      <c r="I167" s="481" t="s">
        <v>14</v>
      </c>
      <c r="J167" s="482">
        <v>68298.98</v>
      </c>
      <c r="K167" s="482">
        <v>0</v>
      </c>
      <c r="L167" s="482">
        <v>0</v>
      </c>
      <c r="O167" s="471" t="s">
        <v>104</v>
      </c>
      <c r="P167" s="482">
        <v>0</v>
      </c>
      <c r="Q167" s="482">
        <v>0</v>
      </c>
      <c r="R167" s="482">
        <v>0</v>
      </c>
    </row>
    <row r="168" spans="1:18">
      <c r="A168" s="471" t="s">
        <v>1229</v>
      </c>
      <c r="B168" t="s">
        <v>160</v>
      </c>
      <c r="C168">
        <v>0</v>
      </c>
      <c r="D168">
        <v>0</v>
      </c>
      <c r="E168">
        <v>0</v>
      </c>
      <c r="I168" s="481" t="s">
        <v>171</v>
      </c>
      <c r="J168" s="482">
        <v>0</v>
      </c>
      <c r="K168" s="482">
        <v>0</v>
      </c>
      <c r="L168" s="482">
        <v>0</v>
      </c>
      <c r="O168" s="471" t="s">
        <v>105</v>
      </c>
      <c r="P168" s="482">
        <v>0</v>
      </c>
      <c r="Q168" s="482">
        <v>0</v>
      </c>
      <c r="R168" s="482">
        <v>0</v>
      </c>
    </row>
    <row r="169" spans="1:18">
      <c r="A169" s="471" t="s">
        <v>1229</v>
      </c>
      <c r="B169" t="s">
        <v>161</v>
      </c>
      <c r="C169">
        <v>0</v>
      </c>
      <c r="D169">
        <v>0</v>
      </c>
      <c r="E169">
        <v>0</v>
      </c>
      <c r="I169" s="481" t="s">
        <v>124</v>
      </c>
      <c r="J169" s="482">
        <v>0</v>
      </c>
      <c r="K169" s="482">
        <v>0</v>
      </c>
      <c r="L169" s="482">
        <v>0</v>
      </c>
      <c r="O169" s="471" t="s">
        <v>106</v>
      </c>
      <c r="P169" s="482">
        <v>0</v>
      </c>
      <c r="Q169" s="482">
        <v>0</v>
      </c>
      <c r="R169" s="482">
        <v>0</v>
      </c>
    </row>
    <row r="170" spans="1:18">
      <c r="A170" s="471" t="s">
        <v>1229</v>
      </c>
      <c r="B170" t="s">
        <v>162</v>
      </c>
      <c r="C170">
        <v>0</v>
      </c>
      <c r="D170">
        <v>0</v>
      </c>
      <c r="E170">
        <v>0</v>
      </c>
      <c r="I170" s="481" t="s">
        <v>125</v>
      </c>
      <c r="J170" s="482">
        <v>0</v>
      </c>
      <c r="K170" s="482">
        <v>0</v>
      </c>
      <c r="L170" s="482">
        <v>0</v>
      </c>
      <c r="O170" s="471" t="s">
        <v>107</v>
      </c>
      <c r="P170" s="482">
        <v>16332.61</v>
      </c>
      <c r="Q170" s="482">
        <v>0</v>
      </c>
      <c r="R170" s="482">
        <v>0</v>
      </c>
    </row>
    <row r="171" spans="1:18">
      <c r="A171" s="471" t="s">
        <v>1229</v>
      </c>
      <c r="B171" t="s">
        <v>163</v>
      </c>
      <c r="C171">
        <v>0</v>
      </c>
      <c r="D171">
        <v>0</v>
      </c>
      <c r="E171">
        <v>0</v>
      </c>
      <c r="I171" s="481" t="s">
        <v>126</v>
      </c>
      <c r="J171" s="482">
        <v>0</v>
      </c>
      <c r="K171" s="482">
        <v>0</v>
      </c>
      <c r="L171" s="482">
        <v>0</v>
      </c>
      <c r="O171" s="471" t="s">
        <v>108</v>
      </c>
      <c r="P171" s="482">
        <v>12224.38</v>
      </c>
      <c r="Q171" s="482">
        <v>0</v>
      </c>
      <c r="R171" s="482">
        <v>0</v>
      </c>
    </row>
    <row r="172" spans="1:18">
      <c r="A172" s="471" t="s">
        <v>1229</v>
      </c>
      <c r="B172" t="s">
        <v>164</v>
      </c>
      <c r="C172">
        <v>0</v>
      </c>
      <c r="D172">
        <v>0</v>
      </c>
      <c r="E172">
        <v>0</v>
      </c>
      <c r="I172" s="481" t="s">
        <v>127</v>
      </c>
      <c r="J172" s="482">
        <v>14560.44</v>
      </c>
      <c r="K172" s="482">
        <v>0</v>
      </c>
      <c r="L172" s="482">
        <v>0</v>
      </c>
      <c r="O172" s="471" t="s">
        <v>109</v>
      </c>
      <c r="P172" s="482">
        <v>49375.99</v>
      </c>
      <c r="Q172" s="482">
        <v>0</v>
      </c>
      <c r="R172" s="482">
        <v>0</v>
      </c>
    </row>
    <row r="173" spans="1:18">
      <c r="A173" s="471" t="s">
        <v>1229</v>
      </c>
      <c r="B173" t="s">
        <v>165</v>
      </c>
      <c r="C173">
        <v>0</v>
      </c>
      <c r="D173">
        <v>0</v>
      </c>
      <c r="E173">
        <v>0</v>
      </c>
      <c r="I173" s="481" t="s">
        <v>128</v>
      </c>
      <c r="J173" s="482">
        <v>0</v>
      </c>
      <c r="K173" s="482">
        <v>0</v>
      </c>
      <c r="L173" s="482">
        <v>0</v>
      </c>
      <c r="O173" s="471" t="s">
        <v>110</v>
      </c>
      <c r="P173" s="482">
        <v>128284.01</v>
      </c>
      <c r="Q173" s="482">
        <v>0</v>
      </c>
      <c r="R173" s="482">
        <v>0</v>
      </c>
    </row>
    <row r="174" spans="1:18">
      <c r="A174" s="471" t="s">
        <v>1229</v>
      </c>
      <c r="B174" t="s">
        <v>166</v>
      </c>
      <c r="C174">
        <v>0</v>
      </c>
      <c r="D174">
        <v>0</v>
      </c>
      <c r="E174">
        <v>0</v>
      </c>
      <c r="I174" s="481" t="s">
        <v>129</v>
      </c>
      <c r="J174" s="482">
        <v>0</v>
      </c>
      <c r="K174" s="482">
        <v>0</v>
      </c>
      <c r="L174" s="482">
        <v>0</v>
      </c>
      <c r="O174" s="471" t="s">
        <v>111</v>
      </c>
      <c r="P174" s="482">
        <v>37926.57</v>
      </c>
      <c r="Q174" s="482">
        <v>0</v>
      </c>
      <c r="R174" s="482">
        <v>0</v>
      </c>
    </row>
    <row r="175" spans="1:18">
      <c r="A175" s="471" t="s">
        <v>1229</v>
      </c>
      <c r="B175" t="s">
        <v>167</v>
      </c>
      <c r="C175">
        <v>0</v>
      </c>
      <c r="D175">
        <v>0</v>
      </c>
      <c r="E175">
        <v>0</v>
      </c>
      <c r="I175" s="481" t="s">
        <v>15</v>
      </c>
      <c r="J175" s="482">
        <v>203631.52</v>
      </c>
      <c r="K175" s="482">
        <v>0</v>
      </c>
      <c r="L175" s="482">
        <v>0</v>
      </c>
      <c r="O175" s="471" t="s">
        <v>2</v>
      </c>
      <c r="P175" s="482">
        <v>82475.31</v>
      </c>
      <c r="Q175" s="482">
        <v>0</v>
      </c>
      <c r="R175" s="482">
        <v>0</v>
      </c>
    </row>
    <row r="176" spans="1:18">
      <c r="A176" s="471" t="s">
        <v>1229</v>
      </c>
      <c r="B176" t="s">
        <v>168</v>
      </c>
      <c r="C176">
        <v>0</v>
      </c>
      <c r="D176">
        <v>0</v>
      </c>
      <c r="E176">
        <v>0</v>
      </c>
      <c r="I176" s="481" t="s">
        <v>130</v>
      </c>
      <c r="J176" s="482">
        <v>0</v>
      </c>
      <c r="K176" s="482">
        <v>0</v>
      </c>
      <c r="L176" s="482">
        <v>0</v>
      </c>
      <c r="O176" s="471" t="s">
        <v>112</v>
      </c>
      <c r="P176" s="482">
        <v>60477.29</v>
      </c>
      <c r="Q176" s="482">
        <v>1473.88</v>
      </c>
      <c r="R176" s="482">
        <v>0</v>
      </c>
    </row>
    <row r="177" spans="1:18">
      <c r="A177" s="471" t="s">
        <v>1229</v>
      </c>
      <c r="B177" t="s">
        <v>169</v>
      </c>
      <c r="C177">
        <v>0</v>
      </c>
      <c r="D177">
        <v>0</v>
      </c>
      <c r="E177">
        <v>0</v>
      </c>
      <c r="I177" s="481" t="s">
        <v>131</v>
      </c>
      <c r="J177" s="482">
        <v>0</v>
      </c>
      <c r="K177" s="482">
        <v>0</v>
      </c>
      <c r="L177" s="482">
        <v>0</v>
      </c>
      <c r="O177" s="471" t="s">
        <v>113</v>
      </c>
      <c r="P177" s="482">
        <v>0</v>
      </c>
      <c r="Q177" s="482">
        <v>0</v>
      </c>
      <c r="R177" s="482">
        <v>0</v>
      </c>
    </row>
    <row r="178" spans="1:18">
      <c r="A178" s="471" t="s">
        <v>1229</v>
      </c>
      <c r="B178" t="s">
        <v>170</v>
      </c>
      <c r="C178">
        <v>0</v>
      </c>
      <c r="D178">
        <v>0</v>
      </c>
      <c r="E178">
        <v>0</v>
      </c>
      <c r="I178" s="481" t="s">
        <v>132</v>
      </c>
      <c r="J178" s="482">
        <v>0</v>
      </c>
      <c r="K178" s="482">
        <v>0</v>
      </c>
      <c r="L178" s="482">
        <v>0</v>
      </c>
      <c r="O178" s="471" t="s">
        <v>114</v>
      </c>
      <c r="P178" s="482">
        <v>21392.75</v>
      </c>
      <c r="Q178" s="482">
        <v>0</v>
      </c>
      <c r="R178" s="482">
        <v>0</v>
      </c>
    </row>
    <row r="179" spans="1:18">
      <c r="A179" s="471" t="s">
        <v>1229</v>
      </c>
      <c r="B179" t="s">
        <v>171</v>
      </c>
      <c r="C179">
        <v>0</v>
      </c>
      <c r="D179">
        <v>0</v>
      </c>
      <c r="E179">
        <v>0</v>
      </c>
      <c r="I179" s="481" t="s">
        <v>187</v>
      </c>
      <c r="J179" s="482">
        <v>0</v>
      </c>
      <c r="K179" s="482">
        <v>0</v>
      </c>
      <c r="L179" s="482">
        <v>0</v>
      </c>
      <c r="O179" s="471" t="s">
        <v>115</v>
      </c>
      <c r="P179" s="482">
        <v>698791.92</v>
      </c>
      <c r="Q179" s="482">
        <v>0</v>
      </c>
      <c r="R179" s="482">
        <v>0</v>
      </c>
    </row>
    <row r="180" spans="1:18">
      <c r="A180" s="471" t="s">
        <v>1229</v>
      </c>
      <c r="B180" t="s">
        <v>172</v>
      </c>
      <c r="C180">
        <v>0</v>
      </c>
      <c r="D180">
        <v>0</v>
      </c>
      <c r="E180">
        <v>0</v>
      </c>
      <c r="I180" s="481" t="s">
        <v>133</v>
      </c>
      <c r="J180" s="482">
        <v>36719.58</v>
      </c>
      <c r="K180" s="482">
        <v>15618.53</v>
      </c>
      <c r="L180" s="482">
        <v>0</v>
      </c>
      <c r="O180" s="471" t="s">
        <v>148</v>
      </c>
      <c r="P180" s="482">
        <v>0</v>
      </c>
      <c r="Q180" s="482">
        <v>0</v>
      </c>
      <c r="R180" s="482">
        <v>0</v>
      </c>
    </row>
    <row r="181" spans="1:18">
      <c r="A181" s="471" t="s">
        <v>1229</v>
      </c>
      <c r="B181" t="s">
        <v>173</v>
      </c>
      <c r="C181">
        <v>0</v>
      </c>
      <c r="D181">
        <v>0</v>
      </c>
      <c r="E181">
        <v>0</v>
      </c>
      <c r="I181" s="481" t="s">
        <v>134</v>
      </c>
      <c r="J181" s="482">
        <v>0</v>
      </c>
      <c r="K181" s="482">
        <v>0</v>
      </c>
      <c r="L181" s="482">
        <v>0</v>
      </c>
      <c r="O181" s="471" t="s">
        <v>116</v>
      </c>
      <c r="P181" s="482">
        <v>3573.61</v>
      </c>
      <c r="Q181" s="482">
        <v>210.09</v>
      </c>
      <c r="R181" s="482">
        <v>40.67</v>
      </c>
    </row>
    <row r="182" spans="1:18">
      <c r="A182" t="s">
        <v>784</v>
      </c>
      <c r="B182" t="s">
        <v>174</v>
      </c>
      <c r="C182">
        <v>0</v>
      </c>
      <c r="D182">
        <v>0</v>
      </c>
      <c r="E182">
        <v>0</v>
      </c>
      <c r="I182" s="481" t="s">
        <v>135</v>
      </c>
      <c r="J182" s="482">
        <v>39269.620000000003</v>
      </c>
      <c r="K182" s="482">
        <v>0</v>
      </c>
      <c r="L182" s="482">
        <v>0</v>
      </c>
      <c r="O182" s="471" t="s">
        <v>117</v>
      </c>
      <c r="P182" s="482">
        <v>238730.13</v>
      </c>
      <c r="Q182" s="482">
        <v>0</v>
      </c>
      <c r="R182" s="482">
        <v>0</v>
      </c>
    </row>
    <row r="183" spans="1:18">
      <c r="A183" t="s">
        <v>786</v>
      </c>
      <c r="B183" t="s">
        <v>175</v>
      </c>
      <c r="C183">
        <v>0</v>
      </c>
      <c r="D183">
        <v>0</v>
      </c>
      <c r="E183">
        <v>0</v>
      </c>
      <c r="I183" s="481" t="s">
        <v>136</v>
      </c>
      <c r="J183" s="482">
        <v>0</v>
      </c>
      <c r="K183" s="482">
        <v>0</v>
      </c>
      <c r="L183" s="482">
        <v>0</v>
      </c>
      <c r="O183" s="471" t="s">
        <v>118</v>
      </c>
      <c r="P183" s="482">
        <v>7612.77</v>
      </c>
      <c r="Q183" s="482">
        <v>0</v>
      </c>
      <c r="R183" s="482">
        <v>0</v>
      </c>
    </row>
    <row r="184" spans="1:18">
      <c r="A184" t="s">
        <v>786</v>
      </c>
      <c r="B184" t="s">
        <v>176</v>
      </c>
      <c r="C184">
        <v>0</v>
      </c>
      <c r="D184">
        <v>0</v>
      </c>
      <c r="E184">
        <v>0</v>
      </c>
      <c r="I184" s="481" t="s">
        <v>137</v>
      </c>
      <c r="J184" s="482">
        <v>0</v>
      </c>
      <c r="K184" s="482">
        <v>0</v>
      </c>
      <c r="L184" s="482">
        <v>0</v>
      </c>
      <c r="O184" s="471" t="s">
        <v>119</v>
      </c>
      <c r="P184" s="482">
        <v>0</v>
      </c>
      <c r="Q184" s="482">
        <v>0</v>
      </c>
      <c r="R184" s="482">
        <v>0</v>
      </c>
    </row>
    <row r="185" spans="1:18">
      <c r="A185" t="s">
        <v>1231</v>
      </c>
      <c r="B185" t="s">
        <v>177</v>
      </c>
      <c r="C185">
        <v>0</v>
      </c>
      <c r="D185">
        <v>0</v>
      </c>
      <c r="E185">
        <v>0</v>
      </c>
      <c r="I185" s="481" t="s">
        <v>138</v>
      </c>
      <c r="J185" s="482">
        <v>0</v>
      </c>
      <c r="K185" s="482">
        <v>0</v>
      </c>
      <c r="L185" s="482">
        <v>0</v>
      </c>
      <c r="O185" s="471" t="s">
        <v>120</v>
      </c>
      <c r="P185" s="482">
        <v>49458.97</v>
      </c>
      <c r="Q185" s="482">
        <v>0</v>
      </c>
      <c r="R185" s="482">
        <v>0</v>
      </c>
    </row>
    <row r="186" spans="1:18">
      <c r="A186" t="s">
        <v>788</v>
      </c>
      <c r="B186" t="s">
        <v>178</v>
      </c>
      <c r="C186">
        <v>0</v>
      </c>
      <c r="D186">
        <v>0</v>
      </c>
      <c r="E186">
        <v>0</v>
      </c>
      <c r="I186" s="481" t="s">
        <v>139</v>
      </c>
      <c r="J186" s="482">
        <v>159957.41</v>
      </c>
      <c r="K186" s="482">
        <v>0</v>
      </c>
      <c r="L186" s="482">
        <v>0</v>
      </c>
      <c r="O186" s="471" t="s">
        <v>121</v>
      </c>
      <c r="P186" s="482">
        <v>0</v>
      </c>
      <c r="Q186" s="482">
        <v>0</v>
      </c>
      <c r="R186" s="482">
        <v>0</v>
      </c>
    </row>
    <row r="187" spans="1:18">
      <c r="A187" t="s">
        <v>785</v>
      </c>
      <c r="B187" t="s">
        <v>179</v>
      </c>
      <c r="C187">
        <v>0</v>
      </c>
      <c r="D187">
        <v>0</v>
      </c>
      <c r="E187">
        <v>0</v>
      </c>
      <c r="I187" s="481" t="s">
        <v>140</v>
      </c>
      <c r="J187" s="482">
        <v>47031.53</v>
      </c>
      <c r="K187" s="482">
        <v>0</v>
      </c>
      <c r="L187" s="482">
        <v>0</v>
      </c>
      <c r="O187" s="471" t="s">
        <v>122</v>
      </c>
      <c r="P187" s="482">
        <v>162997.85</v>
      </c>
      <c r="Q187" s="482">
        <v>0</v>
      </c>
      <c r="R187" s="482">
        <v>20551.96</v>
      </c>
    </row>
    <row r="188" spans="1:18">
      <c r="A188" t="s">
        <v>782</v>
      </c>
      <c r="B188" t="s">
        <v>180</v>
      </c>
      <c r="C188">
        <v>0</v>
      </c>
      <c r="D188">
        <v>0</v>
      </c>
      <c r="E188">
        <v>0</v>
      </c>
      <c r="I188" s="481" t="s">
        <v>141</v>
      </c>
      <c r="J188" s="482">
        <v>38432.81</v>
      </c>
      <c r="K188" s="482">
        <v>0</v>
      </c>
      <c r="L188" s="482">
        <v>0</v>
      </c>
      <c r="O188" s="471" t="s">
        <v>123</v>
      </c>
      <c r="P188" s="482">
        <v>0</v>
      </c>
      <c r="Q188" s="482">
        <v>0</v>
      </c>
      <c r="R188" s="482">
        <v>0</v>
      </c>
    </row>
    <row r="189" spans="1:18">
      <c r="A189" t="s">
        <v>791</v>
      </c>
      <c r="B189" t="s">
        <v>181</v>
      </c>
      <c r="C189">
        <v>0</v>
      </c>
      <c r="D189">
        <v>0</v>
      </c>
      <c r="E189">
        <v>0</v>
      </c>
      <c r="I189" s="481" t="s">
        <v>142</v>
      </c>
      <c r="J189" s="482">
        <v>0</v>
      </c>
      <c r="K189" s="482">
        <v>0</v>
      </c>
      <c r="L189" s="482">
        <v>0</v>
      </c>
      <c r="O189" s="471" t="s">
        <v>124</v>
      </c>
      <c r="P189" s="482">
        <v>0</v>
      </c>
      <c r="Q189" s="482">
        <v>0</v>
      </c>
      <c r="R189" s="482">
        <v>0</v>
      </c>
    </row>
    <row r="190" spans="1:18">
      <c r="A190" t="s">
        <v>789</v>
      </c>
      <c r="B190" t="s">
        <v>182</v>
      </c>
      <c r="C190">
        <v>0</v>
      </c>
      <c r="D190">
        <v>0</v>
      </c>
      <c r="E190">
        <v>0</v>
      </c>
      <c r="I190" s="481" t="s">
        <v>172</v>
      </c>
      <c r="J190" s="482">
        <v>0</v>
      </c>
      <c r="K190" s="482">
        <v>0</v>
      </c>
      <c r="L190" s="482">
        <v>0</v>
      </c>
      <c r="O190" s="471" t="s">
        <v>125</v>
      </c>
      <c r="P190" s="482">
        <v>0</v>
      </c>
      <c r="Q190" s="482">
        <v>0</v>
      </c>
      <c r="R190" s="482">
        <v>0</v>
      </c>
    </row>
    <row r="191" spans="1:18">
      <c r="A191" t="s">
        <v>790</v>
      </c>
      <c r="B191" t="s">
        <v>183</v>
      </c>
      <c r="C191">
        <v>0</v>
      </c>
      <c r="D191">
        <v>0</v>
      </c>
      <c r="E191">
        <v>0</v>
      </c>
      <c r="I191" s="481" t="s">
        <v>143</v>
      </c>
      <c r="J191" s="482">
        <v>41233.269999999997</v>
      </c>
      <c r="K191" s="482">
        <v>0</v>
      </c>
      <c r="L191" s="482">
        <v>0</v>
      </c>
      <c r="O191" s="471" t="s">
        <v>126</v>
      </c>
      <c r="P191" s="482">
        <v>0</v>
      </c>
      <c r="Q191" s="482">
        <v>0</v>
      </c>
      <c r="R191" s="482">
        <v>0</v>
      </c>
    </row>
    <row r="192" spans="1:18">
      <c r="A192" t="s">
        <v>781</v>
      </c>
      <c r="B192" t="s">
        <v>184</v>
      </c>
      <c r="C192">
        <v>0</v>
      </c>
      <c r="D192">
        <v>0</v>
      </c>
      <c r="E192">
        <v>0</v>
      </c>
      <c r="I192" s="481" t="s">
        <v>188</v>
      </c>
      <c r="J192" s="482">
        <v>0</v>
      </c>
      <c r="K192" s="482">
        <v>0</v>
      </c>
      <c r="L192" s="482">
        <v>0</v>
      </c>
      <c r="O192" s="471" t="s">
        <v>127</v>
      </c>
      <c r="P192" s="482">
        <v>14560.44</v>
      </c>
      <c r="Q192" s="482">
        <v>0</v>
      </c>
      <c r="R192" s="482">
        <v>0</v>
      </c>
    </row>
    <row r="193" spans="1:18">
      <c r="A193" t="s">
        <v>787</v>
      </c>
      <c r="B193" t="s">
        <v>185</v>
      </c>
      <c r="C193">
        <v>0</v>
      </c>
      <c r="D193">
        <v>0</v>
      </c>
      <c r="E193">
        <v>0</v>
      </c>
      <c r="I193" s="481" t="s">
        <v>144</v>
      </c>
      <c r="J193" s="482">
        <v>14456.98</v>
      </c>
      <c r="K193" s="482">
        <v>0</v>
      </c>
      <c r="L193" s="482">
        <v>0</v>
      </c>
      <c r="O193" s="471" t="s">
        <v>128</v>
      </c>
      <c r="P193" s="482">
        <v>0</v>
      </c>
      <c r="Q193" s="482">
        <v>0</v>
      </c>
      <c r="R193" s="482">
        <v>0</v>
      </c>
    </row>
    <row r="194" spans="1:18">
      <c r="A194" t="s">
        <v>783</v>
      </c>
      <c r="B194" t="s">
        <v>186</v>
      </c>
      <c r="C194">
        <v>0</v>
      </c>
      <c r="D194">
        <v>0</v>
      </c>
      <c r="E194">
        <v>0</v>
      </c>
      <c r="I194" s="481" t="s">
        <v>145</v>
      </c>
      <c r="J194" s="482">
        <v>0</v>
      </c>
      <c r="K194" s="482">
        <v>0</v>
      </c>
      <c r="L194" s="482">
        <v>0</v>
      </c>
      <c r="O194" s="471" t="s">
        <v>129</v>
      </c>
      <c r="P194" s="482">
        <v>0</v>
      </c>
      <c r="Q194" s="482">
        <v>0</v>
      </c>
      <c r="R194" s="482">
        <v>0</v>
      </c>
    </row>
    <row r="195" spans="1:18">
      <c r="A195" t="s">
        <v>783</v>
      </c>
      <c r="B195" t="s">
        <v>187</v>
      </c>
      <c r="C195">
        <v>0</v>
      </c>
      <c r="D195">
        <v>0</v>
      </c>
      <c r="E195">
        <v>0</v>
      </c>
      <c r="I195" s="481" t="s">
        <v>16</v>
      </c>
      <c r="J195" s="482">
        <v>58457.7</v>
      </c>
      <c r="K195" s="482">
        <v>0</v>
      </c>
      <c r="L195" s="482">
        <v>0</v>
      </c>
      <c r="O195" s="471" t="s">
        <v>130</v>
      </c>
      <c r="P195" s="482">
        <v>0</v>
      </c>
      <c r="Q195" s="482">
        <v>0</v>
      </c>
      <c r="R195" s="482">
        <v>0</v>
      </c>
    </row>
    <row r="196" spans="1:18">
      <c r="A196" t="s">
        <v>783</v>
      </c>
      <c r="B196" t="s">
        <v>188</v>
      </c>
      <c r="C196">
        <v>0</v>
      </c>
      <c r="D196">
        <v>0</v>
      </c>
      <c r="E196">
        <v>0</v>
      </c>
      <c r="I196" s="481" t="s">
        <v>173</v>
      </c>
      <c r="J196" s="482">
        <v>0</v>
      </c>
      <c r="K196" s="482">
        <v>0</v>
      </c>
      <c r="L196" s="482">
        <v>0</v>
      </c>
      <c r="O196" s="471" t="s">
        <v>131</v>
      </c>
      <c r="P196" s="482">
        <v>0</v>
      </c>
      <c r="Q196" s="482">
        <v>0</v>
      </c>
      <c r="R196" s="482">
        <v>0</v>
      </c>
    </row>
    <row r="197" spans="1:18">
      <c r="A197" t="s">
        <v>1230</v>
      </c>
      <c r="B197" t="s">
        <v>189</v>
      </c>
      <c r="C197">
        <v>0</v>
      </c>
      <c r="D197">
        <v>0</v>
      </c>
      <c r="E197">
        <v>0</v>
      </c>
      <c r="I197" s="481" t="s">
        <v>146</v>
      </c>
      <c r="J197" s="482">
        <v>1206</v>
      </c>
      <c r="K197" s="482">
        <v>0</v>
      </c>
      <c r="L197" s="482">
        <v>0</v>
      </c>
      <c r="O197" s="471" t="s">
        <v>132</v>
      </c>
      <c r="P197" s="482">
        <v>0</v>
      </c>
      <c r="Q197" s="482">
        <v>0</v>
      </c>
      <c r="R197" s="482">
        <v>0</v>
      </c>
    </row>
    <row r="198" spans="1:18">
      <c r="I198" s="481" t="s">
        <v>1234</v>
      </c>
      <c r="J198" s="482">
        <v>18197913.470000003</v>
      </c>
      <c r="K198" s="482">
        <v>3083419.0199999996</v>
      </c>
      <c r="L198" s="482">
        <v>82037.76999999999</v>
      </c>
      <c r="O198" s="471" t="s">
        <v>133</v>
      </c>
      <c r="P198" s="482">
        <v>36719.58</v>
      </c>
      <c r="Q198" s="482">
        <v>15618.53</v>
      </c>
      <c r="R198" s="482">
        <v>0</v>
      </c>
    </row>
    <row r="199" spans="1:18">
      <c r="O199" s="471" t="s">
        <v>134</v>
      </c>
      <c r="P199" s="482">
        <v>0</v>
      </c>
      <c r="Q199" s="482">
        <v>0</v>
      </c>
      <c r="R199" s="482">
        <v>0</v>
      </c>
    </row>
    <row r="200" spans="1:18">
      <c r="O200" s="471" t="s">
        <v>135</v>
      </c>
      <c r="P200" s="482">
        <v>39269.620000000003</v>
      </c>
      <c r="Q200" s="482">
        <v>0</v>
      </c>
      <c r="R200" s="482">
        <v>0</v>
      </c>
    </row>
    <row r="201" spans="1:18">
      <c r="O201" s="471" t="s">
        <v>136</v>
      </c>
      <c r="P201" s="482">
        <v>0</v>
      </c>
      <c r="Q201" s="482">
        <v>0</v>
      </c>
      <c r="R201" s="482">
        <v>0</v>
      </c>
    </row>
    <row r="202" spans="1:18">
      <c r="O202" s="471" t="s">
        <v>137</v>
      </c>
      <c r="P202" s="482">
        <v>0</v>
      </c>
      <c r="Q202" s="482">
        <v>0</v>
      </c>
      <c r="R202" s="482">
        <v>0</v>
      </c>
    </row>
    <row r="203" spans="1:18">
      <c r="O203" s="471" t="s">
        <v>138</v>
      </c>
      <c r="P203" s="482">
        <v>0</v>
      </c>
      <c r="Q203" s="482">
        <v>0</v>
      </c>
      <c r="R203" s="482">
        <v>0</v>
      </c>
    </row>
    <row r="204" spans="1:18">
      <c r="O204" s="471" t="s">
        <v>139</v>
      </c>
      <c r="P204" s="482">
        <v>159957.41</v>
      </c>
      <c r="Q204" s="482">
        <v>0</v>
      </c>
      <c r="R204" s="482">
        <v>0</v>
      </c>
    </row>
    <row r="205" spans="1:18">
      <c r="O205" s="471" t="s">
        <v>140</v>
      </c>
      <c r="P205" s="482">
        <v>47031.53</v>
      </c>
      <c r="Q205" s="482">
        <v>0</v>
      </c>
      <c r="R205" s="482">
        <v>0</v>
      </c>
    </row>
    <row r="206" spans="1:18">
      <c r="O206" s="471" t="s">
        <v>141</v>
      </c>
      <c r="P206" s="482">
        <v>38432.81</v>
      </c>
      <c r="Q206" s="482">
        <v>0</v>
      </c>
      <c r="R206" s="482">
        <v>0</v>
      </c>
    </row>
    <row r="207" spans="1:18">
      <c r="O207" s="471" t="s">
        <v>142</v>
      </c>
      <c r="P207" s="482">
        <v>0</v>
      </c>
      <c r="Q207" s="482">
        <v>0</v>
      </c>
      <c r="R207" s="482">
        <v>0</v>
      </c>
    </row>
    <row r="208" spans="1:18">
      <c r="O208" s="471" t="s">
        <v>143</v>
      </c>
      <c r="P208" s="482">
        <v>41233.269999999997</v>
      </c>
      <c r="Q208" s="482">
        <v>0</v>
      </c>
      <c r="R208" s="482">
        <v>0</v>
      </c>
    </row>
    <row r="209" spans="14:18">
      <c r="O209" s="471" t="s">
        <v>144</v>
      </c>
      <c r="P209" s="482">
        <v>14456.98</v>
      </c>
      <c r="Q209" s="482">
        <v>0</v>
      </c>
      <c r="R209" s="482">
        <v>0</v>
      </c>
    </row>
    <row r="210" spans="14:18">
      <c r="O210" s="471" t="s">
        <v>145</v>
      </c>
      <c r="P210" s="482">
        <v>0</v>
      </c>
      <c r="Q210" s="482">
        <v>0</v>
      </c>
      <c r="R210" s="482">
        <v>0</v>
      </c>
    </row>
    <row r="211" spans="14:18">
      <c r="O211" s="471" t="s">
        <v>146</v>
      </c>
      <c r="P211" s="482">
        <v>1206</v>
      </c>
      <c r="Q211" s="482">
        <v>0</v>
      </c>
      <c r="R211" s="482">
        <v>0</v>
      </c>
    </row>
    <row r="212" spans="14:18">
      <c r="N212" s="471" t="s">
        <v>1239</v>
      </c>
      <c r="O212" s="471"/>
      <c r="P212" s="482">
        <v>8684158.7100000009</v>
      </c>
      <c r="Q212" s="482">
        <v>2193065.7999999998</v>
      </c>
      <c r="R212" s="482">
        <v>82037.76999999999</v>
      </c>
    </row>
    <row r="213" spans="14:18">
      <c r="N213" s="471" t="s">
        <v>1234</v>
      </c>
      <c r="P213" s="482">
        <v>18197913.469999999</v>
      </c>
      <c r="Q213" s="482">
        <v>3083419.02</v>
      </c>
      <c r="R213" s="482">
        <v>82037.76999999999</v>
      </c>
    </row>
  </sheetData>
  <mergeCells count="8">
    <mergeCell ref="A8:B8"/>
    <mergeCell ref="A9:B9"/>
    <mergeCell ref="B1:D1"/>
    <mergeCell ref="B3:D3"/>
    <mergeCell ref="B4:D4"/>
    <mergeCell ref="B5:D5"/>
    <mergeCell ref="A6:B6"/>
    <mergeCell ref="A7:B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E151"/>
  <sheetViews>
    <sheetView workbookViewId="0">
      <pane ySplit="4" topLeftCell="A5" activePane="bottomLeft" state="frozen"/>
      <selection pane="bottomLeft" activeCell="A5" sqref="A5"/>
    </sheetView>
  </sheetViews>
  <sheetFormatPr defaultColWidth="9.33203125" defaultRowHeight="14.5"/>
  <cols>
    <col min="1" max="1" width="56.33203125" style="110" bestFit="1" customWidth="1"/>
    <col min="2" max="4" width="15.6640625" style="110" customWidth="1"/>
    <col min="5" max="5" width="13" style="123" bestFit="1" customWidth="1"/>
    <col min="6" max="16384" width="9.33203125" style="110"/>
  </cols>
  <sheetData>
    <row r="1" spans="1:5">
      <c r="A1" s="123" t="s">
        <v>1254</v>
      </c>
    </row>
    <row r="4" spans="1:5" ht="58">
      <c r="A4" s="464" t="s">
        <v>1228</v>
      </c>
      <c r="B4" s="489" t="s">
        <v>1255</v>
      </c>
      <c r="C4" s="489" t="s">
        <v>1226</v>
      </c>
      <c r="D4" s="489" t="s">
        <v>1227</v>
      </c>
      <c r="E4" s="490" t="s">
        <v>1234</v>
      </c>
    </row>
    <row r="5" spans="1:5">
      <c r="A5" s="485" t="s">
        <v>20</v>
      </c>
      <c r="B5" s="488">
        <v>0</v>
      </c>
      <c r="C5" s="488">
        <v>0</v>
      </c>
      <c r="D5" s="488">
        <v>0</v>
      </c>
      <c r="E5" s="491">
        <f t="shared" ref="E5:E56" si="0">SUM(B5:D5)</f>
        <v>0</v>
      </c>
    </row>
    <row r="6" spans="1:5">
      <c r="A6" s="485" t="s">
        <v>21</v>
      </c>
      <c r="B6" s="488">
        <v>0</v>
      </c>
      <c r="C6" s="488">
        <v>0</v>
      </c>
      <c r="D6" s="488">
        <v>0</v>
      </c>
      <c r="E6" s="491">
        <f t="shared" si="0"/>
        <v>0</v>
      </c>
    </row>
    <row r="7" spans="1:5">
      <c r="A7" s="485" t="s">
        <v>22</v>
      </c>
      <c r="B7" s="488">
        <v>0</v>
      </c>
      <c r="C7" s="488">
        <v>0</v>
      </c>
      <c r="D7" s="488">
        <v>0</v>
      </c>
      <c r="E7" s="491">
        <f t="shared" si="0"/>
        <v>0</v>
      </c>
    </row>
    <row r="8" spans="1:5">
      <c r="A8" s="485" t="s">
        <v>23</v>
      </c>
      <c r="B8" s="488">
        <v>305967.3</v>
      </c>
      <c r="C8" s="488">
        <v>0</v>
      </c>
      <c r="D8" s="488">
        <v>0</v>
      </c>
      <c r="E8" s="491">
        <f t="shared" si="0"/>
        <v>305967.3</v>
      </c>
    </row>
    <row r="9" spans="1:5">
      <c r="A9" s="485" t="s">
        <v>3</v>
      </c>
      <c r="B9" s="488">
        <v>5254525.3899999997</v>
      </c>
      <c r="C9" s="488">
        <v>0</v>
      </c>
      <c r="D9" s="488">
        <v>0</v>
      </c>
      <c r="E9" s="491">
        <f t="shared" si="0"/>
        <v>5254525.3899999997</v>
      </c>
    </row>
    <row r="10" spans="1:5">
      <c r="A10" s="485" t="s">
        <v>24</v>
      </c>
      <c r="B10" s="488">
        <v>0</v>
      </c>
      <c r="C10" s="488">
        <v>0</v>
      </c>
      <c r="D10" s="488">
        <v>0</v>
      </c>
      <c r="E10" s="491">
        <f t="shared" si="0"/>
        <v>0</v>
      </c>
    </row>
    <row r="11" spans="1:5">
      <c r="A11" s="485" t="s">
        <v>25</v>
      </c>
      <c r="B11" s="488">
        <v>0</v>
      </c>
      <c r="C11" s="488">
        <v>0</v>
      </c>
      <c r="D11" s="488">
        <v>0</v>
      </c>
      <c r="E11" s="491">
        <f t="shared" si="0"/>
        <v>0</v>
      </c>
    </row>
    <row r="12" spans="1:5">
      <c r="A12" s="485" t="s">
        <v>26</v>
      </c>
      <c r="B12" s="488">
        <v>0</v>
      </c>
      <c r="C12" s="488">
        <v>0</v>
      </c>
      <c r="D12" s="488">
        <v>0</v>
      </c>
      <c r="E12" s="491">
        <f t="shared" si="0"/>
        <v>0</v>
      </c>
    </row>
    <row r="13" spans="1:5">
      <c r="A13" s="485" t="s">
        <v>27</v>
      </c>
      <c r="B13" s="488">
        <v>0</v>
      </c>
      <c r="C13" s="488">
        <v>0</v>
      </c>
      <c r="D13" s="488">
        <v>0</v>
      </c>
      <c r="E13" s="491">
        <f t="shared" si="0"/>
        <v>0</v>
      </c>
    </row>
    <row r="14" spans="1:5">
      <c r="A14" s="485" t="s">
        <v>28</v>
      </c>
      <c r="B14" s="488">
        <v>0</v>
      </c>
      <c r="C14" s="488">
        <v>0</v>
      </c>
      <c r="D14" s="488">
        <v>0</v>
      </c>
      <c r="E14" s="491">
        <f t="shared" si="0"/>
        <v>0</v>
      </c>
    </row>
    <row r="15" spans="1:5">
      <c r="A15" s="485" t="s">
        <v>29</v>
      </c>
      <c r="B15" s="488">
        <v>15402.35</v>
      </c>
      <c r="C15" s="488">
        <v>0</v>
      </c>
      <c r="D15" s="488">
        <v>0</v>
      </c>
      <c r="E15" s="491">
        <f t="shared" si="0"/>
        <v>15402.35</v>
      </c>
    </row>
    <row r="16" spans="1:5">
      <c r="A16" s="485" t="s">
        <v>30</v>
      </c>
      <c r="B16" s="488">
        <v>0</v>
      </c>
      <c r="C16" s="488">
        <v>0</v>
      </c>
      <c r="D16" s="488">
        <v>0</v>
      </c>
      <c r="E16" s="491">
        <f t="shared" si="0"/>
        <v>0</v>
      </c>
    </row>
    <row r="17" spans="1:5">
      <c r="A17" s="485" t="s">
        <v>31</v>
      </c>
      <c r="B17" s="488">
        <v>388458.85</v>
      </c>
      <c r="C17" s="488">
        <v>359922.21</v>
      </c>
      <c r="D17" s="488">
        <v>0</v>
      </c>
      <c r="E17" s="491">
        <f t="shared" si="0"/>
        <v>748381.06</v>
      </c>
    </row>
    <row r="18" spans="1:5">
      <c r="A18" s="485" t="s">
        <v>32</v>
      </c>
      <c r="B18" s="488">
        <v>0</v>
      </c>
      <c r="C18" s="488">
        <v>0</v>
      </c>
      <c r="D18" s="488">
        <v>0</v>
      </c>
      <c r="E18" s="491">
        <f t="shared" si="0"/>
        <v>0</v>
      </c>
    </row>
    <row r="19" spans="1:5">
      <c r="A19" s="485" t="s">
        <v>4</v>
      </c>
      <c r="B19" s="488">
        <v>138318.65</v>
      </c>
      <c r="C19" s="488">
        <v>99129.99</v>
      </c>
      <c r="D19" s="488">
        <v>0</v>
      </c>
      <c r="E19" s="491">
        <f t="shared" si="0"/>
        <v>237448.64</v>
      </c>
    </row>
    <row r="20" spans="1:5">
      <c r="A20" s="485" t="s">
        <v>33</v>
      </c>
      <c r="B20" s="488">
        <v>215648.43</v>
      </c>
      <c r="C20" s="488">
        <v>0</v>
      </c>
      <c r="D20" s="488">
        <v>0</v>
      </c>
      <c r="E20" s="491">
        <f t="shared" si="0"/>
        <v>215648.43</v>
      </c>
    </row>
    <row r="21" spans="1:5">
      <c r="A21" s="485" t="s">
        <v>34</v>
      </c>
      <c r="B21" s="488">
        <v>164187.60999999999</v>
      </c>
      <c r="C21" s="488">
        <v>0</v>
      </c>
      <c r="D21" s="488">
        <v>0</v>
      </c>
      <c r="E21" s="491">
        <f t="shared" si="0"/>
        <v>164187.60999999999</v>
      </c>
    </row>
    <row r="22" spans="1:5">
      <c r="A22" s="485" t="s">
        <v>35</v>
      </c>
      <c r="B22" s="488">
        <v>214821.41</v>
      </c>
      <c r="C22" s="488">
        <v>140674.54999999999</v>
      </c>
      <c r="D22" s="488">
        <v>0</v>
      </c>
      <c r="E22" s="491">
        <f t="shared" si="0"/>
        <v>355495.95999999996</v>
      </c>
    </row>
    <row r="23" spans="1:5">
      <c r="A23" s="485" t="s">
        <v>36</v>
      </c>
      <c r="B23" s="488">
        <v>108113.41</v>
      </c>
      <c r="C23" s="488">
        <v>0</v>
      </c>
      <c r="D23" s="488">
        <v>0</v>
      </c>
      <c r="E23" s="491">
        <f t="shared" si="0"/>
        <v>108113.41</v>
      </c>
    </row>
    <row r="24" spans="1:5">
      <c r="A24" s="485" t="s">
        <v>147</v>
      </c>
      <c r="B24" s="488">
        <v>0</v>
      </c>
      <c r="C24" s="488">
        <v>0</v>
      </c>
      <c r="D24" s="488">
        <v>0</v>
      </c>
      <c r="E24" s="491">
        <f t="shared" si="0"/>
        <v>0</v>
      </c>
    </row>
    <row r="25" spans="1:5">
      <c r="A25" s="485" t="s">
        <v>5</v>
      </c>
      <c r="B25" s="488">
        <v>610577.14</v>
      </c>
      <c r="C25" s="488">
        <v>689421.15</v>
      </c>
      <c r="D25" s="488">
        <v>0</v>
      </c>
      <c r="E25" s="491">
        <f t="shared" si="0"/>
        <v>1299998.29</v>
      </c>
    </row>
    <row r="26" spans="1:5">
      <c r="A26" s="485" t="s">
        <v>37</v>
      </c>
      <c r="B26" s="488">
        <v>26517</v>
      </c>
      <c r="C26" s="488">
        <v>0</v>
      </c>
      <c r="D26" s="488">
        <v>0</v>
      </c>
      <c r="E26" s="491">
        <f t="shared" si="0"/>
        <v>26517</v>
      </c>
    </row>
    <row r="27" spans="1:5">
      <c r="A27" s="485" t="s">
        <v>38</v>
      </c>
      <c r="B27" s="488">
        <v>410556.39</v>
      </c>
      <c r="C27" s="488">
        <v>1090.3699999999999</v>
      </c>
      <c r="D27" s="488">
        <v>0</v>
      </c>
      <c r="E27" s="491">
        <f t="shared" si="0"/>
        <v>411646.76</v>
      </c>
    </row>
    <row r="28" spans="1:5">
      <c r="A28" s="485" t="s">
        <v>39</v>
      </c>
      <c r="B28" s="488">
        <v>0</v>
      </c>
      <c r="C28" s="488">
        <v>0</v>
      </c>
      <c r="D28" s="488">
        <v>0</v>
      </c>
      <c r="E28" s="491">
        <f t="shared" si="0"/>
        <v>0</v>
      </c>
    </row>
    <row r="29" spans="1:5">
      <c r="A29" s="485" t="s">
        <v>40</v>
      </c>
      <c r="B29" s="488">
        <v>46943.09</v>
      </c>
      <c r="C29" s="488">
        <v>0</v>
      </c>
      <c r="D29" s="488">
        <v>0</v>
      </c>
      <c r="E29" s="491">
        <f t="shared" si="0"/>
        <v>46943.09</v>
      </c>
    </row>
    <row r="30" spans="1:5">
      <c r="A30" s="485" t="s">
        <v>6</v>
      </c>
      <c r="B30" s="488">
        <v>163945.60000000001</v>
      </c>
      <c r="C30" s="488">
        <v>12524.78</v>
      </c>
      <c r="D30" s="488">
        <v>0</v>
      </c>
      <c r="E30" s="491">
        <f t="shared" si="0"/>
        <v>176470.38</v>
      </c>
    </row>
    <row r="31" spans="1:5">
      <c r="A31" s="485" t="s">
        <v>41</v>
      </c>
      <c r="B31" s="488">
        <v>67944.78</v>
      </c>
      <c r="C31" s="488">
        <v>4298.72</v>
      </c>
      <c r="D31" s="488">
        <v>0</v>
      </c>
      <c r="E31" s="491">
        <f t="shared" si="0"/>
        <v>72243.5</v>
      </c>
    </row>
    <row r="32" spans="1:5">
      <c r="A32" s="485" t="s">
        <v>42</v>
      </c>
      <c r="B32" s="488">
        <v>51833.66</v>
      </c>
      <c r="C32" s="488">
        <v>0</v>
      </c>
      <c r="D32" s="488">
        <v>0</v>
      </c>
      <c r="E32" s="491">
        <f t="shared" si="0"/>
        <v>51833.66</v>
      </c>
    </row>
    <row r="33" spans="1:5">
      <c r="A33" s="485" t="s">
        <v>43</v>
      </c>
      <c r="B33" s="488">
        <v>392916.56</v>
      </c>
      <c r="C33" s="488">
        <v>0</v>
      </c>
      <c r="D33" s="488">
        <v>0</v>
      </c>
      <c r="E33" s="491">
        <f t="shared" si="0"/>
        <v>392916.56</v>
      </c>
    </row>
    <row r="34" spans="1:5">
      <c r="A34" s="485" t="s">
        <v>44</v>
      </c>
      <c r="B34" s="488">
        <v>34546.39</v>
      </c>
      <c r="C34" s="488">
        <v>0</v>
      </c>
      <c r="D34" s="488">
        <v>61445.14</v>
      </c>
      <c r="E34" s="491">
        <f t="shared" si="0"/>
        <v>95991.53</v>
      </c>
    </row>
    <row r="35" spans="1:5">
      <c r="A35" s="485" t="s">
        <v>45</v>
      </c>
      <c r="B35" s="488">
        <v>0</v>
      </c>
      <c r="C35" s="488">
        <v>0</v>
      </c>
      <c r="D35" s="488">
        <v>0</v>
      </c>
      <c r="E35" s="491">
        <f t="shared" si="0"/>
        <v>0</v>
      </c>
    </row>
    <row r="36" spans="1:5">
      <c r="A36" s="485" t="s">
        <v>46</v>
      </c>
      <c r="B36" s="488">
        <v>31511.279999999999</v>
      </c>
      <c r="C36" s="488">
        <v>0</v>
      </c>
      <c r="D36" s="488">
        <v>0</v>
      </c>
      <c r="E36" s="491">
        <f t="shared" si="0"/>
        <v>31511.279999999999</v>
      </c>
    </row>
    <row r="37" spans="1:5">
      <c r="A37" s="485" t="s">
        <v>47</v>
      </c>
      <c r="B37" s="488">
        <v>0</v>
      </c>
      <c r="C37" s="488">
        <v>0</v>
      </c>
      <c r="D37" s="488">
        <v>0</v>
      </c>
      <c r="E37" s="491">
        <f t="shared" si="0"/>
        <v>0</v>
      </c>
    </row>
    <row r="38" spans="1:5">
      <c r="A38" s="485" t="s">
        <v>48</v>
      </c>
      <c r="B38" s="488">
        <v>41307.42</v>
      </c>
      <c r="C38" s="488">
        <v>20564.939999999999</v>
      </c>
      <c r="D38" s="488">
        <v>0</v>
      </c>
      <c r="E38" s="491">
        <f t="shared" si="0"/>
        <v>61872.36</v>
      </c>
    </row>
    <row r="39" spans="1:5">
      <c r="A39" s="485" t="s">
        <v>49</v>
      </c>
      <c r="B39" s="488">
        <v>0</v>
      </c>
      <c r="C39" s="488">
        <v>0</v>
      </c>
      <c r="D39" s="488">
        <v>0</v>
      </c>
      <c r="E39" s="491">
        <f t="shared" si="0"/>
        <v>0</v>
      </c>
    </row>
    <row r="40" spans="1:5">
      <c r="A40" s="485" t="s">
        <v>7</v>
      </c>
      <c r="B40" s="488">
        <v>289772.32</v>
      </c>
      <c r="C40" s="488">
        <v>0</v>
      </c>
      <c r="D40" s="488">
        <v>0</v>
      </c>
      <c r="E40" s="491">
        <f t="shared" si="0"/>
        <v>289772.32</v>
      </c>
    </row>
    <row r="41" spans="1:5">
      <c r="A41" s="485" t="s">
        <v>50</v>
      </c>
      <c r="B41" s="488">
        <v>15962.36</v>
      </c>
      <c r="C41" s="488">
        <v>0</v>
      </c>
      <c r="D41" s="488">
        <v>0</v>
      </c>
      <c r="E41" s="491">
        <f t="shared" si="0"/>
        <v>15962.36</v>
      </c>
    </row>
    <row r="42" spans="1:5">
      <c r="A42" s="485" t="s">
        <v>51</v>
      </c>
      <c r="B42" s="488">
        <v>27836.37</v>
      </c>
      <c r="C42" s="488">
        <v>1770.42</v>
      </c>
      <c r="D42" s="488">
        <v>0</v>
      </c>
      <c r="E42" s="491">
        <f t="shared" si="0"/>
        <v>29606.79</v>
      </c>
    </row>
    <row r="43" spans="1:5">
      <c r="A43" s="485" t="s">
        <v>52</v>
      </c>
      <c r="B43" s="488">
        <v>10507.34</v>
      </c>
      <c r="C43" s="488">
        <v>3680.88</v>
      </c>
      <c r="D43" s="488">
        <v>0</v>
      </c>
      <c r="E43" s="491">
        <f t="shared" si="0"/>
        <v>14188.220000000001</v>
      </c>
    </row>
    <row r="44" spans="1:5">
      <c r="A44" s="485" t="s">
        <v>53</v>
      </c>
      <c r="B44" s="488">
        <v>0</v>
      </c>
      <c r="C44" s="488">
        <v>0</v>
      </c>
      <c r="D44" s="488">
        <v>0</v>
      </c>
      <c r="E44" s="491">
        <f t="shared" si="0"/>
        <v>0</v>
      </c>
    </row>
    <row r="45" spans="1:5">
      <c r="A45" s="485" t="s">
        <v>54</v>
      </c>
      <c r="B45" s="488">
        <v>37342.94</v>
      </c>
      <c r="C45" s="488">
        <v>119415.93</v>
      </c>
      <c r="D45" s="488">
        <v>0</v>
      </c>
      <c r="E45" s="491">
        <f t="shared" si="0"/>
        <v>156758.87</v>
      </c>
    </row>
    <row r="46" spans="1:5">
      <c r="A46" s="485" t="s">
        <v>55</v>
      </c>
      <c r="B46" s="488">
        <v>11551.99</v>
      </c>
      <c r="C46" s="488">
        <v>75.510000000000005</v>
      </c>
      <c r="D46" s="488">
        <v>0</v>
      </c>
      <c r="E46" s="491">
        <f t="shared" si="0"/>
        <v>11627.5</v>
      </c>
    </row>
    <row r="47" spans="1:5">
      <c r="A47" s="485" t="s">
        <v>1</v>
      </c>
      <c r="B47" s="488">
        <v>111704.47</v>
      </c>
      <c r="C47" s="488">
        <v>0</v>
      </c>
      <c r="D47" s="488">
        <v>0</v>
      </c>
      <c r="E47" s="491">
        <f t="shared" si="0"/>
        <v>111704.47</v>
      </c>
    </row>
    <row r="48" spans="1:5">
      <c r="A48" s="485" t="s">
        <v>56</v>
      </c>
      <c r="B48" s="488">
        <v>41221.08</v>
      </c>
      <c r="C48" s="488">
        <v>0</v>
      </c>
      <c r="D48" s="488">
        <v>0</v>
      </c>
      <c r="E48" s="491">
        <f t="shared" si="0"/>
        <v>41221.08</v>
      </c>
    </row>
    <row r="49" spans="1:5">
      <c r="A49" s="485" t="s">
        <v>57</v>
      </c>
      <c r="B49" s="488">
        <v>0</v>
      </c>
      <c r="C49" s="488">
        <v>0</v>
      </c>
      <c r="D49" s="488">
        <v>0</v>
      </c>
      <c r="E49" s="491">
        <f t="shared" si="0"/>
        <v>0</v>
      </c>
    </row>
    <row r="50" spans="1:5">
      <c r="A50" s="485" t="s">
        <v>58</v>
      </c>
      <c r="B50" s="488">
        <v>73480.12</v>
      </c>
      <c r="C50" s="488">
        <v>269885.28999999998</v>
      </c>
      <c r="D50" s="488">
        <v>0</v>
      </c>
      <c r="E50" s="491">
        <f t="shared" si="0"/>
        <v>343365.41</v>
      </c>
    </row>
    <row r="51" spans="1:5">
      <c r="A51" s="485" t="s">
        <v>59</v>
      </c>
      <c r="B51" s="488">
        <v>0</v>
      </c>
      <c r="C51" s="488">
        <v>0</v>
      </c>
      <c r="D51" s="488">
        <v>0</v>
      </c>
      <c r="E51" s="491">
        <f t="shared" si="0"/>
        <v>0</v>
      </c>
    </row>
    <row r="52" spans="1:5">
      <c r="A52" s="485" t="s">
        <v>8</v>
      </c>
      <c r="B52" s="488">
        <v>559174.82999999996</v>
      </c>
      <c r="C52" s="488">
        <v>26210.5</v>
      </c>
      <c r="D52" s="488">
        <v>0</v>
      </c>
      <c r="E52" s="491">
        <f t="shared" si="0"/>
        <v>585385.32999999996</v>
      </c>
    </row>
    <row r="53" spans="1:5">
      <c r="A53" s="485" t="s">
        <v>60</v>
      </c>
      <c r="B53" s="488">
        <v>8035.63</v>
      </c>
      <c r="C53" s="488">
        <v>0</v>
      </c>
      <c r="D53" s="488">
        <v>0</v>
      </c>
      <c r="E53" s="491">
        <f t="shared" si="0"/>
        <v>8035.63</v>
      </c>
    </row>
    <row r="54" spans="1:5">
      <c r="A54" s="485" t="s">
        <v>61</v>
      </c>
      <c r="B54" s="488">
        <v>32714.83</v>
      </c>
      <c r="C54" s="488">
        <v>0</v>
      </c>
      <c r="D54" s="488">
        <v>0</v>
      </c>
      <c r="E54" s="491">
        <f t="shared" si="0"/>
        <v>32714.83</v>
      </c>
    </row>
    <row r="55" spans="1:5">
      <c r="A55" s="485" t="s">
        <v>62</v>
      </c>
      <c r="B55" s="488">
        <v>394057.57</v>
      </c>
      <c r="C55" s="488">
        <v>0</v>
      </c>
      <c r="D55" s="488">
        <v>0</v>
      </c>
      <c r="E55" s="491">
        <f t="shared" si="0"/>
        <v>394057.57</v>
      </c>
    </row>
    <row r="56" spans="1:5">
      <c r="A56" s="485" t="s">
        <v>9</v>
      </c>
      <c r="B56" s="488">
        <v>369638.98</v>
      </c>
      <c r="C56" s="488">
        <v>162.38999999999999</v>
      </c>
      <c r="D56" s="488">
        <v>0</v>
      </c>
      <c r="E56" s="491">
        <f t="shared" si="0"/>
        <v>369801.37</v>
      </c>
    </row>
    <row r="57" spans="1:5">
      <c r="A57" s="485" t="s">
        <v>63</v>
      </c>
      <c r="B57" s="488">
        <v>0</v>
      </c>
      <c r="C57" s="488">
        <v>0</v>
      </c>
      <c r="D57" s="488">
        <v>0</v>
      </c>
      <c r="E57" s="491">
        <f t="shared" ref="E57:E104" si="1">SUM(B57:D57)</f>
        <v>0</v>
      </c>
    </row>
    <row r="58" spans="1:5">
      <c r="A58" s="485" t="s">
        <v>64</v>
      </c>
      <c r="B58" s="488">
        <v>4622.67</v>
      </c>
      <c r="C58" s="488">
        <v>0</v>
      </c>
      <c r="D58" s="488">
        <v>0</v>
      </c>
      <c r="E58" s="491">
        <f t="shared" si="1"/>
        <v>4622.67</v>
      </c>
    </row>
    <row r="59" spans="1:5">
      <c r="A59" s="485" t="s">
        <v>65</v>
      </c>
      <c r="B59" s="488">
        <v>138697.42000000001</v>
      </c>
      <c r="C59" s="488">
        <v>0</v>
      </c>
      <c r="D59" s="488">
        <v>0</v>
      </c>
      <c r="E59" s="491">
        <f t="shared" si="1"/>
        <v>138697.42000000001</v>
      </c>
    </row>
    <row r="60" spans="1:5">
      <c r="A60" s="485" t="s">
        <v>66</v>
      </c>
      <c r="B60" s="488">
        <v>16478.32</v>
      </c>
      <c r="C60" s="488">
        <v>512.25</v>
      </c>
      <c r="D60" s="488">
        <v>0</v>
      </c>
      <c r="E60" s="491">
        <f t="shared" si="1"/>
        <v>16990.57</v>
      </c>
    </row>
    <row r="61" spans="1:5">
      <c r="A61" s="485" t="s">
        <v>67</v>
      </c>
      <c r="B61" s="488">
        <v>33999.49</v>
      </c>
      <c r="C61" s="488">
        <v>0</v>
      </c>
      <c r="D61" s="488">
        <v>0</v>
      </c>
      <c r="E61" s="491">
        <f t="shared" si="1"/>
        <v>33999.49</v>
      </c>
    </row>
    <row r="62" spans="1:5">
      <c r="A62" s="485" t="s">
        <v>68</v>
      </c>
      <c r="B62" s="488">
        <v>0</v>
      </c>
      <c r="C62" s="488">
        <v>0</v>
      </c>
      <c r="D62" s="488">
        <v>0</v>
      </c>
      <c r="E62" s="491">
        <f t="shared" si="1"/>
        <v>0</v>
      </c>
    </row>
    <row r="63" spans="1:5">
      <c r="A63" s="485" t="s">
        <v>69</v>
      </c>
      <c r="B63" s="488">
        <v>369126.14</v>
      </c>
      <c r="C63" s="488">
        <v>289423.28000000003</v>
      </c>
      <c r="D63" s="488">
        <v>0</v>
      </c>
      <c r="E63" s="491">
        <f t="shared" si="1"/>
        <v>658549.42000000004</v>
      </c>
    </row>
    <row r="64" spans="1:5">
      <c r="A64" s="485" t="s">
        <v>70</v>
      </c>
      <c r="B64" s="488">
        <v>17863.830000000002</v>
      </c>
      <c r="C64" s="488">
        <v>0</v>
      </c>
      <c r="D64" s="488">
        <v>0</v>
      </c>
      <c r="E64" s="491">
        <f t="shared" si="1"/>
        <v>17863.830000000002</v>
      </c>
    </row>
    <row r="65" spans="1:5">
      <c r="A65" s="485" t="s">
        <v>71</v>
      </c>
      <c r="B65" s="488">
        <v>0</v>
      </c>
      <c r="C65" s="488">
        <v>0</v>
      </c>
      <c r="D65" s="488">
        <v>0</v>
      </c>
      <c r="E65" s="491">
        <f t="shared" si="1"/>
        <v>0</v>
      </c>
    </row>
    <row r="66" spans="1:5">
      <c r="A66" s="485" t="s">
        <v>72</v>
      </c>
      <c r="B66" s="488">
        <v>5867.54</v>
      </c>
      <c r="C66" s="488">
        <v>0</v>
      </c>
      <c r="D66" s="488">
        <v>0</v>
      </c>
      <c r="E66" s="491">
        <f t="shared" si="1"/>
        <v>5867.54</v>
      </c>
    </row>
    <row r="67" spans="1:5">
      <c r="A67" s="485" t="s">
        <v>73</v>
      </c>
      <c r="B67" s="488">
        <v>0</v>
      </c>
      <c r="C67" s="488">
        <v>0</v>
      </c>
      <c r="D67" s="488">
        <v>0</v>
      </c>
      <c r="E67" s="491">
        <f t="shared" si="1"/>
        <v>0</v>
      </c>
    </row>
    <row r="68" spans="1:5">
      <c r="A68" s="485" t="s">
        <v>74</v>
      </c>
      <c r="B68" s="488">
        <v>119044.95</v>
      </c>
      <c r="C68" s="488">
        <v>712819.72</v>
      </c>
      <c r="D68" s="488">
        <v>0</v>
      </c>
      <c r="E68" s="491">
        <f t="shared" si="1"/>
        <v>831864.66999999993</v>
      </c>
    </row>
    <row r="69" spans="1:5">
      <c r="A69" s="485" t="s">
        <v>10</v>
      </c>
      <c r="B69" s="488">
        <v>37807.39</v>
      </c>
      <c r="C69" s="488">
        <v>69352.03</v>
      </c>
      <c r="D69" s="488">
        <v>0</v>
      </c>
      <c r="E69" s="491">
        <f t="shared" si="1"/>
        <v>107159.42</v>
      </c>
    </row>
    <row r="70" spans="1:5">
      <c r="A70" s="485" t="s">
        <v>11</v>
      </c>
      <c r="B70" s="488">
        <v>31012.59</v>
      </c>
      <c r="C70" s="488">
        <v>0</v>
      </c>
      <c r="D70" s="488">
        <v>0</v>
      </c>
      <c r="E70" s="491">
        <f t="shared" si="1"/>
        <v>31012.59</v>
      </c>
    </row>
    <row r="71" spans="1:5">
      <c r="A71" s="485" t="s">
        <v>75</v>
      </c>
      <c r="B71" s="488">
        <v>0</v>
      </c>
      <c r="C71" s="488">
        <v>0</v>
      </c>
      <c r="D71" s="488">
        <v>0</v>
      </c>
      <c r="E71" s="491">
        <f t="shared" si="1"/>
        <v>0</v>
      </c>
    </row>
    <row r="72" spans="1:5">
      <c r="A72" s="485" t="s">
        <v>76</v>
      </c>
      <c r="B72" s="488">
        <v>0</v>
      </c>
      <c r="C72" s="488">
        <v>0</v>
      </c>
      <c r="D72" s="488">
        <v>0</v>
      </c>
      <c r="E72" s="491">
        <f t="shared" si="1"/>
        <v>0</v>
      </c>
    </row>
    <row r="73" spans="1:5">
      <c r="A73" s="485" t="s">
        <v>77</v>
      </c>
      <c r="B73" s="488">
        <v>0</v>
      </c>
      <c r="C73" s="488">
        <v>0</v>
      </c>
      <c r="D73" s="488">
        <v>0</v>
      </c>
      <c r="E73" s="491">
        <f t="shared" si="1"/>
        <v>0</v>
      </c>
    </row>
    <row r="74" spans="1:5">
      <c r="A74" s="485" t="s">
        <v>78</v>
      </c>
      <c r="B74" s="488">
        <v>11743.83</v>
      </c>
      <c r="C74" s="488">
        <v>11642.27</v>
      </c>
      <c r="D74" s="488">
        <v>0</v>
      </c>
      <c r="E74" s="491">
        <f t="shared" si="1"/>
        <v>23386.1</v>
      </c>
    </row>
    <row r="75" spans="1:5">
      <c r="A75" s="485" t="s">
        <v>79</v>
      </c>
      <c r="B75" s="488">
        <v>1286408.17</v>
      </c>
      <c r="C75" s="488">
        <v>0</v>
      </c>
      <c r="D75" s="488">
        <v>0</v>
      </c>
      <c r="E75" s="491">
        <f t="shared" si="1"/>
        <v>1286408.17</v>
      </c>
    </row>
    <row r="76" spans="1:5">
      <c r="A76" s="485" t="s">
        <v>80</v>
      </c>
      <c r="B76" s="488">
        <v>0</v>
      </c>
      <c r="C76" s="488">
        <v>0</v>
      </c>
      <c r="D76" s="488">
        <v>0</v>
      </c>
      <c r="E76" s="491">
        <f t="shared" si="1"/>
        <v>0</v>
      </c>
    </row>
    <row r="77" spans="1:5">
      <c r="A77" s="485" t="s">
        <v>81</v>
      </c>
      <c r="B77" s="488">
        <v>84408.86</v>
      </c>
      <c r="C77" s="488">
        <v>0</v>
      </c>
      <c r="D77" s="488">
        <v>0</v>
      </c>
      <c r="E77" s="491">
        <f t="shared" si="1"/>
        <v>84408.86</v>
      </c>
    </row>
    <row r="78" spans="1:5">
      <c r="A78" s="485" t="s">
        <v>82</v>
      </c>
      <c r="B78" s="488">
        <v>31404.13</v>
      </c>
      <c r="C78" s="488">
        <v>661.62</v>
      </c>
      <c r="D78" s="488">
        <v>0</v>
      </c>
      <c r="E78" s="491">
        <f t="shared" si="1"/>
        <v>32065.75</v>
      </c>
    </row>
    <row r="79" spans="1:5">
      <c r="A79" s="485" t="s">
        <v>83</v>
      </c>
      <c r="B79" s="488">
        <v>67462.37</v>
      </c>
      <c r="C79" s="488">
        <v>0</v>
      </c>
      <c r="D79" s="488">
        <v>0</v>
      </c>
      <c r="E79" s="491">
        <f t="shared" si="1"/>
        <v>67462.37</v>
      </c>
    </row>
    <row r="80" spans="1:5">
      <c r="A80" s="485" t="s">
        <v>84</v>
      </c>
      <c r="B80" s="488">
        <v>256794</v>
      </c>
      <c r="C80" s="488">
        <v>0</v>
      </c>
      <c r="D80" s="488">
        <v>0</v>
      </c>
      <c r="E80" s="491">
        <f t="shared" si="1"/>
        <v>256794</v>
      </c>
    </row>
    <row r="81" spans="1:5">
      <c r="A81" s="485" t="s">
        <v>85</v>
      </c>
      <c r="B81" s="488">
        <v>216989.96</v>
      </c>
      <c r="C81" s="488">
        <v>0</v>
      </c>
      <c r="D81" s="488">
        <v>0</v>
      </c>
      <c r="E81" s="491">
        <f t="shared" si="1"/>
        <v>216989.96</v>
      </c>
    </row>
    <row r="82" spans="1:5">
      <c r="A82" s="485" t="s">
        <v>86</v>
      </c>
      <c r="B82" s="488">
        <v>29733</v>
      </c>
      <c r="C82" s="488">
        <v>78994.649999999994</v>
      </c>
      <c r="D82" s="488">
        <v>0</v>
      </c>
      <c r="E82" s="491">
        <f t="shared" si="1"/>
        <v>108727.65</v>
      </c>
    </row>
    <row r="83" spans="1:5">
      <c r="A83" s="485" t="s">
        <v>87</v>
      </c>
      <c r="B83" s="488">
        <v>161930.09</v>
      </c>
      <c r="C83" s="488">
        <v>140375.85</v>
      </c>
      <c r="D83" s="488">
        <v>0</v>
      </c>
      <c r="E83" s="491">
        <f t="shared" si="1"/>
        <v>302305.94</v>
      </c>
    </row>
    <row r="84" spans="1:5">
      <c r="A84" s="485" t="s">
        <v>88</v>
      </c>
      <c r="B84" s="488">
        <v>11149.74</v>
      </c>
      <c r="C84" s="488">
        <v>0</v>
      </c>
      <c r="D84" s="488">
        <v>0</v>
      </c>
      <c r="E84" s="491">
        <f t="shared" si="1"/>
        <v>11149.74</v>
      </c>
    </row>
    <row r="85" spans="1:5">
      <c r="A85" s="485" t="s">
        <v>89</v>
      </c>
      <c r="B85" s="488">
        <v>0</v>
      </c>
      <c r="C85" s="488">
        <v>0</v>
      </c>
      <c r="D85" s="488">
        <v>0</v>
      </c>
      <c r="E85" s="491">
        <f t="shared" si="1"/>
        <v>0</v>
      </c>
    </row>
    <row r="86" spans="1:5">
      <c r="A86" s="485" t="s">
        <v>90</v>
      </c>
      <c r="B86" s="488">
        <v>9047.4</v>
      </c>
      <c r="C86" s="488">
        <v>0</v>
      </c>
      <c r="D86" s="488">
        <v>0</v>
      </c>
      <c r="E86" s="491">
        <f t="shared" si="1"/>
        <v>9047.4</v>
      </c>
    </row>
    <row r="87" spans="1:5">
      <c r="A87" s="485" t="s">
        <v>91</v>
      </c>
      <c r="B87" s="488">
        <v>0</v>
      </c>
      <c r="C87" s="488">
        <v>0</v>
      </c>
      <c r="D87" s="488">
        <v>0</v>
      </c>
      <c r="E87" s="491">
        <f t="shared" si="1"/>
        <v>0</v>
      </c>
    </row>
    <row r="88" spans="1:5">
      <c r="A88" s="485" t="s">
        <v>92</v>
      </c>
      <c r="B88" s="488">
        <v>0</v>
      </c>
      <c r="C88" s="488">
        <v>0</v>
      </c>
      <c r="D88" s="488">
        <v>0</v>
      </c>
      <c r="E88" s="491">
        <f t="shared" si="1"/>
        <v>0</v>
      </c>
    </row>
    <row r="89" spans="1:5">
      <c r="A89" s="485" t="s">
        <v>93</v>
      </c>
      <c r="B89" s="488">
        <v>15551.9</v>
      </c>
      <c r="C89" s="488">
        <v>0</v>
      </c>
      <c r="D89" s="488">
        <v>0</v>
      </c>
      <c r="E89" s="491">
        <f t="shared" si="1"/>
        <v>15551.9</v>
      </c>
    </row>
    <row r="90" spans="1:5">
      <c r="A90" s="485" t="s">
        <v>94</v>
      </c>
      <c r="B90" s="488">
        <v>68992.41</v>
      </c>
      <c r="C90" s="488">
        <v>0</v>
      </c>
      <c r="D90" s="488">
        <v>0</v>
      </c>
      <c r="E90" s="491">
        <f t="shared" si="1"/>
        <v>68992.41</v>
      </c>
    </row>
    <row r="91" spans="1:5">
      <c r="A91" s="485" t="s">
        <v>95</v>
      </c>
      <c r="B91" s="488">
        <v>0</v>
      </c>
      <c r="C91" s="488">
        <v>0</v>
      </c>
      <c r="D91" s="488">
        <v>0</v>
      </c>
      <c r="E91" s="491">
        <f t="shared" si="1"/>
        <v>0</v>
      </c>
    </row>
    <row r="92" spans="1:5">
      <c r="A92" s="485" t="s">
        <v>96</v>
      </c>
      <c r="B92" s="488">
        <v>0</v>
      </c>
      <c r="C92" s="488">
        <v>0</v>
      </c>
      <c r="D92" s="488">
        <v>0</v>
      </c>
      <c r="E92" s="491">
        <f t="shared" si="1"/>
        <v>0</v>
      </c>
    </row>
    <row r="93" spans="1:5">
      <c r="A93" s="485" t="s">
        <v>97</v>
      </c>
      <c r="B93" s="488">
        <v>0</v>
      </c>
      <c r="C93" s="488">
        <v>0</v>
      </c>
      <c r="D93" s="488">
        <v>0</v>
      </c>
      <c r="E93" s="491">
        <f t="shared" si="1"/>
        <v>0</v>
      </c>
    </row>
    <row r="94" spans="1:5">
      <c r="A94" s="485" t="s">
        <v>98</v>
      </c>
      <c r="B94" s="488">
        <v>27740.05</v>
      </c>
      <c r="C94" s="488">
        <v>0</v>
      </c>
      <c r="D94" s="488">
        <v>0</v>
      </c>
      <c r="E94" s="491">
        <f t="shared" si="1"/>
        <v>27740.05</v>
      </c>
    </row>
    <row r="95" spans="1:5">
      <c r="A95" s="485" t="s">
        <v>99</v>
      </c>
      <c r="B95" s="488">
        <v>235086.52</v>
      </c>
      <c r="C95" s="488">
        <v>0</v>
      </c>
      <c r="D95" s="488">
        <v>0</v>
      </c>
      <c r="E95" s="491">
        <f t="shared" si="1"/>
        <v>235086.52</v>
      </c>
    </row>
    <row r="96" spans="1:5">
      <c r="A96" s="485" t="s">
        <v>174</v>
      </c>
      <c r="B96" s="488">
        <v>0</v>
      </c>
      <c r="C96" s="488">
        <v>0</v>
      </c>
      <c r="D96" s="488">
        <v>0</v>
      </c>
      <c r="E96" s="491">
        <f t="shared" si="1"/>
        <v>0</v>
      </c>
    </row>
    <row r="97" spans="1:5">
      <c r="A97" s="485" t="s">
        <v>100</v>
      </c>
      <c r="B97" s="488">
        <v>51278.51</v>
      </c>
      <c r="C97" s="488">
        <v>7430.06</v>
      </c>
      <c r="D97" s="488">
        <v>0</v>
      </c>
      <c r="E97" s="491">
        <f t="shared" si="1"/>
        <v>58708.57</v>
      </c>
    </row>
    <row r="98" spans="1:5">
      <c r="A98" s="485" t="s">
        <v>101</v>
      </c>
      <c r="B98" s="488">
        <v>31696.38</v>
      </c>
      <c r="C98" s="488">
        <v>0</v>
      </c>
      <c r="D98" s="488">
        <v>0</v>
      </c>
      <c r="E98" s="491">
        <f t="shared" si="1"/>
        <v>31696.38</v>
      </c>
    </row>
    <row r="99" spans="1:5">
      <c r="A99" s="485" t="s">
        <v>102</v>
      </c>
      <c r="B99" s="488">
        <v>0</v>
      </c>
      <c r="C99" s="488">
        <v>0</v>
      </c>
      <c r="D99" s="488">
        <v>0</v>
      </c>
      <c r="E99" s="491">
        <f t="shared" si="1"/>
        <v>0</v>
      </c>
    </row>
    <row r="100" spans="1:5">
      <c r="A100" s="485" t="s">
        <v>103</v>
      </c>
      <c r="B100" s="488">
        <v>0</v>
      </c>
      <c r="C100" s="488">
        <v>0</v>
      </c>
      <c r="D100" s="488">
        <v>0</v>
      </c>
      <c r="E100" s="491">
        <f t="shared" si="1"/>
        <v>0</v>
      </c>
    </row>
    <row r="101" spans="1:5">
      <c r="A101" s="485" t="s">
        <v>104</v>
      </c>
      <c r="B101" s="488">
        <v>0</v>
      </c>
      <c r="C101" s="488">
        <v>0</v>
      </c>
      <c r="D101" s="488">
        <v>0</v>
      </c>
      <c r="E101" s="491">
        <f t="shared" si="1"/>
        <v>0</v>
      </c>
    </row>
    <row r="102" spans="1:5">
      <c r="A102" s="485" t="s">
        <v>105</v>
      </c>
      <c r="B102" s="488">
        <v>0</v>
      </c>
      <c r="C102" s="488">
        <v>0</v>
      </c>
      <c r="D102" s="488">
        <v>0</v>
      </c>
      <c r="E102" s="491">
        <f t="shared" si="1"/>
        <v>0</v>
      </c>
    </row>
    <row r="103" spans="1:5">
      <c r="A103" s="485" t="s">
        <v>106</v>
      </c>
      <c r="B103" s="488">
        <v>0</v>
      </c>
      <c r="C103" s="488">
        <v>0</v>
      </c>
      <c r="D103" s="488">
        <v>0</v>
      </c>
      <c r="E103" s="491">
        <f t="shared" si="1"/>
        <v>0</v>
      </c>
    </row>
    <row r="104" spans="1:5">
      <c r="A104" s="485" t="s">
        <v>107</v>
      </c>
      <c r="B104" s="488">
        <v>16332.61</v>
      </c>
      <c r="C104" s="488">
        <v>0</v>
      </c>
      <c r="D104" s="488">
        <v>0</v>
      </c>
      <c r="E104" s="491">
        <f t="shared" si="1"/>
        <v>16332.61</v>
      </c>
    </row>
    <row r="105" spans="1:5">
      <c r="A105" s="485" t="s">
        <v>108</v>
      </c>
      <c r="B105" s="488">
        <v>12224.38</v>
      </c>
      <c r="C105" s="488">
        <v>0</v>
      </c>
      <c r="D105" s="488">
        <v>0</v>
      </c>
      <c r="E105" s="491">
        <f t="shared" ref="E105:E151" si="2">SUM(B105:D105)</f>
        <v>12224.38</v>
      </c>
    </row>
    <row r="106" spans="1:5">
      <c r="A106" s="485" t="s">
        <v>109</v>
      </c>
      <c r="B106" s="488">
        <v>49375.99</v>
      </c>
      <c r="C106" s="488">
        <v>0</v>
      </c>
      <c r="D106" s="488">
        <v>0</v>
      </c>
      <c r="E106" s="491">
        <f t="shared" si="2"/>
        <v>49375.99</v>
      </c>
    </row>
    <row r="107" spans="1:5">
      <c r="A107" s="485" t="s">
        <v>110</v>
      </c>
      <c r="B107" s="488">
        <v>128284.01</v>
      </c>
      <c r="C107" s="488">
        <v>0</v>
      </c>
      <c r="D107" s="488">
        <v>0</v>
      </c>
      <c r="E107" s="491">
        <f t="shared" si="2"/>
        <v>128284.01</v>
      </c>
    </row>
    <row r="108" spans="1:5">
      <c r="A108" s="485" t="s">
        <v>111</v>
      </c>
      <c r="B108" s="488">
        <v>37926.57</v>
      </c>
      <c r="C108" s="488">
        <v>0</v>
      </c>
      <c r="D108" s="488">
        <v>0</v>
      </c>
      <c r="E108" s="491">
        <f t="shared" si="2"/>
        <v>37926.57</v>
      </c>
    </row>
    <row r="109" spans="1:5">
      <c r="A109" s="485" t="s">
        <v>2</v>
      </c>
      <c r="B109" s="488">
        <v>82475.31</v>
      </c>
      <c r="C109" s="488">
        <v>0</v>
      </c>
      <c r="D109" s="488">
        <v>0</v>
      </c>
      <c r="E109" s="491">
        <f t="shared" si="2"/>
        <v>82475.31</v>
      </c>
    </row>
    <row r="110" spans="1:5">
      <c r="A110" s="485" t="s">
        <v>112</v>
      </c>
      <c r="B110" s="488">
        <v>60477.29</v>
      </c>
      <c r="C110" s="488">
        <v>1473.88</v>
      </c>
      <c r="D110" s="488">
        <v>0</v>
      </c>
      <c r="E110" s="491">
        <f t="shared" si="2"/>
        <v>61951.17</v>
      </c>
    </row>
    <row r="111" spans="1:5">
      <c r="A111" s="485" t="s">
        <v>113</v>
      </c>
      <c r="B111" s="488">
        <v>0</v>
      </c>
      <c r="C111" s="488">
        <v>0</v>
      </c>
      <c r="D111" s="488">
        <v>0</v>
      </c>
      <c r="E111" s="491">
        <f t="shared" si="2"/>
        <v>0</v>
      </c>
    </row>
    <row r="112" spans="1:5">
      <c r="A112" s="485" t="s">
        <v>114</v>
      </c>
      <c r="B112" s="488">
        <v>21392.75</v>
      </c>
      <c r="C112" s="488">
        <v>0</v>
      </c>
      <c r="D112" s="488">
        <v>0</v>
      </c>
      <c r="E112" s="491">
        <f t="shared" si="2"/>
        <v>21392.75</v>
      </c>
    </row>
    <row r="113" spans="1:5">
      <c r="A113" s="485" t="s">
        <v>115</v>
      </c>
      <c r="B113" s="488">
        <v>698791.92</v>
      </c>
      <c r="C113" s="488">
        <v>0</v>
      </c>
      <c r="D113" s="488">
        <v>0</v>
      </c>
      <c r="E113" s="491">
        <f t="shared" si="2"/>
        <v>698791.92</v>
      </c>
    </row>
    <row r="114" spans="1:5">
      <c r="A114" s="485" t="s">
        <v>148</v>
      </c>
      <c r="B114" s="488">
        <v>0</v>
      </c>
      <c r="C114" s="488">
        <v>0</v>
      </c>
      <c r="D114" s="488">
        <v>0</v>
      </c>
      <c r="E114" s="491">
        <f t="shared" si="2"/>
        <v>0</v>
      </c>
    </row>
    <row r="115" spans="1:5">
      <c r="A115" s="485" t="s">
        <v>12</v>
      </c>
      <c r="B115" s="488">
        <v>377557.22</v>
      </c>
      <c r="C115" s="488">
        <v>6077.16</v>
      </c>
      <c r="D115" s="488">
        <v>0</v>
      </c>
      <c r="E115" s="491">
        <f t="shared" si="2"/>
        <v>383634.37999999995</v>
      </c>
    </row>
    <row r="116" spans="1:5">
      <c r="A116" s="485" t="s">
        <v>116</v>
      </c>
      <c r="B116" s="488">
        <v>3573.61</v>
      </c>
      <c r="C116" s="488">
        <v>210.09</v>
      </c>
      <c r="D116" s="488">
        <v>40.67</v>
      </c>
      <c r="E116" s="491">
        <f t="shared" si="2"/>
        <v>3824.3700000000003</v>
      </c>
    </row>
    <row r="117" spans="1:5">
      <c r="A117" s="485" t="s">
        <v>117</v>
      </c>
      <c r="B117" s="488">
        <v>238730.13</v>
      </c>
      <c r="C117" s="488">
        <v>0</v>
      </c>
      <c r="D117" s="488">
        <v>0</v>
      </c>
      <c r="E117" s="491">
        <f t="shared" si="2"/>
        <v>238730.13</v>
      </c>
    </row>
    <row r="118" spans="1:5">
      <c r="A118" s="485" t="s">
        <v>118</v>
      </c>
      <c r="B118" s="488">
        <v>7612.77</v>
      </c>
      <c r="C118" s="488">
        <v>0</v>
      </c>
      <c r="D118" s="488">
        <v>0</v>
      </c>
      <c r="E118" s="491">
        <f t="shared" si="2"/>
        <v>7612.77</v>
      </c>
    </row>
    <row r="119" spans="1:5">
      <c r="A119" s="485" t="s">
        <v>119</v>
      </c>
      <c r="B119" s="488">
        <v>0</v>
      </c>
      <c r="C119" s="488">
        <v>0</v>
      </c>
      <c r="D119" s="488">
        <v>0</v>
      </c>
      <c r="E119" s="491">
        <f t="shared" si="2"/>
        <v>0</v>
      </c>
    </row>
    <row r="120" spans="1:5">
      <c r="A120" s="485" t="s">
        <v>13</v>
      </c>
      <c r="B120" s="488">
        <v>1488465.05</v>
      </c>
      <c r="C120" s="488">
        <v>0</v>
      </c>
      <c r="D120" s="488">
        <v>0</v>
      </c>
      <c r="E120" s="491">
        <f t="shared" si="2"/>
        <v>1488465.05</v>
      </c>
    </row>
    <row r="121" spans="1:5">
      <c r="A121" s="485" t="s">
        <v>120</v>
      </c>
      <c r="B121" s="488">
        <v>49458.97</v>
      </c>
      <c r="C121" s="488">
        <v>0</v>
      </c>
      <c r="D121" s="488">
        <v>0</v>
      </c>
      <c r="E121" s="491">
        <f t="shared" si="2"/>
        <v>49458.97</v>
      </c>
    </row>
    <row r="122" spans="1:5">
      <c r="A122" s="485" t="s">
        <v>121</v>
      </c>
      <c r="B122" s="488">
        <v>0</v>
      </c>
      <c r="C122" s="488">
        <v>0</v>
      </c>
      <c r="D122" s="488">
        <v>0</v>
      </c>
      <c r="E122" s="491">
        <f t="shared" si="2"/>
        <v>0</v>
      </c>
    </row>
    <row r="123" spans="1:5">
      <c r="A123" s="485" t="s">
        <v>122</v>
      </c>
      <c r="B123" s="488">
        <v>162997.85</v>
      </c>
      <c r="C123" s="488">
        <v>0</v>
      </c>
      <c r="D123" s="488">
        <v>20551.96</v>
      </c>
      <c r="E123" s="491">
        <f t="shared" si="2"/>
        <v>183549.81</v>
      </c>
    </row>
    <row r="124" spans="1:5">
      <c r="A124" s="485" t="s">
        <v>123</v>
      </c>
      <c r="B124" s="488">
        <v>0</v>
      </c>
      <c r="C124" s="488">
        <v>0</v>
      </c>
      <c r="D124" s="488">
        <v>0</v>
      </c>
      <c r="E124" s="491">
        <f t="shared" si="2"/>
        <v>0</v>
      </c>
    </row>
    <row r="125" spans="1:5">
      <c r="A125" s="485" t="s">
        <v>14</v>
      </c>
      <c r="B125" s="488">
        <v>68298.98</v>
      </c>
      <c r="C125" s="488">
        <v>0</v>
      </c>
      <c r="D125" s="488">
        <v>0</v>
      </c>
      <c r="E125" s="491">
        <f t="shared" si="2"/>
        <v>68298.98</v>
      </c>
    </row>
    <row r="126" spans="1:5">
      <c r="A126" s="485" t="s">
        <v>124</v>
      </c>
      <c r="B126" s="488">
        <v>0</v>
      </c>
      <c r="C126" s="488">
        <v>0</v>
      </c>
      <c r="D126" s="488">
        <v>0</v>
      </c>
      <c r="E126" s="491">
        <f t="shared" si="2"/>
        <v>0</v>
      </c>
    </row>
    <row r="127" spans="1:5">
      <c r="A127" s="485" t="s">
        <v>125</v>
      </c>
      <c r="B127" s="488">
        <v>0</v>
      </c>
      <c r="C127" s="488">
        <v>0</v>
      </c>
      <c r="D127" s="488">
        <v>0</v>
      </c>
      <c r="E127" s="491">
        <f t="shared" si="2"/>
        <v>0</v>
      </c>
    </row>
    <row r="128" spans="1:5">
      <c r="A128" s="485" t="s">
        <v>126</v>
      </c>
      <c r="B128" s="488">
        <v>0</v>
      </c>
      <c r="C128" s="488">
        <v>0</v>
      </c>
      <c r="D128" s="488">
        <v>0</v>
      </c>
      <c r="E128" s="491">
        <f t="shared" si="2"/>
        <v>0</v>
      </c>
    </row>
    <row r="129" spans="1:5">
      <c r="A129" s="485" t="s">
        <v>127</v>
      </c>
      <c r="B129" s="488">
        <v>14560.44</v>
      </c>
      <c r="C129" s="488">
        <v>0</v>
      </c>
      <c r="D129" s="488">
        <v>0</v>
      </c>
      <c r="E129" s="491">
        <f t="shared" si="2"/>
        <v>14560.44</v>
      </c>
    </row>
    <row r="130" spans="1:5">
      <c r="A130" s="485" t="s">
        <v>128</v>
      </c>
      <c r="B130" s="488">
        <v>0</v>
      </c>
      <c r="C130" s="488">
        <v>0</v>
      </c>
      <c r="D130" s="488">
        <v>0</v>
      </c>
      <c r="E130" s="491">
        <f t="shared" si="2"/>
        <v>0</v>
      </c>
    </row>
    <row r="131" spans="1:5">
      <c r="A131" s="485" t="s">
        <v>129</v>
      </c>
      <c r="B131" s="488">
        <v>0</v>
      </c>
      <c r="C131" s="488">
        <v>0</v>
      </c>
      <c r="D131" s="488">
        <v>0</v>
      </c>
      <c r="E131" s="491">
        <f t="shared" si="2"/>
        <v>0</v>
      </c>
    </row>
    <row r="132" spans="1:5">
      <c r="A132" s="485" t="s">
        <v>15</v>
      </c>
      <c r="B132" s="488">
        <v>203631.52</v>
      </c>
      <c r="C132" s="488">
        <v>0</v>
      </c>
      <c r="D132" s="488">
        <v>0</v>
      </c>
      <c r="E132" s="491">
        <f t="shared" si="2"/>
        <v>203631.52</v>
      </c>
    </row>
    <row r="133" spans="1:5">
      <c r="A133" s="485" t="s">
        <v>130</v>
      </c>
      <c r="B133" s="488">
        <v>0</v>
      </c>
      <c r="C133" s="488">
        <v>0</v>
      </c>
      <c r="D133" s="488">
        <v>0</v>
      </c>
      <c r="E133" s="491">
        <f t="shared" si="2"/>
        <v>0</v>
      </c>
    </row>
    <row r="134" spans="1:5">
      <c r="A134" s="485" t="s">
        <v>131</v>
      </c>
      <c r="B134" s="488">
        <v>0</v>
      </c>
      <c r="C134" s="488">
        <v>0</v>
      </c>
      <c r="D134" s="488">
        <v>0</v>
      </c>
      <c r="E134" s="491">
        <f t="shared" si="2"/>
        <v>0</v>
      </c>
    </row>
    <row r="135" spans="1:5">
      <c r="A135" s="485" t="s">
        <v>132</v>
      </c>
      <c r="B135" s="488">
        <v>0</v>
      </c>
      <c r="C135" s="488">
        <v>0</v>
      </c>
      <c r="D135" s="488">
        <v>0</v>
      </c>
      <c r="E135" s="491">
        <f t="shared" si="2"/>
        <v>0</v>
      </c>
    </row>
    <row r="136" spans="1:5">
      <c r="A136" s="485" t="s">
        <v>133</v>
      </c>
      <c r="B136" s="488">
        <v>36719.58</v>
      </c>
      <c r="C136" s="488">
        <v>15618.53</v>
      </c>
      <c r="D136" s="488">
        <v>0</v>
      </c>
      <c r="E136" s="491">
        <f t="shared" si="2"/>
        <v>52338.11</v>
      </c>
    </row>
    <row r="137" spans="1:5">
      <c r="A137" s="485" t="s">
        <v>134</v>
      </c>
      <c r="B137" s="488">
        <v>0</v>
      </c>
      <c r="C137" s="488">
        <v>0</v>
      </c>
      <c r="D137" s="488">
        <v>0</v>
      </c>
      <c r="E137" s="491">
        <f t="shared" si="2"/>
        <v>0</v>
      </c>
    </row>
    <row r="138" spans="1:5">
      <c r="A138" s="485" t="s">
        <v>135</v>
      </c>
      <c r="B138" s="488">
        <v>39269.620000000003</v>
      </c>
      <c r="C138" s="488">
        <v>0</v>
      </c>
      <c r="D138" s="488">
        <v>0</v>
      </c>
      <c r="E138" s="491">
        <f t="shared" si="2"/>
        <v>39269.620000000003</v>
      </c>
    </row>
    <row r="139" spans="1:5">
      <c r="A139" s="485" t="s">
        <v>136</v>
      </c>
      <c r="B139" s="488">
        <v>0</v>
      </c>
      <c r="C139" s="488">
        <v>0</v>
      </c>
      <c r="D139" s="488">
        <v>0</v>
      </c>
      <c r="E139" s="491">
        <f t="shared" si="2"/>
        <v>0</v>
      </c>
    </row>
    <row r="140" spans="1:5">
      <c r="A140" s="485" t="s">
        <v>137</v>
      </c>
      <c r="B140" s="488">
        <v>0</v>
      </c>
      <c r="C140" s="488">
        <v>0</v>
      </c>
      <c r="D140" s="488">
        <v>0</v>
      </c>
      <c r="E140" s="491">
        <f t="shared" si="2"/>
        <v>0</v>
      </c>
    </row>
    <row r="141" spans="1:5">
      <c r="A141" s="485" t="s">
        <v>138</v>
      </c>
      <c r="B141" s="488">
        <v>0</v>
      </c>
      <c r="C141" s="488">
        <v>0</v>
      </c>
      <c r="D141" s="488">
        <v>0</v>
      </c>
      <c r="E141" s="491">
        <f t="shared" si="2"/>
        <v>0</v>
      </c>
    </row>
    <row r="142" spans="1:5">
      <c r="A142" s="485" t="s">
        <v>139</v>
      </c>
      <c r="B142" s="488">
        <v>159957.41</v>
      </c>
      <c r="C142" s="488">
        <v>0</v>
      </c>
      <c r="D142" s="488">
        <v>0</v>
      </c>
      <c r="E142" s="491">
        <f t="shared" si="2"/>
        <v>159957.41</v>
      </c>
    </row>
    <row r="143" spans="1:5">
      <c r="A143" s="485" t="s">
        <v>140</v>
      </c>
      <c r="B143" s="488">
        <v>47031.53</v>
      </c>
      <c r="C143" s="488">
        <v>0</v>
      </c>
      <c r="D143" s="488">
        <v>0</v>
      </c>
      <c r="E143" s="491">
        <f t="shared" si="2"/>
        <v>47031.53</v>
      </c>
    </row>
    <row r="144" spans="1:5">
      <c r="A144" s="485" t="s">
        <v>141</v>
      </c>
      <c r="B144" s="488">
        <v>38432.81</v>
      </c>
      <c r="C144" s="488">
        <v>0</v>
      </c>
      <c r="D144" s="488">
        <v>0</v>
      </c>
      <c r="E144" s="491">
        <f t="shared" si="2"/>
        <v>38432.81</v>
      </c>
    </row>
    <row r="145" spans="1:5">
      <c r="A145" s="485" t="s">
        <v>142</v>
      </c>
      <c r="B145" s="488">
        <v>0</v>
      </c>
      <c r="C145" s="488">
        <v>0</v>
      </c>
      <c r="D145" s="488">
        <v>0</v>
      </c>
      <c r="E145" s="491">
        <f t="shared" si="2"/>
        <v>0</v>
      </c>
    </row>
    <row r="146" spans="1:5">
      <c r="A146" s="485" t="s">
        <v>143</v>
      </c>
      <c r="B146" s="488">
        <v>41233.269999999997</v>
      </c>
      <c r="C146" s="488">
        <v>0</v>
      </c>
      <c r="D146" s="488">
        <v>0</v>
      </c>
      <c r="E146" s="491">
        <f t="shared" si="2"/>
        <v>41233.269999999997</v>
      </c>
    </row>
    <row r="147" spans="1:5">
      <c r="A147" s="485" t="s">
        <v>144</v>
      </c>
      <c r="B147" s="488">
        <v>14456.98</v>
      </c>
      <c r="C147" s="488">
        <v>0</v>
      </c>
      <c r="D147" s="488">
        <v>0</v>
      </c>
      <c r="E147" s="491">
        <f t="shared" si="2"/>
        <v>14456.98</v>
      </c>
    </row>
    <row r="148" spans="1:5">
      <c r="A148" s="485" t="s">
        <v>145</v>
      </c>
      <c r="B148" s="488">
        <v>0</v>
      </c>
      <c r="C148" s="488">
        <v>0</v>
      </c>
      <c r="D148" s="488">
        <v>0</v>
      </c>
      <c r="E148" s="491">
        <f t="shared" si="2"/>
        <v>0</v>
      </c>
    </row>
    <row r="149" spans="1:5">
      <c r="A149" s="485" t="s">
        <v>16</v>
      </c>
      <c r="B149" s="488">
        <v>58457.7</v>
      </c>
      <c r="C149" s="488">
        <v>0</v>
      </c>
      <c r="D149" s="488">
        <v>0</v>
      </c>
      <c r="E149" s="491">
        <f t="shared" si="2"/>
        <v>58457.7</v>
      </c>
    </row>
    <row r="150" spans="1:5">
      <c r="A150" s="485" t="s">
        <v>146</v>
      </c>
      <c r="B150" s="488">
        <v>1206</v>
      </c>
      <c r="C150" s="488">
        <v>0</v>
      </c>
      <c r="D150" s="488">
        <v>0</v>
      </c>
      <c r="E150" s="491">
        <f t="shared" si="2"/>
        <v>1206</v>
      </c>
    </row>
    <row r="151" spans="1:5">
      <c r="A151" s="486" t="s">
        <v>1234</v>
      </c>
      <c r="B151" s="487">
        <v>18197913.470000003</v>
      </c>
      <c r="C151" s="487">
        <v>3083419.0199999996</v>
      </c>
      <c r="D151" s="487">
        <v>82037.76999999999</v>
      </c>
      <c r="E151" s="492">
        <f t="shared" si="2"/>
        <v>21363370.260000002</v>
      </c>
    </row>
  </sheetData>
  <pageMargins left="0.7" right="0.7" top="0.75" bottom="0.75" header="0.3" footer="0.3"/>
  <pageSetup fitToHeight="10" orientation="landscape" r:id="rId1"/>
  <headerFooter>
    <oddFooter>&amp;L&amp;"Calibri,Regular"February 2019&amp;C&amp;"Calibri,Regular"Impact Aid Disparity Analysis 2019-2020&amp;R&amp;"Calibri,Regular"page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159"/>
  <sheetViews>
    <sheetView workbookViewId="0">
      <pane ySplit="8" topLeftCell="A9" activePane="bottomLeft" state="frozen"/>
      <selection pane="bottomLeft" activeCell="A3" sqref="A3:F3"/>
    </sheetView>
  </sheetViews>
  <sheetFormatPr defaultColWidth="9.33203125" defaultRowHeight="14.5"/>
  <cols>
    <col min="1" max="1" width="59.33203125" style="110" bestFit="1" customWidth="1"/>
    <col min="2" max="2" width="17.33203125" style="110" bestFit="1" customWidth="1"/>
    <col min="3" max="3" width="15.33203125" style="110" customWidth="1"/>
    <col min="4" max="4" width="17.33203125" style="110" bestFit="1" customWidth="1"/>
    <col min="5" max="5" width="15.33203125" style="110" customWidth="1"/>
    <col min="6" max="6" width="11.44140625" style="110" bestFit="1" customWidth="1"/>
    <col min="7" max="16384" width="9.33203125" style="110"/>
  </cols>
  <sheetData>
    <row r="1" spans="1:7">
      <c r="A1" s="710" t="s">
        <v>1197</v>
      </c>
      <c r="B1" s="710"/>
      <c r="C1" s="710"/>
      <c r="D1" s="710"/>
      <c r="E1" s="710"/>
      <c r="F1" s="710"/>
    </row>
    <row r="2" spans="1:7">
      <c r="A2" s="123"/>
      <c r="B2" s="123"/>
      <c r="C2" s="123"/>
      <c r="D2" s="123"/>
      <c r="E2" s="123"/>
      <c r="F2" s="123"/>
    </row>
    <row r="3" spans="1:7">
      <c r="A3" s="710" t="s">
        <v>1549</v>
      </c>
      <c r="B3" s="710"/>
      <c r="C3" s="710"/>
      <c r="D3" s="710"/>
      <c r="E3" s="710"/>
      <c r="F3" s="710"/>
    </row>
    <row r="4" spans="1:7">
      <c r="A4" s="710" t="s">
        <v>1045</v>
      </c>
      <c r="B4" s="710"/>
      <c r="C4" s="710"/>
      <c r="D4" s="710"/>
      <c r="E4" s="710"/>
      <c r="F4" s="710"/>
    </row>
    <row r="5" spans="1:7">
      <c r="A5" s="710" t="s">
        <v>1198</v>
      </c>
      <c r="B5" s="710"/>
      <c r="C5" s="710"/>
      <c r="D5" s="710"/>
      <c r="E5" s="710"/>
      <c r="F5" s="710"/>
    </row>
    <row r="7" spans="1:7">
      <c r="A7" s="241" t="s">
        <v>1047</v>
      </c>
      <c r="B7" s="241" t="s">
        <v>1048</v>
      </c>
      <c r="C7" s="241" t="s">
        <v>840</v>
      </c>
      <c r="D7" s="241" t="s">
        <v>1199</v>
      </c>
      <c r="E7" s="241" t="s">
        <v>1142</v>
      </c>
      <c r="F7" s="241" t="s">
        <v>1200</v>
      </c>
    </row>
    <row r="8" spans="1:7" ht="43.5">
      <c r="A8" s="237" t="s">
        <v>1050</v>
      </c>
      <c r="B8" s="242" t="s">
        <v>1201</v>
      </c>
      <c r="C8" s="242" t="s">
        <v>1202</v>
      </c>
      <c r="D8" s="242" t="s">
        <v>1203</v>
      </c>
      <c r="E8" s="242" t="s">
        <v>1204</v>
      </c>
      <c r="F8" s="242" t="s">
        <v>1205</v>
      </c>
    </row>
    <row r="9" spans="1:7">
      <c r="A9" s="238" t="str">
        <f>'17-18 Adjustments Table 3'!A9</f>
        <v>Academy of Trades and Technology</v>
      </c>
      <c r="B9" s="238">
        <f>'17-18RevenueForDisparityTable4'!N10</f>
        <v>1325597.2100000002</v>
      </c>
      <c r="C9" s="238">
        <f>'17-18 Adjustments Table 3'!N9</f>
        <v>132110.76</v>
      </c>
      <c r="D9" s="238">
        <f>B9-C9</f>
        <v>1193486.4500000002</v>
      </c>
      <c r="E9" s="432">
        <f>'17-18 Adjustments Table 3'!B9</f>
        <v>118.5</v>
      </c>
      <c r="F9" s="238">
        <f>D9/E9</f>
        <v>10071.615611814348</v>
      </c>
      <c r="G9" s="119"/>
    </row>
    <row r="10" spans="1:7">
      <c r="A10" s="238" t="str">
        <f>'17-18 Adjustments Table 3'!A10</f>
        <v>ACE*</v>
      </c>
      <c r="B10" s="238">
        <f>'17-18RevenueForDisparityTable4'!N11</f>
        <v>3260366.42</v>
      </c>
      <c r="C10" s="238">
        <f>'17-18 Adjustments Table 3'!N10</f>
        <v>1297093.0740000003</v>
      </c>
      <c r="D10" s="238">
        <f t="shared" ref="D10:D73" si="0">B10-C10</f>
        <v>1963273.3459999997</v>
      </c>
      <c r="E10" s="432">
        <f>'17-18 Adjustments Table 3'!B10</f>
        <v>386</v>
      </c>
      <c r="F10" s="238">
        <f t="shared" ref="F10:F73" si="1">D10/E10</f>
        <v>5086.2003782383408</v>
      </c>
      <c r="G10" s="119"/>
    </row>
    <row r="11" spans="1:7">
      <c r="A11" s="238" t="str">
        <f>'17-18 Adjustments Table 3'!A11</f>
        <v>AIMS @ UNM</v>
      </c>
      <c r="B11" s="238">
        <f>'17-18RevenueForDisparityTable4'!N12</f>
        <v>3099362.2600000002</v>
      </c>
      <c r="C11" s="238">
        <f>'17-18 Adjustments Table 3'!N11</f>
        <v>758961.91160000011</v>
      </c>
      <c r="D11" s="238">
        <f t="shared" si="0"/>
        <v>2340400.3484</v>
      </c>
      <c r="E11" s="432">
        <f>'17-18 Adjustments Table 3'!B11</f>
        <v>354.5</v>
      </c>
      <c r="F11" s="238">
        <f t="shared" si="1"/>
        <v>6601.9755949224264</v>
      </c>
      <c r="G11" s="119"/>
    </row>
    <row r="12" spans="1:7">
      <c r="A12" s="238" t="str">
        <f>'17-18 Adjustments Table 3'!A12</f>
        <v>Alamogordo</v>
      </c>
      <c r="B12" s="238">
        <f>'17-18RevenueForDisparityTable4'!N13</f>
        <v>45836384.177499995</v>
      </c>
      <c r="C12" s="238">
        <f>'17-18 Adjustments Table 3'!N12</f>
        <v>10845906.5296</v>
      </c>
      <c r="D12" s="238">
        <f t="shared" si="0"/>
        <v>34990477.647899993</v>
      </c>
      <c r="E12" s="432">
        <f>'17-18 Adjustments Table 3'!B12</f>
        <v>5932.5</v>
      </c>
      <c r="F12" s="238">
        <f t="shared" si="1"/>
        <v>5898.099898508216</v>
      </c>
      <c r="G12" s="119"/>
    </row>
    <row r="13" spans="1:7">
      <c r="A13" s="238" t="str">
        <f>'17-18 Adjustments Table 3'!A13</f>
        <v xml:space="preserve">Albuquerque </v>
      </c>
      <c r="B13" s="238">
        <f>'17-18RevenueForDisparityTable4'!N14</f>
        <v>770073493.33050001</v>
      </c>
      <c r="C13" s="238">
        <f>'17-18 Adjustments Table 3'!N13</f>
        <v>225774638.39359999</v>
      </c>
      <c r="D13" s="238">
        <f t="shared" si="0"/>
        <v>544298854.93690002</v>
      </c>
      <c r="E13" s="432">
        <f>'17-18 Adjustments Table 3'!B13</f>
        <v>89931.75</v>
      </c>
      <c r="F13" s="238">
        <f t="shared" si="1"/>
        <v>6052.3547572119969</v>
      </c>
      <c r="G13" s="119"/>
    </row>
    <row r="14" spans="1:7">
      <c r="A14" s="238" t="str">
        <f>'17-18 Adjustments Table 3'!A14</f>
        <v xml:space="preserve">Albuquerque School of Excellence </v>
      </c>
      <c r="B14" s="238">
        <f>'17-18RevenueForDisparityTable4'!N15</f>
        <v>3666775.15</v>
      </c>
      <c r="C14" s="238">
        <f>'17-18 Adjustments Table 3'!N14</f>
        <v>1814255.2544000002</v>
      </c>
      <c r="D14" s="238">
        <f t="shared" si="0"/>
        <v>1852519.8955999997</v>
      </c>
      <c r="E14" s="432">
        <f>'17-18 Adjustments Table 3'!B14</f>
        <v>401.5</v>
      </c>
      <c r="F14" s="238">
        <f t="shared" si="1"/>
        <v>4613.9972493150681</v>
      </c>
      <c r="G14" s="119"/>
    </row>
    <row r="15" spans="1:7">
      <c r="A15" s="238" t="str">
        <f>'17-18 Adjustments Table 3'!A15</f>
        <v>Albuquerque Sign Language Academy</v>
      </c>
      <c r="B15" s="238">
        <f>'17-18RevenueForDisparityTable4'!N16</f>
        <v>2442295.2000000002</v>
      </c>
      <c r="C15" s="238">
        <f>'17-18 Adjustments Table 3'!N15</f>
        <v>1551577.0844000003</v>
      </c>
      <c r="D15" s="238">
        <f t="shared" si="0"/>
        <v>890718.1155999999</v>
      </c>
      <c r="E15" s="432">
        <f>'17-18 Adjustments Table 3'!B15</f>
        <v>96</v>
      </c>
      <c r="F15" s="238">
        <f t="shared" si="1"/>
        <v>9278.313704166665</v>
      </c>
      <c r="G15" s="119"/>
    </row>
    <row r="16" spans="1:7">
      <c r="A16" s="238" t="str">
        <f>'17-18 Adjustments Table 3'!A16</f>
        <v>Aldo Leopold Charter School</v>
      </c>
      <c r="B16" s="238">
        <f>'17-18RevenueForDisparityTable4'!N17</f>
        <v>2051810</v>
      </c>
      <c r="C16" s="238">
        <f>'17-18 Adjustments Table 3'!N16</f>
        <v>918976.43960000004</v>
      </c>
      <c r="D16" s="238">
        <f t="shared" si="0"/>
        <v>1132833.5603999998</v>
      </c>
      <c r="E16" s="432">
        <f>'17-18 Adjustments Table 3'!B16</f>
        <v>157</v>
      </c>
      <c r="F16" s="238">
        <f t="shared" si="1"/>
        <v>7215.5003847133748</v>
      </c>
      <c r="G16" s="119"/>
    </row>
    <row r="17" spans="1:7">
      <c r="A17" s="238" t="str">
        <f>'17-18 Adjustments Table 3'!A17</f>
        <v xml:space="preserve">Alma D' Arte Charter High School </v>
      </c>
      <c r="B17" s="238">
        <f>'17-18RevenueForDisparityTable4'!N18</f>
        <v>1977996.61</v>
      </c>
      <c r="C17" s="238">
        <f>'17-18 Adjustments Table 3'!N17</f>
        <v>858514.16</v>
      </c>
      <c r="D17" s="238">
        <f t="shared" si="0"/>
        <v>1119482.4500000002</v>
      </c>
      <c r="E17" s="432">
        <f>'17-18 Adjustments Table 3'!B17</f>
        <v>181</v>
      </c>
      <c r="F17" s="238">
        <f t="shared" si="1"/>
        <v>6184.9859116022108</v>
      </c>
      <c r="G17" s="119"/>
    </row>
    <row r="18" spans="1:7">
      <c r="A18" s="238" t="str">
        <f>'17-18 Adjustments Table 3'!A18</f>
        <v>Amy Biehl Charter High School</v>
      </c>
      <c r="B18" s="238">
        <f>'17-18RevenueForDisparityTable4'!N19</f>
        <v>3598898.2399999998</v>
      </c>
      <c r="C18" s="238">
        <f>'17-18 Adjustments Table 3'!N18</f>
        <v>1700035.0076000004</v>
      </c>
      <c r="D18" s="238">
        <f t="shared" si="0"/>
        <v>1898863.2323999994</v>
      </c>
      <c r="E18" s="432">
        <f>'17-18 Adjustments Table 3'!B18</f>
        <v>299</v>
      </c>
      <c r="F18" s="238">
        <f t="shared" si="1"/>
        <v>6350.7131518394626</v>
      </c>
      <c r="G18" s="119"/>
    </row>
    <row r="19" spans="1:7">
      <c r="A19" s="238" t="str">
        <f>'17-18 Adjustments Table 3'!A19</f>
        <v>Animas</v>
      </c>
      <c r="B19" s="238">
        <f>'17-18RevenueForDisparityTable4'!N20</f>
        <v>3036699.44</v>
      </c>
      <c r="C19" s="238">
        <f>'17-18 Adjustments Table 3'!N19</f>
        <v>1372280.9704</v>
      </c>
      <c r="D19" s="238">
        <f t="shared" si="0"/>
        <v>1664418.4696</v>
      </c>
      <c r="E19" s="432">
        <f>'17-18 Adjustments Table 3'!B19</f>
        <v>171.25</v>
      </c>
      <c r="F19" s="238">
        <f t="shared" si="1"/>
        <v>9719.231939270072</v>
      </c>
      <c r="G19" s="119"/>
    </row>
    <row r="20" spans="1:7">
      <c r="A20" s="238" t="str">
        <f>'17-18 Adjustments Table 3'!A20</f>
        <v xml:space="preserve">Anthony Charter School </v>
      </c>
      <c r="B20" s="238">
        <f>'17-18RevenueForDisparityTable4'!N21</f>
        <v>1262121.5599999998</v>
      </c>
      <c r="C20" s="238">
        <f>'17-18 Adjustments Table 3'!N20</f>
        <v>38480.86</v>
      </c>
      <c r="D20" s="238">
        <f t="shared" si="0"/>
        <v>1223640.6999999997</v>
      </c>
      <c r="E20" s="432">
        <f>'17-18 Adjustments Table 3'!B20</f>
        <v>109</v>
      </c>
      <c r="F20" s="238">
        <f t="shared" si="1"/>
        <v>11226.061467889906</v>
      </c>
      <c r="G20" s="119"/>
    </row>
    <row r="21" spans="1:7">
      <c r="A21" s="238" t="str">
        <f>'17-18 Adjustments Table 3'!A21</f>
        <v>Artesia</v>
      </c>
      <c r="B21" s="238">
        <f>'17-18RevenueForDisparityTable4'!N22</f>
        <v>35071095.814000003</v>
      </c>
      <c r="C21" s="238">
        <f>'17-18 Adjustments Table 3'!N21</f>
        <v>6690755.6136000007</v>
      </c>
      <c r="D21" s="238">
        <f t="shared" si="0"/>
        <v>28380340.200400002</v>
      </c>
      <c r="E21" s="432">
        <f>'17-18 Adjustments Table 3'!B21</f>
        <v>3864.5</v>
      </c>
      <c r="F21" s="238">
        <f t="shared" si="1"/>
        <v>7343.8582482598013</v>
      </c>
      <c r="G21" s="119"/>
    </row>
    <row r="22" spans="1:7">
      <c r="A22" s="238" t="str">
        <f>'17-18 Adjustments Table 3'!A22</f>
        <v>ASK Academy</v>
      </c>
      <c r="B22" s="238">
        <f>'17-18RevenueForDisparityTable4'!N23</f>
        <v>3606135</v>
      </c>
      <c r="C22" s="238">
        <f>'17-18 Adjustments Table 3'!N22</f>
        <v>1012417.0220000001</v>
      </c>
      <c r="D22" s="238">
        <f t="shared" si="0"/>
        <v>2593717.9780000001</v>
      </c>
      <c r="E22" s="432">
        <f>'17-18 Adjustments Table 3'!B22</f>
        <v>458.5</v>
      </c>
      <c r="F22" s="238">
        <f t="shared" si="1"/>
        <v>5656.9639651035986</v>
      </c>
      <c r="G22" s="119"/>
    </row>
    <row r="23" spans="1:7">
      <c r="A23" s="238" t="str">
        <f>'17-18 Adjustments Table 3'!A23</f>
        <v xml:space="preserve">Aztec </v>
      </c>
      <c r="B23" s="238">
        <f>'17-18RevenueForDisparityTable4'!N24</f>
        <v>25843332.306000002</v>
      </c>
      <c r="C23" s="238">
        <f>'17-18 Adjustments Table 3'!N23</f>
        <v>5948268.4487999994</v>
      </c>
      <c r="D23" s="238">
        <f t="shared" si="0"/>
        <v>19895063.857200004</v>
      </c>
      <c r="E23" s="432">
        <f>'17-18 Adjustments Table 3'!B23</f>
        <v>3160.5</v>
      </c>
      <c r="F23" s="238">
        <f t="shared" si="1"/>
        <v>6294.9102538205989</v>
      </c>
      <c r="G23" s="119"/>
    </row>
    <row r="24" spans="1:7">
      <c r="A24" s="238" t="str">
        <f>'17-18 Adjustments Table 3'!A24</f>
        <v>Belen</v>
      </c>
      <c r="B24" s="238">
        <f>'17-18RevenueForDisparityTable4'!N25</f>
        <v>33792974.13000001</v>
      </c>
      <c r="C24" s="238">
        <f>'17-18 Adjustments Table 3'!N24</f>
        <v>9494738.587199999</v>
      </c>
      <c r="D24" s="238">
        <f t="shared" si="0"/>
        <v>24298235.542800009</v>
      </c>
      <c r="E24" s="432">
        <f>'17-18 Adjustments Table 3'!B24</f>
        <v>3929.75</v>
      </c>
      <c r="F24" s="238">
        <f t="shared" si="1"/>
        <v>6183.1504657548212</v>
      </c>
      <c r="G24" s="119"/>
    </row>
    <row r="25" spans="1:7">
      <c r="A25" s="238" t="str">
        <f>'17-18 Adjustments Table 3'!A25</f>
        <v>Bernalillo</v>
      </c>
      <c r="B25" s="238">
        <f>'17-18RevenueForDisparityTable4'!N26</f>
        <v>28080082.5495</v>
      </c>
      <c r="C25" s="238">
        <f>'17-18 Adjustments Table 3'!N25</f>
        <v>8446470.5735999998</v>
      </c>
      <c r="D25" s="238">
        <f t="shared" si="0"/>
        <v>19633611.975900002</v>
      </c>
      <c r="E25" s="432">
        <f>'17-18 Adjustments Table 3'!B25</f>
        <v>2980</v>
      </c>
      <c r="F25" s="238">
        <f t="shared" si="1"/>
        <v>6588.4603945973158</v>
      </c>
      <c r="G25" s="119"/>
    </row>
    <row r="26" spans="1:7">
      <c r="A26" s="238" t="str">
        <f>'17-18 Adjustments Table 3'!A26</f>
        <v>Bloomfield</v>
      </c>
      <c r="B26" s="238">
        <f>'17-18RevenueForDisparityTable4'!N27</f>
        <v>27003313.615000002</v>
      </c>
      <c r="C26" s="238">
        <f>'17-18 Adjustments Table 3'!N26</f>
        <v>6327973.7048000004</v>
      </c>
      <c r="D26" s="238">
        <f t="shared" si="0"/>
        <v>20675339.9102</v>
      </c>
      <c r="E26" s="432">
        <f>'17-18 Adjustments Table 3'!B26</f>
        <v>2927.25</v>
      </c>
      <c r="F26" s="238">
        <f t="shared" si="1"/>
        <v>7063.0591545648649</v>
      </c>
      <c r="G26" s="119"/>
    </row>
    <row r="27" spans="1:7">
      <c r="A27" s="238" t="str">
        <f>'17-18 Adjustments Table 3'!A27</f>
        <v>Capitan</v>
      </c>
      <c r="B27" s="238">
        <f>'17-18RevenueForDisparityTable4'!N28</f>
        <v>6057056.0899999999</v>
      </c>
      <c r="C27" s="238">
        <f>'17-18 Adjustments Table 3'!N27</f>
        <v>1827552.7579999999</v>
      </c>
      <c r="D27" s="238">
        <f t="shared" si="0"/>
        <v>4229503.3320000004</v>
      </c>
      <c r="E27" s="432">
        <f>'17-18 Adjustments Table 3'!B27</f>
        <v>487.75</v>
      </c>
      <c r="F27" s="238">
        <f t="shared" si="1"/>
        <v>8671.4573695540748</v>
      </c>
      <c r="G27" s="119"/>
    </row>
    <row r="28" spans="1:7">
      <c r="A28" s="238" t="str">
        <f>'17-18 Adjustments Table 3'!A28</f>
        <v xml:space="preserve">Carinos De Los Ninos </v>
      </c>
      <c r="B28" s="238">
        <f>'17-18RevenueForDisparityTable4'!N29</f>
        <v>1435610.1400000001</v>
      </c>
      <c r="C28" s="238">
        <f>'17-18 Adjustments Table 3'!N28</f>
        <v>317148.13600000006</v>
      </c>
      <c r="D28" s="238">
        <f t="shared" si="0"/>
        <v>1118462.0040000002</v>
      </c>
      <c r="E28" s="432">
        <f>'17-18 Adjustments Table 3'!B28</f>
        <v>106</v>
      </c>
      <c r="F28" s="238">
        <f t="shared" si="1"/>
        <v>10551.528339622644</v>
      </c>
      <c r="G28" s="119"/>
    </row>
    <row r="29" spans="1:7">
      <c r="A29" s="238" t="str">
        <f>'17-18 Adjustments Table 3'!A29</f>
        <v xml:space="preserve">Carlsbad </v>
      </c>
      <c r="B29" s="238">
        <f>'17-18RevenueForDisparityTable4'!N30</f>
        <v>68594626.930000007</v>
      </c>
      <c r="C29" s="238">
        <f>'17-18 Adjustments Table 3'!N29</f>
        <v>17803019.659600001</v>
      </c>
      <c r="D29" s="238">
        <f t="shared" si="0"/>
        <v>50791607.270400003</v>
      </c>
      <c r="E29" s="432">
        <f>'17-18 Adjustments Table 3'!B29</f>
        <v>6828.25</v>
      </c>
      <c r="F29" s="238">
        <f t="shared" si="1"/>
        <v>7438.4516194339694</v>
      </c>
      <c r="G29" s="119"/>
    </row>
    <row r="30" spans="1:7">
      <c r="A30" s="238" t="str">
        <f>'17-18 Adjustments Table 3'!A30</f>
        <v>Carrizozo</v>
      </c>
      <c r="B30" s="238">
        <f>'17-18RevenueForDisparityTable4'!N31</f>
        <v>2391775.7199999997</v>
      </c>
      <c r="C30" s="238">
        <f>'17-18 Adjustments Table 3'!N30</f>
        <v>1206018.9616</v>
      </c>
      <c r="D30" s="238">
        <f t="shared" si="0"/>
        <v>1185756.7583999997</v>
      </c>
      <c r="E30" s="432">
        <f>'17-18 Adjustments Table 3'!B30</f>
        <v>145</v>
      </c>
      <c r="F30" s="238">
        <f t="shared" si="1"/>
        <v>8177.6328165517225</v>
      </c>
      <c r="G30" s="119"/>
    </row>
    <row r="31" spans="1:7">
      <c r="A31" s="238" t="str">
        <f>'17-18 Adjustments Table 3'!A31</f>
        <v>Central</v>
      </c>
      <c r="B31" s="238">
        <f>'17-18RevenueForDisparityTable4'!N32</f>
        <v>50556625.497500002</v>
      </c>
      <c r="C31" s="238">
        <f>'17-18 Adjustments Table 3'!N31</f>
        <v>14458975.3072</v>
      </c>
      <c r="D31" s="238">
        <f t="shared" si="0"/>
        <v>36097650.190300003</v>
      </c>
      <c r="E31" s="432">
        <f>'17-18 Adjustments Table 3'!B31</f>
        <v>5917.25</v>
      </c>
      <c r="F31" s="238">
        <f t="shared" si="1"/>
        <v>6100.4098509104742</v>
      </c>
      <c r="G31" s="119"/>
    </row>
    <row r="32" spans="1:7">
      <c r="A32" s="238" t="str">
        <f>'17-18 Adjustments Table 3'!A32</f>
        <v>Cesar Chavez Community School</v>
      </c>
      <c r="B32" s="238">
        <f>'17-18RevenueForDisparityTable4'!N33</f>
        <v>2129730.1800000002</v>
      </c>
      <c r="C32" s="238">
        <f>'17-18 Adjustments Table 3'!N32</f>
        <v>929590.57200000004</v>
      </c>
      <c r="D32" s="238">
        <f t="shared" si="0"/>
        <v>1200139.608</v>
      </c>
      <c r="E32" s="432">
        <f>'17-18 Adjustments Table 3'!B32</f>
        <v>202.5</v>
      </c>
      <c r="F32" s="238">
        <f t="shared" si="1"/>
        <v>5926.6153481481479</v>
      </c>
      <c r="G32" s="119"/>
    </row>
    <row r="33" spans="1:7">
      <c r="A33" s="238" t="str">
        <f>'17-18 Adjustments Table 3'!A33</f>
        <v>Chama Valley</v>
      </c>
      <c r="B33" s="238">
        <f>'17-18RevenueForDisparityTable4'!N34</f>
        <v>5598651.3900000006</v>
      </c>
      <c r="C33" s="238">
        <f>'17-18 Adjustments Table 3'!N33</f>
        <v>2231400.1236000005</v>
      </c>
      <c r="D33" s="238">
        <f t="shared" si="0"/>
        <v>3367251.2664000001</v>
      </c>
      <c r="E33" s="432">
        <f>'17-18 Adjustments Table 3'!B33</f>
        <v>378.5</v>
      </c>
      <c r="F33" s="238">
        <f t="shared" si="1"/>
        <v>8896.3045347424049</v>
      </c>
      <c r="G33" s="119"/>
    </row>
    <row r="34" spans="1:7">
      <c r="A34" s="238" t="str">
        <f>'17-18 Adjustments Table 3'!A34</f>
        <v xml:space="preserve">Cimarron </v>
      </c>
      <c r="B34" s="238">
        <f>'17-18RevenueForDisparityTable4'!N35</f>
        <v>6969007.5600000005</v>
      </c>
      <c r="C34" s="238">
        <f>'17-18 Adjustments Table 3'!N34</f>
        <v>2512145.7776000001</v>
      </c>
      <c r="D34" s="238">
        <f t="shared" si="0"/>
        <v>4456861.7824000008</v>
      </c>
      <c r="E34" s="432">
        <f>'17-18 Adjustments Table 3'!B34</f>
        <v>431.75</v>
      </c>
      <c r="F34" s="238">
        <f t="shared" si="1"/>
        <v>10322.783514533876</v>
      </c>
      <c r="G34" s="119"/>
    </row>
    <row r="35" spans="1:7">
      <c r="A35" s="238" t="str">
        <f>'17-18 Adjustments Table 3'!A35</f>
        <v>Clayton</v>
      </c>
      <c r="B35" s="238">
        <f>'17-18RevenueForDisparityTable4'!N36</f>
        <v>5911708.2699999996</v>
      </c>
      <c r="C35" s="238">
        <f>'17-18 Adjustments Table 3'!N35</f>
        <v>2265259.1648000004</v>
      </c>
      <c r="D35" s="238">
        <f t="shared" si="0"/>
        <v>3646449.1051999992</v>
      </c>
      <c r="E35" s="432">
        <f>'17-18 Adjustments Table 3'!B35</f>
        <v>473.25</v>
      </c>
      <c r="F35" s="238">
        <f t="shared" si="1"/>
        <v>7705.1222508188048</v>
      </c>
      <c r="G35" s="119"/>
    </row>
    <row r="36" spans="1:7">
      <c r="A36" s="238" t="str">
        <f>'17-18 Adjustments Table 3'!A36</f>
        <v>Cloudcroft</v>
      </c>
      <c r="B36" s="238">
        <f>'17-18RevenueForDisparityTable4'!N37</f>
        <v>4715407.5999999996</v>
      </c>
      <c r="C36" s="238">
        <f>'17-18 Adjustments Table 3'!N36</f>
        <v>2303962.2672000001</v>
      </c>
      <c r="D36" s="238">
        <f t="shared" si="0"/>
        <v>2411445.3327999995</v>
      </c>
      <c r="E36" s="432">
        <f>'17-18 Adjustments Table 3'!B36</f>
        <v>323</v>
      </c>
      <c r="F36" s="238">
        <f t="shared" si="1"/>
        <v>7465.7750241486056</v>
      </c>
      <c r="G36" s="119"/>
    </row>
    <row r="37" spans="1:7">
      <c r="A37" s="238" t="str">
        <f>'17-18 Adjustments Table 3'!A37</f>
        <v>Clovis</v>
      </c>
      <c r="B37" s="238">
        <f>'17-18RevenueForDisparityTable4'!N38</f>
        <v>64015844.580000006</v>
      </c>
      <c r="C37" s="238">
        <f>'17-18 Adjustments Table 3'!N37</f>
        <v>17828898.552400004</v>
      </c>
      <c r="D37" s="238">
        <f t="shared" si="0"/>
        <v>46186946.027600005</v>
      </c>
      <c r="E37" s="432">
        <f>'17-18 Adjustments Table 3'!B37</f>
        <v>8194</v>
      </c>
      <c r="F37" s="238">
        <f t="shared" si="1"/>
        <v>5636.6787927263858</v>
      </c>
      <c r="G37" s="119"/>
    </row>
    <row r="38" spans="1:7">
      <c r="A38" s="238" t="str">
        <f>'17-18 Adjustments Table 3'!A38</f>
        <v>Cobre</v>
      </c>
      <c r="B38" s="238">
        <f>'17-18RevenueForDisparityTable4'!N39</f>
        <v>15230420.206</v>
      </c>
      <c r="C38" s="238">
        <f>'17-18 Adjustments Table 3'!N38</f>
        <v>5142285.8072000006</v>
      </c>
      <c r="D38" s="238">
        <f t="shared" si="0"/>
        <v>10088134.398800001</v>
      </c>
      <c r="E38" s="432">
        <f>'17-18 Adjustments Table 3'!B38</f>
        <v>1206.25</v>
      </c>
      <c r="F38" s="238">
        <f t="shared" si="1"/>
        <v>8363.2202269844565</v>
      </c>
      <c r="G38" s="119"/>
    </row>
    <row r="39" spans="1:7">
      <c r="A39" s="238" t="str">
        <f>'17-18 Adjustments Table 3'!A39</f>
        <v>Coral Community Charter*</v>
      </c>
      <c r="B39" s="238">
        <f>'17-18RevenueForDisparityTable4'!N40</f>
        <v>1922580.13</v>
      </c>
      <c r="C39" s="238">
        <f>'17-18 Adjustments Table 3'!N39</f>
        <v>350007.08640000003</v>
      </c>
      <c r="D39" s="238">
        <f t="shared" si="0"/>
        <v>1572573.0436</v>
      </c>
      <c r="E39" s="432">
        <f>'17-18 Adjustments Table 3'!B39</f>
        <v>200.75</v>
      </c>
      <c r="F39" s="238">
        <f t="shared" si="1"/>
        <v>7833.4896318804485</v>
      </c>
      <c r="G39" s="119"/>
    </row>
    <row r="40" spans="1:7">
      <c r="A40" s="238" t="str">
        <f>'17-18 Adjustments Table 3'!A40</f>
        <v>Corona</v>
      </c>
      <c r="B40" s="238">
        <f>'17-18RevenueForDisparityTable4'!N41</f>
        <v>2198170.02</v>
      </c>
      <c r="C40" s="238">
        <f>'17-18 Adjustments Table 3'!N40</f>
        <v>1049626.1616</v>
      </c>
      <c r="D40" s="238">
        <f t="shared" si="0"/>
        <v>1148543.8584</v>
      </c>
      <c r="E40" s="432">
        <f>'17-18 Adjustments Table 3'!B40</f>
        <v>75</v>
      </c>
      <c r="F40" s="238">
        <f t="shared" si="1"/>
        <v>15313.918112000001</v>
      </c>
      <c r="G40" s="119"/>
    </row>
    <row r="41" spans="1:7">
      <c r="A41" s="238" t="str">
        <f>'17-18 Adjustments Table 3'!A41</f>
        <v xml:space="preserve">Cottonwood Classical Preparatory School* </v>
      </c>
      <c r="B41" s="238">
        <f>'17-18RevenueForDisparityTable4'!N42</f>
        <v>5287588.1800000006</v>
      </c>
      <c r="C41" s="238">
        <f>'17-18 Adjustments Table 3'!N41</f>
        <v>1243211.6388000001</v>
      </c>
      <c r="D41" s="238">
        <f t="shared" si="0"/>
        <v>4044376.5412000008</v>
      </c>
      <c r="E41" s="432">
        <f>'17-18 Adjustments Table 3'!B41</f>
        <v>698.5</v>
      </c>
      <c r="F41" s="238">
        <f t="shared" si="1"/>
        <v>5790.0881047959929</v>
      </c>
      <c r="G41" s="119"/>
    </row>
    <row r="42" spans="1:7">
      <c r="A42" s="238" t="str">
        <f>'17-18 Adjustments Table 3'!A42</f>
        <v>Cuba</v>
      </c>
      <c r="B42" s="238">
        <f>'17-18RevenueForDisparityTable4'!N43</f>
        <v>7476439.9299999997</v>
      </c>
      <c r="C42" s="238">
        <f>'17-18 Adjustments Table 3'!N42</f>
        <v>4243949.1015999997</v>
      </c>
      <c r="D42" s="238">
        <f t="shared" si="0"/>
        <v>3232490.8284</v>
      </c>
      <c r="E42" s="432">
        <f>'17-18 Adjustments Table 3'!B42</f>
        <v>538.75</v>
      </c>
      <c r="F42" s="238">
        <f t="shared" si="1"/>
        <v>5999.9829761484916</v>
      </c>
      <c r="G42" s="119"/>
    </row>
    <row r="43" spans="1:7">
      <c r="A43" s="238" t="str">
        <f>'17-18 Adjustments Table 3'!A43</f>
        <v>DEAP</v>
      </c>
      <c r="B43" s="238">
        <f>'17-18RevenueForDisparityTable4'!N44</f>
        <v>278077.96000000002</v>
      </c>
      <c r="C43" s="238">
        <f>'17-18 Adjustments Table 3'!N43</f>
        <v>220583.81320000003</v>
      </c>
      <c r="D43" s="238">
        <f t="shared" si="0"/>
        <v>57494.146799999988</v>
      </c>
      <c r="E43" s="432">
        <f>'17-18 Adjustments Table 3'!B43</f>
        <v>23</v>
      </c>
      <c r="F43" s="238">
        <f t="shared" si="1"/>
        <v>2499.7455130434778</v>
      </c>
      <c r="G43" s="119"/>
    </row>
    <row r="44" spans="1:7">
      <c r="A44" s="238" t="str">
        <f>'17-18 Adjustments Table 3'!A44</f>
        <v xml:space="preserve">Deming </v>
      </c>
      <c r="B44" s="238">
        <f>'17-18RevenueForDisparityTable4'!N45</f>
        <v>49932682.730000004</v>
      </c>
      <c r="C44" s="238">
        <f>'17-18 Adjustments Table 3'!N44</f>
        <v>13512111.561999999</v>
      </c>
      <c r="D44" s="238">
        <f t="shared" si="0"/>
        <v>36420571.168000005</v>
      </c>
      <c r="E44" s="432">
        <f>'17-18 Adjustments Table 3'!B44</f>
        <v>5306.75</v>
      </c>
      <c r="F44" s="238">
        <f t="shared" si="1"/>
        <v>6863.0651845291386</v>
      </c>
      <c r="G44" s="119"/>
    </row>
    <row r="45" spans="1:7">
      <c r="A45" s="238" t="str">
        <f>'17-18 Adjustments Table 3'!A45</f>
        <v>Des Moines</v>
      </c>
      <c r="B45" s="238">
        <f>'17-18RevenueForDisparityTable4'!N46</f>
        <v>2111194.73</v>
      </c>
      <c r="C45" s="238">
        <f>'17-18 Adjustments Table 3'!N45</f>
        <v>1058384.1584000001</v>
      </c>
      <c r="D45" s="238">
        <f t="shared" si="0"/>
        <v>1052810.5715999999</v>
      </c>
      <c r="E45" s="432">
        <f>'17-18 Adjustments Table 3'!B45</f>
        <v>97</v>
      </c>
      <c r="F45" s="238">
        <f t="shared" si="1"/>
        <v>10853.717232989689</v>
      </c>
      <c r="G45" s="119"/>
    </row>
    <row r="46" spans="1:7">
      <c r="A46" s="238" t="str">
        <f>'17-18 Adjustments Table 3'!A46</f>
        <v>Dexter</v>
      </c>
      <c r="B46" s="238">
        <f>'17-18RevenueForDisparityTable4'!N47</f>
        <v>9452635.8199999984</v>
      </c>
      <c r="C46" s="238">
        <f>'17-18 Adjustments Table 3'!N46</f>
        <v>2869375.7420000006</v>
      </c>
      <c r="D46" s="238">
        <f t="shared" si="0"/>
        <v>6583260.0779999979</v>
      </c>
      <c r="E46" s="432">
        <f>'17-18 Adjustments Table 3'!B46</f>
        <v>979.75</v>
      </c>
      <c r="F46" s="238">
        <f t="shared" si="1"/>
        <v>6719.3264383771348</v>
      </c>
      <c r="G46" s="119"/>
    </row>
    <row r="47" spans="1:7">
      <c r="A47" s="238" t="str">
        <f>'17-18 Adjustments Table 3'!A47</f>
        <v>Dora</v>
      </c>
      <c r="B47" s="238">
        <f>'17-18RevenueForDisparityTable4'!N48</f>
        <v>3266507.5500000003</v>
      </c>
      <c r="C47" s="238">
        <f>'17-18 Adjustments Table 3'!N47</f>
        <v>1298710.5048</v>
      </c>
      <c r="D47" s="238">
        <f t="shared" si="0"/>
        <v>1967797.0452000003</v>
      </c>
      <c r="E47" s="432">
        <f>'17-18 Adjustments Table 3'!B47</f>
        <v>243.75</v>
      </c>
      <c r="F47" s="238">
        <f t="shared" si="1"/>
        <v>8073.0135187692322</v>
      </c>
      <c r="G47" s="119"/>
    </row>
    <row r="48" spans="1:7">
      <c r="A48" s="238" t="str">
        <f>'17-18 Adjustments Table 3'!A48</f>
        <v>Dream Dine'*</v>
      </c>
      <c r="B48" s="238">
        <f>'17-18RevenueForDisparityTable4'!N49</f>
        <v>346131.54</v>
      </c>
      <c r="C48" s="238">
        <f>'17-18 Adjustments Table 3'!N48</f>
        <v>110047.0284</v>
      </c>
      <c r="D48" s="238">
        <f t="shared" si="0"/>
        <v>236084.51159999997</v>
      </c>
      <c r="E48" s="432">
        <f>'17-18 Adjustments Table 3'!B48</f>
        <v>23.5</v>
      </c>
      <c r="F48" s="238">
        <f t="shared" si="1"/>
        <v>10046.149429787232</v>
      </c>
      <c r="G48" s="119"/>
    </row>
    <row r="49" spans="1:7">
      <c r="A49" s="238" t="str">
        <f>'17-18 Adjustments Table 3'!A49</f>
        <v>Dulce</v>
      </c>
      <c r="B49" s="238">
        <f>'17-18RevenueForDisparityTable4'!N50</f>
        <v>7323883.5</v>
      </c>
      <c r="C49" s="238">
        <f>'17-18 Adjustments Table 3'!N49</f>
        <v>2904782.2488000002</v>
      </c>
      <c r="D49" s="238">
        <f t="shared" si="0"/>
        <v>4419101.2511999998</v>
      </c>
      <c r="E49" s="432">
        <f>'17-18 Adjustments Table 3'!B49</f>
        <v>682</v>
      </c>
      <c r="F49" s="238">
        <f t="shared" si="1"/>
        <v>6479.6206029325513</v>
      </c>
      <c r="G49" s="119"/>
    </row>
    <row r="50" spans="1:7">
      <c r="A50" s="238" t="str">
        <f>'17-18 Adjustments Table 3'!A50</f>
        <v>Elida</v>
      </c>
      <c r="B50" s="238">
        <f>'17-18RevenueForDisparityTable4'!N51</f>
        <v>2571691.91</v>
      </c>
      <c r="C50" s="238">
        <f>'17-18 Adjustments Table 3'!N50</f>
        <v>1198536.8008000001</v>
      </c>
      <c r="D50" s="238">
        <f t="shared" si="0"/>
        <v>1373155.1092000001</v>
      </c>
      <c r="E50" s="432">
        <f>'17-18 Adjustments Table 3'!B50</f>
        <v>122.75</v>
      </c>
      <c r="F50" s="238">
        <f t="shared" si="1"/>
        <v>11186.599667617109</v>
      </c>
      <c r="G50" s="119"/>
    </row>
    <row r="51" spans="1:7">
      <c r="A51" s="238" t="str">
        <f>'17-18 Adjustments Table 3'!A51</f>
        <v>Espanola</v>
      </c>
      <c r="B51" s="238">
        <f>'17-18RevenueForDisparityTable4'!N52</f>
        <v>34622081.770499997</v>
      </c>
      <c r="C51" s="238">
        <f>'17-18 Adjustments Table 3'!N51</f>
        <v>9147740.0044000018</v>
      </c>
      <c r="D51" s="238">
        <f t="shared" si="0"/>
        <v>25474341.766099997</v>
      </c>
      <c r="E51" s="432">
        <f>'17-18 Adjustments Table 3'!B51</f>
        <v>3626.25</v>
      </c>
      <c r="F51" s="238">
        <f t="shared" si="1"/>
        <v>7024.9822174698375</v>
      </c>
      <c r="G51" s="119"/>
    </row>
    <row r="52" spans="1:7">
      <c r="A52" s="238" t="str">
        <f>'17-18 Adjustments Table 3'!A52</f>
        <v>Estancia</v>
      </c>
      <c r="B52" s="238">
        <f>'17-18RevenueForDisparityTable4'!N53</f>
        <v>7577449.21</v>
      </c>
      <c r="C52" s="238">
        <f>'17-18 Adjustments Table 3'!N52</f>
        <v>3329787.9139999999</v>
      </c>
      <c r="D52" s="238">
        <f t="shared" si="0"/>
        <v>4247661.2960000001</v>
      </c>
      <c r="E52" s="432">
        <f>'17-18 Adjustments Table 3'!B52</f>
        <v>622.75</v>
      </c>
      <c r="F52" s="238">
        <f t="shared" si="1"/>
        <v>6820.8130004014456</v>
      </c>
      <c r="G52" s="119"/>
    </row>
    <row r="53" spans="1:7">
      <c r="A53" s="238" t="str">
        <f>'17-18 Adjustments Table 3'!A53</f>
        <v>Estancia Valley Classical Academy</v>
      </c>
      <c r="B53" s="238">
        <f>'17-18RevenueForDisparityTable4'!N54</f>
        <v>3156754.8</v>
      </c>
      <c r="C53" s="238">
        <f>'17-18 Adjustments Table 3'!N53</f>
        <v>787911.04200000002</v>
      </c>
      <c r="D53" s="238">
        <f t="shared" si="0"/>
        <v>2368843.7579999999</v>
      </c>
      <c r="E53" s="432">
        <f>'17-18 Adjustments Table 3'!B53</f>
        <v>450.5</v>
      </c>
      <c r="F53" s="238">
        <f t="shared" si="1"/>
        <v>5258.2547347391783</v>
      </c>
      <c r="G53" s="119"/>
    </row>
    <row r="54" spans="1:7">
      <c r="A54" s="238" t="str">
        <f>'17-18 Adjustments Table 3'!A54</f>
        <v>Eunice</v>
      </c>
      <c r="B54" s="238">
        <f>'17-18RevenueForDisparityTable4'!N55</f>
        <v>11643193.640000001</v>
      </c>
      <c r="C54" s="238">
        <f>'17-18 Adjustments Table 3'!N54</f>
        <v>2471471.3027999997</v>
      </c>
      <c r="D54" s="238">
        <f t="shared" si="0"/>
        <v>9171722.3372000009</v>
      </c>
      <c r="E54" s="432">
        <f>'17-18 Adjustments Table 3'!B54</f>
        <v>757.5</v>
      </c>
      <c r="F54" s="238">
        <f t="shared" si="1"/>
        <v>12107.884273531354</v>
      </c>
      <c r="G54" s="119"/>
    </row>
    <row r="55" spans="1:7">
      <c r="A55" s="238" t="str">
        <f>'17-18 Adjustments Table 3'!A55</f>
        <v xml:space="preserve">Explore Academy </v>
      </c>
      <c r="B55" s="238">
        <f>'17-18RevenueForDisparityTable4'!N56</f>
        <v>2715024.9</v>
      </c>
      <c r="C55" s="238">
        <f>'17-18 Adjustments Table 3'!N55</f>
        <v>1416721.2191999999</v>
      </c>
      <c r="D55" s="238">
        <f t="shared" si="0"/>
        <v>1298303.6808</v>
      </c>
      <c r="E55" s="432">
        <f>'17-18 Adjustments Table 3'!B55</f>
        <v>182</v>
      </c>
      <c r="F55" s="238">
        <f t="shared" si="1"/>
        <v>7133.5367076923076</v>
      </c>
      <c r="G55" s="119"/>
    </row>
    <row r="56" spans="1:7">
      <c r="A56" s="238" t="str">
        <f>'17-18 Adjustments Table 3'!A56</f>
        <v>Farmington</v>
      </c>
      <c r="B56" s="238">
        <f>'17-18RevenueForDisparityTable4'!N57</f>
        <v>86492415.859999999</v>
      </c>
      <c r="C56" s="238">
        <f>'17-18 Adjustments Table 3'!N56</f>
        <v>20170016.4564</v>
      </c>
      <c r="D56" s="238">
        <f t="shared" si="0"/>
        <v>66322399.4036</v>
      </c>
      <c r="E56" s="432">
        <f>'17-18 Adjustments Table 3'!B56</f>
        <v>11328.75</v>
      </c>
      <c r="F56" s="238">
        <f t="shared" si="1"/>
        <v>5854.3439835462868</v>
      </c>
      <c r="G56" s="119"/>
    </row>
    <row r="57" spans="1:7">
      <c r="A57" s="238" t="str">
        <f>'17-18 Adjustments Table 3'!A57</f>
        <v>Floyd</v>
      </c>
      <c r="B57" s="238">
        <f>'17-18RevenueForDisparityTable4'!N58</f>
        <v>2886815.32</v>
      </c>
      <c r="C57" s="238">
        <f>'17-18 Adjustments Table 3'!N57</f>
        <v>1320461.4508000002</v>
      </c>
      <c r="D57" s="238">
        <f t="shared" si="0"/>
        <v>1566353.8691999996</v>
      </c>
      <c r="E57" s="432">
        <f>'17-18 Adjustments Table 3'!B57</f>
        <v>208.5</v>
      </c>
      <c r="F57" s="238">
        <f t="shared" si="1"/>
        <v>7512.4885812949624</v>
      </c>
      <c r="G57" s="119"/>
    </row>
    <row r="58" spans="1:7">
      <c r="A58" s="238" t="str">
        <f>'17-18 Adjustments Table 3'!A58</f>
        <v>Fort Sumner</v>
      </c>
      <c r="B58" s="238">
        <f>'17-18RevenueForDisparityTable4'!N59</f>
        <v>4214679.0860000001</v>
      </c>
      <c r="C58" s="238">
        <f>'17-18 Adjustments Table 3'!N58</f>
        <v>1615595.2424000001</v>
      </c>
      <c r="D58" s="238">
        <f t="shared" si="0"/>
        <v>2599083.8436000003</v>
      </c>
      <c r="E58" s="432">
        <f>'17-18 Adjustments Table 3'!B58</f>
        <v>292.75</v>
      </c>
      <c r="F58" s="238">
        <f t="shared" si="1"/>
        <v>8878.1685520068331</v>
      </c>
      <c r="G58" s="119"/>
    </row>
    <row r="59" spans="1:7">
      <c r="A59" s="238" t="str">
        <f>'17-18 Adjustments Table 3'!A59</f>
        <v>Gadsden</v>
      </c>
      <c r="B59" s="238">
        <f>'17-18RevenueForDisparityTable4'!N60</f>
        <v>121110856.494</v>
      </c>
      <c r="C59" s="238">
        <f>'17-18 Adjustments Table 3'!N59</f>
        <v>34854082.158800006</v>
      </c>
      <c r="D59" s="238">
        <f t="shared" si="0"/>
        <v>86256774.335199997</v>
      </c>
      <c r="E59" s="432">
        <f>'17-18 Adjustments Table 3'!B59</f>
        <v>13319.5</v>
      </c>
      <c r="F59" s="238">
        <f t="shared" si="1"/>
        <v>6475.9769011749686</v>
      </c>
      <c r="G59" s="119"/>
    </row>
    <row r="60" spans="1:7">
      <c r="A60" s="238" t="str">
        <f>'17-18 Adjustments Table 3'!A60</f>
        <v>Gallup</v>
      </c>
      <c r="B60" s="238">
        <f>'17-18RevenueForDisparityTable4'!N61</f>
        <v>104679332.664</v>
      </c>
      <c r="C60" s="238">
        <f>'17-18 Adjustments Table 3'!N60</f>
        <v>31499238.472000003</v>
      </c>
      <c r="D60" s="238">
        <f t="shared" si="0"/>
        <v>73180094.192000002</v>
      </c>
      <c r="E60" s="432">
        <f>'17-18 Adjustments Table 3'!B60</f>
        <v>11093.5</v>
      </c>
      <c r="F60" s="238">
        <f t="shared" si="1"/>
        <v>6596.6641900211835</v>
      </c>
      <c r="G60" s="119"/>
    </row>
    <row r="61" spans="1:7">
      <c r="A61" s="238" t="str">
        <f>'17-18 Adjustments Table 3'!A61</f>
        <v>Gilbert L. Sena Charter School*</v>
      </c>
      <c r="B61" s="238">
        <f>'17-18RevenueForDisparityTable4'!N62</f>
        <v>1927861.0699999998</v>
      </c>
      <c r="C61" s="238">
        <f>'17-18 Adjustments Table 3'!N61</f>
        <v>881347.50880000007</v>
      </c>
      <c r="D61" s="238">
        <f t="shared" si="0"/>
        <v>1046513.5611999998</v>
      </c>
      <c r="E61" s="432">
        <f>'17-18 Adjustments Table 3'!B61</f>
        <v>167</v>
      </c>
      <c r="F61" s="238">
        <f t="shared" si="1"/>
        <v>6266.5482706586808</v>
      </c>
      <c r="G61" s="119"/>
    </row>
    <row r="62" spans="1:7">
      <c r="A62" s="238" t="str">
        <f>'17-18 Adjustments Table 3'!A62</f>
        <v>Grady</v>
      </c>
      <c r="B62" s="238">
        <f>'17-18RevenueForDisparityTable4'!N63</f>
        <v>2319436.3000000003</v>
      </c>
      <c r="C62" s="238">
        <f>'17-18 Adjustments Table 3'!N62</f>
        <v>1095165.2756000003</v>
      </c>
      <c r="D62" s="238">
        <f t="shared" si="0"/>
        <v>1224271.0244</v>
      </c>
      <c r="E62" s="432">
        <f>'17-18 Adjustments Table 3'!B62</f>
        <v>130.25</v>
      </c>
      <c r="F62" s="238">
        <f t="shared" si="1"/>
        <v>9399.3936614203449</v>
      </c>
      <c r="G62" s="119"/>
    </row>
    <row r="63" spans="1:7">
      <c r="A63" s="238" t="str">
        <f>'17-18 Adjustments Table 3'!A63</f>
        <v>Grants/Cibola</v>
      </c>
      <c r="B63" s="238">
        <f>'17-18RevenueForDisparityTable4'!N64</f>
        <v>31749734.184999999</v>
      </c>
      <c r="C63" s="238">
        <f>'17-18 Adjustments Table 3'!N63</f>
        <v>8678631.569600001</v>
      </c>
      <c r="D63" s="238">
        <f t="shared" si="0"/>
        <v>23071102.615399998</v>
      </c>
      <c r="E63" s="432">
        <f>'17-18 Adjustments Table 3'!B63</f>
        <v>3649</v>
      </c>
      <c r="F63" s="238">
        <f t="shared" si="1"/>
        <v>6322.5822459303909</v>
      </c>
      <c r="G63" s="119"/>
    </row>
    <row r="64" spans="1:7">
      <c r="A64" s="238" t="str">
        <f>'17-18 Adjustments Table 3'!A64</f>
        <v>Hagerman</v>
      </c>
      <c r="B64" s="238">
        <f>'17-18RevenueForDisparityTable4'!N65</f>
        <v>5205098.3600000003</v>
      </c>
      <c r="C64" s="238">
        <f>'17-18 Adjustments Table 3'!N64</f>
        <v>2129250.9316000002</v>
      </c>
      <c r="D64" s="238">
        <f t="shared" si="0"/>
        <v>3075847.4284000001</v>
      </c>
      <c r="E64" s="432">
        <f>'17-18 Adjustments Table 3'!B64</f>
        <v>414.5</v>
      </c>
      <c r="F64" s="238">
        <f t="shared" si="1"/>
        <v>7420.6210576598314</v>
      </c>
      <c r="G64" s="119"/>
    </row>
    <row r="65" spans="1:7">
      <c r="A65" s="238" t="str">
        <f>'17-18 Adjustments Table 3'!A65</f>
        <v>Hatch</v>
      </c>
      <c r="B65" s="238">
        <f>'17-18RevenueForDisparityTable4'!N66</f>
        <v>11410687.309999999</v>
      </c>
      <c r="C65" s="238">
        <f>'17-18 Adjustments Table 3'!N65</f>
        <v>3648911.5380000002</v>
      </c>
      <c r="D65" s="238">
        <f t="shared" si="0"/>
        <v>7761775.771999998</v>
      </c>
      <c r="E65" s="432">
        <f>'17-18 Adjustments Table 3'!B65</f>
        <v>1259.5</v>
      </c>
      <c r="F65" s="238">
        <f t="shared" si="1"/>
        <v>6162.5849718142108</v>
      </c>
      <c r="G65" s="119"/>
    </row>
    <row r="66" spans="1:7">
      <c r="A66" s="238" t="str">
        <f>'17-18 Adjustments Table 3'!A66</f>
        <v xml:space="preserve">Health Leadership High School* </v>
      </c>
      <c r="B66" s="238">
        <f>'17-18RevenueForDisparityTable4'!N67</f>
        <v>2248374.27</v>
      </c>
      <c r="C66" s="238">
        <f>'17-18 Adjustments Table 3'!N66</f>
        <v>894077.05960000015</v>
      </c>
      <c r="D66" s="238">
        <f t="shared" si="0"/>
        <v>1354297.2103999997</v>
      </c>
      <c r="E66" s="432">
        <f>'17-18 Adjustments Table 3'!B66</f>
        <v>195.5</v>
      </c>
      <c r="F66" s="238">
        <f t="shared" si="1"/>
        <v>6927.3514598465463</v>
      </c>
      <c r="G66" s="119"/>
    </row>
    <row r="67" spans="1:7">
      <c r="A67" s="238" t="str">
        <f>'17-18 Adjustments Table 3'!A67</f>
        <v>Hobbs</v>
      </c>
      <c r="B67" s="238">
        <f>'17-18RevenueForDisparityTable4'!N68</f>
        <v>75334802.649999991</v>
      </c>
      <c r="C67" s="238">
        <f>'17-18 Adjustments Table 3'!N67</f>
        <v>18533468.694400001</v>
      </c>
      <c r="D67" s="238">
        <f t="shared" si="0"/>
        <v>56801333.955599993</v>
      </c>
      <c r="E67" s="432">
        <f>'17-18 Adjustments Table 3'!B67</f>
        <v>9565</v>
      </c>
      <c r="F67" s="238">
        <f t="shared" si="1"/>
        <v>5938.456242090956</v>
      </c>
      <c r="G67" s="119"/>
    </row>
    <row r="68" spans="1:7">
      <c r="A68" s="238" t="str">
        <f>'17-18 Adjustments Table 3'!A68</f>
        <v>Hondo Valley</v>
      </c>
      <c r="B68" s="238">
        <f>'17-18RevenueForDisparityTable4'!N69</f>
        <v>2528061.96</v>
      </c>
      <c r="C68" s="238">
        <f>'17-18 Adjustments Table 3'!N68</f>
        <v>1196948.1792000001</v>
      </c>
      <c r="D68" s="238">
        <f t="shared" si="0"/>
        <v>1331113.7807999998</v>
      </c>
      <c r="E68" s="432">
        <f>'17-18 Adjustments Table 3'!B68</f>
        <v>133.5</v>
      </c>
      <c r="F68" s="238">
        <f t="shared" si="1"/>
        <v>9970.8897438202239</v>
      </c>
      <c r="G68" s="119"/>
    </row>
    <row r="69" spans="1:7">
      <c r="A69" s="238" t="str">
        <f>'17-18 Adjustments Table 3'!A69</f>
        <v xml:space="preserve">Horizon Academy West </v>
      </c>
      <c r="B69" s="238">
        <f>'17-18RevenueForDisparityTable4'!N70</f>
        <v>3123187.0700000003</v>
      </c>
      <c r="C69" s="238">
        <f>'17-18 Adjustments Table 3'!N69</f>
        <v>638136.12680000009</v>
      </c>
      <c r="D69" s="238">
        <f t="shared" si="0"/>
        <v>2485050.9432000001</v>
      </c>
      <c r="E69" s="432">
        <f>'17-18 Adjustments Table 3'!B69</f>
        <v>449.5</v>
      </c>
      <c r="F69" s="238">
        <f t="shared" si="1"/>
        <v>5528.478182869856</v>
      </c>
      <c r="G69" s="119"/>
    </row>
    <row r="70" spans="1:7">
      <c r="A70" s="238" t="str">
        <f>'17-18 Adjustments Table 3'!A70</f>
        <v>House</v>
      </c>
      <c r="B70" s="238">
        <f>'17-18RevenueForDisparityTable4'!N71</f>
        <v>2044370.1</v>
      </c>
      <c r="C70" s="238">
        <f>'17-18 Adjustments Table 3'!N70</f>
        <v>1146733.7435999999</v>
      </c>
      <c r="D70" s="238">
        <f t="shared" si="0"/>
        <v>897636.35640000016</v>
      </c>
      <c r="E70" s="432">
        <f>'17-18 Adjustments Table 3'!B70</f>
        <v>68</v>
      </c>
      <c r="F70" s="238">
        <f t="shared" si="1"/>
        <v>13200.534652941178</v>
      </c>
      <c r="G70" s="119"/>
    </row>
    <row r="71" spans="1:7">
      <c r="A71" s="238" t="str">
        <f>'17-18 Adjustments Table 3'!A71</f>
        <v xml:space="preserve">J. Paul Taylor </v>
      </c>
      <c r="B71" s="238">
        <f>'17-18RevenueForDisparityTable4'!N72</f>
        <v>1405305.31</v>
      </c>
      <c r="C71" s="238">
        <f>'17-18 Adjustments Table 3'!N71</f>
        <v>411251.33000000007</v>
      </c>
      <c r="D71" s="238">
        <f t="shared" si="0"/>
        <v>994053.98</v>
      </c>
      <c r="E71" s="432">
        <f>'17-18 Adjustments Table 3'!B71</f>
        <v>200</v>
      </c>
      <c r="F71" s="238">
        <f t="shared" si="1"/>
        <v>4970.2699000000002</v>
      </c>
      <c r="G71" s="119"/>
    </row>
    <row r="72" spans="1:7">
      <c r="A72" s="238" t="str">
        <f>'17-18 Adjustments Table 3'!A72</f>
        <v>Jal</v>
      </c>
      <c r="B72" s="238">
        <f>'17-18RevenueForDisparityTable4'!N73</f>
        <v>7940730.7400000002</v>
      </c>
      <c r="C72" s="238">
        <f>'17-18 Adjustments Table 3'!N72</f>
        <v>1927187.3184000002</v>
      </c>
      <c r="D72" s="238">
        <f t="shared" si="0"/>
        <v>6013543.4216</v>
      </c>
      <c r="E72" s="432">
        <f>'17-18 Adjustments Table 3'!B72</f>
        <v>445.5</v>
      </c>
      <c r="F72" s="238">
        <f t="shared" si="1"/>
        <v>13498.413965432099</v>
      </c>
      <c r="G72" s="119"/>
    </row>
    <row r="73" spans="1:7">
      <c r="A73" s="238" t="str">
        <f>'17-18 Adjustments Table 3'!A73</f>
        <v xml:space="preserve">Jemez Mountain </v>
      </c>
      <c r="B73" s="238">
        <f>'17-18RevenueForDisparityTable4'!N74</f>
        <v>4033671.0224999995</v>
      </c>
      <c r="C73" s="238">
        <f>'17-18 Adjustments Table 3'!N73</f>
        <v>1491287.6600000001</v>
      </c>
      <c r="D73" s="238">
        <f t="shared" si="0"/>
        <v>2542383.3624999993</v>
      </c>
      <c r="E73" s="432">
        <f>'17-18 Adjustments Table 3'!B73</f>
        <v>250</v>
      </c>
      <c r="F73" s="238">
        <f t="shared" si="1"/>
        <v>10169.533449999997</v>
      </c>
      <c r="G73" s="119"/>
    </row>
    <row r="74" spans="1:7">
      <c r="A74" s="238" t="str">
        <f>'17-18 Adjustments Table 3'!A74</f>
        <v xml:space="preserve">Jemez Valley </v>
      </c>
      <c r="B74" s="238">
        <f>'17-18RevenueForDisparityTable4'!N75</f>
        <v>5074013.7875000006</v>
      </c>
      <c r="C74" s="238">
        <f>'17-18 Adjustments Table 3'!N74</f>
        <v>2050651.2028000001</v>
      </c>
      <c r="D74" s="238">
        <f t="shared" ref="D74:D137" si="2">B74-C74</f>
        <v>3023362.5847000005</v>
      </c>
      <c r="E74" s="432">
        <f>'17-18 Adjustments Table 3'!B74</f>
        <v>384.75</v>
      </c>
      <c r="F74" s="238">
        <f t="shared" ref="F74:F137" si="3">D74/E74</f>
        <v>7857.9924228719956</v>
      </c>
      <c r="G74" s="119"/>
    </row>
    <row r="75" spans="1:7">
      <c r="A75" s="238" t="str">
        <f>'17-18 Adjustments Table 3'!A75</f>
        <v xml:space="preserve">La Academia Dolores Huerta </v>
      </c>
      <c r="B75" s="238">
        <f>'17-18RevenueForDisparityTable4'!N76</f>
        <v>1430669.94</v>
      </c>
      <c r="C75" s="238">
        <f>'17-18 Adjustments Table 3'!N75</f>
        <v>567948.68440000003</v>
      </c>
      <c r="D75" s="238">
        <f t="shared" si="2"/>
        <v>862721.25559999992</v>
      </c>
      <c r="E75" s="432">
        <f>'17-18 Adjustments Table 3'!B75</f>
        <v>168.5</v>
      </c>
      <c r="F75" s="238">
        <f t="shared" si="3"/>
        <v>5120.0074516320474</v>
      </c>
      <c r="G75" s="119"/>
    </row>
    <row r="76" spans="1:7">
      <c r="A76" s="238" t="str">
        <f>'17-18 Adjustments Table 3'!A76</f>
        <v>La Promesa Early Learning Center</v>
      </c>
      <c r="B76" s="238">
        <f>'17-18RevenueForDisparityTable4'!N77</f>
        <v>3506040</v>
      </c>
      <c r="C76" s="238">
        <f>'17-18 Adjustments Table 3'!N76</f>
        <v>973648.07000000007</v>
      </c>
      <c r="D76" s="238">
        <f t="shared" si="2"/>
        <v>2532391.9299999997</v>
      </c>
      <c r="E76" s="432">
        <f>'17-18 Adjustments Table 3'!B76</f>
        <v>377</v>
      </c>
      <c r="F76" s="238">
        <f t="shared" si="3"/>
        <v>6717.2199734748001</v>
      </c>
      <c r="G76" s="119"/>
    </row>
    <row r="77" spans="1:7">
      <c r="A77" s="238" t="str">
        <f>'17-18 Adjustments Table 3'!A77</f>
        <v>La Tierra Montessori School of the Arts &amp; Sciences</v>
      </c>
      <c r="B77" s="238">
        <f>'17-18RevenueForDisparityTable4'!N78</f>
        <v>1264071.9399999997</v>
      </c>
      <c r="C77" s="238">
        <f>'17-18 Adjustments Table 3'!N77</f>
        <v>485500.86960000003</v>
      </c>
      <c r="D77" s="238">
        <f t="shared" si="2"/>
        <v>778571.07039999962</v>
      </c>
      <c r="E77" s="432">
        <f>'17-18 Adjustments Table 3'!B77</f>
        <v>117</v>
      </c>
      <c r="F77" s="238">
        <f t="shared" si="3"/>
        <v>6654.4535931623896</v>
      </c>
      <c r="G77" s="119"/>
    </row>
    <row r="78" spans="1:7">
      <c r="A78" s="238" t="str">
        <f>'17-18 Adjustments Table 3'!A78</f>
        <v>Lake Arthur</v>
      </c>
      <c r="B78" s="238">
        <f>'17-18RevenueForDisparityTable4'!N79</f>
        <v>1952720.91</v>
      </c>
      <c r="C78" s="238">
        <f>'17-18 Adjustments Table 3'!N78</f>
        <v>1242824.7724000001</v>
      </c>
      <c r="D78" s="238">
        <f t="shared" si="2"/>
        <v>709896.13759999978</v>
      </c>
      <c r="E78" s="432">
        <f>'17-18 Adjustments Table 3'!B78</f>
        <v>93</v>
      </c>
      <c r="F78" s="238">
        <f t="shared" si="3"/>
        <v>7633.2918021505357</v>
      </c>
      <c r="G78" s="119"/>
    </row>
    <row r="79" spans="1:7">
      <c r="A79" s="238" t="str">
        <f>'17-18 Adjustments Table 3'!A79</f>
        <v>Las Cruces</v>
      </c>
      <c r="B79" s="238">
        <f>'17-18RevenueForDisparityTable4'!N80</f>
        <v>206253278.956</v>
      </c>
      <c r="C79" s="238">
        <f>'17-18 Adjustments Table 3'!N79</f>
        <v>53476456.044400007</v>
      </c>
      <c r="D79" s="238">
        <f t="shared" si="2"/>
        <v>152776822.91159999</v>
      </c>
      <c r="E79" s="432">
        <f>'17-18 Adjustments Table 3'!B79</f>
        <v>24234.25</v>
      </c>
      <c r="F79" s="238">
        <f t="shared" si="3"/>
        <v>6304.1696323013912</v>
      </c>
      <c r="G79" s="119"/>
    </row>
    <row r="80" spans="1:7">
      <c r="A80" s="238" t="str">
        <f>'17-18 Adjustments Table 3'!A80</f>
        <v xml:space="preserve">Las Montañas Charter School </v>
      </c>
      <c r="B80" s="238">
        <f>'17-18RevenueForDisparityTable4'!N81</f>
        <v>1837830.7199999997</v>
      </c>
      <c r="C80" s="238">
        <f>'17-18 Adjustments Table 3'!N80</f>
        <v>804110.04360000009</v>
      </c>
      <c r="D80" s="238">
        <f t="shared" si="2"/>
        <v>1033720.6763999996</v>
      </c>
      <c r="E80" s="432">
        <f>'17-18 Adjustments Table 3'!B80</f>
        <v>158</v>
      </c>
      <c r="F80" s="238">
        <f t="shared" si="3"/>
        <v>6542.5359265822763</v>
      </c>
      <c r="G80" s="119"/>
    </row>
    <row r="81" spans="1:7">
      <c r="A81" s="238" t="str">
        <f>'17-18 Adjustments Table 3'!A81</f>
        <v>Las Vegas City</v>
      </c>
      <c r="B81" s="238">
        <f>'17-18RevenueForDisparityTable4'!N82</f>
        <v>15622099.380000001</v>
      </c>
      <c r="C81" s="238">
        <f>'17-18 Adjustments Table 3'!N81</f>
        <v>4494272.2404000005</v>
      </c>
      <c r="D81" s="238">
        <f t="shared" si="2"/>
        <v>11127827.139600001</v>
      </c>
      <c r="E81" s="432">
        <f>'17-18 Adjustments Table 3'!B81</f>
        <v>1584.5</v>
      </c>
      <c r="F81" s="238">
        <f t="shared" si="3"/>
        <v>7022.9265633322821</v>
      </c>
      <c r="G81" s="119"/>
    </row>
    <row r="82" spans="1:7">
      <c r="A82" s="238" t="str">
        <f>'17-18 Adjustments Table 3'!A82</f>
        <v>Logan</v>
      </c>
      <c r="B82" s="238">
        <f>'17-18RevenueForDisparityTable4'!N83</f>
        <v>3863003.7600000002</v>
      </c>
      <c r="C82" s="238">
        <f>'17-18 Adjustments Table 3'!N82</f>
        <v>1424121.068</v>
      </c>
      <c r="D82" s="238">
        <f t="shared" si="2"/>
        <v>2438882.6920000003</v>
      </c>
      <c r="E82" s="432">
        <f>'17-18 Adjustments Table 3'!B82</f>
        <v>320.5</v>
      </c>
      <c r="F82" s="238">
        <f t="shared" si="3"/>
        <v>7609.6183837753515</v>
      </c>
      <c r="G82" s="119"/>
    </row>
    <row r="83" spans="1:7">
      <c r="A83" s="238" t="str">
        <f>'17-18 Adjustments Table 3'!A83</f>
        <v>Lordsburg</v>
      </c>
      <c r="B83" s="238">
        <f>'17-18RevenueForDisparityTable4'!N84</f>
        <v>5908934.8199999994</v>
      </c>
      <c r="C83" s="238">
        <f>'17-18 Adjustments Table 3'!N83</f>
        <v>2296068.5464000003</v>
      </c>
      <c r="D83" s="238">
        <f t="shared" si="2"/>
        <v>3612866.273599999</v>
      </c>
      <c r="E83" s="432">
        <f>'17-18 Adjustments Table 3'!B83</f>
        <v>483.25</v>
      </c>
      <c r="F83" s="238">
        <f t="shared" si="3"/>
        <v>7476.1847358510067</v>
      </c>
      <c r="G83" s="119"/>
    </row>
    <row r="84" spans="1:7">
      <c r="A84" s="238" t="str">
        <f>'17-18 Adjustments Table 3'!A84</f>
        <v>Los Alamos</v>
      </c>
      <c r="B84" s="238">
        <f>'17-18RevenueForDisparityTable4'!N85</f>
        <v>38708714.390000001</v>
      </c>
      <c r="C84" s="238">
        <f>'17-18 Adjustments Table 3'!N84</f>
        <v>6913565.9664000012</v>
      </c>
      <c r="D84" s="238">
        <f t="shared" si="2"/>
        <v>31795148.423599999</v>
      </c>
      <c r="E84" s="432">
        <f>'17-18 Adjustments Table 3'!B84</f>
        <v>3646.25</v>
      </c>
      <c r="F84" s="238">
        <f t="shared" si="3"/>
        <v>8719.9584295097702</v>
      </c>
      <c r="G84" s="119"/>
    </row>
    <row r="85" spans="1:7">
      <c r="A85" s="238" t="str">
        <f>'17-18 Adjustments Table 3'!A85</f>
        <v>Los Lunas</v>
      </c>
      <c r="B85" s="238">
        <f>'17-18RevenueForDisparityTable4'!N86</f>
        <v>66923005.536499999</v>
      </c>
      <c r="C85" s="238">
        <f>'17-18 Adjustments Table 3'!N85</f>
        <v>13969828.016000003</v>
      </c>
      <c r="D85" s="238">
        <f t="shared" si="2"/>
        <v>52953177.520499997</v>
      </c>
      <c r="E85" s="432">
        <f>'17-18 Adjustments Table 3'!B85</f>
        <v>8258.25</v>
      </c>
      <c r="F85" s="238">
        <f t="shared" si="3"/>
        <v>6412.1548173644533</v>
      </c>
      <c r="G85" s="119"/>
    </row>
    <row r="86" spans="1:7">
      <c r="A86" s="238" t="str">
        <f>'17-18 Adjustments Table 3'!A86</f>
        <v>Loving</v>
      </c>
      <c r="B86" s="238">
        <f>'17-18RevenueForDisparityTable4'!N87</f>
        <v>6059033.5999999996</v>
      </c>
      <c r="C86" s="238">
        <f>'17-18 Adjustments Table 3'!N86</f>
        <v>2243582.2996</v>
      </c>
      <c r="D86" s="238">
        <f t="shared" si="2"/>
        <v>3815451.3003999996</v>
      </c>
      <c r="E86" s="432">
        <f>'17-18 Adjustments Table 3'!B86</f>
        <v>533.25</v>
      </c>
      <c r="F86" s="238">
        <f t="shared" si="3"/>
        <v>7155.0891709329571</v>
      </c>
      <c r="G86" s="119"/>
    </row>
    <row r="87" spans="1:7">
      <c r="A87" s="238" t="str">
        <f>'17-18 Adjustments Table 3'!A87</f>
        <v>Lovington</v>
      </c>
      <c r="B87" s="238">
        <f>'17-18RevenueForDisparityTable4'!N88</f>
        <v>33320145.182</v>
      </c>
      <c r="C87" s="238">
        <f>'17-18 Adjustments Table 3'!N87</f>
        <v>10119935.2676</v>
      </c>
      <c r="D87" s="238">
        <f t="shared" si="2"/>
        <v>23200209.9144</v>
      </c>
      <c r="E87" s="432">
        <f>'17-18 Adjustments Table 3'!B87</f>
        <v>3597.75</v>
      </c>
      <c r="F87" s="238">
        <f t="shared" si="3"/>
        <v>6448.5330871794877</v>
      </c>
      <c r="G87" s="119"/>
    </row>
    <row r="88" spans="1:7">
      <c r="A88" s="238" t="str">
        <f>'17-18 Adjustments Table 3'!A88</f>
        <v>Magdalena</v>
      </c>
      <c r="B88" s="238">
        <f>'17-18RevenueForDisparityTable4'!N89</f>
        <v>4292438.2025000006</v>
      </c>
      <c r="C88" s="238">
        <f>'17-18 Adjustments Table 3'!N88</f>
        <v>1989682.7043999999</v>
      </c>
      <c r="D88" s="238">
        <f t="shared" si="2"/>
        <v>2302755.4981000004</v>
      </c>
      <c r="E88" s="432">
        <f>'17-18 Adjustments Table 3'!B88</f>
        <v>327</v>
      </c>
      <c r="F88" s="238">
        <f t="shared" si="3"/>
        <v>7042.0657434250779</v>
      </c>
      <c r="G88" s="119"/>
    </row>
    <row r="89" spans="1:7">
      <c r="A89" s="238" t="str">
        <f>'17-18 Adjustments Table 3'!A89</f>
        <v xml:space="preserve">MASTERS Program </v>
      </c>
      <c r="B89" s="238">
        <f>'17-18RevenueForDisparityTable4'!N90</f>
        <v>1949047.86</v>
      </c>
      <c r="C89" s="238">
        <f>'17-18 Adjustments Table 3'!N89</f>
        <v>739923.14600000007</v>
      </c>
      <c r="D89" s="238">
        <f t="shared" si="2"/>
        <v>1209124.7140000002</v>
      </c>
      <c r="E89" s="432">
        <f>'17-18 Adjustments Table 3'!B89</f>
        <v>204</v>
      </c>
      <c r="F89" s="238">
        <f t="shared" si="3"/>
        <v>5927.0819313725497</v>
      </c>
      <c r="G89" s="119"/>
    </row>
    <row r="90" spans="1:7">
      <c r="A90" s="238" t="str">
        <f>'17-18 Adjustments Table 3'!A90</f>
        <v>Maxwell</v>
      </c>
      <c r="B90" s="238">
        <f>'17-18RevenueForDisparityTable4'!N91</f>
        <v>2358154.2375000003</v>
      </c>
      <c r="C90" s="238">
        <f>'17-18 Adjustments Table 3'!N90</f>
        <v>1087872.4324</v>
      </c>
      <c r="D90" s="238">
        <f t="shared" si="2"/>
        <v>1270281.8051000002</v>
      </c>
      <c r="E90" s="432">
        <f>'17-18 Adjustments Table 3'!B90</f>
        <v>115.5</v>
      </c>
      <c r="F90" s="238">
        <f t="shared" si="3"/>
        <v>10998.110866666668</v>
      </c>
      <c r="G90" s="119"/>
    </row>
    <row r="91" spans="1:7">
      <c r="A91" s="238" t="str">
        <f>'17-18 Adjustments Table 3'!A91</f>
        <v xml:space="preserve">McCurdy Charter School </v>
      </c>
      <c r="B91" s="238">
        <f>'17-18RevenueForDisparityTable4'!N92</f>
        <v>3607618.5449999999</v>
      </c>
      <c r="C91" s="238">
        <f>'17-18 Adjustments Table 3'!N91</f>
        <v>948242.47120000003</v>
      </c>
      <c r="D91" s="238">
        <f t="shared" si="2"/>
        <v>2659376.0737999999</v>
      </c>
      <c r="E91" s="432">
        <f>'17-18 Adjustments Table 3'!B91</f>
        <v>527.5</v>
      </c>
      <c r="F91" s="238">
        <f t="shared" si="3"/>
        <v>5041.4712299526063</v>
      </c>
      <c r="G91" s="119"/>
    </row>
    <row r="92" spans="1:7">
      <c r="A92" s="238" t="str">
        <f>'17-18 Adjustments Table 3'!A92</f>
        <v xml:space="preserve">Media Arts Collaborative Charter School </v>
      </c>
      <c r="B92" s="238">
        <f>'17-18RevenueForDisparityTable4'!N93</f>
        <v>2366660.81</v>
      </c>
      <c r="C92" s="238">
        <f>'17-18 Adjustments Table 3'!N92</f>
        <v>1029315.6756000002</v>
      </c>
      <c r="D92" s="238">
        <f t="shared" si="2"/>
        <v>1337345.1343999999</v>
      </c>
      <c r="E92" s="432">
        <f>'17-18 Adjustments Table 3'!B92</f>
        <v>243</v>
      </c>
      <c r="F92" s="238">
        <f t="shared" si="3"/>
        <v>5503.4779193415634</v>
      </c>
      <c r="G92" s="119"/>
    </row>
    <row r="93" spans="1:7">
      <c r="A93" s="238" t="str">
        <f>'17-18 Adjustments Table 3'!A93</f>
        <v>Melrose</v>
      </c>
      <c r="B93" s="238">
        <f>'17-18RevenueForDisparityTable4'!N94</f>
        <v>2868230.11</v>
      </c>
      <c r="C93" s="238">
        <f>'17-18 Adjustments Table 3'!N93</f>
        <v>1312699.4292000001</v>
      </c>
      <c r="D93" s="238">
        <f t="shared" si="2"/>
        <v>1555530.6807999997</v>
      </c>
      <c r="E93" s="432">
        <f>'17-18 Adjustments Table 3'!B93</f>
        <v>210.75</v>
      </c>
      <c r="F93" s="238">
        <f t="shared" si="3"/>
        <v>7380.9284972716478</v>
      </c>
      <c r="G93" s="119"/>
    </row>
    <row r="94" spans="1:7">
      <c r="A94" s="238" t="str">
        <f>'17-18 Adjustments Table 3'!A94</f>
        <v>Mesa Vista</v>
      </c>
      <c r="B94" s="238">
        <f>'17-18RevenueForDisparityTable4'!N95</f>
        <v>3715384.23</v>
      </c>
      <c r="C94" s="238">
        <f>'17-18 Adjustments Table 3'!N94</f>
        <v>1644383.8644000001</v>
      </c>
      <c r="D94" s="238">
        <f t="shared" si="2"/>
        <v>2071000.3655999999</v>
      </c>
      <c r="E94" s="432">
        <f>'17-18 Adjustments Table 3'!B94</f>
        <v>245</v>
      </c>
      <c r="F94" s="238">
        <f t="shared" si="3"/>
        <v>8453.0627167346938</v>
      </c>
      <c r="G94" s="119"/>
    </row>
    <row r="95" spans="1:7">
      <c r="A95" s="238" t="str">
        <f>'17-18 Adjustments Table 3'!A95</f>
        <v>Mission Achievement and Success</v>
      </c>
      <c r="B95" s="238">
        <f>'17-18RevenueForDisparityTable4'!N96</f>
        <v>6279428.9500000011</v>
      </c>
      <c r="C95" s="238">
        <f>'17-18 Adjustments Table 3'!N95</f>
        <v>2475730.9488000004</v>
      </c>
      <c r="D95" s="238">
        <f t="shared" si="2"/>
        <v>3803698.0012000008</v>
      </c>
      <c r="E95" s="432">
        <f>'17-18 Adjustments Table 3'!B95</f>
        <v>759</v>
      </c>
      <c r="F95" s="238">
        <f t="shared" si="3"/>
        <v>5011.4598171278003</v>
      </c>
      <c r="G95" s="119"/>
    </row>
    <row r="96" spans="1:7">
      <c r="A96" s="238" t="str">
        <f>'17-18 Adjustments Table 3'!A96</f>
        <v>Monte Del Sol Charter School</v>
      </c>
      <c r="B96" s="238">
        <f>'17-18RevenueForDisparityTable4'!N97</f>
        <v>3526396.1599999997</v>
      </c>
      <c r="C96" s="238">
        <f>'17-18 Adjustments Table 3'!N96</f>
        <v>1022677.2128000001</v>
      </c>
      <c r="D96" s="238">
        <f t="shared" si="2"/>
        <v>2503718.9471999994</v>
      </c>
      <c r="E96" s="432">
        <f>'17-18 Adjustments Table 3'!B96</f>
        <v>346</v>
      </c>
      <c r="F96" s="238">
        <f t="shared" si="3"/>
        <v>7236.1819283236973</v>
      </c>
      <c r="G96" s="119"/>
    </row>
    <row r="97" spans="1:7">
      <c r="A97" s="238" t="str">
        <f>'17-18 Adjustments Table 3'!A97</f>
        <v>Montessori Elementary School</v>
      </c>
      <c r="B97" s="238">
        <f>'17-18RevenueForDisparityTable4'!N98</f>
        <v>2870545.74</v>
      </c>
      <c r="C97" s="238">
        <f>'17-18 Adjustments Table 3'!N97</f>
        <v>493662.10440000001</v>
      </c>
      <c r="D97" s="238">
        <f t="shared" si="2"/>
        <v>2376883.6356000002</v>
      </c>
      <c r="E97" s="432">
        <f>'17-18 Adjustments Table 3'!B97</f>
        <v>420.5</v>
      </c>
      <c r="F97" s="238">
        <f t="shared" si="3"/>
        <v>5652.517563852557</v>
      </c>
      <c r="G97" s="119"/>
    </row>
    <row r="98" spans="1:7">
      <c r="A98" s="238" t="str">
        <f>'17-18 Adjustments Table 3'!A98</f>
        <v>Mora</v>
      </c>
      <c r="B98" s="238">
        <f>'17-18RevenueForDisparityTable4'!N99</f>
        <v>5273029.5699999994</v>
      </c>
      <c r="C98" s="238">
        <f>'17-18 Adjustments Table 3'!N98</f>
        <v>2044831.7444000004</v>
      </c>
      <c r="D98" s="238">
        <f t="shared" si="2"/>
        <v>3228197.8255999992</v>
      </c>
      <c r="E98" s="432">
        <f>'17-18 Adjustments Table 3'!B98</f>
        <v>412.5</v>
      </c>
      <c r="F98" s="238">
        <f t="shared" si="3"/>
        <v>7825.9341226666647</v>
      </c>
      <c r="G98" s="119"/>
    </row>
    <row r="99" spans="1:7">
      <c r="A99" s="238" t="str">
        <f>'17-18 Adjustments Table 3'!A99</f>
        <v>Moriarty</v>
      </c>
      <c r="B99" s="238">
        <f>'17-18RevenueForDisparityTable4'!N100</f>
        <v>21326672.609999996</v>
      </c>
      <c r="C99" s="238">
        <f>'17-18 Adjustments Table 3'!N99</f>
        <v>5441395.2684000013</v>
      </c>
      <c r="D99" s="238">
        <f t="shared" si="2"/>
        <v>15885277.341599993</v>
      </c>
      <c r="E99" s="432">
        <f>'17-18 Adjustments Table 3'!B99</f>
        <v>2479</v>
      </c>
      <c r="F99" s="238">
        <f t="shared" si="3"/>
        <v>6407.937612585717</v>
      </c>
      <c r="G99" s="119"/>
    </row>
    <row r="100" spans="1:7">
      <c r="A100" s="238" t="str">
        <f>'17-18 Adjustments Table 3'!A100</f>
        <v>Mosquero</v>
      </c>
      <c r="B100" s="238">
        <f>'17-18RevenueForDisparityTable4'!N101</f>
        <v>1836076.8800000001</v>
      </c>
      <c r="C100" s="238">
        <f>'17-18 Adjustments Table 3'!N100</f>
        <v>947662.17160000023</v>
      </c>
      <c r="D100" s="238">
        <f t="shared" si="2"/>
        <v>888414.70839999989</v>
      </c>
      <c r="E100" s="432">
        <f>'17-18 Adjustments Table 3'!B100</f>
        <v>44</v>
      </c>
      <c r="F100" s="238">
        <f t="shared" si="3"/>
        <v>20191.243372727269</v>
      </c>
      <c r="G100" s="119"/>
    </row>
    <row r="101" spans="1:7">
      <c r="A101" s="238" t="str">
        <f>'17-18 Adjustments Table 3'!A101</f>
        <v>Mountainair</v>
      </c>
      <c r="B101" s="238">
        <f>'17-18RevenueForDisparityTable4'!N102</f>
        <v>3342226.82</v>
      </c>
      <c r="C101" s="238">
        <f>'17-18 Adjustments Table 3'!N101</f>
        <v>1692565.1936000006</v>
      </c>
      <c r="D101" s="238">
        <f t="shared" si="2"/>
        <v>1649661.6263999993</v>
      </c>
      <c r="E101" s="432">
        <f>'17-18 Adjustments Table 3'!B101</f>
        <v>222</v>
      </c>
      <c r="F101" s="238">
        <f t="shared" si="3"/>
        <v>7430.9082270270237</v>
      </c>
      <c r="G101" s="119"/>
    </row>
    <row r="102" spans="1:7">
      <c r="A102" s="238" t="str">
        <f>'17-18 Adjustments Table 3'!A102</f>
        <v>New America School</v>
      </c>
      <c r="B102" s="238">
        <f>'17-18RevenueForDisparityTable4'!N103</f>
        <v>2556377.2099999995</v>
      </c>
      <c r="C102" s="238">
        <f>'17-18 Adjustments Table 3'!N102</f>
        <v>989406.70240000018</v>
      </c>
      <c r="D102" s="238">
        <f t="shared" si="2"/>
        <v>1566970.5075999992</v>
      </c>
      <c r="E102" s="432">
        <f>'17-18 Adjustments Table 3'!B102</f>
        <v>296</v>
      </c>
      <c r="F102" s="238">
        <f t="shared" si="3"/>
        <v>5293.8192824324296</v>
      </c>
      <c r="G102" s="119"/>
    </row>
    <row r="103" spans="1:7">
      <c r="A103" s="238" t="str">
        <f>'17-18 Adjustments Table 3'!A103</f>
        <v>New America School - Las Cruces</v>
      </c>
      <c r="B103" s="238">
        <f>'17-18RevenueForDisparityTable4'!N104</f>
        <v>2266540.33</v>
      </c>
      <c r="C103" s="238">
        <f>'17-18 Adjustments Table 3'!N103</f>
        <v>731037.56560000009</v>
      </c>
      <c r="D103" s="238">
        <f t="shared" si="2"/>
        <v>1535502.7644</v>
      </c>
      <c r="E103" s="432">
        <f>'17-18 Adjustments Table 3'!B103</f>
        <v>251.5</v>
      </c>
      <c r="F103" s="238">
        <f t="shared" si="3"/>
        <v>6105.3787848906559</v>
      </c>
      <c r="G103" s="119"/>
    </row>
    <row r="104" spans="1:7">
      <c r="A104" s="238" t="str">
        <f>'17-18 Adjustments Table 3'!A104</f>
        <v xml:space="preserve">New Mexico Connections Academy </v>
      </c>
      <c r="B104" s="238">
        <f>'17-18RevenueForDisparityTable4'!N105</f>
        <v>12348284.76</v>
      </c>
      <c r="C104" s="238">
        <f>'17-18 Adjustments Table 3'!N104</f>
        <v>4516809.2660000008</v>
      </c>
      <c r="D104" s="238">
        <f t="shared" si="2"/>
        <v>7831475.493999999</v>
      </c>
      <c r="E104" s="432">
        <f>'17-18 Adjustments Table 3'!B104</f>
        <v>1456</v>
      </c>
      <c r="F104" s="238">
        <f t="shared" si="3"/>
        <v>5378.7606414835154</v>
      </c>
      <c r="G104" s="119"/>
    </row>
    <row r="105" spans="1:7">
      <c r="A105" s="238" t="str">
        <f>'17-18 Adjustments Table 3'!A105</f>
        <v xml:space="preserve">New Mexico School for the Arts </v>
      </c>
      <c r="B105" s="238">
        <f>'17-18RevenueForDisparityTable4'!N106</f>
        <v>2348553.63</v>
      </c>
      <c r="C105" s="238">
        <f>'17-18 Adjustments Table 3'!N105</f>
        <v>788520.15080000006</v>
      </c>
      <c r="D105" s="238">
        <f t="shared" si="2"/>
        <v>1560033.4791999999</v>
      </c>
      <c r="E105" s="432">
        <f>'17-18 Adjustments Table 3'!B105</f>
        <v>218.5</v>
      </c>
      <c r="F105" s="238">
        <f t="shared" si="3"/>
        <v>7139.7413235697941</v>
      </c>
      <c r="G105" s="119"/>
    </row>
    <row r="106" spans="1:7">
      <c r="A106" s="238" t="str">
        <f>'17-18 Adjustments Table 3'!A106</f>
        <v xml:space="preserve">North Valley Academy </v>
      </c>
      <c r="B106" s="238">
        <f>'17-18RevenueForDisparityTable4'!N107</f>
        <v>3569513.14</v>
      </c>
      <c r="C106" s="238">
        <f>'17-18 Adjustments Table 3'!N106</f>
        <v>909975.62239999999</v>
      </c>
      <c r="D106" s="238">
        <f t="shared" si="2"/>
        <v>2659537.5175999999</v>
      </c>
      <c r="E106" s="432">
        <f>'17-18 Adjustments Table 3'!B106</f>
        <v>456.5</v>
      </c>
      <c r="F106" s="238">
        <f t="shared" si="3"/>
        <v>5825.931035268346</v>
      </c>
      <c r="G106" s="119"/>
    </row>
    <row r="107" spans="1:7">
      <c r="A107" s="238" t="str">
        <f>'17-18 Adjustments Table 3'!A107</f>
        <v>Pecos</v>
      </c>
      <c r="B107" s="238">
        <f>'17-18RevenueForDisparityTable4'!N108</f>
        <v>6600172.9300000006</v>
      </c>
      <c r="C107" s="238">
        <f>'17-18 Adjustments Table 3'!N107</f>
        <v>2459581.3344000005</v>
      </c>
      <c r="D107" s="238">
        <f t="shared" si="2"/>
        <v>4140591.5956000001</v>
      </c>
      <c r="E107" s="432">
        <f>'17-18 Adjustments Table 3'!B107</f>
        <v>595.75</v>
      </c>
      <c r="F107" s="238">
        <f t="shared" si="3"/>
        <v>6950.2166942509448</v>
      </c>
      <c r="G107" s="119"/>
    </row>
    <row r="108" spans="1:7">
      <c r="A108" s="238" t="str">
        <f>'17-18 Adjustments Table 3'!A108</f>
        <v>Penasco</v>
      </c>
      <c r="B108" s="238">
        <f>'17-18RevenueForDisparityTable4'!N109</f>
        <v>4114254.1875</v>
      </c>
      <c r="C108" s="238">
        <f>'17-18 Adjustments Table 3'!N108</f>
        <v>1815070.1432000003</v>
      </c>
      <c r="D108" s="238">
        <f t="shared" si="2"/>
        <v>2299184.0442999997</v>
      </c>
      <c r="E108" s="432">
        <f>'17-18 Adjustments Table 3'!B108</f>
        <v>334.75</v>
      </c>
      <c r="F108" s="238">
        <f t="shared" si="3"/>
        <v>6868.3615961165042</v>
      </c>
      <c r="G108" s="119"/>
    </row>
    <row r="109" spans="1:7">
      <c r="A109" s="238" t="str">
        <f>'17-18 Adjustments Table 3'!A109</f>
        <v>Pojoaque Valley</v>
      </c>
      <c r="B109" s="238">
        <f>'17-18RevenueForDisparityTable4'!N110</f>
        <v>16493452.684500001</v>
      </c>
      <c r="C109" s="238">
        <f>'17-18 Adjustments Table 3'!N109</f>
        <v>4236318.7792000007</v>
      </c>
      <c r="D109" s="238">
        <f t="shared" si="2"/>
        <v>12257133.905300001</v>
      </c>
      <c r="E109" s="432">
        <f>'17-18 Adjustments Table 3'!B109</f>
        <v>1913.5</v>
      </c>
      <c r="F109" s="238">
        <f t="shared" si="3"/>
        <v>6405.6095663966553</v>
      </c>
      <c r="G109" s="119"/>
    </row>
    <row r="110" spans="1:7">
      <c r="A110" s="238" t="str">
        <f>'17-18 Adjustments Table 3'!A110</f>
        <v>Portales</v>
      </c>
      <c r="B110" s="238">
        <f>'17-18RevenueForDisparityTable4'!N111</f>
        <v>23685172.225000001</v>
      </c>
      <c r="C110" s="238">
        <f>'17-18 Adjustments Table 3'!N110</f>
        <v>6948849.0052000005</v>
      </c>
      <c r="D110" s="238">
        <f t="shared" si="2"/>
        <v>16736323.219800001</v>
      </c>
      <c r="E110" s="432">
        <f>'17-18 Adjustments Table 3'!B110</f>
        <v>2710.25</v>
      </c>
      <c r="F110" s="238">
        <f t="shared" si="3"/>
        <v>6175.1953582879814</v>
      </c>
      <c r="G110" s="119"/>
    </row>
    <row r="111" spans="1:7">
      <c r="A111" s="238" t="str">
        <f>'17-18 Adjustments Table 3'!A111</f>
        <v>Quemado</v>
      </c>
      <c r="B111" s="238">
        <f>'17-18RevenueForDisparityTable4'!N112</f>
        <v>3407405.5</v>
      </c>
      <c r="C111" s="238">
        <f>'17-18 Adjustments Table 3'!N111</f>
        <v>1502346.2772000004</v>
      </c>
      <c r="D111" s="238">
        <f t="shared" si="2"/>
        <v>1905059.2227999996</v>
      </c>
      <c r="E111" s="432">
        <f>'17-18 Adjustments Table 3'!B111</f>
        <v>137.5</v>
      </c>
      <c r="F111" s="238">
        <f t="shared" si="3"/>
        <v>13854.97616581818</v>
      </c>
      <c r="G111" s="119"/>
    </row>
    <row r="112" spans="1:7">
      <c r="A112" s="238" t="str">
        <f>'17-18 Adjustments Table 3'!A112</f>
        <v>Questa</v>
      </c>
      <c r="B112" s="238">
        <f>'17-18RevenueForDisparityTable4'!N113</f>
        <v>5308248.1779999994</v>
      </c>
      <c r="C112" s="238">
        <f>'17-18 Adjustments Table 3'!N112</f>
        <v>2084016.3720000002</v>
      </c>
      <c r="D112" s="238">
        <f t="shared" si="2"/>
        <v>3224231.8059999989</v>
      </c>
      <c r="E112" s="432">
        <f>'17-18 Adjustments Table 3'!B112</f>
        <v>362.5</v>
      </c>
      <c r="F112" s="238">
        <f t="shared" si="3"/>
        <v>8894.432568275859</v>
      </c>
      <c r="G112" s="119"/>
    </row>
    <row r="113" spans="1:7">
      <c r="A113" s="238" t="str">
        <f>'17-18 Adjustments Table 3'!A113</f>
        <v>Raton</v>
      </c>
      <c r="B113" s="238">
        <f>'17-18RevenueForDisparityTable4'!N114</f>
        <v>8764579.1675000004</v>
      </c>
      <c r="C113" s="238">
        <f>'17-18 Adjustments Table 3'!N113</f>
        <v>2439740.0268000001</v>
      </c>
      <c r="D113" s="238">
        <f t="shared" si="2"/>
        <v>6324839.1407000003</v>
      </c>
      <c r="E113" s="432">
        <f>'17-18 Adjustments Table 3'!B113</f>
        <v>938.25</v>
      </c>
      <c r="F113" s="238">
        <f t="shared" si="3"/>
        <v>6741.1022016520119</v>
      </c>
      <c r="G113" s="119"/>
    </row>
    <row r="114" spans="1:7">
      <c r="A114" s="238" t="str">
        <f>'17-18 Adjustments Table 3'!A114</f>
        <v xml:space="preserve">Red River Valley Charter School </v>
      </c>
      <c r="B114" s="238">
        <f>'17-18RevenueForDisparityTable4'!N115</f>
        <v>824537.59999999998</v>
      </c>
      <c r="C114" s="238">
        <f>'17-18 Adjustments Table 3'!N114</f>
        <v>385722.26320000004</v>
      </c>
      <c r="D114" s="238">
        <f t="shared" si="2"/>
        <v>438815.33679999993</v>
      </c>
      <c r="E114" s="432">
        <f>'17-18 Adjustments Table 3'!B114</f>
        <v>76.5</v>
      </c>
      <c r="F114" s="238">
        <f t="shared" si="3"/>
        <v>5736.1481934640515</v>
      </c>
      <c r="G114" s="119"/>
    </row>
    <row r="115" spans="1:7">
      <c r="A115" s="238" t="str">
        <f>'17-18 Adjustments Table 3'!A115</f>
        <v>Reserve</v>
      </c>
      <c r="B115" s="238">
        <f>'17-18RevenueForDisparityTable4'!N116</f>
        <v>2708980.1799999997</v>
      </c>
      <c r="C115" s="238">
        <f>'17-18 Adjustments Table 3'!N115</f>
        <v>1256311.5936</v>
      </c>
      <c r="D115" s="238">
        <f t="shared" si="2"/>
        <v>1452668.5863999997</v>
      </c>
      <c r="E115" s="432">
        <f>'17-18 Adjustments Table 3'!B115</f>
        <v>130.75</v>
      </c>
      <c r="F115" s="238">
        <f t="shared" si="3"/>
        <v>11110.275995411088</v>
      </c>
      <c r="G115" s="119"/>
    </row>
    <row r="116" spans="1:7">
      <c r="A116" s="238" t="str">
        <f>'17-18 Adjustments Table 3'!A116</f>
        <v>Rio Rancho</v>
      </c>
      <c r="B116" s="238">
        <f>'17-18RevenueForDisparityTable4'!N117</f>
        <v>139137768.046</v>
      </c>
      <c r="C116" s="238">
        <f>'17-18 Adjustments Table 3'!N116</f>
        <v>34426442.509600006</v>
      </c>
      <c r="D116" s="238">
        <f t="shared" si="2"/>
        <v>104711325.53639999</v>
      </c>
      <c r="E116" s="432">
        <f>'17-18 Adjustments Table 3'!B116</f>
        <v>16928.25</v>
      </c>
      <c r="F116" s="238">
        <f t="shared" si="3"/>
        <v>6185.5965936467146</v>
      </c>
      <c r="G116" s="119"/>
    </row>
    <row r="117" spans="1:7">
      <c r="A117" s="238" t="str">
        <f>'17-18 Adjustments Table 3'!A117</f>
        <v xml:space="preserve">Roots and Wings Community School </v>
      </c>
      <c r="B117" s="238">
        <f>'17-18RevenueForDisparityTable4'!N118</f>
        <v>526157.61</v>
      </c>
      <c r="C117" s="238">
        <f>'17-18 Adjustments Table 3'!N117</f>
        <v>239733.7</v>
      </c>
      <c r="D117" s="238">
        <f t="shared" si="2"/>
        <v>286423.90999999997</v>
      </c>
      <c r="E117" s="432">
        <f>'17-18 Adjustments Table 3'!B117</f>
        <v>50</v>
      </c>
      <c r="F117" s="238">
        <f t="shared" si="3"/>
        <v>5728.4781999999996</v>
      </c>
      <c r="G117" s="119"/>
    </row>
    <row r="118" spans="1:7">
      <c r="A118" s="238" t="str">
        <f>'17-18 Adjustments Table 3'!A118</f>
        <v xml:space="preserve">Roswell </v>
      </c>
      <c r="B118" s="238">
        <f>'17-18RevenueForDisparityTable4'!N119</f>
        <v>84290852.554000005</v>
      </c>
      <c r="C118" s="238">
        <f>'17-18 Adjustments Table 3'!N118</f>
        <v>21729569.573600005</v>
      </c>
      <c r="D118" s="238">
        <f t="shared" si="2"/>
        <v>62561282.980399996</v>
      </c>
      <c r="E118" s="432">
        <f>'17-18 Adjustments Table 3'!B118</f>
        <v>10218</v>
      </c>
      <c r="F118" s="238">
        <f t="shared" si="3"/>
        <v>6122.6544314347229</v>
      </c>
      <c r="G118" s="119"/>
    </row>
    <row r="119" spans="1:7">
      <c r="A119" s="238" t="str">
        <f>'17-18 Adjustments Table 3'!A119</f>
        <v>Roy</v>
      </c>
      <c r="B119" s="238">
        <f>'17-18RevenueForDisparityTable4'!N120</f>
        <v>1718661.16</v>
      </c>
      <c r="C119" s="238">
        <f>'17-18 Adjustments Table 3'!N119</f>
        <v>973413.48080000025</v>
      </c>
      <c r="D119" s="238">
        <f t="shared" si="2"/>
        <v>745247.67919999966</v>
      </c>
      <c r="E119" s="432">
        <f>'17-18 Adjustments Table 3'!B119</f>
        <v>46.5</v>
      </c>
      <c r="F119" s="238">
        <f t="shared" si="3"/>
        <v>16026.831810752681</v>
      </c>
      <c r="G119" s="119"/>
    </row>
    <row r="120" spans="1:7">
      <c r="A120" s="238" t="str">
        <f>'17-18 Adjustments Table 3'!A120</f>
        <v>Ruidoso</v>
      </c>
      <c r="B120" s="238">
        <f>'17-18RevenueForDisparityTable4'!N121</f>
        <v>17350137.228500001</v>
      </c>
      <c r="C120" s="238">
        <f>'17-18 Adjustments Table 3'!N120</f>
        <v>4186890.4232000005</v>
      </c>
      <c r="D120" s="238">
        <f t="shared" si="2"/>
        <v>13163246.805300001</v>
      </c>
      <c r="E120" s="432">
        <f>'17-18 Adjustments Table 3'!B120</f>
        <v>1951.5</v>
      </c>
      <c r="F120" s="238">
        <f t="shared" si="3"/>
        <v>6745.194366026134</v>
      </c>
      <c r="G120" s="119"/>
    </row>
    <row r="121" spans="1:7">
      <c r="A121" s="238" t="str">
        <f>'17-18 Adjustments Table 3'!A121</f>
        <v>San Jon</v>
      </c>
      <c r="B121" s="238">
        <f>'17-18RevenueForDisparityTable4'!N122</f>
        <v>2352229.89</v>
      </c>
      <c r="C121" s="238">
        <f>'17-18 Adjustments Table 3'!N121</f>
        <v>1101128.78</v>
      </c>
      <c r="D121" s="238">
        <f t="shared" si="2"/>
        <v>1251101.1100000001</v>
      </c>
      <c r="E121" s="432">
        <f>'17-18 Adjustments Table 3'!B121</f>
        <v>140.25</v>
      </c>
      <c r="F121" s="238">
        <f t="shared" si="3"/>
        <v>8920.507023172906</v>
      </c>
      <c r="G121" s="119"/>
    </row>
    <row r="122" spans="1:7">
      <c r="A122" s="238" t="str">
        <f>'17-18 Adjustments Table 3'!A122</f>
        <v xml:space="preserve">Sandoval Academy (SABE) </v>
      </c>
      <c r="B122" s="238">
        <f>'17-18RevenueForDisparityTable4'!N123</f>
        <v>811603.76</v>
      </c>
      <c r="C122" s="238">
        <f>'17-18 Adjustments Table 3'!N122</f>
        <v>309818.25240000006</v>
      </c>
      <c r="D122" s="238">
        <f t="shared" si="2"/>
        <v>501785.50759999995</v>
      </c>
      <c r="E122" s="432">
        <f>'17-18 Adjustments Table 3'!B122</f>
        <v>80</v>
      </c>
      <c r="F122" s="238">
        <f t="shared" si="3"/>
        <v>6272.3188449999998</v>
      </c>
      <c r="G122" s="119"/>
    </row>
    <row r="123" spans="1:7">
      <c r="A123" s="238" t="str">
        <f>'17-18 Adjustments Table 3'!A123</f>
        <v xml:space="preserve">Santa Fe </v>
      </c>
      <c r="B123" s="238">
        <f>'17-18RevenueForDisparityTable4'!N124</f>
        <v>124992240.904</v>
      </c>
      <c r="C123" s="238">
        <f>'17-18 Adjustments Table 3'!N123</f>
        <v>31026318.991600003</v>
      </c>
      <c r="D123" s="238">
        <f t="shared" si="2"/>
        <v>93965921.912399992</v>
      </c>
      <c r="E123" s="432">
        <f>'17-18 Adjustments Table 3'!B123</f>
        <v>13096.75</v>
      </c>
      <c r="F123" s="238">
        <f t="shared" si="3"/>
        <v>7174.751133861454</v>
      </c>
      <c r="G123" s="119"/>
    </row>
    <row r="124" spans="1:7">
      <c r="A124" s="238" t="str">
        <f>'17-18 Adjustments Table 3'!A124</f>
        <v>Santa Rosa</v>
      </c>
      <c r="B124" s="238">
        <f>'17-18RevenueForDisparityTable4'!N125</f>
        <v>7156615.7999999998</v>
      </c>
      <c r="C124" s="238">
        <f>'17-18 Adjustments Table 3'!N124</f>
        <v>2856621.4976000008</v>
      </c>
      <c r="D124" s="238">
        <f t="shared" si="2"/>
        <v>4299994.3023999985</v>
      </c>
      <c r="E124" s="432">
        <f>'17-18 Adjustments Table 3'!B124</f>
        <v>638</v>
      </c>
      <c r="F124" s="238">
        <f t="shared" si="3"/>
        <v>6739.8029818181794</v>
      </c>
      <c r="G124" s="119"/>
    </row>
    <row r="125" spans="1:7">
      <c r="A125" s="238" t="str">
        <f>'17-18 Adjustments Table 3'!A125</f>
        <v xml:space="preserve">School of Dreams Academy </v>
      </c>
      <c r="B125" s="238">
        <f>'17-18RevenueForDisparityTable4'!N126</f>
        <v>4236992.148</v>
      </c>
      <c r="C125" s="238">
        <f>'17-18 Adjustments Table 3'!N125</f>
        <v>1653573.9992000002</v>
      </c>
      <c r="D125" s="238">
        <f t="shared" si="2"/>
        <v>2583418.1487999996</v>
      </c>
      <c r="E125" s="432">
        <f>'17-18 Adjustments Table 3'!B125</f>
        <v>493.75</v>
      </c>
      <c r="F125" s="238">
        <f t="shared" si="3"/>
        <v>5232.2392887088599</v>
      </c>
      <c r="G125" s="119"/>
    </row>
    <row r="126" spans="1:7">
      <c r="A126" s="238" t="str">
        <f>'17-18 Adjustments Table 3'!A126</f>
        <v>Silver City</v>
      </c>
      <c r="B126" s="238">
        <f>'17-18RevenueForDisparityTable4'!N127</f>
        <v>25152925.969999999</v>
      </c>
      <c r="C126" s="238">
        <f>'17-18 Adjustments Table 3'!N126</f>
        <v>6676178.1584000019</v>
      </c>
      <c r="D126" s="238">
        <f t="shared" si="2"/>
        <v>18476747.811599996</v>
      </c>
      <c r="E126" s="432">
        <f>'17-18 Adjustments Table 3'!B126</f>
        <v>2711.5</v>
      </c>
      <c r="F126" s="238">
        <f t="shared" si="3"/>
        <v>6814.2164158583792</v>
      </c>
      <c r="G126" s="119"/>
    </row>
    <row r="127" spans="1:7">
      <c r="A127" s="238" t="str">
        <f>'17-18 Adjustments Table 3'!A127</f>
        <v xml:space="preserve">Six Directions Indigenous </v>
      </c>
      <c r="B127" s="238">
        <f>'17-18RevenueForDisparityTable4'!N128</f>
        <v>860953.77999999991</v>
      </c>
      <c r="C127" s="238">
        <f>'17-18 Adjustments Table 3'!N127</f>
        <v>638942.7844</v>
      </c>
      <c r="D127" s="238">
        <f t="shared" si="2"/>
        <v>222010.99559999991</v>
      </c>
      <c r="E127" s="432">
        <f>'17-18 Adjustments Table 3'!B127</f>
        <v>50</v>
      </c>
      <c r="F127" s="238">
        <f t="shared" si="3"/>
        <v>4440.2199119999977</v>
      </c>
      <c r="G127" s="119"/>
    </row>
    <row r="128" spans="1:7">
      <c r="A128" s="238" t="str">
        <f>'17-18 Adjustments Table 3'!A128</f>
        <v xml:space="preserve">Socorro </v>
      </c>
      <c r="B128" s="238">
        <f>'17-18RevenueForDisparityTable4'!N129</f>
        <v>14298836.790000001</v>
      </c>
      <c r="C128" s="238">
        <f>'17-18 Adjustments Table 3'!N128</f>
        <v>4585778.4907999998</v>
      </c>
      <c r="D128" s="238">
        <f t="shared" si="2"/>
        <v>9713058.2992000021</v>
      </c>
      <c r="E128" s="432">
        <f>'17-18 Adjustments Table 3'!B128</f>
        <v>1694.75</v>
      </c>
      <c r="F128" s="238">
        <f t="shared" si="3"/>
        <v>5731.2631946894835</v>
      </c>
      <c r="G128" s="119"/>
    </row>
    <row r="129" spans="1:7">
      <c r="A129" s="238" t="str">
        <f>'17-18 Adjustments Table 3'!A129</f>
        <v xml:space="preserve">South Valley Preparatory School </v>
      </c>
      <c r="B129" s="238">
        <f>'17-18RevenueForDisparityTable4'!N130</f>
        <v>1245106.3799999999</v>
      </c>
      <c r="C129" s="238">
        <f>'17-18 Adjustments Table 3'!N129</f>
        <v>490949.92400000012</v>
      </c>
      <c r="D129" s="238">
        <f t="shared" si="2"/>
        <v>754156.45599999977</v>
      </c>
      <c r="E129" s="432">
        <f>'17-18 Adjustments Table 3'!B129</f>
        <v>155</v>
      </c>
      <c r="F129" s="238">
        <f t="shared" si="3"/>
        <v>4865.5255225806441</v>
      </c>
      <c r="G129" s="119"/>
    </row>
    <row r="130" spans="1:7">
      <c r="A130" s="238" t="str">
        <f>'17-18 Adjustments Table 3'!A130</f>
        <v xml:space="preserve">Southwest Primary </v>
      </c>
      <c r="B130" s="238">
        <f>'17-18RevenueForDisparityTable4'!N131</f>
        <v>1611847.8425</v>
      </c>
      <c r="C130" s="238">
        <f>'17-18 Adjustments Table 3'!N130</f>
        <v>1011145.3016</v>
      </c>
      <c r="D130" s="238">
        <f t="shared" si="2"/>
        <v>600702.54090000002</v>
      </c>
      <c r="E130" s="432">
        <f>'17-18 Adjustments Table 3'!B130</f>
        <v>102</v>
      </c>
      <c r="F130" s="238">
        <f t="shared" si="3"/>
        <v>5889.2405970588234</v>
      </c>
      <c r="G130" s="119"/>
    </row>
    <row r="131" spans="1:7">
      <c r="A131" s="238" t="str">
        <f>'17-18 Adjustments Table 3'!A131</f>
        <v xml:space="preserve">Southwest Secondary Learning Center </v>
      </c>
      <c r="B131" s="238">
        <f>'17-18RevenueForDisparityTable4'!N132</f>
        <v>2702516.3675000002</v>
      </c>
      <c r="C131" s="238">
        <f>'17-18 Adjustments Table 3'!N131</f>
        <v>913062.32240000006</v>
      </c>
      <c r="D131" s="238">
        <f t="shared" si="2"/>
        <v>1789454.0451000002</v>
      </c>
      <c r="E131" s="432">
        <f>'17-18 Adjustments Table 3'!B131</f>
        <v>276</v>
      </c>
      <c r="F131" s="238">
        <f t="shared" si="3"/>
        <v>6483.5291489130441</v>
      </c>
      <c r="G131" s="119"/>
    </row>
    <row r="132" spans="1:7">
      <c r="A132" s="238" t="str">
        <f>'17-18 Adjustments Table 3'!A132</f>
        <v>Springer</v>
      </c>
      <c r="B132" s="238">
        <f>'17-18RevenueForDisparityTable4'!N133</f>
        <v>2441992.0899999994</v>
      </c>
      <c r="C132" s="238">
        <f>'17-18 Adjustments Table 3'!N132</f>
        <v>1296422.2312</v>
      </c>
      <c r="D132" s="238">
        <f t="shared" si="2"/>
        <v>1145569.8587999993</v>
      </c>
      <c r="E132" s="432">
        <f>'17-18 Adjustments Table 3'!B132</f>
        <v>141.75</v>
      </c>
      <c r="F132" s="238">
        <f t="shared" si="3"/>
        <v>8081.6215788359741</v>
      </c>
      <c r="G132" s="119"/>
    </row>
    <row r="133" spans="1:7">
      <c r="A133" s="238" t="str">
        <f>'17-18 Adjustments Table 3'!A133</f>
        <v xml:space="preserve">Student Athlete Headquarters (SAHQ) </v>
      </c>
      <c r="B133" s="238">
        <f>'17-18RevenueForDisparityTable4'!N134</f>
        <v>880928.29</v>
      </c>
      <c r="C133" s="238">
        <f>'17-18 Adjustments Table 3'!N133</f>
        <v>8231.2000000000007</v>
      </c>
      <c r="D133" s="238">
        <f t="shared" si="2"/>
        <v>872697.09000000008</v>
      </c>
      <c r="E133" s="432">
        <f>'17-18 Adjustments Table 3'!B133</f>
        <v>81</v>
      </c>
      <c r="F133" s="238">
        <f t="shared" si="3"/>
        <v>10774.038148148149</v>
      </c>
      <c r="G133" s="119"/>
    </row>
    <row r="134" spans="1:7">
      <c r="A134" s="238" t="str">
        <f>'17-18 Adjustments Table 3'!A134</f>
        <v xml:space="preserve">SW Aeronautics, Mathematics and Science Academy </v>
      </c>
      <c r="B134" s="238">
        <f>'17-18RevenueForDisparityTable4'!N135</f>
        <v>2495219.9675000003</v>
      </c>
      <c r="C134" s="238">
        <f>'17-18 Adjustments Table 3'!N134</f>
        <v>837956.73800000013</v>
      </c>
      <c r="D134" s="238">
        <f t="shared" si="2"/>
        <v>1657263.2295000001</v>
      </c>
      <c r="E134" s="432">
        <f>'17-18 Adjustments Table 3'!B134</f>
        <v>265</v>
      </c>
      <c r="F134" s="238">
        <f t="shared" si="3"/>
        <v>6253.8235075471703</v>
      </c>
      <c r="G134" s="119"/>
    </row>
    <row r="135" spans="1:7">
      <c r="A135" s="238" t="str">
        <f>'17-18 Adjustments Table 3'!A135</f>
        <v>Taos</v>
      </c>
      <c r="B135" s="238">
        <f>'17-18RevenueForDisparityTable4'!N136</f>
        <v>27151614.666499995</v>
      </c>
      <c r="C135" s="238">
        <f>'17-18 Adjustments Table 3'!N135</f>
        <v>7388246.9236000013</v>
      </c>
      <c r="D135" s="238">
        <f t="shared" si="2"/>
        <v>19763367.742899992</v>
      </c>
      <c r="E135" s="432">
        <f>'17-18 Adjustments Table 3'!B135</f>
        <v>2816.5</v>
      </c>
      <c r="F135" s="238">
        <f t="shared" si="3"/>
        <v>7016.9954705840555</v>
      </c>
      <c r="G135" s="119"/>
    </row>
    <row r="136" spans="1:7">
      <c r="A136" s="238" t="str">
        <f>'17-18 Adjustments Table 3'!A136</f>
        <v xml:space="preserve">Taos Academy </v>
      </c>
      <c r="B136" s="238">
        <f>'17-18RevenueForDisparityTable4'!N137</f>
        <v>2333201.59</v>
      </c>
      <c r="C136" s="238">
        <f>'17-18 Adjustments Table 3'!N136</f>
        <v>874935.4040000001</v>
      </c>
      <c r="D136" s="238">
        <f t="shared" si="2"/>
        <v>1458266.1859999998</v>
      </c>
      <c r="E136" s="432">
        <f>'17-18 Adjustments Table 3'!B136</f>
        <v>203</v>
      </c>
      <c r="F136" s="238">
        <f t="shared" si="3"/>
        <v>7183.5772709359589</v>
      </c>
      <c r="G136" s="119"/>
    </row>
    <row r="137" spans="1:7">
      <c r="A137" s="238" t="str">
        <f>'17-18 Adjustments Table 3'!A137</f>
        <v xml:space="preserve">Taos Integrated School of the Arts </v>
      </c>
      <c r="B137" s="238">
        <f>'17-18RevenueForDisparityTable4'!N138</f>
        <v>1379861.7200000002</v>
      </c>
      <c r="C137" s="238">
        <f>'17-18 Adjustments Table 3'!N137</f>
        <v>463050.27160000004</v>
      </c>
      <c r="D137" s="238">
        <f t="shared" si="2"/>
        <v>916811.44840000011</v>
      </c>
      <c r="E137" s="432">
        <f>'17-18 Adjustments Table 3'!B137</f>
        <v>144</v>
      </c>
      <c r="F137" s="238">
        <f t="shared" si="3"/>
        <v>6366.7461694444455</v>
      </c>
      <c r="G137" s="119"/>
    </row>
    <row r="138" spans="1:7">
      <c r="A138" s="238" t="str">
        <f>'17-18 Adjustments Table 3'!A138</f>
        <v xml:space="preserve">Taos International School </v>
      </c>
      <c r="B138" s="238">
        <f>'17-18RevenueForDisparityTable4'!N139</f>
        <v>1812693.25</v>
      </c>
      <c r="C138" s="238">
        <f>'17-18 Adjustments Table 3'!N138</f>
        <v>807879.93320000009</v>
      </c>
      <c r="D138" s="238">
        <f t="shared" ref="D138:D153" si="4">B138-C138</f>
        <v>1004813.3167999999</v>
      </c>
      <c r="E138" s="432">
        <f>'17-18 Adjustments Table 3'!B138</f>
        <v>162.5</v>
      </c>
      <c r="F138" s="238">
        <f t="shared" ref="F138:F153" si="5">D138/E138</f>
        <v>6183.4665649230765</v>
      </c>
      <c r="G138" s="119"/>
    </row>
    <row r="139" spans="1:7">
      <c r="A139" s="238" t="str">
        <f>'17-18 Adjustments Table 3'!A139</f>
        <v>Tatum</v>
      </c>
      <c r="B139" s="238">
        <f>'17-18RevenueForDisparityTable4'!N140</f>
        <v>4135875.56</v>
      </c>
      <c r="C139" s="238">
        <f>'17-18 Adjustments Table 3'!N139</f>
        <v>1491950.2716000001</v>
      </c>
      <c r="D139" s="238">
        <f t="shared" si="4"/>
        <v>2643925.2884</v>
      </c>
      <c r="E139" s="432">
        <f>'17-18 Adjustments Table 3'!B139</f>
        <v>331.75</v>
      </c>
      <c r="F139" s="238">
        <f t="shared" si="5"/>
        <v>7969.6316153730213</v>
      </c>
      <c r="G139" s="119"/>
    </row>
    <row r="140" spans="1:7">
      <c r="A140" s="238" t="str">
        <f>'17-18 Adjustments Table 3'!A140</f>
        <v xml:space="preserve">Technology Leadership* </v>
      </c>
      <c r="B140" s="238">
        <f>'17-18RevenueForDisparityTable4'!N141</f>
        <v>1881772.46</v>
      </c>
      <c r="C140" s="238">
        <f>'17-18 Adjustments Table 3'!N140</f>
        <v>1452543.4016000002</v>
      </c>
      <c r="D140" s="238">
        <f t="shared" si="4"/>
        <v>429229.05839999975</v>
      </c>
      <c r="E140" s="432">
        <f>'17-18 Adjustments Table 3'!B140</f>
        <v>114.5</v>
      </c>
      <c r="F140" s="238">
        <f t="shared" si="5"/>
        <v>3748.7254008733603</v>
      </c>
      <c r="G140" s="119"/>
    </row>
    <row r="141" spans="1:7">
      <c r="A141" s="238" t="str">
        <f>'17-18 Adjustments Table 3'!A141</f>
        <v>Texico</v>
      </c>
      <c r="B141" s="238">
        <f>'17-18RevenueForDisparityTable4'!N142</f>
        <v>5952982.96</v>
      </c>
      <c r="C141" s="238">
        <f>'17-18 Adjustments Table 3'!N141</f>
        <v>1981167.5280000002</v>
      </c>
      <c r="D141" s="238">
        <f t="shared" si="4"/>
        <v>3971815.432</v>
      </c>
      <c r="E141" s="432">
        <f>'17-18 Adjustments Table 3'!B141</f>
        <v>555</v>
      </c>
      <c r="F141" s="238">
        <f t="shared" si="5"/>
        <v>7156.4242018018022</v>
      </c>
      <c r="G141" s="119"/>
    </row>
    <row r="142" spans="1:7">
      <c r="A142" s="238" t="str">
        <f>'17-18 Adjustments Table 3'!A142</f>
        <v xml:space="preserve">The Great Academy </v>
      </c>
      <c r="B142" s="238">
        <f>'17-18RevenueForDisparityTable4'!N143</f>
        <v>1618063.83</v>
      </c>
      <c r="C142" s="238">
        <f>'17-18 Adjustments Table 3'!N142</f>
        <v>767151.9556000001</v>
      </c>
      <c r="D142" s="238">
        <f t="shared" si="4"/>
        <v>850911.87439999997</v>
      </c>
      <c r="E142" s="432">
        <f>'17-18 Adjustments Table 3'!B142</f>
        <v>163.5</v>
      </c>
      <c r="F142" s="238">
        <f t="shared" si="5"/>
        <v>5204.3539718654429</v>
      </c>
      <c r="G142" s="119"/>
    </row>
    <row r="143" spans="1:7">
      <c r="A143" s="238" t="str">
        <f>'17-18 Adjustments Table 3'!A143</f>
        <v xml:space="preserve">Tierra Adentro </v>
      </c>
      <c r="B143" s="238">
        <f>'17-18RevenueForDisparityTable4'!N144</f>
        <v>2735566.8899999997</v>
      </c>
      <c r="C143" s="238">
        <f>'17-18 Adjustments Table 3'!N143</f>
        <v>1158957.0756000001</v>
      </c>
      <c r="D143" s="238">
        <f t="shared" si="4"/>
        <v>1576609.8143999996</v>
      </c>
      <c r="E143" s="432">
        <f>'17-18 Adjustments Table 3'!B143</f>
        <v>283.5</v>
      </c>
      <c r="F143" s="238">
        <f t="shared" si="5"/>
        <v>5561.2339132275119</v>
      </c>
      <c r="G143" s="119"/>
    </row>
    <row r="144" spans="1:7">
      <c r="A144" s="238" t="str">
        <f>'17-18 Adjustments Table 3'!A144</f>
        <v>Tierra Encantada Charter School</v>
      </c>
      <c r="B144" s="238">
        <f>'17-18RevenueForDisparityTable4'!N145</f>
        <v>2802550.34</v>
      </c>
      <c r="C144" s="238">
        <f>'17-18 Adjustments Table 3'!N144</f>
        <v>1076023.6200000003</v>
      </c>
      <c r="D144" s="238">
        <f t="shared" si="4"/>
        <v>1726526.7199999995</v>
      </c>
      <c r="E144" s="432">
        <f>'17-18 Adjustments Table 3'!B144</f>
        <v>283</v>
      </c>
      <c r="F144" s="238">
        <f t="shared" si="5"/>
        <v>6100.8011307420475</v>
      </c>
      <c r="G144" s="119"/>
    </row>
    <row r="145" spans="1:7">
      <c r="A145" s="238" t="str">
        <f>'17-18 Adjustments Table 3'!A145</f>
        <v>Truth or Consequences</v>
      </c>
      <c r="B145" s="238">
        <f>'17-18RevenueForDisparityTable4'!N146</f>
        <v>12229617.359999999</v>
      </c>
      <c r="C145" s="238">
        <f>'17-18 Adjustments Table 3'!N145</f>
        <v>3863515.3843999999</v>
      </c>
      <c r="D145" s="238">
        <f t="shared" si="4"/>
        <v>8366101.9755999995</v>
      </c>
      <c r="E145" s="432">
        <f>'17-18 Adjustments Table 3'!B145</f>
        <v>1264.75</v>
      </c>
      <c r="F145" s="238">
        <f t="shared" si="5"/>
        <v>6614.8266262897805</v>
      </c>
      <c r="G145" s="119"/>
    </row>
    <row r="146" spans="1:7">
      <c r="A146" s="238" t="str">
        <f>'17-18 Adjustments Table 3'!A146</f>
        <v>Tucumcari</v>
      </c>
      <c r="B146" s="238">
        <f>'17-18RevenueForDisparityTable4'!N147</f>
        <v>9356609.7699999996</v>
      </c>
      <c r="C146" s="238">
        <f>'17-18 Adjustments Table 3'!N146</f>
        <v>3025525.7216000003</v>
      </c>
      <c r="D146" s="238">
        <f t="shared" si="4"/>
        <v>6331084.0483999997</v>
      </c>
      <c r="E146" s="432">
        <f>'17-18 Adjustments Table 3'!B146</f>
        <v>955.25</v>
      </c>
      <c r="F146" s="238">
        <f t="shared" si="5"/>
        <v>6627.6723877518971</v>
      </c>
      <c r="G146" s="119"/>
    </row>
    <row r="147" spans="1:7">
      <c r="A147" s="238" t="str">
        <f>'17-18 Adjustments Table 3'!A147</f>
        <v>Tularosa</v>
      </c>
      <c r="B147" s="238">
        <f>'17-18RevenueForDisparityTable4'!N148</f>
        <v>8747997.4525000006</v>
      </c>
      <c r="C147" s="238">
        <f>'17-18 Adjustments Table 3'!N147</f>
        <v>3094964.1248000003</v>
      </c>
      <c r="D147" s="238">
        <f t="shared" si="4"/>
        <v>5653033.3277000003</v>
      </c>
      <c r="E147" s="432">
        <f>'17-18 Adjustments Table 3'!B147</f>
        <v>850.5</v>
      </c>
      <c r="F147" s="238">
        <f t="shared" si="5"/>
        <v>6646.7176104644332</v>
      </c>
      <c r="G147" s="119"/>
    </row>
    <row r="148" spans="1:7">
      <c r="A148" s="238" t="str">
        <f>'17-18 Adjustments Table 3'!A148</f>
        <v xml:space="preserve">Turquoise Trail Elementary </v>
      </c>
      <c r="B148" s="238">
        <f>'17-18RevenueForDisparityTable4'!N149</f>
        <v>4073687.0900000003</v>
      </c>
      <c r="C148" s="238">
        <f>'17-18 Adjustments Table 3'!N148</f>
        <v>928927.9604000001</v>
      </c>
      <c r="D148" s="238">
        <f t="shared" si="4"/>
        <v>3144759.1296000001</v>
      </c>
      <c r="E148" s="432">
        <f>'17-18 Adjustments Table 3'!B148</f>
        <v>463</v>
      </c>
      <c r="F148" s="238">
        <f t="shared" si="5"/>
        <v>6792.1363490280783</v>
      </c>
      <c r="G148" s="119"/>
    </row>
    <row r="149" spans="1:7">
      <c r="A149" s="238" t="str">
        <f>'17-18 Adjustments Table 3'!A149</f>
        <v>Vaughn</v>
      </c>
      <c r="B149" s="238">
        <f>'17-18RevenueForDisparityTable4'!N150</f>
        <v>2189727.17</v>
      </c>
      <c r="C149" s="238">
        <f>'17-18 Adjustments Table 3'!N149</f>
        <v>1223065.7768000001</v>
      </c>
      <c r="D149" s="238">
        <f t="shared" si="4"/>
        <v>966661.39319999982</v>
      </c>
      <c r="E149" s="432">
        <f>'17-18 Adjustments Table 3'!B149</f>
        <v>71.25</v>
      </c>
      <c r="F149" s="238">
        <f t="shared" si="5"/>
        <v>13567.177448421051</v>
      </c>
      <c r="G149" s="119"/>
    </row>
    <row r="150" spans="1:7">
      <c r="A150" s="238" t="str">
        <f>'17-18 Adjustments Table 3'!A150</f>
        <v>Wagon Mound</v>
      </c>
      <c r="B150" s="238">
        <f>'17-18RevenueForDisparityTable4'!N151</f>
        <v>2357999.84</v>
      </c>
      <c r="C150" s="238">
        <f>'17-18 Adjustments Table 3'!N150</f>
        <v>1169649.4044000001</v>
      </c>
      <c r="D150" s="238">
        <f t="shared" si="4"/>
        <v>1188350.4355999997</v>
      </c>
      <c r="E150" s="432">
        <f>'17-18 Adjustments Table 3'!B150</f>
        <v>59</v>
      </c>
      <c r="F150" s="238">
        <f t="shared" si="5"/>
        <v>20141.532806779658</v>
      </c>
      <c r="G150" s="119"/>
    </row>
    <row r="151" spans="1:7">
      <c r="A151" s="238" t="str">
        <f>'17-18 Adjustments Table 3'!A151</f>
        <v xml:space="preserve">Walatowa Charter High School </v>
      </c>
      <c r="B151" s="238">
        <f>'17-18RevenueForDisparityTable4'!N152</f>
        <v>721316.91749999998</v>
      </c>
      <c r="C151" s="238">
        <f>'17-18 Adjustments Table 3'!N151</f>
        <v>356740.20800000004</v>
      </c>
      <c r="D151" s="238">
        <f t="shared" si="4"/>
        <v>364576.70949999994</v>
      </c>
      <c r="E151" s="432">
        <f>'17-18 Adjustments Table 3'!B151</f>
        <v>56.5</v>
      </c>
      <c r="F151" s="238">
        <f t="shared" si="5"/>
        <v>6452.6851238938043</v>
      </c>
      <c r="G151" s="119"/>
    </row>
    <row r="152" spans="1:7">
      <c r="A152" s="238" t="str">
        <f>'17-18 Adjustments Table 3'!A152</f>
        <v xml:space="preserve">West Las Vegas </v>
      </c>
      <c r="B152" s="238">
        <f>'17-18RevenueForDisparityTable4'!N153</f>
        <v>15403532.66</v>
      </c>
      <c r="C152" s="238">
        <f>'17-18 Adjustments Table 3'!N152</f>
        <v>5782636.1267999997</v>
      </c>
      <c r="D152" s="238">
        <f t="shared" si="4"/>
        <v>9620896.5331999995</v>
      </c>
      <c r="E152" s="432">
        <f>'17-18 Adjustments Table 3'!B152</f>
        <v>1472</v>
      </c>
      <c r="F152" s="238">
        <f t="shared" si="5"/>
        <v>6535.9351448369562</v>
      </c>
      <c r="G152" s="119"/>
    </row>
    <row r="153" spans="1:7">
      <c r="A153" s="240" t="str">
        <f>'17-18 Adjustments Table 3'!A153</f>
        <v>Zuni</v>
      </c>
      <c r="B153" s="240">
        <f>'17-18RevenueForDisparityTable4'!N154</f>
        <v>12894632.4925</v>
      </c>
      <c r="C153" s="240">
        <f>'17-18 Adjustments Table 3'!N153</f>
        <v>4342048.5432000002</v>
      </c>
      <c r="D153" s="240">
        <f t="shared" si="4"/>
        <v>8552583.9492999986</v>
      </c>
      <c r="E153" s="433">
        <f>'17-18 Adjustments Table 3'!B153</f>
        <v>1326.75</v>
      </c>
      <c r="F153" s="240">
        <f t="shared" si="5"/>
        <v>6446.266402336536</v>
      </c>
      <c r="G153" s="119"/>
    </row>
    <row r="154" spans="1:7">
      <c r="A154" s="240" t="s">
        <v>190</v>
      </c>
      <c r="B154" s="403">
        <f>SUM(B9:B153)</f>
        <v>2957547141.2345009</v>
      </c>
      <c r="C154" s="403">
        <f t="shared" ref="C154:E154" si="6">SUM(C9:C153)</f>
        <v>844362480.08240068</v>
      </c>
      <c r="D154" s="403">
        <f t="shared" si="6"/>
        <v>2113184661.1521006</v>
      </c>
      <c r="E154" s="434">
        <f t="shared" si="6"/>
        <v>329039.25</v>
      </c>
      <c r="F154" s="403">
        <f>D154/E154</f>
        <v>6422.2874965588471</v>
      </c>
    </row>
    <row r="155" spans="1:7" s="156" customFormat="1" ht="10.5">
      <c r="A155" s="454" t="s">
        <v>1218</v>
      </c>
      <c r="B155" s="156">
        <f>B154-'17-18RevenueForDisparityTable4'!D155-'17-18RevenueForDisparityTable4'!I155-'17-18RevenueForDisparityTable4'!M155</f>
        <v>1.1175870895385742E-6</v>
      </c>
      <c r="C155" s="156">
        <f>C154-'17-18 Adjustments Table 3'!N154</f>
        <v>0</v>
      </c>
      <c r="E155" s="462">
        <f>E154-'17-18 FINAL FUNDED SEG '!R204</f>
        <v>0</v>
      </c>
    </row>
    <row r="156" spans="1:7">
      <c r="A156" s="712" t="s">
        <v>1195</v>
      </c>
      <c r="B156" s="712"/>
      <c r="C156" s="712"/>
      <c r="E156" s="463"/>
    </row>
    <row r="157" spans="1:7">
      <c r="A157" s="712"/>
      <c r="B157" s="712"/>
      <c r="C157" s="712"/>
      <c r="E157" s="474" t="s">
        <v>1223</v>
      </c>
      <c r="F157" s="475">
        <f>AVERAGE(F9:F153)</f>
        <v>7495.4354816216719</v>
      </c>
    </row>
    <row r="158" spans="1:7">
      <c r="A158" s="233"/>
      <c r="B158" s="234"/>
      <c r="E158" s="474" t="s">
        <v>1224</v>
      </c>
      <c r="F158" s="475">
        <f>D154/E154</f>
        <v>6422.2874965588471</v>
      </c>
    </row>
    <row r="159" spans="1:7">
      <c r="A159" s="437" t="s">
        <v>1196</v>
      </c>
    </row>
  </sheetData>
  <mergeCells count="5">
    <mergeCell ref="A1:F1"/>
    <mergeCell ref="A3:F3"/>
    <mergeCell ref="A4:F4"/>
    <mergeCell ref="A5:F5"/>
    <mergeCell ref="A156:C157"/>
  </mergeCells>
  <pageMargins left="0.25" right="0.25" top="0.75" bottom="0.75" header="0.3" footer="0.3"/>
  <pageSetup scale="98" fitToHeight="20" orientation="portrait" r:id="rId1"/>
  <headerFooter>
    <oddFooter>&amp;L&amp;"Calibri,Regular"February 2019&amp;C&amp;"Calibri,Regular"Impact Aid Disparity Analysis 2019-2020&amp;R&amp;"Calibri,Regular"page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158"/>
  <sheetViews>
    <sheetView zoomScaleNormal="100" workbookViewId="0">
      <pane ySplit="8" topLeftCell="A138" activePane="bottomLeft" state="frozen"/>
      <selection pane="bottomLeft" activeCell="L8" sqref="L8"/>
    </sheetView>
  </sheetViews>
  <sheetFormatPr defaultColWidth="9.33203125" defaultRowHeight="14.5"/>
  <cols>
    <col min="1" max="1" width="59.33203125" style="110" bestFit="1" customWidth="1"/>
    <col min="2" max="2" width="14.33203125" style="110" bestFit="1" customWidth="1"/>
    <col min="3" max="3" width="11.6640625" style="110" customWidth="1"/>
    <col min="4" max="5" width="12.88671875" style="110" bestFit="1" customWidth="1"/>
    <col min="6" max="6" width="11.88671875" style="110" customWidth="1"/>
    <col min="7" max="7" width="11.44140625" style="110" customWidth="1"/>
    <col min="8" max="8" width="12.88671875" style="110" bestFit="1" customWidth="1"/>
    <col min="9" max="9" width="9.6640625" style="110" bestFit="1" customWidth="1"/>
    <col min="10" max="10" width="12.88671875" style="110" bestFit="1" customWidth="1"/>
    <col min="11" max="11" width="11.5546875" style="110" bestFit="1" customWidth="1"/>
    <col min="12" max="12" width="12.88671875" style="673" bestFit="1" customWidth="1"/>
    <col min="13" max="13" width="14.44140625" style="110" customWidth="1"/>
    <col min="14" max="14" width="18.6640625" style="110" bestFit="1" customWidth="1"/>
    <col min="15" max="16384" width="9.33203125" style="110"/>
  </cols>
  <sheetData>
    <row r="1" spans="1:14">
      <c r="A1" s="710" t="s">
        <v>1160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</row>
    <row r="3" spans="1:14">
      <c r="A3" s="710" t="s">
        <v>1550</v>
      </c>
      <c r="B3" s="710"/>
      <c r="C3" s="710"/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10"/>
    </row>
    <row r="4" spans="1:14">
      <c r="A4" s="710" t="s">
        <v>1461</v>
      </c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</row>
    <row r="5" spans="1:14">
      <c r="A5" s="710" t="s">
        <v>1551</v>
      </c>
      <c r="B5" s="710"/>
      <c r="C5" s="710"/>
      <c r="D5" s="710"/>
      <c r="E5" s="710"/>
      <c r="F5" s="710"/>
      <c r="G5" s="710"/>
      <c r="H5" s="710"/>
      <c r="I5" s="710"/>
      <c r="J5" s="710"/>
      <c r="K5" s="710"/>
      <c r="L5" s="710"/>
      <c r="M5" s="710"/>
      <c r="N5" s="710"/>
    </row>
    <row r="6" spans="1:14">
      <c r="N6" s="430">
        <v>4115.6000000000004</v>
      </c>
    </row>
    <row r="7" spans="1:14" ht="24.5">
      <c r="A7" s="241" t="s">
        <v>1047</v>
      </c>
      <c r="B7" s="241" t="s">
        <v>1048</v>
      </c>
      <c r="C7" s="241" t="s">
        <v>1161</v>
      </c>
      <c r="D7" s="241" t="s">
        <v>1144</v>
      </c>
      <c r="E7" s="241" t="s">
        <v>1162</v>
      </c>
      <c r="F7" s="241" t="s">
        <v>1163</v>
      </c>
      <c r="G7" s="241" t="s">
        <v>1164</v>
      </c>
      <c r="H7" s="241" t="s">
        <v>1165</v>
      </c>
      <c r="I7" s="241" t="s">
        <v>1457</v>
      </c>
      <c r="J7" s="241" t="s">
        <v>1458</v>
      </c>
      <c r="K7" s="241" t="s">
        <v>1459</v>
      </c>
      <c r="L7" s="674" t="s">
        <v>1460</v>
      </c>
      <c r="M7" s="431" t="s">
        <v>1462</v>
      </c>
      <c r="N7" s="431" t="s">
        <v>822</v>
      </c>
    </row>
    <row r="8" spans="1:14" ht="43.5">
      <c r="A8" s="435" t="s">
        <v>1050</v>
      </c>
      <c r="B8" s="436" t="s">
        <v>1194</v>
      </c>
      <c r="C8" s="436" t="s">
        <v>1166</v>
      </c>
      <c r="D8" s="436" t="s">
        <v>1167</v>
      </c>
      <c r="E8" s="436" t="s">
        <v>1168</v>
      </c>
      <c r="F8" s="436" t="s">
        <v>1169</v>
      </c>
      <c r="G8" s="436" t="s">
        <v>1170</v>
      </c>
      <c r="H8" s="436" t="s">
        <v>1171</v>
      </c>
      <c r="I8" s="436" t="s">
        <v>1172</v>
      </c>
      <c r="J8" s="436" t="s">
        <v>1530</v>
      </c>
      <c r="K8" s="436" t="s">
        <v>1173</v>
      </c>
      <c r="L8" s="709" t="s">
        <v>1174</v>
      </c>
      <c r="M8" s="436" t="s">
        <v>1175</v>
      </c>
      <c r="N8" s="436" t="s">
        <v>1176</v>
      </c>
    </row>
    <row r="9" spans="1:14" s="631" customFormat="1">
      <c r="A9" s="628" t="s">
        <v>20</v>
      </c>
      <c r="B9" s="630">
        <f>'17-18 FINALFUNDEDSEGAlphaSort'!R3</f>
        <v>118.5</v>
      </c>
      <c r="C9" s="630">
        <f>'17-18 FINALFUNDEDSEGAlphaSort'!AN3</f>
        <v>0</v>
      </c>
      <c r="D9" s="630">
        <f>'17-18 FINALFUNDEDSEGAlphaSort'!AK3</f>
        <v>7.35</v>
      </c>
      <c r="E9" s="630">
        <f>'17-18 FINALFUNDEDSEGAlphaSort'!AL3</f>
        <v>13.75</v>
      </c>
      <c r="F9" s="630">
        <f>'17-18 FINALFUNDEDSEGAlphaSort'!AJ3</f>
        <v>0</v>
      </c>
      <c r="G9" s="630">
        <f>'17-18 FINALFUNDEDSEGAlphaSort'!AH3</f>
        <v>4</v>
      </c>
      <c r="H9" s="630">
        <f>'17-18 FINALFUNDEDSEGAlphaSort'!AI3</f>
        <v>7</v>
      </c>
      <c r="I9" s="630">
        <f>'17-18 FINALFUNDEDSEGAlphaSort'!BN3</f>
        <v>0</v>
      </c>
      <c r="J9" s="630"/>
      <c r="K9" s="630">
        <f>'17-18 FINALFUNDEDSEGAlphaSort'!BE3</f>
        <v>0</v>
      </c>
      <c r="L9" s="675"/>
      <c r="M9" s="630">
        <f t="shared" ref="M9:M40" si="0">SUM(C9:L9)</f>
        <v>32.1</v>
      </c>
      <c r="N9" s="628">
        <f t="shared" ref="N9:N40" si="1">M9*$N$6</f>
        <v>132110.76</v>
      </c>
    </row>
    <row r="10" spans="1:14">
      <c r="A10" s="238" t="s">
        <v>1440</v>
      </c>
      <c r="B10" s="432">
        <f>'17-18 FINALFUNDEDSEGAlphaSort'!R4</f>
        <v>386</v>
      </c>
      <c r="C10" s="432">
        <f>'17-18 FINALFUNDEDSEGAlphaSort'!AN4</f>
        <v>0</v>
      </c>
      <c r="D10" s="432">
        <f>'17-18 FINALFUNDEDSEGAlphaSort'!AK4</f>
        <v>22.75</v>
      </c>
      <c r="E10" s="432">
        <f>'17-18 FINALFUNDEDSEGAlphaSort'!AL4</f>
        <v>49.75</v>
      </c>
      <c r="F10" s="432">
        <f>'17-18 FINALFUNDEDSEGAlphaSort'!AJ4</f>
        <v>0</v>
      </c>
      <c r="G10" s="432">
        <f>'17-18 FINALFUNDEDSEGAlphaSort'!AH4</f>
        <v>21</v>
      </c>
      <c r="H10" s="432">
        <f>'17-18 FINALFUNDEDSEGAlphaSort'!AI4</f>
        <v>26</v>
      </c>
      <c r="I10" s="432">
        <f>'17-18 FINALFUNDEDSEGAlphaSort'!BN4</f>
        <v>0</v>
      </c>
      <c r="J10" s="432">
        <v>120.473</v>
      </c>
      <c r="K10" s="432">
        <f>'17-18 FINALFUNDEDSEGAlphaSort'!BE4</f>
        <v>24.57</v>
      </c>
      <c r="L10" s="676">
        <v>50.622</v>
      </c>
      <c r="M10" s="630">
        <f t="shared" si="0"/>
        <v>315.16500000000002</v>
      </c>
      <c r="N10" s="238">
        <f t="shared" si="1"/>
        <v>1297093.0740000003</v>
      </c>
    </row>
    <row r="11" spans="1:14">
      <c r="A11" s="238" t="s">
        <v>22</v>
      </c>
      <c r="B11" s="432">
        <f>'17-18 FINALFUNDEDSEGAlphaSort'!R6</f>
        <v>354.5</v>
      </c>
      <c r="C11" s="432">
        <f>'17-18 FINALFUNDEDSEGAlphaSort'!AN6</f>
        <v>0</v>
      </c>
      <c r="D11" s="432">
        <f>'17-18 FINALFUNDEDSEGAlphaSort'!AK6</f>
        <v>107.45</v>
      </c>
      <c r="E11" s="432">
        <f>'17-18 FINALFUNDEDSEGAlphaSort'!AL6</f>
        <v>0.25</v>
      </c>
      <c r="F11" s="432">
        <f>'17-18 FINALFUNDEDSEGAlphaSort'!AJ6</f>
        <v>0</v>
      </c>
      <c r="G11" s="432">
        <f>'17-18 FINALFUNDEDSEGAlphaSort'!AH6</f>
        <v>0</v>
      </c>
      <c r="H11" s="432">
        <f>'17-18 FINALFUNDEDSEGAlphaSort'!AI6</f>
        <v>0</v>
      </c>
      <c r="I11" s="432">
        <f>'17-18 FINALFUNDEDSEGAlphaSort'!BN6</f>
        <v>0</v>
      </c>
      <c r="J11" s="432">
        <v>0</v>
      </c>
      <c r="K11" s="432">
        <f>'17-18 FINALFUNDEDSEGAlphaSort'!BE6</f>
        <v>14.494999999999999</v>
      </c>
      <c r="L11" s="676">
        <v>62.216000000000001</v>
      </c>
      <c r="M11" s="630">
        <f t="shared" si="0"/>
        <v>184.411</v>
      </c>
      <c r="N11" s="238">
        <f t="shared" si="1"/>
        <v>758961.91160000011</v>
      </c>
    </row>
    <row r="12" spans="1:14">
      <c r="A12" s="238" t="s">
        <v>23</v>
      </c>
      <c r="B12" s="432">
        <f>'17-18 FINALFUNDEDSEGAlphaSort'!R5</f>
        <v>5932.5</v>
      </c>
      <c r="C12" s="432">
        <f>'17-18 FINALFUNDEDSEGAlphaSort'!AN5</f>
        <v>0</v>
      </c>
      <c r="D12" s="432">
        <f>'17-18 FINALFUNDEDSEGAlphaSort'!AK5</f>
        <v>559.29999999999995</v>
      </c>
      <c r="E12" s="432">
        <f>'17-18 FINALFUNDEDSEGAlphaSort'!AL5</f>
        <v>668.5</v>
      </c>
      <c r="F12" s="432">
        <f>'17-18 FINALFUNDEDSEGAlphaSort'!AJ5</f>
        <v>229</v>
      </c>
      <c r="G12" s="432">
        <f>'17-18 FINALFUNDEDSEGAlphaSort'!AH5</f>
        <v>134.5</v>
      </c>
      <c r="H12" s="432">
        <f>'17-18 FINALFUNDEDSEGAlphaSort'!AI5</f>
        <v>153</v>
      </c>
      <c r="I12" s="432">
        <f>'17-18 FINALFUNDEDSEGAlphaSort'!BN5</f>
        <v>0</v>
      </c>
      <c r="J12" s="432">
        <v>51.712000000000003</v>
      </c>
      <c r="K12" s="432">
        <f>'17-18 FINALFUNDEDSEGAlphaSort'!BE5</f>
        <v>0</v>
      </c>
      <c r="L12" s="676">
        <v>839.30399999999997</v>
      </c>
      <c r="M12" s="630">
        <f t="shared" si="0"/>
        <v>2635.3159999999998</v>
      </c>
      <c r="N12" s="238">
        <f t="shared" si="1"/>
        <v>10845906.5296</v>
      </c>
    </row>
    <row r="13" spans="1:14">
      <c r="A13" s="238" t="s">
        <v>1397</v>
      </c>
      <c r="B13" s="432">
        <f>'17-18 FINALFUNDEDSEGAlphaSort'!R9</f>
        <v>89931.75</v>
      </c>
      <c r="C13" s="432">
        <f>'17-18 FINALFUNDEDSEGAlphaSort'!AN9</f>
        <v>2351.625</v>
      </c>
      <c r="D13" s="432">
        <f>'17-18 FINALFUNDEDSEGAlphaSort'!AK9</f>
        <v>8889.65</v>
      </c>
      <c r="E13" s="432">
        <f>'17-18 FINALFUNDEDSEGAlphaSort'!AL9</f>
        <v>11782.25</v>
      </c>
      <c r="F13" s="432">
        <f>'17-18 FINALFUNDEDSEGAlphaSort'!AJ9</f>
        <v>1302</v>
      </c>
      <c r="G13" s="432">
        <f>'17-18 FINALFUNDEDSEGAlphaSort'!AH9</f>
        <v>2981.5</v>
      </c>
      <c r="H13" s="432">
        <f>'17-18 FINALFUNDEDSEGAlphaSort'!AI9</f>
        <v>9672</v>
      </c>
      <c r="I13" s="432">
        <f>'17-18 FINALFUNDEDSEGAlphaSort'!BN9</f>
        <v>50.500999999999998</v>
      </c>
      <c r="J13" s="432">
        <v>1677.634</v>
      </c>
      <c r="K13" s="432">
        <f>'17-18 FINALFUNDEDSEGAlphaSort'!BE9</f>
        <v>606.2399999999999</v>
      </c>
      <c r="L13" s="676">
        <v>15544.856000000003</v>
      </c>
      <c r="M13" s="630">
        <f t="shared" si="0"/>
        <v>54858.255999999994</v>
      </c>
      <c r="N13" s="238">
        <f t="shared" si="1"/>
        <v>225774638.39359999</v>
      </c>
    </row>
    <row r="14" spans="1:14">
      <c r="A14" s="238" t="s">
        <v>1398</v>
      </c>
      <c r="B14" s="432">
        <f>'17-18 FINALFUNDEDSEGAlphaSort'!R7</f>
        <v>401.5</v>
      </c>
      <c r="C14" s="432">
        <f>'17-18 FINALFUNDEDSEGAlphaSort'!AN7</f>
        <v>0</v>
      </c>
      <c r="D14" s="432">
        <f>'17-18 FINALFUNDEDSEGAlphaSort'!AK7</f>
        <v>44.1</v>
      </c>
      <c r="E14" s="432">
        <f>'17-18 FINALFUNDEDSEGAlphaSort'!AL7</f>
        <v>17.5</v>
      </c>
      <c r="F14" s="432">
        <f>'17-18 FINALFUNDEDSEGAlphaSort'!AJ7</f>
        <v>0</v>
      </c>
      <c r="G14" s="432">
        <f>'17-18 FINALFUNDEDSEGAlphaSort'!AH7</f>
        <v>10.5</v>
      </c>
      <c r="H14" s="432">
        <f>'17-18 FINALFUNDEDSEGAlphaSort'!AI7</f>
        <v>5</v>
      </c>
      <c r="I14" s="432">
        <f>'17-18 FINALFUNDEDSEGAlphaSort'!BN7</f>
        <v>0</v>
      </c>
      <c r="J14" s="432">
        <v>0</v>
      </c>
      <c r="K14" s="432">
        <f>'17-18 FINALFUNDEDSEGAlphaSort'!BE7</f>
        <v>253.63</v>
      </c>
      <c r="L14" s="676">
        <v>110.09399999999999</v>
      </c>
      <c r="M14" s="630">
        <f t="shared" si="0"/>
        <v>440.82400000000001</v>
      </c>
      <c r="N14" s="238">
        <f t="shared" si="1"/>
        <v>1814255.2544000002</v>
      </c>
    </row>
    <row r="15" spans="1:14">
      <c r="A15" s="238" t="s">
        <v>25</v>
      </c>
      <c r="B15" s="432">
        <f>'17-18 FINALFUNDEDSEGAlphaSort'!R8</f>
        <v>96</v>
      </c>
      <c r="C15" s="432">
        <f>'17-18 FINALFUNDEDSEGAlphaSort'!AN8</f>
        <v>24</v>
      </c>
      <c r="D15" s="432">
        <f>'17-18 FINALFUNDEDSEGAlphaSort'!AK8</f>
        <v>2.8</v>
      </c>
      <c r="E15" s="432">
        <f>'17-18 FINALFUNDEDSEGAlphaSort'!AL8</f>
        <v>172.75</v>
      </c>
      <c r="F15" s="432">
        <f>'17-18 FINALFUNDEDSEGAlphaSort'!AJ8</f>
        <v>0</v>
      </c>
      <c r="G15" s="432">
        <f>'17-18 FINALFUNDEDSEGAlphaSort'!AH8</f>
        <v>4</v>
      </c>
      <c r="H15" s="432">
        <f>'17-18 FINALFUNDEDSEGAlphaSort'!AI8</f>
        <v>98</v>
      </c>
      <c r="I15" s="432">
        <f>'17-18 FINALFUNDEDSEGAlphaSort'!BN8</f>
        <v>0</v>
      </c>
      <c r="J15" s="432">
        <v>58.368000000000002</v>
      </c>
      <c r="K15" s="432">
        <f>'17-18 FINALFUNDEDSEGAlphaSort'!BE8</f>
        <v>0</v>
      </c>
      <c r="L15" s="676">
        <v>17.081</v>
      </c>
      <c r="M15" s="630">
        <f t="shared" si="0"/>
        <v>376.99900000000002</v>
      </c>
      <c r="N15" s="238">
        <f t="shared" si="1"/>
        <v>1551577.0844000003</v>
      </c>
    </row>
    <row r="16" spans="1:14">
      <c r="A16" s="238" t="s">
        <v>26</v>
      </c>
      <c r="B16" s="432">
        <f>'17-18 FINALFUNDEDSEGAlphaSort'!R10</f>
        <v>157</v>
      </c>
      <c r="C16" s="432">
        <f>'17-18 FINALFUNDEDSEGAlphaSort'!AN10</f>
        <v>0</v>
      </c>
      <c r="D16" s="432">
        <f>'17-18 FINALFUNDEDSEGAlphaSort'!AK10</f>
        <v>24.5</v>
      </c>
      <c r="E16" s="432">
        <f>'17-18 FINALFUNDEDSEGAlphaSort'!AL10</f>
        <v>35.5</v>
      </c>
      <c r="F16" s="432">
        <f>'17-18 FINALFUNDEDSEGAlphaSort'!AJ10</f>
        <v>0</v>
      </c>
      <c r="G16" s="432">
        <f>'17-18 FINALFUNDEDSEGAlphaSort'!AH10</f>
        <v>0.5</v>
      </c>
      <c r="H16" s="432">
        <f>'17-18 FINALFUNDEDSEGAlphaSort'!AI10</f>
        <v>2</v>
      </c>
      <c r="I16" s="432">
        <f>'17-18 FINALFUNDEDSEGAlphaSort'!BN10</f>
        <v>8.6609999999999996</v>
      </c>
      <c r="J16" s="432">
        <v>124.31</v>
      </c>
      <c r="K16" s="432">
        <f>'17-18 FINALFUNDEDSEGAlphaSort'!BE10</f>
        <v>5.51</v>
      </c>
      <c r="L16" s="676">
        <v>22.31</v>
      </c>
      <c r="M16" s="630">
        <f t="shared" si="0"/>
        <v>223.291</v>
      </c>
      <c r="N16" s="238">
        <f t="shared" si="1"/>
        <v>918976.43960000004</v>
      </c>
    </row>
    <row r="17" spans="1:14">
      <c r="A17" s="238" t="s">
        <v>1399</v>
      </c>
      <c r="B17" s="432">
        <f>'17-18 FINALFUNDEDSEGAlphaSort'!R11</f>
        <v>181</v>
      </c>
      <c r="C17" s="432">
        <f>'17-18 FINALFUNDEDSEGAlphaSort'!AN11</f>
        <v>0</v>
      </c>
      <c r="D17" s="432">
        <f>'17-18 FINALFUNDEDSEGAlphaSort'!AK11</f>
        <v>23.8</v>
      </c>
      <c r="E17" s="432">
        <f>'17-18 FINALFUNDEDSEGAlphaSort'!AL11</f>
        <v>5.25</v>
      </c>
      <c r="F17" s="432">
        <f>'17-18 FINALFUNDEDSEGAlphaSort'!AJ11</f>
        <v>0</v>
      </c>
      <c r="G17" s="432">
        <f>'17-18 FINALFUNDEDSEGAlphaSort'!AH11</f>
        <v>4.5</v>
      </c>
      <c r="H17" s="432">
        <f>'17-18 FINALFUNDEDSEGAlphaSort'!AI11</f>
        <v>0</v>
      </c>
      <c r="I17" s="432">
        <f>'17-18 FINALFUNDEDSEGAlphaSort'!BN11</f>
        <v>34.209000000000003</v>
      </c>
      <c r="J17" s="432">
        <v>118.143</v>
      </c>
      <c r="K17" s="432">
        <f>'17-18 FINALFUNDEDSEGAlphaSort'!BE11</f>
        <v>0</v>
      </c>
      <c r="L17" s="676">
        <v>22.698</v>
      </c>
      <c r="M17" s="630">
        <f t="shared" si="0"/>
        <v>208.6</v>
      </c>
      <c r="N17" s="238">
        <f t="shared" si="1"/>
        <v>858514.16</v>
      </c>
    </row>
    <row r="18" spans="1:14">
      <c r="A18" s="238" t="s">
        <v>28</v>
      </c>
      <c r="B18" s="432">
        <f>'17-18 FINALFUNDEDSEGAlphaSort'!R12</f>
        <v>299</v>
      </c>
      <c r="C18" s="432">
        <f>'17-18 FINALFUNDEDSEGAlphaSort'!AN12</f>
        <v>0</v>
      </c>
      <c r="D18" s="432">
        <f>'17-18 FINALFUNDEDSEGAlphaSort'!AK12</f>
        <v>27.65</v>
      </c>
      <c r="E18" s="432">
        <f>'17-18 FINALFUNDEDSEGAlphaSort'!AL12</f>
        <v>179.5</v>
      </c>
      <c r="F18" s="432">
        <f>'17-18 FINALFUNDEDSEGAlphaSort'!AJ12</f>
        <v>0</v>
      </c>
      <c r="G18" s="432">
        <f>'17-18 FINALFUNDEDSEGAlphaSort'!AH12</f>
        <v>13</v>
      </c>
      <c r="H18" s="432">
        <f>'17-18 FINALFUNDEDSEGAlphaSort'!AI12</f>
        <v>33</v>
      </c>
      <c r="I18" s="432">
        <f>'17-18 FINALFUNDEDSEGAlphaSort'!BN12</f>
        <v>0</v>
      </c>
      <c r="J18" s="432">
        <v>107.26300000000001</v>
      </c>
      <c r="K18" s="432">
        <f>'17-18 FINALFUNDEDSEGAlphaSort'!BE12</f>
        <v>0</v>
      </c>
      <c r="L18" s="676">
        <v>52.658000000000001</v>
      </c>
      <c r="M18" s="630">
        <f t="shared" si="0"/>
        <v>413.07100000000003</v>
      </c>
      <c r="N18" s="238">
        <f t="shared" si="1"/>
        <v>1700035.0076000004</v>
      </c>
    </row>
    <row r="19" spans="1:14">
      <c r="A19" s="238" t="s">
        <v>29</v>
      </c>
      <c r="B19" s="432">
        <f>'17-18 FINALFUNDEDSEGAlphaSort'!R13</f>
        <v>171.25</v>
      </c>
      <c r="C19" s="432">
        <f>'17-18 FINALFUNDEDSEGAlphaSort'!AN13</f>
        <v>0</v>
      </c>
      <c r="D19" s="432">
        <f>'17-18 FINALFUNDEDSEGAlphaSort'!AK13</f>
        <v>24.5</v>
      </c>
      <c r="E19" s="432">
        <f>'17-18 FINALFUNDEDSEGAlphaSort'!AL13</f>
        <v>17</v>
      </c>
      <c r="F19" s="432">
        <f>'17-18 FINALFUNDEDSEGAlphaSort'!AJ13</f>
        <v>31</v>
      </c>
      <c r="G19" s="432">
        <f>'17-18 FINALFUNDEDSEGAlphaSort'!AH13</f>
        <v>8</v>
      </c>
      <c r="H19" s="432">
        <f>'17-18 FINALFUNDEDSEGAlphaSort'!AI13</f>
        <v>0</v>
      </c>
      <c r="I19" s="432">
        <f>'17-18 FINALFUNDEDSEGAlphaSort'!BN13</f>
        <v>0</v>
      </c>
      <c r="J19" s="432">
        <v>229.41</v>
      </c>
      <c r="K19" s="432">
        <f>'17-18 FINALFUNDEDSEGAlphaSort'!BE13</f>
        <v>0</v>
      </c>
      <c r="L19" s="676">
        <v>23.524000000000001</v>
      </c>
      <c r="M19" s="630">
        <f t="shared" si="0"/>
        <v>333.43399999999997</v>
      </c>
      <c r="N19" s="238">
        <f t="shared" si="1"/>
        <v>1372280.9704</v>
      </c>
    </row>
    <row r="20" spans="1:14" s="631" customFormat="1">
      <c r="A20" s="628" t="s">
        <v>1400</v>
      </c>
      <c r="B20" s="630">
        <f>'17-18 FINALFUNDEDSEGAlphaSort'!R14</f>
        <v>109</v>
      </c>
      <c r="C20" s="630">
        <f>'17-18 FINALFUNDEDSEGAlphaSort'!AN14</f>
        <v>0</v>
      </c>
      <c r="D20" s="630">
        <f>'17-18 FINALFUNDEDSEGAlphaSort'!AK14</f>
        <v>3.85</v>
      </c>
      <c r="E20" s="630">
        <f>'17-18 FINALFUNDEDSEGAlphaSort'!AL14</f>
        <v>2</v>
      </c>
      <c r="F20" s="630">
        <f>'17-18 FINALFUNDEDSEGAlphaSort'!AJ14</f>
        <v>0</v>
      </c>
      <c r="G20" s="630">
        <f>'17-18 FINALFUNDEDSEGAlphaSort'!AH14</f>
        <v>3.5</v>
      </c>
      <c r="H20" s="630">
        <f>'17-18 FINALFUNDEDSEGAlphaSort'!AI14</f>
        <v>0</v>
      </c>
      <c r="I20" s="630">
        <f>'17-18 FINALFUNDEDSEGAlphaSort'!BN14</f>
        <v>0</v>
      </c>
      <c r="J20" s="630"/>
      <c r="K20" s="630">
        <f>'17-18 FINALFUNDEDSEGAlphaSort'!BE14</f>
        <v>0</v>
      </c>
      <c r="L20" s="675"/>
      <c r="M20" s="630">
        <f t="shared" si="0"/>
        <v>9.35</v>
      </c>
      <c r="N20" s="628">
        <f t="shared" si="1"/>
        <v>38480.86</v>
      </c>
    </row>
    <row r="21" spans="1:14">
      <c r="A21" s="238" t="s">
        <v>31</v>
      </c>
      <c r="B21" s="432">
        <f>'17-18 FINALFUNDEDSEGAlphaSort'!R15</f>
        <v>3864.5</v>
      </c>
      <c r="C21" s="432">
        <f>'17-18 FINALFUNDEDSEGAlphaSort'!AN15</f>
        <v>47.454999999999998</v>
      </c>
      <c r="D21" s="432">
        <f>'17-18 FINALFUNDEDSEGAlphaSort'!AK15</f>
        <v>322.35000000000002</v>
      </c>
      <c r="E21" s="432">
        <f>'17-18 FINALFUNDEDSEGAlphaSort'!AL15</f>
        <v>529.25</v>
      </c>
      <c r="F21" s="432">
        <f>'17-18 FINALFUNDEDSEGAlphaSort'!AJ15</f>
        <v>133</v>
      </c>
      <c r="G21" s="432">
        <f>'17-18 FINALFUNDEDSEGAlphaSort'!AH15</f>
        <v>34.5</v>
      </c>
      <c r="H21" s="432">
        <f>'17-18 FINALFUNDEDSEGAlphaSort'!AI15</f>
        <v>63</v>
      </c>
      <c r="I21" s="432">
        <f>'17-18 FINALFUNDEDSEGAlphaSort'!BN15</f>
        <v>0</v>
      </c>
      <c r="J21" s="432">
        <v>82.7</v>
      </c>
      <c r="K21" s="432">
        <f>'17-18 FINALFUNDEDSEGAlphaSort'!BE15</f>
        <v>0</v>
      </c>
      <c r="L21" s="676">
        <v>413.45100000000002</v>
      </c>
      <c r="M21" s="630">
        <f t="shared" si="0"/>
        <v>1625.7060000000001</v>
      </c>
      <c r="N21" s="238">
        <f t="shared" si="1"/>
        <v>6690755.6136000007</v>
      </c>
    </row>
    <row r="22" spans="1:14">
      <c r="A22" s="238" t="s">
        <v>32</v>
      </c>
      <c r="B22" s="432">
        <f>'17-18 FINALFUNDEDSEGAlphaSort'!R16</f>
        <v>458.5</v>
      </c>
      <c r="C22" s="432">
        <f>'17-18 FINALFUNDEDSEGAlphaSort'!AN16</f>
        <v>0</v>
      </c>
      <c r="D22" s="432">
        <f>'17-18 FINALFUNDEDSEGAlphaSort'!AK16</f>
        <v>71.75</v>
      </c>
      <c r="E22" s="432">
        <f>'17-18 FINALFUNDEDSEGAlphaSort'!AL16</f>
        <v>39</v>
      </c>
      <c r="F22" s="432">
        <f>'17-18 FINALFUNDEDSEGAlphaSort'!AJ16</f>
        <v>0</v>
      </c>
      <c r="G22" s="432">
        <f>'17-18 FINALFUNDEDSEGAlphaSort'!AH16</f>
        <v>0.5</v>
      </c>
      <c r="H22" s="432">
        <f>'17-18 FINALFUNDEDSEGAlphaSort'!AI16</f>
        <v>0</v>
      </c>
      <c r="I22" s="432">
        <f>'17-18 FINALFUNDEDSEGAlphaSort'!BN16</f>
        <v>0</v>
      </c>
      <c r="J22" s="432">
        <v>0</v>
      </c>
      <c r="K22" s="432">
        <f>'17-18 FINALFUNDEDSEGAlphaSort'!BE16</f>
        <v>84.305000000000007</v>
      </c>
      <c r="L22" s="676">
        <v>50.44</v>
      </c>
      <c r="M22" s="630">
        <f t="shared" si="0"/>
        <v>245.995</v>
      </c>
      <c r="N22" s="238">
        <f t="shared" si="1"/>
        <v>1012417.0220000001</v>
      </c>
    </row>
    <row r="23" spans="1:14">
      <c r="A23" s="238" t="s">
        <v>1439</v>
      </c>
      <c r="B23" s="432">
        <f>'17-18 FINALFUNDEDSEGAlphaSort'!R17</f>
        <v>3160.5</v>
      </c>
      <c r="C23" s="432">
        <f>'17-18 FINALFUNDEDSEGAlphaSort'!AN17</f>
        <v>0</v>
      </c>
      <c r="D23" s="432">
        <f>'17-18 FINALFUNDEDSEGAlphaSort'!AK17</f>
        <v>275.8</v>
      </c>
      <c r="E23" s="432">
        <f>'17-18 FINALFUNDEDSEGAlphaSort'!AL17</f>
        <v>391</v>
      </c>
      <c r="F23" s="432">
        <f>'17-18 FINALFUNDEDSEGAlphaSort'!AJ17</f>
        <v>54</v>
      </c>
      <c r="G23" s="432">
        <f>'17-18 FINALFUNDEDSEGAlphaSort'!AH17</f>
        <v>132</v>
      </c>
      <c r="H23" s="432">
        <f>'17-18 FINALFUNDEDSEGAlphaSort'!AI17</f>
        <v>117</v>
      </c>
      <c r="I23" s="432">
        <f>'17-18 FINALFUNDEDSEGAlphaSort'!BN17</f>
        <v>5.1120000000000001</v>
      </c>
      <c r="J23" s="432">
        <v>174.39</v>
      </c>
      <c r="K23" s="432">
        <f>'17-18 FINALFUNDEDSEGAlphaSort'!BE17</f>
        <v>0</v>
      </c>
      <c r="L23" s="676">
        <v>295.99599999999998</v>
      </c>
      <c r="M23" s="630">
        <f t="shared" si="0"/>
        <v>1445.2979999999998</v>
      </c>
      <c r="N23" s="238">
        <f t="shared" si="1"/>
        <v>5948268.4487999994</v>
      </c>
    </row>
    <row r="24" spans="1:14">
      <c r="A24" s="238" t="s">
        <v>33</v>
      </c>
      <c r="B24" s="432">
        <f>'17-18 FINALFUNDEDSEGAlphaSort'!R18</f>
        <v>3929.75</v>
      </c>
      <c r="C24" s="432">
        <f>'17-18 FINALFUNDEDSEGAlphaSort'!AN18</f>
        <v>44.46</v>
      </c>
      <c r="D24" s="432">
        <f>'17-18 FINALFUNDEDSEGAlphaSort'!AK18</f>
        <v>402.15</v>
      </c>
      <c r="E24" s="432">
        <f>'17-18 FINALFUNDEDSEGAlphaSort'!AL18</f>
        <v>710.75</v>
      </c>
      <c r="F24" s="432">
        <f>'17-18 FINALFUNDEDSEGAlphaSort'!AJ18</f>
        <v>87</v>
      </c>
      <c r="G24" s="432">
        <f>'17-18 FINALFUNDEDSEGAlphaSort'!AH18</f>
        <v>126.5</v>
      </c>
      <c r="H24" s="432">
        <f>'17-18 FINALFUNDEDSEGAlphaSort'!AI18</f>
        <v>144</v>
      </c>
      <c r="I24" s="432">
        <f>'17-18 FINALFUNDEDSEGAlphaSort'!BN18</f>
        <v>0</v>
      </c>
      <c r="J24" s="432">
        <v>29.06</v>
      </c>
      <c r="K24" s="432">
        <f>'17-18 FINALFUNDEDSEGAlphaSort'!BE18</f>
        <v>0</v>
      </c>
      <c r="L24" s="676">
        <v>763.09199999999998</v>
      </c>
      <c r="M24" s="630">
        <f t="shared" si="0"/>
        <v>2307.0119999999997</v>
      </c>
      <c r="N24" s="238">
        <f t="shared" si="1"/>
        <v>9494738.587199999</v>
      </c>
    </row>
    <row r="25" spans="1:14">
      <c r="A25" s="238" t="s">
        <v>34</v>
      </c>
      <c r="B25" s="432">
        <f>'17-18 FINALFUNDEDSEGAlphaSort'!R19</f>
        <v>2980</v>
      </c>
      <c r="C25" s="432">
        <f>'17-18 FINALFUNDEDSEGAlphaSort'!AN19</f>
        <v>150.29</v>
      </c>
      <c r="D25" s="432">
        <f>'17-18 FINALFUNDEDSEGAlphaSort'!AK19</f>
        <v>273.35000000000002</v>
      </c>
      <c r="E25" s="432">
        <f>'17-18 FINALFUNDEDSEGAlphaSort'!AL19</f>
        <v>471.25</v>
      </c>
      <c r="F25" s="432">
        <f>'17-18 FINALFUNDEDSEGAlphaSort'!AJ19</f>
        <v>67</v>
      </c>
      <c r="G25" s="432">
        <f>'17-18 FINALFUNDEDSEGAlphaSort'!AH19</f>
        <v>69</v>
      </c>
      <c r="H25" s="432">
        <f>'17-18 FINALFUNDEDSEGAlphaSort'!AI19</f>
        <v>76</v>
      </c>
      <c r="I25" s="432">
        <f>'17-18 FINALFUNDEDSEGAlphaSort'!BN19</f>
        <v>0</v>
      </c>
      <c r="J25" s="432">
        <v>321.57299999999998</v>
      </c>
      <c r="K25" s="432">
        <f>'17-18 FINALFUNDEDSEGAlphaSort'!BE19</f>
        <v>0</v>
      </c>
      <c r="L25" s="676">
        <v>623.84299999999996</v>
      </c>
      <c r="M25" s="630">
        <f t="shared" si="0"/>
        <v>2052.3059999999996</v>
      </c>
      <c r="N25" s="238">
        <f t="shared" si="1"/>
        <v>8446470.5735999998</v>
      </c>
    </row>
    <row r="26" spans="1:14">
      <c r="A26" s="238" t="s">
        <v>35</v>
      </c>
      <c r="B26" s="432">
        <f>'17-18 FINALFUNDEDSEGAlphaSort'!R20</f>
        <v>2927.25</v>
      </c>
      <c r="C26" s="432">
        <f>'17-18 FINALFUNDEDSEGAlphaSort'!AN20</f>
        <v>43.21</v>
      </c>
      <c r="D26" s="432">
        <f>'17-18 FINALFUNDEDSEGAlphaSort'!AK20</f>
        <v>347.2</v>
      </c>
      <c r="E26" s="432">
        <f>'17-18 FINALFUNDEDSEGAlphaSort'!AL20</f>
        <v>352.5</v>
      </c>
      <c r="F26" s="432">
        <f>'17-18 FINALFUNDEDSEGAlphaSort'!AJ20</f>
        <v>101</v>
      </c>
      <c r="G26" s="432">
        <f>'17-18 FINALFUNDEDSEGAlphaSort'!AH20</f>
        <v>23.5</v>
      </c>
      <c r="H26" s="432">
        <f>'17-18 FINALFUNDEDSEGAlphaSort'!AI20</f>
        <v>98</v>
      </c>
      <c r="I26" s="432">
        <f>'17-18 FINALFUNDEDSEGAlphaSort'!BN20</f>
        <v>0</v>
      </c>
      <c r="J26" s="432">
        <v>184.65600000000001</v>
      </c>
      <c r="K26" s="432">
        <f>'17-18 FINALFUNDEDSEGAlphaSort'!BE20</f>
        <v>0</v>
      </c>
      <c r="L26" s="676">
        <v>387.49200000000002</v>
      </c>
      <c r="M26" s="630">
        <f t="shared" si="0"/>
        <v>1537.558</v>
      </c>
      <c r="N26" s="238">
        <f t="shared" si="1"/>
        <v>6327973.7048000004</v>
      </c>
    </row>
    <row r="27" spans="1:14">
      <c r="A27" s="238" t="s">
        <v>36</v>
      </c>
      <c r="B27" s="432">
        <f>'17-18 FINALFUNDEDSEGAlphaSort'!R21</f>
        <v>487.75</v>
      </c>
      <c r="C27" s="432">
        <f>'17-18 FINALFUNDEDSEGAlphaSort'!AN21</f>
        <v>0</v>
      </c>
      <c r="D27" s="432">
        <f>'17-18 FINALFUNDEDSEGAlphaSort'!AK21</f>
        <v>42.35</v>
      </c>
      <c r="E27" s="432">
        <f>'17-18 FINALFUNDEDSEGAlphaSort'!AL21</f>
        <v>61.5</v>
      </c>
      <c r="F27" s="432">
        <f>'17-18 FINALFUNDEDSEGAlphaSort'!AJ21</f>
        <v>3</v>
      </c>
      <c r="G27" s="432">
        <f>'17-18 FINALFUNDEDSEGAlphaSort'!AH21</f>
        <v>3</v>
      </c>
      <c r="H27" s="432">
        <f>'17-18 FINALFUNDEDSEGAlphaSort'!AI21</f>
        <v>7</v>
      </c>
      <c r="I27" s="432">
        <f>'17-18 FINALFUNDEDSEGAlphaSort'!BN21</f>
        <v>0</v>
      </c>
      <c r="J27" s="432">
        <v>215.54599999999999</v>
      </c>
      <c r="K27" s="432">
        <f>'17-18 FINALFUNDEDSEGAlphaSort'!BE21</f>
        <v>24.484999999999999</v>
      </c>
      <c r="L27" s="676">
        <v>87.174000000000007</v>
      </c>
      <c r="M27" s="630">
        <f t="shared" si="0"/>
        <v>444.05499999999995</v>
      </c>
      <c r="N27" s="238">
        <f t="shared" si="1"/>
        <v>1827552.7579999999</v>
      </c>
    </row>
    <row r="28" spans="1:14" s="631" customFormat="1">
      <c r="A28" s="628" t="s">
        <v>1401</v>
      </c>
      <c r="B28" s="630">
        <f>'17-18 FINALFUNDEDSEGAlphaSort'!R22</f>
        <v>106</v>
      </c>
      <c r="C28" s="630">
        <f>'17-18 FINALFUNDEDSEGAlphaSort'!AN22</f>
        <v>22.75</v>
      </c>
      <c r="D28" s="630">
        <f>'17-18 FINALFUNDEDSEGAlphaSort'!AK22</f>
        <v>8.4</v>
      </c>
      <c r="E28" s="630">
        <f>'17-18 FINALFUNDEDSEGAlphaSort'!AL22</f>
        <v>27.5</v>
      </c>
      <c r="F28" s="630">
        <f>'17-18 FINALFUNDEDSEGAlphaSort'!AJ22</f>
        <v>0</v>
      </c>
      <c r="G28" s="630">
        <f>'17-18 FINALFUNDEDSEGAlphaSort'!AH22</f>
        <v>10</v>
      </c>
      <c r="H28" s="630">
        <f>'17-18 FINALFUNDEDSEGAlphaSort'!AI22</f>
        <v>4</v>
      </c>
      <c r="I28" s="630">
        <f>'17-18 FINALFUNDEDSEGAlphaSort'!BN22</f>
        <v>0</v>
      </c>
      <c r="J28" s="630"/>
      <c r="K28" s="630">
        <f>'17-18 FINALFUNDEDSEGAlphaSort'!BE22</f>
        <v>4.41</v>
      </c>
      <c r="L28" s="675"/>
      <c r="M28" s="630">
        <f t="shared" si="0"/>
        <v>77.06</v>
      </c>
      <c r="N28" s="628">
        <f t="shared" si="1"/>
        <v>317148.13600000006</v>
      </c>
    </row>
    <row r="29" spans="1:14">
      <c r="A29" s="238" t="s">
        <v>1402</v>
      </c>
      <c r="B29" s="432">
        <f>'17-18 FINALFUNDEDSEGAlphaSort'!R23</f>
        <v>6828.25</v>
      </c>
      <c r="C29" s="432">
        <f>'17-18 FINALFUNDEDSEGAlphaSort'!AN23</f>
        <v>55.5</v>
      </c>
      <c r="D29" s="432">
        <f>'17-18 FINALFUNDEDSEGAlphaSort'!AK23</f>
        <v>605.84999999999991</v>
      </c>
      <c r="E29" s="432">
        <f>'17-18 FINALFUNDEDSEGAlphaSort'!AL23</f>
        <v>788.25</v>
      </c>
      <c r="F29" s="432">
        <f>'17-18 FINALFUNDEDSEGAlphaSort'!AJ23</f>
        <v>291</v>
      </c>
      <c r="G29" s="432">
        <f>'17-18 FINALFUNDEDSEGAlphaSort'!AH23</f>
        <v>189</v>
      </c>
      <c r="H29" s="432">
        <f>'17-18 FINALFUNDEDSEGAlphaSort'!AI23</f>
        <v>206</v>
      </c>
      <c r="I29" s="432">
        <f>'17-18 FINALFUNDEDSEGAlphaSort'!BN23</f>
        <v>0</v>
      </c>
      <c r="J29" s="432">
        <v>256.42</v>
      </c>
      <c r="K29" s="432">
        <f>'17-18 FINALFUNDEDSEGAlphaSort'!BE23</f>
        <v>820.22800000000007</v>
      </c>
      <c r="L29" s="676">
        <v>1113.4929999999999</v>
      </c>
      <c r="M29" s="630">
        <f t="shared" si="0"/>
        <v>4325.741</v>
      </c>
      <c r="N29" s="238">
        <f t="shared" si="1"/>
        <v>17803019.659600001</v>
      </c>
    </row>
    <row r="30" spans="1:14">
      <c r="A30" s="238" t="s">
        <v>37</v>
      </c>
      <c r="B30" s="432">
        <f>'17-18 FINALFUNDEDSEGAlphaSort'!R24</f>
        <v>145</v>
      </c>
      <c r="C30" s="432">
        <f>'17-18 FINALFUNDEDSEGAlphaSort'!AN24</f>
        <v>0</v>
      </c>
      <c r="D30" s="432">
        <f>'17-18 FINALFUNDEDSEGAlphaSort'!AK24</f>
        <v>7.7</v>
      </c>
      <c r="E30" s="432">
        <f>'17-18 FINALFUNDEDSEGAlphaSort'!AL24</f>
        <v>23</v>
      </c>
      <c r="F30" s="432">
        <f>'17-18 FINALFUNDEDSEGAlphaSort'!AJ24</f>
        <v>0</v>
      </c>
      <c r="G30" s="432">
        <f>'17-18 FINALFUNDEDSEGAlphaSort'!AH24</f>
        <v>1</v>
      </c>
      <c r="H30" s="432">
        <f>'17-18 FINALFUNDEDSEGAlphaSort'!AI24</f>
        <v>2</v>
      </c>
      <c r="I30" s="432">
        <f>'17-18 FINALFUNDEDSEGAlphaSort'!BN24</f>
        <v>0.121</v>
      </c>
      <c r="J30" s="432">
        <v>228.054</v>
      </c>
      <c r="K30" s="432">
        <f>'17-18 FINALFUNDEDSEGAlphaSort'!BE24</f>
        <v>4.8029999999999999</v>
      </c>
      <c r="L30" s="676">
        <v>26.358000000000001</v>
      </c>
      <c r="M30" s="630">
        <f t="shared" si="0"/>
        <v>293.036</v>
      </c>
      <c r="N30" s="238">
        <f t="shared" si="1"/>
        <v>1206018.9616</v>
      </c>
    </row>
    <row r="31" spans="1:14">
      <c r="A31" s="238" t="s">
        <v>38</v>
      </c>
      <c r="B31" s="432">
        <f>'17-18 FINALFUNDEDSEGAlphaSort'!R25</f>
        <v>5917.25</v>
      </c>
      <c r="C31" s="432">
        <f>'17-18 FINALFUNDEDSEGAlphaSort'!AN25</f>
        <v>210.375</v>
      </c>
      <c r="D31" s="432">
        <f>'17-18 FINALFUNDEDSEGAlphaSort'!AK25</f>
        <v>701.05</v>
      </c>
      <c r="E31" s="432">
        <f>'17-18 FINALFUNDEDSEGAlphaSort'!AL25</f>
        <v>655.5</v>
      </c>
      <c r="F31" s="432">
        <f>'17-18 FINALFUNDEDSEGAlphaSort'!AJ25</f>
        <v>141</v>
      </c>
      <c r="G31" s="432">
        <f>'17-18 FINALFUNDEDSEGAlphaSort'!AH25</f>
        <v>64.5</v>
      </c>
      <c r="H31" s="432">
        <f>'17-18 FINALFUNDEDSEGAlphaSort'!AI25</f>
        <v>186</v>
      </c>
      <c r="I31" s="432">
        <f>'17-18 FINALFUNDEDSEGAlphaSort'!BN25</f>
        <v>0</v>
      </c>
      <c r="J31" s="432">
        <v>257.529</v>
      </c>
      <c r="K31" s="432">
        <f>'17-18 FINALFUNDEDSEGAlphaSort'!BE25</f>
        <v>0</v>
      </c>
      <c r="L31" s="676">
        <v>1297.258</v>
      </c>
      <c r="M31" s="630">
        <f t="shared" si="0"/>
        <v>3513.2119999999995</v>
      </c>
      <c r="N31" s="238">
        <f t="shared" si="1"/>
        <v>14458975.3072</v>
      </c>
    </row>
    <row r="32" spans="1:14">
      <c r="A32" s="238" t="s">
        <v>39</v>
      </c>
      <c r="B32" s="432">
        <f>'17-18 FINALFUNDEDSEGAlphaSort'!R26</f>
        <v>202.5</v>
      </c>
      <c r="C32" s="432">
        <f>'17-18 FINALFUNDEDSEGAlphaSort'!AN26</f>
        <v>0</v>
      </c>
      <c r="D32" s="432">
        <f>'17-18 FINALFUNDEDSEGAlphaSort'!AK26</f>
        <v>11.9</v>
      </c>
      <c r="E32" s="432">
        <f>'17-18 FINALFUNDEDSEGAlphaSort'!AL26</f>
        <v>33.5</v>
      </c>
      <c r="F32" s="432">
        <f>'17-18 FINALFUNDEDSEGAlphaSort'!AJ26</f>
        <v>0</v>
      </c>
      <c r="G32" s="432">
        <f>'17-18 FINALFUNDEDSEGAlphaSort'!AH26</f>
        <v>11</v>
      </c>
      <c r="H32" s="432">
        <f>'17-18 FINALFUNDEDSEGAlphaSort'!AI26</f>
        <v>6</v>
      </c>
      <c r="I32" s="432">
        <f>'17-18 FINALFUNDEDSEGAlphaSort'!BN26</f>
        <v>0</v>
      </c>
      <c r="J32" s="432">
        <v>127.539</v>
      </c>
      <c r="K32" s="432">
        <f>'17-18 FINALFUNDEDSEGAlphaSort'!BE26</f>
        <v>0</v>
      </c>
      <c r="L32" s="676">
        <v>35.930999999999997</v>
      </c>
      <c r="M32" s="630">
        <f t="shared" si="0"/>
        <v>225.87</v>
      </c>
      <c r="N32" s="238">
        <f t="shared" si="1"/>
        <v>929590.57200000004</v>
      </c>
    </row>
    <row r="33" spans="1:14">
      <c r="A33" s="238" t="s">
        <v>40</v>
      </c>
      <c r="B33" s="432">
        <f>'17-18 FINALFUNDEDSEGAlphaSort'!R27</f>
        <v>378.5</v>
      </c>
      <c r="C33" s="432">
        <f>'17-18 FINALFUNDEDSEGAlphaSort'!AN27</f>
        <v>22.29</v>
      </c>
      <c r="D33" s="432">
        <f>'17-18 FINALFUNDEDSEGAlphaSort'!AK27</f>
        <v>47.95</v>
      </c>
      <c r="E33" s="432">
        <f>'17-18 FINALFUNDEDSEGAlphaSort'!AL27</f>
        <v>69.5</v>
      </c>
      <c r="F33" s="432">
        <f>'17-18 FINALFUNDEDSEGAlphaSort'!AJ27</f>
        <v>0</v>
      </c>
      <c r="G33" s="432">
        <f>'17-18 FINALFUNDEDSEGAlphaSort'!AH27</f>
        <v>0.5</v>
      </c>
      <c r="H33" s="432">
        <f>'17-18 FINALFUNDEDSEGAlphaSort'!AI27</f>
        <v>8</v>
      </c>
      <c r="I33" s="432">
        <f>'17-18 FINALFUNDEDSEGAlphaSort'!BN27</f>
        <v>0</v>
      </c>
      <c r="J33" s="432">
        <v>339.59199999999998</v>
      </c>
      <c r="K33" s="432">
        <f>'17-18 FINALFUNDEDSEGAlphaSort'!BE27</f>
        <v>0</v>
      </c>
      <c r="L33" s="676">
        <v>54.348999999999997</v>
      </c>
      <c r="M33" s="630">
        <f t="shared" si="0"/>
        <v>542.18100000000004</v>
      </c>
      <c r="N33" s="238">
        <f t="shared" si="1"/>
        <v>2231400.1236000005</v>
      </c>
    </row>
    <row r="34" spans="1:14">
      <c r="A34" s="238" t="s">
        <v>1403</v>
      </c>
      <c r="B34" s="432">
        <f>'17-18 FINALFUNDEDSEGAlphaSort'!R28</f>
        <v>431.75</v>
      </c>
      <c r="C34" s="432">
        <f>'17-18 FINALFUNDEDSEGAlphaSort'!AN28</f>
        <v>0</v>
      </c>
      <c r="D34" s="432">
        <f>'17-18 FINALFUNDEDSEGAlphaSort'!AK28</f>
        <v>30.1</v>
      </c>
      <c r="E34" s="432">
        <f>'17-18 FINALFUNDEDSEGAlphaSort'!AL28</f>
        <v>72.75</v>
      </c>
      <c r="F34" s="432">
        <f>'17-18 FINALFUNDEDSEGAlphaSort'!AJ28</f>
        <v>8</v>
      </c>
      <c r="G34" s="432">
        <f>'17-18 FINALFUNDEDSEGAlphaSort'!AH28</f>
        <v>6</v>
      </c>
      <c r="H34" s="432">
        <f>'17-18 FINALFUNDEDSEGAlphaSort'!AI28</f>
        <v>6</v>
      </c>
      <c r="I34" s="432">
        <f>'17-18 FINALFUNDEDSEGAlphaSort'!BN28</f>
        <v>0</v>
      </c>
      <c r="J34" s="432">
        <v>416.93</v>
      </c>
      <c r="K34" s="432">
        <f>'17-18 FINALFUNDEDSEGAlphaSort'!BE28</f>
        <v>15.255000000000001</v>
      </c>
      <c r="L34" s="676">
        <v>55.360999999999997</v>
      </c>
      <c r="M34" s="630">
        <f t="shared" si="0"/>
        <v>610.39599999999996</v>
      </c>
      <c r="N34" s="238">
        <f t="shared" si="1"/>
        <v>2512145.7776000001</v>
      </c>
    </row>
    <row r="35" spans="1:14">
      <c r="A35" s="238" t="s">
        <v>41</v>
      </c>
      <c r="B35" s="432">
        <f>'17-18 FINALFUNDEDSEGAlphaSort'!R29</f>
        <v>473.25</v>
      </c>
      <c r="C35" s="432">
        <f>'17-18 FINALFUNDEDSEGAlphaSort'!AN29</f>
        <v>0</v>
      </c>
      <c r="D35" s="432">
        <f>'17-18 FINALFUNDEDSEGAlphaSort'!AK29</f>
        <v>47.95</v>
      </c>
      <c r="E35" s="432">
        <f>'17-18 FINALFUNDEDSEGAlphaSort'!AL29</f>
        <v>93</v>
      </c>
      <c r="F35" s="432">
        <f>'17-18 FINALFUNDEDSEGAlphaSort'!AJ29</f>
        <v>10</v>
      </c>
      <c r="G35" s="432">
        <f>'17-18 FINALFUNDEDSEGAlphaSort'!AH29</f>
        <v>9.5</v>
      </c>
      <c r="H35" s="432">
        <f>'17-18 FINALFUNDEDSEGAlphaSort'!AI29</f>
        <v>0</v>
      </c>
      <c r="I35" s="432">
        <f>'17-18 FINALFUNDEDSEGAlphaSort'!BN29</f>
        <v>0</v>
      </c>
      <c r="J35" s="432">
        <v>326.66500000000002</v>
      </c>
      <c r="K35" s="432">
        <f>'17-18 FINALFUNDEDSEGAlphaSort'!BE29</f>
        <v>5.8979999999999997</v>
      </c>
      <c r="L35" s="676">
        <v>57.395000000000003</v>
      </c>
      <c r="M35" s="630">
        <f t="shared" si="0"/>
        <v>550.40800000000002</v>
      </c>
      <c r="N35" s="238">
        <f t="shared" si="1"/>
        <v>2265259.1648000004</v>
      </c>
    </row>
    <row r="36" spans="1:14">
      <c r="A36" s="238" t="s">
        <v>42</v>
      </c>
      <c r="B36" s="432">
        <f>'17-18 FINALFUNDEDSEGAlphaSort'!R30</f>
        <v>323</v>
      </c>
      <c r="C36" s="432">
        <f>'17-18 FINALFUNDEDSEGAlphaSort'!AN30</f>
        <v>0</v>
      </c>
      <c r="D36" s="432">
        <f>'17-18 FINALFUNDEDSEGAlphaSort'!AK30</f>
        <v>24.15</v>
      </c>
      <c r="E36" s="432">
        <f>'17-18 FINALFUNDEDSEGAlphaSort'!AL30</f>
        <v>60.5</v>
      </c>
      <c r="F36" s="432">
        <f>'17-18 FINALFUNDEDSEGAlphaSort'!AJ30</f>
        <v>0</v>
      </c>
      <c r="G36" s="432">
        <f>'17-18 FINALFUNDEDSEGAlphaSort'!AH30</f>
        <v>11.5</v>
      </c>
      <c r="H36" s="432">
        <f>'17-18 FINALFUNDEDSEGAlphaSort'!AI30</f>
        <v>6</v>
      </c>
      <c r="I36" s="432">
        <f>'17-18 FINALFUNDEDSEGAlphaSort'!BN30</f>
        <v>0</v>
      </c>
      <c r="J36" s="432">
        <v>297.18799999999999</v>
      </c>
      <c r="K36" s="432">
        <f>'17-18 FINALFUNDEDSEGAlphaSort'!BE30</f>
        <v>103.488</v>
      </c>
      <c r="L36" s="676">
        <v>56.985999999999997</v>
      </c>
      <c r="M36" s="630">
        <f t="shared" si="0"/>
        <v>559.81200000000001</v>
      </c>
      <c r="N36" s="238">
        <f t="shared" si="1"/>
        <v>2303962.2672000001</v>
      </c>
    </row>
    <row r="37" spans="1:14">
      <c r="A37" s="238" t="s">
        <v>43</v>
      </c>
      <c r="B37" s="432">
        <f>'17-18 FINALFUNDEDSEGAlphaSort'!R31</f>
        <v>8194</v>
      </c>
      <c r="C37" s="432">
        <f>'17-18 FINALFUNDEDSEGAlphaSort'!AN31</f>
        <v>114.92</v>
      </c>
      <c r="D37" s="432">
        <f>'17-18 FINALFUNDEDSEGAlphaSort'!AK31</f>
        <v>968.8</v>
      </c>
      <c r="E37" s="432">
        <f>'17-18 FINALFUNDEDSEGAlphaSort'!AL31</f>
        <v>1205</v>
      </c>
      <c r="F37" s="432">
        <f>'17-18 FINALFUNDEDSEGAlphaSort'!AJ31</f>
        <v>380</v>
      </c>
      <c r="G37" s="432">
        <f>'17-18 FINALFUNDEDSEGAlphaSort'!AH31</f>
        <v>132</v>
      </c>
      <c r="H37" s="432">
        <f>'17-18 FINALFUNDEDSEGAlphaSort'!AI31</f>
        <v>187</v>
      </c>
      <c r="I37" s="432">
        <f>'17-18 FINALFUNDEDSEGAlphaSort'!BN31</f>
        <v>0</v>
      </c>
      <c r="J37" s="432">
        <v>0</v>
      </c>
      <c r="K37" s="432">
        <f>'17-18 FINALFUNDEDSEGAlphaSort'!BE31</f>
        <v>0</v>
      </c>
      <c r="L37" s="676">
        <v>1344.309</v>
      </c>
      <c r="M37" s="630">
        <f t="shared" si="0"/>
        <v>4332.0290000000005</v>
      </c>
      <c r="N37" s="238">
        <f t="shared" si="1"/>
        <v>17828898.552400004</v>
      </c>
    </row>
    <row r="38" spans="1:14">
      <c r="A38" s="238" t="s">
        <v>44</v>
      </c>
      <c r="B38" s="432">
        <f>'17-18 FINALFUNDEDSEGAlphaSort'!R32</f>
        <v>1206.25</v>
      </c>
      <c r="C38" s="432">
        <f>'17-18 FINALFUNDEDSEGAlphaSort'!AN32</f>
        <v>157.95500000000001</v>
      </c>
      <c r="D38" s="432">
        <f>'17-18 FINALFUNDEDSEGAlphaSort'!AK32</f>
        <v>85.75</v>
      </c>
      <c r="E38" s="432">
        <f>'17-18 FINALFUNDEDSEGAlphaSort'!AL32</f>
        <v>340.5</v>
      </c>
      <c r="F38" s="432">
        <f>'17-18 FINALFUNDEDSEGAlphaSort'!AJ32</f>
        <v>61</v>
      </c>
      <c r="G38" s="432">
        <f>'17-18 FINALFUNDEDSEGAlphaSort'!AH32</f>
        <v>34.5</v>
      </c>
      <c r="H38" s="432">
        <f>'17-18 FINALFUNDEDSEGAlphaSort'!AI32</f>
        <v>35</v>
      </c>
      <c r="I38" s="432">
        <f>'17-18 FINALFUNDEDSEGAlphaSort'!BN32</f>
        <v>0</v>
      </c>
      <c r="J38" s="432">
        <v>359.34199999999998</v>
      </c>
      <c r="K38" s="432">
        <f>'17-18 FINALFUNDEDSEGAlphaSort'!BE32</f>
        <v>0</v>
      </c>
      <c r="L38" s="676">
        <v>175.41499999999999</v>
      </c>
      <c r="M38" s="630">
        <f t="shared" si="0"/>
        <v>1249.462</v>
      </c>
      <c r="N38" s="238">
        <f t="shared" si="1"/>
        <v>5142285.8072000006</v>
      </c>
    </row>
    <row r="39" spans="1:14">
      <c r="A39" s="238" t="s">
        <v>1452</v>
      </c>
      <c r="B39" s="432">
        <f>'17-18 FINALFUNDEDSEGAlphaSort'!R33</f>
        <v>200.75</v>
      </c>
      <c r="C39" s="432">
        <f>'17-18 FINALFUNDEDSEGAlphaSort'!AN33</f>
        <v>0</v>
      </c>
      <c r="D39" s="432">
        <f>'17-18 FINALFUNDEDSEGAlphaSort'!AK33</f>
        <v>25.55</v>
      </c>
      <c r="E39" s="432">
        <f>'17-18 FINALFUNDEDSEGAlphaSort'!AL33</f>
        <v>13.5</v>
      </c>
      <c r="F39" s="432">
        <f>'17-18 FINALFUNDEDSEGAlphaSort'!AJ33</f>
        <v>3</v>
      </c>
      <c r="G39" s="432">
        <f>'17-18 FINALFUNDEDSEGAlphaSort'!AH33</f>
        <v>0</v>
      </c>
      <c r="H39" s="432">
        <f>'17-18 FINALFUNDEDSEGAlphaSort'!AI33</f>
        <v>2</v>
      </c>
      <c r="I39" s="432">
        <f>'17-18 FINALFUNDEDSEGAlphaSort'!BN33</f>
        <v>0</v>
      </c>
      <c r="J39" s="432">
        <v>0</v>
      </c>
      <c r="K39" s="432">
        <f>'17-18 FINALFUNDEDSEGAlphaSort'!BE33</f>
        <v>2.895</v>
      </c>
      <c r="L39" s="676">
        <v>38.098999999999997</v>
      </c>
      <c r="M39" s="630">
        <f t="shared" si="0"/>
        <v>85.043999999999997</v>
      </c>
      <c r="N39" s="238">
        <f t="shared" si="1"/>
        <v>350007.08640000003</v>
      </c>
    </row>
    <row r="40" spans="1:14">
      <c r="A40" s="238" t="s">
        <v>46</v>
      </c>
      <c r="B40" s="432">
        <f>'17-18 FINALFUNDEDSEGAlphaSort'!R34</f>
        <v>75</v>
      </c>
      <c r="C40" s="432">
        <f>'17-18 FINALFUNDEDSEGAlphaSort'!AN34</f>
        <v>0</v>
      </c>
      <c r="D40" s="432">
        <f>'17-18 FINALFUNDEDSEGAlphaSort'!AK34</f>
        <v>7.7</v>
      </c>
      <c r="E40" s="432">
        <f>'17-18 FINALFUNDEDSEGAlphaSort'!AL34</f>
        <v>16.75</v>
      </c>
      <c r="F40" s="432">
        <f>'17-18 FINALFUNDEDSEGAlphaSort'!AJ34</f>
        <v>0</v>
      </c>
      <c r="G40" s="432">
        <f>'17-18 FINALFUNDEDSEGAlphaSort'!AH34</f>
        <v>0.5</v>
      </c>
      <c r="H40" s="432">
        <f>'17-18 FINALFUNDEDSEGAlphaSort'!AI34</f>
        <v>2</v>
      </c>
      <c r="I40" s="432">
        <f>'17-18 FINALFUNDEDSEGAlphaSort'!BN34</f>
        <v>0</v>
      </c>
      <c r="J40" s="432">
        <v>222.53899999999999</v>
      </c>
      <c r="K40" s="432">
        <f>'17-18 FINALFUNDEDSEGAlphaSort'!BE34</f>
        <v>0</v>
      </c>
      <c r="L40" s="676">
        <v>5.5469999999999997</v>
      </c>
      <c r="M40" s="630">
        <f t="shared" si="0"/>
        <v>255.03599999999997</v>
      </c>
      <c r="N40" s="238">
        <f t="shared" si="1"/>
        <v>1049626.1616</v>
      </c>
    </row>
    <row r="41" spans="1:14">
      <c r="A41" s="238" t="s">
        <v>1441</v>
      </c>
      <c r="B41" s="432">
        <f>'17-18 FINALFUNDEDSEGAlphaSort'!R35</f>
        <v>698.5</v>
      </c>
      <c r="C41" s="432">
        <f>'17-18 FINALFUNDEDSEGAlphaSort'!AN35</f>
        <v>0</v>
      </c>
      <c r="D41" s="432">
        <f>'17-18 FINALFUNDEDSEGAlphaSort'!AK35</f>
        <v>115.85</v>
      </c>
      <c r="E41" s="432">
        <f>'17-18 FINALFUNDEDSEGAlphaSort'!AL35</f>
        <v>9.25</v>
      </c>
      <c r="F41" s="432">
        <f>'17-18 FINALFUNDEDSEGAlphaSort'!AJ35</f>
        <v>0</v>
      </c>
      <c r="G41" s="432">
        <f>'17-18 FINALFUNDEDSEGAlphaSort'!AH35</f>
        <v>1</v>
      </c>
      <c r="H41" s="432">
        <f>'17-18 FINALFUNDEDSEGAlphaSort'!AI35</f>
        <v>2</v>
      </c>
      <c r="I41" s="432">
        <f>'17-18 FINALFUNDEDSEGAlphaSort'!BN35</f>
        <v>0</v>
      </c>
      <c r="J41" s="432">
        <v>0</v>
      </c>
      <c r="K41" s="432">
        <f>'17-18 FINALFUNDEDSEGAlphaSort'!BE35</f>
        <v>46.975000000000001</v>
      </c>
      <c r="L41" s="676">
        <v>126.998</v>
      </c>
      <c r="M41" s="630">
        <f t="shared" ref="M41:M72" si="2">SUM(C41:L41)</f>
        <v>302.07299999999998</v>
      </c>
      <c r="N41" s="238">
        <f t="shared" ref="N41:N72" si="3">M41*$N$6</f>
        <v>1243211.6388000001</v>
      </c>
    </row>
    <row r="42" spans="1:14">
      <c r="A42" s="238" t="s">
        <v>48</v>
      </c>
      <c r="B42" s="432">
        <f>'17-18 FINALFUNDEDSEGAlphaSort'!R36</f>
        <v>538.75</v>
      </c>
      <c r="C42" s="432">
        <f>'17-18 FINALFUNDEDSEGAlphaSort'!AN36</f>
        <v>47.914999999999999</v>
      </c>
      <c r="D42" s="432">
        <f>'17-18 FINALFUNDEDSEGAlphaSort'!AK36</f>
        <v>57.4</v>
      </c>
      <c r="E42" s="432">
        <f>'17-18 FINALFUNDEDSEGAlphaSort'!AL36</f>
        <v>217</v>
      </c>
      <c r="F42" s="432">
        <f>'17-18 FINALFUNDEDSEGAlphaSort'!AJ36</f>
        <v>12</v>
      </c>
      <c r="G42" s="432">
        <f>'17-18 FINALFUNDEDSEGAlphaSort'!AH36</f>
        <v>13.5</v>
      </c>
      <c r="H42" s="432">
        <f>'17-18 FINALFUNDEDSEGAlphaSort'!AI36</f>
        <v>16</v>
      </c>
      <c r="I42" s="432">
        <f>'17-18 FINALFUNDEDSEGAlphaSort'!BN36</f>
        <v>0</v>
      </c>
      <c r="J42" s="432">
        <v>320.42599999999999</v>
      </c>
      <c r="K42" s="432">
        <f>'17-18 FINALFUNDEDSEGAlphaSort'!BE36</f>
        <v>19.884999999999998</v>
      </c>
      <c r="L42" s="676">
        <v>327.06</v>
      </c>
      <c r="M42" s="630">
        <f t="shared" si="2"/>
        <v>1031.1859999999999</v>
      </c>
      <c r="N42" s="238">
        <f t="shared" si="3"/>
        <v>4243949.1015999997</v>
      </c>
    </row>
    <row r="43" spans="1:14">
      <c r="A43" s="238" t="s">
        <v>49</v>
      </c>
      <c r="B43" s="432">
        <f>'17-18 FINALFUNDEDSEGAlphaSort'!R43</f>
        <v>23</v>
      </c>
      <c r="C43" s="432">
        <f>'17-18 FINALFUNDEDSEGAlphaSort'!AN43</f>
        <v>0.83499999999999996</v>
      </c>
      <c r="D43" s="432">
        <f>'17-18 FINALFUNDEDSEGAlphaSort'!AK43</f>
        <v>2.1</v>
      </c>
      <c r="E43" s="432">
        <f>'17-18 FINALFUNDEDSEGAlphaSort'!AL43</f>
        <v>0</v>
      </c>
      <c r="F43" s="432">
        <f>'17-18 FINALFUNDEDSEGAlphaSort'!AJ43</f>
        <v>0</v>
      </c>
      <c r="G43" s="432">
        <f>'17-18 FINALFUNDEDSEGAlphaSort'!AH43</f>
        <v>0</v>
      </c>
      <c r="H43" s="432">
        <f>'17-18 FINALFUNDEDSEGAlphaSort'!AI43</f>
        <v>0</v>
      </c>
      <c r="I43" s="432">
        <f>'17-18 FINALFUNDEDSEGAlphaSort'!BN43</f>
        <v>0</v>
      </c>
      <c r="J43" s="432">
        <v>25.85</v>
      </c>
      <c r="K43" s="432">
        <f>'17-18 FINALFUNDEDSEGAlphaSort'!BE43</f>
        <v>13.58</v>
      </c>
      <c r="L43" s="676">
        <v>11.231999999999999</v>
      </c>
      <c r="M43" s="630">
        <f t="shared" si="2"/>
        <v>53.597000000000001</v>
      </c>
      <c r="N43" s="238">
        <f t="shared" si="3"/>
        <v>220583.81320000003</v>
      </c>
    </row>
    <row r="44" spans="1:14">
      <c r="A44" s="238" t="s">
        <v>1404</v>
      </c>
      <c r="B44" s="432">
        <f>'17-18 FINALFUNDEDSEGAlphaSort'!R37</f>
        <v>5306.75</v>
      </c>
      <c r="C44" s="432">
        <f>'17-18 FINALFUNDEDSEGAlphaSort'!AN37</f>
        <v>360.375</v>
      </c>
      <c r="D44" s="432">
        <f>'17-18 FINALFUNDEDSEGAlphaSort'!AK37</f>
        <v>330.40000000000003</v>
      </c>
      <c r="E44" s="432">
        <f>'17-18 FINALFUNDEDSEGAlphaSort'!AL37</f>
        <v>570</v>
      </c>
      <c r="F44" s="432">
        <f>'17-18 FINALFUNDEDSEGAlphaSort'!AJ37</f>
        <v>160</v>
      </c>
      <c r="G44" s="432">
        <f>'17-18 FINALFUNDEDSEGAlphaSort'!AH37</f>
        <v>103.5</v>
      </c>
      <c r="H44" s="432">
        <f>'17-18 FINALFUNDEDSEGAlphaSort'!AI37</f>
        <v>223</v>
      </c>
      <c r="I44" s="432">
        <f>'17-18 FINALFUNDEDSEGAlphaSort'!BN37</f>
        <v>0</v>
      </c>
      <c r="J44" s="432">
        <v>332.41</v>
      </c>
      <c r="K44" s="432">
        <f>'17-18 FINALFUNDEDSEGAlphaSort'!BE37</f>
        <v>49.615000000000002</v>
      </c>
      <c r="L44" s="676">
        <v>1153.845</v>
      </c>
      <c r="M44" s="630">
        <f t="shared" si="2"/>
        <v>3283.1449999999995</v>
      </c>
      <c r="N44" s="238">
        <f t="shared" si="3"/>
        <v>13512111.561999999</v>
      </c>
    </row>
    <row r="45" spans="1:14">
      <c r="A45" s="238" t="s">
        <v>50</v>
      </c>
      <c r="B45" s="432">
        <f>'17-18 FINALFUNDEDSEGAlphaSort'!R38</f>
        <v>97</v>
      </c>
      <c r="C45" s="432">
        <f>'17-18 FINALFUNDEDSEGAlphaSort'!AN38</f>
        <v>0</v>
      </c>
      <c r="D45" s="432">
        <f>'17-18 FINALFUNDEDSEGAlphaSort'!AK38</f>
        <v>7.35</v>
      </c>
      <c r="E45" s="432">
        <f>'17-18 FINALFUNDEDSEGAlphaSort'!AL38</f>
        <v>11</v>
      </c>
      <c r="F45" s="432">
        <f>'17-18 FINALFUNDEDSEGAlphaSort'!AJ38</f>
        <v>0</v>
      </c>
      <c r="G45" s="432">
        <f>'17-18 FINALFUNDEDSEGAlphaSort'!AH38</f>
        <v>0</v>
      </c>
      <c r="H45" s="432">
        <f>'17-18 FINALFUNDEDSEGAlphaSort'!AI38</f>
        <v>0</v>
      </c>
      <c r="I45" s="432">
        <f>'17-18 FINALFUNDEDSEGAlphaSort'!BN38</f>
        <v>0</v>
      </c>
      <c r="J45" s="432">
        <v>232.05</v>
      </c>
      <c r="K45" s="432">
        <f>'17-18 FINALFUNDEDSEGAlphaSort'!BE38</f>
        <v>0</v>
      </c>
      <c r="L45" s="676">
        <v>6.7640000000000002</v>
      </c>
      <c r="M45" s="630">
        <f t="shared" si="2"/>
        <v>257.16399999999999</v>
      </c>
      <c r="N45" s="238">
        <f t="shared" si="3"/>
        <v>1058384.1584000001</v>
      </c>
    </row>
    <row r="46" spans="1:14">
      <c r="A46" s="238" t="s">
        <v>51</v>
      </c>
      <c r="B46" s="432">
        <f>'17-18 FINALFUNDEDSEGAlphaSort'!R39</f>
        <v>979.75</v>
      </c>
      <c r="C46" s="432">
        <f>'17-18 FINALFUNDEDSEGAlphaSort'!AN39</f>
        <v>51.545000000000002</v>
      </c>
      <c r="D46" s="432">
        <f>'17-18 FINALFUNDEDSEGAlphaSort'!AK39</f>
        <v>95.2</v>
      </c>
      <c r="E46" s="432">
        <f>'17-18 FINALFUNDEDSEGAlphaSort'!AL39</f>
        <v>137.75</v>
      </c>
      <c r="F46" s="432">
        <f>'17-18 FINALFUNDEDSEGAlphaSort'!AJ39</f>
        <v>15</v>
      </c>
      <c r="G46" s="432">
        <f>'17-18 FINALFUNDEDSEGAlphaSort'!AH39</f>
        <v>8.5</v>
      </c>
      <c r="H46" s="432">
        <f>'17-18 FINALFUNDEDSEGAlphaSort'!AI39</f>
        <v>6</v>
      </c>
      <c r="I46" s="432">
        <f>'17-18 FINALFUNDEDSEGAlphaSort'!BN39</f>
        <v>0</v>
      </c>
      <c r="J46" s="432">
        <v>260.483</v>
      </c>
      <c r="K46" s="432">
        <f>'17-18 FINALFUNDEDSEGAlphaSort'!BE39</f>
        <v>0</v>
      </c>
      <c r="L46" s="676">
        <v>122.717</v>
      </c>
      <c r="M46" s="630">
        <f t="shared" si="2"/>
        <v>697.19500000000005</v>
      </c>
      <c r="N46" s="238">
        <f t="shared" si="3"/>
        <v>2869375.7420000006</v>
      </c>
    </row>
    <row r="47" spans="1:14">
      <c r="A47" s="238" t="s">
        <v>52</v>
      </c>
      <c r="B47" s="432">
        <f>'17-18 FINALFUNDEDSEGAlphaSort'!R40</f>
        <v>243.75</v>
      </c>
      <c r="C47" s="432">
        <f>'17-18 FINALFUNDEDSEGAlphaSort'!AN40</f>
        <v>0</v>
      </c>
      <c r="D47" s="432">
        <f>'17-18 FINALFUNDEDSEGAlphaSort'!AK40</f>
        <v>19.95</v>
      </c>
      <c r="E47" s="432">
        <f>'17-18 FINALFUNDEDSEGAlphaSort'!AL40</f>
        <v>25.25</v>
      </c>
      <c r="F47" s="432">
        <f>'17-18 FINALFUNDEDSEGAlphaSort'!AJ40</f>
        <v>25</v>
      </c>
      <c r="G47" s="432">
        <f>'17-18 FINALFUNDEDSEGAlphaSort'!AH40</f>
        <v>1</v>
      </c>
      <c r="H47" s="432">
        <f>'17-18 FINALFUNDEDSEGAlphaSort'!AI40</f>
        <v>4</v>
      </c>
      <c r="I47" s="432">
        <f>'17-18 FINALFUNDEDSEGAlphaSort'!BN40</f>
        <v>0</v>
      </c>
      <c r="J47" s="432">
        <v>216.1</v>
      </c>
      <c r="K47" s="432">
        <f>'17-18 FINALFUNDEDSEGAlphaSort'!BE40</f>
        <v>0</v>
      </c>
      <c r="L47" s="676">
        <v>24.257999999999999</v>
      </c>
      <c r="M47" s="630">
        <f t="shared" si="2"/>
        <v>315.55799999999999</v>
      </c>
      <c r="N47" s="238">
        <f t="shared" si="3"/>
        <v>1298710.5048</v>
      </c>
    </row>
    <row r="48" spans="1:14">
      <c r="A48" s="238" t="s">
        <v>1451</v>
      </c>
      <c r="B48" s="432">
        <f>'17-18 FINALFUNDEDSEGAlphaSort'!R41</f>
        <v>23.5</v>
      </c>
      <c r="C48" s="432">
        <f>'17-18 FINALFUNDEDSEGAlphaSort'!AN41</f>
        <v>5.875</v>
      </c>
      <c r="D48" s="432">
        <f>'17-18 FINALFUNDEDSEGAlphaSort'!AK41</f>
        <v>1.4</v>
      </c>
      <c r="E48" s="432">
        <f>'17-18 FINALFUNDEDSEGAlphaSort'!AL41</f>
        <v>0</v>
      </c>
      <c r="F48" s="432">
        <f>'17-18 FINALFUNDEDSEGAlphaSort'!AJ41</f>
        <v>0</v>
      </c>
      <c r="G48" s="432">
        <f>'17-18 FINALFUNDEDSEGAlphaSort'!AH41</f>
        <v>0</v>
      </c>
      <c r="H48" s="432">
        <f>'17-18 FINALFUNDEDSEGAlphaSort'!AI41</f>
        <v>0</v>
      </c>
      <c r="I48" s="432">
        <f>'17-18 FINALFUNDEDSEGAlphaSort'!BN41</f>
        <v>1.69</v>
      </c>
      <c r="J48" s="432">
        <v>12.384</v>
      </c>
      <c r="K48" s="432">
        <f>'17-18 FINALFUNDEDSEGAlphaSort'!BE41</f>
        <v>1.595</v>
      </c>
      <c r="L48" s="676">
        <v>3.7949999999999999</v>
      </c>
      <c r="M48" s="630">
        <f t="shared" si="2"/>
        <v>26.738999999999997</v>
      </c>
      <c r="N48" s="238">
        <f t="shared" si="3"/>
        <v>110047.0284</v>
      </c>
    </row>
    <row r="49" spans="1:14">
      <c r="A49" s="238" t="s">
        <v>54</v>
      </c>
      <c r="B49" s="432">
        <f>'17-18 FINALFUNDEDSEGAlphaSort'!R42</f>
        <v>682</v>
      </c>
      <c r="C49" s="432">
        <f>'17-18 FINALFUNDEDSEGAlphaSort'!AN42</f>
        <v>39.585000000000001</v>
      </c>
      <c r="D49" s="432">
        <f>'17-18 FINALFUNDEDSEGAlphaSort'!AK42</f>
        <v>57.75</v>
      </c>
      <c r="E49" s="432">
        <f>'17-18 FINALFUNDEDSEGAlphaSort'!AL42</f>
        <v>110.25</v>
      </c>
      <c r="F49" s="432">
        <f>'17-18 FINALFUNDEDSEGAlphaSort'!AJ42</f>
        <v>15</v>
      </c>
      <c r="G49" s="432">
        <f>'17-18 FINALFUNDEDSEGAlphaSort'!AH42</f>
        <v>7.5</v>
      </c>
      <c r="H49" s="432">
        <f>'17-18 FINALFUNDEDSEGAlphaSort'!AI42</f>
        <v>25</v>
      </c>
      <c r="I49" s="432">
        <f>'17-18 FINALFUNDEDSEGAlphaSort'!BN42</f>
        <v>0</v>
      </c>
      <c r="J49" s="432">
        <v>293.96300000000002</v>
      </c>
      <c r="K49" s="432">
        <f>'17-18 FINALFUNDEDSEGAlphaSort'!BE42</f>
        <v>0</v>
      </c>
      <c r="L49" s="676">
        <v>156.75</v>
      </c>
      <c r="M49" s="630">
        <f t="shared" si="2"/>
        <v>705.798</v>
      </c>
      <c r="N49" s="238">
        <f t="shared" si="3"/>
        <v>2904782.2488000002</v>
      </c>
    </row>
    <row r="50" spans="1:14">
      <c r="A50" s="238" t="s">
        <v>55</v>
      </c>
      <c r="B50" s="432">
        <f>'17-18 FINALFUNDEDSEGAlphaSort'!R44</f>
        <v>122.75</v>
      </c>
      <c r="C50" s="432">
        <f>'17-18 FINALFUNDEDSEGAlphaSort'!AN44</f>
        <v>0</v>
      </c>
      <c r="D50" s="432">
        <f>'17-18 FINALFUNDEDSEGAlphaSort'!AK44</f>
        <v>7</v>
      </c>
      <c r="E50" s="432">
        <f>'17-18 FINALFUNDEDSEGAlphaSort'!AL44</f>
        <v>11</v>
      </c>
      <c r="F50" s="432">
        <f>'17-18 FINALFUNDEDSEGAlphaSort'!AJ44</f>
        <v>3</v>
      </c>
      <c r="G50" s="432">
        <f>'17-18 FINALFUNDEDSEGAlphaSort'!AH44</f>
        <v>0</v>
      </c>
      <c r="H50" s="432">
        <f>'17-18 FINALFUNDEDSEGAlphaSort'!AI44</f>
        <v>0</v>
      </c>
      <c r="I50" s="432">
        <f>'17-18 FINALFUNDEDSEGAlphaSort'!BN44</f>
        <v>0</v>
      </c>
      <c r="J50" s="432">
        <v>217.18600000000001</v>
      </c>
      <c r="K50" s="432">
        <f>'17-18 FINALFUNDEDSEGAlphaSort'!BE44</f>
        <v>36.998000000000005</v>
      </c>
      <c r="L50" s="676">
        <v>16.033999999999999</v>
      </c>
      <c r="M50" s="630">
        <f t="shared" si="2"/>
        <v>291.21800000000002</v>
      </c>
      <c r="N50" s="238">
        <f t="shared" si="3"/>
        <v>1198536.8008000001</v>
      </c>
    </row>
    <row r="51" spans="1:14">
      <c r="A51" s="238" t="s">
        <v>1</v>
      </c>
      <c r="B51" s="432">
        <f>'17-18 FINALFUNDEDSEGAlphaSort'!R45</f>
        <v>3626.25</v>
      </c>
      <c r="C51" s="432">
        <f>'17-18 FINALFUNDEDSEGAlphaSort'!AN45</f>
        <v>188.71</v>
      </c>
      <c r="D51" s="432">
        <f>'17-18 FINALFUNDEDSEGAlphaSort'!AK45</f>
        <v>305.89999999999998</v>
      </c>
      <c r="E51" s="432">
        <f>'17-18 FINALFUNDEDSEGAlphaSort'!AL45</f>
        <v>542</v>
      </c>
      <c r="F51" s="432">
        <f>'17-18 FINALFUNDEDSEGAlphaSort'!AJ45</f>
        <v>137</v>
      </c>
      <c r="G51" s="432">
        <f>'17-18 FINALFUNDEDSEGAlphaSort'!AH45</f>
        <v>30</v>
      </c>
      <c r="H51" s="432">
        <f>'17-18 FINALFUNDEDSEGAlphaSort'!AI45</f>
        <v>120</v>
      </c>
      <c r="I51" s="432">
        <f>'17-18 FINALFUNDEDSEGAlphaSort'!BN45</f>
        <v>0</v>
      </c>
      <c r="J51" s="432">
        <v>228.11099999999999</v>
      </c>
      <c r="K51" s="432">
        <f>'17-18 FINALFUNDEDSEGAlphaSort'!BE45</f>
        <v>0</v>
      </c>
      <c r="L51" s="676">
        <v>670.97799999999995</v>
      </c>
      <c r="M51" s="630">
        <f t="shared" si="2"/>
        <v>2222.6990000000001</v>
      </c>
      <c r="N51" s="238">
        <f t="shared" si="3"/>
        <v>9147740.0044000018</v>
      </c>
    </row>
    <row r="52" spans="1:14">
      <c r="A52" s="238" t="s">
        <v>56</v>
      </c>
      <c r="B52" s="432">
        <f>'17-18 FINALFUNDEDSEGAlphaSort'!R46</f>
        <v>622.75</v>
      </c>
      <c r="C52" s="432">
        <f>'17-18 FINALFUNDEDSEGAlphaSort'!AN46</f>
        <v>0</v>
      </c>
      <c r="D52" s="432">
        <f>'17-18 FINALFUNDEDSEGAlphaSort'!AK46</f>
        <v>73.150000000000006</v>
      </c>
      <c r="E52" s="432">
        <f>'17-18 FINALFUNDEDSEGAlphaSort'!AL46</f>
        <v>171.25</v>
      </c>
      <c r="F52" s="432">
        <f>'17-18 FINALFUNDEDSEGAlphaSort'!AJ46</f>
        <v>17</v>
      </c>
      <c r="G52" s="432">
        <f>'17-18 FINALFUNDEDSEGAlphaSort'!AH46</f>
        <v>13</v>
      </c>
      <c r="H52" s="432">
        <f>'17-18 FINALFUNDEDSEGAlphaSort'!AI46</f>
        <v>11</v>
      </c>
      <c r="I52" s="432">
        <f>'17-18 FINALFUNDEDSEGAlphaSort'!BN46</f>
        <v>0</v>
      </c>
      <c r="J52" s="432">
        <v>417.16800000000001</v>
      </c>
      <c r="K52" s="432">
        <f>'17-18 FINALFUNDEDSEGAlphaSort'!BE46</f>
        <v>0</v>
      </c>
      <c r="L52" s="676">
        <v>106.497</v>
      </c>
      <c r="M52" s="630">
        <f t="shared" si="2"/>
        <v>809.06499999999994</v>
      </c>
      <c r="N52" s="238">
        <f t="shared" si="3"/>
        <v>3329787.9139999999</v>
      </c>
    </row>
    <row r="53" spans="1:14">
      <c r="A53" s="238" t="s">
        <v>57</v>
      </c>
      <c r="B53" s="432">
        <f>'17-18 FINALFUNDEDSEGAlphaSort'!R47</f>
        <v>450.5</v>
      </c>
      <c r="C53" s="432">
        <f>'17-18 FINALFUNDEDSEGAlphaSort'!AN47</f>
        <v>0</v>
      </c>
      <c r="D53" s="432">
        <f>'17-18 FINALFUNDEDSEGAlphaSort'!AK47</f>
        <v>26.95</v>
      </c>
      <c r="E53" s="432">
        <f>'17-18 FINALFUNDEDSEGAlphaSort'!AL47</f>
        <v>13.5</v>
      </c>
      <c r="F53" s="432">
        <f>'17-18 FINALFUNDEDSEGAlphaSort'!AJ47</f>
        <v>0</v>
      </c>
      <c r="G53" s="432">
        <f>'17-18 FINALFUNDEDSEGAlphaSort'!AH47</f>
        <v>2.5</v>
      </c>
      <c r="H53" s="432">
        <f>'17-18 FINALFUNDEDSEGAlphaSort'!AI47</f>
        <v>10</v>
      </c>
      <c r="I53" s="432">
        <f>'17-18 FINALFUNDEDSEGAlphaSort'!BN47</f>
        <v>0</v>
      </c>
      <c r="J53" s="432">
        <v>14.081</v>
      </c>
      <c r="K53" s="432">
        <f>'17-18 FINALFUNDEDSEGAlphaSort'!BE47</f>
        <v>44.71</v>
      </c>
      <c r="L53" s="676">
        <v>79.703999999999994</v>
      </c>
      <c r="M53" s="630">
        <f t="shared" si="2"/>
        <v>191.44499999999999</v>
      </c>
      <c r="N53" s="238">
        <f t="shared" si="3"/>
        <v>787911.04200000002</v>
      </c>
    </row>
    <row r="54" spans="1:14">
      <c r="A54" s="238" t="s">
        <v>58</v>
      </c>
      <c r="B54" s="432">
        <f>'17-18 FINALFUNDEDSEGAlphaSort'!R48</f>
        <v>757.5</v>
      </c>
      <c r="C54" s="432">
        <f>'17-18 FINALFUNDEDSEGAlphaSort'!AN48</f>
        <v>8</v>
      </c>
      <c r="D54" s="432">
        <f>'17-18 FINALFUNDEDSEGAlphaSort'!AK48</f>
        <v>60.2</v>
      </c>
      <c r="E54" s="432">
        <f>'17-18 FINALFUNDEDSEGAlphaSort'!AL48</f>
        <v>49.25</v>
      </c>
      <c r="F54" s="432">
        <f>'17-18 FINALFUNDEDSEGAlphaSort'!AJ48</f>
        <v>46</v>
      </c>
      <c r="G54" s="432">
        <f>'17-18 FINALFUNDEDSEGAlphaSort'!AH48</f>
        <v>10</v>
      </c>
      <c r="H54" s="432">
        <f>'17-18 FINALFUNDEDSEGAlphaSort'!AI48</f>
        <v>18</v>
      </c>
      <c r="I54" s="432">
        <f>'17-18 FINALFUNDEDSEGAlphaSort'!BN48</f>
        <v>0</v>
      </c>
      <c r="J54" s="432">
        <v>264.30599999999998</v>
      </c>
      <c r="K54" s="432">
        <f>'17-18 FINALFUNDEDSEGAlphaSort'!BE48</f>
        <v>30.292999999999999</v>
      </c>
      <c r="L54" s="676">
        <v>114.464</v>
      </c>
      <c r="M54" s="630">
        <f t="shared" si="2"/>
        <v>600.51299999999992</v>
      </c>
      <c r="N54" s="238">
        <f t="shared" si="3"/>
        <v>2471471.3027999997</v>
      </c>
    </row>
    <row r="55" spans="1:14">
      <c r="A55" s="238" t="s">
        <v>1405</v>
      </c>
      <c r="B55" s="432">
        <f>'17-18 FINALFUNDEDSEGAlphaSort'!R49</f>
        <v>182</v>
      </c>
      <c r="C55" s="432">
        <f>'17-18 FINALFUNDEDSEGAlphaSort'!AN49</f>
        <v>0</v>
      </c>
      <c r="D55" s="432">
        <f>'17-18 FINALFUNDEDSEGAlphaSort'!AK49</f>
        <v>23.45</v>
      </c>
      <c r="E55" s="432">
        <f>'17-18 FINALFUNDEDSEGAlphaSort'!AL49</f>
        <v>7.5</v>
      </c>
      <c r="F55" s="432">
        <f>'17-18 FINALFUNDEDSEGAlphaSort'!AJ49</f>
        <v>0</v>
      </c>
      <c r="G55" s="432">
        <f>'17-18 FINALFUNDEDSEGAlphaSort'!AH49</f>
        <v>0</v>
      </c>
      <c r="H55" s="432">
        <f>'17-18 FINALFUNDEDSEGAlphaSort'!AI49</f>
        <v>0</v>
      </c>
      <c r="I55" s="432">
        <f>'17-18 FINALFUNDEDSEGAlphaSort'!BN49</f>
        <v>27.167000000000002</v>
      </c>
      <c r="J55" s="432">
        <v>127.539</v>
      </c>
      <c r="K55" s="432">
        <f>'17-18 FINALFUNDEDSEGAlphaSort'!BE49</f>
        <v>88.13</v>
      </c>
      <c r="L55" s="676">
        <v>70.445999999999998</v>
      </c>
      <c r="M55" s="630">
        <f t="shared" si="2"/>
        <v>344.23199999999997</v>
      </c>
      <c r="N55" s="238">
        <f t="shared" si="3"/>
        <v>1416721.2191999999</v>
      </c>
    </row>
    <row r="56" spans="1:14">
      <c r="A56" s="238" t="s">
        <v>8</v>
      </c>
      <c r="B56" s="432">
        <f>'17-18 FINALFUNDEDSEGAlphaSort'!R50</f>
        <v>11328.75</v>
      </c>
      <c r="C56" s="432">
        <f>'17-18 FINALFUNDEDSEGAlphaSort'!AN50</f>
        <v>190.33</v>
      </c>
      <c r="D56" s="432">
        <f>'17-18 FINALFUNDEDSEGAlphaSort'!AK50</f>
        <v>1337.6999999999998</v>
      </c>
      <c r="E56" s="432">
        <f>'17-18 FINALFUNDEDSEGAlphaSort'!AL50</f>
        <v>789.75</v>
      </c>
      <c r="F56" s="432">
        <f>'17-18 FINALFUNDEDSEGAlphaSort'!AJ50</f>
        <v>307</v>
      </c>
      <c r="G56" s="432">
        <f>'17-18 FINALFUNDEDSEGAlphaSort'!AH50</f>
        <v>77</v>
      </c>
      <c r="H56" s="432">
        <f>'17-18 FINALFUNDEDSEGAlphaSort'!AI50</f>
        <v>309</v>
      </c>
      <c r="I56" s="432">
        <f>'17-18 FINALFUNDEDSEGAlphaSort'!BN50</f>
        <v>0</v>
      </c>
      <c r="J56" s="432">
        <v>124.925</v>
      </c>
      <c r="K56" s="432">
        <f>'17-18 FINALFUNDEDSEGAlphaSort'!BE50</f>
        <v>0</v>
      </c>
      <c r="L56" s="676">
        <v>1765.164</v>
      </c>
      <c r="M56" s="630">
        <f t="shared" si="2"/>
        <v>4900.8689999999997</v>
      </c>
      <c r="N56" s="238">
        <f t="shared" si="3"/>
        <v>20170016.4564</v>
      </c>
    </row>
    <row r="57" spans="1:14">
      <c r="A57" s="238" t="s">
        <v>60</v>
      </c>
      <c r="B57" s="432">
        <f>'17-18 FINALFUNDEDSEGAlphaSort'!R51</f>
        <v>208.5</v>
      </c>
      <c r="C57" s="432">
        <f>'17-18 FINALFUNDEDSEGAlphaSort'!AN51</f>
        <v>4.085</v>
      </c>
      <c r="D57" s="432">
        <f>'17-18 FINALFUNDEDSEGAlphaSort'!AK51</f>
        <v>21.7</v>
      </c>
      <c r="E57" s="432">
        <f>'17-18 FINALFUNDEDSEGAlphaSort'!AL51</f>
        <v>13.25</v>
      </c>
      <c r="F57" s="432">
        <f>'17-18 FINALFUNDEDSEGAlphaSort'!AJ51</f>
        <v>13</v>
      </c>
      <c r="G57" s="432">
        <f>'17-18 FINALFUNDEDSEGAlphaSort'!AH51</f>
        <v>1</v>
      </c>
      <c r="H57" s="432">
        <f>'17-18 FINALFUNDEDSEGAlphaSort'!AI51</f>
        <v>0</v>
      </c>
      <c r="I57" s="432">
        <f>'17-18 FINALFUNDEDSEGAlphaSort'!BN51</f>
        <v>0</v>
      </c>
      <c r="J57" s="432">
        <v>223.011</v>
      </c>
      <c r="K57" s="432">
        <f>'17-18 FINALFUNDEDSEGAlphaSort'!BE51</f>
        <v>14.805</v>
      </c>
      <c r="L57" s="676">
        <v>29.992000000000001</v>
      </c>
      <c r="M57" s="630">
        <f t="shared" si="2"/>
        <v>320.84300000000002</v>
      </c>
      <c r="N57" s="238">
        <f t="shared" si="3"/>
        <v>1320461.4508000002</v>
      </c>
    </row>
    <row r="58" spans="1:14">
      <c r="A58" s="238" t="s">
        <v>61</v>
      </c>
      <c r="B58" s="432">
        <f>'17-18 FINALFUNDEDSEGAlphaSort'!R52</f>
        <v>292.75</v>
      </c>
      <c r="C58" s="432">
        <f>'17-18 FINALFUNDEDSEGAlphaSort'!AN52</f>
        <v>0</v>
      </c>
      <c r="D58" s="432">
        <f>'17-18 FINALFUNDEDSEGAlphaSort'!AK52</f>
        <v>52.5</v>
      </c>
      <c r="E58" s="432">
        <f>'17-18 FINALFUNDEDSEGAlphaSort'!AL52</f>
        <v>42</v>
      </c>
      <c r="F58" s="432">
        <f>'17-18 FINALFUNDEDSEGAlphaSort'!AJ52</f>
        <v>7</v>
      </c>
      <c r="G58" s="432">
        <f>'17-18 FINALFUNDEDSEGAlphaSort'!AH52</f>
        <v>9</v>
      </c>
      <c r="H58" s="432">
        <f>'17-18 FINALFUNDEDSEGAlphaSort'!AI52</f>
        <v>2</v>
      </c>
      <c r="I58" s="432">
        <f>'17-18 FINALFUNDEDSEGAlphaSort'!BN52</f>
        <v>0</v>
      </c>
      <c r="J58" s="432">
        <v>237.89500000000001</v>
      </c>
      <c r="K58" s="432">
        <f>'17-18 FINALFUNDEDSEGAlphaSort'!BE52</f>
        <v>0</v>
      </c>
      <c r="L58" s="676">
        <v>42.158999999999999</v>
      </c>
      <c r="M58" s="630">
        <f t="shared" si="2"/>
        <v>392.55399999999997</v>
      </c>
      <c r="N58" s="238">
        <f t="shared" si="3"/>
        <v>1615595.2424000001</v>
      </c>
    </row>
    <row r="59" spans="1:14">
      <c r="A59" s="238" t="s">
        <v>62</v>
      </c>
      <c r="B59" s="432">
        <f>'17-18 FINALFUNDEDSEGAlphaSort'!R53</f>
        <v>13319.5</v>
      </c>
      <c r="C59" s="432">
        <f>'17-18 FINALFUNDEDSEGAlphaSort'!AN53</f>
        <v>836</v>
      </c>
      <c r="D59" s="432">
        <f>'17-18 FINALFUNDEDSEGAlphaSort'!AK53</f>
        <v>901.25</v>
      </c>
      <c r="E59" s="432">
        <f>'17-18 FINALFUNDEDSEGAlphaSort'!AL53</f>
        <v>1587.5</v>
      </c>
      <c r="F59" s="432">
        <f>'17-18 FINALFUNDEDSEGAlphaSort'!AJ53</f>
        <v>495</v>
      </c>
      <c r="G59" s="432">
        <f>'17-18 FINALFUNDEDSEGAlphaSort'!AH53</f>
        <v>492.5</v>
      </c>
      <c r="H59" s="432">
        <f>'17-18 FINALFUNDEDSEGAlphaSort'!AI53</f>
        <v>641</v>
      </c>
      <c r="I59" s="432">
        <f>'17-18 FINALFUNDEDSEGAlphaSort'!BN53</f>
        <v>0</v>
      </c>
      <c r="J59" s="432">
        <v>121.80500000000001</v>
      </c>
      <c r="K59" s="432">
        <f>'17-18 FINALFUNDEDSEGAlphaSort'!BE53</f>
        <v>0</v>
      </c>
      <c r="L59" s="676">
        <v>3393.7179999999998</v>
      </c>
      <c r="M59" s="630">
        <f t="shared" si="2"/>
        <v>8468.773000000001</v>
      </c>
      <c r="N59" s="238">
        <f t="shared" si="3"/>
        <v>34854082.158800006</v>
      </c>
    </row>
    <row r="60" spans="1:14">
      <c r="A60" s="238" t="s">
        <v>9</v>
      </c>
      <c r="B60" s="432">
        <f>'17-18 FINALFUNDEDSEGAlphaSort'!R54</f>
        <v>11093.5</v>
      </c>
      <c r="C60" s="432">
        <f>'17-18 FINALFUNDEDSEGAlphaSort'!AN54</f>
        <v>199.33</v>
      </c>
      <c r="D60" s="432">
        <f>'17-18 FINALFUNDEDSEGAlphaSort'!AK54</f>
        <v>879.55</v>
      </c>
      <c r="E60" s="432">
        <f>'17-18 FINALFUNDEDSEGAlphaSort'!AL54</f>
        <v>1009.25</v>
      </c>
      <c r="F60" s="432">
        <f>'17-18 FINALFUNDEDSEGAlphaSort'!AJ54</f>
        <v>239</v>
      </c>
      <c r="G60" s="432">
        <f>'17-18 FINALFUNDEDSEGAlphaSort'!AH54</f>
        <v>342</v>
      </c>
      <c r="H60" s="432">
        <f>'17-18 FINALFUNDEDSEGAlphaSort'!AI54</f>
        <v>801</v>
      </c>
      <c r="I60" s="432">
        <f>'17-18 FINALFUNDEDSEGAlphaSort'!BN54</f>
        <v>4.7949999999999999</v>
      </c>
      <c r="J60" s="432">
        <v>1017.699</v>
      </c>
      <c r="K60" s="432">
        <f>'17-18 FINALFUNDEDSEGAlphaSort'!BE54</f>
        <v>2.5</v>
      </c>
      <c r="L60" s="676">
        <v>3158.4960000000001</v>
      </c>
      <c r="M60" s="630">
        <f t="shared" si="2"/>
        <v>7653.62</v>
      </c>
      <c r="N60" s="238">
        <f t="shared" si="3"/>
        <v>31499238.472000003</v>
      </c>
    </row>
    <row r="61" spans="1:14">
      <c r="A61" s="238" t="s">
        <v>1453</v>
      </c>
      <c r="B61" s="432">
        <f>'17-18 FINALFUNDEDSEGAlphaSort'!R55</f>
        <v>167</v>
      </c>
      <c r="C61" s="432">
        <f>'17-18 FINALFUNDEDSEGAlphaSort'!AN55</f>
        <v>0</v>
      </c>
      <c r="D61" s="432">
        <f>'17-18 FINALFUNDEDSEGAlphaSort'!AK55</f>
        <v>11.2</v>
      </c>
      <c r="E61" s="432">
        <f>'17-18 FINALFUNDEDSEGAlphaSort'!AL55</f>
        <v>10</v>
      </c>
      <c r="F61" s="432">
        <f>'17-18 FINALFUNDEDSEGAlphaSort'!AJ55</f>
        <v>0</v>
      </c>
      <c r="G61" s="432">
        <f>'17-18 FINALFUNDEDSEGAlphaSort'!AH55</f>
        <v>9.5</v>
      </c>
      <c r="H61" s="432">
        <f>'17-18 FINALFUNDEDSEGAlphaSort'!AI55</f>
        <v>14</v>
      </c>
      <c r="I61" s="432">
        <f>'17-18 FINALFUNDEDSEGAlphaSort'!BN55</f>
        <v>15.984</v>
      </c>
      <c r="J61" s="432">
        <v>122.489</v>
      </c>
      <c r="K61" s="432">
        <f>'17-18 FINALFUNDEDSEGAlphaSort'!BE55</f>
        <v>0</v>
      </c>
      <c r="L61" s="676">
        <v>30.975000000000001</v>
      </c>
      <c r="M61" s="630">
        <f t="shared" si="2"/>
        <v>214.148</v>
      </c>
      <c r="N61" s="238">
        <f t="shared" si="3"/>
        <v>881347.50880000007</v>
      </c>
    </row>
    <row r="62" spans="1:14">
      <c r="A62" s="238" t="s">
        <v>64</v>
      </c>
      <c r="B62" s="432">
        <f>'17-18 FINALFUNDEDSEGAlphaSort'!R56</f>
        <v>130.25</v>
      </c>
      <c r="C62" s="432">
        <f>'17-18 FINALFUNDEDSEGAlphaSort'!AN56</f>
        <v>0</v>
      </c>
      <c r="D62" s="432">
        <f>'17-18 FINALFUNDEDSEGAlphaSort'!AK56</f>
        <v>16.8</v>
      </c>
      <c r="E62" s="432">
        <f>'17-18 FINALFUNDEDSEGAlphaSort'!AL56</f>
        <v>14.25</v>
      </c>
      <c r="F62" s="432">
        <f>'17-18 FINALFUNDEDSEGAlphaSort'!AJ56</f>
        <v>5</v>
      </c>
      <c r="G62" s="432">
        <f>'17-18 FINALFUNDEDSEGAlphaSort'!AH56</f>
        <v>2.5</v>
      </c>
      <c r="H62" s="432">
        <f>'17-18 FINALFUNDEDSEGAlphaSort'!AI56</f>
        <v>0</v>
      </c>
      <c r="I62" s="432">
        <f>'17-18 FINALFUNDEDSEGAlphaSort'!BN56</f>
        <v>0</v>
      </c>
      <c r="J62" s="432">
        <v>213.673</v>
      </c>
      <c r="K62" s="432">
        <f>'17-18 FINALFUNDEDSEGAlphaSort'!BE56</f>
        <v>5.0280000000000005</v>
      </c>
      <c r="L62" s="676">
        <v>8.85</v>
      </c>
      <c r="M62" s="630">
        <f t="shared" si="2"/>
        <v>266.10100000000006</v>
      </c>
      <c r="N62" s="238">
        <f t="shared" si="3"/>
        <v>1095165.2756000003</v>
      </c>
    </row>
    <row r="63" spans="1:14">
      <c r="A63" s="238" t="s">
        <v>65</v>
      </c>
      <c r="B63" s="432">
        <f>'17-18 FINALFUNDEDSEGAlphaSort'!R57</f>
        <v>3649</v>
      </c>
      <c r="C63" s="432">
        <f>'17-18 FINALFUNDEDSEGAlphaSort'!AN57</f>
        <v>22.5</v>
      </c>
      <c r="D63" s="432">
        <f>'17-18 FINALFUNDEDSEGAlphaSort'!AK57</f>
        <v>235.2</v>
      </c>
      <c r="E63" s="432">
        <f>'17-18 FINALFUNDEDSEGAlphaSort'!AL57</f>
        <v>384</v>
      </c>
      <c r="F63" s="432">
        <f>'17-18 FINALFUNDEDSEGAlphaSort'!AJ57</f>
        <v>165</v>
      </c>
      <c r="G63" s="432">
        <f>'17-18 FINALFUNDEDSEGAlphaSort'!AH57</f>
        <v>199</v>
      </c>
      <c r="H63" s="432">
        <f>'17-18 FINALFUNDEDSEGAlphaSort'!AI57</f>
        <v>25</v>
      </c>
      <c r="I63" s="432">
        <f>'17-18 FINALFUNDEDSEGAlphaSort'!BN57</f>
        <v>0</v>
      </c>
      <c r="J63" s="432">
        <v>390.58699999999999</v>
      </c>
      <c r="K63" s="432">
        <f>'17-18 FINALFUNDEDSEGAlphaSort'!BE57</f>
        <v>0</v>
      </c>
      <c r="L63" s="676">
        <v>687.42899999999997</v>
      </c>
      <c r="M63" s="630">
        <f t="shared" si="2"/>
        <v>2108.7159999999999</v>
      </c>
      <c r="N63" s="238">
        <f t="shared" si="3"/>
        <v>8678631.569600001</v>
      </c>
    </row>
    <row r="64" spans="1:14">
      <c r="A64" s="238" t="s">
        <v>66</v>
      </c>
      <c r="B64" s="432">
        <f>'17-18 FINALFUNDEDSEGAlphaSort'!R58</f>
        <v>414.5</v>
      </c>
      <c r="C64" s="432">
        <f>'17-18 FINALFUNDEDSEGAlphaSort'!AN58</f>
        <v>8.8350000000000009</v>
      </c>
      <c r="D64" s="432">
        <f>'17-18 FINALFUNDEDSEGAlphaSort'!AK58</f>
        <v>43.05</v>
      </c>
      <c r="E64" s="432">
        <f>'17-18 FINALFUNDEDSEGAlphaSort'!AL58</f>
        <v>49.75</v>
      </c>
      <c r="F64" s="432">
        <f>'17-18 FINALFUNDEDSEGAlphaSort'!AJ58</f>
        <v>32</v>
      </c>
      <c r="G64" s="432">
        <f>'17-18 FINALFUNDEDSEGAlphaSort'!AH58</f>
        <v>3</v>
      </c>
      <c r="H64" s="432">
        <f>'17-18 FINALFUNDEDSEGAlphaSort'!AI58</f>
        <v>13</v>
      </c>
      <c r="I64" s="432">
        <f>'17-18 FINALFUNDEDSEGAlphaSort'!BN58</f>
        <v>0</v>
      </c>
      <c r="J64" s="432">
        <v>288.57799999999997</v>
      </c>
      <c r="K64" s="432">
        <f>'17-18 FINALFUNDEDSEGAlphaSort'!BE58</f>
        <v>0</v>
      </c>
      <c r="L64" s="676">
        <v>79.147999999999996</v>
      </c>
      <c r="M64" s="630">
        <f t="shared" si="2"/>
        <v>517.36099999999999</v>
      </c>
      <c r="N64" s="238">
        <f t="shared" si="3"/>
        <v>2129250.9316000002</v>
      </c>
    </row>
    <row r="65" spans="1:14">
      <c r="A65" s="238" t="s">
        <v>67</v>
      </c>
      <c r="B65" s="432">
        <f>'17-18 FINALFUNDEDSEGAlphaSort'!R59</f>
        <v>1259.5</v>
      </c>
      <c r="C65" s="432">
        <f>'17-18 FINALFUNDEDSEGAlphaSort'!AN59</f>
        <v>84.084999999999994</v>
      </c>
      <c r="D65" s="432">
        <f>'17-18 FINALFUNDEDSEGAlphaSort'!AK59</f>
        <v>81.2</v>
      </c>
      <c r="E65" s="432">
        <f>'17-18 FINALFUNDEDSEGAlphaSort'!AL59</f>
        <v>100.5</v>
      </c>
      <c r="F65" s="432">
        <f>'17-18 FINALFUNDEDSEGAlphaSort'!AJ59</f>
        <v>25</v>
      </c>
      <c r="G65" s="432">
        <f>'17-18 FINALFUNDEDSEGAlphaSort'!AH59</f>
        <v>0.5</v>
      </c>
      <c r="H65" s="432">
        <f>'17-18 FINALFUNDEDSEGAlphaSort'!AI59</f>
        <v>19</v>
      </c>
      <c r="I65" s="432">
        <f>'17-18 FINALFUNDEDSEGAlphaSort'!BN59</f>
        <v>0</v>
      </c>
      <c r="J65" s="432">
        <v>253.31700000000001</v>
      </c>
      <c r="K65" s="432">
        <f>'17-18 FINALFUNDEDSEGAlphaSort'!BE59</f>
        <v>0</v>
      </c>
      <c r="L65" s="676">
        <v>323.00299999999999</v>
      </c>
      <c r="M65" s="630">
        <f t="shared" si="2"/>
        <v>886.60500000000002</v>
      </c>
      <c r="N65" s="238">
        <f t="shared" si="3"/>
        <v>3648911.5380000002</v>
      </c>
    </row>
    <row r="66" spans="1:14">
      <c r="A66" s="238" t="s">
        <v>1442</v>
      </c>
      <c r="B66" s="432">
        <f>'17-18 FINALFUNDEDSEGAlphaSort'!R60</f>
        <v>195.5</v>
      </c>
      <c r="C66" s="432">
        <f>'17-18 FINALFUNDEDSEGAlphaSort'!AN60</f>
        <v>0</v>
      </c>
      <c r="D66" s="432">
        <f>'17-18 FINALFUNDEDSEGAlphaSort'!AK60</f>
        <v>7.35</v>
      </c>
      <c r="E66" s="432">
        <f>'17-18 FINALFUNDEDSEGAlphaSort'!AL60</f>
        <v>25.25</v>
      </c>
      <c r="F66" s="432">
        <f>'17-18 FINALFUNDEDSEGAlphaSort'!AJ60</f>
        <v>0</v>
      </c>
      <c r="G66" s="432">
        <f>'17-18 FINALFUNDEDSEGAlphaSort'!AH60</f>
        <v>9</v>
      </c>
      <c r="H66" s="432">
        <f>'17-18 FINALFUNDEDSEGAlphaSort'!AI60</f>
        <v>8</v>
      </c>
      <c r="I66" s="432">
        <f>'17-18 FINALFUNDEDSEGAlphaSort'!BN60</f>
        <v>0</v>
      </c>
      <c r="J66" s="432">
        <v>127.373</v>
      </c>
      <c r="K66" s="432">
        <f>'17-18 FINALFUNDEDSEGAlphaSort'!BE60</f>
        <v>0</v>
      </c>
      <c r="L66" s="676">
        <v>40.268000000000001</v>
      </c>
      <c r="M66" s="630">
        <f t="shared" si="2"/>
        <v>217.24100000000001</v>
      </c>
      <c r="N66" s="238">
        <f t="shared" si="3"/>
        <v>894077.05960000015</v>
      </c>
    </row>
    <row r="67" spans="1:14">
      <c r="A67" s="238" t="s">
        <v>69</v>
      </c>
      <c r="B67" s="432">
        <f>'17-18 FINALFUNDEDSEGAlphaSort'!R61</f>
        <v>9565</v>
      </c>
      <c r="C67" s="432">
        <f>'17-18 FINALFUNDEDSEGAlphaSort'!AN61</f>
        <v>91</v>
      </c>
      <c r="D67" s="432">
        <f>'17-18 FINALFUNDEDSEGAlphaSort'!AK61</f>
        <v>679.35</v>
      </c>
      <c r="E67" s="432">
        <f>'17-18 FINALFUNDEDSEGAlphaSort'!AL61</f>
        <v>1154.5</v>
      </c>
      <c r="F67" s="432">
        <f>'17-18 FINALFUNDEDSEGAlphaSort'!AJ61</f>
        <v>133</v>
      </c>
      <c r="G67" s="432">
        <f>'17-18 FINALFUNDEDSEGAlphaSort'!AH61</f>
        <v>253.5</v>
      </c>
      <c r="H67" s="432">
        <f>'17-18 FINALFUNDEDSEGAlphaSort'!AI61</f>
        <v>373</v>
      </c>
      <c r="I67" s="432">
        <f>'17-18 FINALFUNDEDSEGAlphaSort'!BN61</f>
        <v>0</v>
      </c>
      <c r="J67" s="432">
        <v>24.623999999999999</v>
      </c>
      <c r="K67" s="432">
        <f>'17-18 FINALFUNDEDSEGAlphaSort'!BE61</f>
        <v>197.61</v>
      </c>
      <c r="L67" s="676">
        <v>1596.64</v>
      </c>
      <c r="M67" s="630">
        <f t="shared" si="2"/>
        <v>4503.2240000000002</v>
      </c>
      <c r="N67" s="238">
        <f t="shared" si="3"/>
        <v>18533468.694400001</v>
      </c>
    </row>
    <row r="68" spans="1:14">
      <c r="A68" s="238" t="s">
        <v>70</v>
      </c>
      <c r="B68" s="432">
        <f>'17-18 FINALFUNDEDSEGAlphaSort'!R62</f>
        <v>133.5</v>
      </c>
      <c r="C68" s="432">
        <f>'17-18 FINALFUNDEDSEGAlphaSort'!AN62</f>
        <v>0</v>
      </c>
      <c r="D68" s="432">
        <f>'17-18 FINALFUNDEDSEGAlphaSort'!AK62</f>
        <v>12.25</v>
      </c>
      <c r="E68" s="432">
        <f>'17-18 FINALFUNDEDSEGAlphaSort'!AL62</f>
        <v>30</v>
      </c>
      <c r="F68" s="432">
        <f>'17-18 FINALFUNDEDSEGAlphaSort'!AJ62</f>
        <v>0</v>
      </c>
      <c r="G68" s="432">
        <f>'17-18 FINALFUNDEDSEGAlphaSort'!AH62</f>
        <v>2.5</v>
      </c>
      <c r="H68" s="432">
        <f>'17-18 FINALFUNDEDSEGAlphaSort'!AI62</f>
        <v>0</v>
      </c>
      <c r="I68" s="432">
        <f>'17-18 FINALFUNDEDSEGAlphaSort'!BN62</f>
        <v>0</v>
      </c>
      <c r="J68" s="432">
        <v>218.08199999999999</v>
      </c>
      <c r="K68" s="432">
        <f>'17-18 FINALFUNDEDSEGAlphaSort'!BE62</f>
        <v>0</v>
      </c>
      <c r="L68" s="676">
        <v>28</v>
      </c>
      <c r="M68" s="630">
        <f t="shared" si="2"/>
        <v>290.83199999999999</v>
      </c>
      <c r="N68" s="238">
        <f t="shared" si="3"/>
        <v>1196948.1792000001</v>
      </c>
    </row>
    <row r="69" spans="1:14">
      <c r="A69" s="238" t="s">
        <v>1406</v>
      </c>
      <c r="B69" s="432">
        <f>'17-18 FINALFUNDEDSEGAlphaSort'!R63</f>
        <v>449.5</v>
      </c>
      <c r="C69" s="432">
        <f>'17-18 FINALFUNDEDSEGAlphaSort'!AN63</f>
        <v>0</v>
      </c>
      <c r="D69" s="432">
        <f>'17-18 FINALFUNDEDSEGAlphaSort'!AK63</f>
        <v>31.5</v>
      </c>
      <c r="E69" s="432">
        <f>'17-18 FINALFUNDEDSEGAlphaSort'!AL63</f>
        <v>21</v>
      </c>
      <c r="F69" s="432">
        <f>'17-18 FINALFUNDEDSEGAlphaSort'!AJ63</f>
        <v>0</v>
      </c>
      <c r="G69" s="432">
        <f>'17-18 FINALFUNDEDSEGAlphaSort'!AH63</f>
        <v>0</v>
      </c>
      <c r="H69" s="432">
        <f>'17-18 FINALFUNDEDSEGAlphaSort'!AI63</f>
        <v>0</v>
      </c>
      <c r="I69" s="432">
        <f>'17-18 FINALFUNDEDSEGAlphaSort'!BN63</f>
        <v>0</v>
      </c>
      <c r="J69" s="432">
        <v>0</v>
      </c>
      <c r="K69" s="432">
        <f>'17-18 FINALFUNDEDSEGAlphaSort'!BE63</f>
        <v>22.018000000000001</v>
      </c>
      <c r="L69" s="676">
        <v>80.534999999999997</v>
      </c>
      <c r="M69" s="630">
        <f t="shared" si="2"/>
        <v>155.053</v>
      </c>
      <c r="N69" s="238">
        <f t="shared" si="3"/>
        <v>638136.12680000009</v>
      </c>
    </row>
    <row r="70" spans="1:14">
      <c r="A70" s="238" t="s">
        <v>72</v>
      </c>
      <c r="B70" s="432">
        <f>'17-18 FINALFUNDEDSEGAlphaSort'!R64</f>
        <v>68</v>
      </c>
      <c r="C70" s="432">
        <f>'17-18 FINALFUNDEDSEGAlphaSort'!AN64</f>
        <v>0</v>
      </c>
      <c r="D70" s="432">
        <f>'17-18 FINALFUNDEDSEGAlphaSort'!AK64</f>
        <v>9.4499999999999993</v>
      </c>
      <c r="E70" s="432">
        <f>'17-18 FINALFUNDEDSEGAlphaSort'!AL64</f>
        <v>6.75</v>
      </c>
      <c r="F70" s="432">
        <f>'17-18 FINALFUNDEDSEGAlphaSort'!AJ64</f>
        <v>0</v>
      </c>
      <c r="G70" s="432">
        <f>'17-18 FINALFUNDEDSEGAlphaSort'!AH64</f>
        <v>0</v>
      </c>
      <c r="H70" s="432">
        <f>'17-18 FINALFUNDEDSEGAlphaSort'!AI64</f>
        <v>0</v>
      </c>
      <c r="I70" s="432">
        <f>'17-18 FINALFUNDEDSEGAlphaSort'!BN64</f>
        <v>0</v>
      </c>
      <c r="J70" s="432">
        <v>225.197</v>
      </c>
      <c r="K70" s="432">
        <f>'17-18 FINALFUNDEDSEGAlphaSort'!BE64</f>
        <v>29.882999999999999</v>
      </c>
      <c r="L70" s="676">
        <v>7.351</v>
      </c>
      <c r="M70" s="630">
        <f t="shared" si="2"/>
        <v>278.63099999999997</v>
      </c>
      <c r="N70" s="238">
        <f t="shared" si="3"/>
        <v>1146733.7435999999</v>
      </c>
    </row>
    <row r="71" spans="1:14">
      <c r="A71" s="238" t="s">
        <v>1407</v>
      </c>
      <c r="B71" s="432">
        <f>'17-18 FINALFUNDEDSEGAlphaSort'!R65</f>
        <v>200</v>
      </c>
      <c r="C71" s="432">
        <f>'17-18 FINALFUNDEDSEGAlphaSort'!AN65</f>
        <v>0</v>
      </c>
      <c r="D71" s="432">
        <f>'17-18 FINALFUNDEDSEGAlphaSort'!AK65</f>
        <v>33.950000000000003</v>
      </c>
      <c r="E71" s="432">
        <f>'17-18 FINALFUNDEDSEGAlphaSort'!AL65</f>
        <v>12.25</v>
      </c>
      <c r="F71" s="432">
        <f>'17-18 FINALFUNDEDSEGAlphaSort'!AJ65</f>
        <v>0</v>
      </c>
      <c r="G71" s="432">
        <f>'17-18 FINALFUNDEDSEGAlphaSort'!AH65</f>
        <v>1</v>
      </c>
      <c r="H71" s="432">
        <f>'17-18 FINALFUNDEDSEGAlphaSort'!AI65</f>
        <v>4</v>
      </c>
      <c r="I71" s="432">
        <f>'17-18 FINALFUNDEDSEGAlphaSort'!BN65</f>
        <v>12.121</v>
      </c>
      <c r="J71" s="432">
        <v>5.4039999999999999</v>
      </c>
      <c r="K71" s="432">
        <f>'17-18 FINALFUNDEDSEGAlphaSort'!BE65</f>
        <v>0</v>
      </c>
      <c r="L71" s="676">
        <v>31.2</v>
      </c>
      <c r="M71" s="630">
        <f t="shared" si="2"/>
        <v>99.925000000000011</v>
      </c>
      <c r="N71" s="238">
        <f t="shared" si="3"/>
        <v>411251.33000000007</v>
      </c>
    </row>
    <row r="72" spans="1:14">
      <c r="A72" s="238" t="s">
        <v>74</v>
      </c>
      <c r="B72" s="432">
        <f>'17-18 FINALFUNDEDSEGAlphaSort'!R66</f>
        <v>445.5</v>
      </c>
      <c r="C72" s="432">
        <f>'17-18 FINALFUNDEDSEGAlphaSort'!AN66</f>
        <v>0</v>
      </c>
      <c r="D72" s="432">
        <f>'17-18 FINALFUNDEDSEGAlphaSort'!AK66</f>
        <v>33.6</v>
      </c>
      <c r="E72" s="432">
        <f>'17-18 FINALFUNDEDSEGAlphaSort'!AL66</f>
        <v>23.75</v>
      </c>
      <c r="F72" s="432">
        <f>'17-18 FINALFUNDEDSEGAlphaSort'!AJ66</f>
        <v>11</v>
      </c>
      <c r="G72" s="432">
        <f>'17-18 FINALFUNDEDSEGAlphaSort'!AH66</f>
        <v>5</v>
      </c>
      <c r="H72" s="432">
        <f>'17-18 FINALFUNDEDSEGAlphaSort'!AI66</f>
        <v>12</v>
      </c>
      <c r="I72" s="432">
        <f>'17-18 FINALFUNDEDSEGAlphaSort'!BN66</f>
        <v>0</v>
      </c>
      <c r="J72" s="432">
        <v>266.46300000000002</v>
      </c>
      <c r="K72" s="432">
        <f>'17-18 FINALFUNDEDSEGAlphaSort'!BE66</f>
        <v>62.868000000000002</v>
      </c>
      <c r="L72" s="676">
        <v>53.582999999999998</v>
      </c>
      <c r="M72" s="630">
        <f t="shared" si="2"/>
        <v>468.26400000000001</v>
      </c>
      <c r="N72" s="238">
        <f t="shared" si="3"/>
        <v>1927187.3184000002</v>
      </c>
    </row>
    <row r="73" spans="1:14">
      <c r="A73" s="238" t="s">
        <v>1408</v>
      </c>
      <c r="B73" s="432">
        <f>'17-18 FINALFUNDEDSEGAlphaSort'!R67</f>
        <v>250</v>
      </c>
      <c r="C73" s="432">
        <f>'17-18 FINALFUNDEDSEGAlphaSort'!AN67</f>
        <v>7.67</v>
      </c>
      <c r="D73" s="432">
        <f>'17-18 FINALFUNDEDSEGAlphaSort'!AK67</f>
        <v>21.7</v>
      </c>
      <c r="E73" s="432">
        <f>'17-18 FINALFUNDEDSEGAlphaSort'!AL67</f>
        <v>33.25</v>
      </c>
      <c r="F73" s="432">
        <f>'17-18 FINALFUNDEDSEGAlphaSort'!AJ67</f>
        <v>0</v>
      </c>
      <c r="G73" s="432">
        <f>'17-18 FINALFUNDEDSEGAlphaSort'!AH67</f>
        <v>2</v>
      </c>
      <c r="H73" s="432">
        <f>'17-18 FINALFUNDEDSEGAlphaSort'!AI67</f>
        <v>2</v>
      </c>
      <c r="I73" s="432">
        <f>'17-18 FINALFUNDEDSEGAlphaSort'!BN67</f>
        <v>0</v>
      </c>
      <c r="J73" s="432">
        <v>242.33</v>
      </c>
      <c r="K73" s="432">
        <f>'17-18 FINALFUNDEDSEGAlphaSort'!BE67</f>
        <v>5.64</v>
      </c>
      <c r="L73" s="676">
        <v>47.76</v>
      </c>
      <c r="M73" s="630">
        <f t="shared" ref="M73:M104" si="4">SUM(C73:L73)</f>
        <v>362.35</v>
      </c>
      <c r="N73" s="238">
        <f t="shared" ref="N73" si="5">M73*$N$6</f>
        <v>1491287.6600000001</v>
      </c>
    </row>
    <row r="74" spans="1:14">
      <c r="A74" s="238" t="s">
        <v>1409</v>
      </c>
      <c r="B74" s="432">
        <f>'17-18 FINALFUNDEDSEGAlphaSort'!R68</f>
        <v>384.75</v>
      </c>
      <c r="C74" s="432">
        <f>'17-18 FINALFUNDEDSEGAlphaSort'!AN68</f>
        <v>13.085000000000001</v>
      </c>
      <c r="D74" s="432">
        <f>'17-18 FINALFUNDEDSEGAlphaSort'!AK68</f>
        <v>36.049999999999997</v>
      </c>
      <c r="E74" s="432">
        <f>'17-18 FINALFUNDEDSEGAlphaSort'!AL68</f>
        <v>63</v>
      </c>
      <c r="F74" s="432">
        <f>'17-18 FINALFUNDEDSEGAlphaSort'!AJ68</f>
        <v>6</v>
      </c>
      <c r="G74" s="432">
        <f>'17-18 FINALFUNDEDSEGAlphaSort'!AH68</f>
        <v>0.5</v>
      </c>
      <c r="H74" s="432">
        <f>'17-18 FINALFUNDEDSEGAlphaSort'!AI68</f>
        <v>2</v>
      </c>
      <c r="I74" s="432">
        <f>'17-18 FINALFUNDEDSEGAlphaSort'!BN68</f>
        <v>0</v>
      </c>
      <c r="J74" s="432">
        <v>293.08999999999997</v>
      </c>
      <c r="K74" s="432">
        <f>'17-18 FINALFUNDEDSEGAlphaSort'!BE68</f>
        <v>10.635</v>
      </c>
      <c r="L74" s="676">
        <v>73.903000000000006</v>
      </c>
      <c r="M74" s="630">
        <f t="shared" si="4"/>
        <v>498.26299999999998</v>
      </c>
      <c r="N74" s="238">
        <f t="shared" ref="N74:N138" si="6">M74*$N$6</f>
        <v>2050651.2028000001</v>
      </c>
    </row>
    <row r="75" spans="1:14">
      <c r="A75" s="238" t="s">
        <v>1410</v>
      </c>
      <c r="B75" s="432">
        <f>'17-18 FINALFUNDEDSEGAlphaSort'!R69</f>
        <v>168.5</v>
      </c>
      <c r="C75" s="432">
        <f>'17-18 FINALFUNDEDSEGAlphaSort'!AN69</f>
        <v>41.875</v>
      </c>
      <c r="D75" s="432">
        <f>'17-18 FINALFUNDEDSEGAlphaSort'!AK69</f>
        <v>21.7</v>
      </c>
      <c r="E75" s="432">
        <f>'17-18 FINALFUNDEDSEGAlphaSort'!AL69</f>
        <v>11.5</v>
      </c>
      <c r="F75" s="432">
        <f>'17-18 FINALFUNDEDSEGAlphaSort'!AJ69</f>
        <v>0</v>
      </c>
      <c r="G75" s="432">
        <f>'17-18 FINALFUNDEDSEGAlphaSort'!AH69</f>
        <v>3.5</v>
      </c>
      <c r="H75" s="432">
        <f>'17-18 FINALFUNDEDSEGAlphaSort'!AI69</f>
        <v>2</v>
      </c>
      <c r="I75" s="432">
        <f>'17-18 FINALFUNDEDSEGAlphaSort'!BN69</f>
        <v>0</v>
      </c>
      <c r="J75" s="432">
        <v>38.704000000000001</v>
      </c>
      <c r="K75" s="432">
        <f>'17-18 FINALFUNDEDSEGAlphaSort'!BE69</f>
        <v>0</v>
      </c>
      <c r="L75" s="676">
        <v>18.72</v>
      </c>
      <c r="M75" s="630">
        <f t="shared" si="4"/>
        <v>137.999</v>
      </c>
      <c r="N75" s="238">
        <f t="shared" si="6"/>
        <v>567948.68440000003</v>
      </c>
    </row>
    <row r="76" spans="1:14">
      <c r="A76" s="238" t="s">
        <v>76</v>
      </c>
      <c r="B76" s="432">
        <f>'17-18 FINALFUNDEDSEGAlphaSort'!R70</f>
        <v>377</v>
      </c>
      <c r="C76" s="432">
        <f>'17-18 FINALFUNDEDSEGAlphaSort'!AN70</f>
        <v>88.875</v>
      </c>
      <c r="D76" s="432">
        <f>'17-18 FINALFUNDEDSEGAlphaSort'!AK70</f>
        <v>22.4</v>
      </c>
      <c r="E76" s="432">
        <f>'17-18 FINALFUNDEDSEGAlphaSort'!AL70</f>
        <v>48</v>
      </c>
      <c r="F76" s="432">
        <f>'17-18 FINALFUNDEDSEGAlphaSort'!AJ70</f>
        <v>0</v>
      </c>
      <c r="G76" s="432">
        <f>'17-18 FINALFUNDEDSEGAlphaSort'!AH70</f>
        <v>15.5</v>
      </c>
      <c r="H76" s="432">
        <f>'17-18 FINALFUNDEDSEGAlphaSort'!AI70</f>
        <v>1</v>
      </c>
      <c r="I76" s="432">
        <f>'17-18 FINALFUNDEDSEGAlphaSort'!BN70</f>
        <v>0</v>
      </c>
      <c r="J76" s="432">
        <v>0</v>
      </c>
      <c r="K76" s="432">
        <f>'17-18 FINALFUNDEDSEGAlphaSort'!BE70</f>
        <v>0</v>
      </c>
      <c r="L76" s="676">
        <v>60.8</v>
      </c>
      <c r="M76" s="630">
        <f t="shared" si="4"/>
        <v>236.57499999999999</v>
      </c>
      <c r="N76" s="238">
        <f t="shared" si="6"/>
        <v>973648.07000000007</v>
      </c>
    </row>
    <row r="77" spans="1:14">
      <c r="A77" s="238" t="s">
        <v>77</v>
      </c>
      <c r="B77" s="432">
        <f>'17-18 FINALFUNDEDSEGAlphaSort'!R71</f>
        <v>117</v>
      </c>
      <c r="C77" s="432">
        <f>'17-18 FINALFUNDEDSEGAlphaSort'!AN71</f>
        <v>6.625</v>
      </c>
      <c r="D77" s="432">
        <f>'17-18 FINALFUNDEDSEGAlphaSort'!AK71</f>
        <v>19.600000000000001</v>
      </c>
      <c r="E77" s="432">
        <f>'17-18 FINALFUNDEDSEGAlphaSort'!AL71</f>
        <v>35.75</v>
      </c>
      <c r="F77" s="432">
        <f>'17-18 FINALFUNDEDSEGAlphaSort'!AJ71</f>
        <v>0</v>
      </c>
      <c r="G77" s="432">
        <f>'17-18 FINALFUNDEDSEGAlphaSort'!AH71</f>
        <v>2.5</v>
      </c>
      <c r="H77" s="432">
        <f>'17-18 FINALFUNDEDSEGAlphaSort'!AI71</f>
        <v>2</v>
      </c>
      <c r="I77" s="432">
        <f>'17-18 FINALFUNDEDSEGAlphaSort'!BN71</f>
        <v>0</v>
      </c>
      <c r="J77" s="432">
        <v>36.863999999999997</v>
      </c>
      <c r="K77" s="432">
        <f>'17-18 FINALFUNDEDSEGAlphaSort'!BE71</f>
        <v>0</v>
      </c>
      <c r="L77" s="676">
        <v>14.627000000000001</v>
      </c>
      <c r="M77" s="630">
        <f t="shared" si="4"/>
        <v>117.96599999999999</v>
      </c>
      <c r="N77" s="238">
        <f t="shared" si="6"/>
        <v>485500.86960000003</v>
      </c>
    </row>
    <row r="78" spans="1:14">
      <c r="A78" s="238" t="s">
        <v>78</v>
      </c>
      <c r="B78" s="432">
        <f>'17-18 FINALFUNDEDSEGAlphaSort'!R72</f>
        <v>93</v>
      </c>
      <c r="C78" s="432">
        <f>'17-18 FINALFUNDEDSEGAlphaSort'!AN72</f>
        <v>0</v>
      </c>
      <c r="D78" s="432">
        <f>'17-18 FINALFUNDEDSEGAlphaSort'!AK72</f>
        <v>11.2</v>
      </c>
      <c r="E78" s="432">
        <f>'17-18 FINALFUNDEDSEGAlphaSort'!AL72</f>
        <v>28</v>
      </c>
      <c r="F78" s="432">
        <f>'17-18 FINALFUNDEDSEGAlphaSort'!AJ72</f>
        <v>4</v>
      </c>
      <c r="G78" s="432">
        <f>'17-18 FINALFUNDEDSEGAlphaSort'!AH72</f>
        <v>0</v>
      </c>
      <c r="H78" s="432">
        <f>'17-18 FINALFUNDEDSEGAlphaSort'!AI72</f>
        <v>4</v>
      </c>
      <c r="I78" s="432">
        <f>'17-18 FINALFUNDEDSEGAlphaSort'!BN72</f>
        <v>9.4130000000000003</v>
      </c>
      <c r="J78" s="432">
        <v>225.374</v>
      </c>
      <c r="K78" s="432">
        <f>'17-18 FINALFUNDEDSEGAlphaSort'!BE72</f>
        <v>0</v>
      </c>
      <c r="L78" s="676">
        <v>19.992000000000001</v>
      </c>
      <c r="M78" s="630">
        <f t="shared" si="4"/>
        <v>301.97899999999998</v>
      </c>
      <c r="N78" s="238">
        <f t="shared" si="6"/>
        <v>1242824.7724000001</v>
      </c>
    </row>
    <row r="79" spans="1:14">
      <c r="A79" s="238" t="s">
        <v>79</v>
      </c>
      <c r="B79" s="432">
        <f>'17-18 FINALFUNDEDSEGAlphaSort'!R73</f>
        <v>24234.25</v>
      </c>
      <c r="C79" s="432">
        <f>'17-18 FINALFUNDEDSEGAlphaSort'!AN73</f>
        <v>666.91499999999996</v>
      </c>
      <c r="D79" s="432">
        <f>'17-18 FINALFUNDEDSEGAlphaSort'!AK73</f>
        <v>2419.5500000000002</v>
      </c>
      <c r="E79" s="432">
        <f>'17-18 FINALFUNDEDSEGAlphaSort'!AL73</f>
        <v>3317.5</v>
      </c>
      <c r="F79" s="432">
        <f>'17-18 FINALFUNDEDSEGAlphaSort'!AJ73</f>
        <v>717</v>
      </c>
      <c r="G79" s="432">
        <f>'17-18 FINALFUNDEDSEGAlphaSort'!AH73</f>
        <v>926</v>
      </c>
      <c r="H79" s="432">
        <f>'17-18 FINALFUNDEDSEGAlphaSort'!AI73</f>
        <v>1016</v>
      </c>
      <c r="I79" s="432">
        <f>'17-18 FINALFUNDEDSEGAlphaSort'!BN73</f>
        <v>0</v>
      </c>
      <c r="J79" s="432">
        <v>199.387</v>
      </c>
      <c r="K79" s="432">
        <f>'17-18 FINALFUNDEDSEGAlphaSort'!BE73</f>
        <v>0</v>
      </c>
      <c r="L79" s="676">
        <v>3731.2469999999998</v>
      </c>
      <c r="M79" s="630">
        <f t="shared" si="4"/>
        <v>12993.599</v>
      </c>
      <c r="N79" s="238">
        <f t="shared" si="6"/>
        <v>53476456.044400007</v>
      </c>
    </row>
    <row r="80" spans="1:14">
      <c r="A80" s="238" t="s">
        <v>1411</v>
      </c>
      <c r="B80" s="432">
        <f>'17-18 FINALFUNDEDSEGAlphaSort'!R74</f>
        <v>158</v>
      </c>
      <c r="C80" s="432">
        <f>'17-18 FINALFUNDEDSEGAlphaSort'!AN74</f>
        <v>0</v>
      </c>
      <c r="D80" s="432">
        <f>'17-18 FINALFUNDEDSEGAlphaSort'!AK74</f>
        <v>18.55</v>
      </c>
      <c r="E80" s="432">
        <f>'17-18 FINALFUNDEDSEGAlphaSort'!AL74</f>
        <v>11.25</v>
      </c>
      <c r="F80" s="432">
        <f>'17-18 FINALFUNDEDSEGAlphaSort'!AJ74</f>
        <v>0</v>
      </c>
      <c r="G80" s="432">
        <f>'17-18 FINALFUNDEDSEGAlphaSort'!AH74</f>
        <v>10</v>
      </c>
      <c r="H80" s="432">
        <f>'17-18 FINALFUNDEDSEGAlphaSort'!AI74</f>
        <v>0</v>
      </c>
      <c r="I80" s="432">
        <f>'17-18 FINALFUNDEDSEGAlphaSort'!BN74</f>
        <v>11.599</v>
      </c>
      <c r="J80" s="432">
        <v>118.32</v>
      </c>
      <c r="K80" s="432">
        <f>'17-18 FINALFUNDEDSEGAlphaSort'!BE74</f>
        <v>0</v>
      </c>
      <c r="L80" s="676">
        <v>25.661999999999999</v>
      </c>
      <c r="M80" s="630">
        <f t="shared" si="4"/>
        <v>195.381</v>
      </c>
      <c r="N80" s="238">
        <f t="shared" si="6"/>
        <v>804110.04360000009</v>
      </c>
    </row>
    <row r="81" spans="1:14">
      <c r="A81" s="238" t="s">
        <v>81</v>
      </c>
      <c r="B81" s="432">
        <f>'17-18 FINALFUNDEDSEGAlphaSort'!R75</f>
        <v>1584.5</v>
      </c>
      <c r="C81" s="432">
        <f>'17-18 FINALFUNDEDSEGAlphaSort'!AN75</f>
        <v>126.46</v>
      </c>
      <c r="D81" s="432">
        <f>'17-18 FINALFUNDEDSEGAlphaSort'!AK75</f>
        <v>117.25</v>
      </c>
      <c r="E81" s="432">
        <f>'17-18 FINALFUNDEDSEGAlphaSort'!AL75</f>
        <v>276.5</v>
      </c>
      <c r="F81" s="432">
        <f>'17-18 FINALFUNDEDSEGAlphaSort'!AJ75</f>
        <v>18</v>
      </c>
      <c r="G81" s="432">
        <f>'17-18 FINALFUNDEDSEGAlphaSort'!AH75</f>
        <v>27.5</v>
      </c>
      <c r="H81" s="432">
        <f>'17-18 FINALFUNDEDSEGAlphaSort'!AI75</f>
        <v>37</v>
      </c>
      <c r="I81" s="432">
        <f>'17-18 FINALFUNDEDSEGAlphaSort'!BN75</f>
        <v>0</v>
      </c>
      <c r="J81" s="432">
        <v>233.23599999999999</v>
      </c>
      <c r="K81" s="432">
        <f>'17-18 FINALFUNDEDSEGAlphaSort'!BE75</f>
        <v>0</v>
      </c>
      <c r="L81" s="676">
        <v>256.06299999999999</v>
      </c>
      <c r="M81" s="630">
        <f t="shared" si="4"/>
        <v>1092.009</v>
      </c>
      <c r="N81" s="238">
        <f t="shared" si="6"/>
        <v>4494272.2404000005</v>
      </c>
    </row>
    <row r="82" spans="1:14">
      <c r="A82" s="238" t="s">
        <v>82</v>
      </c>
      <c r="B82" s="432">
        <f>'17-18 FINALFUNDEDSEGAlphaSort'!R76</f>
        <v>320.5</v>
      </c>
      <c r="C82" s="432">
        <f>'17-18 FINALFUNDEDSEGAlphaSort'!AN76</f>
        <v>0</v>
      </c>
      <c r="D82" s="432">
        <f>'17-18 FINALFUNDEDSEGAlphaSort'!AK76</f>
        <v>25.9</v>
      </c>
      <c r="E82" s="432">
        <f>'17-18 FINALFUNDEDSEGAlphaSort'!AL76</f>
        <v>24.75</v>
      </c>
      <c r="F82" s="432">
        <f>'17-18 FINALFUNDEDSEGAlphaSort'!AJ76</f>
        <v>6</v>
      </c>
      <c r="G82" s="432">
        <f>'17-18 FINALFUNDEDSEGAlphaSort'!AH76</f>
        <v>8</v>
      </c>
      <c r="H82" s="432">
        <f>'17-18 FINALFUNDEDSEGAlphaSort'!AI76</f>
        <v>0</v>
      </c>
      <c r="I82" s="432">
        <f>'17-18 FINALFUNDEDSEGAlphaSort'!BN76</f>
        <v>0</v>
      </c>
      <c r="J82" s="432">
        <v>258.44799999999998</v>
      </c>
      <c r="K82" s="432">
        <f>'17-18 FINALFUNDEDSEGAlphaSort'!BE76</f>
        <v>0</v>
      </c>
      <c r="L82" s="676">
        <v>22.931999999999999</v>
      </c>
      <c r="M82" s="630">
        <f t="shared" si="4"/>
        <v>346.03</v>
      </c>
      <c r="N82" s="238">
        <f t="shared" si="6"/>
        <v>1424121.068</v>
      </c>
    </row>
    <row r="83" spans="1:14">
      <c r="A83" s="238" t="s">
        <v>83</v>
      </c>
      <c r="B83" s="432">
        <f>'17-18 FINALFUNDEDSEGAlphaSort'!R77</f>
        <v>483.25</v>
      </c>
      <c r="C83" s="432">
        <f>'17-18 FINALFUNDEDSEGAlphaSort'!AN77</f>
        <v>0</v>
      </c>
      <c r="D83" s="432">
        <f>'17-18 FINALFUNDEDSEGAlphaSort'!AK77</f>
        <v>41.65</v>
      </c>
      <c r="E83" s="432">
        <f>'17-18 FINALFUNDEDSEGAlphaSort'!AL77</f>
        <v>51</v>
      </c>
      <c r="F83" s="432">
        <f>'17-18 FINALFUNDEDSEGAlphaSort'!AJ77</f>
        <v>59</v>
      </c>
      <c r="G83" s="432">
        <f>'17-18 FINALFUNDEDSEGAlphaSort'!AH77</f>
        <v>6</v>
      </c>
      <c r="H83" s="432">
        <f>'17-18 FINALFUNDEDSEGAlphaSort'!AI77</f>
        <v>6</v>
      </c>
      <c r="I83" s="432">
        <f>'17-18 FINALFUNDEDSEGAlphaSort'!BN77</f>
        <v>0</v>
      </c>
      <c r="J83" s="432">
        <v>313.86599999999999</v>
      </c>
      <c r="K83" s="432">
        <f>'17-18 FINALFUNDEDSEGAlphaSort'!BE77</f>
        <v>7.7779999999999996</v>
      </c>
      <c r="L83" s="676">
        <v>72.599999999999994</v>
      </c>
      <c r="M83" s="630">
        <f t="shared" si="4"/>
        <v>557.89400000000001</v>
      </c>
      <c r="N83" s="238">
        <f t="shared" si="6"/>
        <v>2296068.5464000003</v>
      </c>
    </row>
    <row r="84" spans="1:14">
      <c r="A84" s="238" t="s">
        <v>84</v>
      </c>
      <c r="B84" s="432">
        <f>'17-18 FINALFUNDEDSEGAlphaSort'!R78</f>
        <v>3646.25</v>
      </c>
      <c r="C84" s="432">
        <f>'17-18 FINALFUNDEDSEGAlphaSort'!AN78</f>
        <v>0</v>
      </c>
      <c r="D84" s="432">
        <f>'17-18 FINALFUNDEDSEGAlphaSort'!AK78</f>
        <v>589.75</v>
      </c>
      <c r="E84" s="432">
        <f>'17-18 FINALFUNDEDSEGAlphaSort'!AL78</f>
        <v>521</v>
      </c>
      <c r="F84" s="432">
        <f>'17-18 FINALFUNDEDSEGAlphaSort'!AJ78</f>
        <v>114</v>
      </c>
      <c r="G84" s="432">
        <f>'17-18 FINALFUNDEDSEGAlphaSort'!AH78</f>
        <v>90</v>
      </c>
      <c r="H84" s="432">
        <f>'17-18 FINALFUNDEDSEGAlphaSort'!AI78</f>
        <v>118</v>
      </c>
      <c r="I84" s="432">
        <f>'17-18 FINALFUNDEDSEGAlphaSort'!BN78</f>
        <v>0</v>
      </c>
      <c r="J84" s="432">
        <v>129.03800000000001</v>
      </c>
      <c r="K84" s="432">
        <f>'17-18 FINALFUNDEDSEGAlphaSort'!BE78</f>
        <v>0</v>
      </c>
      <c r="L84" s="676">
        <v>118.056</v>
      </c>
      <c r="M84" s="630">
        <f t="shared" si="4"/>
        <v>1679.8440000000001</v>
      </c>
      <c r="N84" s="238">
        <f t="shared" si="6"/>
        <v>6913565.9664000012</v>
      </c>
    </row>
    <row r="85" spans="1:14">
      <c r="A85" s="238" t="s">
        <v>85</v>
      </c>
      <c r="B85" s="432">
        <f>'17-18 FINALFUNDEDSEGAlphaSort'!R79</f>
        <v>8258.25</v>
      </c>
      <c r="C85" s="432">
        <f>'17-18 FINALFUNDEDSEGAlphaSort'!AN79</f>
        <v>65.875</v>
      </c>
      <c r="D85" s="432">
        <f>'17-18 FINALFUNDEDSEGAlphaSort'!AK79</f>
        <v>729.4</v>
      </c>
      <c r="E85" s="432">
        <f>'17-18 FINALFUNDEDSEGAlphaSort'!AL79</f>
        <v>1061.5</v>
      </c>
      <c r="F85" s="432">
        <f>'17-18 FINALFUNDEDSEGAlphaSort'!AJ79</f>
        <v>101</v>
      </c>
      <c r="G85" s="432">
        <f>'17-18 FINALFUNDEDSEGAlphaSort'!AH79</f>
        <v>125.5</v>
      </c>
      <c r="H85" s="432">
        <f>'17-18 FINALFUNDEDSEGAlphaSort'!AI79</f>
        <v>148</v>
      </c>
      <c r="I85" s="432">
        <f>'17-18 FINALFUNDEDSEGAlphaSort'!BN79</f>
        <v>0</v>
      </c>
      <c r="J85" s="432">
        <v>0</v>
      </c>
      <c r="K85" s="432">
        <f>'17-18 FINALFUNDEDSEGAlphaSort'!BE79</f>
        <v>0</v>
      </c>
      <c r="L85" s="676">
        <v>1163.085</v>
      </c>
      <c r="M85" s="630">
        <f t="shared" si="4"/>
        <v>3394.36</v>
      </c>
      <c r="N85" s="238">
        <f t="shared" si="6"/>
        <v>13969828.016000003</v>
      </c>
    </row>
    <row r="86" spans="1:14">
      <c r="A86" s="238" t="s">
        <v>86</v>
      </c>
      <c r="B86" s="432">
        <f>'17-18 FINALFUNDEDSEGAlphaSort'!R80</f>
        <v>533.25</v>
      </c>
      <c r="C86" s="432">
        <f>'17-18 FINALFUNDEDSEGAlphaSort'!AN80</f>
        <v>16.96</v>
      </c>
      <c r="D86" s="432">
        <f>'17-18 FINALFUNDEDSEGAlphaSort'!AK80</f>
        <v>46.2</v>
      </c>
      <c r="E86" s="432">
        <f>'17-18 FINALFUNDEDSEGAlphaSort'!AL80</f>
        <v>76</v>
      </c>
      <c r="F86" s="432">
        <f>'17-18 FINALFUNDEDSEGAlphaSort'!AJ80</f>
        <v>9</v>
      </c>
      <c r="G86" s="432">
        <f>'17-18 FINALFUNDEDSEGAlphaSort'!AH80</f>
        <v>8</v>
      </c>
      <c r="H86" s="432">
        <f>'17-18 FINALFUNDEDSEGAlphaSort'!AI80</f>
        <v>17</v>
      </c>
      <c r="I86" s="432">
        <f>'17-18 FINALFUNDEDSEGAlphaSort'!BN80</f>
        <v>0</v>
      </c>
      <c r="J86" s="432">
        <v>293.25599999999997</v>
      </c>
      <c r="K86" s="432">
        <f>'17-18 FINALFUNDEDSEGAlphaSort'!BE80</f>
        <v>0</v>
      </c>
      <c r="L86" s="676">
        <v>78.724999999999994</v>
      </c>
      <c r="M86" s="630">
        <f t="shared" si="4"/>
        <v>545.14099999999996</v>
      </c>
      <c r="N86" s="238">
        <f t="shared" si="6"/>
        <v>2243582.2996</v>
      </c>
    </row>
    <row r="87" spans="1:14">
      <c r="A87" s="238" t="s">
        <v>87</v>
      </c>
      <c r="B87" s="432">
        <f>'17-18 FINALFUNDEDSEGAlphaSort'!R81</f>
        <v>3597.75</v>
      </c>
      <c r="C87" s="432">
        <f>'17-18 FINALFUNDEDSEGAlphaSort'!AN81</f>
        <v>89.96</v>
      </c>
      <c r="D87" s="432">
        <f>'17-18 FINALFUNDEDSEGAlphaSort'!AK81</f>
        <v>282.45</v>
      </c>
      <c r="E87" s="432">
        <f>'17-18 FINALFUNDEDSEGAlphaSort'!AL81</f>
        <v>718</v>
      </c>
      <c r="F87" s="432">
        <f>'17-18 FINALFUNDEDSEGAlphaSort'!AJ81</f>
        <v>429</v>
      </c>
      <c r="G87" s="432">
        <f>'17-18 FINALFUNDEDSEGAlphaSort'!AH81</f>
        <v>107</v>
      </c>
      <c r="H87" s="432">
        <f>'17-18 FINALFUNDEDSEGAlphaSort'!AI81</f>
        <v>122</v>
      </c>
      <c r="I87" s="432">
        <f>'17-18 FINALFUNDEDSEGAlphaSort'!BN81</f>
        <v>0</v>
      </c>
      <c r="J87" s="432">
        <v>168.15100000000001</v>
      </c>
      <c r="K87" s="432">
        <f>'17-18 FINALFUNDEDSEGAlphaSort'!BE81</f>
        <v>0</v>
      </c>
      <c r="L87" s="676">
        <v>542.36</v>
      </c>
      <c r="M87" s="630">
        <f t="shared" si="4"/>
        <v>2458.9209999999998</v>
      </c>
      <c r="N87" s="238">
        <f t="shared" si="6"/>
        <v>10119935.2676</v>
      </c>
    </row>
    <row r="88" spans="1:14">
      <c r="A88" s="238" t="s">
        <v>88</v>
      </c>
      <c r="B88" s="432">
        <f>'17-18 FINALFUNDEDSEGAlphaSort'!R82</f>
        <v>327</v>
      </c>
      <c r="C88" s="432">
        <f>'17-18 FINALFUNDEDSEGAlphaSort'!AN82</f>
        <v>4.915</v>
      </c>
      <c r="D88" s="432">
        <f>'17-18 FINALFUNDEDSEGAlphaSort'!AK82</f>
        <v>39.200000000000003</v>
      </c>
      <c r="E88" s="432">
        <f>'17-18 FINALFUNDEDSEGAlphaSort'!AL82</f>
        <v>83.75</v>
      </c>
      <c r="F88" s="432">
        <f>'17-18 FINALFUNDEDSEGAlphaSort'!AJ82</f>
        <v>11</v>
      </c>
      <c r="G88" s="432">
        <f>'17-18 FINALFUNDEDSEGAlphaSort'!AH82</f>
        <v>7</v>
      </c>
      <c r="H88" s="432">
        <f>'17-18 FINALFUNDEDSEGAlphaSort'!AI82</f>
        <v>3</v>
      </c>
      <c r="I88" s="432">
        <f>'17-18 FINALFUNDEDSEGAlphaSort'!BN82</f>
        <v>0</v>
      </c>
      <c r="J88" s="432">
        <v>263.37099999999998</v>
      </c>
      <c r="K88" s="432">
        <f>'17-18 FINALFUNDEDSEGAlphaSort'!BE82</f>
        <v>0</v>
      </c>
      <c r="L88" s="676">
        <v>71.212999999999994</v>
      </c>
      <c r="M88" s="630">
        <f t="shared" si="4"/>
        <v>483.44899999999996</v>
      </c>
      <c r="N88" s="238">
        <f t="shared" si="6"/>
        <v>1989682.7043999999</v>
      </c>
    </row>
    <row r="89" spans="1:14">
      <c r="A89" s="238" t="s">
        <v>1412</v>
      </c>
      <c r="B89" s="432">
        <f>'17-18 FINALFUNDEDSEGAlphaSort'!R83</f>
        <v>204</v>
      </c>
      <c r="C89" s="432">
        <f>'17-18 FINALFUNDEDSEGAlphaSort'!AN83</f>
        <v>0</v>
      </c>
      <c r="D89" s="432">
        <f>'17-18 FINALFUNDEDSEGAlphaSort'!AK83</f>
        <v>15.75</v>
      </c>
      <c r="E89" s="432">
        <f>'17-18 FINALFUNDEDSEGAlphaSort'!AL83</f>
        <v>3</v>
      </c>
      <c r="F89" s="432">
        <f>'17-18 FINALFUNDEDSEGAlphaSort'!AJ83</f>
        <v>0</v>
      </c>
      <c r="G89" s="432">
        <f>'17-18 FINALFUNDEDSEGAlphaSort'!AH83</f>
        <v>0</v>
      </c>
      <c r="H89" s="432">
        <f>'17-18 FINALFUNDEDSEGAlphaSort'!AI83</f>
        <v>0</v>
      </c>
      <c r="I89" s="432">
        <f>'17-18 FINALFUNDEDSEGAlphaSort'!BN83</f>
        <v>0</v>
      </c>
      <c r="J89" s="432">
        <v>127.539</v>
      </c>
      <c r="K89" s="432">
        <f>'17-18 FINALFUNDEDSEGAlphaSort'!BE83</f>
        <v>0</v>
      </c>
      <c r="L89" s="676">
        <v>33.496000000000002</v>
      </c>
      <c r="M89" s="630">
        <f t="shared" si="4"/>
        <v>179.785</v>
      </c>
      <c r="N89" s="238">
        <f t="shared" si="6"/>
        <v>739923.14600000007</v>
      </c>
    </row>
    <row r="90" spans="1:14">
      <c r="A90" s="238" t="s">
        <v>90</v>
      </c>
      <c r="B90" s="432">
        <f>'17-18 FINALFUNDEDSEGAlphaSort'!R84</f>
        <v>115.5</v>
      </c>
      <c r="C90" s="432">
        <f>'17-18 FINALFUNDEDSEGAlphaSort'!AN84</f>
        <v>0</v>
      </c>
      <c r="D90" s="432">
        <f>'17-18 FINALFUNDEDSEGAlphaSort'!AK84</f>
        <v>7.35</v>
      </c>
      <c r="E90" s="432">
        <f>'17-18 FINALFUNDEDSEGAlphaSort'!AL84</f>
        <v>24</v>
      </c>
      <c r="F90" s="432">
        <f>'17-18 FINALFUNDEDSEGAlphaSort'!AJ84</f>
        <v>0</v>
      </c>
      <c r="G90" s="432">
        <f>'17-18 FINALFUNDEDSEGAlphaSort'!AH84</f>
        <v>0</v>
      </c>
      <c r="H90" s="432">
        <f>'17-18 FINALFUNDEDSEGAlphaSort'!AI84</f>
        <v>4</v>
      </c>
      <c r="I90" s="432">
        <f>'17-18 FINALFUNDEDSEGAlphaSort'!BN84</f>
        <v>0</v>
      </c>
      <c r="J90" s="432">
        <v>214.971</v>
      </c>
      <c r="K90" s="432">
        <f>'17-18 FINALFUNDEDSEGAlphaSort'!BE84</f>
        <v>0</v>
      </c>
      <c r="L90" s="676">
        <v>14.007999999999999</v>
      </c>
      <c r="M90" s="630">
        <f t="shared" si="4"/>
        <v>264.32900000000001</v>
      </c>
      <c r="N90" s="238">
        <f t="shared" si="6"/>
        <v>1087872.4324</v>
      </c>
    </row>
    <row r="91" spans="1:14">
      <c r="A91" s="238" t="s">
        <v>1413</v>
      </c>
      <c r="B91" s="432">
        <f>'17-18 FINALFUNDEDSEGAlphaSort'!R85</f>
        <v>527.5</v>
      </c>
      <c r="C91" s="432">
        <f>'17-18 FINALFUNDEDSEGAlphaSort'!AN85</f>
        <v>0</v>
      </c>
      <c r="D91" s="432">
        <f>'17-18 FINALFUNDEDSEGAlphaSort'!AK85</f>
        <v>66.5</v>
      </c>
      <c r="E91" s="432">
        <f>'17-18 FINALFUNDEDSEGAlphaSort'!AL85</f>
        <v>37</v>
      </c>
      <c r="F91" s="432">
        <f>'17-18 FINALFUNDEDSEGAlphaSort'!AJ85</f>
        <v>0</v>
      </c>
      <c r="G91" s="432">
        <f>'17-18 FINALFUNDEDSEGAlphaSort'!AH85</f>
        <v>2</v>
      </c>
      <c r="H91" s="432">
        <f>'17-18 FINALFUNDEDSEGAlphaSort'!AI85</f>
        <v>0</v>
      </c>
      <c r="I91" s="432">
        <f>'17-18 FINALFUNDEDSEGAlphaSort'!BN85</f>
        <v>0</v>
      </c>
      <c r="J91" s="432">
        <v>0</v>
      </c>
      <c r="K91" s="432">
        <f>'17-18 FINALFUNDEDSEGAlphaSort'!BE85</f>
        <v>17.84</v>
      </c>
      <c r="L91" s="676">
        <v>107.062</v>
      </c>
      <c r="M91" s="630">
        <f t="shared" si="4"/>
        <v>230.40199999999999</v>
      </c>
      <c r="N91" s="238">
        <f t="shared" si="6"/>
        <v>948242.47120000003</v>
      </c>
    </row>
    <row r="92" spans="1:14">
      <c r="A92" s="238" t="s">
        <v>1414</v>
      </c>
      <c r="B92" s="432">
        <f>'17-18 FINALFUNDEDSEGAlphaSort'!R86</f>
        <v>243</v>
      </c>
      <c r="C92" s="432">
        <f>'17-18 FINALFUNDEDSEGAlphaSort'!AN86</f>
        <v>0</v>
      </c>
      <c r="D92" s="432">
        <f>'17-18 FINALFUNDEDSEGAlphaSort'!AK86</f>
        <v>47.95</v>
      </c>
      <c r="E92" s="432">
        <f>'17-18 FINALFUNDEDSEGAlphaSort'!AL86</f>
        <v>28</v>
      </c>
      <c r="F92" s="432">
        <f>'17-18 FINALFUNDEDSEGAlphaSort'!AJ86</f>
        <v>0</v>
      </c>
      <c r="G92" s="432">
        <f>'17-18 FINALFUNDEDSEGAlphaSort'!AH86</f>
        <v>7.5</v>
      </c>
      <c r="H92" s="432">
        <f>'17-18 FINALFUNDEDSEGAlphaSort'!AI86</f>
        <v>0</v>
      </c>
      <c r="I92" s="432">
        <f>'17-18 FINALFUNDEDSEGAlphaSort'!BN86</f>
        <v>0</v>
      </c>
      <c r="J92" s="432">
        <v>122.489</v>
      </c>
      <c r="K92" s="432">
        <f>'17-18 FINALFUNDEDSEGAlphaSort'!BE86</f>
        <v>0</v>
      </c>
      <c r="L92" s="676">
        <v>44.161999999999999</v>
      </c>
      <c r="M92" s="630">
        <f t="shared" si="4"/>
        <v>250.10100000000003</v>
      </c>
      <c r="N92" s="238">
        <f t="shared" si="6"/>
        <v>1029315.6756000002</v>
      </c>
    </row>
    <row r="93" spans="1:14">
      <c r="A93" s="238" t="s">
        <v>93</v>
      </c>
      <c r="B93" s="432">
        <f>'17-18 FINALFUNDEDSEGAlphaSort'!R87</f>
        <v>210.75</v>
      </c>
      <c r="C93" s="432">
        <f>'17-18 FINALFUNDEDSEGAlphaSort'!AN87</f>
        <v>0</v>
      </c>
      <c r="D93" s="432">
        <f>'17-18 FINALFUNDEDSEGAlphaSort'!AK87</f>
        <v>29.05</v>
      </c>
      <c r="E93" s="432">
        <f>'17-18 FINALFUNDEDSEGAlphaSort'!AL87</f>
        <v>9</v>
      </c>
      <c r="F93" s="432">
        <f>'17-18 FINALFUNDEDSEGAlphaSort'!AJ87</f>
        <v>9</v>
      </c>
      <c r="G93" s="432">
        <f>'17-18 FINALFUNDEDSEGAlphaSort'!AH87</f>
        <v>0</v>
      </c>
      <c r="H93" s="432">
        <f>'17-18 FINALFUNDEDSEGAlphaSort'!AI87</f>
        <v>2</v>
      </c>
      <c r="I93" s="432">
        <f>'17-18 FINALFUNDEDSEGAlphaSort'!BN87</f>
        <v>0</v>
      </c>
      <c r="J93" s="432">
        <v>203.66399999999999</v>
      </c>
      <c r="K93" s="432">
        <f>'17-18 FINALFUNDEDSEGAlphaSort'!BE87</f>
        <v>38.603000000000002</v>
      </c>
      <c r="L93" s="676">
        <v>27.64</v>
      </c>
      <c r="M93" s="630">
        <f t="shared" si="4"/>
        <v>318.95699999999999</v>
      </c>
      <c r="N93" s="238">
        <f t="shared" si="6"/>
        <v>1312699.4292000001</v>
      </c>
    </row>
    <row r="94" spans="1:14">
      <c r="A94" s="238" t="s">
        <v>94</v>
      </c>
      <c r="B94" s="432">
        <f>'17-18 FINALFUNDEDSEGAlphaSort'!R88</f>
        <v>245</v>
      </c>
      <c r="C94" s="432">
        <f>'17-18 FINALFUNDEDSEGAlphaSort'!AN88</f>
        <v>20.125</v>
      </c>
      <c r="D94" s="432">
        <f>'17-18 FINALFUNDEDSEGAlphaSort'!AK88</f>
        <v>15.4</v>
      </c>
      <c r="E94" s="432">
        <f>'17-18 FINALFUNDEDSEGAlphaSort'!AL88</f>
        <v>34.75</v>
      </c>
      <c r="F94" s="432">
        <f>'17-18 FINALFUNDEDSEGAlphaSort'!AJ88</f>
        <v>4</v>
      </c>
      <c r="G94" s="432">
        <f>'17-18 FINALFUNDEDSEGAlphaSort'!AH88</f>
        <v>1</v>
      </c>
      <c r="H94" s="432">
        <f>'17-18 FINALFUNDEDSEGAlphaSort'!AI88</f>
        <v>10</v>
      </c>
      <c r="I94" s="432">
        <f>'17-18 FINALFUNDEDSEGAlphaSort'!BN88</f>
        <v>0</v>
      </c>
      <c r="J94" s="432">
        <v>258.10599999999999</v>
      </c>
      <c r="K94" s="432">
        <f>'17-18 FINALFUNDEDSEGAlphaSort'!BE88</f>
        <v>0</v>
      </c>
      <c r="L94" s="676">
        <v>56.167999999999999</v>
      </c>
      <c r="M94" s="630">
        <f t="shared" si="4"/>
        <v>399.54899999999998</v>
      </c>
      <c r="N94" s="238">
        <f t="shared" si="6"/>
        <v>1644383.8644000001</v>
      </c>
    </row>
    <row r="95" spans="1:14">
      <c r="A95" s="238" t="s">
        <v>95</v>
      </c>
      <c r="B95" s="432">
        <f>'17-18 FINALFUNDEDSEGAlphaSort'!R89</f>
        <v>759</v>
      </c>
      <c r="C95" s="432">
        <f>'17-18 FINALFUNDEDSEGAlphaSort'!AN89</f>
        <v>0</v>
      </c>
      <c r="D95" s="432">
        <f>'17-18 FINALFUNDEDSEGAlphaSort'!AK89</f>
        <v>45.85</v>
      </c>
      <c r="E95" s="432">
        <f>'17-18 FINALFUNDEDSEGAlphaSort'!AL89</f>
        <v>43.5</v>
      </c>
      <c r="F95" s="432">
        <f>'17-18 FINALFUNDEDSEGAlphaSort'!AJ89</f>
        <v>0</v>
      </c>
      <c r="G95" s="432">
        <f>'17-18 FINALFUNDEDSEGAlphaSort'!AH89</f>
        <v>70</v>
      </c>
      <c r="H95" s="432">
        <f>'17-18 FINALFUNDEDSEGAlphaSort'!AI89</f>
        <v>72</v>
      </c>
      <c r="I95" s="432">
        <f>'17-18 FINALFUNDEDSEGAlphaSort'!BN89</f>
        <v>0</v>
      </c>
      <c r="J95" s="432">
        <v>0</v>
      </c>
      <c r="K95" s="432">
        <f>'17-18 FINALFUNDEDSEGAlphaSort'!BE89</f>
        <v>168.86</v>
      </c>
      <c r="L95" s="676">
        <v>201.33799999999999</v>
      </c>
      <c r="M95" s="630">
        <f t="shared" si="4"/>
        <v>601.548</v>
      </c>
      <c r="N95" s="238">
        <f t="shared" si="6"/>
        <v>2475730.9488000004</v>
      </c>
    </row>
    <row r="96" spans="1:14">
      <c r="A96" s="238" t="s">
        <v>96</v>
      </c>
      <c r="B96" s="432">
        <f>'17-18 FINALFUNDEDSEGAlphaSort'!R90</f>
        <v>346</v>
      </c>
      <c r="C96" s="432">
        <f>'17-18 FINALFUNDEDSEGAlphaSort'!AN90</f>
        <v>13.79</v>
      </c>
      <c r="D96" s="432">
        <f>'17-18 FINALFUNDEDSEGAlphaSort'!AK90</f>
        <v>36.75</v>
      </c>
      <c r="E96" s="432">
        <f>'17-18 FINALFUNDEDSEGAlphaSort'!AL90</f>
        <v>39.25</v>
      </c>
      <c r="F96" s="432">
        <f>'17-18 FINALFUNDEDSEGAlphaSort'!AJ90</f>
        <v>0</v>
      </c>
      <c r="G96" s="432">
        <f>'17-18 FINALFUNDEDSEGAlphaSort'!AH90</f>
        <v>24</v>
      </c>
      <c r="H96" s="432">
        <f>'17-18 FINALFUNDEDSEGAlphaSort'!AI90</f>
        <v>3</v>
      </c>
      <c r="I96" s="432">
        <f>'17-18 FINALFUNDEDSEGAlphaSort'!BN90</f>
        <v>0</v>
      </c>
      <c r="J96" s="432">
        <v>76.793000000000006</v>
      </c>
      <c r="K96" s="432">
        <f>'17-18 FINALFUNDEDSEGAlphaSort'!BE90</f>
        <v>0</v>
      </c>
      <c r="L96" s="676">
        <v>54.905000000000001</v>
      </c>
      <c r="M96" s="630">
        <f t="shared" si="4"/>
        <v>248.488</v>
      </c>
      <c r="N96" s="238">
        <f t="shared" si="6"/>
        <v>1022677.2128000001</v>
      </c>
    </row>
    <row r="97" spans="1:14">
      <c r="A97" s="238" t="s">
        <v>97</v>
      </c>
      <c r="B97" s="432">
        <f>'17-18 FINALFUNDEDSEGAlphaSort'!R91</f>
        <v>420.5</v>
      </c>
      <c r="C97" s="432">
        <f>'17-18 FINALFUNDEDSEGAlphaSort'!AN91</f>
        <v>0</v>
      </c>
      <c r="D97" s="432">
        <f>'17-18 FINALFUNDEDSEGAlphaSort'!AK91</f>
        <v>20.3</v>
      </c>
      <c r="E97" s="432">
        <f>'17-18 FINALFUNDEDSEGAlphaSort'!AL91</f>
        <v>11</v>
      </c>
      <c r="F97" s="432">
        <f>'17-18 FINALFUNDEDSEGAlphaSort'!AJ91</f>
        <v>0</v>
      </c>
      <c r="G97" s="432">
        <f>'17-18 FINALFUNDEDSEGAlphaSort'!AH91</f>
        <v>4.5</v>
      </c>
      <c r="H97" s="432">
        <f>'17-18 FINALFUNDEDSEGAlphaSort'!AI91</f>
        <v>7</v>
      </c>
      <c r="I97" s="432">
        <f>'17-18 FINALFUNDEDSEGAlphaSort'!BN91</f>
        <v>0</v>
      </c>
      <c r="J97" s="432">
        <v>0</v>
      </c>
      <c r="K97" s="432">
        <f>'17-18 FINALFUNDEDSEGAlphaSort'!BE91</f>
        <v>0</v>
      </c>
      <c r="L97" s="676">
        <v>77.149000000000001</v>
      </c>
      <c r="M97" s="630">
        <f t="shared" si="4"/>
        <v>119.949</v>
      </c>
      <c r="N97" s="238">
        <f t="shared" si="6"/>
        <v>493662.10440000001</v>
      </c>
    </row>
    <row r="98" spans="1:14">
      <c r="A98" s="238" t="s">
        <v>98</v>
      </c>
      <c r="B98" s="432">
        <f>'17-18 FINALFUNDEDSEGAlphaSort'!R92</f>
        <v>412.5</v>
      </c>
      <c r="C98" s="432">
        <f>'17-18 FINALFUNDEDSEGAlphaSort'!AN92</f>
        <v>31.17</v>
      </c>
      <c r="D98" s="432">
        <f>'17-18 FINALFUNDEDSEGAlphaSort'!AK92</f>
        <v>32.200000000000003</v>
      </c>
      <c r="E98" s="432">
        <f>'17-18 FINALFUNDEDSEGAlphaSort'!AL92</f>
        <v>45.75</v>
      </c>
      <c r="F98" s="432">
        <f>'17-18 FINALFUNDEDSEGAlphaSort'!AJ92</f>
        <v>6</v>
      </c>
      <c r="G98" s="432">
        <f>'17-18 FINALFUNDEDSEGAlphaSort'!AH92</f>
        <v>1.5</v>
      </c>
      <c r="H98" s="432">
        <f>'17-18 FINALFUNDEDSEGAlphaSort'!AI92</f>
        <v>16</v>
      </c>
      <c r="I98" s="432">
        <f>'17-18 FINALFUNDEDSEGAlphaSort'!BN92</f>
        <v>0</v>
      </c>
      <c r="J98" s="432">
        <v>297</v>
      </c>
      <c r="K98" s="432">
        <f>'17-18 FINALFUNDEDSEGAlphaSort'!BE92</f>
        <v>13.67</v>
      </c>
      <c r="L98" s="676">
        <v>53.558999999999997</v>
      </c>
      <c r="M98" s="630">
        <f t="shared" si="4"/>
        <v>496.84900000000005</v>
      </c>
      <c r="N98" s="238">
        <f t="shared" si="6"/>
        <v>2044831.7444000004</v>
      </c>
    </row>
    <row r="99" spans="1:14">
      <c r="A99" s="238" t="s">
        <v>99</v>
      </c>
      <c r="B99" s="432">
        <f>'17-18 FINALFUNDEDSEGAlphaSort'!R93</f>
        <v>2479</v>
      </c>
      <c r="C99" s="432">
        <f>'17-18 FINALFUNDEDSEGAlphaSort'!AN93</f>
        <v>0</v>
      </c>
      <c r="D99" s="432">
        <f>'17-18 FINALFUNDEDSEGAlphaSort'!AK93</f>
        <v>299.95</v>
      </c>
      <c r="E99" s="432">
        <f>'17-18 FINALFUNDEDSEGAlphaSort'!AL93</f>
        <v>313.25</v>
      </c>
      <c r="F99" s="432">
        <f>'17-18 FINALFUNDEDSEGAlphaSort'!AJ93</f>
        <v>50</v>
      </c>
      <c r="G99" s="432">
        <f>'17-18 FINALFUNDEDSEGAlphaSort'!AH93</f>
        <v>36.5</v>
      </c>
      <c r="H99" s="432">
        <f>'17-18 FINALFUNDEDSEGAlphaSort'!AI93</f>
        <v>76</v>
      </c>
      <c r="I99" s="432">
        <f>'17-18 FINALFUNDEDSEGAlphaSort'!BN93</f>
        <v>0</v>
      </c>
      <c r="J99" s="432">
        <v>205.15899999999999</v>
      </c>
      <c r="K99" s="432">
        <f>'17-18 FINALFUNDEDSEGAlphaSort'!BE93</f>
        <v>0</v>
      </c>
      <c r="L99" s="676">
        <v>341.28</v>
      </c>
      <c r="M99" s="630">
        <f t="shared" si="4"/>
        <v>1322.1390000000001</v>
      </c>
      <c r="N99" s="238">
        <f t="shared" si="6"/>
        <v>5441395.2684000013</v>
      </c>
    </row>
    <row r="100" spans="1:14">
      <c r="A100" s="238" t="s">
        <v>100</v>
      </c>
      <c r="B100" s="432">
        <f>'17-18 FINALFUNDEDSEGAlphaSort'!R94</f>
        <v>44</v>
      </c>
      <c r="C100" s="432">
        <f>'17-18 FINALFUNDEDSEGAlphaSort'!AN94</f>
        <v>0</v>
      </c>
      <c r="D100" s="432">
        <f>'17-18 FINALFUNDEDSEGAlphaSort'!AK94</f>
        <v>4.9000000000000004</v>
      </c>
      <c r="E100" s="432">
        <f>'17-18 FINALFUNDEDSEGAlphaSort'!AL94</f>
        <v>7.75</v>
      </c>
      <c r="F100" s="432">
        <f>'17-18 FINALFUNDEDSEGAlphaSort'!AJ94</f>
        <v>0</v>
      </c>
      <c r="G100" s="432">
        <f>'17-18 FINALFUNDEDSEGAlphaSort'!AH94</f>
        <v>0</v>
      </c>
      <c r="H100" s="432">
        <f>'17-18 FINALFUNDEDSEGAlphaSort'!AI94</f>
        <v>0</v>
      </c>
      <c r="I100" s="432">
        <f>'17-18 FINALFUNDEDSEGAlphaSort'!BN94</f>
        <v>0</v>
      </c>
      <c r="J100" s="432">
        <v>215.85900000000001</v>
      </c>
      <c r="K100" s="432">
        <f>'17-18 FINALFUNDEDSEGAlphaSort'!BE94</f>
        <v>0</v>
      </c>
      <c r="L100" s="676">
        <v>1.752</v>
      </c>
      <c r="M100" s="630">
        <f t="shared" si="4"/>
        <v>230.26100000000002</v>
      </c>
      <c r="N100" s="238">
        <f t="shared" si="6"/>
        <v>947662.17160000023</v>
      </c>
    </row>
    <row r="101" spans="1:14">
      <c r="A101" s="238" t="s">
        <v>101</v>
      </c>
      <c r="B101" s="432">
        <f>'17-18 FINALFUNDEDSEGAlphaSort'!R95</f>
        <v>222</v>
      </c>
      <c r="C101" s="432">
        <f>'17-18 FINALFUNDEDSEGAlphaSort'!AN95</f>
        <v>0</v>
      </c>
      <c r="D101" s="432">
        <f>'17-18 FINALFUNDEDSEGAlphaSort'!AK95</f>
        <v>23.8</v>
      </c>
      <c r="E101" s="432">
        <f>'17-18 FINALFUNDEDSEGAlphaSort'!AL95</f>
        <v>100</v>
      </c>
      <c r="F101" s="432">
        <f>'17-18 FINALFUNDEDSEGAlphaSort'!AJ95</f>
        <v>6</v>
      </c>
      <c r="G101" s="432">
        <f>'17-18 FINALFUNDEDSEGAlphaSort'!AH95</f>
        <v>8.5</v>
      </c>
      <c r="H101" s="432">
        <f>'17-18 FINALFUNDEDSEGAlphaSort'!AI95</f>
        <v>8</v>
      </c>
      <c r="I101" s="432">
        <f>'17-18 FINALFUNDEDSEGAlphaSort'!BN95</f>
        <v>0</v>
      </c>
      <c r="J101" s="432">
        <v>217.977</v>
      </c>
      <c r="K101" s="432">
        <f>'17-18 FINALFUNDEDSEGAlphaSort'!BE95</f>
        <v>13.595000000000001</v>
      </c>
      <c r="L101" s="676">
        <v>33.384</v>
      </c>
      <c r="M101" s="630">
        <f t="shared" si="4"/>
        <v>411.25600000000009</v>
      </c>
      <c r="N101" s="238">
        <f t="shared" si="6"/>
        <v>1692565.1936000006</v>
      </c>
    </row>
    <row r="102" spans="1:14">
      <c r="A102" s="238" t="s">
        <v>102</v>
      </c>
      <c r="B102" s="432">
        <f>'17-18 FINALFUNDEDSEGAlphaSort'!R96</f>
        <v>296</v>
      </c>
      <c r="C102" s="432">
        <f>'17-18 FINALFUNDEDSEGAlphaSort'!AN96</f>
        <v>0</v>
      </c>
      <c r="D102" s="432">
        <f>'17-18 FINALFUNDEDSEGAlphaSort'!AK96</f>
        <v>6.3</v>
      </c>
      <c r="E102" s="432">
        <f>'17-18 FINALFUNDEDSEGAlphaSort'!AL96</f>
        <v>6.5</v>
      </c>
      <c r="F102" s="432">
        <f>'17-18 FINALFUNDEDSEGAlphaSort'!AJ96</f>
        <v>0</v>
      </c>
      <c r="G102" s="432">
        <f>'17-18 FINALFUNDEDSEGAlphaSort'!AH96</f>
        <v>8.5</v>
      </c>
      <c r="H102" s="432">
        <f>'17-18 FINALFUNDEDSEGAlphaSort'!AI96</f>
        <v>13</v>
      </c>
      <c r="I102" s="432">
        <f>'17-18 FINALFUNDEDSEGAlphaSort'!BN96</f>
        <v>0</v>
      </c>
      <c r="J102" s="432">
        <v>115.89700000000001</v>
      </c>
      <c r="K102" s="432">
        <f>'17-18 FINALFUNDEDSEGAlphaSort'!BE96</f>
        <v>40.734999999999999</v>
      </c>
      <c r="L102" s="676">
        <v>49.472000000000001</v>
      </c>
      <c r="M102" s="630">
        <f t="shared" si="4"/>
        <v>240.40400000000002</v>
      </c>
      <c r="N102" s="238">
        <f t="shared" si="6"/>
        <v>989406.70240000018</v>
      </c>
    </row>
    <row r="103" spans="1:14">
      <c r="A103" s="238" t="s">
        <v>103</v>
      </c>
      <c r="B103" s="432">
        <f>'17-18 FINALFUNDEDSEGAlphaSort'!R97</f>
        <v>251.5</v>
      </c>
      <c r="C103" s="432">
        <f>'17-18 FINALFUNDEDSEGAlphaSort'!AN97</f>
        <v>0</v>
      </c>
      <c r="D103" s="432">
        <f>'17-18 FINALFUNDEDSEGAlphaSort'!AK97</f>
        <v>10.15</v>
      </c>
      <c r="E103" s="432">
        <f>'17-18 FINALFUNDEDSEGAlphaSort'!AL97</f>
        <v>7.75</v>
      </c>
      <c r="F103" s="432">
        <f>'17-18 FINALFUNDEDSEGAlphaSort'!AJ97</f>
        <v>0</v>
      </c>
      <c r="G103" s="432">
        <f>'17-18 FINALFUNDEDSEGAlphaSort'!AH97</f>
        <v>0</v>
      </c>
      <c r="H103" s="432">
        <f>'17-18 FINALFUNDEDSEGAlphaSort'!AI97</f>
        <v>0</v>
      </c>
      <c r="I103" s="432">
        <f>'17-18 FINALFUNDEDSEGAlphaSort'!BN97</f>
        <v>0</v>
      </c>
      <c r="J103" s="432">
        <v>127.98</v>
      </c>
      <c r="K103" s="432">
        <f>'17-18 FINALFUNDEDSEGAlphaSort'!BE97</f>
        <v>0</v>
      </c>
      <c r="L103" s="676">
        <v>31.745999999999999</v>
      </c>
      <c r="M103" s="630">
        <f t="shared" si="4"/>
        <v>177.626</v>
      </c>
      <c r="N103" s="238">
        <f t="shared" si="6"/>
        <v>731037.56560000009</v>
      </c>
    </row>
    <row r="104" spans="1:14">
      <c r="A104" s="238" t="s">
        <v>1415</v>
      </c>
      <c r="B104" s="432">
        <f>'17-18 FINALFUNDEDSEGAlphaSort'!R98</f>
        <v>1456</v>
      </c>
      <c r="C104" s="432">
        <f>'17-18 FINALFUNDEDSEGAlphaSort'!AN98</f>
        <v>0</v>
      </c>
      <c r="D104" s="432">
        <f>'17-18 FINALFUNDEDSEGAlphaSort'!AK98</f>
        <v>161.35</v>
      </c>
      <c r="E104" s="432">
        <f>'17-18 FINALFUNDEDSEGAlphaSort'!AL98</f>
        <v>57.25</v>
      </c>
      <c r="F104" s="432">
        <f>'17-18 FINALFUNDEDSEGAlphaSort'!AJ98</f>
        <v>0</v>
      </c>
      <c r="G104" s="432">
        <f>'17-18 FINALFUNDEDSEGAlphaSort'!AH98</f>
        <v>9</v>
      </c>
      <c r="H104" s="432">
        <f>'17-18 FINALFUNDEDSEGAlphaSort'!AI98</f>
        <v>9</v>
      </c>
      <c r="I104" s="432">
        <f>'17-18 FINALFUNDEDSEGAlphaSort'!BN98</f>
        <v>0</v>
      </c>
      <c r="J104" s="432">
        <v>0</v>
      </c>
      <c r="K104" s="432">
        <f>'17-18 FINALFUNDEDSEGAlphaSort'!BE98</f>
        <v>690.245</v>
      </c>
      <c r="L104" s="676">
        <v>170.64</v>
      </c>
      <c r="M104" s="630">
        <f t="shared" si="4"/>
        <v>1097.4850000000001</v>
      </c>
      <c r="N104" s="238">
        <f t="shared" si="6"/>
        <v>4516809.2660000008</v>
      </c>
    </row>
    <row r="105" spans="1:14">
      <c r="A105" s="238" t="s">
        <v>1416</v>
      </c>
      <c r="B105" s="432">
        <f>'17-18 FINALFUNDEDSEGAlphaSort'!R99</f>
        <v>218.5</v>
      </c>
      <c r="C105" s="432">
        <f>'17-18 FINALFUNDEDSEGAlphaSort'!AN99</f>
        <v>0</v>
      </c>
      <c r="D105" s="432">
        <f>'17-18 FINALFUNDEDSEGAlphaSort'!AK99</f>
        <v>29.4</v>
      </c>
      <c r="E105" s="432">
        <f>'17-18 FINALFUNDEDSEGAlphaSort'!AL99</f>
        <v>1</v>
      </c>
      <c r="F105" s="432">
        <f>'17-18 FINALFUNDEDSEGAlphaSort'!AJ99</f>
        <v>0</v>
      </c>
      <c r="G105" s="432">
        <f>'17-18 FINALFUNDEDSEGAlphaSort'!AH99</f>
        <v>0</v>
      </c>
      <c r="H105" s="432">
        <f>'17-18 FINALFUNDEDSEGAlphaSort'!AI99</f>
        <v>0</v>
      </c>
      <c r="I105" s="432">
        <f>'17-18 FINALFUNDEDSEGAlphaSort'!BN99</f>
        <v>0</v>
      </c>
      <c r="J105" s="432">
        <v>127.539</v>
      </c>
      <c r="K105" s="432">
        <f>'17-18 FINALFUNDEDSEGAlphaSort'!BE99</f>
        <v>0</v>
      </c>
      <c r="L105" s="676">
        <v>33.654000000000003</v>
      </c>
      <c r="M105" s="630">
        <f t="shared" ref="M105:M136" si="7">SUM(C105:L105)</f>
        <v>191.59299999999999</v>
      </c>
      <c r="N105" s="238">
        <f t="shared" si="6"/>
        <v>788520.15080000006</v>
      </c>
    </row>
    <row r="106" spans="1:14">
      <c r="A106" s="238" t="s">
        <v>1417</v>
      </c>
      <c r="B106" s="432">
        <f>'17-18 FINALFUNDEDSEGAlphaSort'!R100</f>
        <v>456.5</v>
      </c>
      <c r="C106" s="432">
        <f>'17-18 FINALFUNDEDSEGAlphaSort'!AN100</f>
        <v>0</v>
      </c>
      <c r="D106" s="432">
        <f>'17-18 FINALFUNDEDSEGAlphaSort'!AK100</f>
        <v>54.95</v>
      </c>
      <c r="E106" s="432">
        <f>'17-18 FINALFUNDEDSEGAlphaSort'!AL100</f>
        <v>47</v>
      </c>
      <c r="F106" s="432">
        <f>'17-18 FINALFUNDEDSEGAlphaSort'!AJ100</f>
        <v>0</v>
      </c>
      <c r="G106" s="432">
        <f>'17-18 FINALFUNDEDSEGAlphaSort'!AH100</f>
        <v>11</v>
      </c>
      <c r="H106" s="432">
        <f>'17-18 FINALFUNDEDSEGAlphaSort'!AI100</f>
        <v>8</v>
      </c>
      <c r="I106" s="432">
        <f>'17-18 FINALFUNDEDSEGAlphaSort'!BN100</f>
        <v>0</v>
      </c>
      <c r="J106" s="432">
        <v>0</v>
      </c>
      <c r="K106" s="432">
        <f>'17-18 FINALFUNDEDSEGAlphaSort'!BE100</f>
        <v>16.875</v>
      </c>
      <c r="L106" s="676">
        <v>83.278999999999996</v>
      </c>
      <c r="M106" s="630">
        <f t="shared" si="7"/>
        <v>221.10399999999998</v>
      </c>
      <c r="N106" s="238">
        <f t="shared" si="6"/>
        <v>909975.62239999999</v>
      </c>
    </row>
    <row r="107" spans="1:14">
      <c r="A107" s="238" t="s">
        <v>107</v>
      </c>
      <c r="B107" s="432">
        <f>'17-18 FINALFUNDEDSEGAlphaSort'!R101</f>
        <v>595.75</v>
      </c>
      <c r="C107" s="432">
        <f>'17-18 FINALFUNDEDSEGAlphaSort'!AN101</f>
        <v>45.79</v>
      </c>
      <c r="D107" s="432">
        <f>'17-18 FINALFUNDEDSEGAlphaSort'!AK101</f>
        <v>59.85</v>
      </c>
      <c r="E107" s="432">
        <f>'17-18 FINALFUNDEDSEGAlphaSort'!AL101</f>
        <v>90.5</v>
      </c>
      <c r="F107" s="432">
        <f>'17-18 FINALFUNDEDSEGAlphaSort'!AJ101</f>
        <v>20</v>
      </c>
      <c r="G107" s="432">
        <f>'17-18 FINALFUNDEDSEGAlphaSort'!AH101</f>
        <v>0.5</v>
      </c>
      <c r="H107" s="432">
        <f>'17-18 FINALFUNDEDSEGAlphaSort'!AI101</f>
        <v>1</v>
      </c>
      <c r="I107" s="432">
        <f>'17-18 FINALFUNDEDSEGAlphaSort'!BN101</f>
        <v>0</v>
      </c>
      <c r="J107" s="432">
        <v>277.68099999999998</v>
      </c>
      <c r="K107" s="432">
        <f>'17-18 FINALFUNDEDSEGAlphaSort'!BE101</f>
        <v>15.978</v>
      </c>
      <c r="L107" s="676">
        <v>86.325000000000003</v>
      </c>
      <c r="M107" s="630">
        <f t="shared" si="7"/>
        <v>597.62400000000002</v>
      </c>
      <c r="N107" s="238">
        <f t="shared" si="6"/>
        <v>2459581.3344000005</v>
      </c>
    </row>
    <row r="108" spans="1:14">
      <c r="A108" s="238" t="s">
        <v>108</v>
      </c>
      <c r="B108" s="432">
        <f>'17-18 FINALFUNDEDSEGAlphaSort'!R102</f>
        <v>334.75</v>
      </c>
      <c r="C108" s="432">
        <f>'17-18 FINALFUNDEDSEGAlphaSort'!AN102</f>
        <v>25.25</v>
      </c>
      <c r="D108" s="432">
        <f>'17-18 FINALFUNDEDSEGAlphaSort'!AK102</f>
        <v>37.1</v>
      </c>
      <c r="E108" s="432">
        <f>'17-18 FINALFUNDEDSEGAlphaSort'!AL102</f>
        <v>57.25</v>
      </c>
      <c r="F108" s="432">
        <f>'17-18 FINALFUNDEDSEGAlphaSort'!AJ102</f>
        <v>6</v>
      </c>
      <c r="G108" s="432">
        <f>'17-18 FINALFUNDEDSEGAlphaSort'!AH102</f>
        <v>3</v>
      </c>
      <c r="H108" s="432">
        <f>'17-18 FINALFUNDEDSEGAlphaSort'!AI102</f>
        <v>14</v>
      </c>
      <c r="I108" s="432">
        <f>'17-18 FINALFUNDEDSEGAlphaSort'!BN102</f>
        <v>0</v>
      </c>
      <c r="J108" s="432">
        <v>243.13</v>
      </c>
      <c r="K108" s="432">
        <f>'17-18 FINALFUNDEDSEGAlphaSort'!BE102</f>
        <v>0</v>
      </c>
      <c r="L108" s="676">
        <v>55.292000000000002</v>
      </c>
      <c r="M108" s="630">
        <f t="shared" si="7"/>
        <v>441.02200000000005</v>
      </c>
      <c r="N108" s="238">
        <f t="shared" si="6"/>
        <v>1815070.1432000003</v>
      </c>
    </row>
    <row r="109" spans="1:14">
      <c r="A109" s="238" t="s">
        <v>109</v>
      </c>
      <c r="B109" s="432">
        <f>'17-18 FINALFUNDEDSEGAlphaSort'!R103</f>
        <v>1913.5</v>
      </c>
      <c r="C109" s="432">
        <f>'17-18 FINALFUNDEDSEGAlphaSort'!AN103</f>
        <v>117.41500000000001</v>
      </c>
      <c r="D109" s="432">
        <f>'17-18 FINALFUNDEDSEGAlphaSort'!AK103</f>
        <v>142.44999999999999</v>
      </c>
      <c r="E109" s="432">
        <f>'17-18 FINALFUNDEDSEGAlphaSort'!AL103</f>
        <v>169.25</v>
      </c>
      <c r="F109" s="432">
        <f>'17-18 FINALFUNDEDSEGAlphaSort'!AJ103</f>
        <v>20</v>
      </c>
      <c r="G109" s="432">
        <f>'17-18 FINALFUNDEDSEGAlphaSort'!AH103</f>
        <v>1</v>
      </c>
      <c r="H109" s="432">
        <f>'17-18 FINALFUNDEDSEGAlphaSort'!AI103</f>
        <v>37</v>
      </c>
      <c r="I109" s="432">
        <f>'17-18 FINALFUNDEDSEGAlphaSort'!BN103</f>
        <v>0</v>
      </c>
      <c r="J109" s="432">
        <v>211.27099999999999</v>
      </c>
      <c r="K109" s="432">
        <f>'17-18 FINALFUNDEDSEGAlphaSort'!BE103</f>
        <v>77.314999999999998</v>
      </c>
      <c r="L109" s="676">
        <v>253.631</v>
      </c>
      <c r="M109" s="630">
        <f t="shared" si="7"/>
        <v>1029.3320000000001</v>
      </c>
      <c r="N109" s="238">
        <f t="shared" si="6"/>
        <v>4236318.7792000007</v>
      </c>
    </row>
    <row r="110" spans="1:14">
      <c r="A110" s="238" t="s">
        <v>110</v>
      </c>
      <c r="B110" s="432">
        <f>'17-18 FINALFUNDEDSEGAlphaSort'!R104</f>
        <v>2710.25</v>
      </c>
      <c r="C110" s="432">
        <f>'17-18 FINALFUNDEDSEGAlphaSort'!AN104</f>
        <v>77.790000000000006</v>
      </c>
      <c r="D110" s="432">
        <f>'17-18 FINALFUNDEDSEGAlphaSort'!AK104</f>
        <v>217.7</v>
      </c>
      <c r="E110" s="432">
        <f>'17-18 FINALFUNDEDSEGAlphaSort'!AL104</f>
        <v>389</v>
      </c>
      <c r="F110" s="432">
        <f>'17-18 FINALFUNDEDSEGAlphaSort'!AJ104</f>
        <v>132</v>
      </c>
      <c r="G110" s="432">
        <f>'17-18 FINALFUNDEDSEGAlphaSort'!AH104</f>
        <v>101</v>
      </c>
      <c r="H110" s="432">
        <f>'17-18 FINALFUNDEDSEGAlphaSort'!AI104</f>
        <v>93</v>
      </c>
      <c r="I110" s="432">
        <f>'17-18 FINALFUNDEDSEGAlphaSort'!BN104</f>
        <v>0</v>
      </c>
      <c r="J110" s="432">
        <v>134.80799999999999</v>
      </c>
      <c r="K110" s="432">
        <f>'17-18 FINALFUNDEDSEGAlphaSort'!BE104</f>
        <v>0</v>
      </c>
      <c r="L110" s="676">
        <v>543.11900000000003</v>
      </c>
      <c r="M110" s="630">
        <f t="shared" si="7"/>
        <v>1688.4169999999999</v>
      </c>
      <c r="N110" s="238">
        <f t="shared" si="6"/>
        <v>6948849.0052000005</v>
      </c>
    </row>
    <row r="111" spans="1:14">
      <c r="A111" s="238" t="s">
        <v>111</v>
      </c>
      <c r="B111" s="432">
        <f>'17-18 FINALFUNDEDSEGAlphaSort'!R105</f>
        <v>137.5</v>
      </c>
      <c r="C111" s="432">
        <f>'17-18 FINALFUNDEDSEGAlphaSort'!AN105</f>
        <v>0</v>
      </c>
      <c r="D111" s="432">
        <f>'17-18 FINALFUNDEDSEGAlphaSort'!AK105</f>
        <v>19.95</v>
      </c>
      <c r="E111" s="432">
        <f>'17-18 FINALFUNDEDSEGAlphaSort'!AL105</f>
        <v>47.75</v>
      </c>
      <c r="F111" s="432">
        <f>'17-18 FINALFUNDEDSEGAlphaSort'!AJ105</f>
        <v>2</v>
      </c>
      <c r="G111" s="432">
        <f>'17-18 FINALFUNDEDSEGAlphaSort'!AH105</f>
        <v>0</v>
      </c>
      <c r="H111" s="432">
        <f>'17-18 FINALFUNDEDSEGAlphaSort'!AI105</f>
        <v>0</v>
      </c>
      <c r="I111" s="432">
        <f>'17-18 FINALFUNDEDSEGAlphaSort'!BN105</f>
        <v>0</v>
      </c>
      <c r="J111" s="432">
        <v>229.45400000000001</v>
      </c>
      <c r="K111" s="432">
        <f>'17-18 FINALFUNDEDSEGAlphaSort'!BE105</f>
        <v>23.795000000000002</v>
      </c>
      <c r="L111" s="676">
        <v>42.088000000000001</v>
      </c>
      <c r="M111" s="630">
        <f t="shared" si="7"/>
        <v>365.03700000000003</v>
      </c>
      <c r="N111" s="238">
        <f t="shared" si="6"/>
        <v>1502346.2772000004</v>
      </c>
    </row>
    <row r="112" spans="1:14">
      <c r="A112" s="238" t="s">
        <v>2</v>
      </c>
      <c r="B112" s="432">
        <f>'17-18 FINALFUNDEDSEGAlphaSort'!R106</f>
        <v>362.5</v>
      </c>
      <c r="C112" s="432">
        <f>'17-18 FINALFUNDEDSEGAlphaSort'!AN106</f>
        <v>29.375</v>
      </c>
      <c r="D112" s="432">
        <f>'17-18 FINALFUNDEDSEGAlphaSort'!AK106</f>
        <v>33.6</v>
      </c>
      <c r="E112" s="432">
        <f>'17-18 FINALFUNDEDSEGAlphaSort'!AL106</f>
        <v>52.25</v>
      </c>
      <c r="F112" s="432">
        <f>'17-18 FINALFUNDEDSEGAlphaSort'!AJ106</f>
        <v>12</v>
      </c>
      <c r="G112" s="432">
        <f>'17-18 FINALFUNDEDSEGAlphaSort'!AH106</f>
        <v>3</v>
      </c>
      <c r="H112" s="432">
        <f>'17-18 FINALFUNDEDSEGAlphaSort'!AI106</f>
        <v>7</v>
      </c>
      <c r="I112" s="432">
        <f>'17-18 FINALFUNDEDSEGAlphaSort'!BN106</f>
        <v>0</v>
      </c>
      <c r="J112" s="432">
        <v>315.44400000000002</v>
      </c>
      <c r="K112" s="432">
        <f>'17-18 FINALFUNDEDSEGAlphaSort'!BE106</f>
        <v>0</v>
      </c>
      <c r="L112" s="676">
        <v>53.701000000000001</v>
      </c>
      <c r="M112" s="630">
        <f t="shared" si="7"/>
        <v>506.37</v>
      </c>
      <c r="N112" s="238">
        <f t="shared" si="6"/>
        <v>2084016.3720000002</v>
      </c>
    </row>
    <row r="113" spans="1:14">
      <c r="A113" s="238" t="s">
        <v>112</v>
      </c>
      <c r="B113" s="432">
        <f>'17-18 FINALFUNDEDSEGAlphaSort'!R107</f>
        <v>938.25</v>
      </c>
      <c r="C113" s="432">
        <f>'17-18 FINALFUNDEDSEGAlphaSort'!AN107</f>
        <v>1.335</v>
      </c>
      <c r="D113" s="432">
        <f>'17-18 FINALFUNDEDSEGAlphaSort'!AK107</f>
        <v>83.65</v>
      </c>
      <c r="E113" s="432">
        <f>'17-18 FINALFUNDEDSEGAlphaSort'!AL107</f>
        <v>159.75</v>
      </c>
      <c r="F113" s="432">
        <f>'17-18 FINALFUNDEDSEGAlphaSort'!AJ107</f>
        <v>29</v>
      </c>
      <c r="G113" s="432">
        <f>'17-18 FINALFUNDEDSEGAlphaSort'!AH107</f>
        <v>22.5</v>
      </c>
      <c r="H113" s="432">
        <f>'17-18 FINALFUNDEDSEGAlphaSort'!AI107</f>
        <v>20</v>
      </c>
      <c r="I113" s="432">
        <f>'17-18 FINALFUNDEDSEGAlphaSort'!BN107</f>
        <v>0</v>
      </c>
      <c r="J113" s="432">
        <v>153.29900000000001</v>
      </c>
      <c r="K113" s="432">
        <f>'17-18 FINALFUNDEDSEGAlphaSort'!BE107</f>
        <v>0</v>
      </c>
      <c r="L113" s="676">
        <v>123.26900000000001</v>
      </c>
      <c r="M113" s="630">
        <f t="shared" si="7"/>
        <v>592.803</v>
      </c>
      <c r="N113" s="238">
        <f t="shared" si="6"/>
        <v>2439740.0268000001</v>
      </c>
    </row>
    <row r="114" spans="1:14">
      <c r="A114" s="238" t="s">
        <v>1418</v>
      </c>
      <c r="B114" s="432">
        <f>'17-18 FINALFUNDEDSEGAlphaSort'!R108</f>
        <v>76.5</v>
      </c>
      <c r="C114" s="432">
        <f>'17-18 FINALFUNDEDSEGAlphaSort'!AN108</f>
        <v>0</v>
      </c>
      <c r="D114" s="432">
        <f>'17-18 FINALFUNDEDSEGAlphaSort'!AK108</f>
        <v>9.8000000000000007</v>
      </c>
      <c r="E114" s="432">
        <f>'17-18 FINALFUNDEDSEGAlphaSort'!AL108</f>
        <v>12.5</v>
      </c>
      <c r="F114" s="432">
        <f>'17-18 FINALFUNDEDSEGAlphaSort'!AJ108</f>
        <v>0</v>
      </c>
      <c r="G114" s="432">
        <f>'17-18 FINALFUNDEDSEGAlphaSort'!AH108</f>
        <v>0</v>
      </c>
      <c r="H114" s="432">
        <f>'17-18 FINALFUNDEDSEGAlphaSort'!AI108</f>
        <v>2</v>
      </c>
      <c r="I114" s="432">
        <f>'17-18 FINALFUNDEDSEGAlphaSort'!BN108</f>
        <v>0</v>
      </c>
      <c r="J114" s="432">
        <v>50.307000000000002</v>
      </c>
      <c r="K114" s="432">
        <f>'17-18 FINALFUNDEDSEGAlphaSort'!BE108</f>
        <v>5.7930000000000001</v>
      </c>
      <c r="L114" s="676">
        <v>13.321999999999999</v>
      </c>
      <c r="M114" s="630">
        <f t="shared" si="7"/>
        <v>93.722000000000008</v>
      </c>
      <c r="N114" s="238">
        <f t="shared" si="6"/>
        <v>385722.26320000004</v>
      </c>
    </row>
    <row r="115" spans="1:14">
      <c r="A115" s="238" t="s">
        <v>114</v>
      </c>
      <c r="B115" s="432">
        <f>'17-18 FINALFUNDEDSEGAlphaSort'!R109</f>
        <v>130.75</v>
      </c>
      <c r="C115" s="432">
        <f>'17-18 FINALFUNDEDSEGAlphaSort'!AN109</f>
        <v>0</v>
      </c>
      <c r="D115" s="432">
        <f>'17-18 FINALFUNDEDSEGAlphaSort'!AK109</f>
        <v>13.65</v>
      </c>
      <c r="E115" s="432">
        <f>'17-18 FINALFUNDEDSEGAlphaSort'!AL109</f>
        <v>40</v>
      </c>
      <c r="F115" s="432">
        <f>'17-18 FINALFUNDEDSEGAlphaSort'!AJ109</f>
        <v>1</v>
      </c>
      <c r="G115" s="432">
        <f>'17-18 FINALFUNDEDSEGAlphaSort'!AH109</f>
        <v>4.5</v>
      </c>
      <c r="H115" s="432">
        <f>'17-18 FINALFUNDEDSEGAlphaSort'!AI109</f>
        <v>12</v>
      </c>
      <c r="I115" s="432">
        <f>'17-18 FINALFUNDEDSEGAlphaSort'!BN109</f>
        <v>0</v>
      </c>
      <c r="J115" s="432">
        <v>215.48599999999999</v>
      </c>
      <c r="K115" s="432">
        <f>'17-18 FINALFUNDEDSEGAlphaSort'!BE109</f>
        <v>0</v>
      </c>
      <c r="L115" s="676">
        <v>18.62</v>
      </c>
      <c r="M115" s="630">
        <f t="shared" si="7"/>
        <v>305.25599999999997</v>
      </c>
      <c r="N115" s="238">
        <f t="shared" si="6"/>
        <v>1256311.5936</v>
      </c>
    </row>
    <row r="116" spans="1:14">
      <c r="A116" s="238" t="s">
        <v>115</v>
      </c>
      <c r="B116" s="432">
        <f>'17-18 FINALFUNDEDSEGAlphaSort'!R110</f>
        <v>16928.25</v>
      </c>
      <c r="C116" s="432">
        <f>'17-18 FINALFUNDEDSEGAlphaSort'!AN110</f>
        <v>151.54</v>
      </c>
      <c r="D116" s="432">
        <f>'17-18 FINALFUNDEDSEGAlphaSort'!AK110</f>
        <v>1567.65</v>
      </c>
      <c r="E116" s="432">
        <f>'17-18 FINALFUNDEDSEGAlphaSort'!AL110</f>
        <v>2829.75</v>
      </c>
      <c r="F116" s="432">
        <f>'17-18 FINALFUNDEDSEGAlphaSort'!AJ110</f>
        <v>445</v>
      </c>
      <c r="G116" s="432">
        <f>'17-18 FINALFUNDEDSEGAlphaSort'!AH110</f>
        <v>681</v>
      </c>
      <c r="H116" s="432">
        <f>'17-18 FINALFUNDEDSEGAlphaSort'!AI110</f>
        <v>837</v>
      </c>
      <c r="I116" s="432">
        <f>'17-18 FINALFUNDEDSEGAlphaSort'!BN110</f>
        <v>0</v>
      </c>
      <c r="J116" s="432">
        <v>0</v>
      </c>
      <c r="K116" s="432">
        <f>'17-18 FINALFUNDEDSEGAlphaSort'!BE110</f>
        <v>207.345</v>
      </c>
      <c r="L116" s="676">
        <v>1645.5809999999999</v>
      </c>
      <c r="M116" s="630">
        <f t="shared" si="7"/>
        <v>8364.866</v>
      </c>
      <c r="N116" s="238">
        <f t="shared" si="6"/>
        <v>34426442.509600006</v>
      </c>
    </row>
    <row r="117" spans="1:14">
      <c r="A117" s="238" t="s">
        <v>1419</v>
      </c>
      <c r="B117" s="432">
        <f>'17-18 FINALFUNDEDSEGAlphaSort'!R111</f>
        <v>50</v>
      </c>
      <c r="C117" s="432">
        <f>'17-18 FINALFUNDEDSEGAlphaSort'!AN111</f>
        <v>0</v>
      </c>
      <c r="D117" s="432">
        <f>'17-18 FINALFUNDEDSEGAlphaSort'!AK111</f>
        <v>5.95</v>
      </c>
      <c r="E117" s="432">
        <f>'17-18 FINALFUNDEDSEGAlphaSort'!AL111</f>
        <v>5</v>
      </c>
      <c r="F117" s="432">
        <f>'17-18 FINALFUNDEDSEGAlphaSort'!AJ111</f>
        <v>0</v>
      </c>
      <c r="G117" s="432">
        <f>'17-18 FINALFUNDEDSEGAlphaSort'!AH111</f>
        <v>0</v>
      </c>
      <c r="H117" s="432">
        <f>'17-18 FINALFUNDEDSEGAlphaSort'!AI111</f>
        <v>0</v>
      </c>
      <c r="I117" s="432">
        <f>'17-18 FINALFUNDEDSEGAlphaSort'!BN111</f>
        <v>0</v>
      </c>
      <c r="J117" s="432">
        <v>39</v>
      </c>
      <c r="K117" s="432">
        <f>'17-18 FINALFUNDEDSEGAlphaSort'!BE111</f>
        <v>0</v>
      </c>
      <c r="L117" s="676">
        <v>8.3000000000000007</v>
      </c>
      <c r="M117" s="630">
        <f t="shared" si="7"/>
        <v>58.25</v>
      </c>
      <c r="N117" s="238">
        <f t="shared" si="6"/>
        <v>239733.7</v>
      </c>
    </row>
    <row r="118" spans="1:14">
      <c r="A118" s="238" t="s">
        <v>1420</v>
      </c>
      <c r="B118" s="432">
        <f>'17-18 FINALFUNDEDSEGAlphaSort'!R112</f>
        <v>10218</v>
      </c>
      <c r="C118" s="432">
        <f>'17-18 FINALFUNDEDSEGAlphaSort'!AN112</f>
        <v>104</v>
      </c>
      <c r="D118" s="432">
        <f>'17-18 FINALFUNDEDSEGAlphaSort'!AK112</f>
        <v>1201.9000000000001</v>
      </c>
      <c r="E118" s="432">
        <f>'17-18 FINALFUNDEDSEGAlphaSort'!AL112</f>
        <v>1263.5</v>
      </c>
      <c r="F118" s="432">
        <f>'17-18 FINALFUNDEDSEGAlphaSort'!AJ112</f>
        <v>477</v>
      </c>
      <c r="G118" s="432">
        <f>'17-18 FINALFUNDEDSEGAlphaSort'!AH112</f>
        <v>62.5</v>
      </c>
      <c r="H118" s="432">
        <f>'17-18 FINALFUNDEDSEGAlphaSort'!AI112</f>
        <v>298</v>
      </c>
      <c r="I118" s="432">
        <f>'17-18 FINALFUNDEDSEGAlphaSort'!BN112</f>
        <v>2.073</v>
      </c>
      <c r="J118" s="432">
        <v>156.75</v>
      </c>
      <c r="K118" s="432">
        <f>'17-18 FINALFUNDEDSEGAlphaSort'!BE112</f>
        <v>0</v>
      </c>
      <c r="L118" s="676">
        <v>1714.0830000000001</v>
      </c>
      <c r="M118" s="630">
        <f t="shared" si="7"/>
        <v>5279.8060000000005</v>
      </c>
      <c r="N118" s="238">
        <f t="shared" si="6"/>
        <v>21729569.573600005</v>
      </c>
    </row>
    <row r="119" spans="1:14">
      <c r="A119" s="238" t="s">
        <v>116</v>
      </c>
      <c r="B119" s="432">
        <f>'17-18 FINALFUNDEDSEGAlphaSort'!R113</f>
        <v>46.5</v>
      </c>
      <c r="C119" s="432">
        <f>'17-18 FINALFUNDEDSEGAlphaSort'!AN113</f>
        <v>0</v>
      </c>
      <c r="D119" s="432">
        <f>'17-18 FINALFUNDEDSEGAlphaSort'!AK113</f>
        <v>6.3</v>
      </c>
      <c r="E119" s="432">
        <f>'17-18 FINALFUNDEDSEGAlphaSort'!AL113</f>
        <v>9</v>
      </c>
      <c r="F119" s="432">
        <f>'17-18 FINALFUNDEDSEGAlphaSort'!AJ113</f>
        <v>0</v>
      </c>
      <c r="G119" s="432">
        <f>'17-18 FINALFUNDEDSEGAlphaSort'!AH113</f>
        <v>0</v>
      </c>
      <c r="H119" s="432">
        <f>'17-18 FINALFUNDEDSEGAlphaSort'!AI113</f>
        <v>0</v>
      </c>
      <c r="I119" s="432">
        <f>'17-18 FINALFUNDEDSEGAlphaSort'!BN113</f>
        <v>0</v>
      </c>
      <c r="J119" s="432">
        <v>211.90100000000001</v>
      </c>
      <c r="K119" s="432">
        <f>'17-18 FINALFUNDEDSEGAlphaSort'!BE113</f>
        <v>5.2430000000000003</v>
      </c>
      <c r="L119" s="676">
        <v>4.0739999999999998</v>
      </c>
      <c r="M119" s="630">
        <f t="shared" si="7"/>
        <v>236.51800000000003</v>
      </c>
      <c r="N119" s="238">
        <f t="shared" si="6"/>
        <v>973413.48080000025</v>
      </c>
    </row>
    <row r="120" spans="1:14">
      <c r="A120" s="238" t="s">
        <v>117</v>
      </c>
      <c r="B120" s="432">
        <f>'17-18 FINALFUNDEDSEGAlphaSort'!R114</f>
        <v>1951.5</v>
      </c>
      <c r="C120" s="432">
        <f>'17-18 FINALFUNDEDSEGAlphaSort'!AN114</f>
        <v>47.875</v>
      </c>
      <c r="D120" s="432">
        <f>'17-18 FINALFUNDEDSEGAlphaSort'!AK114</f>
        <v>187.6</v>
      </c>
      <c r="E120" s="432">
        <f>'17-18 FINALFUNDEDSEGAlphaSort'!AL114</f>
        <v>233</v>
      </c>
      <c r="F120" s="432">
        <f>'17-18 FINALFUNDEDSEGAlphaSort'!AJ114</f>
        <v>44</v>
      </c>
      <c r="G120" s="432">
        <f>'17-18 FINALFUNDEDSEGAlphaSort'!AH114</f>
        <v>16.5</v>
      </c>
      <c r="H120" s="432">
        <f>'17-18 FINALFUNDEDSEGAlphaSort'!AI114</f>
        <v>30</v>
      </c>
      <c r="I120" s="432">
        <f>'17-18 FINALFUNDEDSEGAlphaSort'!BN114</f>
        <v>0</v>
      </c>
      <c r="J120" s="432">
        <v>150</v>
      </c>
      <c r="K120" s="432">
        <f>'17-18 FINALFUNDEDSEGAlphaSort'!BE114</f>
        <v>0</v>
      </c>
      <c r="L120" s="676">
        <v>308.34699999999998</v>
      </c>
      <c r="M120" s="630">
        <f t="shared" si="7"/>
        <v>1017.322</v>
      </c>
      <c r="N120" s="238">
        <f t="shared" si="6"/>
        <v>4186890.4232000005</v>
      </c>
    </row>
    <row r="121" spans="1:14">
      <c r="A121" s="238" t="s">
        <v>118</v>
      </c>
      <c r="B121" s="432">
        <f>'17-18 FINALFUNDEDSEGAlphaSort'!R115</f>
        <v>140.25</v>
      </c>
      <c r="C121" s="432">
        <f>'17-18 FINALFUNDEDSEGAlphaSort'!AN115</f>
        <v>0</v>
      </c>
      <c r="D121" s="432">
        <f>'17-18 FINALFUNDEDSEGAlphaSort'!AK115</f>
        <v>13.65</v>
      </c>
      <c r="E121" s="432">
        <f>'17-18 FINALFUNDEDSEGAlphaSort'!AL115</f>
        <v>8.5</v>
      </c>
      <c r="F121" s="432">
        <f>'17-18 FINALFUNDEDSEGAlphaSort'!AJ115</f>
        <v>5</v>
      </c>
      <c r="G121" s="432">
        <f>'17-18 FINALFUNDEDSEGAlphaSort'!AH115</f>
        <v>3</v>
      </c>
      <c r="H121" s="432">
        <f>'17-18 FINALFUNDEDSEGAlphaSort'!AI115</f>
        <v>2</v>
      </c>
      <c r="I121" s="432">
        <f>'17-18 FINALFUNDEDSEGAlphaSort'!BN115</f>
        <v>13.446</v>
      </c>
      <c r="J121" s="432">
        <v>207.69</v>
      </c>
      <c r="K121" s="432">
        <f>'17-18 FINALFUNDEDSEGAlphaSort'!BE115</f>
        <v>0</v>
      </c>
      <c r="L121" s="676">
        <v>14.263999999999999</v>
      </c>
      <c r="M121" s="630">
        <f t="shared" si="7"/>
        <v>267.55</v>
      </c>
      <c r="N121" s="238">
        <f t="shared" si="6"/>
        <v>1101128.78</v>
      </c>
    </row>
    <row r="122" spans="1:14">
      <c r="A122" s="238" t="s">
        <v>1421</v>
      </c>
      <c r="B122" s="432">
        <f>'17-18 FINALFUNDEDSEGAlphaSort'!R116</f>
        <v>80</v>
      </c>
      <c r="C122" s="432">
        <f>'17-18 FINALFUNDEDSEGAlphaSort'!AN116</f>
        <v>0</v>
      </c>
      <c r="D122" s="432">
        <f>'17-18 FINALFUNDEDSEGAlphaSort'!AK116</f>
        <v>4.55</v>
      </c>
      <c r="E122" s="432">
        <f>'17-18 FINALFUNDEDSEGAlphaSort'!AL116</f>
        <v>3.75</v>
      </c>
      <c r="F122" s="432">
        <f>'17-18 FINALFUNDEDSEGAlphaSort'!AJ116</f>
        <v>0</v>
      </c>
      <c r="G122" s="432">
        <f>'17-18 FINALFUNDEDSEGAlphaSort'!AH116</f>
        <v>0</v>
      </c>
      <c r="H122" s="432">
        <f>'17-18 FINALFUNDEDSEGAlphaSort'!AI116</f>
        <v>0</v>
      </c>
      <c r="I122" s="432">
        <f>'17-18 FINALFUNDEDSEGAlphaSort'!BN116</f>
        <v>0</v>
      </c>
      <c r="J122" s="432">
        <v>35.1</v>
      </c>
      <c r="K122" s="432">
        <f>'17-18 FINALFUNDEDSEGAlphaSort'!BE116</f>
        <v>18.59</v>
      </c>
      <c r="L122" s="676">
        <v>13.289</v>
      </c>
      <c r="M122" s="630">
        <f t="shared" si="7"/>
        <v>75.279000000000011</v>
      </c>
      <c r="N122" s="238">
        <f t="shared" si="6"/>
        <v>309818.25240000006</v>
      </c>
    </row>
    <row r="123" spans="1:14">
      <c r="A123" s="238" t="s">
        <v>1422</v>
      </c>
      <c r="B123" s="432">
        <f>'17-18 FINALFUNDEDSEGAlphaSort'!R117</f>
        <v>13096.75</v>
      </c>
      <c r="C123" s="432">
        <f>'17-18 FINALFUNDEDSEGAlphaSort'!AN117</f>
        <v>585.125</v>
      </c>
      <c r="D123" s="432">
        <f>'17-18 FINALFUNDEDSEGAlphaSort'!AK117</f>
        <v>1452.5</v>
      </c>
      <c r="E123" s="432">
        <f>'17-18 FINALFUNDEDSEGAlphaSort'!AL117</f>
        <v>1761</v>
      </c>
      <c r="F123" s="432">
        <f>'17-18 FINALFUNDEDSEGAlphaSort'!AJ117</f>
        <v>268</v>
      </c>
      <c r="G123" s="432">
        <f>'17-18 FINALFUNDEDSEGAlphaSort'!AH117</f>
        <v>494</v>
      </c>
      <c r="H123" s="432">
        <f>'17-18 FINALFUNDEDSEGAlphaSort'!AI117</f>
        <v>580</v>
      </c>
      <c r="I123" s="432">
        <f>'17-18 FINALFUNDEDSEGAlphaSort'!BN117</f>
        <v>0</v>
      </c>
      <c r="J123" s="432">
        <v>370.59</v>
      </c>
      <c r="K123" s="432">
        <f>'17-18 FINALFUNDEDSEGAlphaSort'!BE117</f>
        <v>22.119999999999997</v>
      </c>
      <c r="L123" s="676">
        <v>2005.376</v>
      </c>
      <c r="M123" s="630">
        <f t="shared" si="7"/>
        <v>7538.7110000000002</v>
      </c>
      <c r="N123" s="238">
        <f t="shared" si="6"/>
        <v>31026318.991600003</v>
      </c>
    </row>
    <row r="124" spans="1:14">
      <c r="A124" s="238" t="s">
        <v>120</v>
      </c>
      <c r="B124" s="432">
        <f>'17-18 FINALFUNDEDSEGAlphaSort'!R118</f>
        <v>638</v>
      </c>
      <c r="C124" s="432">
        <f>'17-18 FINALFUNDEDSEGAlphaSort'!AN118</f>
        <v>41.5</v>
      </c>
      <c r="D124" s="432">
        <f>'17-18 FINALFUNDEDSEGAlphaSort'!AK118</f>
        <v>50.05</v>
      </c>
      <c r="E124" s="432">
        <f>'17-18 FINALFUNDEDSEGAlphaSort'!AL118</f>
        <v>101.75</v>
      </c>
      <c r="F124" s="432">
        <f>'17-18 FINALFUNDEDSEGAlphaSort'!AJ118</f>
        <v>6</v>
      </c>
      <c r="G124" s="432">
        <f>'17-18 FINALFUNDEDSEGAlphaSort'!AH118</f>
        <v>17</v>
      </c>
      <c r="H124" s="432">
        <f>'17-18 FINALFUNDEDSEGAlphaSort'!AI118</f>
        <v>8</v>
      </c>
      <c r="I124" s="432">
        <f>'17-18 FINALFUNDEDSEGAlphaSort'!BN118</f>
        <v>0</v>
      </c>
      <c r="J124" s="432">
        <v>368.20600000000002</v>
      </c>
      <c r="K124" s="432">
        <f>'17-18 FINALFUNDEDSEGAlphaSort'!BE118</f>
        <v>18.265000000000001</v>
      </c>
      <c r="L124" s="676">
        <v>83.325000000000003</v>
      </c>
      <c r="M124" s="630">
        <f t="shared" si="7"/>
        <v>694.09600000000012</v>
      </c>
      <c r="N124" s="238">
        <f t="shared" si="6"/>
        <v>2856621.4976000008</v>
      </c>
    </row>
    <row r="125" spans="1:14">
      <c r="A125" s="238" t="s">
        <v>1423</v>
      </c>
      <c r="B125" s="432">
        <f>'17-18 FINALFUNDEDSEGAlphaSort'!R119</f>
        <v>493.75</v>
      </c>
      <c r="C125" s="432">
        <f>'17-18 FINALFUNDEDSEGAlphaSort'!AN119</f>
        <v>0</v>
      </c>
      <c r="D125" s="432">
        <f>'17-18 FINALFUNDEDSEGAlphaSort'!AK119</f>
        <v>48.3</v>
      </c>
      <c r="E125" s="432">
        <f>'17-18 FINALFUNDEDSEGAlphaSort'!AL119</f>
        <v>93.25</v>
      </c>
      <c r="F125" s="432">
        <f>'17-18 FINALFUNDEDSEGAlphaSort'!AJ119</f>
        <v>59</v>
      </c>
      <c r="G125" s="432">
        <f>'17-18 FINALFUNDEDSEGAlphaSort'!AH119</f>
        <v>11</v>
      </c>
      <c r="H125" s="432">
        <f>'17-18 FINALFUNDEDSEGAlphaSort'!AI119</f>
        <v>2</v>
      </c>
      <c r="I125" s="432">
        <f>'17-18 FINALFUNDEDSEGAlphaSort'!BN119</f>
        <v>0</v>
      </c>
      <c r="J125" s="432">
        <v>127.997</v>
      </c>
      <c r="K125" s="432">
        <f>'17-18 FINALFUNDEDSEGAlphaSort'!BE119</f>
        <v>0</v>
      </c>
      <c r="L125" s="676">
        <v>60.234999999999999</v>
      </c>
      <c r="M125" s="630">
        <f t="shared" si="7"/>
        <v>401.78200000000004</v>
      </c>
      <c r="N125" s="238">
        <f t="shared" si="6"/>
        <v>1653573.9992000002</v>
      </c>
    </row>
    <row r="126" spans="1:14">
      <c r="A126" s="238" t="s">
        <v>122</v>
      </c>
      <c r="B126" s="432">
        <f>'17-18 FINALFUNDEDSEGAlphaSort'!R120</f>
        <v>2711.5</v>
      </c>
      <c r="C126" s="432">
        <f>'17-18 FINALFUNDEDSEGAlphaSort'!AN120</f>
        <v>0</v>
      </c>
      <c r="D126" s="432">
        <f>'17-18 FINALFUNDEDSEGAlphaSort'!AK120</f>
        <v>204.4</v>
      </c>
      <c r="E126" s="432">
        <f>'17-18 FINALFUNDEDSEGAlphaSort'!AL120</f>
        <v>541.5</v>
      </c>
      <c r="F126" s="432">
        <f>'17-18 FINALFUNDEDSEGAlphaSort'!AJ120</f>
        <v>41</v>
      </c>
      <c r="G126" s="432">
        <f>'17-18 FINALFUNDEDSEGAlphaSort'!AH120</f>
        <v>113.5</v>
      </c>
      <c r="H126" s="432">
        <f>'17-18 FINALFUNDEDSEGAlphaSort'!AI120</f>
        <v>57</v>
      </c>
      <c r="I126" s="432">
        <f>'17-18 FINALFUNDEDSEGAlphaSort'!BN120</f>
        <v>0</v>
      </c>
      <c r="J126" s="432">
        <v>329.42200000000003</v>
      </c>
      <c r="K126" s="432">
        <f>'17-18 FINALFUNDEDSEGAlphaSort'!BE120</f>
        <v>0</v>
      </c>
      <c r="L126" s="676">
        <v>335.34199999999998</v>
      </c>
      <c r="M126" s="630">
        <f t="shared" si="7"/>
        <v>1622.1640000000002</v>
      </c>
      <c r="N126" s="238">
        <f t="shared" si="6"/>
        <v>6676178.1584000019</v>
      </c>
    </row>
    <row r="127" spans="1:14">
      <c r="A127" s="238" t="s">
        <v>1424</v>
      </c>
      <c r="B127" s="432">
        <f>'17-18 FINALFUNDEDSEGAlphaSort'!R121</f>
        <v>50</v>
      </c>
      <c r="C127" s="432">
        <f>'17-18 FINALFUNDEDSEGAlphaSort'!AN121</f>
        <v>0</v>
      </c>
      <c r="D127" s="432">
        <f>'17-18 FINALFUNDEDSEGAlphaSort'!AK121</f>
        <v>3.15</v>
      </c>
      <c r="E127" s="432">
        <f>'17-18 FINALFUNDEDSEGAlphaSort'!AL121</f>
        <v>0</v>
      </c>
      <c r="F127" s="432">
        <f>'17-18 FINALFUNDEDSEGAlphaSort'!AJ121</f>
        <v>0</v>
      </c>
      <c r="G127" s="432">
        <f>'17-18 FINALFUNDEDSEGAlphaSort'!AH121</f>
        <v>0</v>
      </c>
      <c r="H127" s="432">
        <f>'17-18 FINALFUNDEDSEGAlphaSort'!AI121</f>
        <v>0</v>
      </c>
      <c r="I127" s="432">
        <f>'17-18 FINALFUNDEDSEGAlphaSort'!BN121</f>
        <v>48.994</v>
      </c>
      <c r="J127" s="432">
        <v>36.904000000000003</v>
      </c>
      <c r="K127" s="432">
        <f>'17-18 FINALFUNDEDSEGAlphaSort'!BE121</f>
        <v>46.905000000000001</v>
      </c>
      <c r="L127" s="676">
        <v>19.295999999999999</v>
      </c>
      <c r="M127" s="630">
        <f t="shared" si="7"/>
        <v>155.249</v>
      </c>
      <c r="N127" s="238">
        <f t="shared" si="6"/>
        <v>638942.7844</v>
      </c>
    </row>
    <row r="128" spans="1:14">
      <c r="A128" s="238" t="s">
        <v>1438</v>
      </c>
      <c r="B128" s="432">
        <f>'17-18 FINALFUNDEDSEGAlphaSort'!R122</f>
        <v>1694.75</v>
      </c>
      <c r="C128" s="432">
        <f>'17-18 FINALFUNDEDSEGAlphaSort'!AN122</f>
        <v>10.5</v>
      </c>
      <c r="D128" s="432">
        <f>'17-18 FINALFUNDEDSEGAlphaSort'!AK122</f>
        <v>182</v>
      </c>
      <c r="E128" s="432">
        <f>'17-18 FINALFUNDEDSEGAlphaSort'!AL122</f>
        <v>244</v>
      </c>
      <c r="F128" s="432">
        <f>'17-18 FINALFUNDEDSEGAlphaSort'!AJ122</f>
        <v>18</v>
      </c>
      <c r="G128" s="432">
        <f>'17-18 FINALFUNDEDSEGAlphaSort'!AH122</f>
        <v>36</v>
      </c>
      <c r="H128" s="432">
        <f>'17-18 FINALFUNDEDSEGAlphaSort'!AI122</f>
        <v>66</v>
      </c>
      <c r="I128" s="432">
        <f>'17-18 FINALFUNDEDSEGAlphaSort'!BN122</f>
        <v>5.3010000000000002</v>
      </c>
      <c r="J128" s="432">
        <v>267.33999999999997</v>
      </c>
      <c r="K128" s="432">
        <f>'17-18 FINALFUNDEDSEGAlphaSort'!BE122</f>
        <v>0</v>
      </c>
      <c r="L128" s="676">
        <v>285.10199999999998</v>
      </c>
      <c r="M128" s="630">
        <f t="shared" si="7"/>
        <v>1114.2429999999999</v>
      </c>
      <c r="N128" s="238">
        <f t="shared" si="6"/>
        <v>4585778.4907999998</v>
      </c>
    </row>
    <row r="129" spans="1:14">
      <c r="A129" s="238" t="s">
        <v>1437</v>
      </c>
      <c r="B129" s="432">
        <f>'17-18 FINALFUNDEDSEGAlphaSort'!R123</f>
        <v>155</v>
      </c>
      <c r="C129" s="432">
        <f>'17-18 FINALFUNDEDSEGAlphaSort'!AN123</f>
        <v>0</v>
      </c>
      <c r="D129" s="432">
        <f>'17-18 FINALFUNDEDSEGAlphaSort'!AK123</f>
        <v>23.45</v>
      </c>
      <c r="E129" s="432">
        <f>'17-18 FINALFUNDEDSEGAlphaSort'!AL123</f>
        <v>16.25</v>
      </c>
      <c r="F129" s="432">
        <f>'17-18 FINALFUNDEDSEGAlphaSort'!AJ123</f>
        <v>0</v>
      </c>
      <c r="G129" s="432">
        <f>'17-18 FINALFUNDEDSEGAlphaSort'!AH123</f>
        <v>13.5</v>
      </c>
      <c r="H129" s="432">
        <f>'17-18 FINALFUNDEDSEGAlphaSort'!AI123</f>
        <v>1</v>
      </c>
      <c r="I129" s="432">
        <f>'17-18 FINALFUNDEDSEGAlphaSort'!BN123</f>
        <v>4.4669999999999996</v>
      </c>
      <c r="J129" s="432">
        <v>33.276000000000003</v>
      </c>
      <c r="K129" s="432">
        <f>'17-18 FINALFUNDEDSEGAlphaSort'!BE123</f>
        <v>0</v>
      </c>
      <c r="L129" s="676">
        <v>27.347000000000001</v>
      </c>
      <c r="M129" s="630">
        <f t="shared" si="7"/>
        <v>119.29000000000002</v>
      </c>
      <c r="N129" s="238">
        <f t="shared" si="6"/>
        <v>490949.92400000012</v>
      </c>
    </row>
    <row r="130" spans="1:14">
      <c r="A130" s="238" t="s">
        <v>1436</v>
      </c>
      <c r="B130" s="432">
        <f>'17-18 FINALFUNDEDSEGAlphaSort'!R125</f>
        <v>102</v>
      </c>
      <c r="C130" s="432">
        <f>'17-18 FINALFUNDEDSEGAlphaSort'!AN125</f>
        <v>0</v>
      </c>
      <c r="D130" s="432">
        <f>'17-18 FINALFUNDEDSEGAlphaSort'!AK125</f>
        <v>13.3</v>
      </c>
      <c r="E130" s="432">
        <f>'17-18 FINALFUNDEDSEGAlphaSort'!AL125</f>
        <v>3.5</v>
      </c>
      <c r="F130" s="432">
        <f>'17-18 FINALFUNDEDSEGAlphaSort'!AJ125</f>
        <v>0</v>
      </c>
      <c r="G130" s="432">
        <f>'17-18 FINALFUNDEDSEGAlphaSort'!AH125</f>
        <v>0</v>
      </c>
      <c r="H130" s="432">
        <f>'17-18 FINALFUNDEDSEGAlphaSort'!AI125</f>
        <v>2</v>
      </c>
      <c r="I130" s="432">
        <f>'17-18 FINALFUNDEDSEGAlphaSort'!BN125</f>
        <v>0</v>
      </c>
      <c r="J130" s="432">
        <v>15.036</v>
      </c>
      <c r="K130" s="432">
        <f>'17-18 FINALFUNDEDSEGAlphaSort'!BE125</f>
        <v>179.10499999999999</v>
      </c>
      <c r="L130" s="676">
        <v>32.744999999999997</v>
      </c>
      <c r="M130" s="630">
        <f t="shared" si="7"/>
        <v>245.68599999999998</v>
      </c>
      <c r="N130" s="238">
        <f t="shared" ref="N130:N135" si="8">M130*$N$6</f>
        <v>1011145.3016</v>
      </c>
    </row>
    <row r="131" spans="1:14">
      <c r="A131" s="238" t="s">
        <v>1435</v>
      </c>
      <c r="B131" s="432">
        <f>'17-18 FINALFUNDEDSEGAlphaSort'!R126</f>
        <v>276</v>
      </c>
      <c r="C131" s="432">
        <f>'17-18 FINALFUNDEDSEGAlphaSort'!AN126</f>
        <v>0</v>
      </c>
      <c r="D131" s="432">
        <f>'17-18 FINALFUNDEDSEGAlphaSort'!AK126</f>
        <v>41.3</v>
      </c>
      <c r="E131" s="432">
        <f>'17-18 FINALFUNDEDSEGAlphaSort'!AL126</f>
        <v>8.5</v>
      </c>
      <c r="F131" s="432">
        <f>'17-18 FINALFUNDEDSEGAlphaSort'!AJ126</f>
        <v>0</v>
      </c>
      <c r="G131" s="432">
        <f>'17-18 FINALFUNDEDSEGAlphaSort'!AH126</f>
        <v>1.5</v>
      </c>
      <c r="H131" s="432">
        <f>'17-18 FINALFUNDEDSEGAlphaSort'!AI126</f>
        <v>4</v>
      </c>
      <c r="I131" s="432">
        <f>'17-18 FINALFUNDEDSEGAlphaSort'!BN126</f>
        <v>0</v>
      </c>
      <c r="J131" s="432">
        <v>125.401</v>
      </c>
      <c r="K131" s="432">
        <f>'17-18 FINALFUNDEDSEGAlphaSort'!BE126</f>
        <v>0</v>
      </c>
      <c r="L131" s="676">
        <v>41.152999999999999</v>
      </c>
      <c r="M131" s="630">
        <f t="shared" si="7"/>
        <v>221.85399999999998</v>
      </c>
      <c r="N131" s="238">
        <f t="shared" si="8"/>
        <v>913062.32240000006</v>
      </c>
    </row>
    <row r="132" spans="1:14">
      <c r="A132" s="238" t="s">
        <v>127</v>
      </c>
      <c r="B132" s="432">
        <f>'17-18 FINALFUNDEDSEGAlphaSort'!R127</f>
        <v>141.75</v>
      </c>
      <c r="C132" s="432">
        <f>'17-18 FINALFUNDEDSEGAlphaSort'!AN127</f>
        <v>0</v>
      </c>
      <c r="D132" s="432">
        <f>'17-18 FINALFUNDEDSEGAlphaSort'!AK127</f>
        <v>12.25</v>
      </c>
      <c r="E132" s="432">
        <f>'17-18 FINALFUNDEDSEGAlphaSort'!AL127</f>
        <v>41.75</v>
      </c>
      <c r="F132" s="432">
        <f>'17-18 FINALFUNDEDSEGAlphaSort'!AJ127</f>
        <v>0</v>
      </c>
      <c r="G132" s="432">
        <f>'17-18 FINALFUNDEDSEGAlphaSort'!AH127</f>
        <v>3</v>
      </c>
      <c r="H132" s="432">
        <f>'17-18 FINALFUNDEDSEGAlphaSort'!AI127</f>
        <v>4</v>
      </c>
      <c r="I132" s="432">
        <f>'17-18 FINALFUNDEDSEGAlphaSort'!BN127</f>
        <v>0</v>
      </c>
      <c r="J132" s="432">
        <v>231.90199999999999</v>
      </c>
      <c r="K132" s="432">
        <f>'17-18 FINALFUNDEDSEGAlphaSort'!BE127</f>
        <v>0</v>
      </c>
      <c r="L132" s="676">
        <v>22.1</v>
      </c>
      <c r="M132" s="630">
        <f t="shared" si="7"/>
        <v>315.00200000000001</v>
      </c>
      <c r="N132" s="238">
        <f t="shared" si="8"/>
        <v>1296422.2312</v>
      </c>
    </row>
    <row r="133" spans="1:14" s="631" customFormat="1">
      <c r="A133" s="628" t="s">
        <v>1434</v>
      </c>
      <c r="B133" s="630">
        <f>'17-18 FINALFUNDEDSEGAlphaSort'!R128</f>
        <v>81</v>
      </c>
      <c r="C133" s="630">
        <f>'17-18 FINALFUNDEDSEGAlphaSort'!AN128</f>
        <v>0</v>
      </c>
      <c r="D133" s="630">
        <f>'17-18 FINALFUNDEDSEGAlphaSort'!AK128</f>
        <v>0</v>
      </c>
      <c r="E133" s="630">
        <f>'17-18 FINALFUNDEDSEGAlphaSort'!AL128</f>
        <v>0</v>
      </c>
      <c r="F133" s="630">
        <f>'17-18 FINALFUNDEDSEGAlphaSort'!AJ128</f>
        <v>0</v>
      </c>
      <c r="G133" s="630">
        <f>'17-18 FINALFUNDEDSEGAlphaSort'!AH128</f>
        <v>2</v>
      </c>
      <c r="H133" s="630">
        <f>'17-18 FINALFUNDEDSEGAlphaSort'!AI128</f>
        <v>0</v>
      </c>
      <c r="I133" s="630">
        <f>'17-18 FINALFUNDEDSEGAlphaSort'!BN128</f>
        <v>0</v>
      </c>
      <c r="J133" s="630"/>
      <c r="K133" s="630">
        <f>'17-18 FINALFUNDEDSEGAlphaSort'!BE128</f>
        <v>0</v>
      </c>
      <c r="L133" s="675"/>
      <c r="M133" s="630">
        <f t="shared" si="7"/>
        <v>2</v>
      </c>
      <c r="N133" s="628">
        <f t="shared" si="8"/>
        <v>8231.2000000000007</v>
      </c>
    </row>
    <row r="134" spans="1:14">
      <c r="A134" s="238" t="s">
        <v>1433</v>
      </c>
      <c r="B134" s="432">
        <f>'17-18 FINALFUNDEDSEGAlphaSort'!R124</f>
        <v>265</v>
      </c>
      <c r="C134" s="432">
        <f>'17-18 FINALFUNDEDSEGAlphaSort'!AN124</f>
        <v>0</v>
      </c>
      <c r="D134" s="432">
        <f>'17-18 FINALFUNDEDSEGAlphaSort'!AK124</f>
        <v>30.1</v>
      </c>
      <c r="E134" s="432">
        <f>'17-18 FINALFUNDEDSEGAlphaSort'!AL124</f>
        <v>6.75</v>
      </c>
      <c r="F134" s="432">
        <f>'17-18 FINALFUNDEDSEGAlphaSort'!AJ124</f>
        <v>0</v>
      </c>
      <c r="G134" s="432">
        <f>'17-18 FINALFUNDEDSEGAlphaSort'!AH124</f>
        <v>0</v>
      </c>
      <c r="H134" s="432">
        <f>'17-18 FINALFUNDEDSEGAlphaSort'!AI124</f>
        <v>4</v>
      </c>
      <c r="I134" s="432">
        <f>'17-18 FINALFUNDEDSEGAlphaSort'!BN124</f>
        <v>0</v>
      </c>
      <c r="J134" s="432">
        <v>109.759</v>
      </c>
      <c r="K134" s="432">
        <f>'17-18 FINALFUNDEDSEGAlphaSort'!BE124</f>
        <v>4.0549999999999997</v>
      </c>
      <c r="L134" s="676">
        <v>48.941000000000003</v>
      </c>
      <c r="M134" s="630">
        <f t="shared" si="7"/>
        <v>203.60500000000002</v>
      </c>
      <c r="N134" s="238">
        <f t="shared" si="8"/>
        <v>837956.73800000013</v>
      </c>
    </row>
    <row r="135" spans="1:14">
      <c r="A135" s="238" t="s">
        <v>15</v>
      </c>
      <c r="B135" s="432">
        <f>'17-18 FINALFUNDEDSEGAlphaSort'!R132</f>
        <v>2816.5</v>
      </c>
      <c r="C135" s="432">
        <f>'17-18 FINALFUNDEDSEGAlphaSort'!AN132</f>
        <v>153.91499999999999</v>
      </c>
      <c r="D135" s="432">
        <f>'17-18 FINALFUNDEDSEGAlphaSort'!AK132</f>
        <v>339.85</v>
      </c>
      <c r="E135" s="432">
        <f>'17-18 FINALFUNDEDSEGAlphaSort'!AL132</f>
        <v>338.5</v>
      </c>
      <c r="F135" s="432">
        <f>'17-18 FINALFUNDEDSEGAlphaSort'!AJ132</f>
        <v>51</v>
      </c>
      <c r="G135" s="432">
        <f>'17-18 FINALFUNDEDSEGAlphaSort'!AH132</f>
        <v>55.5</v>
      </c>
      <c r="H135" s="432">
        <f>'17-18 FINALFUNDEDSEGAlphaSort'!AI132</f>
        <v>106</v>
      </c>
      <c r="I135" s="432">
        <f>'17-18 FINALFUNDEDSEGAlphaSort'!BN132</f>
        <v>0</v>
      </c>
      <c r="J135" s="432">
        <v>304.93</v>
      </c>
      <c r="K135" s="432">
        <f>'17-18 FINALFUNDEDSEGAlphaSort'!BE132</f>
        <v>15.74</v>
      </c>
      <c r="L135" s="676">
        <v>429.74599999999998</v>
      </c>
      <c r="M135" s="630">
        <f t="shared" si="7"/>
        <v>1795.181</v>
      </c>
      <c r="N135" s="238">
        <f t="shared" si="8"/>
        <v>7388246.9236000013</v>
      </c>
    </row>
    <row r="136" spans="1:14">
      <c r="A136" s="238" t="s">
        <v>1432</v>
      </c>
      <c r="B136" s="432">
        <f>'17-18 FINALFUNDEDSEGAlphaSort'!R129</f>
        <v>203</v>
      </c>
      <c r="C136" s="432">
        <f>'17-18 FINALFUNDEDSEGAlphaSort'!AN129</f>
        <v>0</v>
      </c>
      <c r="D136" s="432">
        <f>'17-18 FINALFUNDEDSEGAlphaSort'!AK129</f>
        <v>30.1</v>
      </c>
      <c r="E136" s="432">
        <f>'17-18 FINALFUNDEDSEGAlphaSort'!AL129</f>
        <v>10.5</v>
      </c>
      <c r="F136" s="432">
        <f>'17-18 FINALFUNDEDSEGAlphaSort'!AJ129</f>
        <v>0</v>
      </c>
      <c r="G136" s="432">
        <f>'17-18 FINALFUNDEDSEGAlphaSort'!AH129</f>
        <v>0</v>
      </c>
      <c r="H136" s="432">
        <f>'17-18 FINALFUNDEDSEGAlphaSort'!AI129</f>
        <v>0</v>
      </c>
      <c r="I136" s="432">
        <f>'17-18 FINALFUNDEDSEGAlphaSort'!BN129</f>
        <v>0</v>
      </c>
      <c r="J136" s="432">
        <v>130.03100000000001</v>
      </c>
      <c r="K136" s="432">
        <f>'17-18 FINALFUNDEDSEGAlphaSort'!BE129</f>
        <v>6.8049999999999997</v>
      </c>
      <c r="L136" s="676">
        <v>35.154000000000003</v>
      </c>
      <c r="M136" s="630">
        <f t="shared" si="7"/>
        <v>212.59</v>
      </c>
      <c r="N136" s="238">
        <f t="shared" si="6"/>
        <v>874935.4040000001</v>
      </c>
    </row>
    <row r="137" spans="1:14">
      <c r="A137" s="238" t="s">
        <v>1431</v>
      </c>
      <c r="B137" s="432">
        <f>'17-18 FINALFUNDEDSEGAlphaSort'!R130</f>
        <v>144</v>
      </c>
      <c r="C137" s="432">
        <f>'17-18 FINALFUNDEDSEGAlphaSort'!AN130</f>
        <v>0</v>
      </c>
      <c r="D137" s="432">
        <f>'17-18 FINALFUNDEDSEGAlphaSort'!AK130</f>
        <v>25.9</v>
      </c>
      <c r="E137" s="432">
        <f>'17-18 FINALFUNDEDSEGAlphaSort'!AL130</f>
        <v>11.25</v>
      </c>
      <c r="F137" s="432">
        <f>'17-18 FINALFUNDEDSEGAlphaSort'!AJ130</f>
        <v>0</v>
      </c>
      <c r="G137" s="432">
        <f>'17-18 FINALFUNDEDSEGAlphaSort'!AH130</f>
        <v>0</v>
      </c>
      <c r="H137" s="432">
        <f>'17-18 FINALFUNDEDSEGAlphaSort'!AI130</f>
        <v>4</v>
      </c>
      <c r="I137" s="432">
        <f>'17-18 FINALFUNDEDSEGAlphaSort'!BN130</f>
        <v>0</v>
      </c>
      <c r="J137" s="432">
        <v>26.419</v>
      </c>
      <c r="K137" s="432">
        <f>'17-18 FINALFUNDEDSEGAlphaSort'!BE130</f>
        <v>17.645</v>
      </c>
      <c r="L137" s="676">
        <v>27.297000000000001</v>
      </c>
      <c r="M137" s="630">
        <f t="shared" ref="M137:M153" si="9">SUM(C137:L137)</f>
        <v>112.511</v>
      </c>
      <c r="N137" s="238">
        <f t="shared" si="6"/>
        <v>463050.27160000004</v>
      </c>
    </row>
    <row r="138" spans="1:14">
      <c r="A138" s="238" t="s">
        <v>1430</v>
      </c>
      <c r="B138" s="432">
        <f>'17-18 FINALFUNDEDSEGAlphaSort'!R131</f>
        <v>162.5</v>
      </c>
      <c r="C138" s="432">
        <f>'17-18 FINALFUNDEDSEGAlphaSort'!AN131</f>
        <v>40.625</v>
      </c>
      <c r="D138" s="432">
        <f>'17-18 FINALFUNDEDSEGAlphaSort'!AK131</f>
        <v>7.35</v>
      </c>
      <c r="E138" s="432">
        <f>'17-18 FINALFUNDEDSEGAlphaSort'!AL131</f>
        <v>2.75</v>
      </c>
      <c r="F138" s="432">
        <f>'17-18 FINALFUNDEDSEGAlphaSort'!AJ131</f>
        <v>0</v>
      </c>
      <c r="G138" s="432">
        <f>'17-18 FINALFUNDEDSEGAlphaSort'!AH131</f>
        <v>3.5</v>
      </c>
      <c r="H138" s="432">
        <f>'17-18 FINALFUNDEDSEGAlphaSort'!AI131</f>
        <v>0</v>
      </c>
      <c r="I138" s="432">
        <f>'17-18 FINALFUNDEDSEGAlphaSort'!BN131</f>
        <v>0</v>
      </c>
      <c r="J138" s="432">
        <v>37.469000000000001</v>
      </c>
      <c r="K138" s="432">
        <f>'17-18 FINALFUNDEDSEGAlphaSort'!BE131</f>
        <v>82.89500000000001</v>
      </c>
      <c r="L138" s="676">
        <v>21.707999999999998</v>
      </c>
      <c r="M138" s="630">
        <f t="shared" si="9"/>
        <v>196.297</v>
      </c>
      <c r="N138" s="238">
        <f t="shared" si="6"/>
        <v>807879.93320000009</v>
      </c>
    </row>
    <row r="139" spans="1:14">
      <c r="A139" s="238" t="s">
        <v>133</v>
      </c>
      <c r="B139" s="432">
        <f>'17-18 FINALFUNDEDSEGAlphaSort'!R133</f>
        <v>331.75</v>
      </c>
      <c r="C139" s="432">
        <f>'17-18 FINALFUNDEDSEGAlphaSort'!AN133</f>
        <v>0</v>
      </c>
      <c r="D139" s="432">
        <f>'17-18 FINALFUNDEDSEGAlphaSort'!AK133</f>
        <v>31.15</v>
      </c>
      <c r="E139" s="432">
        <f>'17-18 FINALFUNDEDSEGAlphaSort'!AL133</f>
        <v>28.75</v>
      </c>
      <c r="F139" s="432">
        <f>'17-18 FINALFUNDEDSEGAlphaSort'!AJ133</f>
        <v>17</v>
      </c>
      <c r="G139" s="432">
        <f>'17-18 FINALFUNDEDSEGAlphaSort'!AH133</f>
        <v>3</v>
      </c>
      <c r="H139" s="432">
        <f>'17-18 FINALFUNDEDSEGAlphaSort'!AI133</f>
        <v>4</v>
      </c>
      <c r="I139" s="432">
        <f>'17-18 FINALFUNDEDSEGAlphaSort'!BN133</f>
        <v>0</v>
      </c>
      <c r="J139" s="432">
        <v>236.30699999999999</v>
      </c>
      <c r="K139" s="432">
        <f>'17-18 FINALFUNDEDSEGAlphaSort'!BE133</f>
        <v>0</v>
      </c>
      <c r="L139" s="676">
        <v>42.304000000000002</v>
      </c>
      <c r="M139" s="630">
        <f t="shared" si="9"/>
        <v>362.51099999999997</v>
      </c>
      <c r="N139" s="238">
        <f>M139*$N$6</f>
        <v>1491950.2716000001</v>
      </c>
    </row>
    <row r="140" spans="1:14">
      <c r="A140" s="238" t="s">
        <v>1443</v>
      </c>
      <c r="B140" s="432">
        <f>'17-18 FINALFUNDEDSEGAlphaSort'!R134</f>
        <v>114.5</v>
      </c>
      <c r="C140" s="432">
        <f>'17-18 FINALFUNDEDSEGAlphaSort'!AN134</f>
        <v>0</v>
      </c>
      <c r="D140" s="432">
        <f>'17-18 FINALFUNDEDSEGAlphaSort'!AK134</f>
        <v>2.1</v>
      </c>
      <c r="E140" s="432">
        <f>'17-18 FINALFUNDEDSEGAlphaSort'!AL134</f>
        <v>18</v>
      </c>
      <c r="F140" s="432">
        <f>'17-18 FINALFUNDEDSEGAlphaSort'!AJ134</f>
        <v>0</v>
      </c>
      <c r="G140" s="432">
        <f>'17-18 FINALFUNDEDSEGAlphaSort'!AH134</f>
        <v>17</v>
      </c>
      <c r="H140" s="432">
        <f>'17-18 FINALFUNDEDSEGAlphaSort'!AI134</f>
        <v>16</v>
      </c>
      <c r="I140" s="432">
        <f>'17-18 FINALFUNDEDSEGAlphaSort'!BN134</f>
        <v>0</v>
      </c>
      <c r="J140" s="432">
        <v>127.92</v>
      </c>
      <c r="K140" s="432">
        <f>'17-18 FINALFUNDEDSEGAlphaSort'!BE134</f>
        <v>133.32999999999998</v>
      </c>
      <c r="L140" s="676">
        <v>38.585999999999999</v>
      </c>
      <c r="M140" s="630">
        <f t="shared" si="9"/>
        <v>352.93600000000004</v>
      </c>
      <c r="N140" s="238">
        <f t="shared" ref="N140:N153" si="10">M140*$N$6</f>
        <v>1452543.4016000002</v>
      </c>
    </row>
    <row r="141" spans="1:14">
      <c r="A141" s="238" t="s">
        <v>135</v>
      </c>
      <c r="B141" s="432">
        <f>'17-18 FINALFUNDEDSEGAlphaSort'!R135</f>
        <v>555</v>
      </c>
      <c r="C141" s="432">
        <f>'17-18 FINALFUNDEDSEGAlphaSort'!AN135</f>
        <v>0</v>
      </c>
      <c r="D141" s="432">
        <f>'17-18 FINALFUNDEDSEGAlphaSort'!AK135</f>
        <v>44.8</v>
      </c>
      <c r="E141" s="432">
        <f>'17-18 FINALFUNDEDSEGAlphaSort'!AL135</f>
        <v>18.25</v>
      </c>
      <c r="F141" s="432">
        <f>'17-18 FINALFUNDEDSEGAlphaSort'!AJ135</f>
        <v>50</v>
      </c>
      <c r="G141" s="432">
        <f>'17-18 FINALFUNDEDSEGAlphaSort'!AH135</f>
        <v>1</v>
      </c>
      <c r="H141" s="432">
        <f>'17-18 FINALFUNDEDSEGAlphaSort'!AI135</f>
        <v>4</v>
      </c>
      <c r="I141" s="432">
        <f>'17-18 FINALFUNDEDSEGAlphaSort'!BN135</f>
        <v>0</v>
      </c>
      <c r="J141" s="432">
        <v>291.83199999999999</v>
      </c>
      <c r="K141" s="432">
        <f>'17-18 FINALFUNDEDSEGAlphaSort'!BE135</f>
        <v>0</v>
      </c>
      <c r="L141" s="676">
        <v>71.498000000000005</v>
      </c>
      <c r="M141" s="630">
        <f t="shared" si="9"/>
        <v>481.38</v>
      </c>
      <c r="N141" s="238">
        <f t="shared" si="10"/>
        <v>1981167.5280000002</v>
      </c>
    </row>
    <row r="142" spans="1:14">
      <c r="A142" s="238" t="s">
        <v>1429</v>
      </c>
      <c r="B142" s="432">
        <f>'17-18 FINALFUNDEDSEGAlphaSort'!R136</f>
        <v>163.5</v>
      </c>
      <c r="C142" s="432">
        <f>'17-18 FINALFUNDEDSEGAlphaSort'!AN136</f>
        <v>0</v>
      </c>
      <c r="D142" s="432">
        <f>'17-18 FINALFUNDEDSEGAlphaSort'!AK136</f>
        <v>5.6</v>
      </c>
      <c r="E142" s="432">
        <f>'17-18 FINALFUNDEDSEGAlphaSort'!AL136</f>
        <v>3</v>
      </c>
      <c r="F142" s="432">
        <f>'17-18 FINALFUNDEDSEGAlphaSort'!AJ136</f>
        <v>0</v>
      </c>
      <c r="G142" s="432">
        <f>'17-18 FINALFUNDEDSEGAlphaSort'!AH136</f>
        <v>1.5</v>
      </c>
      <c r="H142" s="432">
        <f>'17-18 FINALFUNDEDSEGAlphaSort'!AI136</f>
        <v>0</v>
      </c>
      <c r="I142" s="432">
        <f>'17-18 FINALFUNDEDSEGAlphaSort'!BN136</f>
        <v>17.867999999999999</v>
      </c>
      <c r="J142" s="432">
        <v>126.307</v>
      </c>
      <c r="K142" s="432">
        <f>'17-18 FINALFUNDEDSEGAlphaSort'!BE136</f>
        <v>0</v>
      </c>
      <c r="L142" s="676">
        <v>32.125999999999998</v>
      </c>
      <c r="M142" s="630">
        <f t="shared" si="9"/>
        <v>186.40100000000001</v>
      </c>
      <c r="N142" s="238">
        <f t="shared" si="10"/>
        <v>767151.9556000001</v>
      </c>
    </row>
    <row r="143" spans="1:14">
      <c r="A143" s="238" t="s">
        <v>1428</v>
      </c>
      <c r="B143" s="432">
        <f>'17-18 FINALFUNDEDSEGAlphaSort'!R137</f>
        <v>283.5</v>
      </c>
      <c r="C143" s="432">
        <f>'17-18 FINALFUNDEDSEGAlphaSort'!AN137</f>
        <v>26.835000000000001</v>
      </c>
      <c r="D143" s="432">
        <f>'17-18 FINALFUNDEDSEGAlphaSort'!AK137</f>
        <v>37.799999999999997</v>
      </c>
      <c r="E143" s="432">
        <f>'17-18 FINALFUNDEDSEGAlphaSort'!AL137</f>
        <v>31.75</v>
      </c>
      <c r="F143" s="432">
        <f>'17-18 FINALFUNDEDSEGAlphaSort'!AJ137</f>
        <v>0</v>
      </c>
      <c r="G143" s="432">
        <f>'17-18 FINALFUNDEDSEGAlphaSort'!AH137</f>
        <v>6</v>
      </c>
      <c r="H143" s="432">
        <f>'17-18 FINALFUNDEDSEGAlphaSort'!AI137</f>
        <v>23</v>
      </c>
      <c r="I143" s="432">
        <f>'17-18 FINALFUNDEDSEGAlphaSort'!BN137</f>
        <v>0</v>
      </c>
      <c r="J143" s="432">
        <v>105.151</v>
      </c>
      <c r="K143" s="432">
        <f>'17-18 FINALFUNDEDSEGAlphaSort'!BE137</f>
        <v>0</v>
      </c>
      <c r="L143" s="676">
        <v>51.064999999999998</v>
      </c>
      <c r="M143" s="630">
        <f t="shared" si="9"/>
        <v>281.601</v>
      </c>
      <c r="N143" s="238">
        <f t="shared" si="10"/>
        <v>1158957.0756000001</v>
      </c>
    </row>
    <row r="144" spans="1:14">
      <c r="A144" s="238" t="s">
        <v>138</v>
      </c>
      <c r="B144" s="432">
        <f>'17-18 FINALFUNDEDSEGAlphaSort'!R138</f>
        <v>283</v>
      </c>
      <c r="C144" s="432">
        <f>'17-18 FINALFUNDEDSEGAlphaSort'!AN138</f>
        <v>31.125</v>
      </c>
      <c r="D144" s="432">
        <f>'17-18 FINALFUNDEDSEGAlphaSort'!AK138</f>
        <v>42</v>
      </c>
      <c r="E144" s="432">
        <f>'17-18 FINALFUNDEDSEGAlphaSort'!AL138</f>
        <v>11.75</v>
      </c>
      <c r="F144" s="432">
        <f>'17-18 FINALFUNDEDSEGAlphaSort'!AJ138</f>
        <v>0</v>
      </c>
      <c r="G144" s="432">
        <f>'17-18 FINALFUNDEDSEGAlphaSort'!AH138</f>
        <v>0.5</v>
      </c>
      <c r="H144" s="432">
        <f>'17-18 FINALFUNDEDSEGAlphaSort'!AI138</f>
        <v>0</v>
      </c>
      <c r="I144" s="432">
        <f>'17-18 FINALFUNDEDSEGAlphaSort'!BN138</f>
        <v>0</v>
      </c>
      <c r="J144" s="432">
        <v>102.65300000000001</v>
      </c>
      <c r="K144" s="432">
        <f>'17-18 FINALFUNDEDSEGAlphaSort'!BE138</f>
        <v>27.364999999999998</v>
      </c>
      <c r="L144" s="676">
        <v>46.057000000000002</v>
      </c>
      <c r="M144" s="630">
        <f t="shared" si="9"/>
        <v>261.45000000000005</v>
      </c>
      <c r="N144" s="238">
        <f t="shared" si="10"/>
        <v>1076023.6200000003</v>
      </c>
    </row>
    <row r="145" spans="1:14">
      <c r="A145" s="238" t="s">
        <v>139</v>
      </c>
      <c r="B145" s="432">
        <f>'17-18 FINALFUNDEDSEGAlphaSort'!R139</f>
        <v>1264.75</v>
      </c>
      <c r="C145" s="432">
        <f>'17-18 FINALFUNDEDSEGAlphaSort'!AN139</f>
        <v>18.585000000000001</v>
      </c>
      <c r="D145" s="432">
        <f>'17-18 FINALFUNDEDSEGAlphaSort'!AK139</f>
        <v>131.6</v>
      </c>
      <c r="E145" s="432">
        <f>'17-18 FINALFUNDEDSEGAlphaSort'!AL139</f>
        <v>135</v>
      </c>
      <c r="F145" s="432">
        <f>'17-18 FINALFUNDEDSEGAlphaSort'!AJ139</f>
        <v>69</v>
      </c>
      <c r="G145" s="432">
        <f>'17-18 FINALFUNDEDSEGAlphaSort'!AH139</f>
        <v>31</v>
      </c>
      <c r="H145" s="432">
        <f>'17-18 FINALFUNDEDSEGAlphaSort'!AI139</f>
        <v>42</v>
      </c>
      <c r="I145" s="432">
        <f>'17-18 FINALFUNDEDSEGAlphaSort'!BN139</f>
        <v>0</v>
      </c>
      <c r="J145" s="432">
        <v>280.64499999999998</v>
      </c>
      <c r="K145" s="432">
        <f>'17-18 FINALFUNDEDSEGAlphaSort'!BE139</f>
        <v>0</v>
      </c>
      <c r="L145" s="676">
        <v>230.91900000000001</v>
      </c>
      <c r="M145" s="630">
        <f t="shared" si="9"/>
        <v>938.74899999999991</v>
      </c>
      <c r="N145" s="238">
        <f t="shared" si="10"/>
        <v>3863515.3843999999</v>
      </c>
    </row>
    <row r="146" spans="1:14">
      <c r="A146" s="238" t="s">
        <v>140</v>
      </c>
      <c r="B146" s="432">
        <f>'17-18 FINALFUNDEDSEGAlphaSort'!R140</f>
        <v>955.25</v>
      </c>
      <c r="C146" s="432">
        <f>'17-18 FINALFUNDEDSEGAlphaSort'!AN140</f>
        <v>0.91500000000000004</v>
      </c>
      <c r="D146" s="432">
        <f>'17-18 FINALFUNDEDSEGAlphaSort'!AK140</f>
        <v>63.35</v>
      </c>
      <c r="E146" s="432">
        <f>'17-18 FINALFUNDEDSEGAlphaSort'!AL140</f>
        <v>143.25</v>
      </c>
      <c r="F146" s="432">
        <f>'17-18 FINALFUNDEDSEGAlphaSort'!AJ140</f>
        <v>53</v>
      </c>
      <c r="G146" s="432">
        <f>'17-18 FINALFUNDEDSEGAlphaSort'!AH140</f>
        <v>45</v>
      </c>
      <c r="H146" s="432">
        <f>'17-18 FINALFUNDEDSEGAlphaSort'!AI140</f>
        <v>11</v>
      </c>
      <c r="I146" s="432">
        <f>'17-18 FINALFUNDEDSEGAlphaSort'!BN140</f>
        <v>0</v>
      </c>
      <c r="J146" s="432">
        <v>262.71699999999998</v>
      </c>
      <c r="K146" s="432">
        <f>'17-18 FINALFUNDEDSEGAlphaSort'!BE140</f>
        <v>0</v>
      </c>
      <c r="L146" s="676">
        <v>155.904</v>
      </c>
      <c r="M146" s="630">
        <f t="shared" si="9"/>
        <v>735.13599999999997</v>
      </c>
      <c r="N146" s="238">
        <f t="shared" si="10"/>
        <v>3025525.7216000003</v>
      </c>
    </row>
    <row r="147" spans="1:14">
      <c r="A147" s="238" t="s">
        <v>141</v>
      </c>
      <c r="B147" s="432">
        <f>'17-18 FINALFUNDEDSEGAlphaSort'!R141</f>
        <v>850.5</v>
      </c>
      <c r="C147" s="432">
        <f>'17-18 FINALFUNDEDSEGAlphaSort'!AN141</f>
        <v>0</v>
      </c>
      <c r="D147" s="432">
        <f>'17-18 FINALFUNDEDSEGAlphaSort'!AK141</f>
        <v>54.25</v>
      </c>
      <c r="E147" s="432">
        <f>'17-18 FINALFUNDEDSEGAlphaSort'!AL141</f>
        <v>108.5</v>
      </c>
      <c r="F147" s="432">
        <f>'17-18 FINALFUNDEDSEGAlphaSort'!AJ141</f>
        <v>28</v>
      </c>
      <c r="G147" s="432">
        <f>'17-18 FINALFUNDEDSEGAlphaSort'!AH141</f>
        <v>13.5</v>
      </c>
      <c r="H147" s="432">
        <f>'17-18 FINALFUNDEDSEGAlphaSort'!AI141</f>
        <v>21</v>
      </c>
      <c r="I147" s="432">
        <f>'17-18 FINALFUNDEDSEGAlphaSort'!BN141</f>
        <v>0</v>
      </c>
      <c r="J147" s="432">
        <v>341.30200000000002</v>
      </c>
      <c r="K147" s="432">
        <f>'17-18 FINALFUNDEDSEGAlphaSort'!BE141</f>
        <v>0</v>
      </c>
      <c r="L147" s="676">
        <v>185.45599999999999</v>
      </c>
      <c r="M147" s="630">
        <f t="shared" si="9"/>
        <v>752.00800000000004</v>
      </c>
      <c r="N147" s="238">
        <f t="shared" si="10"/>
        <v>3094964.1248000003</v>
      </c>
    </row>
    <row r="148" spans="1:14">
      <c r="A148" s="238" t="s">
        <v>1427</v>
      </c>
      <c r="B148" s="432">
        <f>'17-18 FINALFUNDEDSEGAlphaSort'!R142</f>
        <v>463</v>
      </c>
      <c r="C148" s="432">
        <f>'17-18 FINALFUNDEDSEGAlphaSort'!AN142</f>
        <v>13.164999999999999</v>
      </c>
      <c r="D148" s="432">
        <f>'17-18 FINALFUNDEDSEGAlphaSort'!AK142</f>
        <v>54.95</v>
      </c>
      <c r="E148" s="432">
        <f>'17-18 FINALFUNDEDSEGAlphaSort'!AL142</f>
        <v>55.25</v>
      </c>
      <c r="F148" s="432">
        <f>'17-18 FINALFUNDEDSEGAlphaSort'!AJ142</f>
        <v>2</v>
      </c>
      <c r="G148" s="432">
        <f>'17-18 FINALFUNDEDSEGAlphaSort'!AH142</f>
        <v>10.5</v>
      </c>
      <c r="H148" s="432">
        <f>'17-18 FINALFUNDEDSEGAlphaSort'!AI142</f>
        <v>8</v>
      </c>
      <c r="I148" s="432">
        <f>'17-18 FINALFUNDEDSEGAlphaSort'!BN142</f>
        <v>0</v>
      </c>
      <c r="J148" s="432">
        <v>0</v>
      </c>
      <c r="K148" s="432">
        <f>'17-18 FINALFUNDEDSEGAlphaSort'!BE142</f>
        <v>0</v>
      </c>
      <c r="L148" s="676">
        <v>81.843999999999994</v>
      </c>
      <c r="M148" s="630">
        <f t="shared" si="9"/>
        <v>225.709</v>
      </c>
      <c r="N148" s="238">
        <f t="shared" si="10"/>
        <v>928927.9604000001</v>
      </c>
    </row>
    <row r="149" spans="1:14">
      <c r="A149" s="238" t="s">
        <v>143</v>
      </c>
      <c r="B149" s="432">
        <f>'17-18 FINALFUNDEDSEGAlphaSort'!R143</f>
        <v>71.25</v>
      </c>
      <c r="C149" s="432">
        <f>'17-18 FINALFUNDEDSEGAlphaSort'!AN143</f>
        <v>0</v>
      </c>
      <c r="D149" s="432">
        <f>'17-18 FINALFUNDEDSEGAlphaSort'!AK143</f>
        <v>7</v>
      </c>
      <c r="E149" s="432">
        <f>'17-18 FINALFUNDEDSEGAlphaSort'!AL143</f>
        <v>36.5</v>
      </c>
      <c r="F149" s="432">
        <f>'17-18 FINALFUNDEDSEGAlphaSort'!AJ143</f>
        <v>1</v>
      </c>
      <c r="G149" s="432">
        <f>'17-18 FINALFUNDEDSEGAlphaSort'!AH143</f>
        <v>0</v>
      </c>
      <c r="H149" s="432">
        <f>'17-18 FINALFUNDEDSEGAlphaSort'!AI143</f>
        <v>10</v>
      </c>
      <c r="I149" s="432">
        <f>'17-18 FINALFUNDEDSEGAlphaSort'!BN143</f>
        <v>0</v>
      </c>
      <c r="J149" s="432">
        <v>227.309</v>
      </c>
      <c r="K149" s="432">
        <f>'17-18 FINALFUNDEDSEGAlphaSort'!BE143</f>
        <v>0</v>
      </c>
      <c r="L149" s="676">
        <v>15.369</v>
      </c>
      <c r="M149" s="630">
        <f t="shared" si="9"/>
        <v>297.178</v>
      </c>
      <c r="N149" s="238">
        <f t="shared" si="10"/>
        <v>1223065.7768000001</v>
      </c>
    </row>
    <row r="150" spans="1:14">
      <c r="A150" s="238" t="s">
        <v>144</v>
      </c>
      <c r="B150" s="432">
        <f>'17-18 FINALFUNDEDSEGAlphaSort'!R144</f>
        <v>59</v>
      </c>
      <c r="C150" s="432">
        <f>'17-18 FINALFUNDEDSEGAlphaSort'!AN144</f>
        <v>4.375</v>
      </c>
      <c r="D150" s="432">
        <f>'17-18 FINALFUNDEDSEGAlphaSort'!AK144</f>
        <v>3.85</v>
      </c>
      <c r="E150" s="432">
        <f>'17-18 FINALFUNDEDSEGAlphaSort'!AL144</f>
        <v>15</v>
      </c>
      <c r="F150" s="432">
        <f>'17-18 FINALFUNDEDSEGAlphaSort'!AJ144</f>
        <v>2</v>
      </c>
      <c r="G150" s="432">
        <f>'17-18 FINALFUNDEDSEGAlphaSort'!AH144</f>
        <v>0.5</v>
      </c>
      <c r="H150" s="432">
        <f>'17-18 FINALFUNDEDSEGAlphaSort'!AI144</f>
        <v>3</v>
      </c>
      <c r="I150" s="432">
        <f>'17-18 FINALFUNDEDSEGAlphaSort'!BN144</f>
        <v>1.101</v>
      </c>
      <c r="J150" s="432">
        <v>217.96299999999999</v>
      </c>
      <c r="K150" s="432">
        <f>'17-18 FINALFUNDEDSEGAlphaSort'!BE144</f>
        <v>13.988</v>
      </c>
      <c r="L150" s="676">
        <v>22.422000000000001</v>
      </c>
      <c r="M150" s="630">
        <f t="shared" si="9"/>
        <v>284.19900000000001</v>
      </c>
      <c r="N150" s="238">
        <f t="shared" si="10"/>
        <v>1169649.4044000001</v>
      </c>
    </row>
    <row r="151" spans="1:14">
      <c r="A151" s="238" t="s">
        <v>1426</v>
      </c>
      <c r="B151" s="432">
        <f>'17-18 FINALFUNDEDSEGAlphaSort'!R145</f>
        <v>56.5</v>
      </c>
      <c r="C151" s="432">
        <f>'17-18 FINALFUNDEDSEGAlphaSort'!AN145</f>
        <v>0</v>
      </c>
      <c r="D151" s="432">
        <f>'17-18 FINALFUNDEDSEGAlphaSort'!AK145</f>
        <v>6.3</v>
      </c>
      <c r="E151" s="432">
        <f>'17-18 FINALFUNDEDSEGAlphaSort'!AL145</f>
        <v>1</v>
      </c>
      <c r="F151" s="432">
        <f>'17-18 FINALFUNDEDSEGAlphaSort'!AJ145</f>
        <v>0</v>
      </c>
      <c r="G151" s="432">
        <f>'17-18 FINALFUNDEDSEGAlphaSort'!AH145</f>
        <v>0</v>
      </c>
      <c r="H151" s="432">
        <f>'17-18 FINALFUNDEDSEGAlphaSort'!AI145</f>
        <v>0</v>
      </c>
      <c r="I151" s="432">
        <f>'17-18 FINALFUNDEDSEGAlphaSort'!BN145</f>
        <v>0</v>
      </c>
      <c r="J151" s="432">
        <v>69.885000000000005</v>
      </c>
      <c r="K151" s="432">
        <f>'17-18 FINALFUNDEDSEGAlphaSort'!BE145</f>
        <v>0</v>
      </c>
      <c r="L151" s="676">
        <v>9.4949999999999992</v>
      </c>
      <c r="M151" s="630">
        <f t="shared" si="9"/>
        <v>86.68</v>
      </c>
      <c r="N151" s="238">
        <f t="shared" si="10"/>
        <v>356740.20800000004</v>
      </c>
    </row>
    <row r="152" spans="1:14">
      <c r="A152" s="238" t="s">
        <v>1425</v>
      </c>
      <c r="B152" s="432">
        <f>'17-18 FINALFUNDEDSEGAlphaSort'!R146</f>
        <v>1472</v>
      </c>
      <c r="C152" s="432">
        <f>'17-18 FINALFUNDEDSEGAlphaSort'!AN146</f>
        <v>155</v>
      </c>
      <c r="D152" s="432">
        <f>'17-18 FINALFUNDEDSEGAlphaSort'!AK146</f>
        <v>106.05</v>
      </c>
      <c r="E152" s="432">
        <f>'17-18 FINALFUNDEDSEGAlphaSort'!AL146</f>
        <v>204.75</v>
      </c>
      <c r="F152" s="432">
        <f>'17-18 FINALFUNDEDSEGAlphaSort'!AJ146</f>
        <v>8</v>
      </c>
      <c r="G152" s="432">
        <f>'17-18 FINALFUNDEDSEGAlphaSort'!AH146</f>
        <v>9</v>
      </c>
      <c r="H152" s="432">
        <f>'17-18 FINALFUNDEDSEGAlphaSort'!AI146</f>
        <v>64</v>
      </c>
      <c r="I152" s="432">
        <f>'17-18 FINALFUNDEDSEGAlphaSort'!BN146</f>
        <v>0</v>
      </c>
      <c r="J152" s="432">
        <v>556.5</v>
      </c>
      <c r="K152" s="432">
        <f>'17-18 FINALFUNDEDSEGAlphaSort'!BE146</f>
        <v>34.575000000000003</v>
      </c>
      <c r="L152" s="676">
        <v>267.178</v>
      </c>
      <c r="M152" s="630">
        <f t="shared" si="9"/>
        <v>1405.0529999999999</v>
      </c>
      <c r="N152" s="238">
        <f t="shared" si="10"/>
        <v>5782636.1267999997</v>
      </c>
    </row>
    <row r="153" spans="1:14">
      <c r="A153" s="240" t="s">
        <v>146</v>
      </c>
      <c r="B153" s="433">
        <f>'17-18 FINALFUNDEDSEGAlphaSort'!R147</f>
        <v>1326.75</v>
      </c>
      <c r="C153" s="433">
        <f>'17-18 FINALFUNDEDSEGAlphaSort'!AN147</f>
        <v>100.125</v>
      </c>
      <c r="D153" s="433">
        <f>'17-18 FINALFUNDEDSEGAlphaSort'!AK147</f>
        <v>85.05</v>
      </c>
      <c r="E153" s="433">
        <f>'17-18 FINALFUNDEDSEGAlphaSort'!AL147</f>
        <v>106.75</v>
      </c>
      <c r="F153" s="433">
        <f>'17-18 FINALFUNDEDSEGAlphaSort'!AJ147</f>
        <v>11</v>
      </c>
      <c r="G153" s="433">
        <f>'17-18 FINALFUNDEDSEGAlphaSort'!AH147</f>
        <v>30</v>
      </c>
      <c r="H153" s="433">
        <f>'17-18 FINALFUNDEDSEGAlphaSort'!AI147</f>
        <v>38</v>
      </c>
      <c r="I153" s="433">
        <f>'17-18 FINALFUNDEDSEGAlphaSort'!BN147</f>
        <v>0</v>
      </c>
      <c r="J153" s="433">
        <v>336.17899999999997</v>
      </c>
      <c r="K153" s="433">
        <f>'17-18 FINALFUNDEDSEGAlphaSort'!BE147</f>
        <v>0</v>
      </c>
      <c r="L153" s="677">
        <v>347.91800000000001</v>
      </c>
      <c r="M153" s="630">
        <f t="shared" si="9"/>
        <v>1055.0219999999999</v>
      </c>
      <c r="N153" s="240">
        <f t="shared" si="10"/>
        <v>4342048.5432000002</v>
      </c>
    </row>
    <row r="154" spans="1:14">
      <c r="A154" s="246" t="s">
        <v>190</v>
      </c>
      <c r="B154" s="434">
        <f>SUM(B9:B153)</f>
        <v>329039.25</v>
      </c>
      <c r="C154" s="434">
        <f t="shared" ref="C154" si="11">SUM(C9:C153)</f>
        <v>8360.2950000000001</v>
      </c>
      <c r="D154" s="434">
        <f t="shared" ref="D154:L154" si="12">SUM(D9:D153)</f>
        <v>31712.799999999999</v>
      </c>
      <c r="E154" s="434">
        <f t="shared" si="12"/>
        <v>42693.25</v>
      </c>
      <c r="F154" s="434">
        <f t="shared" si="12"/>
        <v>8189</v>
      </c>
      <c r="G154" s="434">
        <f t="shared" si="12"/>
        <v>8982</v>
      </c>
      <c r="H154" s="434">
        <f t="shared" si="12"/>
        <v>17950</v>
      </c>
      <c r="I154" s="434">
        <f t="shared" si="12"/>
        <v>274.62300000000005</v>
      </c>
      <c r="J154" s="434">
        <f t="shared" si="12"/>
        <v>26703.296000000002</v>
      </c>
      <c r="K154" s="434">
        <f t="shared" si="12"/>
        <v>4618.0330000000004</v>
      </c>
      <c r="L154" s="434">
        <f t="shared" si="12"/>
        <v>55678.156999999985</v>
      </c>
      <c r="M154" s="434">
        <f>SUM(M9:M153)</f>
        <v>205161.45399999991</v>
      </c>
      <c r="N154" s="434">
        <f>SUM(N9:N153)</f>
        <v>844362480.08240068</v>
      </c>
    </row>
    <row r="155" spans="1:14" ht="15" customHeight="1">
      <c r="A155" s="678"/>
      <c r="B155" s="678"/>
      <c r="C155" s="678"/>
    </row>
    <row r="156" spans="1:14">
      <c r="A156" s="696" t="s">
        <v>1536</v>
      </c>
      <c r="B156" s="679"/>
      <c r="C156" s="679"/>
    </row>
    <row r="157" spans="1:14">
      <c r="A157" s="233"/>
      <c r="B157" s="234"/>
    </row>
    <row r="158" spans="1:14">
      <c r="A158" s="437"/>
    </row>
  </sheetData>
  <mergeCells count="4">
    <mergeCell ref="A1:N1"/>
    <mergeCell ref="A3:N3"/>
    <mergeCell ref="A4:N4"/>
    <mergeCell ref="A5:N5"/>
  </mergeCells>
  <pageMargins left="0.25" right="0.25" top="0.75" bottom="0.75" header="0.3" footer="0.3"/>
  <pageSetup scale="77" fitToHeight="20" orientation="landscape" r:id="rId1"/>
  <headerFooter>
    <oddFooter>&amp;L&amp;"Calibri,Regular"February 2019&amp;C&amp;"Calibri,Regular"Impact Aid Disparity Analysis 2019-2020&amp;R&amp;"Calibri,Regular"page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V161"/>
  <sheetViews>
    <sheetView zoomScale="130" zoomScaleNormal="130" workbookViewId="0">
      <pane ySplit="9" topLeftCell="A10" activePane="bottomLeft" state="frozen"/>
      <selection pane="bottomLeft" activeCell="F8" sqref="F8:G9"/>
    </sheetView>
  </sheetViews>
  <sheetFormatPr defaultColWidth="9.33203125" defaultRowHeight="14.5"/>
  <cols>
    <col min="1" max="1" width="59.33203125" style="110" bestFit="1" customWidth="1"/>
    <col min="2" max="2" width="14.33203125" style="110" customWidth="1"/>
    <col min="3" max="4" width="15.44140625" style="110" bestFit="1" customWidth="1"/>
    <col min="5" max="5" width="16.109375" style="110" bestFit="1" customWidth="1"/>
    <col min="6" max="7" width="16.109375" style="110" customWidth="1"/>
    <col min="8" max="8" width="15.44140625" style="110" bestFit="1" customWidth="1"/>
    <col min="9" max="9" width="16.109375" style="110" bestFit="1" customWidth="1"/>
    <col min="10" max="10" width="14.33203125" style="110" bestFit="1" customWidth="1"/>
    <col min="11" max="12" width="14.33203125" style="110" customWidth="1"/>
    <col min="13" max="13" width="14.44140625" style="110" customWidth="1"/>
    <col min="14" max="14" width="16.109375" style="110" bestFit="1" customWidth="1"/>
    <col min="15" max="15" width="9.33203125" style="384"/>
    <col min="16" max="19" width="9.33203125" style="110"/>
    <col min="20" max="20" width="10" style="110" bestFit="1" customWidth="1"/>
    <col min="21" max="16384" width="9.33203125" style="110"/>
  </cols>
  <sheetData>
    <row r="1" spans="1:22">
      <c r="A1" s="710" t="s">
        <v>1159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</row>
    <row r="3" spans="1:22">
      <c r="A3" s="710" t="s">
        <v>1552</v>
      </c>
      <c r="B3" s="710"/>
      <c r="C3" s="710"/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10"/>
    </row>
    <row r="4" spans="1:22">
      <c r="A4" s="710" t="s">
        <v>1045</v>
      </c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</row>
    <row r="5" spans="1:22">
      <c r="A5" s="710" t="s">
        <v>1553</v>
      </c>
      <c r="B5" s="710"/>
      <c r="C5" s="710"/>
      <c r="D5" s="710"/>
      <c r="E5" s="710"/>
      <c r="F5" s="710"/>
      <c r="G5" s="710"/>
      <c r="H5" s="710"/>
      <c r="I5" s="710"/>
      <c r="J5" s="710"/>
      <c r="K5" s="710"/>
      <c r="L5" s="710"/>
      <c r="M5" s="710"/>
      <c r="N5" s="710"/>
    </row>
    <row r="7" spans="1:22" s="382" customFormat="1">
      <c r="A7" s="396" t="s">
        <v>1047</v>
      </c>
      <c r="B7" s="241" t="s">
        <v>1048</v>
      </c>
      <c r="C7" s="241" t="s">
        <v>840</v>
      </c>
      <c r="D7" s="241" t="s">
        <v>1141</v>
      </c>
      <c r="E7" s="241" t="s">
        <v>1142</v>
      </c>
      <c r="F7" s="241" t="s">
        <v>1143</v>
      </c>
      <c r="G7" s="241" t="s">
        <v>1161</v>
      </c>
      <c r="H7" s="241" t="s">
        <v>1144</v>
      </c>
      <c r="I7" s="241" t="s">
        <v>1531</v>
      </c>
      <c r="J7" s="241" t="s">
        <v>1145</v>
      </c>
      <c r="K7" s="241" t="s">
        <v>1532</v>
      </c>
      <c r="L7" s="241" t="s">
        <v>1162</v>
      </c>
      <c r="M7" s="241" t="s">
        <v>1533</v>
      </c>
      <c r="N7" s="397" t="s">
        <v>1146</v>
      </c>
      <c r="O7" s="385"/>
    </row>
    <row r="8" spans="1:22" s="382" customFormat="1" ht="24.5">
      <c r="A8" s="389"/>
      <c r="B8" s="398" t="s">
        <v>866</v>
      </c>
      <c r="C8" s="398" t="s">
        <v>866</v>
      </c>
      <c r="D8" s="398" t="s">
        <v>866</v>
      </c>
      <c r="E8" s="398" t="s">
        <v>866</v>
      </c>
      <c r="F8" s="398" t="s">
        <v>1272</v>
      </c>
      <c r="G8" s="398" t="s">
        <v>1272</v>
      </c>
      <c r="H8" s="398" t="s">
        <v>866</v>
      </c>
      <c r="I8" s="398" t="s">
        <v>866</v>
      </c>
      <c r="J8" s="399" t="s">
        <v>1147</v>
      </c>
      <c r="K8" s="398"/>
      <c r="L8" s="398" t="s">
        <v>866</v>
      </c>
      <c r="M8" s="398" t="s">
        <v>866</v>
      </c>
      <c r="N8" s="398" t="s">
        <v>866</v>
      </c>
      <c r="O8" s="385"/>
    </row>
    <row r="9" spans="1:22" ht="43.5">
      <c r="A9" s="395" t="s">
        <v>1050</v>
      </c>
      <c r="B9" s="401" t="s">
        <v>1148</v>
      </c>
      <c r="C9" s="401" t="s">
        <v>1149</v>
      </c>
      <c r="D9" s="401" t="s">
        <v>1150</v>
      </c>
      <c r="E9" s="401" t="s">
        <v>1151</v>
      </c>
      <c r="F9" s="401" t="s">
        <v>1472</v>
      </c>
      <c r="G9" s="401" t="s">
        <v>1473</v>
      </c>
      <c r="H9" s="401" t="s">
        <v>1152</v>
      </c>
      <c r="I9" s="401" t="s">
        <v>1153</v>
      </c>
      <c r="J9" s="401" t="s">
        <v>1154</v>
      </c>
      <c r="K9" s="401" t="s">
        <v>1155</v>
      </c>
      <c r="L9" s="401" t="s">
        <v>1156</v>
      </c>
      <c r="M9" s="401" t="s">
        <v>1157</v>
      </c>
      <c r="N9" s="402" t="s">
        <v>1158</v>
      </c>
    </row>
    <row r="10" spans="1:22">
      <c r="A10" s="390" t="str">
        <f>'17-18 Proportionality Table 5'!A9</f>
        <v>Academy of Trades and Technology **</v>
      </c>
      <c r="B10" s="238">
        <f>'Revenue Subtotal by LEA'!F12</f>
        <v>0</v>
      </c>
      <c r="C10" s="238">
        <f>'Revenue Subtotal by LEA'!AB12</f>
        <v>44996.61</v>
      </c>
      <c r="D10" s="238">
        <f>B10+C10</f>
        <v>44996.61</v>
      </c>
      <c r="E10" s="238">
        <f>'Revenue Subtotal by LEA'!AC12</f>
        <v>1280600.6000000001</v>
      </c>
      <c r="F10" s="695">
        <v>0</v>
      </c>
      <c r="G10" s="238">
        <v>0</v>
      </c>
      <c r="H10" s="238">
        <f>'Revenue Subtotal by LEA'!AS12</f>
        <v>0</v>
      </c>
      <c r="I10" s="238">
        <f>SUM(E10:H10)</f>
        <v>1280600.6000000001</v>
      </c>
      <c r="J10" s="238">
        <f>'Revenue Subtotal by LEA'!AZ12</f>
        <v>0</v>
      </c>
      <c r="K10" s="238">
        <f>IF(J10="0","$0",J10*0.75)</f>
        <v>0</v>
      </c>
      <c r="L10" s="238">
        <f>'Revenue Subtotal by LEA'!AY12</f>
        <v>0</v>
      </c>
      <c r="M10" s="238">
        <f>K10+L10</f>
        <v>0</v>
      </c>
      <c r="N10" s="392">
        <f>D10+I10+M10</f>
        <v>1325597.2100000002</v>
      </c>
    </row>
    <row r="11" spans="1:22">
      <c r="A11" s="390" t="str">
        <f>'17-18 Proportionality Table 5'!A10</f>
        <v>ACE **</v>
      </c>
      <c r="B11" s="238">
        <f>'Revenue Subtotal by LEA'!F13</f>
        <v>0</v>
      </c>
      <c r="C11" s="238">
        <f>'Revenue Subtotal by LEA'!AB13</f>
        <v>126506.09</v>
      </c>
      <c r="D11" s="238">
        <f t="shared" ref="D11:D75" si="0">B11+C11</f>
        <v>126506.09</v>
      </c>
      <c r="E11" s="238">
        <f>'Revenue Subtotal by LEA'!AC13</f>
        <v>3133360.33</v>
      </c>
      <c r="F11" s="695">
        <v>0</v>
      </c>
      <c r="G11" s="238">
        <v>0</v>
      </c>
      <c r="H11" s="238">
        <f>'Revenue Subtotal by LEA'!AS13</f>
        <v>500</v>
      </c>
      <c r="I11" s="238">
        <f t="shared" ref="I11:I74" si="1">SUM(E11:H11)</f>
        <v>3133860.33</v>
      </c>
      <c r="J11" s="238">
        <f>'Revenue Subtotal by LEA'!AZ13</f>
        <v>0</v>
      </c>
      <c r="K11" s="238">
        <f t="shared" ref="K11:K12" si="2">IF(J11="0","$0",J11*0.75)</f>
        <v>0</v>
      </c>
      <c r="L11" s="238">
        <f>'Revenue Subtotal by LEA'!AY13</f>
        <v>0</v>
      </c>
      <c r="M11" s="238">
        <f t="shared" ref="M11:M13" si="3">K11+L11</f>
        <v>0</v>
      </c>
      <c r="N11" s="392">
        <f t="shared" ref="N11:N13" si="4">D11+I11+M11</f>
        <v>3260366.42</v>
      </c>
    </row>
    <row r="12" spans="1:22">
      <c r="A12" s="390" t="str">
        <f>'17-18 Proportionality Table 5'!A11</f>
        <v>AIMS @ UNM **</v>
      </c>
      <c r="B12" s="238">
        <f>'Revenue Subtotal by LEA'!F14</f>
        <v>0</v>
      </c>
      <c r="C12" s="238">
        <f>'Revenue Subtotal by LEA'!AB14</f>
        <v>13018.49</v>
      </c>
      <c r="D12" s="238">
        <f t="shared" si="0"/>
        <v>13018.49</v>
      </c>
      <c r="E12" s="238">
        <f>'Revenue Subtotal by LEA'!AC14</f>
        <v>3077763.77</v>
      </c>
      <c r="F12" s="695">
        <v>0</v>
      </c>
      <c r="G12" s="238">
        <v>0</v>
      </c>
      <c r="H12" s="238">
        <f>'Revenue Subtotal by LEA'!AS14</f>
        <v>8580</v>
      </c>
      <c r="I12" s="238">
        <f t="shared" si="1"/>
        <v>3086343.77</v>
      </c>
      <c r="J12" s="238">
        <f>'Revenue Subtotal by LEA'!AZ14</f>
        <v>0</v>
      </c>
      <c r="K12" s="238">
        <f t="shared" si="2"/>
        <v>0</v>
      </c>
      <c r="L12" s="238">
        <f>'Revenue Subtotal by LEA'!AY14</f>
        <v>0</v>
      </c>
      <c r="M12" s="238">
        <f t="shared" si="3"/>
        <v>0</v>
      </c>
      <c r="N12" s="392">
        <f t="shared" si="4"/>
        <v>3099362.2600000002</v>
      </c>
    </row>
    <row r="13" spans="1:22">
      <c r="A13" s="390" t="str">
        <f>'17-18 Proportionality Table 5'!A12</f>
        <v>Alamogordo</v>
      </c>
      <c r="B13" s="238">
        <f>'Revenue Subtotal by LEA'!F15</f>
        <v>305967.3</v>
      </c>
      <c r="C13" s="238">
        <f>'Revenue Subtotal by LEA'!AB15</f>
        <v>1834931.96</v>
      </c>
      <c r="D13" s="238">
        <f t="shared" si="0"/>
        <v>2140899.2599999998</v>
      </c>
      <c r="E13" s="238">
        <f>'Revenue Subtotal by LEA'!AC15</f>
        <v>39981519.990000002</v>
      </c>
      <c r="F13" s="695">
        <v>0</v>
      </c>
      <c r="G13" s="238">
        <v>0</v>
      </c>
      <c r="H13" s="238">
        <f>'Revenue Subtotal by LEA'!AS15</f>
        <v>2669202.84</v>
      </c>
      <c r="I13" s="238">
        <f t="shared" si="1"/>
        <v>42650722.829999998</v>
      </c>
      <c r="J13" s="238">
        <f>'DISTRICT 17-18 ImpactAid'!G15</f>
        <v>845721.41</v>
      </c>
      <c r="K13" s="238">
        <f>'DISTRICT 17-18 ImpactAid'!I15</f>
        <v>634291.0575</v>
      </c>
      <c r="L13" s="238">
        <f>'Revenue Subtotal by LEA'!AY15</f>
        <v>410471.03</v>
      </c>
      <c r="M13" s="238">
        <f t="shared" si="3"/>
        <v>1044762.0875</v>
      </c>
      <c r="N13" s="392">
        <f t="shared" si="4"/>
        <v>45836384.177499995</v>
      </c>
      <c r="T13" s="387"/>
    </row>
    <row r="14" spans="1:22">
      <c r="A14" s="390" t="str">
        <f>'17-18 Proportionality Table 5'!A13</f>
        <v>Albuquerque *</v>
      </c>
      <c r="B14" s="238">
        <f>'Revenue Subtotal by LEA'!F42</f>
        <v>5254525.3899999997</v>
      </c>
      <c r="C14" s="238">
        <f>'Revenue Subtotal by LEA'!AB42</f>
        <v>36736822.289999992</v>
      </c>
      <c r="D14" s="238">
        <f t="shared" si="0"/>
        <v>41991347.679999992</v>
      </c>
      <c r="E14" s="238">
        <f>'Revenue Subtotal by LEA'!AC42</f>
        <v>686810226.8900001</v>
      </c>
      <c r="F14" s="695">
        <v>9986009.527999999</v>
      </c>
      <c r="G14" s="238">
        <v>8800799.0399999991</v>
      </c>
      <c r="H14" s="238">
        <f>'Revenue Subtotal by LEA'!AS42</f>
        <v>21276476.489999998</v>
      </c>
      <c r="I14" s="238">
        <f t="shared" si="1"/>
        <v>726873511.94800007</v>
      </c>
      <c r="J14" s="239">
        <f>'DISTRICT 17-18 ImpactAid'!G21</f>
        <v>121816.99000000002</v>
      </c>
      <c r="K14" s="238">
        <f>'DISTRICT 17-18 ImpactAid'!I21</f>
        <v>91362.742500000022</v>
      </c>
      <c r="L14" s="238">
        <f>'Revenue Subtotal by LEA'!AY42</f>
        <v>1117270.96</v>
      </c>
      <c r="M14" s="238">
        <f t="shared" ref="M14:M23" si="5">K14+L14</f>
        <v>1208633.7024999999</v>
      </c>
      <c r="N14" s="392">
        <f>D14+I14+M14</f>
        <v>770073493.33050001</v>
      </c>
      <c r="U14" s="388"/>
      <c r="V14" s="388"/>
    </row>
    <row r="15" spans="1:22">
      <c r="A15" s="390" t="str">
        <f>'17-18 Proportionality Table 5'!A14</f>
        <v>Albuquerque School of Excellence **</v>
      </c>
      <c r="B15" s="238">
        <f>'Revenue Subtotal by LEA'!F43</f>
        <v>0</v>
      </c>
      <c r="C15" s="238">
        <f>'Revenue Subtotal by LEA'!AB43</f>
        <v>211773.17</v>
      </c>
      <c r="D15" s="238">
        <f t="shared" si="0"/>
        <v>211773.17</v>
      </c>
      <c r="E15" s="238">
        <f>'Revenue Subtotal by LEA'!AC43</f>
        <v>3450052.08</v>
      </c>
      <c r="F15" s="695">
        <v>0</v>
      </c>
      <c r="G15" s="238">
        <v>0</v>
      </c>
      <c r="H15" s="238">
        <f>'Revenue Subtotal by LEA'!AS43</f>
        <v>4949.8999999999996</v>
      </c>
      <c r="I15" s="238">
        <f t="shared" si="1"/>
        <v>3455001.98</v>
      </c>
      <c r="J15" s="238">
        <f>'Revenue Subtotal by LEA'!AZ43</f>
        <v>0</v>
      </c>
      <c r="K15" s="238">
        <f t="shared" ref="K15:K25" si="6">IF(J15="0","$0",J15*0.75)</f>
        <v>0</v>
      </c>
      <c r="L15" s="238">
        <f>'Revenue Subtotal by LEA'!AY43</f>
        <v>0</v>
      </c>
      <c r="M15" s="238">
        <f t="shared" si="5"/>
        <v>0</v>
      </c>
      <c r="N15" s="392">
        <f t="shared" ref="N15:N23" si="7">D15+I15+M15</f>
        <v>3666775.15</v>
      </c>
    </row>
    <row r="16" spans="1:22">
      <c r="A16" s="390" t="str">
        <f>'17-18 Proportionality Table 5'!A15</f>
        <v>Albuquerque Sign Language Academy **</v>
      </c>
      <c r="B16" s="238">
        <f>'Revenue Subtotal by LEA'!F44</f>
        <v>0</v>
      </c>
      <c r="C16" s="238">
        <f>'Revenue Subtotal by LEA'!AB44</f>
        <v>39301.15</v>
      </c>
      <c r="D16" s="238">
        <f t="shared" si="0"/>
        <v>39301.15</v>
      </c>
      <c r="E16" s="238">
        <f>'Revenue Subtotal by LEA'!AC44</f>
        <v>2126647.66</v>
      </c>
      <c r="F16" s="695">
        <v>18108.640000000003</v>
      </c>
      <c r="G16" s="238">
        <v>0</v>
      </c>
      <c r="H16" s="238">
        <f>'Revenue Subtotal by LEA'!AS44</f>
        <v>258237.75</v>
      </c>
      <c r="I16" s="238">
        <f t="shared" si="1"/>
        <v>2402994.0500000003</v>
      </c>
      <c r="J16" s="238">
        <f>'Revenue Subtotal by LEA'!AZ44</f>
        <v>0</v>
      </c>
      <c r="K16" s="238">
        <f t="shared" si="6"/>
        <v>0</v>
      </c>
      <c r="L16" s="238">
        <f>'Revenue Subtotal by LEA'!AY44</f>
        <v>0</v>
      </c>
      <c r="M16" s="238">
        <f t="shared" si="5"/>
        <v>0</v>
      </c>
      <c r="N16" s="392">
        <f t="shared" si="7"/>
        <v>2442295.2000000002</v>
      </c>
    </row>
    <row r="17" spans="1:14">
      <c r="A17" s="390" t="str">
        <f>'17-18 Proportionality Table 5'!A16</f>
        <v>Aldo Leopold Charter School **</v>
      </c>
      <c r="B17" s="238">
        <f>'Revenue Subtotal by LEA'!F45</f>
        <v>0</v>
      </c>
      <c r="C17" s="238">
        <f>'Revenue Subtotal by LEA'!AB45</f>
        <v>113814.63</v>
      </c>
      <c r="D17" s="238">
        <f t="shared" si="0"/>
        <v>113814.63</v>
      </c>
      <c r="E17" s="238">
        <f>'Revenue Subtotal by LEA'!AC45</f>
        <v>1854377.47</v>
      </c>
      <c r="F17" s="695">
        <v>58853.080000000009</v>
      </c>
      <c r="G17" s="238">
        <v>0</v>
      </c>
      <c r="H17" s="238">
        <f>'Revenue Subtotal by LEA'!AS45</f>
        <v>24764.82</v>
      </c>
      <c r="I17" s="238">
        <f t="shared" si="1"/>
        <v>1937995.37</v>
      </c>
      <c r="J17" s="238">
        <f>'Revenue Subtotal by LEA'!AZ45</f>
        <v>0</v>
      </c>
      <c r="K17" s="238">
        <f t="shared" si="6"/>
        <v>0</v>
      </c>
      <c r="L17" s="238">
        <f>'Revenue Subtotal by LEA'!AY45</f>
        <v>0</v>
      </c>
      <c r="M17" s="238">
        <f t="shared" si="5"/>
        <v>0</v>
      </c>
      <c r="N17" s="392">
        <f t="shared" si="7"/>
        <v>2051810</v>
      </c>
    </row>
    <row r="18" spans="1:14">
      <c r="A18" s="390" t="str">
        <f>'17-18 Proportionality Table 5'!A17</f>
        <v>Alma D' Arte Charter High School **</v>
      </c>
      <c r="B18" s="238">
        <f>'Revenue Subtotal by LEA'!F46</f>
        <v>0</v>
      </c>
      <c r="C18" s="238">
        <f>'Revenue Subtotal by LEA'!AB46</f>
        <v>19070.52</v>
      </c>
      <c r="D18" s="238">
        <f t="shared" si="0"/>
        <v>19070.52</v>
      </c>
      <c r="E18" s="238">
        <f>'Revenue Subtotal by LEA'!AC46</f>
        <v>1958926.09</v>
      </c>
      <c r="F18" s="695">
        <v>0</v>
      </c>
      <c r="G18" s="238">
        <v>0</v>
      </c>
      <c r="H18" s="238">
        <f>'Revenue Subtotal by LEA'!AS46</f>
        <v>0</v>
      </c>
      <c r="I18" s="238">
        <f t="shared" si="1"/>
        <v>1958926.09</v>
      </c>
      <c r="J18" s="238">
        <f>'Revenue Subtotal by LEA'!AZ46</f>
        <v>0</v>
      </c>
      <c r="K18" s="238">
        <f t="shared" si="6"/>
        <v>0</v>
      </c>
      <c r="L18" s="238">
        <f>'Revenue Subtotal by LEA'!AY46</f>
        <v>0</v>
      </c>
      <c r="M18" s="238">
        <f t="shared" si="5"/>
        <v>0</v>
      </c>
      <c r="N18" s="392">
        <f t="shared" si="7"/>
        <v>1977996.61</v>
      </c>
    </row>
    <row r="19" spans="1:14">
      <c r="A19" s="390" t="str">
        <f>'17-18 Proportionality Table 5'!A18</f>
        <v>Amy Biehl Charter High School **</v>
      </c>
      <c r="B19" s="238">
        <f>'Revenue Subtotal by LEA'!F47</f>
        <v>0</v>
      </c>
      <c r="C19" s="238">
        <f>'Revenue Subtotal by LEA'!AB47</f>
        <v>129430.89</v>
      </c>
      <c r="D19" s="238">
        <f t="shared" si="0"/>
        <v>129430.89</v>
      </c>
      <c r="E19" s="238">
        <f>'Revenue Subtotal by LEA'!AC47</f>
        <v>3334784.34</v>
      </c>
      <c r="F19" s="695">
        <v>134683.01</v>
      </c>
      <c r="G19" s="238">
        <v>0</v>
      </c>
      <c r="H19" s="238">
        <f>'Revenue Subtotal by LEA'!AS47</f>
        <v>0</v>
      </c>
      <c r="I19" s="238">
        <f t="shared" si="1"/>
        <v>3469467.3499999996</v>
      </c>
      <c r="J19" s="238">
        <f>'Revenue Subtotal by LEA'!AZ47</f>
        <v>0</v>
      </c>
      <c r="K19" s="238">
        <f t="shared" si="6"/>
        <v>0</v>
      </c>
      <c r="L19" s="238">
        <f>'Revenue Subtotal by LEA'!AY47</f>
        <v>0</v>
      </c>
      <c r="M19" s="238">
        <f t="shared" si="5"/>
        <v>0</v>
      </c>
      <c r="N19" s="392">
        <f t="shared" si="7"/>
        <v>3598898.2399999998</v>
      </c>
    </row>
    <row r="20" spans="1:14">
      <c r="A20" s="390" t="str">
        <f>'17-18 Proportionality Table 5'!A19</f>
        <v>Animas</v>
      </c>
      <c r="B20" s="238">
        <f>'Revenue Subtotal by LEA'!F48</f>
        <v>15402.35</v>
      </c>
      <c r="C20" s="238">
        <f>'Revenue Subtotal by LEA'!AB48</f>
        <v>103375.13</v>
      </c>
      <c r="D20" s="238">
        <f t="shared" si="0"/>
        <v>118777.48000000001</v>
      </c>
      <c r="E20" s="238">
        <f>'Revenue Subtotal by LEA'!AC48</f>
        <v>2285920.21</v>
      </c>
      <c r="F20" s="695">
        <v>0</v>
      </c>
      <c r="G20" s="238">
        <v>0</v>
      </c>
      <c r="H20" s="238">
        <f>'Revenue Subtotal by LEA'!AS48</f>
        <v>622477.69999999995</v>
      </c>
      <c r="I20" s="238">
        <f t="shared" si="1"/>
        <v>2908397.91</v>
      </c>
      <c r="J20" s="238">
        <f>'Revenue Subtotal by LEA'!AZ48</f>
        <v>0</v>
      </c>
      <c r="K20" s="238">
        <f t="shared" si="6"/>
        <v>0</v>
      </c>
      <c r="L20" s="238">
        <f>'Revenue Subtotal by LEA'!AY48</f>
        <v>9524.0499999999993</v>
      </c>
      <c r="M20" s="238">
        <f t="shared" si="5"/>
        <v>9524.0499999999993</v>
      </c>
      <c r="N20" s="392">
        <f t="shared" si="7"/>
        <v>3036699.44</v>
      </c>
    </row>
    <row r="21" spans="1:14">
      <c r="A21" s="390" t="str">
        <f>'17-18 Proportionality Table 5'!A20</f>
        <v>Anthony Charter School **</v>
      </c>
      <c r="B21" s="238">
        <f>'Revenue Subtotal by LEA'!F49</f>
        <v>0</v>
      </c>
      <c r="C21" s="238">
        <f>'Revenue Subtotal by LEA'!AB49</f>
        <v>33358.659999999996</v>
      </c>
      <c r="D21" s="238">
        <f t="shared" si="0"/>
        <v>33358.659999999996</v>
      </c>
      <c r="E21" s="238">
        <f>'Revenue Subtotal by LEA'!AC49</f>
        <v>1219230.97</v>
      </c>
      <c r="F21" s="695">
        <v>0</v>
      </c>
      <c r="G21" s="238">
        <v>0</v>
      </c>
      <c r="H21" s="238">
        <f>'Revenue Subtotal by LEA'!AS49</f>
        <v>9531.93</v>
      </c>
      <c r="I21" s="238">
        <f t="shared" si="1"/>
        <v>1228762.8999999999</v>
      </c>
      <c r="J21" s="238">
        <f>'Revenue Subtotal by LEA'!AZ49</f>
        <v>0</v>
      </c>
      <c r="K21" s="238">
        <f t="shared" si="6"/>
        <v>0</v>
      </c>
      <c r="L21" s="238">
        <f>'Revenue Subtotal by LEA'!AY49</f>
        <v>0</v>
      </c>
      <c r="M21" s="238">
        <f t="shared" si="5"/>
        <v>0</v>
      </c>
      <c r="N21" s="392">
        <f t="shared" si="7"/>
        <v>1262121.5599999998</v>
      </c>
    </row>
    <row r="22" spans="1:14">
      <c r="A22" s="390" t="str">
        <f>'17-18 Proportionality Table 5'!A21</f>
        <v>Artesia</v>
      </c>
      <c r="B22" s="238">
        <f>'Revenue Subtotal by LEA'!F50</f>
        <v>748381.06</v>
      </c>
      <c r="C22" s="238">
        <f>'Revenue Subtotal by LEA'!AB50</f>
        <v>3720151.0200000005</v>
      </c>
      <c r="D22" s="238">
        <f t="shared" si="0"/>
        <v>4468532.08</v>
      </c>
      <c r="E22" s="238">
        <f>'Revenue Subtotal by LEA'!AC50</f>
        <v>27497603.25</v>
      </c>
      <c r="F22" s="695">
        <v>863103.05400000012</v>
      </c>
      <c r="G22" s="238">
        <v>612401.28000000014</v>
      </c>
      <c r="H22" s="238">
        <f>'Revenue Subtotal by LEA'!AS50</f>
        <v>1573932.81</v>
      </c>
      <c r="I22" s="238">
        <f t="shared" si="1"/>
        <v>30547040.394000001</v>
      </c>
      <c r="J22" s="238">
        <f>'Revenue Subtotal by LEA'!AZ50</f>
        <v>0</v>
      </c>
      <c r="K22" s="238">
        <f t="shared" si="6"/>
        <v>0</v>
      </c>
      <c r="L22" s="238">
        <f>'Revenue Subtotal by LEA'!AY50</f>
        <v>55523.34</v>
      </c>
      <c r="M22" s="238">
        <f t="shared" si="5"/>
        <v>55523.34</v>
      </c>
      <c r="N22" s="392">
        <f t="shared" si="7"/>
        <v>35071095.814000003</v>
      </c>
    </row>
    <row r="23" spans="1:14">
      <c r="A23" s="390" t="str">
        <f>'17-18 Proportionality Table 5'!A22</f>
        <v>ASK Academy **</v>
      </c>
      <c r="B23" s="238">
        <f>'Revenue Subtotal by LEA'!F51</f>
        <v>0</v>
      </c>
      <c r="C23" s="238">
        <f>'Revenue Subtotal by LEA'!AB51</f>
        <v>182092.94999999998</v>
      </c>
      <c r="D23" s="238">
        <f t="shared" si="0"/>
        <v>182092.94999999998</v>
      </c>
      <c r="E23" s="238">
        <f>'Revenue Subtotal by LEA'!AC51</f>
        <v>3399341.05</v>
      </c>
      <c r="F23" s="695">
        <v>0</v>
      </c>
      <c r="G23" s="238">
        <v>0</v>
      </c>
      <c r="H23" s="238">
        <f>'Revenue Subtotal by LEA'!AS51</f>
        <v>24701</v>
      </c>
      <c r="I23" s="238">
        <f t="shared" si="1"/>
        <v>3424042.05</v>
      </c>
      <c r="J23" s="238">
        <f>'Revenue Subtotal by LEA'!AZ51</f>
        <v>0</v>
      </c>
      <c r="K23" s="238">
        <f t="shared" si="6"/>
        <v>0</v>
      </c>
      <c r="L23" s="238">
        <f>'Revenue Subtotal by LEA'!AY51</f>
        <v>0</v>
      </c>
      <c r="M23" s="238">
        <f t="shared" si="5"/>
        <v>0</v>
      </c>
      <c r="N23" s="392">
        <f t="shared" si="7"/>
        <v>3606135</v>
      </c>
    </row>
    <row r="24" spans="1:14">
      <c r="A24" s="390" t="str">
        <f>'17-18 Proportionality Table 5'!A23</f>
        <v>Aztec *</v>
      </c>
      <c r="B24" s="238">
        <f>'Revenue Subtotal by LEA'!F54</f>
        <v>237448.64</v>
      </c>
      <c r="C24" s="238">
        <f>'Revenue Subtotal by LEA'!AB54</f>
        <v>1490843.1199999996</v>
      </c>
      <c r="D24" s="238">
        <f t="shared" si="0"/>
        <v>1728291.7599999998</v>
      </c>
      <c r="E24" s="238">
        <f>'Revenue Subtotal by LEA'!AC54</f>
        <v>22296788.080000002</v>
      </c>
      <c r="F24" s="695">
        <v>189461.64600000001</v>
      </c>
      <c r="G24" s="238">
        <v>98774.400000000009</v>
      </c>
      <c r="H24" s="238">
        <f>'Revenue Subtotal by LEA'!AS54</f>
        <v>1443573.74</v>
      </c>
      <c r="I24" s="238">
        <f t="shared" si="1"/>
        <v>24028597.866</v>
      </c>
      <c r="J24" s="238">
        <f>'Revenue Subtotal by LEA'!AZ54</f>
        <v>0</v>
      </c>
      <c r="K24" s="238">
        <f t="shared" si="6"/>
        <v>0</v>
      </c>
      <c r="L24" s="238">
        <f>'Revenue Subtotal by LEA'!AY54</f>
        <v>86442.68</v>
      </c>
      <c r="M24" s="238">
        <f t="shared" ref="M24:M73" si="8">K24+L24</f>
        <v>86442.68</v>
      </c>
      <c r="N24" s="392">
        <f t="shared" ref="N24:N73" si="9">D24+I24+M24</f>
        <v>25843332.306000002</v>
      </c>
    </row>
    <row r="25" spans="1:14">
      <c r="A25" s="390" t="str">
        <f>'17-18 Proportionality Table 5'!A24</f>
        <v>Belen</v>
      </c>
      <c r="B25" s="238">
        <f>'Revenue Subtotal by LEA'!F55</f>
        <v>215648.43</v>
      </c>
      <c r="C25" s="238">
        <f>'Revenue Subtotal by LEA'!AB55</f>
        <v>1619281.3800000004</v>
      </c>
      <c r="D25" s="238">
        <f>B25+C25</f>
        <v>1834929.8100000003</v>
      </c>
      <c r="E25" s="238">
        <f>'Revenue Subtotal by LEA'!AC55</f>
        <v>29594592.420000002</v>
      </c>
      <c r="F25" s="695">
        <v>235412.32000000004</v>
      </c>
      <c r="G25" s="238">
        <v>211130.28</v>
      </c>
      <c r="H25" s="238">
        <f>'Revenue Subtotal by LEA'!AS55</f>
        <v>1696796.92</v>
      </c>
      <c r="I25" s="238">
        <f t="shared" si="1"/>
        <v>31737931.940000005</v>
      </c>
      <c r="J25" s="238">
        <f>'Revenue Subtotal by LEA'!AZ55</f>
        <v>0</v>
      </c>
      <c r="K25" s="238">
        <f t="shared" si="6"/>
        <v>0</v>
      </c>
      <c r="L25" s="238">
        <f>'Revenue Subtotal by LEA'!AY55</f>
        <v>220112.38</v>
      </c>
      <c r="M25" s="238">
        <f t="shared" si="8"/>
        <v>220112.38</v>
      </c>
      <c r="N25" s="392">
        <f t="shared" si="9"/>
        <v>33792974.13000001</v>
      </c>
    </row>
    <row r="26" spans="1:14">
      <c r="A26" s="390" t="str">
        <f>'17-18 Proportionality Table 5'!A25</f>
        <v>Bernalillo</v>
      </c>
      <c r="B26" s="238">
        <f>'Revenue Subtotal by LEA'!F56</f>
        <v>164187.60999999999</v>
      </c>
      <c r="C26" s="238">
        <f>'Revenue Subtotal by LEA'!AB56</f>
        <v>1827931.06</v>
      </c>
      <c r="D26" s="238">
        <f t="shared" si="0"/>
        <v>1992118.67</v>
      </c>
      <c r="E26" s="238">
        <f>'Revenue Subtotal by LEA'!AC56</f>
        <v>20330609.48</v>
      </c>
      <c r="F26" s="695">
        <v>222736.272</v>
      </c>
      <c r="G26" s="238">
        <v>607462.56000000006</v>
      </c>
      <c r="H26" s="238">
        <f>'Revenue Subtotal by LEA'!AS56</f>
        <v>1669099.08</v>
      </c>
      <c r="I26" s="238">
        <f t="shared" si="1"/>
        <v>22829907.391999997</v>
      </c>
      <c r="J26" s="238">
        <f>'DISTRICT 17-18 ImpactAid'!G28</f>
        <v>4317509.41</v>
      </c>
      <c r="K26" s="238">
        <f>'DISTRICT 17-18 ImpactAid'!I28</f>
        <v>3238132.0575000001</v>
      </c>
      <c r="L26" s="238">
        <f>'Revenue Subtotal by LEA'!AY56</f>
        <v>19924.43</v>
      </c>
      <c r="M26" s="238">
        <f t="shared" si="8"/>
        <v>3258056.4875000003</v>
      </c>
      <c r="N26" s="392">
        <f t="shared" si="9"/>
        <v>28080082.5495</v>
      </c>
    </row>
    <row r="27" spans="1:14">
      <c r="A27" s="390" t="str">
        <f>'17-18 Proportionality Table 5'!A26</f>
        <v>Bloomfield</v>
      </c>
      <c r="B27" s="238">
        <f>'Revenue Subtotal by LEA'!F57</f>
        <v>355495.95999999996</v>
      </c>
      <c r="C27" s="238">
        <f>'Revenue Subtotal by LEA'!AB57</f>
        <v>3819968.9699999997</v>
      </c>
      <c r="D27" s="238">
        <f t="shared" si="0"/>
        <v>4175464.9299999997</v>
      </c>
      <c r="E27" s="238">
        <f>'Revenue Subtotal by LEA'!AC57</f>
        <v>20834434.710000001</v>
      </c>
      <c r="F27" s="695">
        <v>0</v>
      </c>
      <c r="G27" s="238">
        <v>286445.76</v>
      </c>
      <c r="H27" s="238">
        <f>'Revenue Subtotal by LEA'!AS57</f>
        <v>1090927.3800000001</v>
      </c>
      <c r="I27" s="238">
        <f t="shared" si="1"/>
        <v>22211807.850000001</v>
      </c>
      <c r="J27" s="238">
        <f>'DISTRICT 17-18 ImpactAid'!G35</f>
        <v>681917.34000000008</v>
      </c>
      <c r="K27" s="238">
        <f>'DISTRICT 17-18 ImpactAid'!I35</f>
        <v>511438.005</v>
      </c>
      <c r="L27" s="238">
        <f>'Revenue Subtotal by LEA'!AY57</f>
        <v>104602.83</v>
      </c>
      <c r="M27" s="238">
        <f t="shared" si="8"/>
        <v>616040.83499999996</v>
      </c>
      <c r="N27" s="392">
        <f t="shared" si="9"/>
        <v>27003313.615000002</v>
      </c>
    </row>
    <row r="28" spans="1:14">
      <c r="A28" s="390" t="str">
        <f>'17-18 Proportionality Table 5'!A27</f>
        <v>Capitan</v>
      </c>
      <c r="B28" s="238">
        <f>'Revenue Subtotal by LEA'!F58</f>
        <v>108113.41</v>
      </c>
      <c r="C28" s="238">
        <f>'Revenue Subtotal by LEA'!AB58</f>
        <v>868524.92000000016</v>
      </c>
      <c r="D28" s="238">
        <f t="shared" si="0"/>
        <v>976638.33000000019</v>
      </c>
      <c r="E28" s="238">
        <f>'Revenue Subtotal by LEA'!AC58</f>
        <v>4488873.1399999997</v>
      </c>
      <c r="F28" s="695">
        <v>0</v>
      </c>
      <c r="G28" s="238">
        <v>0</v>
      </c>
      <c r="H28" s="238">
        <f>'Revenue Subtotal by LEA'!AS58</f>
        <v>569551.9</v>
      </c>
      <c r="I28" s="238">
        <f t="shared" si="1"/>
        <v>5058425.04</v>
      </c>
      <c r="J28" s="238">
        <f>'Revenue Subtotal by LEA'!AZ58</f>
        <v>0</v>
      </c>
      <c r="K28" s="238">
        <f t="shared" ref="K28:K31" si="10">IF(J28="0","$0",J28*0.75)</f>
        <v>0</v>
      </c>
      <c r="L28" s="238">
        <f>'Revenue Subtotal by LEA'!AY58</f>
        <v>21992.720000000001</v>
      </c>
      <c r="M28" s="238">
        <f t="shared" si="8"/>
        <v>21992.720000000001</v>
      </c>
      <c r="N28" s="392">
        <f t="shared" si="9"/>
        <v>6057056.0899999999</v>
      </c>
    </row>
    <row r="29" spans="1:14">
      <c r="A29" s="390" t="str">
        <f>'17-18 Proportionality Table 5'!A28</f>
        <v>Carinos De Los Ninos **</v>
      </c>
      <c r="B29" s="238">
        <f>'Revenue Subtotal by LEA'!F59</f>
        <v>0</v>
      </c>
      <c r="C29" s="238">
        <f>'Revenue Subtotal by LEA'!AB59</f>
        <v>99187.26</v>
      </c>
      <c r="D29" s="238">
        <f t="shared" si="0"/>
        <v>99187.26</v>
      </c>
      <c r="E29" s="238">
        <f>'Revenue Subtotal by LEA'!AC59</f>
        <v>1167503.31</v>
      </c>
      <c r="F29" s="695">
        <v>0</v>
      </c>
      <c r="G29" s="238">
        <v>0</v>
      </c>
      <c r="H29" s="238">
        <f>'Revenue Subtotal by LEA'!AS59</f>
        <v>168919.57</v>
      </c>
      <c r="I29" s="238">
        <f t="shared" si="1"/>
        <v>1336422.8800000001</v>
      </c>
      <c r="J29" s="238">
        <f>'Revenue Subtotal by LEA'!AZ59</f>
        <v>0</v>
      </c>
      <c r="K29" s="238">
        <f t="shared" si="10"/>
        <v>0</v>
      </c>
      <c r="L29" s="238">
        <f>'Revenue Subtotal by LEA'!AY59</f>
        <v>0</v>
      </c>
      <c r="M29" s="238">
        <f t="shared" si="8"/>
        <v>0</v>
      </c>
      <c r="N29" s="392">
        <f t="shared" si="9"/>
        <v>1435610.1400000001</v>
      </c>
    </row>
    <row r="30" spans="1:14">
      <c r="A30" s="390" t="str">
        <f>'17-18 Proportionality Table 5'!A29</f>
        <v>Carlsbad *</v>
      </c>
      <c r="B30" s="238">
        <f>'Revenue Subtotal by LEA'!F63</f>
        <v>1299998.29</v>
      </c>
      <c r="C30" s="238">
        <f>'Revenue Subtotal by LEA'!AB63</f>
        <v>6128800.8700000001</v>
      </c>
      <c r="D30" s="238">
        <f t="shared" si="0"/>
        <v>7428799.1600000001</v>
      </c>
      <c r="E30" s="238">
        <f>'Revenue Subtotal by LEA'!AC63</f>
        <v>57338496.960000001</v>
      </c>
      <c r="F30" s="695">
        <v>0</v>
      </c>
      <c r="G30" s="238">
        <v>795133.92</v>
      </c>
      <c r="H30" s="238">
        <f>'Revenue Subtotal by LEA'!AS63</f>
        <v>2931726.67</v>
      </c>
      <c r="I30" s="238">
        <f t="shared" si="1"/>
        <v>61065357.550000004</v>
      </c>
      <c r="J30" s="238">
        <f>'Revenue Subtotal by LEA'!AZ63</f>
        <v>0</v>
      </c>
      <c r="K30" s="238">
        <f t="shared" si="10"/>
        <v>0</v>
      </c>
      <c r="L30" s="238">
        <f>'Revenue Subtotal by LEA'!AY63</f>
        <v>100470.22</v>
      </c>
      <c r="M30" s="238">
        <f t="shared" si="8"/>
        <v>100470.22</v>
      </c>
      <c r="N30" s="392">
        <f t="shared" si="9"/>
        <v>68594626.930000007</v>
      </c>
    </row>
    <row r="31" spans="1:14">
      <c r="A31" s="390" t="str">
        <f>'17-18 Proportionality Table 5'!A30</f>
        <v>Carrizozo</v>
      </c>
      <c r="B31" s="238">
        <f>'Revenue Subtotal by LEA'!F64</f>
        <v>26517</v>
      </c>
      <c r="C31" s="238">
        <f>'Revenue Subtotal by LEA'!AB64</f>
        <v>137204.57</v>
      </c>
      <c r="D31" s="238">
        <f t="shared" si="0"/>
        <v>163721.57</v>
      </c>
      <c r="E31" s="238">
        <f>'Revenue Subtotal by LEA'!AC64</f>
        <v>1940420.67</v>
      </c>
      <c r="F31" s="695">
        <v>0</v>
      </c>
      <c r="G31" s="238">
        <v>49387.200000000004</v>
      </c>
      <c r="H31" s="238">
        <f>'Revenue Subtotal by LEA'!AS64</f>
        <v>231815.28</v>
      </c>
      <c r="I31" s="238">
        <f t="shared" si="1"/>
        <v>2221623.15</v>
      </c>
      <c r="J31" s="238">
        <f>'Revenue Subtotal by LEA'!AZ64</f>
        <v>0</v>
      </c>
      <c r="K31" s="238">
        <f t="shared" si="10"/>
        <v>0</v>
      </c>
      <c r="L31" s="238">
        <f>'Revenue Subtotal by LEA'!AY64</f>
        <v>6431</v>
      </c>
      <c r="M31" s="238">
        <f t="shared" si="8"/>
        <v>6431</v>
      </c>
      <c r="N31" s="392">
        <f t="shared" si="9"/>
        <v>2391775.7199999997</v>
      </c>
    </row>
    <row r="32" spans="1:14">
      <c r="A32" s="390" t="str">
        <f>'17-18 Proportionality Table 5'!A31</f>
        <v>Central</v>
      </c>
      <c r="B32" s="238">
        <f>'Revenue Subtotal by LEA'!F65</f>
        <v>411646.76</v>
      </c>
      <c r="C32" s="238">
        <f>'Revenue Subtotal by LEA'!AB65</f>
        <v>2028714.3700000006</v>
      </c>
      <c r="D32" s="238">
        <f t="shared" si="0"/>
        <v>2440361.1300000008</v>
      </c>
      <c r="E32" s="238">
        <f>'Revenue Subtotal by LEA'!AC65</f>
        <v>27770895.68</v>
      </c>
      <c r="F32" s="695">
        <v>0</v>
      </c>
      <c r="G32" s="238">
        <v>0</v>
      </c>
      <c r="H32" s="238">
        <f>'Revenue Subtotal by LEA'!AS65</f>
        <v>2916864.62</v>
      </c>
      <c r="I32" s="238">
        <f t="shared" si="1"/>
        <v>30687760.300000001</v>
      </c>
      <c r="J32" s="238">
        <f>'DISTRICT 17-18 ImpactAid'!G42</f>
        <v>22844050.210000001</v>
      </c>
      <c r="K32" s="238">
        <f>'DISTRICT 17-18 ImpactAid'!I42</f>
        <v>17133037.657499999</v>
      </c>
      <c r="L32" s="238">
        <f>'Revenue Subtotal by LEA'!AY65</f>
        <v>295466.41000000003</v>
      </c>
      <c r="M32" s="238">
        <f t="shared" si="8"/>
        <v>17428504.067499999</v>
      </c>
      <c r="N32" s="392">
        <f t="shared" si="9"/>
        <v>50556625.497500002</v>
      </c>
    </row>
    <row r="33" spans="1:14">
      <c r="A33" s="390" t="str">
        <f>'17-18 Proportionality Table 5'!A32</f>
        <v>Cesar Chavez Community School **</v>
      </c>
      <c r="B33" s="238">
        <f>'Revenue Subtotal by LEA'!F66</f>
        <v>0</v>
      </c>
      <c r="C33" s="238">
        <f>'Revenue Subtotal by LEA'!AB66</f>
        <v>74827.25</v>
      </c>
      <c r="D33" s="238">
        <f t="shared" si="0"/>
        <v>74827.25</v>
      </c>
      <c r="E33" s="238">
        <f>'Revenue Subtotal by LEA'!AC66</f>
        <v>2053606.84</v>
      </c>
      <c r="F33" s="695">
        <v>0</v>
      </c>
      <c r="G33" s="238">
        <v>0</v>
      </c>
      <c r="H33" s="238">
        <f>'Revenue Subtotal by LEA'!AS66</f>
        <v>1296.0899999999999</v>
      </c>
      <c r="I33" s="238">
        <f t="shared" si="1"/>
        <v>2054902.9300000002</v>
      </c>
      <c r="J33" s="238">
        <f>'Revenue Subtotal by LEA'!AZ66</f>
        <v>0</v>
      </c>
      <c r="K33" s="238">
        <f t="shared" ref="K33:K37" si="11">IF(J33="0","$0",J33*0.75)</f>
        <v>0</v>
      </c>
      <c r="L33" s="238">
        <f>'Revenue Subtotal by LEA'!AY66</f>
        <v>0</v>
      </c>
      <c r="M33" s="238">
        <f t="shared" si="8"/>
        <v>0</v>
      </c>
      <c r="N33" s="392">
        <f t="shared" si="9"/>
        <v>2129730.1800000002</v>
      </c>
    </row>
    <row r="34" spans="1:14">
      <c r="A34" s="390" t="str">
        <f>'17-18 Proportionality Table 5'!A33</f>
        <v>Chama Valley</v>
      </c>
      <c r="B34" s="238">
        <f>'Revenue Subtotal by LEA'!F67</f>
        <v>46943.09</v>
      </c>
      <c r="C34" s="238">
        <f>'Revenue Subtotal by LEA'!AB67</f>
        <v>317758.54999999993</v>
      </c>
      <c r="D34" s="238">
        <f>B34+C34</f>
        <v>364701.6399999999</v>
      </c>
      <c r="E34" s="238">
        <f>'Revenue Subtotal by LEA'!AC67</f>
        <v>4139166.74</v>
      </c>
      <c r="F34" s="695">
        <v>0</v>
      </c>
      <c r="G34" s="238">
        <v>111121.20000000001</v>
      </c>
      <c r="H34" s="238">
        <f>'Revenue Subtotal by LEA'!AS67</f>
        <v>919149.65</v>
      </c>
      <c r="I34" s="238">
        <f t="shared" si="1"/>
        <v>5169437.5900000008</v>
      </c>
      <c r="J34" s="238">
        <f>'Revenue Subtotal by LEA'!AZ67</f>
        <v>0</v>
      </c>
      <c r="K34" s="238">
        <f t="shared" si="11"/>
        <v>0</v>
      </c>
      <c r="L34" s="238">
        <f>'Revenue Subtotal by LEA'!AY67</f>
        <v>64512.159999999996</v>
      </c>
      <c r="M34" s="238">
        <f t="shared" si="8"/>
        <v>64512.159999999996</v>
      </c>
      <c r="N34" s="392">
        <f t="shared" si="9"/>
        <v>5598651.3900000006</v>
      </c>
    </row>
    <row r="35" spans="1:14">
      <c r="A35" s="390" t="str">
        <f>'17-18 Proportionality Table 5'!A34</f>
        <v>Cimarron *</v>
      </c>
      <c r="B35" s="238">
        <f>'Revenue Subtotal by LEA'!F70</f>
        <v>176470.38</v>
      </c>
      <c r="C35" s="238">
        <f>'Revenue Subtotal by LEA'!AB70</f>
        <v>1073962.1399999999</v>
      </c>
      <c r="D35" s="238">
        <f t="shared" si="0"/>
        <v>1250432.52</v>
      </c>
      <c r="E35" s="238">
        <f>'Revenue Subtotal by LEA'!AC70</f>
        <v>4681309.29</v>
      </c>
      <c r="F35" s="695">
        <v>0</v>
      </c>
      <c r="G35" s="238">
        <v>0</v>
      </c>
      <c r="H35" s="238">
        <f>'Revenue Subtotal by LEA'!AS70</f>
        <v>1027946.99</v>
      </c>
      <c r="I35" s="238">
        <f t="shared" si="1"/>
        <v>5709256.2800000003</v>
      </c>
      <c r="J35" s="238">
        <f>'Revenue Subtotal by LEA'!AZ70</f>
        <v>0</v>
      </c>
      <c r="K35" s="238">
        <f t="shared" si="11"/>
        <v>0</v>
      </c>
      <c r="L35" s="238">
        <f>'Revenue Subtotal by LEA'!AY70</f>
        <v>9318.76</v>
      </c>
      <c r="M35" s="238">
        <f t="shared" si="8"/>
        <v>9318.76</v>
      </c>
      <c r="N35" s="392">
        <f t="shared" si="9"/>
        <v>6969007.5600000005</v>
      </c>
    </row>
    <row r="36" spans="1:14">
      <c r="A36" s="390" t="str">
        <f>'17-18 Proportionality Table 5'!A35</f>
        <v>Clayton</v>
      </c>
      <c r="B36" s="238">
        <f>'Revenue Subtotal by LEA'!F71</f>
        <v>72243.5</v>
      </c>
      <c r="C36" s="238">
        <f>'Revenue Subtotal by LEA'!AB71</f>
        <v>363536.50000000006</v>
      </c>
      <c r="D36" s="238">
        <f t="shared" si="0"/>
        <v>435780.00000000006</v>
      </c>
      <c r="E36" s="238">
        <f>'Revenue Subtotal by LEA'!AC71</f>
        <v>4644489.3099999996</v>
      </c>
      <c r="F36" s="695">
        <v>196931.46000000002</v>
      </c>
      <c r="G36" s="238">
        <v>0</v>
      </c>
      <c r="H36" s="238">
        <f>'Revenue Subtotal by LEA'!AS71</f>
        <v>634507.5</v>
      </c>
      <c r="I36" s="238">
        <f t="shared" si="1"/>
        <v>5475928.2699999996</v>
      </c>
      <c r="J36" s="238">
        <f>'Revenue Subtotal by LEA'!AZ71</f>
        <v>0</v>
      </c>
      <c r="K36" s="238">
        <f t="shared" si="11"/>
        <v>0</v>
      </c>
      <c r="L36" s="238">
        <f>'Revenue Subtotal by LEA'!AY71</f>
        <v>0</v>
      </c>
      <c r="M36" s="238">
        <f t="shared" si="8"/>
        <v>0</v>
      </c>
      <c r="N36" s="392">
        <f t="shared" si="9"/>
        <v>5911708.2699999996</v>
      </c>
    </row>
    <row r="37" spans="1:14">
      <c r="A37" s="390" t="str">
        <f>'17-18 Proportionality Table 5'!A36</f>
        <v>Cloudcroft</v>
      </c>
      <c r="B37" s="238">
        <f>'Revenue Subtotal by LEA'!F72</f>
        <v>51833.66</v>
      </c>
      <c r="C37" s="238">
        <f>'Revenue Subtotal by LEA'!AB72</f>
        <v>392288.14</v>
      </c>
      <c r="D37" s="238">
        <f t="shared" si="0"/>
        <v>444121.80000000005</v>
      </c>
      <c r="E37" s="238">
        <f>'Revenue Subtotal by LEA'!AC72</f>
        <v>3957993.09</v>
      </c>
      <c r="F37" s="695">
        <v>0</v>
      </c>
      <c r="G37" s="238">
        <v>0</v>
      </c>
      <c r="H37" s="238">
        <f>'Revenue Subtotal by LEA'!AS72</f>
        <v>300354.94</v>
      </c>
      <c r="I37" s="238">
        <f t="shared" si="1"/>
        <v>4258348.03</v>
      </c>
      <c r="J37" s="238">
        <f>'Revenue Subtotal by LEA'!AZ72</f>
        <v>0</v>
      </c>
      <c r="K37" s="238">
        <f t="shared" si="11"/>
        <v>0</v>
      </c>
      <c r="L37" s="238">
        <f>'Revenue Subtotal by LEA'!AY72</f>
        <v>12937.77</v>
      </c>
      <c r="M37" s="238">
        <f t="shared" si="8"/>
        <v>12937.77</v>
      </c>
      <c r="N37" s="392">
        <f t="shared" si="9"/>
        <v>4715407.5999999996</v>
      </c>
    </row>
    <row r="38" spans="1:14">
      <c r="A38" s="390" t="str">
        <f>'17-18 Proportionality Table 5'!A37</f>
        <v>Clovis</v>
      </c>
      <c r="B38" s="238">
        <f>'Revenue Subtotal by LEA'!F73</f>
        <v>392916.56</v>
      </c>
      <c r="C38" s="238">
        <f>'Revenue Subtotal by LEA'!AB73</f>
        <v>2075844.48</v>
      </c>
      <c r="D38" s="238">
        <f t="shared" si="0"/>
        <v>2468761.04</v>
      </c>
      <c r="E38" s="238">
        <f>'Revenue Subtotal by LEA'!AC73</f>
        <v>58348865.880000003</v>
      </c>
      <c r="F38" s="695">
        <v>0</v>
      </c>
      <c r="G38" s="238">
        <v>0</v>
      </c>
      <c r="H38" s="238">
        <f>'Revenue Subtotal by LEA'!AS73</f>
        <v>2915385.82</v>
      </c>
      <c r="I38" s="238">
        <f t="shared" si="1"/>
        <v>61264251.700000003</v>
      </c>
      <c r="J38" s="238">
        <f>'DISTRICT 17-18 ImpactAid'!G49</f>
        <v>226514.76</v>
      </c>
      <c r="K38" s="238">
        <f>'DISTRICT 17-18 ImpactAid'!I49</f>
        <v>169886.07</v>
      </c>
      <c r="L38" s="238">
        <f>'Revenue Subtotal by LEA'!AY73</f>
        <v>112945.77</v>
      </c>
      <c r="M38" s="238">
        <f t="shared" si="8"/>
        <v>282831.84000000003</v>
      </c>
      <c r="N38" s="392">
        <f t="shared" si="9"/>
        <v>64015844.580000006</v>
      </c>
    </row>
    <row r="39" spans="1:14">
      <c r="A39" s="390" t="str">
        <f>'17-18 Proportionality Table 5'!A38</f>
        <v>Cobre</v>
      </c>
      <c r="B39" s="238">
        <f>'Revenue Subtotal by LEA'!F74</f>
        <v>95991.53</v>
      </c>
      <c r="C39" s="238">
        <f>'Revenue Subtotal by LEA'!AB74</f>
        <v>608693.35999999987</v>
      </c>
      <c r="D39" s="238">
        <f t="shared" si="0"/>
        <v>704684.8899999999</v>
      </c>
      <c r="E39" s="238">
        <f>'Revenue Subtotal by LEA'!AC74</f>
        <v>11922555.65</v>
      </c>
      <c r="F39" s="695">
        <v>409028.90600000008</v>
      </c>
      <c r="G39" s="238">
        <v>309904.68</v>
      </c>
      <c r="H39" s="238">
        <f>'Revenue Subtotal by LEA'!AS74</f>
        <v>1757479.23</v>
      </c>
      <c r="I39" s="238">
        <f t="shared" si="1"/>
        <v>14398968.466</v>
      </c>
      <c r="J39" s="238">
        <f>'Revenue Subtotal by LEA'!AZ74</f>
        <v>0</v>
      </c>
      <c r="K39" s="238">
        <f t="shared" ref="K39:K42" si="12">IF(J39="0","$0",J39*0.75)</f>
        <v>0</v>
      </c>
      <c r="L39" s="238">
        <f>'Revenue Subtotal by LEA'!AY74</f>
        <v>126766.85</v>
      </c>
      <c r="M39" s="238">
        <f t="shared" si="8"/>
        <v>126766.85</v>
      </c>
      <c r="N39" s="392">
        <f t="shared" si="9"/>
        <v>15230420.206</v>
      </c>
    </row>
    <row r="40" spans="1:14">
      <c r="A40" s="390" t="str">
        <f>'17-18 Proportionality Table 5'!A39</f>
        <v>Coral Community Charter **</v>
      </c>
      <c r="B40" s="238">
        <f>'Revenue Subtotal by LEA'!F75</f>
        <v>0</v>
      </c>
      <c r="C40" s="238">
        <f>'Revenue Subtotal by LEA'!AB75</f>
        <v>71638.759999999995</v>
      </c>
      <c r="D40" s="238">
        <f t="shared" si="0"/>
        <v>71638.759999999995</v>
      </c>
      <c r="E40" s="238">
        <f>'Revenue Subtotal by LEA'!AC75</f>
        <v>1270873.92</v>
      </c>
      <c r="F40" s="695">
        <v>114310.79000000001</v>
      </c>
      <c r="G40" s="238">
        <v>123468.00000000001</v>
      </c>
      <c r="H40" s="238">
        <f>'Revenue Subtotal by LEA'!AS75</f>
        <v>342288.66</v>
      </c>
      <c r="I40" s="238">
        <f t="shared" si="1"/>
        <v>1850941.3699999999</v>
      </c>
      <c r="J40" s="238">
        <f>'Revenue Subtotal by LEA'!AZ75</f>
        <v>0</v>
      </c>
      <c r="K40" s="238">
        <f t="shared" si="12"/>
        <v>0</v>
      </c>
      <c r="L40" s="238">
        <f>'Revenue Subtotal by LEA'!AY75</f>
        <v>0</v>
      </c>
      <c r="M40" s="238">
        <f t="shared" si="8"/>
        <v>0</v>
      </c>
      <c r="N40" s="392">
        <f t="shared" si="9"/>
        <v>1922580.13</v>
      </c>
    </row>
    <row r="41" spans="1:14">
      <c r="A41" s="390" t="str">
        <f>'17-18 Proportionality Table 5'!A40</f>
        <v>Corona</v>
      </c>
      <c r="B41" s="238">
        <f>'Revenue Subtotal by LEA'!F76</f>
        <v>31511.279999999999</v>
      </c>
      <c r="C41" s="238">
        <f>'Revenue Subtotal by LEA'!AB76</f>
        <v>130734.09000000001</v>
      </c>
      <c r="D41" s="238">
        <f t="shared" si="0"/>
        <v>162245.37</v>
      </c>
      <c r="E41" s="238">
        <f>'Revenue Subtotal by LEA'!AC76</f>
        <v>1466533.91</v>
      </c>
      <c r="F41" s="695">
        <v>0</v>
      </c>
      <c r="G41" s="238">
        <v>0</v>
      </c>
      <c r="H41" s="238">
        <f>'Revenue Subtotal by LEA'!AS76</f>
        <v>566449.6</v>
      </c>
      <c r="I41" s="238">
        <f t="shared" si="1"/>
        <v>2032983.5099999998</v>
      </c>
      <c r="J41" s="238">
        <f>'Revenue Subtotal by LEA'!AZ76</f>
        <v>0</v>
      </c>
      <c r="K41" s="238">
        <f t="shared" si="12"/>
        <v>0</v>
      </c>
      <c r="L41" s="238">
        <f>'Revenue Subtotal by LEA'!AY76</f>
        <v>2941.14</v>
      </c>
      <c r="M41" s="238">
        <f t="shared" si="8"/>
        <v>2941.14</v>
      </c>
      <c r="N41" s="392">
        <f t="shared" si="9"/>
        <v>2198170.02</v>
      </c>
    </row>
    <row r="42" spans="1:14">
      <c r="A42" s="390" t="str">
        <f>'17-18 Proportionality Table 5'!A41</f>
        <v>Cottonwood Classical Preparatory School **</v>
      </c>
      <c r="B42" s="238">
        <f>'Revenue Subtotal by LEA'!F77</f>
        <v>0</v>
      </c>
      <c r="C42" s="238">
        <f>'Revenue Subtotal by LEA'!AB77</f>
        <v>263158.24</v>
      </c>
      <c r="D42" s="238">
        <f t="shared" si="0"/>
        <v>263158.24</v>
      </c>
      <c r="E42" s="238">
        <f>'Revenue Subtotal by LEA'!AC77</f>
        <v>4691616.87</v>
      </c>
      <c r="F42" s="695">
        <v>0</v>
      </c>
      <c r="G42" s="238">
        <v>0</v>
      </c>
      <c r="H42" s="238">
        <f>'Revenue Subtotal by LEA'!AS77</f>
        <v>332813.07</v>
      </c>
      <c r="I42" s="238">
        <f t="shared" si="1"/>
        <v>5024429.9400000004</v>
      </c>
      <c r="J42" s="238">
        <f>'Revenue Subtotal by LEA'!AZ77</f>
        <v>0</v>
      </c>
      <c r="K42" s="238">
        <f t="shared" si="12"/>
        <v>0</v>
      </c>
      <c r="L42" s="238">
        <f>'Revenue Subtotal by LEA'!AY77</f>
        <v>0</v>
      </c>
      <c r="M42" s="238">
        <f t="shared" si="8"/>
        <v>0</v>
      </c>
      <c r="N42" s="392">
        <f t="shared" si="9"/>
        <v>5287588.1800000006</v>
      </c>
    </row>
    <row r="43" spans="1:14">
      <c r="A43" s="390" t="str">
        <f>'17-18 Proportionality Table 5'!A42</f>
        <v>Cuba</v>
      </c>
      <c r="B43" s="238">
        <f>'Revenue Subtotal by LEA'!F78</f>
        <v>61872.36</v>
      </c>
      <c r="C43" s="238">
        <f>'Revenue Subtotal by LEA'!AB78</f>
        <v>321470.36</v>
      </c>
      <c r="D43" s="238">
        <f t="shared" si="0"/>
        <v>383342.72</v>
      </c>
      <c r="E43" s="238">
        <f>'Revenue Subtotal by LEA'!AC78</f>
        <v>5361457.5999999996</v>
      </c>
      <c r="F43" s="695">
        <v>97333.94</v>
      </c>
      <c r="G43" s="238">
        <v>92601.000000000015</v>
      </c>
      <c r="H43" s="238">
        <f>'Revenue Subtotal by LEA'!AS78</f>
        <v>673890.3</v>
      </c>
      <c r="I43" s="238">
        <f t="shared" si="1"/>
        <v>6225282.8399999999</v>
      </c>
      <c r="J43" s="238">
        <f>'DISTRICT 17-18 ImpactAid'!G56</f>
        <v>1090718.8</v>
      </c>
      <c r="K43" s="238">
        <f>'DISTRICT 17-18 ImpactAid'!I56</f>
        <v>818039.1</v>
      </c>
      <c r="L43" s="238">
        <f>'Revenue Subtotal by LEA'!AY78</f>
        <v>49775.27</v>
      </c>
      <c r="M43" s="238">
        <f t="shared" si="8"/>
        <v>867814.37</v>
      </c>
      <c r="N43" s="392">
        <f t="shared" si="9"/>
        <v>7476439.9299999997</v>
      </c>
    </row>
    <row r="44" spans="1:14">
      <c r="A44" s="390" t="str">
        <f>'17-18 Proportionality Table 5'!A43</f>
        <v>DEAP **</v>
      </c>
      <c r="B44" s="238">
        <f>'Revenue Subtotal by LEA'!F79</f>
        <v>0</v>
      </c>
      <c r="C44" s="238">
        <f>'Revenue Subtotal by LEA'!AB79</f>
        <v>5791.6399999999994</v>
      </c>
      <c r="D44" s="238">
        <f t="shared" si="0"/>
        <v>5791.6399999999994</v>
      </c>
      <c r="E44" s="238">
        <f>'Revenue Subtotal by LEA'!AC79</f>
        <v>272286.32</v>
      </c>
      <c r="F44" s="695">
        <v>0</v>
      </c>
      <c r="G44" s="238">
        <v>0</v>
      </c>
      <c r="H44" s="238">
        <f>'Revenue Subtotal by LEA'!AS79</f>
        <v>0</v>
      </c>
      <c r="I44" s="238">
        <f t="shared" si="1"/>
        <v>272286.32</v>
      </c>
      <c r="J44" s="238">
        <f>'Revenue Subtotal by LEA'!AZ79</f>
        <v>0</v>
      </c>
      <c r="K44" s="238">
        <f t="shared" ref="K44:K49" si="13">IF(J44="0","$0",J44*0.75)</f>
        <v>0</v>
      </c>
      <c r="L44" s="238">
        <f>'Revenue Subtotal by LEA'!AY79</f>
        <v>0</v>
      </c>
      <c r="M44" s="238">
        <f t="shared" si="8"/>
        <v>0</v>
      </c>
      <c r="N44" s="392">
        <f t="shared" si="9"/>
        <v>278077.96000000002</v>
      </c>
    </row>
    <row r="45" spans="1:14">
      <c r="A45" s="390" t="str">
        <f>'17-18 Proportionality Table 5'!A44</f>
        <v>Deming *</v>
      </c>
      <c r="B45" s="238">
        <f>'Revenue Subtotal by LEA'!F82</f>
        <v>289772.32</v>
      </c>
      <c r="C45" s="238">
        <f>'Revenue Subtotal by LEA'!AB82</f>
        <v>1506871.02</v>
      </c>
      <c r="D45" s="238">
        <f t="shared" si="0"/>
        <v>1796643.34</v>
      </c>
      <c r="E45" s="238">
        <f>'Revenue Subtotal by LEA'!AC82</f>
        <v>40258042.840000004</v>
      </c>
      <c r="F45" s="695">
        <v>2031563.0500000003</v>
      </c>
      <c r="G45" s="238">
        <v>2807662.3200000003</v>
      </c>
      <c r="H45" s="238">
        <f>'Revenue Subtotal by LEA'!AS82</f>
        <v>2772820.02</v>
      </c>
      <c r="I45" s="238">
        <f t="shared" si="1"/>
        <v>47870088.230000004</v>
      </c>
      <c r="J45" s="238">
        <f>'Revenue Subtotal by LEA'!AZ82</f>
        <v>0</v>
      </c>
      <c r="K45" s="238">
        <f t="shared" si="13"/>
        <v>0</v>
      </c>
      <c r="L45" s="238">
        <f>'Revenue Subtotal by LEA'!AY82</f>
        <v>265951.15999999997</v>
      </c>
      <c r="M45" s="238">
        <f t="shared" si="8"/>
        <v>265951.15999999997</v>
      </c>
      <c r="N45" s="392">
        <f t="shared" si="9"/>
        <v>49932682.730000004</v>
      </c>
    </row>
    <row r="46" spans="1:14">
      <c r="A46" s="390" t="str">
        <f>'17-18 Proportionality Table 5'!A45</f>
        <v>Des Moines</v>
      </c>
      <c r="B46" s="238">
        <f>'Revenue Subtotal by LEA'!F83</f>
        <v>15962.36</v>
      </c>
      <c r="C46" s="238">
        <f>'Revenue Subtotal by LEA'!AB83</f>
        <v>75927.33</v>
      </c>
      <c r="D46" s="238">
        <f t="shared" si="0"/>
        <v>91889.69</v>
      </c>
      <c r="E46" s="238">
        <f>'Revenue Subtotal by LEA'!AC83</f>
        <v>1535343.46</v>
      </c>
      <c r="F46" s="695">
        <v>0</v>
      </c>
      <c r="G46" s="238">
        <v>0</v>
      </c>
      <c r="H46" s="238">
        <f>'Revenue Subtotal by LEA'!AS83</f>
        <v>483961.57999999996</v>
      </c>
      <c r="I46" s="238">
        <f t="shared" si="1"/>
        <v>2019305.04</v>
      </c>
      <c r="J46" s="238">
        <f>'Revenue Subtotal by LEA'!AZ83</f>
        <v>0</v>
      </c>
      <c r="K46" s="238">
        <f t="shared" si="13"/>
        <v>0</v>
      </c>
      <c r="L46" s="238">
        <f>'Revenue Subtotal by LEA'!AY83</f>
        <v>0</v>
      </c>
      <c r="M46" s="238">
        <f t="shared" si="8"/>
        <v>0</v>
      </c>
      <c r="N46" s="392">
        <f t="shared" si="9"/>
        <v>2111194.73</v>
      </c>
    </row>
    <row r="47" spans="1:14">
      <c r="A47" s="390" t="str">
        <f>'17-18 Proportionality Table 5'!A46</f>
        <v>Dexter</v>
      </c>
      <c r="B47" s="238">
        <f>'Revenue Subtotal by LEA'!F84</f>
        <v>29606.79</v>
      </c>
      <c r="C47" s="238">
        <f>'Revenue Subtotal by LEA'!AB84</f>
        <v>271708.28999999998</v>
      </c>
      <c r="D47" s="238">
        <f t="shared" si="0"/>
        <v>301315.07999999996</v>
      </c>
      <c r="E47" s="238">
        <f>'Revenue Subtotal by LEA'!AC84</f>
        <v>8317856.1799999997</v>
      </c>
      <c r="F47" s="695">
        <v>0</v>
      </c>
      <c r="G47" s="238">
        <v>172855.2</v>
      </c>
      <c r="H47" s="238">
        <f>'Revenue Subtotal by LEA'!AS84</f>
        <v>654555.68999999994</v>
      </c>
      <c r="I47" s="238">
        <f t="shared" si="1"/>
        <v>9145267.0699999984</v>
      </c>
      <c r="J47" s="238">
        <f>'Revenue Subtotal by LEA'!AZ84</f>
        <v>0</v>
      </c>
      <c r="K47" s="238">
        <f t="shared" si="13"/>
        <v>0</v>
      </c>
      <c r="L47" s="238">
        <f>'Revenue Subtotal by LEA'!AY84</f>
        <v>6053.67</v>
      </c>
      <c r="M47" s="238">
        <f t="shared" si="8"/>
        <v>6053.67</v>
      </c>
      <c r="N47" s="392">
        <f t="shared" si="9"/>
        <v>9452635.8199999984</v>
      </c>
    </row>
    <row r="48" spans="1:14">
      <c r="A48" s="390" t="str">
        <f>'17-18 Proportionality Table 5'!A47</f>
        <v>Dora</v>
      </c>
      <c r="B48" s="238">
        <f>'Revenue Subtotal by LEA'!F85</f>
        <v>14188.220000000001</v>
      </c>
      <c r="C48" s="238">
        <f>'Revenue Subtotal by LEA'!AB85</f>
        <v>89973.67</v>
      </c>
      <c r="D48" s="238">
        <f t="shared" si="0"/>
        <v>104161.89</v>
      </c>
      <c r="E48" s="238">
        <f>'Revenue Subtotal by LEA'!AC85</f>
        <v>2616059.84</v>
      </c>
      <c r="F48" s="695">
        <v>0</v>
      </c>
      <c r="G48" s="238">
        <v>0</v>
      </c>
      <c r="H48" s="238">
        <f>'Revenue Subtotal by LEA'!AS85</f>
        <v>546285.82000000007</v>
      </c>
      <c r="I48" s="238">
        <f t="shared" si="1"/>
        <v>3162345.66</v>
      </c>
      <c r="J48" s="238">
        <f>'Revenue Subtotal by LEA'!AZ85</f>
        <v>0</v>
      </c>
      <c r="K48" s="238">
        <f t="shared" si="13"/>
        <v>0</v>
      </c>
      <c r="L48" s="238">
        <f>'Revenue Subtotal by LEA'!AY85</f>
        <v>0</v>
      </c>
      <c r="M48" s="238">
        <f t="shared" si="8"/>
        <v>0</v>
      </c>
      <c r="N48" s="392">
        <f t="shared" si="9"/>
        <v>3266507.5500000003</v>
      </c>
    </row>
    <row r="49" spans="1:14">
      <c r="A49" s="390" t="str">
        <f>'17-18 Proportionality Table 5'!A48</f>
        <v>Dream Dine' **</v>
      </c>
      <c r="B49" s="238">
        <f>'Revenue Subtotal by LEA'!F86</f>
        <v>0</v>
      </c>
      <c r="C49" s="238">
        <f>'Revenue Subtotal by LEA'!AB86</f>
        <v>18011.740000000005</v>
      </c>
      <c r="D49" s="238">
        <f>B49+C49</f>
        <v>18011.740000000005</v>
      </c>
      <c r="E49" s="238">
        <f>'Revenue Subtotal by LEA'!AC86</f>
        <v>307162.76</v>
      </c>
      <c r="F49" s="695">
        <v>0</v>
      </c>
      <c r="G49" s="238">
        <v>0</v>
      </c>
      <c r="H49" s="238">
        <f>'Revenue Subtotal by LEA'!AS86</f>
        <v>20957.04</v>
      </c>
      <c r="I49" s="238">
        <f t="shared" si="1"/>
        <v>328119.8</v>
      </c>
      <c r="J49" s="238">
        <f>'Revenue Subtotal by LEA'!AZ86</f>
        <v>0</v>
      </c>
      <c r="K49" s="238">
        <f t="shared" si="13"/>
        <v>0</v>
      </c>
      <c r="L49" s="238">
        <f>'Revenue Subtotal by LEA'!AY86</f>
        <v>0</v>
      </c>
      <c r="M49" s="238">
        <f t="shared" si="8"/>
        <v>0</v>
      </c>
      <c r="N49" s="392">
        <f t="shared" si="9"/>
        <v>346131.54</v>
      </c>
    </row>
    <row r="50" spans="1:14">
      <c r="A50" s="390" t="str">
        <f>'17-18 Proportionality Table 5'!A49</f>
        <v>Dulce</v>
      </c>
      <c r="B50" s="238">
        <f>'Revenue Subtotal by LEA'!F87</f>
        <v>156758.87</v>
      </c>
      <c r="C50" s="238">
        <f>'Revenue Subtotal by LEA'!AB87</f>
        <v>657112.18999999994</v>
      </c>
      <c r="D50" s="238">
        <f t="shared" si="0"/>
        <v>813871.05999999994</v>
      </c>
      <c r="E50" s="238">
        <f>'Revenue Subtotal by LEA'!AC87</f>
        <v>3494962.96</v>
      </c>
      <c r="F50" s="695">
        <v>0</v>
      </c>
      <c r="G50" s="238">
        <v>117294.6</v>
      </c>
      <c r="H50" s="238">
        <f>'Revenue Subtotal by LEA'!AS87</f>
        <v>208316.66999999998</v>
      </c>
      <c r="I50" s="238">
        <f t="shared" si="1"/>
        <v>3820574.23</v>
      </c>
      <c r="J50" s="238">
        <f>'DISTRICT 17-18 ImpactAid'!G62</f>
        <v>3444487.48</v>
      </c>
      <c r="K50" s="238">
        <f>'DISTRICT 17-18 ImpactAid'!I62</f>
        <v>2583365.6100000003</v>
      </c>
      <c r="L50" s="238">
        <f>'Revenue Subtotal by LEA'!AY87</f>
        <v>106072.6</v>
      </c>
      <c r="M50" s="238">
        <f t="shared" si="8"/>
        <v>2689438.2100000004</v>
      </c>
      <c r="N50" s="392">
        <f t="shared" si="9"/>
        <v>7323883.5</v>
      </c>
    </row>
    <row r="51" spans="1:14">
      <c r="A51" s="390" t="str">
        <f>'17-18 Proportionality Table 5'!A50</f>
        <v>Elida</v>
      </c>
      <c r="B51" s="238">
        <f>'Revenue Subtotal by LEA'!F88</f>
        <v>11627.5</v>
      </c>
      <c r="C51" s="238">
        <f>'Revenue Subtotal by LEA'!AB88</f>
        <v>71253.200000000012</v>
      </c>
      <c r="D51" s="238">
        <f t="shared" si="0"/>
        <v>82880.700000000012</v>
      </c>
      <c r="E51" s="238">
        <f>'Revenue Subtotal by LEA'!AC88</f>
        <v>1834168.18</v>
      </c>
      <c r="F51" s="695">
        <v>0</v>
      </c>
      <c r="G51" s="238">
        <v>0</v>
      </c>
      <c r="H51" s="238">
        <f>'Revenue Subtotal by LEA'!AS88</f>
        <v>654643.03</v>
      </c>
      <c r="I51" s="238">
        <f t="shared" si="1"/>
        <v>2488811.21</v>
      </c>
      <c r="J51" s="238">
        <f>'Revenue Subtotal by LEA'!AZ88</f>
        <v>0</v>
      </c>
      <c r="K51" s="238">
        <f t="shared" ref="K51" si="14">IF(J51="0","$0",J51*0.75)</f>
        <v>0</v>
      </c>
      <c r="L51" s="238">
        <f>'Revenue Subtotal by LEA'!AY88</f>
        <v>0</v>
      </c>
      <c r="M51" s="238">
        <f t="shared" si="8"/>
        <v>0</v>
      </c>
      <c r="N51" s="392">
        <f t="shared" si="9"/>
        <v>2571691.91</v>
      </c>
    </row>
    <row r="52" spans="1:14">
      <c r="A52" s="390" t="str">
        <f>'17-18 Proportionality Table 5'!A51</f>
        <v>Espanola</v>
      </c>
      <c r="B52" s="238">
        <f>'Revenue Subtotal by LEA'!F89</f>
        <v>111704.47</v>
      </c>
      <c r="C52" s="238">
        <f>'Revenue Subtotal by LEA'!AB89</f>
        <v>456369.47</v>
      </c>
      <c r="D52" s="238">
        <f t="shared" si="0"/>
        <v>568073.93999999994</v>
      </c>
      <c r="E52" s="238">
        <f>'Revenue Subtotal by LEA'!AC89</f>
        <v>29265246.690000001</v>
      </c>
      <c r="F52" s="695">
        <v>1522483.9080000001</v>
      </c>
      <c r="G52" s="238">
        <v>0</v>
      </c>
      <c r="H52" s="238">
        <f>'Revenue Subtotal by LEA'!AS89</f>
        <v>2641035.12</v>
      </c>
      <c r="I52" s="238">
        <f t="shared" si="1"/>
        <v>33428765.718000002</v>
      </c>
      <c r="J52" s="238">
        <f>'DISTRICT 17-18 ImpactAid'!G77</f>
        <v>101268.55</v>
      </c>
      <c r="K52" s="238">
        <f>'DISTRICT 17-18 ImpactAid'!I77</f>
        <v>75951.412500000006</v>
      </c>
      <c r="L52" s="238">
        <f>'Revenue Subtotal by LEA'!AY89</f>
        <v>549290.69999999995</v>
      </c>
      <c r="M52" s="238">
        <f t="shared" si="8"/>
        <v>625242.11249999993</v>
      </c>
      <c r="N52" s="392">
        <f t="shared" si="9"/>
        <v>34622081.770499997</v>
      </c>
    </row>
    <row r="53" spans="1:14">
      <c r="A53" s="390" t="str">
        <f>'17-18 Proportionality Table 5'!A52</f>
        <v>Estancia</v>
      </c>
      <c r="B53" s="238">
        <f>'Revenue Subtotal by LEA'!F90</f>
        <v>41221.08</v>
      </c>
      <c r="C53" s="238">
        <f>'Revenue Subtotal by LEA'!AB90</f>
        <v>236397.75000000003</v>
      </c>
      <c r="D53" s="238">
        <f t="shared" si="0"/>
        <v>277618.83</v>
      </c>
      <c r="E53" s="238">
        <f>'Revenue Subtotal by LEA'!AC90</f>
        <v>6348528.2199999997</v>
      </c>
      <c r="F53" s="695">
        <v>0</v>
      </c>
      <c r="G53" s="238">
        <v>0</v>
      </c>
      <c r="H53" s="238">
        <f>'Revenue Subtotal by LEA'!AS90</f>
        <v>932789.67999999993</v>
      </c>
      <c r="I53" s="238">
        <f t="shared" si="1"/>
        <v>7281317.8999999994</v>
      </c>
      <c r="J53" s="238">
        <f>'Revenue Subtotal by LEA'!AZ90</f>
        <v>0</v>
      </c>
      <c r="K53" s="238">
        <f t="shared" ref="K53:K60" si="15">IF(J53="0","$0",J53*0.75)</f>
        <v>0</v>
      </c>
      <c r="L53" s="238">
        <f>'Revenue Subtotal by LEA'!AY90</f>
        <v>18512.48</v>
      </c>
      <c r="M53" s="238">
        <f t="shared" si="8"/>
        <v>18512.48</v>
      </c>
      <c r="N53" s="392">
        <f t="shared" si="9"/>
        <v>7577449.21</v>
      </c>
    </row>
    <row r="54" spans="1:14">
      <c r="A54" s="390" t="str">
        <f>'17-18 Proportionality Table 5'!A53</f>
        <v>Estancia Valley Classical Academy **</v>
      </c>
      <c r="B54" s="238">
        <f>'Revenue Subtotal by LEA'!F91</f>
        <v>0</v>
      </c>
      <c r="C54" s="238">
        <f>'Revenue Subtotal by LEA'!AB91</f>
        <v>184134.38</v>
      </c>
      <c r="D54" s="238">
        <f t="shared" si="0"/>
        <v>184134.38</v>
      </c>
      <c r="E54" s="238">
        <f>'Revenue Subtotal by LEA'!AC91</f>
        <v>2733642.88</v>
      </c>
      <c r="F54" s="695">
        <v>0</v>
      </c>
      <c r="G54" s="238">
        <v>0</v>
      </c>
      <c r="H54" s="238">
        <f>'Revenue Subtotal by LEA'!AS91</f>
        <v>238977.54</v>
      </c>
      <c r="I54" s="238">
        <f t="shared" si="1"/>
        <v>2972620.42</v>
      </c>
      <c r="J54" s="238">
        <f>'Revenue Subtotal by LEA'!AZ91</f>
        <v>0</v>
      </c>
      <c r="K54" s="238">
        <f t="shared" si="15"/>
        <v>0</v>
      </c>
      <c r="L54" s="238">
        <f>'Revenue Subtotal by LEA'!AY91</f>
        <v>0</v>
      </c>
      <c r="M54" s="238">
        <f t="shared" si="8"/>
        <v>0</v>
      </c>
      <c r="N54" s="392">
        <f t="shared" si="9"/>
        <v>3156754.8</v>
      </c>
    </row>
    <row r="55" spans="1:14">
      <c r="A55" s="390" t="str">
        <f>'17-18 Proportionality Table 5'!A54</f>
        <v>Eunice</v>
      </c>
      <c r="B55" s="238">
        <f>'Revenue Subtotal by LEA'!F92</f>
        <v>343365.41</v>
      </c>
      <c r="C55" s="238">
        <f>'Revenue Subtotal by LEA'!AB92</f>
        <v>1468088.1800000002</v>
      </c>
      <c r="D55" s="238">
        <f t="shared" si="0"/>
        <v>1811453.59</v>
      </c>
      <c r="E55" s="238">
        <f>'Revenue Subtotal by LEA'!AC92</f>
        <v>6116438.8300000001</v>
      </c>
      <c r="F55" s="695">
        <v>0</v>
      </c>
      <c r="G55" s="238">
        <v>141988.20000000001</v>
      </c>
      <c r="H55" s="238">
        <f>'Revenue Subtotal by LEA'!AS92</f>
        <v>3573313.02</v>
      </c>
      <c r="I55" s="238">
        <f t="shared" si="1"/>
        <v>9831740.0500000007</v>
      </c>
      <c r="J55" s="238">
        <f>'Revenue Subtotal by LEA'!AZ92</f>
        <v>0</v>
      </c>
      <c r="K55" s="238">
        <f t="shared" si="15"/>
        <v>0</v>
      </c>
      <c r="L55" s="238">
        <f>'Revenue Subtotal by LEA'!AY92</f>
        <v>0</v>
      </c>
      <c r="M55" s="238">
        <f t="shared" si="8"/>
        <v>0</v>
      </c>
      <c r="N55" s="392">
        <f t="shared" si="9"/>
        <v>11643193.640000001</v>
      </c>
    </row>
    <row r="56" spans="1:14">
      <c r="A56" s="390" t="str">
        <f>'17-18 Proportionality Table 5'!A55</f>
        <v>Explore Academy **</v>
      </c>
      <c r="B56" s="238">
        <f>'Revenue Subtotal by LEA'!F93</f>
        <v>0</v>
      </c>
      <c r="C56" s="238">
        <f>'Revenue Subtotal by LEA'!AB93</f>
        <v>287301.07999999996</v>
      </c>
      <c r="D56" s="238">
        <f t="shared" si="0"/>
        <v>287301.07999999996</v>
      </c>
      <c r="E56" s="238">
        <f>'Revenue Subtotal by LEA'!AC93</f>
        <v>2298439.8199999998</v>
      </c>
      <c r="F56" s="695">
        <v>0</v>
      </c>
      <c r="G56" s="238">
        <v>0</v>
      </c>
      <c r="H56" s="238">
        <f>'Revenue Subtotal by LEA'!AS93</f>
        <v>129284</v>
      </c>
      <c r="I56" s="238">
        <f t="shared" si="1"/>
        <v>2427723.8199999998</v>
      </c>
      <c r="J56" s="238">
        <f>'Revenue Subtotal by LEA'!AZ93</f>
        <v>0</v>
      </c>
      <c r="K56" s="238">
        <f t="shared" si="15"/>
        <v>0</v>
      </c>
      <c r="L56" s="238">
        <f>'Revenue Subtotal by LEA'!AY93</f>
        <v>0</v>
      </c>
      <c r="M56" s="238">
        <f t="shared" si="8"/>
        <v>0</v>
      </c>
      <c r="N56" s="392">
        <f t="shared" si="9"/>
        <v>2715024.9</v>
      </c>
    </row>
    <row r="57" spans="1:14">
      <c r="A57" s="390" t="str">
        <f>'17-18 Proportionality Table 5'!A56</f>
        <v>Farmington *</v>
      </c>
      <c r="B57" s="238">
        <f>'Revenue Subtotal by LEA'!F96</f>
        <v>585385.32999999996</v>
      </c>
      <c r="C57" s="238">
        <f>'Revenue Subtotal by LEA'!AB96</f>
        <v>3759328.65</v>
      </c>
      <c r="D57" s="238">
        <f t="shared" si="0"/>
        <v>4344713.9799999995</v>
      </c>
      <c r="E57" s="238">
        <f>'Revenue Subtotal by LEA'!AC96</f>
        <v>78575579.459999993</v>
      </c>
      <c r="F57" s="695">
        <v>0</v>
      </c>
      <c r="G57" s="238">
        <v>246936.00000000003</v>
      </c>
      <c r="H57" s="238">
        <f>'Revenue Subtotal by LEA'!AS96</f>
        <v>3234182.01</v>
      </c>
      <c r="I57" s="238">
        <f t="shared" si="1"/>
        <v>82056697.469999999</v>
      </c>
      <c r="J57" s="238">
        <f>'Revenue Subtotal by LEA'!AZ96</f>
        <v>0</v>
      </c>
      <c r="K57" s="238">
        <f t="shared" si="15"/>
        <v>0</v>
      </c>
      <c r="L57" s="238">
        <f>'Revenue Subtotal by LEA'!AY96</f>
        <v>91004.41</v>
      </c>
      <c r="M57" s="238">
        <f t="shared" si="8"/>
        <v>91004.41</v>
      </c>
      <c r="N57" s="392">
        <f t="shared" si="9"/>
        <v>86492415.859999999</v>
      </c>
    </row>
    <row r="58" spans="1:14">
      <c r="A58" s="390" t="str">
        <f>'17-18 Proportionality Table 5'!A57</f>
        <v>Floyd</v>
      </c>
      <c r="B58" s="238">
        <f>'Revenue Subtotal by LEA'!F97</f>
        <v>8035.63</v>
      </c>
      <c r="C58" s="238">
        <f>'Revenue Subtotal by LEA'!AB97</f>
        <v>140652.47999999998</v>
      </c>
      <c r="D58" s="238">
        <f t="shared" si="0"/>
        <v>148688.10999999999</v>
      </c>
      <c r="E58" s="238">
        <f>'Revenue Subtotal by LEA'!AC97</f>
        <v>2428915.96</v>
      </c>
      <c r="F58" s="695">
        <v>0</v>
      </c>
      <c r="G58" s="238">
        <v>0</v>
      </c>
      <c r="H58" s="238">
        <f>'Revenue Subtotal by LEA'!AS97</f>
        <v>309211.25</v>
      </c>
      <c r="I58" s="238">
        <f t="shared" si="1"/>
        <v>2738127.21</v>
      </c>
      <c r="J58" s="238">
        <f>'Revenue Subtotal by LEA'!AZ97</f>
        <v>0</v>
      </c>
      <c r="K58" s="238">
        <f t="shared" si="15"/>
        <v>0</v>
      </c>
      <c r="L58" s="238">
        <f>'Revenue Subtotal by LEA'!AY97</f>
        <v>0</v>
      </c>
      <c r="M58" s="238">
        <f t="shared" si="8"/>
        <v>0</v>
      </c>
      <c r="N58" s="392">
        <f t="shared" si="9"/>
        <v>2886815.32</v>
      </c>
    </row>
    <row r="59" spans="1:14">
      <c r="A59" s="390" t="str">
        <f>'17-18 Proportionality Table 5'!A58</f>
        <v>Fort Sumner</v>
      </c>
      <c r="B59" s="238">
        <f>'Revenue Subtotal by LEA'!F98</f>
        <v>32714.83</v>
      </c>
      <c r="C59" s="238">
        <f>'Revenue Subtotal by LEA'!AB98</f>
        <v>212859.94</v>
      </c>
      <c r="D59" s="238">
        <f t="shared" si="0"/>
        <v>245574.77000000002</v>
      </c>
      <c r="E59" s="238">
        <f>'Revenue Subtotal by LEA'!AC98</f>
        <v>3115962.44</v>
      </c>
      <c r="F59" s="695">
        <v>75150.856000000014</v>
      </c>
      <c r="G59" s="238">
        <v>90131.64</v>
      </c>
      <c r="H59" s="238">
        <f>'Revenue Subtotal by LEA'!AS98</f>
        <v>687859.38</v>
      </c>
      <c r="I59" s="238">
        <f t="shared" si="1"/>
        <v>3969104.3160000001</v>
      </c>
      <c r="J59" s="238">
        <f>'Revenue Subtotal by LEA'!AZ98</f>
        <v>0</v>
      </c>
      <c r="K59" s="238">
        <f t="shared" si="15"/>
        <v>0</v>
      </c>
      <c r="L59" s="238">
        <f>'Revenue Subtotal by LEA'!AY98</f>
        <v>0</v>
      </c>
      <c r="M59" s="238">
        <f t="shared" si="8"/>
        <v>0</v>
      </c>
      <c r="N59" s="392">
        <f t="shared" si="9"/>
        <v>4214679.0860000001</v>
      </c>
    </row>
    <row r="60" spans="1:14">
      <c r="A60" s="390" t="str">
        <f>'17-18 Proportionality Table 5'!A59</f>
        <v>Gadsden</v>
      </c>
      <c r="B60" s="238">
        <f>'Revenue Subtotal by LEA'!F99</f>
        <v>394057.57</v>
      </c>
      <c r="C60" s="238">
        <f>'Revenue Subtotal by LEA'!AB99</f>
        <v>3308431.92</v>
      </c>
      <c r="D60" s="238">
        <f t="shared" si="0"/>
        <v>3702489.4899999998</v>
      </c>
      <c r="E60" s="238">
        <f>'Revenue Subtotal by LEA'!AC99</f>
        <v>101744886.37</v>
      </c>
      <c r="F60" s="695">
        <v>5870142.0140000004</v>
      </c>
      <c r="G60" s="238">
        <v>2323667.7600000002</v>
      </c>
      <c r="H60" s="238">
        <f>'Revenue Subtotal by LEA'!AS99</f>
        <v>7234907.1600000001</v>
      </c>
      <c r="I60" s="238">
        <f t="shared" si="1"/>
        <v>117173603.30400001</v>
      </c>
      <c r="J60" s="238">
        <f>'Revenue Subtotal by LEA'!AZ99</f>
        <v>0</v>
      </c>
      <c r="K60" s="238">
        <f t="shared" si="15"/>
        <v>0</v>
      </c>
      <c r="L60" s="238">
        <f>'Revenue Subtotal by LEA'!AY99</f>
        <v>234763.7</v>
      </c>
      <c r="M60" s="238">
        <f t="shared" si="8"/>
        <v>234763.7</v>
      </c>
      <c r="N60" s="392">
        <f t="shared" si="9"/>
        <v>121110856.494</v>
      </c>
    </row>
    <row r="61" spans="1:14">
      <c r="A61" s="390" t="str">
        <f>'17-18 Proportionality Table 5'!A60</f>
        <v>Gallup *</v>
      </c>
      <c r="B61" s="238">
        <f>'Revenue Subtotal by LEA'!F102</f>
        <v>369801.37</v>
      </c>
      <c r="C61" s="238">
        <f>'Revenue Subtotal by LEA'!AB102</f>
        <v>5862614.25</v>
      </c>
      <c r="D61" s="238">
        <f t="shared" si="0"/>
        <v>6232415.6200000001</v>
      </c>
      <c r="E61" s="238">
        <f>'Revenue Subtotal by LEA'!AC102</f>
        <v>64255919.369999997</v>
      </c>
      <c r="F61" s="695">
        <v>5009981.614000001</v>
      </c>
      <c r="G61" s="238">
        <v>1306291.44</v>
      </c>
      <c r="H61" s="238">
        <f>'Revenue Subtotal by LEA'!AS102</f>
        <v>5245930.5599999996</v>
      </c>
      <c r="I61" s="238">
        <f t="shared" si="1"/>
        <v>75818122.983999997</v>
      </c>
      <c r="J61" s="238">
        <f>'DISTRICT 17-18 ImpactAid'!G86</f>
        <v>29269347.720000003</v>
      </c>
      <c r="K61" s="238">
        <f>'DISTRICT 17-18 ImpactAid'!I86</f>
        <v>21952010.789999999</v>
      </c>
      <c r="L61" s="238">
        <f>'Revenue Subtotal by LEA'!AY102</f>
        <v>676783.27</v>
      </c>
      <c r="M61" s="238">
        <f t="shared" si="8"/>
        <v>22628794.059999999</v>
      </c>
      <c r="N61" s="392">
        <f t="shared" si="9"/>
        <v>104679332.664</v>
      </c>
    </row>
    <row r="62" spans="1:14">
      <c r="A62" s="390" t="str">
        <f>'17-18 Proportionality Table 5'!A61</f>
        <v>Gilbert L. Sena Charter School **</v>
      </c>
      <c r="B62" s="238">
        <f>'Revenue Subtotal by LEA'!F103</f>
        <v>0</v>
      </c>
      <c r="C62" s="238">
        <f>'Revenue Subtotal by LEA'!AB103</f>
        <v>63841.65</v>
      </c>
      <c r="D62" s="238">
        <f>B62+C62</f>
        <v>63841.65</v>
      </c>
      <c r="E62" s="238">
        <f>'Revenue Subtotal by LEA'!AC103</f>
        <v>1864019.42</v>
      </c>
      <c r="F62" s="695">
        <v>0</v>
      </c>
      <c r="G62" s="238">
        <v>0</v>
      </c>
      <c r="H62" s="238">
        <f>'Revenue Subtotal by LEA'!AS103</f>
        <v>0</v>
      </c>
      <c r="I62" s="238">
        <f t="shared" si="1"/>
        <v>1864019.42</v>
      </c>
      <c r="J62" s="238">
        <f>'Revenue Subtotal by LEA'!AZ103</f>
        <v>0</v>
      </c>
      <c r="K62" s="238">
        <f t="shared" ref="K62:K63" si="16">IF(J62="0","$0",J62*0.75)</f>
        <v>0</v>
      </c>
      <c r="L62" s="238">
        <f>'Revenue Subtotal by LEA'!AY103</f>
        <v>0</v>
      </c>
      <c r="M62" s="238">
        <f t="shared" si="8"/>
        <v>0</v>
      </c>
      <c r="N62" s="392">
        <f t="shared" si="9"/>
        <v>1927861.0699999998</v>
      </c>
    </row>
    <row r="63" spans="1:14">
      <c r="A63" s="390" t="str">
        <f>'17-18 Proportionality Table 5'!A62</f>
        <v>Grady</v>
      </c>
      <c r="B63" s="238">
        <f>'Revenue Subtotal by LEA'!F104</f>
        <v>4622.67</v>
      </c>
      <c r="C63" s="238">
        <f>'Revenue Subtotal by LEA'!AB104</f>
        <v>89351.829999999987</v>
      </c>
      <c r="D63" s="238">
        <f t="shared" si="0"/>
        <v>93974.499999999985</v>
      </c>
      <c r="E63" s="238">
        <f>'Revenue Subtotal by LEA'!AC104</f>
        <v>1740180.09</v>
      </c>
      <c r="F63" s="695">
        <v>0</v>
      </c>
      <c r="G63" s="238">
        <v>0</v>
      </c>
      <c r="H63" s="238">
        <f>'Revenue Subtotal by LEA'!AS104</f>
        <v>485281.71</v>
      </c>
      <c r="I63" s="238">
        <f t="shared" si="1"/>
        <v>2225461.8000000003</v>
      </c>
      <c r="J63" s="238">
        <f>'Revenue Subtotal by LEA'!AZ104</f>
        <v>0</v>
      </c>
      <c r="K63" s="238">
        <f t="shared" si="16"/>
        <v>0</v>
      </c>
      <c r="L63" s="238">
        <f>'Revenue Subtotal by LEA'!AY104</f>
        <v>0</v>
      </c>
      <c r="M63" s="238">
        <f t="shared" si="8"/>
        <v>0</v>
      </c>
      <c r="N63" s="392">
        <f t="shared" si="9"/>
        <v>2319436.3000000003</v>
      </c>
    </row>
    <row r="64" spans="1:14">
      <c r="A64" s="390" t="str">
        <f>'17-18 Proportionality Table 5'!A63</f>
        <v>Grants/Cibola</v>
      </c>
      <c r="B64" s="238">
        <f>'Revenue Subtotal by LEA'!F105</f>
        <v>138697.42000000001</v>
      </c>
      <c r="C64" s="238">
        <f>'Revenue Subtotal by LEA'!AB105</f>
        <v>956762.1</v>
      </c>
      <c r="D64" s="238">
        <f t="shared" si="0"/>
        <v>1095459.52</v>
      </c>
      <c r="E64" s="238">
        <f>'Revenue Subtotal by LEA'!AC105</f>
        <v>26010202.559999999</v>
      </c>
      <c r="F64" s="695">
        <v>0</v>
      </c>
      <c r="G64" s="238">
        <v>404975.04000000004</v>
      </c>
      <c r="H64" s="238">
        <f>'Revenue Subtotal by LEA'!AS105</f>
        <v>1677466.8900000001</v>
      </c>
      <c r="I64" s="238">
        <f t="shared" si="1"/>
        <v>28092644.489999998</v>
      </c>
      <c r="J64" s="238">
        <f>'DISTRICT 17-18 ImpactAid'!G96</f>
        <v>3366922.1799999997</v>
      </c>
      <c r="K64" s="238">
        <f>'DISTRICT 17-18 ImpactAid'!I96</f>
        <v>2525191.6349999998</v>
      </c>
      <c r="L64" s="238">
        <f>'Revenue Subtotal by LEA'!AY105</f>
        <v>36438.54</v>
      </c>
      <c r="M64" s="238">
        <f t="shared" si="8"/>
        <v>2561630.1749999998</v>
      </c>
      <c r="N64" s="392">
        <f t="shared" si="9"/>
        <v>31749734.184999999</v>
      </c>
    </row>
    <row r="65" spans="1:14">
      <c r="A65" s="390" t="str">
        <f>'17-18 Proportionality Table 5'!A64</f>
        <v>Hagerman</v>
      </c>
      <c r="B65" s="238">
        <f>'Revenue Subtotal by LEA'!F106</f>
        <v>16990.57</v>
      </c>
      <c r="C65" s="238">
        <f>'Revenue Subtotal by LEA'!AB106</f>
        <v>107890.65</v>
      </c>
      <c r="D65" s="238">
        <f t="shared" si="0"/>
        <v>124881.22</v>
      </c>
      <c r="E65" s="238">
        <f>'Revenue Subtotal by LEA'!AC106</f>
        <v>4314585.55</v>
      </c>
      <c r="F65" s="695">
        <v>0</v>
      </c>
      <c r="G65" s="238">
        <v>106182.48000000001</v>
      </c>
      <c r="H65" s="238">
        <f>'Revenue Subtotal by LEA'!AS106</f>
        <v>658725.71</v>
      </c>
      <c r="I65" s="238">
        <f t="shared" si="1"/>
        <v>5079493.74</v>
      </c>
      <c r="J65" s="238">
        <f>'Revenue Subtotal by LEA'!AZ106</f>
        <v>0</v>
      </c>
      <c r="K65" s="238">
        <f t="shared" ref="K65:K73" si="17">IF(J65="0","$0",J65*0.75)</f>
        <v>0</v>
      </c>
      <c r="L65" s="238">
        <f>'Revenue Subtotal by LEA'!AY106</f>
        <v>723.4</v>
      </c>
      <c r="M65" s="238">
        <f t="shared" si="8"/>
        <v>723.4</v>
      </c>
      <c r="N65" s="392">
        <f t="shared" si="9"/>
        <v>5205098.3600000003</v>
      </c>
    </row>
    <row r="66" spans="1:14">
      <c r="A66" s="390" t="str">
        <f>'17-18 Proportionality Table 5'!A65</f>
        <v>Hatch</v>
      </c>
      <c r="B66" s="238">
        <f>'Revenue Subtotal by LEA'!F107</f>
        <v>33999.49</v>
      </c>
      <c r="C66" s="238">
        <f>'Revenue Subtotal by LEA'!AB107</f>
        <v>292859.62</v>
      </c>
      <c r="D66" s="238">
        <f t="shared" si="0"/>
        <v>326859.11</v>
      </c>
      <c r="E66" s="238">
        <f>'Revenue Subtotal by LEA'!AC107</f>
        <v>9614905.6799999997</v>
      </c>
      <c r="F66" s="695">
        <v>95070.360000000015</v>
      </c>
      <c r="G66" s="238">
        <v>493872.00000000006</v>
      </c>
      <c r="H66" s="238">
        <f>'Revenue Subtotal by LEA'!AS107</f>
        <v>829314.16</v>
      </c>
      <c r="I66" s="238">
        <f t="shared" si="1"/>
        <v>11033162.199999999</v>
      </c>
      <c r="J66" s="238">
        <f>'Revenue Subtotal by LEA'!AZ107</f>
        <v>0</v>
      </c>
      <c r="K66" s="238">
        <f t="shared" si="17"/>
        <v>0</v>
      </c>
      <c r="L66" s="238">
        <f>'Revenue Subtotal by LEA'!AY107</f>
        <v>50666</v>
      </c>
      <c r="M66" s="238">
        <f t="shared" si="8"/>
        <v>50666</v>
      </c>
      <c r="N66" s="392">
        <f t="shared" si="9"/>
        <v>11410687.309999999</v>
      </c>
    </row>
    <row r="67" spans="1:14">
      <c r="A67" s="390" t="str">
        <f>'17-18 Proportionality Table 5'!A66</f>
        <v>Health Leadership High School **</v>
      </c>
      <c r="B67" s="238">
        <f>'Revenue Subtotal by LEA'!F108</f>
        <v>0</v>
      </c>
      <c r="C67" s="238">
        <f>'Revenue Subtotal by LEA'!AB108</f>
        <v>76845.48000000001</v>
      </c>
      <c r="D67" s="238">
        <f t="shared" si="0"/>
        <v>76845.48000000001</v>
      </c>
      <c r="E67" s="238">
        <f>'Revenue Subtotal by LEA'!AC108</f>
        <v>2067133.82</v>
      </c>
      <c r="F67" s="695">
        <v>102992.89</v>
      </c>
      <c r="G67" s="238">
        <v>0</v>
      </c>
      <c r="H67" s="238">
        <f>'Revenue Subtotal by LEA'!AS108</f>
        <v>1402.08</v>
      </c>
      <c r="I67" s="238">
        <f t="shared" si="1"/>
        <v>2171528.79</v>
      </c>
      <c r="J67" s="238">
        <f>'Revenue Subtotal by LEA'!AZ108</f>
        <v>0</v>
      </c>
      <c r="K67" s="238">
        <f t="shared" si="17"/>
        <v>0</v>
      </c>
      <c r="L67" s="238">
        <f>'Revenue Subtotal by LEA'!AY108</f>
        <v>0</v>
      </c>
      <c r="M67" s="238">
        <f t="shared" si="8"/>
        <v>0</v>
      </c>
      <c r="N67" s="392">
        <f t="shared" si="9"/>
        <v>2248374.27</v>
      </c>
    </row>
    <row r="68" spans="1:14">
      <c r="A68" s="390" t="str">
        <f>'17-18 Proportionality Table 5'!A67</f>
        <v>Hobbs</v>
      </c>
      <c r="B68" s="238">
        <f>'Revenue Subtotal by LEA'!F109</f>
        <v>658549.42000000004</v>
      </c>
      <c r="C68" s="238">
        <f>'Revenue Subtotal by LEA'!AB109</f>
        <v>3656202.47</v>
      </c>
      <c r="D68" s="238">
        <f t="shared" si="0"/>
        <v>4314751.8900000006</v>
      </c>
      <c r="E68" s="238">
        <f>'Revenue Subtotal by LEA'!AC109</f>
        <v>67877294.989999995</v>
      </c>
      <c r="F68" s="695">
        <v>0</v>
      </c>
      <c r="G68" s="238">
        <v>533381.76</v>
      </c>
      <c r="H68" s="238">
        <f>'Revenue Subtotal by LEA'!AS109</f>
        <v>2551342.46</v>
      </c>
      <c r="I68" s="238">
        <f t="shared" si="1"/>
        <v>70962019.209999993</v>
      </c>
      <c r="J68" s="238">
        <f>'Revenue Subtotal by LEA'!AZ109</f>
        <v>0</v>
      </c>
      <c r="K68" s="238">
        <f t="shared" si="17"/>
        <v>0</v>
      </c>
      <c r="L68" s="238">
        <f>'Revenue Subtotal by LEA'!AY109</f>
        <v>58031.55</v>
      </c>
      <c r="M68" s="238">
        <f t="shared" si="8"/>
        <v>58031.55</v>
      </c>
      <c r="N68" s="392">
        <f t="shared" si="9"/>
        <v>75334802.649999991</v>
      </c>
    </row>
    <row r="69" spans="1:14">
      <c r="A69" s="390" t="str">
        <f>'17-18 Proportionality Table 5'!A68</f>
        <v>Hondo Valley</v>
      </c>
      <c r="B69" s="238">
        <f>'Revenue Subtotal by LEA'!F110</f>
        <v>17863.830000000002</v>
      </c>
      <c r="C69" s="238">
        <f>'Revenue Subtotal by LEA'!AB110</f>
        <v>83418.34</v>
      </c>
      <c r="D69" s="238">
        <f t="shared" si="0"/>
        <v>101282.17</v>
      </c>
      <c r="E69" s="238">
        <f>'Revenue Subtotal by LEA'!AC110</f>
        <v>1994110.71</v>
      </c>
      <c r="F69" s="695">
        <v>0</v>
      </c>
      <c r="G69" s="238">
        <v>0</v>
      </c>
      <c r="H69" s="238">
        <f>'Revenue Subtotal by LEA'!AS110</f>
        <v>426962.38</v>
      </c>
      <c r="I69" s="238">
        <f t="shared" si="1"/>
        <v>2421073.09</v>
      </c>
      <c r="J69" s="238">
        <f>'Revenue Subtotal by LEA'!AZ110</f>
        <v>0</v>
      </c>
      <c r="K69" s="238">
        <f t="shared" si="17"/>
        <v>0</v>
      </c>
      <c r="L69" s="238">
        <f>'Revenue Subtotal by LEA'!AY110</f>
        <v>5706.7</v>
      </c>
      <c r="M69" s="238">
        <f t="shared" si="8"/>
        <v>5706.7</v>
      </c>
      <c r="N69" s="392">
        <f t="shared" si="9"/>
        <v>2528061.96</v>
      </c>
    </row>
    <row r="70" spans="1:14">
      <c r="A70" s="390" t="str">
        <f>'17-18 Proportionality Table 5'!A69</f>
        <v>Horizon Academy West **</v>
      </c>
      <c r="B70" s="238">
        <f>'Revenue Subtotal by LEA'!F111</f>
        <v>0</v>
      </c>
      <c r="C70" s="238">
        <f>'Revenue Subtotal by LEA'!AB111</f>
        <v>159869.18000000002</v>
      </c>
      <c r="D70" s="238">
        <f t="shared" si="0"/>
        <v>159869.18000000002</v>
      </c>
      <c r="E70" s="238">
        <f>'Revenue Subtotal by LEA'!AC111</f>
        <v>2952478.89</v>
      </c>
      <c r="F70" s="695">
        <v>0</v>
      </c>
      <c r="G70" s="238">
        <v>0</v>
      </c>
      <c r="H70" s="238">
        <f>'Revenue Subtotal by LEA'!AS111</f>
        <v>10839</v>
      </c>
      <c r="I70" s="238">
        <f t="shared" si="1"/>
        <v>2963317.89</v>
      </c>
      <c r="J70" s="238">
        <f>'Revenue Subtotal by LEA'!AZ111</f>
        <v>0</v>
      </c>
      <c r="K70" s="238">
        <f t="shared" si="17"/>
        <v>0</v>
      </c>
      <c r="L70" s="238">
        <f>'Revenue Subtotal by LEA'!AY111</f>
        <v>0</v>
      </c>
      <c r="M70" s="238">
        <f t="shared" si="8"/>
        <v>0</v>
      </c>
      <c r="N70" s="392">
        <f t="shared" si="9"/>
        <v>3123187.0700000003</v>
      </c>
    </row>
    <row r="71" spans="1:14">
      <c r="A71" s="390" t="str">
        <f>'17-18 Proportionality Table 5'!A70</f>
        <v>House</v>
      </c>
      <c r="B71" s="238">
        <f>'Revenue Subtotal by LEA'!F112</f>
        <v>5867.54</v>
      </c>
      <c r="C71" s="238">
        <f>'Revenue Subtotal by LEA'!AB112</f>
        <v>40592.079999999994</v>
      </c>
      <c r="D71" s="238">
        <f t="shared" si="0"/>
        <v>46459.619999999995</v>
      </c>
      <c r="E71" s="238">
        <f>'Revenue Subtotal by LEA'!AC112</f>
        <v>1554656.61</v>
      </c>
      <c r="F71" s="695">
        <v>0</v>
      </c>
      <c r="G71" s="238">
        <v>0</v>
      </c>
      <c r="H71" s="238">
        <f>'Revenue Subtotal by LEA'!AS112</f>
        <v>443253.87</v>
      </c>
      <c r="I71" s="238">
        <f t="shared" si="1"/>
        <v>1997910.48</v>
      </c>
      <c r="J71" s="238">
        <f>'Revenue Subtotal by LEA'!AZ112</f>
        <v>0</v>
      </c>
      <c r="K71" s="238">
        <f t="shared" si="17"/>
        <v>0</v>
      </c>
      <c r="L71" s="238">
        <f>'Revenue Subtotal by LEA'!AY112</f>
        <v>0</v>
      </c>
      <c r="M71" s="238">
        <f t="shared" si="8"/>
        <v>0</v>
      </c>
      <c r="N71" s="392">
        <f t="shared" si="9"/>
        <v>2044370.1</v>
      </c>
    </row>
    <row r="72" spans="1:14">
      <c r="A72" s="390" t="str">
        <f>'17-18 Proportionality Table 5'!A71</f>
        <v>J. Paul Taylor **</v>
      </c>
      <c r="B72" s="238">
        <f>'Revenue Subtotal by LEA'!F113</f>
        <v>0</v>
      </c>
      <c r="C72" s="238">
        <f>'Revenue Subtotal by LEA'!AB113</f>
        <v>72897.72</v>
      </c>
      <c r="D72" s="238">
        <f t="shared" si="0"/>
        <v>72897.72</v>
      </c>
      <c r="E72" s="238">
        <f>'Revenue Subtotal by LEA'!AC113</f>
        <v>1332013.5900000001</v>
      </c>
      <c r="F72" s="695">
        <v>0</v>
      </c>
      <c r="G72" s="238">
        <v>0</v>
      </c>
      <c r="H72" s="238">
        <f>'Revenue Subtotal by LEA'!AS113</f>
        <v>394</v>
      </c>
      <c r="I72" s="238">
        <f t="shared" si="1"/>
        <v>1332407.5900000001</v>
      </c>
      <c r="J72" s="238">
        <f>'Revenue Subtotal by LEA'!AZ113</f>
        <v>0</v>
      </c>
      <c r="K72" s="238">
        <f t="shared" si="17"/>
        <v>0</v>
      </c>
      <c r="L72" s="238">
        <f>'Revenue Subtotal by LEA'!AY113</f>
        <v>0</v>
      </c>
      <c r="M72" s="238">
        <f t="shared" si="8"/>
        <v>0</v>
      </c>
      <c r="N72" s="392">
        <f t="shared" si="9"/>
        <v>1405305.31</v>
      </c>
    </row>
    <row r="73" spans="1:14">
      <c r="A73" s="390" t="str">
        <f>'17-18 Proportionality Table 5'!A72</f>
        <v>Jal</v>
      </c>
      <c r="B73" s="238">
        <f>'Revenue Subtotal by LEA'!F114</f>
        <v>831864.66999999993</v>
      </c>
      <c r="C73" s="238">
        <f>'Revenue Subtotal by LEA'!AB114</f>
        <v>3354200.33</v>
      </c>
      <c r="D73" s="238">
        <f t="shared" si="0"/>
        <v>4186065</v>
      </c>
      <c r="E73" s="238">
        <f>'Revenue Subtotal by LEA'!AC114</f>
        <v>3446939.29</v>
      </c>
      <c r="F73" s="695">
        <v>0</v>
      </c>
      <c r="G73" s="238">
        <v>0</v>
      </c>
      <c r="H73" s="238">
        <f>'Revenue Subtotal by LEA'!AS114</f>
        <v>307726.45</v>
      </c>
      <c r="I73" s="238">
        <f t="shared" si="1"/>
        <v>3754665.74</v>
      </c>
      <c r="J73" s="238">
        <f>'Revenue Subtotal by LEA'!AZ114</f>
        <v>0</v>
      </c>
      <c r="K73" s="238">
        <f t="shared" si="17"/>
        <v>0</v>
      </c>
      <c r="L73" s="238">
        <f>'Revenue Subtotal by LEA'!AY114</f>
        <v>0</v>
      </c>
      <c r="M73" s="238">
        <f t="shared" si="8"/>
        <v>0</v>
      </c>
      <c r="N73" s="392">
        <f t="shared" si="9"/>
        <v>7940730.7400000002</v>
      </c>
    </row>
    <row r="74" spans="1:14">
      <c r="A74" s="390" t="str">
        <f>'17-18 Proportionality Table 5'!A73</f>
        <v>Jemez Mountain *</v>
      </c>
      <c r="B74" s="238">
        <f>'Revenue Subtotal by LEA'!F117</f>
        <v>107159.42</v>
      </c>
      <c r="C74" s="238">
        <f>'Revenue Subtotal by LEA'!AB117</f>
        <v>471357.57999999996</v>
      </c>
      <c r="D74" s="238">
        <f>B74+C74</f>
        <v>578517</v>
      </c>
      <c r="E74" s="238">
        <f>'Revenue Subtotal by LEA'!AC117</f>
        <v>2670623.4</v>
      </c>
      <c r="F74" s="695">
        <v>0</v>
      </c>
      <c r="G74" s="238">
        <v>95070.360000000015</v>
      </c>
      <c r="H74" s="238">
        <f>'Revenue Subtotal by LEA'!AS117</f>
        <v>473231.17</v>
      </c>
      <c r="I74" s="238">
        <f t="shared" si="1"/>
        <v>3238924.9299999997</v>
      </c>
      <c r="J74" s="238">
        <f>'DISTRICT 17-18 ImpactAid'!G105</f>
        <v>243187.91</v>
      </c>
      <c r="K74" s="238">
        <f>'DISTRICT 17-18 ImpactAid'!I105</f>
        <v>182390.9325</v>
      </c>
      <c r="L74" s="238">
        <f>'Revenue Subtotal by LEA'!AY117</f>
        <v>33838.160000000003</v>
      </c>
      <c r="M74" s="238">
        <f t="shared" ref="M74:M128" si="18">K74+L74</f>
        <v>216229.0925</v>
      </c>
      <c r="N74" s="392">
        <f t="shared" ref="N74:N128" si="19">D74+I74+M74</f>
        <v>4033671.0224999995</v>
      </c>
    </row>
    <row r="75" spans="1:14">
      <c r="A75" s="390" t="str">
        <f>'17-18 Proportionality Table 5'!A74</f>
        <v>Jemez Valley *</v>
      </c>
      <c r="B75" s="238">
        <f>'Revenue Subtotal by LEA'!F120</f>
        <v>31012.59</v>
      </c>
      <c r="C75" s="238">
        <f>'Revenue Subtotal by LEA'!AB120</f>
        <v>272039.91000000003</v>
      </c>
      <c r="D75" s="238">
        <f t="shared" si="0"/>
        <v>303052.50000000006</v>
      </c>
      <c r="E75" s="238">
        <f>'Revenue Subtotal by LEA'!AC120</f>
        <v>3318521.9000000004</v>
      </c>
      <c r="F75" s="695">
        <v>0</v>
      </c>
      <c r="G75" s="238">
        <v>109886.52</v>
      </c>
      <c r="H75" s="238">
        <f>'Revenue Subtotal by LEA'!AS120</f>
        <v>523582.4</v>
      </c>
      <c r="I75" s="238">
        <f t="shared" ref="I75:I138" si="20">SUM(E75:H75)</f>
        <v>3951990.8200000003</v>
      </c>
      <c r="J75" s="238">
        <f>'DISTRICT 17-18 ImpactAid'!G116</f>
        <v>1060984.9300000002</v>
      </c>
      <c r="K75" s="238">
        <f>'DISTRICT 17-18 ImpactAid'!I116</f>
        <v>795738.69750000013</v>
      </c>
      <c r="L75" s="238">
        <f>'Revenue Subtotal by LEA'!AY120</f>
        <v>23231.77</v>
      </c>
      <c r="M75" s="238">
        <f t="shared" si="18"/>
        <v>818970.46750000014</v>
      </c>
      <c r="N75" s="392">
        <f t="shared" si="19"/>
        <v>5074013.7875000006</v>
      </c>
    </row>
    <row r="76" spans="1:14">
      <c r="A76" s="390" t="str">
        <f>'17-18 Proportionality Table 5'!A75</f>
        <v>La Academia Dolores Huerta **</v>
      </c>
      <c r="B76" s="238">
        <f>'Revenue Subtotal by LEA'!F121</f>
        <v>0</v>
      </c>
      <c r="C76" s="238">
        <f>'Revenue Subtotal by LEA'!AB121</f>
        <v>61647.93</v>
      </c>
      <c r="D76" s="238">
        <f t="shared" ref="D76:D138" si="21">B76+C76</f>
        <v>61647.93</v>
      </c>
      <c r="E76" s="238">
        <f>'Revenue Subtotal by LEA'!AC121</f>
        <v>1360326.23</v>
      </c>
      <c r="F76" s="695">
        <v>0</v>
      </c>
      <c r="G76" s="238">
        <v>0</v>
      </c>
      <c r="H76" s="238">
        <f>'Revenue Subtotal by LEA'!AS121</f>
        <v>8695.7800000000007</v>
      </c>
      <c r="I76" s="238">
        <f t="shared" si="20"/>
        <v>1369022.01</v>
      </c>
      <c r="J76" s="238">
        <f>'Revenue Subtotal by LEA'!AZ121</f>
        <v>0</v>
      </c>
      <c r="K76" s="238">
        <f t="shared" ref="K76:K84" si="22">IF(J76="0","$0",J76*0.75)</f>
        <v>0</v>
      </c>
      <c r="L76" s="238">
        <f>'Revenue Subtotal by LEA'!AY121</f>
        <v>0</v>
      </c>
      <c r="M76" s="238">
        <f t="shared" si="18"/>
        <v>0</v>
      </c>
      <c r="N76" s="392">
        <f t="shared" si="19"/>
        <v>1430669.94</v>
      </c>
    </row>
    <row r="77" spans="1:14">
      <c r="A77" s="390" t="str">
        <f>'17-18 Proportionality Table 5'!A76</f>
        <v>La Promesa Early Learning Center **</v>
      </c>
      <c r="B77" s="238">
        <f>'Revenue Subtotal by LEA'!F122</f>
        <v>0</v>
      </c>
      <c r="C77" s="238">
        <f>'Revenue Subtotal by LEA'!AB122</f>
        <v>191918.21999999997</v>
      </c>
      <c r="D77" s="238">
        <f t="shared" si="21"/>
        <v>191918.21999999997</v>
      </c>
      <c r="E77" s="238">
        <f>'Revenue Subtotal by LEA'!AC122</f>
        <v>2986019.98</v>
      </c>
      <c r="F77" s="695">
        <v>0</v>
      </c>
      <c r="G77" s="238">
        <v>228415.80000000002</v>
      </c>
      <c r="H77" s="238">
        <f>'Revenue Subtotal by LEA'!AS122</f>
        <v>99686</v>
      </c>
      <c r="I77" s="238">
        <f t="shared" si="20"/>
        <v>3314121.78</v>
      </c>
      <c r="J77" s="238">
        <f>'Revenue Subtotal by LEA'!AZ122</f>
        <v>0</v>
      </c>
      <c r="K77" s="238">
        <f t="shared" si="22"/>
        <v>0</v>
      </c>
      <c r="L77" s="238">
        <f>'Revenue Subtotal by LEA'!AY122</f>
        <v>0</v>
      </c>
      <c r="M77" s="238">
        <f t="shared" si="18"/>
        <v>0</v>
      </c>
      <c r="N77" s="392">
        <f t="shared" si="19"/>
        <v>3506040</v>
      </c>
    </row>
    <row r="78" spans="1:14">
      <c r="A78" s="390" t="str">
        <f>'17-18 Proportionality Table 5'!A77</f>
        <v>La Tierra Montessori School of the Arts &amp; Sciences **</v>
      </c>
      <c r="B78" s="238">
        <f>'Revenue Subtotal by LEA'!F124</f>
        <v>0</v>
      </c>
      <c r="C78" s="238">
        <f>'Revenue Subtotal by LEA'!AB124</f>
        <v>38636.18</v>
      </c>
      <c r="D78" s="238">
        <f t="shared" si="21"/>
        <v>38636.18</v>
      </c>
      <c r="E78" s="238">
        <f>'Revenue Subtotal by LEA'!AC124</f>
        <v>1081802.8999999999</v>
      </c>
      <c r="F78" s="695">
        <v>0</v>
      </c>
      <c r="G78" s="238">
        <v>0</v>
      </c>
      <c r="H78" s="238">
        <f>'Revenue Subtotal by LEA'!AS124</f>
        <v>143632.85999999999</v>
      </c>
      <c r="I78" s="238">
        <f t="shared" si="20"/>
        <v>1225435.7599999998</v>
      </c>
      <c r="J78" s="238">
        <f>'Revenue Subtotal by LEA'!AZ124</f>
        <v>0</v>
      </c>
      <c r="K78" s="238">
        <f t="shared" si="22"/>
        <v>0</v>
      </c>
      <c r="L78" s="238">
        <f>'Revenue Subtotal by LEA'!AY124</f>
        <v>0</v>
      </c>
      <c r="M78" s="238">
        <f t="shared" si="18"/>
        <v>0</v>
      </c>
      <c r="N78" s="392">
        <f t="shared" si="19"/>
        <v>1264071.9399999997</v>
      </c>
    </row>
    <row r="79" spans="1:14">
      <c r="A79" s="390" t="str">
        <f>'17-18 Proportionality Table 5'!A78</f>
        <v>Lake Arthur</v>
      </c>
      <c r="B79" s="238">
        <f>'Revenue Subtotal by LEA'!F125</f>
        <v>23386.1</v>
      </c>
      <c r="C79" s="238">
        <f>'Revenue Subtotal by LEA'!AB125</f>
        <v>112564.01999999999</v>
      </c>
      <c r="D79" s="238">
        <f t="shared" si="21"/>
        <v>135950.12</v>
      </c>
      <c r="E79" s="238">
        <f>'Revenue Subtotal by LEA'!AC125</f>
        <v>1692264.53</v>
      </c>
      <c r="F79" s="695">
        <v>0</v>
      </c>
      <c r="G79" s="238">
        <v>0</v>
      </c>
      <c r="H79" s="238">
        <f>'Revenue Subtotal by LEA'!AS125</f>
        <v>124349</v>
      </c>
      <c r="I79" s="238">
        <f t="shared" si="20"/>
        <v>1816613.53</v>
      </c>
      <c r="J79" s="238">
        <f>'Revenue Subtotal by LEA'!AZ125</f>
        <v>0</v>
      </c>
      <c r="K79" s="238">
        <f t="shared" si="22"/>
        <v>0</v>
      </c>
      <c r="L79" s="238">
        <f>'Revenue Subtotal by LEA'!AY125</f>
        <v>157.26</v>
      </c>
      <c r="M79" s="238">
        <f t="shared" si="18"/>
        <v>157.26</v>
      </c>
      <c r="N79" s="392">
        <f t="shared" si="19"/>
        <v>1952720.91</v>
      </c>
    </row>
    <row r="80" spans="1:14">
      <c r="A80" s="390" t="str">
        <f>'17-18 Proportionality Table 5'!A79</f>
        <v>Las Cruces</v>
      </c>
      <c r="B80" s="238">
        <f>'Revenue Subtotal by LEA'!F126</f>
        <v>1286408.17</v>
      </c>
      <c r="C80" s="238">
        <f>'Revenue Subtotal by LEA'!AB126</f>
        <v>9454937.5300000012</v>
      </c>
      <c r="D80" s="238">
        <f t="shared" si="21"/>
        <v>10741345.700000001</v>
      </c>
      <c r="E80" s="238">
        <f>'Revenue Subtotal by LEA'!AC126</f>
        <v>180662016.25999999</v>
      </c>
      <c r="F80" s="695">
        <v>4655504.9860000005</v>
      </c>
      <c r="G80" s="238">
        <v>3433645.08</v>
      </c>
      <c r="H80" s="238">
        <f>'Revenue Subtotal by LEA'!AS126</f>
        <v>5996111.5300000003</v>
      </c>
      <c r="I80" s="238">
        <f t="shared" si="20"/>
        <v>194747277.85600001</v>
      </c>
      <c r="J80" s="238">
        <f>'Revenue Subtotal by LEA'!AZ126</f>
        <v>0</v>
      </c>
      <c r="K80" s="238">
        <f t="shared" si="22"/>
        <v>0</v>
      </c>
      <c r="L80" s="238">
        <f>'Revenue Subtotal by LEA'!AY126</f>
        <v>764655.4</v>
      </c>
      <c r="M80" s="238">
        <f t="shared" si="18"/>
        <v>764655.4</v>
      </c>
      <c r="N80" s="392">
        <f t="shared" si="19"/>
        <v>206253278.956</v>
      </c>
    </row>
    <row r="81" spans="1:14">
      <c r="A81" s="390" t="str">
        <f>'17-18 Proportionality Table 5'!A80</f>
        <v>Las Montañas Charter School **</v>
      </c>
      <c r="B81" s="238">
        <f>'Revenue Subtotal by LEA'!F127</f>
        <v>0</v>
      </c>
      <c r="C81" s="238">
        <f>'Revenue Subtotal by LEA'!AB127</f>
        <v>17007.89</v>
      </c>
      <c r="D81" s="238">
        <f t="shared" si="21"/>
        <v>17007.89</v>
      </c>
      <c r="E81" s="238">
        <f>'Revenue Subtotal by LEA'!AC127</f>
        <v>1748574.18</v>
      </c>
      <c r="F81" s="695">
        <v>54325.919999999998</v>
      </c>
      <c r="G81" s="238">
        <v>0</v>
      </c>
      <c r="H81" s="238">
        <f>'Revenue Subtotal by LEA'!AS127</f>
        <v>17922.73</v>
      </c>
      <c r="I81" s="238">
        <f t="shared" si="20"/>
        <v>1820822.8299999998</v>
      </c>
      <c r="J81" s="238">
        <f>'Revenue Subtotal by LEA'!AZ127</f>
        <v>0</v>
      </c>
      <c r="K81" s="238">
        <f t="shared" si="22"/>
        <v>0</v>
      </c>
      <c r="L81" s="238">
        <f>'Revenue Subtotal by LEA'!AY127</f>
        <v>0</v>
      </c>
      <c r="M81" s="238">
        <f t="shared" si="18"/>
        <v>0</v>
      </c>
      <c r="N81" s="392">
        <f t="shared" si="19"/>
        <v>1837830.7199999997</v>
      </c>
    </row>
    <row r="82" spans="1:14">
      <c r="A82" s="390" t="str">
        <f>'17-18 Proportionality Table 5'!A81</f>
        <v>Las Vegas City</v>
      </c>
      <c r="B82" s="238">
        <f>'Revenue Subtotal by LEA'!F128</f>
        <v>84408.86</v>
      </c>
      <c r="C82" s="238">
        <f>'Revenue Subtotal by LEA'!AB128</f>
        <v>616814.49</v>
      </c>
      <c r="D82" s="238">
        <f t="shared" si="21"/>
        <v>701223.35</v>
      </c>
      <c r="E82" s="238">
        <f>'Revenue Subtotal by LEA'!AC128</f>
        <v>13813074.4</v>
      </c>
      <c r="F82" s="695">
        <v>0</v>
      </c>
      <c r="G82" s="238">
        <v>185202.00000000003</v>
      </c>
      <c r="H82" s="238">
        <f>'Revenue Subtotal by LEA'!AS128</f>
        <v>749177</v>
      </c>
      <c r="I82" s="238">
        <f t="shared" si="20"/>
        <v>14747453.4</v>
      </c>
      <c r="J82" s="238">
        <f>'Revenue Subtotal by LEA'!AZ128</f>
        <v>0</v>
      </c>
      <c r="K82" s="238">
        <f t="shared" si="22"/>
        <v>0</v>
      </c>
      <c r="L82" s="238">
        <f>'Revenue Subtotal by LEA'!AY128</f>
        <v>173422.63</v>
      </c>
      <c r="M82" s="238">
        <f t="shared" si="18"/>
        <v>173422.63</v>
      </c>
      <c r="N82" s="392">
        <f t="shared" si="19"/>
        <v>15622099.380000001</v>
      </c>
    </row>
    <row r="83" spans="1:14">
      <c r="A83" s="390" t="str">
        <f>'17-18 Proportionality Table 5'!A82</f>
        <v>Logan</v>
      </c>
      <c r="B83" s="238">
        <f>'Revenue Subtotal by LEA'!F129</f>
        <v>32065.75</v>
      </c>
      <c r="C83" s="238">
        <f>'Revenue Subtotal by LEA'!AB129</f>
        <v>149531.25</v>
      </c>
      <c r="D83" s="238">
        <f t="shared" si="21"/>
        <v>181597</v>
      </c>
      <c r="E83" s="238">
        <f>'Revenue Subtotal by LEA'!AC129</f>
        <v>3324655.58</v>
      </c>
      <c r="F83" s="695">
        <v>0</v>
      </c>
      <c r="G83" s="238">
        <v>0</v>
      </c>
      <c r="H83" s="238">
        <f>'Revenue Subtotal by LEA'!AS129</f>
        <v>356751.18</v>
      </c>
      <c r="I83" s="238">
        <f t="shared" si="20"/>
        <v>3681406.7600000002</v>
      </c>
      <c r="J83" s="238">
        <f>'Revenue Subtotal by LEA'!AZ129</f>
        <v>0</v>
      </c>
      <c r="K83" s="238">
        <f t="shared" si="22"/>
        <v>0</v>
      </c>
      <c r="L83" s="238">
        <f>'Revenue Subtotal by LEA'!AY129</f>
        <v>0</v>
      </c>
      <c r="M83" s="238">
        <f t="shared" si="18"/>
        <v>0</v>
      </c>
      <c r="N83" s="392">
        <f t="shared" si="19"/>
        <v>3863003.7600000002</v>
      </c>
    </row>
    <row r="84" spans="1:14">
      <c r="A84" s="390" t="str">
        <f>'17-18 Proportionality Table 5'!A83</f>
        <v>Lordsburg</v>
      </c>
      <c r="B84" s="238">
        <f>'Revenue Subtotal by LEA'!F130</f>
        <v>67462.37</v>
      </c>
      <c r="C84" s="238">
        <f>'Revenue Subtotal by LEA'!AB130</f>
        <v>340420.34</v>
      </c>
      <c r="D84" s="238">
        <f t="shared" si="21"/>
        <v>407882.71</v>
      </c>
      <c r="E84" s="238">
        <f>'Revenue Subtotal by LEA'!AC130</f>
        <v>4648644.29</v>
      </c>
      <c r="F84" s="695">
        <v>0</v>
      </c>
      <c r="G84" s="238">
        <v>101243.76000000001</v>
      </c>
      <c r="H84" s="238">
        <f>'Revenue Subtotal by LEA'!AS130</f>
        <v>723116.16999999993</v>
      </c>
      <c r="I84" s="238">
        <f t="shared" si="20"/>
        <v>5473004.2199999997</v>
      </c>
      <c r="J84" s="238">
        <f>'Revenue Subtotal by LEA'!AZ130</f>
        <v>0</v>
      </c>
      <c r="K84" s="238">
        <f t="shared" si="22"/>
        <v>0</v>
      </c>
      <c r="L84" s="238">
        <f>'Revenue Subtotal by LEA'!AY130</f>
        <v>28047.89</v>
      </c>
      <c r="M84" s="238">
        <f t="shared" si="18"/>
        <v>28047.89</v>
      </c>
      <c r="N84" s="392">
        <f t="shared" si="19"/>
        <v>5908934.8199999994</v>
      </c>
    </row>
    <row r="85" spans="1:14">
      <c r="A85" s="390" t="str">
        <f>'17-18 Proportionality Table 5'!A84</f>
        <v>Los Alamos</v>
      </c>
      <c r="B85" s="238">
        <f>'Revenue Subtotal by LEA'!F131</f>
        <v>256794</v>
      </c>
      <c r="C85" s="238">
        <f>'Revenue Subtotal by LEA'!AB131</f>
        <v>1304327.3700000001</v>
      </c>
      <c r="D85" s="238">
        <f t="shared" si="21"/>
        <v>1561121.37</v>
      </c>
      <c r="E85" s="238">
        <f>'Revenue Subtotal by LEA'!AC131</f>
        <v>27661950.960000001</v>
      </c>
      <c r="F85" s="695">
        <v>63380.240000000005</v>
      </c>
      <c r="G85" s="238">
        <v>0</v>
      </c>
      <c r="H85" s="238">
        <f>'Revenue Subtotal by LEA'!AS131</f>
        <v>1119886.1200000001</v>
      </c>
      <c r="I85" s="238">
        <f t="shared" si="20"/>
        <v>28845217.32</v>
      </c>
      <c r="J85" s="238">
        <f>'DISTRICT 17-18 ImpactAid'!G126</f>
        <v>397159.76</v>
      </c>
      <c r="K85" s="238">
        <f>'DISTRICT 17-18 ImpactAid'!I126</f>
        <v>297869.82</v>
      </c>
      <c r="L85" s="238">
        <f>'Revenue Subtotal by LEA'!AY131</f>
        <v>8004505.8799999999</v>
      </c>
      <c r="M85" s="238">
        <f t="shared" si="18"/>
        <v>8302375.7000000002</v>
      </c>
      <c r="N85" s="392">
        <f t="shared" si="19"/>
        <v>38708714.390000001</v>
      </c>
    </row>
    <row r="86" spans="1:14">
      <c r="A86" s="390" t="str">
        <f>'17-18 Proportionality Table 5'!A85</f>
        <v>Los Lunas</v>
      </c>
      <c r="B86" s="238">
        <f>'Revenue Subtotal by LEA'!F132</f>
        <v>216989.96</v>
      </c>
      <c r="C86" s="238">
        <f>'Revenue Subtotal by LEA'!AB132</f>
        <v>1946599.05</v>
      </c>
      <c r="D86" s="238">
        <f t="shared" si="21"/>
        <v>2163589.0100000002</v>
      </c>
      <c r="E86" s="238">
        <f>'Revenue Subtotal by LEA'!AC132</f>
        <v>56388197.030000001</v>
      </c>
      <c r="F86" s="695">
        <v>3878191.6140000005</v>
      </c>
      <c r="G86" s="238">
        <v>807480.72</v>
      </c>
      <c r="H86" s="238">
        <f>'Revenue Subtotal by LEA'!AS132</f>
        <v>3325713.02</v>
      </c>
      <c r="I86" s="238">
        <f t="shared" si="20"/>
        <v>64399582.384000003</v>
      </c>
      <c r="J86" s="238">
        <f>'DISTRICT 17-18 ImpactAid'!G136</f>
        <v>223224.03</v>
      </c>
      <c r="K86" s="238">
        <f>'DISTRICT 17-18 ImpactAid'!I136</f>
        <v>167418.02249999999</v>
      </c>
      <c r="L86" s="238">
        <f>'Revenue Subtotal by LEA'!AY132</f>
        <v>192416.12</v>
      </c>
      <c r="M86" s="238">
        <f t="shared" si="18"/>
        <v>359834.14249999996</v>
      </c>
      <c r="N86" s="392">
        <f t="shared" si="19"/>
        <v>66923005.536499999</v>
      </c>
    </row>
    <row r="87" spans="1:14">
      <c r="A87" s="390" t="str">
        <f>'17-18 Proportionality Table 5'!A86</f>
        <v>Loving</v>
      </c>
      <c r="B87" s="238">
        <f>'Revenue Subtotal by LEA'!F133</f>
        <v>108727.65</v>
      </c>
      <c r="C87" s="238">
        <f>'Revenue Subtotal by LEA'!AB133</f>
        <v>518925.01000000007</v>
      </c>
      <c r="D87" s="238">
        <f t="shared" si="21"/>
        <v>627652.66</v>
      </c>
      <c r="E87" s="238">
        <f>'Revenue Subtotal by LEA'!AC133</f>
        <v>5207800.34</v>
      </c>
      <c r="F87" s="695">
        <v>0</v>
      </c>
      <c r="G87" s="238">
        <v>92601.000000000015</v>
      </c>
      <c r="H87" s="238">
        <f>'Revenue Subtotal by LEA'!AS133</f>
        <v>129281</v>
      </c>
      <c r="I87" s="238">
        <f t="shared" si="20"/>
        <v>5429682.3399999999</v>
      </c>
      <c r="J87" s="238">
        <f>'Revenue Subtotal by LEA'!AZ133</f>
        <v>0</v>
      </c>
      <c r="K87" s="238">
        <f t="shared" ref="K87:K88" si="23">IF(J87="0","$0",J87*0.75)</f>
        <v>0</v>
      </c>
      <c r="L87" s="238">
        <f>'Revenue Subtotal by LEA'!AY133</f>
        <v>1698.6</v>
      </c>
      <c r="M87" s="238">
        <f t="shared" si="18"/>
        <v>1698.6</v>
      </c>
      <c r="N87" s="392">
        <f t="shared" si="19"/>
        <v>6059033.5999999996</v>
      </c>
    </row>
    <row r="88" spans="1:14">
      <c r="A88" s="390" t="str">
        <f>'17-18 Proportionality Table 5'!A87</f>
        <v>Lovington</v>
      </c>
      <c r="B88" s="238">
        <f>'Revenue Subtotal by LEA'!F134</f>
        <v>302305.94</v>
      </c>
      <c r="C88" s="238">
        <f>'Revenue Subtotal by LEA'!AB134</f>
        <v>1484087.1099999999</v>
      </c>
      <c r="D88" s="238">
        <f t="shared" si="21"/>
        <v>1786393.0499999998</v>
      </c>
      <c r="E88" s="238">
        <f>'Revenue Subtotal by LEA'!AC134</f>
        <v>28977036.149999999</v>
      </c>
      <c r="F88" s="695">
        <v>844088.98200000008</v>
      </c>
      <c r="G88" s="238">
        <v>109886.52</v>
      </c>
      <c r="H88" s="238">
        <f>'Revenue Subtotal by LEA'!AS134</f>
        <v>1549273.5899999999</v>
      </c>
      <c r="I88" s="238">
        <f t="shared" si="20"/>
        <v>31480285.241999999</v>
      </c>
      <c r="J88" s="238">
        <f>'Revenue Subtotal by LEA'!AZ134</f>
        <v>0</v>
      </c>
      <c r="K88" s="238">
        <f t="shared" si="23"/>
        <v>0</v>
      </c>
      <c r="L88" s="238">
        <f>'Revenue Subtotal by LEA'!AY134</f>
        <v>53466.89</v>
      </c>
      <c r="M88" s="238">
        <f t="shared" si="18"/>
        <v>53466.89</v>
      </c>
      <c r="N88" s="392">
        <f t="shared" si="19"/>
        <v>33320145.182</v>
      </c>
    </row>
    <row r="89" spans="1:14">
      <c r="A89" s="390" t="str">
        <f>'17-18 Proportionality Table 5'!A88</f>
        <v>Magdalena</v>
      </c>
      <c r="B89" s="238">
        <f>'Revenue Subtotal by LEA'!F135</f>
        <v>11149.74</v>
      </c>
      <c r="C89" s="238">
        <f>'Revenue Subtotal by LEA'!AB135</f>
        <v>79641.38</v>
      </c>
      <c r="D89" s="238">
        <f t="shared" si="21"/>
        <v>90791.12000000001</v>
      </c>
      <c r="E89" s="238">
        <f>'Revenue Subtotal by LEA'!AC135</f>
        <v>3396445.24</v>
      </c>
      <c r="F89" s="695">
        <v>0</v>
      </c>
      <c r="G89" s="238">
        <v>0</v>
      </c>
      <c r="H89" s="238">
        <f>'Revenue Subtotal by LEA'!AS135</f>
        <v>398595.05</v>
      </c>
      <c r="I89" s="238">
        <f t="shared" si="20"/>
        <v>3795040.29</v>
      </c>
      <c r="J89" s="238">
        <f>'DISTRICT 17-18 ImpactAid'!G146</f>
        <v>463725.18999999994</v>
      </c>
      <c r="K89" s="238">
        <f>'DISTRICT 17-18 ImpactAid'!I146</f>
        <v>347793.89249999996</v>
      </c>
      <c r="L89" s="238">
        <f>'Revenue Subtotal by LEA'!AY135</f>
        <v>58812.9</v>
      </c>
      <c r="M89" s="238">
        <f t="shared" si="18"/>
        <v>406606.79249999998</v>
      </c>
      <c r="N89" s="392">
        <f t="shared" si="19"/>
        <v>4292438.2025000006</v>
      </c>
    </row>
    <row r="90" spans="1:14">
      <c r="A90" s="390" t="str">
        <f>'17-18 Proportionality Table 5'!A89</f>
        <v>MASTERS Program **</v>
      </c>
      <c r="B90" s="238">
        <f>'Revenue Subtotal by LEA'!F136</f>
        <v>0</v>
      </c>
      <c r="C90" s="238">
        <f>'Revenue Subtotal by LEA'!AB136</f>
        <v>7953.33</v>
      </c>
      <c r="D90" s="238">
        <f t="shared" si="21"/>
        <v>7953.33</v>
      </c>
      <c r="E90" s="238">
        <f>'Revenue Subtotal by LEA'!AC136</f>
        <v>1941094.53</v>
      </c>
      <c r="F90" s="695">
        <v>0</v>
      </c>
      <c r="G90" s="238">
        <v>0</v>
      </c>
      <c r="H90" s="238">
        <f>'Revenue Subtotal by LEA'!AS136</f>
        <v>0</v>
      </c>
      <c r="I90" s="238">
        <f t="shared" si="20"/>
        <v>1941094.53</v>
      </c>
      <c r="J90" s="238">
        <f>'Revenue Subtotal by LEA'!AZ136</f>
        <v>0</v>
      </c>
      <c r="K90" s="238">
        <f t="shared" ref="K90" si="24">IF(J90="0","$0",J90*0.75)</f>
        <v>0</v>
      </c>
      <c r="L90" s="238">
        <f>'Revenue Subtotal by LEA'!AY136</f>
        <v>0</v>
      </c>
      <c r="M90" s="238">
        <f t="shared" si="18"/>
        <v>0</v>
      </c>
      <c r="N90" s="392">
        <f t="shared" si="19"/>
        <v>1949047.86</v>
      </c>
    </row>
    <row r="91" spans="1:14">
      <c r="A91" s="390" t="str">
        <f>'17-18 Proportionality Table 5'!A90</f>
        <v>Maxwell</v>
      </c>
      <c r="B91" s="238">
        <f>'Revenue Subtotal by LEA'!F137</f>
        <v>9047.4</v>
      </c>
      <c r="C91" s="238">
        <f>'Revenue Subtotal by LEA'!AB137</f>
        <v>47390.619999999995</v>
      </c>
      <c r="D91" s="238">
        <f t="shared" si="21"/>
        <v>56438.02</v>
      </c>
      <c r="E91" s="238">
        <f>'Revenue Subtotal by LEA'!AC137</f>
        <v>1673041.12</v>
      </c>
      <c r="F91" s="695">
        <v>0</v>
      </c>
      <c r="G91" s="238">
        <v>0</v>
      </c>
      <c r="H91" s="238">
        <f>'Revenue Subtotal by LEA'!AS137</f>
        <v>624051.24</v>
      </c>
      <c r="I91" s="238">
        <f t="shared" si="20"/>
        <v>2297092.3600000003</v>
      </c>
      <c r="J91" s="238">
        <f>'DISTRICT 17-18 ImpactAid'!G156</f>
        <v>519.97</v>
      </c>
      <c r="K91" s="238">
        <f>'DISTRICT 17-18 ImpactAid'!I156</f>
        <v>389.97749999999996</v>
      </c>
      <c r="L91" s="238">
        <f>'Revenue Subtotal by LEA'!AY137</f>
        <v>4233.88</v>
      </c>
      <c r="M91" s="238">
        <f t="shared" si="18"/>
        <v>4623.8575000000001</v>
      </c>
      <c r="N91" s="392">
        <f t="shared" si="19"/>
        <v>2358154.2375000003</v>
      </c>
    </row>
    <row r="92" spans="1:14">
      <c r="A92" s="390" t="str">
        <f>'17-18 Proportionality Table 5'!A91</f>
        <v>McCurdy Charter School **</v>
      </c>
      <c r="B92" s="238">
        <f>'Revenue Subtotal by LEA'!F138</f>
        <v>0</v>
      </c>
      <c r="C92" s="238">
        <f>'Revenue Subtotal by LEA'!AB138</f>
        <v>197917.8</v>
      </c>
      <c r="D92" s="238">
        <f t="shared" si="21"/>
        <v>197917.8</v>
      </c>
      <c r="E92" s="238">
        <f>'Revenue Subtotal by LEA'!AC138</f>
        <v>3348048.69</v>
      </c>
      <c r="F92" s="695">
        <v>0</v>
      </c>
      <c r="G92" s="238">
        <v>0</v>
      </c>
      <c r="H92" s="238">
        <f>'Revenue Subtotal by LEA'!AS138</f>
        <v>0</v>
      </c>
      <c r="I92" s="238">
        <f t="shared" si="20"/>
        <v>3348048.69</v>
      </c>
      <c r="J92" s="238">
        <f>'DISTRICT 17-18 ImpactAid'!G162</f>
        <v>82202.740000000005</v>
      </c>
      <c r="K92" s="238">
        <f>'DISTRICT 17-18 ImpactAid'!I162</f>
        <v>61652.055000000008</v>
      </c>
      <c r="L92" s="238">
        <f>'Revenue Subtotal by LEA'!AY138</f>
        <v>0</v>
      </c>
      <c r="M92" s="238">
        <f t="shared" si="18"/>
        <v>61652.055000000008</v>
      </c>
      <c r="N92" s="392">
        <f t="shared" si="19"/>
        <v>3607618.5449999999</v>
      </c>
    </row>
    <row r="93" spans="1:14">
      <c r="A93" s="390" t="str">
        <f>'17-18 Proportionality Table 5'!A92</f>
        <v>Media Arts Collaborative Charter School **</v>
      </c>
      <c r="B93" s="238">
        <f>'Revenue Subtotal by LEA'!F139</f>
        <v>0</v>
      </c>
      <c r="C93" s="238">
        <f>'Revenue Subtotal by LEA'!AB139</f>
        <v>127149.85</v>
      </c>
      <c r="D93" s="238">
        <f t="shared" si="21"/>
        <v>127149.85</v>
      </c>
      <c r="E93" s="238">
        <f>'Revenue Subtotal by LEA'!AC139</f>
        <v>2239510.96</v>
      </c>
      <c r="F93" s="695">
        <v>0</v>
      </c>
      <c r="G93" s="238">
        <v>0</v>
      </c>
      <c r="H93" s="238">
        <f>'Revenue Subtotal by LEA'!AS139</f>
        <v>0</v>
      </c>
      <c r="I93" s="238">
        <f t="shared" si="20"/>
        <v>2239510.96</v>
      </c>
      <c r="J93" s="238">
        <f>'Revenue Subtotal by LEA'!AZ139</f>
        <v>0</v>
      </c>
      <c r="K93" s="238">
        <f t="shared" ref="K93:K108" si="25">IF(J93="0","$0",J93*0.75)</f>
        <v>0</v>
      </c>
      <c r="L93" s="238">
        <f>'Revenue Subtotal by LEA'!AY139</f>
        <v>0</v>
      </c>
      <c r="M93" s="238">
        <f t="shared" si="18"/>
        <v>0</v>
      </c>
      <c r="N93" s="392">
        <f t="shared" si="19"/>
        <v>2366660.81</v>
      </c>
    </row>
    <row r="94" spans="1:14">
      <c r="A94" s="390" t="str">
        <f>'17-18 Proportionality Table 5'!A93</f>
        <v>Melrose</v>
      </c>
      <c r="B94" s="238">
        <f>'Revenue Subtotal by LEA'!F140</f>
        <v>15551.9</v>
      </c>
      <c r="C94" s="238">
        <f>'Revenue Subtotal by LEA'!AB140</f>
        <v>86974.63</v>
      </c>
      <c r="D94" s="238">
        <f t="shared" si="21"/>
        <v>102526.53</v>
      </c>
      <c r="E94" s="238">
        <f>'Revenue Subtotal by LEA'!AC140</f>
        <v>2256814.58</v>
      </c>
      <c r="F94" s="695">
        <v>0</v>
      </c>
      <c r="G94" s="238">
        <v>0</v>
      </c>
      <c r="H94" s="238">
        <f>'Revenue Subtotal by LEA'!AS140</f>
        <v>508889</v>
      </c>
      <c r="I94" s="238">
        <f t="shared" si="20"/>
        <v>2765703.58</v>
      </c>
      <c r="J94" s="238">
        <f>'Revenue Subtotal by LEA'!AZ140</f>
        <v>0</v>
      </c>
      <c r="K94" s="238">
        <f t="shared" si="25"/>
        <v>0</v>
      </c>
      <c r="L94" s="238">
        <f>'Revenue Subtotal by LEA'!AY140</f>
        <v>0</v>
      </c>
      <c r="M94" s="238">
        <f t="shared" si="18"/>
        <v>0</v>
      </c>
      <c r="N94" s="392">
        <f t="shared" si="19"/>
        <v>2868230.11</v>
      </c>
    </row>
    <row r="95" spans="1:14">
      <c r="A95" s="390" t="str">
        <f>'17-18 Proportionality Table 5'!A94</f>
        <v>Mesa Vista</v>
      </c>
      <c r="B95" s="238">
        <f>'Revenue Subtotal by LEA'!F141</f>
        <v>68992.41</v>
      </c>
      <c r="C95" s="238">
        <f>'Revenue Subtotal by LEA'!AB141</f>
        <v>161279.88999999998</v>
      </c>
      <c r="D95" s="238">
        <f t="shared" si="21"/>
        <v>230272.3</v>
      </c>
      <c r="E95" s="238">
        <f>'Revenue Subtotal by LEA'!AC141</f>
        <v>2804845.85</v>
      </c>
      <c r="F95" s="695">
        <v>0</v>
      </c>
      <c r="G95" s="238">
        <v>0</v>
      </c>
      <c r="H95" s="238">
        <f>'Revenue Subtotal by LEA'!AS141</f>
        <v>664614.64</v>
      </c>
      <c r="I95" s="238">
        <f t="shared" si="20"/>
        <v>3469460.49</v>
      </c>
      <c r="J95" s="238">
        <f>'Revenue Subtotal by LEA'!AZ141</f>
        <v>0</v>
      </c>
      <c r="K95" s="238">
        <f t="shared" si="25"/>
        <v>0</v>
      </c>
      <c r="L95" s="238">
        <f>'Revenue Subtotal by LEA'!AY141</f>
        <v>15651.44</v>
      </c>
      <c r="M95" s="238">
        <f t="shared" si="18"/>
        <v>15651.44</v>
      </c>
      <c r="N95" s="392">
        <f t="shared" si="19"/>
        <v>3715384.23</v>
      </c>
    </row>
    <row r="96" spans="1:14">
      <c r="A96" s="390" t="str">
        <f>'17-18 Proportionality Table 5'!A95</f>
        <v>Mission Achievement and Success **</v>
      </c>
      <c r="B96" s="238">
        <f>'Revenue Subtotal by LEA'!F142</f>
        <v>0</v>
      </c>
      <c r="C96" s="238">
        <f>'Revenue Subtotal by LEA'!AB142</f>
        <v>33929.65</v>
      </c>
      <c r="D96" s="238">
        <f t="shared" si="21"/>
        <v>33929.65</v>
      </c>
      <c r="E96" s="238">
        <f>'Revenue Subtotal by LEA'!AC142</f>
        <v>5623711.3200000003</v>
      </c>
      <c r="F96" s="695">
        <v>0</v>
      </c>
      <c r="G96" s="238">
        <v>0</v>
      </c>
      <c r="H96" s="238">
        <f>'Revenue Subtotal by LEA'!AS142</f>
        <v>621787.98</v>
      </c>
      <c r="I96" s="238">
        <f t="shared" si="20"/>
        <v>6245499.3000000007</v>
      </c>
      <c r="J96" s="238">
        <f>'Revenue Subtotal by LEA'!AZ142</f>
        <v>0</v>
      </c>
      <c r="K96" s="238">
        <f t="shared" si="25"/>
        <v>0</v>
      </c>
      <c r="L96" s="238">
        <f>'Revenue Subtotal by LEA'!AY142</f>
        <v>0</v>
      </c>
      <c r="M96" s="238">
        <f t="shared" si="18"/>
        <v>0</v>
      </c>
      <c r="N96" s="392">
        <f t="shared" si="19"/>
        <v>6279428.9500000011</v>
      </c>
    </row>
    <row r="97" spans="1:14">
      <c r="A97" s="390" t="str">
        <f>'17-18 Proportionality Table 5'!A96</f>
        <v>Monte Del Sol Charter School **</v>
      </c>
      <c r="B97" s="238">
        <f>'Revenue Subtotal by LEA'!F143</f>
        <v>0</v>
      </c>
      <c r="C97" s="238">
        <f>'Revenue Subtotal by LEA'!AB143</f>
        <v>386317.92</v>
      </c>
      <c r="D97" s="238">
        <f t="shared" si="21"/>
        <v>386317.92</v>
      </c>
      <c r="E97" s="238">
        <f>'Revenue Subtotal by LEA'!AC143</f>
        <v>2912353.84</v>
      </c>
      <c r="F97" s="695">
        <v>0</v>
      </c>
      <c r="G97" s="238">
        <v>0</v>
      </c>
      <c r="H97" s="238">
        <f>'Revenue Subtotal by LEA'!AS143</f>
        <v>227724.4</v>
      </c>
      <c r="I97" s="238">
        <f t="shared" si="20"/>
        <v>3140078.2399999998</v>
      </c>
      <c r="J97" s="238">
        <f>'Revenue Subtotal by LEA'!AZ143</f>
        <v>0</v>
      </c>
      <c r="K97" s="238">
        <f t="shared" si="25"/>
        <v>0</v>
      </c>
      <c r="L97" s="238">
        <f>'Revenue Subtotal by LEA'!AY143</f>
        <v>0</v>
      </c>
      <c r="M97" s="238">
        <f t="shared" si="18"/>
        <v>0</v>
      </c>
      <c r="N97" s="392">
        <f t="shared" si="19"/>
        <v>3526396.1599999997</v>
      </c>
    </row>
    <row r="98" spans="1:14">
      <c r="A98" s="390" t="str">
        <f>'17-18 Proportionality Table 5'!A97</f>
        <v>Montessori Elementary School **</v>
      </c>
      <c r="B98" s="238">
        <f>'Revenue Subtotal by LEA'!F144</f>
        <v>0</v>
      </c>
      <c r="C98" s="238">
        <f>'Revenue Subtotal by LEA'!AB144</f>
        <v>483593.6</v>
      </c>
      <c r="D98" s="238">
        <f t="shared" si="21"/>
        <v>483593.6</v>
      </c>
      <c r="E98" s="238">
        <f>'Revenue Subtotal by LEA'!AC144</f>
        <v>2386952.14</v>
      </c>
      <c r="F98" s="695">
        <v>0</v>
      </c>
      <c r="G98" s="238">
        <v>0</v>
      </c>
      <c r="H98" s="238">
        <f>'Revenue Subtotal by LEA'!AS144</f>
        <v>0</v>
      </c>
      <c r="I98" s="238">
        <f t="shared" si="20"/>
        <v>2386952.14</v>
      </c>
      <c r="J98" s="238">
        <f>'Revenue Subtotal by LEA'!AZ144</f>
        <v>0</v>
      </c>
      <c r="K98" s="238">
        <f t="shared" si="25"/>
        <v>0</v>
      </c>
      <c r="L98" s="238">
        <f>'Revenue Subtotal by LEA'!AY144</f>
        <v>0</v>
      </c>
      <c r="M98" s="238">
        <f t="shared" si="18"/>
        <v>0</v>
      </c>
      <c r="N98" s="392">
        <f t="shared" si="19"/>
        <v>2870545.74</v>
      </c>
    </row>
    <row r="99" spans="1:14">
      <c r="A99" s="390" t="str">
        <f>'17-18 Proportionality Table 5'!A98</f>
        <v>Mora</v>
      </c>
      <c r="B99" s="238">
        <f>'Revenue Subtotal by LEA'!F145</f>
        <v>27740.05</v>
      </c>
      <c r="C99" s="238">
        <f>'Revenue Subtotal by LEA'!AB145</f>
        <v>260509.56999999998</v>
      </c>
      <c r="D99" s="238">
        <f t="shared" si="21"/>
        <v>288249.62</v>
      </c>
      <c r="E99" s="238">
        <f>'Revenue Subtotal by LEA'!AC145</f>
        <v>4404407.72</v>
      </c>
      <c r="F99" s="695">
        <v>0</v>
      </c>
      <c r="G99" s="238">
        <v>79019.520000000004</v>
      </c>
      <c r="H99" s="238">
        <f>'Revenue Subtotal by LEA'!AS145</f>
        <v>411664.41000000003</v>
      </c>
      <c r="I99" s="238">
        <f t="shared" si="20"/>
        <v>4895091.6499999994</v>
      </c>
      <c r="J99" s="238">
        <f>'Revenue Subtotal by LEA'!AZ145</f>
        <v>0</v>
      </c>
      <c r="K99" s="238">
        <f t="shared" si="25"/>
        <v>0</v>
      </c>
      <c r="L99" s="238">
        <f>'Revenue Subtotal by LEA'!AY145</f>
        <v>89688.3</v>
      </c>
      <c r="M99" s="238">
        <f t="shared" si="18"/>
        <v>89688.3</v>
      </c>
      <c r="N99" s="392">
        <f t="shared" si="19"/>
        <v>5273029.5699999994</v>
      </c>
    </row>
    <row r="100" spans="1:14">
      <c r="A100" s="390" t="str">
        <f>'17-18 Proportionality Table 5'!A99</f>
        <v>Moriarty</v>
      </c>
      <c r="B100" s="238">
        <f>'Revenue Subtotal by LEA'!F146</f>
        <v>235086.52</v>
      </c>
      <c r="C100" s="238">
        <f>'Revenue Subtotal by LEA'!AB146</f>
        <v>1081496.22</v>
      </c>
      <c r="D100" s="238">
        <f t="shared" si="21"/>
        <v>1316582.74</v>
      </c>
      <c r="E100" s="238">
        <f>'Revenue Subtotal by LEA'!AC146</f>
        <v>17966949.289999999</v>
      </c>
      <c r="F100" s="695">
        <v>0</v>
      </c>
      <c r="G100" s="238">
        <v>0</v>
      </c>
      <c r="H100" s="238">
        <f>'Revenue Subtotal by LEA'!AS146</f>
        <v>1892189.33</v>
      </c>
      <c r="I100" s="238">
        <f t="shared" si="20"/>
        <v>19859138.619999997</v>
      </c>
      <c r="J100" s="238">
        <f>'Revenue Subtotal by LEA'!AZ146</f>
        <v>0</v>
      </c>
      <c r="K100" s="238">
        <f t="shared" si="25"/>
        <v>0</v>
      </c>
      <c r="L100" s="238">
        <f>'Revenue Subtotal by LEA'!AY146</f>
        <v>150951.25</v>
      </c>
      <c r="M100" s="238">
        <f t="shared" si="18"/>
        <v>150951.25</v>
      </c>
      <c r="N100" s="392">
        <f t="shared" si="19"/>
        <v>21326672.609999996</v>
      </c>
    </row>
    <row r="101" spans="1:14">
      <c r="A101" s="390" t="str">
        <f>'17-18 Proportionality Table 5'!A100</f>
        <v>Mosquero</v>
      </c>
      <c r="B101" s="238">
        <f>'Revenue Subtotal by LEA'!F147</f>
        <v>58708.57</v>
      </c>
      <c r="C101" s="238">
        <f>'Revenue Subtotal by LEA'!AB147</f>
        <v>244840.47999999998</v>
      </c>
      <c r="D101" s="238">
        <f t="shared" si="21"/>
        <v>303549.05</v>
      </c>
      <c r="E101" s="238">
        <f>'Revenue Subtotal by LEA'!AC147</f>
        <v>1185004.51</v>
      </c>
      <c r="F101" s="695">
        <v>0</v>
      </c>
      <c r="G101" s="238">
        <v>0</v>
      </c>
      <c r="H101" s="238">
        <f>'Revenue Subtotal by LEA'!AS147</f>
        <v>347523.32</v>
      </c>
      <c r="I101" s="238">
        <f t="shared" si="20"/>
        <v>1532527.83</v>
      </c>
      <c r="J101" s="238">
        <f>'Revenue Subtotal by LEA'!AZ147</f>
        <v>0</v>
      </c>
      <c r="K101" s="238">
        <f t="shared" si="25"/>
        <v>0</v>
      </c>
      <c r="L101" s="238">
        <f>'Revenue Subtotal by LEA'!AY147</f>
        <v>0</v>
      </c>
      <c r="M101" s="238">
        <f t="shared" si="18"/>
        <v>0</v>
      </c>
      <c r="N101" s="392">
        <f t="shared" si="19"/>
        <v>1836076.8800000001</v>
      </c>
    </row>
    <row r="102" spans="1:14">
      <c r="A102" s="390" t="str">
        <f>'17-18 Proportionality Table 5'!A101</f>
        <v>Mountainair</v>
      </c>
      <c r="B102" s="238">
        <f>'Revenue Subtotal by LEA'!F148</f>
        <v>31696.38</v>
      </c>
      <c r="C102" s="238">
        <f>'Revenue Subtotal by LEA'!AB148</f>
        <v>160845.12</v>
      </c>
      <c r="D102" s="238">
        <f t="shared" si="21"/>
        <v>192541.5</v>
      </c>
      <c r="E102" s="238">
        <f>'Revenue Subtotal by LEA'!AC148</f>
        <v>2769977.79</v>
      </c>
      <c r="F102" s="695">
        <v>49798.76</v>
      </c>
      <c r="G102" s="238">
        <v>0</v>
      </c>
      <c r="H102" s="238">
        <f>'Revenue Subtotal by LEA'!AS148</f>
        <v>323008.38</v>
      </c>
      <c r="I102" s="238">
        <f t="shared" si="20"/>
        <v>3142784.9299999997</v>
      </c>
      <c r="J102" s="238">
        <f>'Revenue Subtotal by LEA'!AZ148</f>
        <v>0</v>
      </c>
      <c r="K102" s="238">
        <f t="shared" si="25"/>
        <v>0</v>
      </c>
      <c r="L102" s="238">
        <f>'Revenue Subtotal by LEA'!AY148</f>
        <v>6900.39</v>
      </c>
      <c r="M102" s="238">
        <f t="shared" si="18"/>
        <v>6900.39</v>
      </c>
      <c r="N102" s="392">
        <f t="shared" si="19"/>
        <v>3342226.82</v>
      </c>
    </row>
    <row r="103" spans="1:14">
      <c r="A103" s="390" t="str">
        <f>'17-18 Proportionality Table 5'!A102</f>
        <v>New America School **</v>
      </c>
      <c r="B103" s="238">
        <f>'Revenue Subtotal by LEA'!F149</f>
        <v>0</v>
      </c>
      <c r="C103" s="238">
        <f>'Revenue Subtotal by LEA'!AB149</f>
        <v>122048.51</v>
      </c>
      <c r="D103" s="238">
        <f t="shared" si="21"/>
        <v>122048.51</v>
      </c>
      <c r="E103" s="238">
        <f>'Revenue Subtotal by LEA'!AC149</f>
        <v>2424571.9</v>
      </c>
      <c r="F103" s="695">
        <v>0</v>
      </c>
      <c r="G103" s="238">
        <v>0</v>
      </c>
      <c r="H103" s="238">
        <f>'Revenue Subtotal by LEA'!AS149</f>
        <v>9756.7999999999993</v>
      </c>
      <c r="I103" s="238">
        <f t="shared" si="20"/>
        <v>2434328.6999999997</v>
      </c>
      <c r="J103" s="238">
        <f>'Revenue Subtotal by LEA'!AZ149</f>
        <v>0</v>
      </c>
      <c r="K103" s="238">
        <f t="shared" si="25"/>
        <v>0</v>
      </c>
      <c r="L103" s="238">
        <f>'Revenue Subtotal by LEA'!AY149</f>
        <v>0</v>
      </c>
      <c r="M103" s="238">
        <f t="shared" si="18"/>
        <v>0</v>
      </c>
      <c r="N103" s="392">
        <f t="shared" si="19"/>
        <v>2556377.2099999995</v>
      </c>
    </row>
    <row r="104" spans="1:14">
      <c r="A104" s="390" t="str">
        <f>'17-18 Proportionality Table 5'!A103</f>
        <v>New America School - Las Cruces **</v>
      </c>
      <c r="B104" s="238">
        <f>'Revenue Subtotal by LEA'!F150</f>
        <v>0</v>
      </c>
      <c r="C104" s="238">
        <f>'Revenue Subtotal by LEA'!AB150</f>
        <v>116981.93999999999</v>
      </c>
      <c r="D104" s="238">
        <f t="shared" si="21"/>
        <v>116981.93999999999</v>
      </c>
      <c r="E104" s="238">
        <f>'Revenue Subtotal by LEA'!AC150</f>
        <v>2149558.39</v>
      </c>
      <c r="F104" s="695">
        <v>0</v>
      </c>
      <c r="G104" s="238">
        <v>0</v>
      </c>
      <c r="H104" s="238">
        <f>'Revenue Subtotal by LEA'!AS150</f>
        <v>0</v>
      </c>
      <c r="I104" s="238">
        <f t="shared" si="20"/>
        <v>2149558.39</v>
      </c>
      <c r="J104" s="238">
        <f>'Revenue Subtotal by LEA'!AZ150</f>
        <v>0</v>
      </c>
      <c r="K104" s="238">
        <f t="shared" si="25"/>
        <v>0</v>
      </c>
      <c r="L104" s="238">
        <f>'Revenue Subtotal by LEA'!AY150</f>
        <v>0</v>
      </c>
      <c r="M104" s="238">
        <f t="shared" si="18"/>
        <v>0</v>
      </c>
      <c r="N104" s="392">
        <f t="shared" si="19"/>
        <v>2266540.33</v>
      </c>
    </row>
    <row r="105" spans="1:14">
      <c r="A105" s="390" t="str">
        <f>'17-18 Proportionality Table 5'!A104</f>
        <v>New Mexico Connections Academy **</v>
      </c>
      <c r="B105" s="238">
        <f>'Revenue Subtotal by LEA'!F151</f>
        <v>0</v>
      </c>
      <c r="C105" s="238">
        <f>'Revenue Subtotal by LEA'!AB151</f>
        <v>59346.29</v>
      </c>
      <c r="D105" s="238">
        <f t="shared" si="21"/>
        <v>59346.29</v>
      </c>
      <c r="E105" s="238">
        <f>'Revenue Subtotal by LEA'!AC151</f>
        <v>12218742.470000001</v>
      </c>
      <c r="F105" s="695">
        <v>0</v>
      </c>
      <c r="G105" s="238">
        <v>0</v>
      </c>
      <c r="H105" s="238">
        <f>'Revenue Subtotal by LEA'!AS151</f>
        <v>70196</v>
      </c>
      <c r="I105" s="238">
        <f t="shared" si="20"/>
        <v>12288938.470000001</v>
      </c>
      <c r="J105" s="238">
        <f>'Revenue Subtotal by LEA'!AZ151</f>
        <v>0</v>
      </c>
      <c r="K105" s="238">
        <f t="shared" si="25"/>
        <v>0</v>
      </c>
      <c r="L105" s="238">
        <f>'Revenue Subtotal by LEA'!AY151</f>
        <v>0</v>
      </c>
      <c r="M105" s="238">
        <f t="shared" si="18"/>
        <v>0</v>
      </c>
      <c r="N105" s="392">
        <f t="shared" si="19"/>
        <v>12348284.76</v>
      </c>
    </row>
    <row r="106" spans="1:14">
      <c r="A106" s="390" t="str">
        <f>'17-18 Proportionality Table 5'!A105</f>
        <v>New Mexico School for the Arts **</v>
      </c>
      <c r="B106" s="238">
        <f>'Revenue Subtotal by LEA'!F152</f>
        <v>0</v>
      </c>
      <c r="C106" s="238">
        <f>'Revenue Subtotal by LEA'!AB152</f>
        <v>197018.44</v>
      </c>
      <c r="D106" s="238">
        <f t="shared" si="21"/>
        <v>197018.44</v>
      </c>
      <c r="E106" s="238">
        <f>'Revenue Subtotal by LEA'!AC152</f>
        <v>2151535.19</v>
      </c>
      <c r="F106" s="695">
        <v>0</v>
      </c>
      <c r="G106" s="238">
        <v>0</v>
      </c>
      <c r="H106" s="238">
        <f>'Revenue Subtotal by LEA'!AS152</f>
        <v>0</v>
      </c>
      <c r="I106" s="238">
        <f t="shared" si="20"/>
        <v>2151535.19</v>
      </c>
      <c r="J106" s="238">
        <f>'Revenue Subtotal by LEA'!AZ152</f>
        <v>0</v>
      </c>
      <c r="K106" s="238">
        <f t="shared" si="25"/>
        <v>0</v>
      </c>
      <c r="L106" s="238">
        <f>'Revenue Subtotal by LEA'!AY152</f>
        <v>0</v>
      </c>
      <c r="M106" s="238">
        <f t="shared" si="18"/>
        <v>0</v>
      </c>
      <c r="N106" s="392">
        <f t="shared" si="19"/>
        <v>2348553.63</v>
      </c>
    </row>
    <row r="107" spans="1:14">
      <c r="A107" s="390" t="str">
        <f>'17-18 Proportionality Table 5'!A106</f>
        <v>North Valley Academy **</v>
      </c>
      <c r="B107" s="238">
        <f>'Revenue Subtotal by LEA'!F153</f>
        <v>0</v>
      </c>
      <c r="C107" s="238">
        <f>'Revenue Subtotal by LEA'!AB153</f>
        <v>17366.980000000003</v>
      </c>
      <c r="D107" s="238">
        <f t="shared" si="21"/>
        <v>17366.980000000003</v>
      </c>
      <c r="E107" s="238">
        <f>'Revenue Subtotal by LEA'!AC153</f>
        <v>3180553.44</v>
      </c>
      <c r="F107" s="695">
        <v>215040.1</v>
      </c>
      <c r="G107" s="238">
        <v>148161.60000000001</v>
      </c>
      <c r="H107" s="238">
        <f>'Revenue Subtotal by LEA'!AS153</f>
        <v>8391.02</v>
      </c>
      <c r="I107" s="238">
        <f t="shared" si="20"/>
        <v>3552146.16</v>
      </c>
      <c r="J107" s="238">
        <f>'Revenue Subtotal by LEA'!AZ153</f>
        <v>0</v>
      </c>
      <c r="K107" s="238">
        <f t="shared" si="25"/>
        <v>0</v>
      </c>
      <c r="L107" s="238">
        <f>'Revenue Subtotal by LEA'!AY153</f>
        <v>0</v>
      </c>
      <c r="M107" s="238">
        <f t="shared" si="18"/>
        <v>0</v>
      </c>
      <c r="N107" s="392">
        <f t="shared" si="19"/>
        <v>3569513.14</v>
      </c>
    </row>
    <row r="108" spans="1:14">
      <c r="A108" s="390" t="str">
        <f>'17-18 Proportionality Table 5'!A107</f>
        <v>Pecos</v>
      </c>
      <c r="B108" s="238">
        <f>'Revenue Subtotal by LEA'!F154</f>
        <v>16332.61</v>
      </c>
      <c r="C108" s="238">
        <f>'Revenue Subtotal by LEA'!AB154</f>
        <v>299979.38</v>
      </c>
      <c r="D108" s="238">
        <f t="shared" si="21"/>
        <v>316311.99</v>
      </c>
      <c r="E108" s="238">
        <f>'Revenue Subtotal by LEA'!AC154</f>
        <v>5645566.1200000001</v>
      </c>
      <c r="F108" s="695">
        <v>0</v>
      </c>
      <c r="G108" s="238">
        <v>107417.16000000002</v>
      </c>
      <c r="H108" s="238">
        <f>'Revenue Subtotal by LEA'!AS154</f>
        <v>482044.08</v>
      </c>
      <c r="I108" s="238">
        <f t="shared" si="20"/>
        <v>6235027.3600000003</v>
      </c>
      <c r="J108" s="238">
        <f>'Revenue Subtotal by LEA'!AZ154</f>
        <v>0</v>
      </c>
      <c r="K108" s="238">
        <f t="shared" si="25"/>
        <v>0</v>
      </c>
      <c r="L108" s="238">
        <f>'Revenue Subtotal by LEA'!AY154</f>
        <v>48833.58</v>
      </c>
      <c r="M108" s="238">
        <f t="shared" si="18"/>
        <v>48833.58</v>
      </c>
      <c r="N108" s="392">
        <f t="shared" si="19"/>
        <v>6600172.9300000006</v>
      </c>
    </row>
    <row r="109" spans="1:14">
      <c r="A109" s="390" t="str">
        <f>'17-18 Proportionality Table 5'!A108</f>
        <v>Penasco</v>
      </c>
      <c r="B109" s="238">
        <f>'Revenue Subtotal by LEA'!F155</f>
        <v>12224.38</v>
      </c>
      <c r="C109" s="238">
        <f>'Revenue Subtotal by LEA'!AB155</f>
        <v>145836.51999999999</v>
      </c>
      <c r="D109" s="238">
        <f t="shared" si="21"/>
        <v>158060.9</v>
      </c>
      <c r="E109" s="238">
        <f>'Revenue Subtotal by LEA'!AC155</f>
        <v>3517742.04</v>
      </c>
      <c r="F109" s="695">
        <v>0</v>
      </c>
      <c r="G109" s="238">
        <v>0</v>
      </c>
      <c r="H109" s="238">
        <f>'Revenue Subtotal by LEA'!AS155</f>
        <v>378382.85</v>
      </c>
      <c r="I109" s="238">
        <f t="shared" si="20"/>
        <v>3896124.89</v>
      </c>
      <c r="J109" s="238">
        <f>'DISTRICT 17-18 ImpactAid'!G172</f>
        <v>29661.33</v>
      </c>
      <c r="K109" s="238">
        <f>'DISTRICT 17-18 ImpactAid'!I172</f>
        <v>22245.997499999998</v>
      </c>
      <c r="L109" s="238">
        <f>'Revenue Subtotal by LEA'!AY155</f>
        <v>37822.400000000001</v>
      </c>
      <c r="M109" s="238">
        <f t="shared" si="18"/>
        <v>60068.397499999999</v>
      </c>
      <c r="N109" s="392">
        <f t="shared" si="19"/>
        <v>4114254.1875</v>
      </c>
    </row>
    <row r="110" spans="1:14">
      <c r="A110" s="390" t="str">
        <f>'17-18 Proportionality Table 5'!A109</f>
        <v>Pojoaque Valley</v>
      </c>
      <c r="B110" s="238">
        <f>'Revenue Subtotal by LEA'!F156</f>
        <v>49375.99</v>
      </c>
      <c r="C110" s="238">
        <f>'Revenue Subtotal by LEA'!AB156</f>
        <v>558500.22000000009</v>
      </c>
      <c r="D110" s="238">
        <f t="shared" si="21"/>
        <v>607876.21000000008</v>
      </c>
      <c r="E110" s="238">
        <f>'Revenue Subtotal by LEA'!AC156</f>
        <v>13115676.710000001</v>
      </c>
      <c r="F110" s="695">
        <v>357419.28200000001</v>
      </c>
      <c r="G110" s="238">
        <v>228415.80000000002</v>
      </c>
      <c r="H110" s="238">
        <f>'Revenue Subtotal by LEA'!AS156</f>
        <v>1278499.26</v>
      </c>
      <c r="I110" s="238">
        <f t="shared" si="20"/>
        <v>14980011.052000001</v>
      </c>
      <c r="J110" s="238">
        <f>'DISTRICT 17-18 ImpactAid'!G182</f>
        <v>1157448.99</v>
      </c>
      <c r="K110" s="238">
        <f>'DISTRICT 17-18 ImpactAid'!I182</f>
        <v>868086.74249999993</v>
      </c>
      <c r="L110" s="238">
        <f>'Revenue Subtotal by LEA'!AY156</f>
        <v>37478.68</v>
      </c>
      <c r="M110" s="238">
        <f t="shared" si="18"/>
        <v>905565.42249999999</v>
      </c>
      <c r="N110" s="392">
        <f t="shared" si="19"/>
        <v>16493452.684500001</v>
      </c>
    </row>
    <row r="111" spans="1:14">
      <c r="A111" s="390" t="str">
        <f>'17-18 Proportionality Table 5'!A110</f>
        <v>Portales</v>
      </c>
      <c r="B111" s="238">
        <f>'Revenue Subtotal by LEA'!F157</f>
        <v>128284.01</v>
      </c>
      <c r="C111" s="238">
        <f>'Revenue Subtotal by LEA'!AB157</f>
        <v>697791.4</v>
      </c>
      <c r="D111" s="238">
        <f t="shared" si="21"/>
        <v>826075.41</v>
      </c>
      <c r="E111" s="238">
        <f>'Revenue Subtotal by LEA'!AC157</f>
        <v>21128950.170000002</v>
      </c>
      <c r="F111" s="695">
        <v>0</v>
      </c>
      <c r="G111" s="238">
        <v>0</v>
      </c>
      <c r="H111" s="238">
        <f>'Revenue Subtotal by LEA'!AS157</f>
        <v>1621394.08</v>
      </c>
      <c r="I111" s="238">
        <f t="shared" si="20"/>
        <v>22750344.25</v>
      </c>
      <c r="J111" s="238">
        <f>'DISTRICT 17-18 ImpactAid'!G192</f>
        <v>6638.42</v>
      </c>
      <c r="K111" s="238">
        <f>'DISTRICT 17-18 ImpactAid'!I192</f>
        <v>4978.8150000000005</v>
      </c>
      <c r="L111" s="238">
        <f>'Revenue Subtotal by LEA'!AY157</f>
        <v>103773.75</v>
      </c>
      <c r="M111" s="238">
        <f t="shared" si="18"/>
        <v>108752.565</v>
      </c>
      <c r="N111" s="392">
        <f t="shared" si="19"/>
        <v>23685172.225000001</v>
      </c>
    </row>
    <row r="112" spans="1:14">
      <c r="A112" s="390" t="str">
        <f>'17-18 Proportionality Table 5'!A111</f>
        <v>Quemado</v>
      </c>
      <c r="B112" s="238">
        <f>'Revenue Subtotal by LEA'!F158</f>
        <v>37926.57</v>
      </c>
      <c r="C112" s="238">
        <f>'Revenue Subtotal by LEA'!AB158</f>
        <v>194046.03</v>
      </c>
      <c r="D112" s="238">
        <f t="shared" si="21"/>
        <v>231972.6</v>
      </c>
      <c r="E112" s="238">
        <f>'Revenue Subtotal by LEA'!AC158</f>
        <v>1612427.68</v>
      </c>
      <c r="F112" s="695">
        <v>0</v>
      </c>
      <c r="G112" s="238">
        <v>0</v>
      </c>
      <c r="H112" s="238">
        <f>'Revenue Subtotal by LEA'!AS158</f>
        <v>939560.95999999996</v>
      </c>
      <c r="I112" s="238">
        <f t="shared" si="20"/>
        <v>2551988.6399999997</v>
      </c>
      <c r="J112" s="238">
        <f>'Revenue Subtotal by LEA'!AZ158</f>
        <v>0</v>
      </c>
      <c r="K112" s="238">
        <f t="shared" ref="K112:K113" si="26">IF(J112="0","$0",J112*0.75)</f>
        <v>0</v>
      </c>
      <c r="L112" s="238">
        <f>'Revenue Subtotal by LEA'!AY158</f>
        <v>623444.26</v>
      </c>
      <c r="M112" s="238">
        <f t="shared" si="18"/>
        <v>623444.26</v>
      </c>
      <c r="N112" s="392">
        <f t="shared" si="19"/>
        <v>3407405.5</v>
      </c>
    </row>
    <row r="113" spans="1:14">
      <c r="A113" s="390" t="str">
        <f>'17-18 Proportionality Table 5'!A112</f>
        <v>Questa</v>
      </c>
      <c r="B113" s="238">
        <f>'Revenue Subtotal by LEA'!F159</f>
        <v>82475.31</v>
      </c>
      <c r="C113" s="238">
        <f>'Revenue Subtotal by LEA'!AB159</f>
        <v>455216.53</v>
      </c>
      <c r="D113" s="238">
        <f t="shared" si="21"/>
        <v>537691.84000000008</v>
      </c>
      <c r="E113" s="238">
        <f>'Revenue Subtotal by LEA'!AC159</f>
        <v>4157797.53</v>
      </c>
      <c r="F113" s="695">
        <v>116800.728</v>
      </c>
      <c r="G113" s="238">
        <v>65438.040000000008</v>
      </c>
      <c r="H113" s="238">
        <f>'Revenue Subtotal by LEA'!AS159</f>
        <v>397374.27</v>
      </c>
      <c r="I113" s="238">
        <f t="shared" si="20"/>
        <v>4737410.568</v>
      </c>
      <c r="J113" s="238">
        <f>'Revenue Subtotal by LEA'!AZ159</f>
        <v>0</v>
      </c>
      <c r="K113" s="238">
        <f t="shared" si="26"/>
        <v>0</v>
      </c>
      <c r="L113" s="238">
        <f>'Revenue Subtotal by LEA'!AY159</f>
        <v>33145.769999999997</v>
      </c>
      <c r="M113" s="238">
        <f>K113+L113</f>
        <v>33145.769999999997</v>
      </c>
      <c r="N113" s="392">
        <f>D113+I113+M113</f>
        <v>5308248.1779999994</v>
      </c>
    </row>
    <row r="114" spans="1:14">
      <c r="A114" s="390" t="str">
        <f>'17-18 Proportionality Table 5'!A113</f>
        <v>Raton</v>
      </c>
      <c r="B114" s="238">
        <f>'Revenue Subtotal by LEA'!F160</f>
        <v>61951.17</v>
      </c>
      <c r="C114" s="238">
        <f>'Revenue Subtotal by LEA'!AB160</f>
        <v>382497.54</v>
      </c>
      <c r="D114" s="238">
        <f t="shared" si="21"/>
        <v>444448.70999999996</v>
      </c>
      <c r="E114" s="238">
        <f>'Revenue Subtotal by LEA'!AC160</f>
        <v>7340011.4800000004</v>
      </c>
      <c r="F114" s="695">
        <v>0</v>
      </c>
      <c r="G114" s="238">
        <v>0</v>
      </c>
      <c r="H114" s="238">
        <f>'Revenue Subtotal by LEA'!AS160</f>
        <v>950688.5</v>
      </c>
      <c r="I114" s="238">
        <f t="shared" si="20"/>
        <v>8290699.9800000004</v>
      </c>
      <c r="J114" s="238">
        <f>'DISTRICT 17-18 ImpactAid'!G202</f>
        <v>13551.849999999999</v>
      </c>
      <c r="K114" s="238">
        <f>'DISTRICT 17-18 ImpactAid'!I202</f>
        <v>10163.887500000001</v>
      </c>
      <c r="L114" s="238">
        <f>'Revenue Subtotal by LEA'!AY160</f>
        <v>19266.59</v>
      </c>
      <c r="M114" s="238">
        <f t="shared" si="18"/>
        <v>29430.477500000001</v>
      </c>
      <c r="N114" s="392">
        <f t="shared" si="19"/>
        <v>8764579.1675000004</v>
      </c>
    </row>
    <row r="115" spans="1:14">
      <c r="A115" s="390" t="str">
        <f>'17-18 Proportionality Table 5'!A114</f>
        <v>Red River Valley Charter School **</v>
      </c>
      <c r="B115" s="238">
        <f>'Revenue Subtotal by LEA'!F161</f>
        <v>0</v>
      </c>
      <c r="C115" s="238">
        <f>'Revenue Subtotal by LEA'!AB161</f>
        <v>3188.18</v>
      </c>
      <c r="D115" s="238">
        <f t="shared" si="21"/>
        <v>3188.18</v>
      </c>
      <c r="E115" s="238">
        <f>'Revenue Subtotal by LEA'!AC161</f>
        <v>757764.7</v>
      </c>
      <c r="F115" s="695">
        <v>0</v>
      </c>
      <c r="G115" s="238">
        <v>0</v>
      </c>
      <c r="H115" s="238">
        <f>'Revenue Subtotal by LEA'!AS161</f>
        <v>63584.72</v>
      </c>
      <c r="I115" s="238">
        <f t="shared" si="20"/>
        <v>821349.41999999993</v>
      </c>
      <c r="J115" s="238">
        <f>'Revenue Subtotal by LEA'!AZ161</f>
        <v>0</v>
      </c>
      <c r="K115" s="238">
        <f t="shared" ref="K115:K120" si="27">IF(J115="0","$0",J115*0.75)</f>
        <v>0</v>
      </c>
      <c r="L115" s="238">
        <f>'Revenue Subtotal by LEA'!AY161</f>
        <v>0</v>
      </c>
      <c r="M115" s="238">
        <f t="shared" si="18"/>
        <v>0</v>
      </c>
      <c r="N115" s="392">
        <f t="shared" si="19"/>
        <v>824537.59999999998</v>
      </c>
    </row>
    <row r="116" spans="1:14">
      <c r="A116" s="390" t="str">
        <f>'17-18 Proportionality Table 5'!A115</f>
        <v>Reserve</v>
      </c>
      <c r="B116" s="238">
        <f>'Revenue Subtotal by LEA'!F162</f>
        <v>21392.75</v>
      </c>
      <c r="C116" s="238">
        <f>'Revenue Subtotal by LEA'!AB162</f>
        <v>100986.08999999998</v>
      </c>
      <c r="D116" s="238">
        <f t="shared" si="21"/>
        <v>122378.83999999998</v>
      </c>
      <c r="E116" s="238">
        <f>'Revenue Subtotal by LEA'!AC162</f>
        <v>1594173.19</v>
      </c>
      <c r="F116" s="695">
        <v>0</v>
      </c>
      <c r="G116" s="238">
        <v>0</v>
      </c>
      <c r="H116" s="238">
        <f>'Revenue Subtotal by LEA'!AS162</f>
        <v>451685.68999999994</v>
      </c>
      <c r="I116" s="238">
        <f t="shared" si="20"/>
        <v>2045858.88</v>
      </c>
      <c r="J116" s="238">
        <f>'Revenue Subtotal by LEA'!AZ162</f>
        <v>0</v>
      </c>
      <c r="K116" s="238">
        <f t="shared" si="27"/>
        <v>0</v>
      </c>
      <c r="L116" s="238">
        <f>'Revenue Subtotal by LEA'!AY162</f>
        <v>540742.46</v>
      </c>
      <c r="M116" s="238">
        <f t="shared" si="18"/>
        <v>540742.46</v>
      </c>
      <c r="N116" s="392">
        <f t="shared" si="19"/>
        <v>2708980.1799999997</v>
      </c>
    </row>
    <row r="117" spans="1:14">
      <c r="A117" s="390" t="str">
        <f>'17-18 Proportionality Table 5'!A116</f>
        <v>Rio Rancho</v>
      </c>
      <c r="B117" s="238">
        <f>'Revenue Subtotal by LEA'!F163</f>
        <v>698791.92</v>
      </c>
      <c r="C117" s="238">
        <f>'Revenue Subtotal by LEA'!AB163</f>
        <v>6014455.1499999994</v>
      </c>
      <c r="D117" s="238">
        <f t="shared" si="21"/>
        <v>6713247.0699999994</v>
      </c>
      <c r="E117" s="238">
        <f>'Revenue Subtotal by LEA'!AC163</f>
        <v>126939620.8</v>
      </c>
      <c r="F117" s="695">
        <v>1348414.6060000001</v>
      </c>
      <c r="G117" s="238">
        <v>0</v>
      </c>
      <c r="H117" s="238">
        <f>'Revenue Subtotal by LEA'!AS163</f>
        <v>3712501.98</v>
      </c>
      <c r="I117" s="238">
        <f t="shared" si="20"/>
        <v>132000537.38600001</v>
      </c>
      <c r="J117" s="238">
        <f>'Revenue Subtotal by LEA'!AZ163</f>
        <v>0</v>
      </c>
      <c r="K117" s="238">
        <f t="shared" si="27"/>
        <v>0</v>
      </c>
      <c r="L117" s="238">
        <f>'Revenue Subtotal by LEA'!AY163</f>
        <v>423983.58999999997</v>
      </c>
      <c r="M117" s="238">
        <f t="shared" si="18"/>
        <v>423983.58999999997</v>
      </c>
      <c r="N117" s="392">
        <f t="shared" si="19"/>
        <v>139137768.046</v>
      </c>
    </row>
    <row r="118" spans="1:14">
      <c r="A118" s="390" t="str">
        <f>'17-18 Proportionality Table 5'!A117</f>
        <v>Roots and Wings Community School **</v>
      </c>
      <c r="B118" s="238">
        <f>'Revenue Subtotal by LEA'!F164</f>
        <v>0</v>
      </c>
      <c r="C118" s="238">
        <f>'Revenue Subtotal by LEA'!AB164</f>
        <v>41317.86</v>
      </c>
      <c r="D118" s="238">
        <f t="shared" si="21"/>
        <v>41317.86</v>
      </c>
      <c r="E118" s="238">
        <f>'Revenue Subtotal by LEA'!AC164</f>
        <v>457427.95</v>
      </c>
      <c r="F118" s="695">
        <v>22635.800000000003</v>
      </c>
      <c r="G118" s="238">
        <v>0</v>
      </c>
      <c r="H118" s="238">
        <f>'Revenue Subtotal by LEA'!AS164</f>
        <v>4776</v>
      </c>
      <c r="I118" s="238">
        <f t="shared" si="20"/>
        <v>484839.75</v>
      </c>
      <c r="J118" s="238">
        <f>'Revenue Subtotal by LEA'!AZ164</f>
        <v>0</v>
      </c>
      <c r="K118" s="238">
        <f t="shared" si="27"/>
        <v>0</v>
      </c>
      <c r="L118" s="238">
        <f>'Revenue Subtotal by LEA'!AY164</f>
        <v>0</v>
      </c>
      <c r="M118" s="238">
        <f>K118+L118</f>
        <v>0</v>
      </c>
      <c r="N118" s="392">
        <f>D118+I118+M118</f>
        <v>526157.61</v>
      </c>
    </row>
    <row r="119" spans="1:14">
      <c r="A119" s="390" t="str">
        <f>'17-18 Proportionality Table 5'!A118</f>
        <v>Roswell *</v>
      </c>
      <c r="B119" s="238">
        <f>'Revenue Subtotal by LEA'!F167</f>
        <v>383634.37999999995</v>
      </c>
      <c r="C119" s="238">
        <f>'Revenue Subtotal by LEA'!AB167</f>
        <v>3012820.8200000003</v>
      </c>
      <c r="D119" s="238">
        <f t="shared" si="21"/>
        <v>3396455.2</v>
      </c>
      <c r="E119" s="238">
        <f>'Revenue Subtotal by LEA'!AC167</f>
        <v>71537406.670000002</v>
      </c>
      <c r="F119" s="695">
        <v>3068961.7640000004</v>
      </c>
      <c r="G119" s="238">
        <v>1982896.0800000003</v>
      </c>
      <c r="H119" s="238">
        <f>'Revenue Subtotal by LEA'!AS167</f>
        <v>3816703.64</v>
      </c>
      <c r="I119" s="238">
        <f t="shared" si="20"/>
        <v>80405968.153999999</v>
      </c>
      <c r="J119" s="238">
        <f>'Revenue Subtotal by LEA'!AZ167</f>
        <v>0</v>
      </c>
      <c r="K119" s="238">
        <f t="shared" si="27"/>
        <v>0</v>
      </c>
      <c r="L119" s="238">
        <f>'Revenue Subtotal by LEA'!AY167</f>
        <v>488429.2</v>
      </c>
      <c r="M119" s="238">
        <f t="shared" si="18"/>
        <v>488429.2</v>
      </c>
      <c r="N119" s="392">
        <f t="shared" si="19"/>
        <v>84290852.554000005</v>
      </c>
    </row>
    <row r="120" spans="1:14">
      <c r="A120" s="390" t="str">
        <f>'17-18 Proportionality Table 5'!A119</f>
        <v>Roy</v>
      </c>
      <c r="B120" s="238">
        <f>'Revenue Subtotal by LEA'!F168</f>
        <v>3824.3700000000003</v>
      </c>
      <c r="C120" s="238">
        <f>'Revenue Subtotal by LEA'!AB168</f>
        <v>25410.04</v>
      </c>
      <c r="D120" s="238">
        <f t="shared" si="21"/>
        <v>29234.41</v>
      </c>
      <c r="E120" s="238">
        <f>'Revenue Subtotal by LEA'!AC168</f>
        <v>1219082.58</v>
      </c>
      <c r="F120" s="695">
        <v>0</v>
      </c>
      <c r="G120" s="238">
        <v>0</v>
      </c>
      <c r="H120" s="238">
        <f>'Revenue Subtotal by LEA'!AS168</f>
        <v>470344.17</v>
      </c>
      <c r="I120" s="238">
        <f t="shared" si="20"/>
        <v>1689426.75</v>
      </c>
      <c r="J120" s="238">
        <f>'Revenue Subtotal by LEA'!AZ168</f>
        <v>0</v>
      </c>
      <c r="K120" s="238">
        <f t="shared" si="27"/>
        <v>0</v>
      </c>
      <c r="L120" s="238">
        <f>'Revenue Subtotal by LEA'!AY168</f>
        <v>0</v>
      </c>
      <c r="M120" s="238">
        <f t="shared" si="18"/>
        <v>0</v>
      </c>
      <c r="N120" s="392">
        <f t="shared" si="19"/>
        <v>1718661.16</v>
      </c>
    </row>
    <row r="121" spans="1:14">
      <c r="A121" s="390" t="str">
        <f>'17-18 Proportionality Table 5'!A120</f>
        <v>Ruidoso</v>
      </c>
      <c r="B121" s="238">
        <f>'Revenue Subtotal by LEA'!F169</f>
        <v>238730.13</v>
      </c>
      <c r="C121" s="238">
        <f>'Revenue Subtotal by LEA'!AB169</f>
        <v>1540239.07</v>
      </c>
      <c r="D121" s="238">
        <f t="shared" si="21"/>
        <v>1778969.2000000002</v>
      </c>
      <c r="E121" s="238">
        <f>'Revenue Subtotal by LEA'!AC169</f>
        <v>14181673.720000001</v>
      </c>
      <c r="F121" s="695">
        <v>66096.536000000007</v>
      </c>
      <c r="G121" s="238">
        <v>0</v>
      </c>
      <c r="H121" s="238">
        <f>'Revenue Subtotal by LEA'!AS169</f>
        <v>931401</v>
      </c>
      <c r="I121" s="238">
        <f t="shared" si="20"/>
        <v>15179171.256000001</v>
      </c>
      <c r="J121" s="238">
        <f>'DISTRICT 17-18 ImpactAid'!G212</f>
        <v>305053.83</v>
      </c>
      <c r="K121" s="238">
        <f>'DISTRICT 17-18 ImpactAid'!I212</f>
        <v>228790.37249999997</v>
      </c>
      <c r="L121" s="238">
        <f>'Revenue Subtotal by LEA'!AY169</f>
        <v>163206.40000000002</v>
      </c>
      <c r="M121" s="238">
        <f t="shared" si="18"/>
        <v>391996.77249999996</v>
      </c>
      <c r="N121" s="392">
        <f t="shared" si="19"/>
        <v>17350137.228500001</v>
      </c>
    </row>
    <row r="122" spans="1:14">
      <c r="A122" s="390" t="str">
        <f>'17-18 Proportionality Table 5'!A121</f>
        <v>San Jon</v>
      </c>
      <c r="B122" s="238">
        <f>'Revenue Subtotal by LEA'!F170</f>
        <v>7612.77</v>
      </c>
      <c r="C122" s="238">
        <f>'Revenue Subtotal by LEA'!AB170</f>
        <v>42059.68</v>
      </c>
      <c r="D122" s="238">
        <f t="shared" si="21"/>
        <v>49672.45</v>
      </c>
      <c r="E122" s="238">
        <f>'Revenue Subtotal by LEA'!AC170</f>
        <v>1898774.32</v>
      </c>
      <c r="F122" s="695">
        <v>0</v>
      </c>
      <c r="G122" s="238">
        <v>0</v>
      </c>
      <c r="H122" s="238">
        <f>'Revenue Subtotal by LEA'!AS170</f>
        <v>403783.12</v>
      </c>
      <c r="I122" s="238">
        <f t="shared" si="20"/>
        <v>2302557.44</v>
      </c>
      <c r="J122" s="238">
        <f>'Revenue Subtotal by LEA'!AZ170</f>
        <v>0</v>
      </c>
      <c r="K122" s="238">
        <f t="shared" ref="K122:K130" si="28">IF(J122="0","$0",J122*0.75)</f>
        <v>0</v>
      </c>
      <c r="L122" s="238">
        <f>'Revenue Subtotal by LEA'!AY170</f>
        <v>0</v>
      </c>
      <c r="M122" s="238">
        <f t="shared" si="18"/>
        <v>0</v>
      </c>
      <c r="N122" s="392">
        <f t="shared" si="19"/>
        <v>2352229.89</v>
      </c>
    </row>
    <row r="123" spans="1:14">
      <c r="A123" s="390" t="str">
        <f>'17-18 Proportionality Table 5'!A122</f>
        <v>Sandoval Academy (SABE) **</v>
      </c>
      <c r="B123" s="238">
        <f>'Revenue Subtotal by LEA'!F171</f>
        <v>0</v>
      </c>
      <c r="C123" s="238">
        <f>'Revenue Subtotal by LEA'!AB171</f>
        <v>23821.220000000005</v>
      </c>
      <c r="D123" s="238">
        <f t="shared" si="21"/>
        <v>23821.220000000005</v>
      </c>
      <c r="E123" s="238">
        <f>'Revenue Subtotal by LEA'!AC171</f>
        <v>786335.54</v>
      </c>
      <c r="F123" s="695">
        <v>0</v>
      </c>
      <c r="G123" s="238">
        <v>0</v>
      </c>
      <c r="H123" s="238">
        <f>'Revenue Subtotal by LEA'!AS171</f>
        <v>1447</v>
      </c>
      <c r="I123" s="238">
        <f t="shared" si="20"/>
        <v>787782.54</v>
      </c>
      <c r="J123" s="238">
        <f>'Revenue Subtotal by LEA'!AZ171</f>
        <v>0</v>
      </c>
      <c r="K123" s="238">
        <f t="shared" si="28"/>
        <v>0</v>
      </c>
      <c r="L123" s="238">
        <f>'Revenue Subtotal by LEA'!AY171</f>
        <v>0</v>
      </c>
      <c r="M123" s="238">
        <f t="shared" si="18"/>
        <v>0</v>
      </c>
      <c r="N123" s="392">
        <f t="shared" si="19"/>
        <v>811603.76</v>
      </c>
    </row>
    <row r="124" spans="1:14">
      <c r="A124" s="390" t="str">
        <f>'17-18 Proportionality Table 5'!A123</f>
        <v>Santa Fe *</v>
      </c>
      <c r="B124" s="238">
        <f>'Revenue Subtotal by LEA'!F174</f>
        <v>1488465.05</v>
      </c>
      <c r="C124" s="238">
        <f>'Revenue Subtotal by LEA'!AB174</f>
        <v>13635960.690000001</v>
      </c>
      <c r="D124" s="238">
        <f t="shared" si="21"/>
        <v>15124425.740000002</v>
      </c>
      <c r="E124" s="238">
        <f>'Revenue Subtotal by LEA'!AC174</f>
        <v>100700358.84999999</v>
      </c>
      <c r="F124" s="695">
        <v>1872659.7340000002</v>
      </c>
      <c r="G124" s="238">
        <v>2923722.24</v>
      </c>
      <c r="H124" s="238">
        <f>'Revenue Subtotal by LEA'!AS174</f>
        <v>4142351.55</v>
      </c>
      <c r="I124" s="238">
        <f t="shared" si="20"/>
        <v>109639092.37399998</v>
      </c>
      <c r="J124" s="238">
        <f>'Revenue Subtotal by LEA'!AZ174</f>
        <v>0</v>
      </c>
      <c r="K124" s="238">
        <f t="shared" si="28"/>
        <v>0</v>
      </c>
      <c r="L124" s="238">
        <f>'Revenue Subtotal by LEA'!AY174</f>
        <v>228722.79</v>
      </c>
      <c r="M124" s="238">
        <f t="shared" si="18"/>
        <v>228722.79</v>
      </c>
      <c r="N124" s="392">
        <f t="shared" si="19"/>
        <v>124992240.904</v>
      </c>
    </row>
    <row r="125" spans="1:14">
      <c r="A125" s="390" t="str">
        <f>'17-18 Proportionality Table 5'!A124</f>
        <v>Santa Rosa</v>
      </c>
      <c r="B125" s="238">
        <f>'Revenue Subtotal by LEA'!F175</f>
        <v>49458.97</v>
      </c>
      <c r="C125" s="238">
        <f>'Revenue Subtotal by LEA'!AB175</f>
        <v>268212.33999999997</v>
      </c>
      <c r="D125" s="238">
        <f t="shared" si="21"/>
        <v>317671.30999999994</v>
      </c>
      <c r="E125" s="238">
        <f>'Revenue Subtotal by LEA'!AC175</f>
        <v>6079909.7400000002</v>
      </c>
      <c r="F125" s="695">
        <v>0</v>
      </c>
      <c r="G125" s="238">
        <v>80254.200000000012</v>
      </c>
      <c r="H125" s="238">
        <f>'Revenue Subtotal by LEA'!AS175</f>
        <v>666921.43000000005</v>
      </c>
      <c r="I125" s="238">
        <f t="shared" si="20"/>
        <v>6827085.3700000001</v>
      </c>
      <c r="J125" s="238">
        <f>'Revenue Subtotal by LEA'!AZ175</f>
        <v>0</v>
      </c>
      <c r="K125" s="238">
        <f t="shared" si="28"/>
        <v>0</v>
      </c>
      <c r="L125" s="238">
        <f>'Revenue Subtotal by LEA'!AY175</f>
        <v>11859.12</v>
      </c>
      <c r="M125" s="238">
        <f t="shared" si="18"/>
        <v>11859.12</v>
      </c>
      <c r="N125" s="392">
        <f t="shared" si="19"/>
        <v>7156615.7999999998</v>
      </c>
    </row>
    <row r="126" spans="1:14">
      <c r="A126" s="390" t="str">
        <f>'17-18 Proportionality Table 5'!A125</f>
        <v>School of Dreams Academy **</v>
      </c>
      <c r="B126" s="238">
        <f>'Revenue Subtotal by LEA'!F176</f>
        <v>0</v>
      </c>
      <c r="C126" s="238">
        <f>'Revenue Subtotal by LEA'!AB176</f>
        <v>97781.26</v>
      </c>
      <c r="D126" s="238">
        <f t="shared" si="21"/>
        <v>97781.26</v>
      </c>
      <c r="E126" s="238">
        <f>'Revenue Subtotal by LEA'!AC176</f>
        <v>3692169.98</v>
      </c>
      <c r="F126" s="695">
        <v>200553.18799999999</v>
      </c>
      <c r="G126" s="238">
        <v>0</v>
      </c>
      <c r="H126" s="238">
        <f>'Revenue Subtotal by LEA'!AS176</f>
        <v>246487.72</v>
      </c>
      <c r="I126" s="238">
        <f t="shared" si="20"/>
        <v>4139210.8880000003</v>
      </c>
      <c r="J126" s="238">
        <f>'Revenue Subtotal by LEA'!AZ176</f>
        <v>0</v>
      </c>
      <c r="K126" s="238">
        <f t="shared" si="28"/>
        <v>0</v>
      </c>
      <c r="L126" s="238">
        <f>'Revenue Subtotal by LEA'!AY176</f>
        <v>0</v>
      </c>
      <c r="M126" s="238">
        <f t="shared" si="18"/>
        <v>0</v>
      </c>
      <c r="N126" s="392">
        <f t="shared" si="19"/>
        <v>4236992.148</v>
      </c>
    </row>
    <row r="127" spans="1:14">
      <c r="A127" s="390" t="str">
        <f>'17-18 Proportionality Table 5'!A126</f>
        <v>Silver City</v>
      </c>
      <c r="B127" s="238">
        <f>'Revenue Subtotal by LEA'!F177</f>
        <v>183549.81</v>
      </c>
      <c r="C127" s="238">
        <f>'Revenue Subtotal by LEA'!AB177</f>
        <v>1202882.4700000002</v>
      </c>
      <c r="D127" s="238">
        <f t="shared" si="21"/>
        <v>1386432.2800000003</v>
      </c>
      <c r="E127" s="238">
        <f>'Revenue Subtotal by LEA'!AC177</f>
        <v>22030379.52</v>
      </c>
      <c r="F127" s="695">
        <v>0</v>
      </c>
      <c r="G127" s="238">
        <v>0</v>
      </c>
      <c r="H127" s="238">
        <f>'Revenue Subtotal by LEA'!AS177</f>
        <v>1448072.52</v>
      </c>
      <c r="I127" s="238">
        <f t="shared" si="20"/>
        <v>23478452.039999999</v>
      </c>
      <c r="J127" s="238">
        <f>'Revenue Subtotal by LEA'!AZ177</f>
        <v>0</v>
      </c>
      <c r="K127" s="238">
        <f t="shared" si="28"/>
        <v>0</v>
      </c>
      <c r="L127" s="238">
        <f>'Revenue Subtotal by LEA'!AY177</f>
        <v>288041.65000000002</v>
      </c>
      <c r="M127" s="238">
        <f t="shared" si="18"/>
        <v>288041.65000000002</v>
      </c>
      <c r="N127" s="392">
        <f t="shared" si="19"/>
        <v>25152925.969999999</v>
      </c>
    </row>
    <row r="128" spans="1:14">
      <c r="A128" s="390" t="str">
        <f>'17-18 Proportionality Table 5'!A127</f>
        <v>Six Directions Indigenous **</v>
      </c>
      <c r="B128" s="238">
        <f>'Revenue Subtotal by LEA'!F178</f>
        <v>0</v>
      </c>
      <c r="C128" s="238">
        <f>'Revenue Subtotal by LEA'!AB178</f>
        <v>39245.590000000004</v>
      </c>
      <c r="D128" s="238">
        <f t="shared" si="21"/>
        <v>39245.590000000004</v>
      </c>
      <c r="E128" s="238">
        <f>'Revenue Subtotal by LEA'!AC178</f>
        <v>821708.19</v>
      </c>
      <c r="F128" s="695">
        <v>0</v>
      </c>
      <c r="G128" s="238">
        <v>0</v>
      </c>
      <c r="H128" s="238">
        <f>'Revenue Subtotal by LEA'!AS178</f>
        <v>0</v>
      </c>
      <c r="I128" s="238">
        <f t="shared" si="20"/>
        <v>821708.19</v>
      </c>
      <c r="J128" s="238">
        <f>'Revenue Subtotal by LEA'!AZ178</f>
        <v>0</v>
      </c>
      <c r="K128" s="238">
        <f t="shared" si="28"/>
        <v>0</v>
      </c>
      <c r="L128" s="238">
        <f>'Revenue Subtotal by LEA'!AY178</f>
        <v>0</v>
      </c>
      <c r="M128" s="238">
        <f t="shared" si="18"/>
        <v>0</v>
      </c>
      <c r="N128" s="392">
        <f t="shared" si="19"/>
        <v>860953.77999999991</v>
      </c>
    </row>
    <row r="129" spans="1:21">
      <c r="A129" s="390" t="str">
        <f>'17-18 Proportionality Table 5'!A128</f>
        <v>Socorro *</v>
      </c>
      <c r="B129" s="238">
        <f>'Revenue Subtotal by LEA'!F181</f>
        <v>68298.98</v>
      </c>
      <c r="C129" s="238">
        <f>'Revenue Subtotal by LEA'!AB181</f>
        <v>541659.63</v>
      </c>
      <c r="D129" s="238">
        <f t="shared" si="21"/>
        <v>609958.61</v>
      </c>
      <c r="E129" s="238">
        <f>'Revenue Subtotal by LEA'!AC181</f>
        <v>13098824.74</v>
      </c>
      <c r="F129" s="695">
        <v>76961.72</v>
      </c>
      <c r="G129" s="238">
        <v>0</v>
      </c>
      <c r="H129" s="238">
        <f>'Revenue Subtotal by LEA'!AS181</f>
        <v>212877.31</v>
      </c>
      <c r="I129" s="238">
        <f t="shared" si="20"/>
        <v>13388663.770000001</v>
      </c>
      <c r="J129" s="238">
        <f>'Revenue Subtotal by LEA'!AZ181</f>
        <v>0</v>
      </c>
      <c r="K129" s="238">
        <f t="shared" si="28"/>
        <v>0</v>
      </c>
      <c r="L129" s="238">
        <f>'Revenue Subtotal by LEA'!AY181</f>
        <v>300214.40999999997</v>
      </c>
      <c r="M129" s="238">
        <f t="shared" ref="M129:M154" si="29">K129+L129</f>
        <v>300214.40999999997</v>
      </c>
      <c r="N129" s="392">
        <f t="shared" ref="N129:N154" si="30">D129+I129+M129</f>
        <v>14298836.790000001</v>
      </c>
    </row>
    <row r="130" spans="1:21">
      <c r="A130" s="390" t="str">
        <f>'17-18 Proportionality Table 5'!A129</f>
        <v>South Valley Preparatory School **</v>
      </c>
      <c r="B130" s="238">
        <f>'Revenue Subtotal by LEA'!F182</f>
        <v>0</v>
      </c>
      <c r="C130" s="238">
        <f>'Revenue Subtotal by LEA'!AB182</f>
        <v>56322.19</v>
      </c>
      <c r="D130" s="238">
        <f t="shared" si="21"/>
        <v>56322.19</v>
      </c>
      <c r="E130" s="238">
        <f>'Revenue Subtotal by LEA'!AC182</f>
        <v>1188784.19</v>
      </c>
      <c r="F130" s="695">
        <v>0</v>
      </c>
      <c r="G130" s="238">
        <v>0</v>
      </c>
      <c r="H130" s="238">
        <f>'Revenue Subtotal by LEA'!AS182</f>
        <v>0</v>
      </c>
      <c r="I130" s="238">
        <f t="shared" si="20"/>
        <v>1188784.19</v>
      </c>
      <c r="J130" s="238">
        <f>'Revenue Subtotal by LEA'!AZ182</f>
        <v>0</v>
      </c>
      <c r="K130" s="238">
        <f t="shared" si="28"/>
        <v>0</v>
      </c>
      <c r="L130" s="238">
        <f>'Revenue Subtotal by LEA'!AY182</f>
        <v>0</v>
      </c>
      <c r="M130" s="238">
        <f t="shared" si="29"/>
        <v>0</v>
      </c>
      <c r="N130" s="392">
        <f t="shared" si="30"/>
        <v>1245106.3799999999</v>
      </c>
      <c r="T130" s="387"/>
    </row>
    <row r="131" spans="1:21">
      <c r="A131" s="390" t="str">
        <f>'17-18 Proportionality Table 5'!A130</f>
        <v>Southwest Primary **</v>
      </c>
      <c r="B131" s="238">
        <f>'Revenue Subtotal by LEA'!F183</f>
        <v>0</v>
      </c>
      <c r="C131" s="238">
        <f>'Revenue Subtotal by LEA'!AB183</f>
        <v>51115.689999999988</v>
      </c>
      <c r="D131" s="238">
        <f t="shared" si="21"/>
        <v>51115.689999999988</v>
      </c>
      <c r="E131" s="238">
        <f>'Revenue Subtotal by LEA'!AC183</f>
        <v>1554947.05</v>
      </c>
      <c r="F131" s="695">
        <v>0</v>
      </c>
      <c r="G131" s="238">
        <v>0</v>
      </c>
      <c r="H131" s="238">
        <f>'Revenue Subtotal by LEA'!AS183</f>
        <v>0</v>
      </c>
      <c r="I131" s="238">
        <f t="shared" si="20"/>
        <v>1554947.05</v>
      </c>
      <c r="J131" s="400">
        <f>'DISTRICT 17-18 ImpactAid'!G227</f>
        <v>7713.47</v>
      </c>
      <c r="K131" s="238">
        <f>'DISTRICT 17-18 ImpactAid'!I227</f>
        <v>5785.1025</v>
      </c>
      <c r="L131" s="238">
        <f>'Revenue Subtotal by LEA'!AY183</f>
        <v>0</v>
      </c>
      <c r="M131" s="238">
        <f t="shared" si="29"/>
        <v>5785.1025</v>
      </c>
      <c r="N131" s="392">
        <f t="shared" si="30"/>
        <v>1611847.8425</v>
      </c>
      <c r="U131" s="388"/>
    </row>
    <row r="132" spans="1:21">
      <c r="A132" s="390" t="str">
        <f>'17-18 Proportionality Table 5'!A131</f>
        <v>Southwest Secondary Learning Center **</v>
      </c>
      <c r="B132" s="238">
        <f>'Revenue Subtotal by LEA'!F184</f>
        <v>0</v>
      </c>
      <c r="C132" s="238">
        <f>'Revenue Subtotal by LEA'!AB184</f>
        <v>193279.93</v>
      </c>
      <c r="D132" s="238">
        <f t="shared" si="21"/>
        <v>193279.93</v>
      </c>
      <c r="E132" s="238">
        <f>'Revenue Subtotal by LEA'!AC184</f>
        <v>2462125.6</v>
      </c>
      <c r="F132" s="695">
        <v>0</v>
      </c>
      <c r="G132" s="238">
        <v>0</v>
      </c>
      <c r="H132" s="238">
        <f>'Revenue Subtotal by LEA'!AS184</f>
        <v>43455</v>
      </c>
      <c r="I132" s="238">
        <f t="shared" si="20"/>
        <v>2505580.6</v>
      </c>
      <c r="J132" s="400">
        <f>'DISTRICT 17-18 ImpactAid'!G232</f>
        <v>4874.45</v>
      </c>
      <c r="K132" s="238">
        <f>'DISTRICT 17-18 ImpactAid'!I232</f>
        <v>3655.8375000000001</v>
      </c>
      <c r="L132" s="238">
        <f>'Revenue Subtotal by LEA'!AY184</f>
        <v>0</v>
      </c>
      <c r="M132" s="238">
        <f t="shared" si="29"/>
        <v>3655.8375000000001</v>
      </c>
      <c r="N132" s="392">
        <f t="shared" si="30"/>
        <v>2702516.3675000002</v>
      </c>
      <c r="U132" s="388"/>
    </row>
    <row r="133" spans="1:21">
      <c r="A133" s="390" t="str">
        <f>'17-18 Proportionality Table 5'!A132</f>
        <v>Springer</v>
      </c>
      <c r="B133" s="238">
        <f>'Revenue Subtotal by LEA'!F185</f>
        <v>14560.44</v>
      </c>
      <c r="C133" s="238">
        <f>'Revenue Subtotal by LEA'!AB185</f>
        <v>90344.13</v>
      </c>
      <c r="D133" s="238">
        <f t="shared" si="21"/>
        <v>104904.57</v>
      </c>
      <c r="E133" s="238">
        <f>'Revenue Subtotal by LEA'!AC185</f>
        <v>2027180.22</v>
      </c>
      <c r="F133" s="695">
        <v>0</v>
      </c>
      <c r="G133" s="238">
        <v>0</v>
      </c>
      <c r="H133" s="238">
        <f>'Revenue Subtotal by LEA'!AS185</f>
        <v>302052</v>
      </c>
      <c r="I133" s="238">
        <f t="shared" si="20"/>
        <v>2329232.2199999997</v>
      </c>
      <c r="J133" s="238">
        <f>'Revenue Subtotal by LEA'!AZ185</f>
        <v>0</v>
      </c>
      <c r="K133" s="238">
        <f t="shared" ref="K133:K134" si="31">IF(J133="0","$0",J133*0.75)</f>
        <v>0</v>
      </c>
      <c r="L133" s="238">
        <f>'Revenue Subtotal by LEA'!AY185</f>
        <v>7855.3</v>
      </c>
      <c r="M133" s="238">
        <f t="shared" si="29"/>
        <v>7855.3</v>
      </c>
      <c r="N133" s="392">
        <f t="shared" si="30"/>
        <v>2441992.0899999994</v>
      </c>
    </row>
    <row r="134" spans="1:21">
      <c r="A134" s="390" t="str">
        <f>'17-18 Proportionality Table 5'!A133</f>
        <v>Student Athlete Headquarters (SAHQ) **</v>
      </c>
      <c r="B134" s="238">
        <f>'Revenue Subtotal by LEA'!F186</f>
        <v>0</v>
      </c>
      <c r="C134" s="238">
        <f>'Revenue Subtotal by LEA'!AB186</f>
        <v>3163.64</v>
      </c>
      <c r="D134" s="238">
        <f t="shared" si="21"/>
        <v>3163.64</v>
      </c>
      <c r="E134" s="238">
        <f>'Revenue Subtotal by LEA'!AC186</f>
        <v>877764.65</v>
      </c>
      <c r="F134" s="695">
        <v>0</v>
      </c>
      <c r="G134" s="238">
        <v>0</v>
      </c>
      <c r="H134" s="238">
        <f>'Revenue Subtotal by LEA'!AS186</f>
        <v>0</v>
      </c>
      <c r="I134" s="238">
        <f t="shared" si="20"/>
        <v>877764.65</v>
      </c>
      <c r="J134" s="238">
        <f>'Revenue Subtotal by LEA'!AZ186</f>
        <v>0</v>
      </c>
      <c r="K134" s="238">
        <f t="shared" si="31"/>
        <v>0</v>
      </c>
      <c r="L134" s="238">
        <f>'Revenue Subtotal by LEA'!AY186</f>
        <v>0</v>
      </c>
      <c r="M134" s="238">
        <f t="shared" si="29"/>
        <v>0</v>
      </c>
      <c r="N134" s="392">
        <f t="shared" si="30"/>
        <v>880928.29</v>
      </c>
    </row>
    <row r="135" spans="1:21">
      <c r="A135" s="390" t="str">
        <f>'17-18 Proportionality Table 5'!A134</f>
        <v>SW Aeronautics, Mathematics and Science Academy **</v>
      </c>
      <c r="B135" s="238">
        <f>'Revenue Subtotal by LEA'!F187</f>
        <v>0</v>
      </c>
      <c r="C135" s="238">
        <f>'Revenue Subtotal by LEA'!AB187</f>
        <v>97039.43</v>
      </c>
      <c r="D135" s="238">
        <f t="shared" si="21"/>
        <v>97039.43</v>
      </c>
      <c r="E135" s="238">
        <f>'Revenue Subtotal by LEA'!AC187</f>
        <v>2175220.41</v>
      </c>
      <c r="F135" s="695">
        <v>0</v>
      </c>
      <c r="G135" s="238">
        <v>0</v>
      </c>
      <c r="H135" s="238">
        <f>'Revenue Subtotal by LEA'!AS187</f>
        <v>219073.53</v>
      </c>
      <c r="I135" s="238">
        <f t="shared" si="20"/>
        <v>2394293.94</v>
      </c>
      <c r="J135" s="238">
        <f>'DISTRICT 17-18 ImpactAid'!G220</f>
        <v>5182.1299999999992</v>
      </c>
      <c r="K135" s="238">
        <f>'DISTRICT 17-18 ImpactAid'!I220</f>
        <v>3886.5974999999999</v>
      </c>
      <c r="L135" s="238">
        <f>'Revenue Subtotal by LEA'!AY187</f>
        <v>0</v>
      </c>
      <c r="M135" s="238">
        <f t="shared" si="29"/>
        <v>3886.5974999999999</v>
      </c>
      <c r="N135" s="392">
        <f t="shared" si="30"/>
        <v>2495219.9675000003</v>
      </c>
    </row>
    <row r="136" spans="1:21">
      <c r="A136" s="390" t="str">
        <f>'17-18 Proportionality Table 5'!A135</f>
        <v>Taos *</v>
      </c>
      <c r="B136" s="238">
        <f>'Revenue Subtotal by LEA'!F192</f>
        <v>203631.52</v>
      </c>
      <c r="C136" s="238">
        <f>'Revenue Subtotal by LEA'!AB192</f>
        <v>3057633.4800000004</v>
      </c>
      <c r="D136" s="238">
        <f t="shared" si="21"/>
        <v>3261265.0000000005</v>
      </c>
      <c r="E136" s="238">
        <f>'Revenue Subtotal by LEA'!AC192</f>
        <v>21828475.329999998</v>
      </c>
      <c r="F136" s="695">
        <v>96881.224000000017</v>
      </c>
      <c r="G136" s="238">
        <v>265456.2</v>
      </c>
      <c r="H136" s="238">
        <f>'Revenue Subtotal by LEA'!AS192</f>
        <v>1431419.31</v>
      </c>
      <c r="I136" s="238">
        <f t="shared" si="20"/>
        <v>23622232.063999996</v>
      </c>
      <c r="J136" s="238">
        <f>'DISTRICT 17-18 ImpactAid'!G242</f>
        <v>42372.55</v>
      </c>
      <c r="K136" s="238">
        <f t="shared" ref="K136:K147" si="32">IF(J136="0","$0",J136*0.75)</f>
        <v>31779.412500000002</v>
      </c>
      <c r="L136" s="238">
        <f>'Revenue Subtotal by LEA'!AY192</f>
        <v>236338.19</v>
      </c>
      <c r="M136" s="238">
        <f t="shared" si="29"/>
        <v>268117.60249999998</v>
      </c>
      <c r="N136" s="392">
        <f t="shared" si="30"/>
        <v>27151614.666499995</v>
      </c>
    </row>
    <row r="137" spans="1:21">
      <c r="A137" s="390" t="str">
        <f>'17-18 Proportionality Table 5'!A136</f>
        <v>Taos Academy **</v>
      </c>
      <c r="B137" s="238">
        <f>'Revenue Subtotal by LEA'!F193</f>
        <v>0</v>
      </c>
      <c r="C137" s="238">
        <f>'Revenue Subtotal by LEA'!AB193</f>
        <v>207720.08</v>
      </c>
      <c r="D137" s="238">
        <f t="shared" si="21"/>
        <v>207720.08</v>
      </c>
      <c r="E137" s="238">
        <f>'Revenue Subtotal by LEA'!AC193</f>
        <v>2100582.13</v>
      </c>
      <c r="F137" s="695">
        <v>24899.38</v>
      </c>
      <c r="G137" s="238">
        <v>0</v>
      </c>
      <c r="H137" s="238">
        <f>'Revenue Subtotal by LEA'!AS193</f>
        <v>0</v>
      </c>
      <c r="I137" s="238">
        <f t="shared" si="20"/>
        <v>2125481.5099999998</v>
      </c>
      <c r="J137" s="238">
        <f>'Revenue Subtotal by LEA'!AZ193</f>
        <v>0</v>
      </c>
      <c r="K137" s="238">
        <f t="shared" si="32"/>
        <v>0</v>
      </c>
      <c r="L137" s="238">
        <f>'Revenue Subtotal by LEA'!AY193</f>
        <v>0</v>
      </c>
      <c r="M137" s="238">
        <f t="shared" si="29"/>
        <v>0</v>
      </c>
      <c r="N137" s="392">
        <f t="shared" si="30"/>
        <v>2333201.59</v>
      </c>
    </row>
    <row r="138" spans="1:21">
      <c r="A138" s="390" t="str">
        <f>'17-18 Proportionality Table 5'!A137</f>
        <v>Taos Integrated School of the Arts **</v>
      </c>
      <c r="B138" s="238">
        <f>'Revenue Subtotal by LEA'!F194</f>
        <v>0</v>
      </c>
      <c r="C138" s="238">
        <f>'Revenue Subtotal by LEA'!AB194</f>
        <v>169352.87</v>
      </c>
      <c r="D138" s="238">
        <f t="shared" si="21"/>
        <v>169352.87</v>
      </c>
      <c r="E138" s="238">
        <f>'Revenue Subtotal by LEA'!AC194</f>
        <v>1210508.8500000001</v>
      </c>
      <c r="F138" s="695">
        <v>0</v>
      </c>
      <c r="G138" s="238">
        <v>0</v>
      </c>
      <c r="H138" s="238">
        <f>'Revenue Subtotal by LEA'!AS194</f>
        <v>0</v>
      </c>
      <c r="I138" s="238">
        <f t="shared" si="20"/>
        <v>1210508.8500000001</v>
      </c>
      <c r="J138" s="238">
        <f>'Revenue Subtotal by LEA'!AZ194</f>
        <v>0</v>
      </c>
      <c r="K138" s="238">
        <f t="shared" si="32"/>
        <v>0</v>
      </c>
      <c r="L138" s="238">
        <f>'Revenue Subtotal by LEA'!AY194</f>
        <v>0</v>
      </c>
      <c r="M138" s="238">
        <f t="shared" si="29"/>
        <v>0</v>
      </c>
      <c r="N138" s="392">
        <f t="shared" si="30"/>
        <v>1379861.7200000002</v>
      </c>
    </row>
    <row r="139" spans="1:21">
      <c r="A139" s="390" t="str">
        <f>'17-18 Proportionality Table 5'!A138</f>
        <v>Taos International School **</v>
      </c>
      <c r="B139" s="238">
        <f>'Revenue Subtotal by LEA'!F195</f>
        <v>0</v>
      </c>
      <c r="C139" s="238">
        <f>'Revenue Subtotal by LEA'!AB195</f>
        <v>15561.54</v>
      </c>
      <c r="D139" s="238">
        <f t="shared" ref="D139:D154" si="33">B139+C139</f>
        <v>15561.54</v>
      </c>
      <c r="E139" s="238">
        <f>'Revenue Subtotal by LEA'!AC195</f>
        <v>1696435.03</v>
      </c>
      <c r="F139" s="695">
        <v>0</v>
      </c>
      <c r="G139" s="238">
        <v>93835.680000000008</v>
      </c>
      <c r="H139" s="238">
        <f>'Revenue Subtotal by LEA'!AS195</f>
        <v>6861</v>
      </c>
      <c r="I139" s="238">
        <f t="shared" ref="I139:I154" si="34">SUM(E139:H139)</f>
        <v>1797131.71</v>
      </c>
      <c r="J139" s="238">
        <f>'Revenue Subtotal by LEA'!AZ195</f>
        <v>0</v>
      </c>
      <c r="K139" s="238">
        <f t="shared" si="32"/>
        <v>0</v>
      </c>
      <c r="L139" s="238">
        <f>'Revenue Subtotal by LEA'!AY195</f>
        <v>0</v>
      </c>
      <c r="M139" s="238">
        <f t="shared" si="29"/>
        <v>0</v>
      </c>
      <c r="N139" s="392">
        <f t="shared" si="30"/>
        <v>1812693.25</v>
      </c>
    </row>
    <row r="140" spans="1:21">
      <c r="A140" s="390" t="str">
        <f>'17-18 Proportionality Table 5'!A139</f>
        <v>Tatum</v>
      </c>
      <c r="B140" s="238">
        <f>'Revenue Subtotal by LEA'!F196</f>
        <v>52338.11</v>
      </c>
      <c r="C140" s="238">
        <f>'Revenue Subtotal by LEA'!AB196</f>
        <v>233145.56</v>
      </c>
      <c r="D140" s="238">
        <f t="shared" si="33"/>
        <v>285483.67</v>
      </c>
      <c r="E140" s="238">
        <f>'Revenue Subtotal by LEA'!AC196</f>
        <v>3486507.33</v>
      </c>
      <c r="F140" s="695">
        <v>0</v>
      </c>
      <c r="G140" s="238">
        <v>0</v>
      </c>
      <c r="H140" s="238">
        <f>'Revenue Subtotal by LEA'!AS196</f>
        <v>363884.56</v>
      </c>
      <c r="I140" s="238">
        <f t="shared" si="34"/>
        <v>3850391.89</v>
      </c>
      <c r="J140" s="238">
        <f>'Revenue Subtotal by LEA'!AZ196</f>
        <v>0</v>
      </c>
      <c r="K140" s="238">
        <f t="shared" si="32"/>
        <v>0</v>
      </c>
      <c r="L140" s="238">
        <f>'Revenue Subtotal by LEA'!AY196</f>
        <v>0</v>
      </c>
      <c r="M140" s="238">
        <f t="shared" si="29"/>
        <v>0</v>
      </c>
      <c r="N140" s="392">
        <f t="shared" si="30"/>
        <v>4135875.56</v>
      </c>
    </row>
    <row r="141" spans="1:21">
      <c r="A141" s="390" t="str">
        <f>'17-18 Proportionality Table 5'!A140</f>
        <v>Technology Leadership **</v>
      </c>
      <c r="B141" s="238">
        <f>'Revenue Subtotal by LEA'!F197</f>
        <v>0</v>
      </c>
      <c r="C141" s="238">
        <f>'Revenue Subtotal by LEA'!AB197</f>
        <v>14533.67</v>
      </c>
      <c r="D141" s="238">
        <f t="shared" si="33"/>
        <v>14533.67</v>
      </c>
      <c r="E141" s="238">
        <f>'Revenue Subtotal by LEA'!AC197</f>
        <v>1867238.79</v>
      </c>
      <c r="F141" s="695">
        <v>0</v>
      </c>
      <c r="G141" s="238">
        <v>0</v>
      </c>
      <c r="H141" s="238">
        <f>'Revenue Subtotal by LEA'!AS197</f>
        <v>0</v>
      </c>
      <c r="I141" s="238">
        <f t="shared" si="34"/>
        <v>1867238.79</v>
      </c>
      <c r="J141" s="238">
        <f>'Revenue Subtotal by LEA'!AZ197</f>
        <v>0</v>
      </c>
      <c r="K141" s="238">
        <f t="shared" si="32"/>
        <v>0</v>
      </c>
      <c r="L141" s="238">
        <f>'Revenue Subtotal by LEA'!AY197</f>
        <v>0</v>
      </c>
      <c r="M141" s="238">
        <f t="shared" si="29"/>
        <v>0</v>
      </c>
      <c r="N141" s="392">
        <f t="shared" si="30"/>
        <v>1881772.46</v>
      </c>
    </row>
    <row r="142" spans="1:21">
      <c r="A142" s="390" t="str">
        <f>'17-18 Proportionality Table 5'!A141</f>
        <v>Texico</v>
      </c>
      <c r="B142" s="238">
        <f>'Revenue Subtotal by LEA'!F198</f>
        <v>39269.620000000003</v>
      </c>
      <c r="C142" s="238">
        <f>'Revenue Subtotal by LEA'!AB198</f>
        <v>186422.90999999997</v>
      </c>
      <c r="D142" s="238">
        <f t="shared" si="33"/>
        <v>225692.52999999997</v>
      </c>
      <c r="E142" s="238">
        <f>'Revenue Subtotal by LEA'!AC198</f>
        <v>5227419.6399999997</v>
      </c>
      <c r="F142" s="695">
        <v>0</v>
      </c>
      <c r="G142" s="238">
        <v>0</v>
      </c>
      <c r="H142" s="238">
        <f>'Revenue Subtotal by LEA'!AS198</f>
        <v>499870.79000000004</v>
      </c>
      <c r="I142" s="238">
        <f t="shared" si="34"/>
        <v>5727290.4299999997</v>
      </c>
      <c r="J142" s="238">
        <f>'Revenue Subtotal by LEA'!AZ198</f>
        <v>0</v>
      </c>
      <c r="K142" s="238">
        <f t="shared" si="32"/>
        <v>0</v>
      </c>
      <c r="L142" s="238">
        <f>'Revenue Subtotal by LEA'!AY198</f>
        <v>0</v>
      </c>
      <c r="M142" s="238">
        <f t="shared" si="29"/>
        <v>0</v>
      </c>
      <c r="N142" s="392">
        <f t="shared" si="30"/>
        <v>5952982.96</v>
      </c>
    </row>
    <row r="143" spans="1:21">
      <c r="A143" s="390" t="str">
        <f>'17-18 Proportionality Table 5'!A142</f>
        <v>The Great Academy **</v>
      </c>
      <c r="B143" s="238">
        <f>'Revenue Subtotal by LEA'!F199</f>
        <v>0</v>
      </c>
      <c r="C143" s="238">
        <f>'Revenue Subtotal by LEA'!AB199</f>
        <v>15010.52</v>
      </c>
      <c r="D143" s="238">
        <f t="shared" si="33"/>
        <v>15010.52</v>
      </c>
      <c r="E143" s="238">
        <f>'Revenue Subtotal by LEA'!AC199</f>
        <v>1603053.31</v>
      </c>
      <c r="F143" s="695">
        <v>0</v>
      </c>
      <c r="G143" s="238">
        <v>0</v>
      </c>
      <c r="H143" s="238">
        <f>'Revenue Subtotal by LEA'!AS199</f>
        <v>0</v>
      </c>
      <c r="I143" s="238">
        <f t="shared" si="34"/>
        <v>1603053.31</v>
      </c>
      <c r="J143" s="238">
        <f>'Revenue Subtotal by LEA'!AZ199</f>
        <v>0</v>
      </c>
      <c r="K143" s="238">
        <f t="shared" si="32"/>
        <v>0</v>
      </c>
      <c r="L143" s="238">
        <f>'Revenue Subtotal by LEA'!AY199</f>
        <v>0</v>
      </c>
      <c r="M143" s="238">
        <f t="shared" si="29"/>
        <v>0</v>
      </c>
      <c r="N143" s="392">
        <f t="shared" si="30"/>
        <v>1618063.83</v>
      </c>
    </row>
    <row r="144" spans="1:21">
      <c r="A144" s="390" t="str">
        <f>'17-18 Proportionality Table 5'!A143</f>
        <v>Tierra Adentro **</v>
      </c>
      <c r="B144" s="238">
        <f>'Revenue Subtotal by LEA'!F200</f>
        <v>0</v>
      </c>
      <c r="C144" s="238">
        <f>'Revenue Subtotal by LEA'!AB200</f>
        <v>20527.510000000002</v>
      </c>
      <c r="D144" s="238">
        <f t="shared" si="33"/>
        <v>20527.510000000002</v>
      </c>
      <c r="E144" s="238">
        <f>'Revenue Subtotal by LEA'!AC200</f>
        <v>2704870.32</v>
      </c>
      <c r="F144" s="695">
        <v>0</v>
      </c>
      <c r="G144" s="238">
        <v>0</v>
      </c>
      <c r="H144" s="238">
        <f>'Revenue Subtotal by LEA'!AS200</f>
        <v>10169.06</v>
      </c>
      <c r="I144" s="238">
        <f t="shared" si="34"/>
        <v>2715039.38</v>
      </c>
      <c r="J144" s="238">
        <f>'Revenue Subtotal by LEA'!AZ200</f>
        <v>0</v>
      </c>
      <c r="K144" s="238">
        <f t="shared" si="32"/>
        <v>0</v>
      </c>
      <c r="L144" s="238">
        <f>'Revenue Subtotal by LEA'!AY200</f>
        <v>0</v>
      </c>
      <c r="M144" s="238">
        <f t="shared" si="29"/>
        <v>0</v>
      </c>
      <c r="N144" s="392">
        <f t="shared" si="30"/>
        <v>2735566.8899999997</v>
      </c>
    </row>
    <row r="145" spans="1:15">
      <c r="A145" s="390" t="str">
        <f>'17-18 Proportionality Table 5'!A144</f>
        <v>Tierra Encantada Charter School **</v>
      </c>
      <c r="B145" s="238">
        <f>'Revenue Subtotal by LEA'!F201</f>
        <v>0</v>
      </c>
      <c r="C145" s="238">
        <f>'Revenue Subtotal by LEA'!AB201</f>
        <v>235544.97999999998</v>
      </c>
      <c r="D145" s="238">
        <f t="shared" si="33"/>
        <v>235544.97999999998</v>
      </c>
      <c r="E145" s="238">
        <f>'Revenue Subtotal by LEA'!AC201</f>
        <v>2511571.36</v>
      </c>
      <c r="F145" s="695">
        <v>0</v>
      </c>
      <c r="G145" s="238">
        <v>0</v>
      </c>
      <c r="H145" s="238">
        <f>'Revenue Subtotal by LEA'!AS201</f>
        <v>55434</v>
      </c>
      <c r="I145" s="238">
        <f t="shared" si="34"/>
        <v>2567005.36</v>
      </c>
      <c r="J145" s="238">
        <f>'Revenue Subtotal by LEA'!AZ201</f>
        <v>0</v>
      </c>
      <c r="K145" s="238">
        <f t="shared" si="32"/>
        <v>0</v>
      </c>
      <c r="L145" s="238">
        <f>'Revenue Subtotal by LEA'!AY201</f>
        <v>0</v>
      </c>
      <c r="M145" s="238">
        <f t="shared" si="29"/>
        <v>0</v>
      </c>
      <c r="N145" s="392">
        <f t="shared" si="30"/>
        <v>2802550.34</v>
      </c>
    </row>
    <row r="146" spans="1:15">
      <c r="A146" s="390" t="str">
        <f>'17-18 Proportionality Table 5'!A145</f>
        <v>Truth or Consequences</v>
      </c>
      <c r="B146" s="238">
        <f>'Revenue Subtotal by LEA'!F202</f>
        <v>159957.41</v>
      </c>
      <c r="C146" s="238">
        <f>'Revenue Subtotal by LEA'!AB202</f>
        <v>744865.16999999993</v>
      </c>
      <c r="D146" s="238">
        <f t="shared" si="33"/>
        <v>904822.58</v>
      </c>
      <c r="E146" s="238">
        <f>'Revenue Subtotal by LEA'!AC202</f>
        <v>10237538.689999999</v>
      </c>
      <c r="F146" s="695">
        <v>0</v>
      </c>
      <c r="G146" s="238">
        <v>0</v>
      </c>
      <c r="H146" s="238">
        <f>'Revenue Subtotal by LEA'!AS202</f>
        <v>893481</v>
      </c>
      <c r="I146" s="238">
        <f t="shared" si="34"/>
        <v>11131019.689999999</v>
      </c>
      <c r="J146" s="238">
        <f>'Revenue Subtotal by LEA'!AZ202</f>
        <v>0</v>
      </c>
      <c r="K146" s="238">
        <f t="shared" si="32"/>
        <v>0</v>
      </c>
      <c r="L146" s="238">
        <f>'Revenue Subtotal by LEA'!AY202</f>
        <v>193775.09</v>
      </c>
      <c r="M146" s="238">
        <f t="shared" si="29"/>
        <v>193775.09</v>
      </c>
      <c r="N146" s="392">
        <f t="shared" si="30"/>
        <v>12229617.359999999</v>
      </c>
    </row>
    <row r="147" spans="1:15">
      <c r="A147" s="390" t="str">
        <f>'17-18 Proportionality Table 5'!A146</f>
        <v>Tucumcari</v>
      </c>
      <c r="B147" s="238">
        <f>'Revenue Subtotal by LEA'!F203</f>
        <v>47031.53</v>
      </c>
      <c r="C147" s="238">
        <f>'Revenue Subtotal by LEA'!AB203</f>
        <v>308387.61</v>
      </c>
      <c r="D147" s="238">
        <f t="shared" si="33"/>
        <v>355419.14</v>
      </c>
      <c r="E147" s="238">
        <f>'Revenue Subtotal by LEA'!AC203</f>
        <v>8522270.7799999993</v>
      </c>
      <c r="F147" s="695">
        <v>0</v>
      </c>
      <c r="G147" s="238">
        <v>0</v>
      </c>
      <c r="H147" s="238">
        <f>'Revenue Subtotal by LEA'!AS203</f>
        <v>437944</v>
      </c>
      <c r="I147" s="238">
        <f t="shared" si="34"/>
        <v>8960214.7799999993</v>
      </c>
      <c r="J147" s="238">
        <f>'Revenue Subtotal by LEA'!AZ203</f>
        <v>0</v>
      </c>
      <c r="K147" s="238">
        <f t="shared" si="32"/>
        <v>0</v>
      </c>
      <c r="L147" s="238">
        <f>'Revenue Subtotal by LEA'!AY203</f>
        <v>40975.85</v>
      </c>
      <c r="M147" s="238">
        <f t="shared" si="29"/>
        <v>40975.85</v>
      </c>
      <c r="N147" s="392">
        <f t="shared" si="30"/>
        <v>9356609.7699999996</v>
      </c>
    </row>
    <row r="148" spans="1:15">
      <c r="A148" s="390" t="str">
        <f>'17-18 Proportionality Table 5'!A147</f>
        <v>Tularosa</v>
      </c>
      <c r="B148" s="238">
        <f>'Revenue Subtotal by LEA'!F204</f>
        <v>38432.81</v>
      </c>
      <c r="C148" s="238">
        <f>'Revenue Subtotal by LEA'!AB204</f>
        <v>236629.15000000002</v>
      </c>
      <c r="D148" s="238">
        <f t="shared" si="33"/>
        <v>275061.96000000002</v>
      </c>
      <c r="E148" s="238">
        <f>'Revenue Subtotal by LEA'!AC204</f>
        <v>7440067.8499999996</v>
      </c>
      <c r="F148" s="695">
        <v>0</v>
      </c>
      <c r="G148" s="238">
        <v>0</v>
      </c>
      <c r="H148" s="238">
        <f>'Revenue Subtotal by LEA'!AS204</f>
        <v>715844.69</v>
      </c>
      <c r="I148" s="238">
        <f t="shared" si="34"/>
        <v>8155912.5399999991</v>
      </c>
      <c r="J148" s="238">
        <f>'DISTRICT 17-18 ImpactAid'!G252</f>
        <v>354215.87</v>
      </c>
      <c r="K148" s="238">
        <f>'DISTRICT 17-18 ImpactAid'!I252</f>
        <v>265661.90249999997</v>
      </c>
      <c r="L148" s="238">
        <f>'Revenue Subtotal by LEA'!AY204</f>
        <v>51361.05</v>
      </c>
      <c r="M148" s="238">
        <f t="shared" si="29"/>
        <v>317022.95249999996</v>
      </c>
      <c r="N148" s="392">
        <f t="shared" si="30"/>
        <v>8747997.4525000006</v>
      </c>
    </row>
    <row r="149" spans="1:15">
      <c r="A149" s="390" t="str">
        <f>'17-18 Proportionality Table 5'!A148</f>
        <v>Turquoise Trail Elementary **</v>
      </c>
      <c r="B149" s="238">
        <f>'Revenue Subtotal by LEA'!F205</f>
        <v>0</v>
      </c>
      <c r="C149" s="238">
        <f>'Revenue Subtotal by LEA'!AB205</f>
        <v>393214.65</v>
      </c>
      <c r="D149" s="238">
        <f t="shared" si="33"/>
        <v>393214.65</v>
      </c>
      <c r="E149" s="238">
        <f>'Revenue Subtotal by LEA'!AC205</f>
        <v>3286889.24</v>
      </c>
      <c r="F149" s="695">
        <v>203722.2</v>
      </c>
      <c r="G149" s="238">
        <v>0</v>
      </c>
      <c r="H149" s="238">
        <f>'Revenue Subtotal by LEA'!AS205</f>
        <v>189861</v>
      </c>
      <c r="I149" s="238">
        <f t="shared" si="34"/>
        <v>3680472.4400000004</v>
      </c>
      <c r="J149" s="238">
        <f>'Revenue Subtotal by LEA'!AZ205</f>
        <v>0</v>
      </c>
      <c r="K149" s="238">
        <f t="shared" ref="K149:K151" si="35">IF(J149="0","$0",J149*0.75)</f>
        <v>0</v>
      </c>
      <c r="L149" s="238">
        <f>'Revenue Subtotal by LEA'!AY205</f>
        <v>0</v>
      </c>
      <c r="M149" s="238">
        <f t="shared" si="29"/>
        <v>0</v>
      </c>
      <c r="N149" s="392">
        <f t="shared" si="30"/>
        <v>4073687.0900000003</v>
      </c>
    </row>
    <row r="150" spans="1:15">
      <c r="A150" s="390" t="str">
        <f>'17-18 Proportionality Table 5'!A149</f>
        <v>Vaughn</v>
      </c>
      <c r="B150" s="238">
        <f>'Revenue Subtotal by LEA'!F206</f>
        <v>41233.269999999997</v>
      </c>
      <c r="C150" s="238">
        <f>'Revenue Subtotal by LEA'!AB206</f>
        <v>181530.40999999997</v>
      </c>
      <c r="D150" s="238">
        <f t="shared" si="33"/>
        <v>222763.67999999996</v>
      </c>
      <c r="E150" s="238">
        <f>'Revenue Subtotal by LEA'!AC206</f>
        <v>1635257.49</v>
      </c>
      <c r="F150" s="695">
        <v>0</v>
      </c>
      <c r="G150" s="238">
        <v>0</v>
      </c>
      <c r="H150" s="238">
        <f>'Revenue Subtotal by LEA'!AS206</f>
        <v>331706</v>
      </c>
      <c r="I150" s="238">
        <f t="shared" si="34"/>
        <v>1966963.49</v>
      </c>
      <c r="J150" s="238">
        <f>'Revenue Subtotal by LEA'!AZ206</f>
        <v>0</v>
      </c>
      <c r="K150" s="238">
        <f t="shared" si="35"/>
        <v>0</v>
      </c>
      <c r="L150" s="238">
        <f>'Revenue Subtotal by LEA'!AY206</f>
        <v>0</v>
      </c>
      <c r="M150" s="238">
        <f t="shared" si="29"/>
        <v>0</v>
      </c>
      <c r="N150" s="392">
        <f t="shared" si="30"/>
        <v>2189727.17</v>
      </c>
    </row>
    <row r="151" spans="1:15">
      <c r="A151" s="390" t="str">
        <f>'17-18 Proportionality Table 5'!A150</f>
        <v>Wagon Mound</v>
      </c>
      <c r="B151" s="238">
        <f>'Revenue Subtotal by LEA'!F207</f>
        <v>14456.98</v>
      </c>
      <c r="C151" s="238">
        <f>'Revenue Subtotal by LEA'!AB207</f>
        <v>72445.399999999994</v>
      </c>
      <c r="D151" s="238">
        <f t="shared" si="33"/>
        <v>86902.37999999999</v>
      </c>
      <c r="E151" s="238">
        <f>'Revenue Subtotal by LEA'!AC207</f>
        <v>1475391.98</v>
      </c>
      <c r="F151" s="695">
        <v>0</v>
      </c>
      <c r="G151" s="238">
        <v>23458.920000000002</v>
      </c>
      <c r="H151" s="238">
        <f>'Revenue Subtotal by LEA'!AS207</f>
        <v>762430.33000000007</v>
      </c>
      <c r="I151" s="238">
        <f t="shared" si="34"/>
        <v>2261281.23</v>
      </c>
      <c r="J151" s="238">
        <f>'Revenue Subtotal by LEA'!AZ207</f>
        <v>0</v>
      </c>
      <c r="K151" s="238">
        <f t="shared" si="35"/>
        <v>0</v>
      </c>
      <c r="L151" s="238">
        <f>'Revenue Subtotal by LEA'!AY207</f>
        <v>9816.23</v>
      </c>
      <c r="M151" s="238">
        <f t="shared" si="29"/>
        <v>9816.23</v>
      </c>
      <c r="N151" s="392">
        <f t="shared" si="30"/>
        <v>2357999.84</v>
      </c>
    </row>
    <row r="152" spans="1:15">
      <c r="A152" s="390" t="str">
        <f>'17-18 Proportionality Table 5'!A151</f>
        <v>Walatowa Charter High School **</v>
      </c>
      <c r="B152" s="238">
        <f>'Revenue Subtotal by LEA'!F208</f>
        <v>0</v>
      </c>
      <c r="C152" s="238">
        <f>'Revenue Subtotal by LEA'!AB208</f>
        <v>1613</v>
      </c>
      <c r="D152" s="238">
        <f t="shared" si="33"/>
        <v>1613</v>
      </c>
      <c r="E152" s="238">
        <f>'Revenue Subtotal by LEA'!AC208</f>
        <v>542442.39</v>
      </c>
      <c r="F152" s="695">
        <v>0</v>
      </c>
      <c r="G152" s="238">
        <v>0</v>
      </c>
      <c r="H152" s="238">
        <f>'Revenue Subtotal by LEA'!AS208</f>
        <v>5242.72</v>
      </c>
      <c r="I152" s="238">
        <f t="shared" si="34"/>
        <v>547685.11</v>
      </c>
      <c r="J152" s="400">
        <f>'DISTRICT 17-18 ImpactAid'!G259</f>
        <v>229358.41</v>
      </c>
      <c r="K152" s="238">
        <f>'DISTRICT 17-18 ImpactAid'!I259</f>
        <v>172018.8075</v>
      </c>
      <c r="L152" s="238">
        <f>'Revenue Subtotal by LEA'!AY208</f>
        <v>0</v>
      </c>
      <c r="M152" s="238">
        <f t="shared" si="29"/>
        <v>172018.8075</v>
      </c>
      <c r="N152" s="392">
        <f t="shared" si="30"/>
        <v>721316.91749999998</v>
      </c>
    </row>
    <row r="153" spans="1:15">
      <c r="A153" s="390" t="str">
        <f>'17-18 Proportionality Table 5'!A152</f>
        <v>West Las Vegas *</v>
      </c>
      <c r="B153" s="238">
        <f>'Revenue Subtotal by LEA'!F211</f>
        <v>58457.7</v>
      </c>
      <c r="C153" s="238">
        <f>'Revenue Subtotal by LEA'!AB211</f>
        <v>499502.89999999997</v>
      </c>
      <c r="D153" s="238">
        <f t="shared" si="33"/>
        <v>557960.6</v>
      </c>
      <c r="E153" s="238">
        <f>'Revenue Subtotal by LEA'!AC211</f>
        <v>13231446.16</v>
      </c>
      <c r="F153" s="695">
        <v>0</v>
      </c>
      <c r="G153" s="238">
        <v>283976.40000000002</v>
      </c>
      <c r="H153" s="238">
        <f>'Revenue Subtotal by LEA'!AS211</f>
        <v>1213606.69</v>
      </c>
      <c r="I153" s="238">
        <f t="shared" si="34"/>
        <v>14729029.25</v>
      </c>
      <c r="J153" s="238">
        <f>'Revenue Subtotal by LEA'!AZ211</f>
        <v>0</v>
      </c>
      <c r="K153" s="238">
        <f t="shared" ref="K153" si="36">IF(J153="0","$0",J153*0.75)</f>
        <v>0</v>
      </c>
      <c r="L153" s="238">
        <f>'Revenue Subtotal by LEA'!AY211</f>
        <v>116542.81</v>
      </c>
      <c r="M153" s="238">
        <f t="shared" si="29"/>
        <v>116542.81</v>
      </c>
      <c r="N153" s="392">
        <f t="shared" si="30"/>
        <v>15403532.66</v>
      </c>
    </row>
    <row r="154" spans="1:15">
      <c r="A154" s="393" t="str">
        <f>'17-18 Proportionality Table 5'!A153</f>
        <v>Zuni</v>
      </c>
      <c r="B154" s="240">
        <f>'Revenue Subtotal by LEA'!F213</f>
        <v>1206</v>
      </c>
      <c r="C154" s="240">
        <f>'Revenue Subtotal by LEA'!AB213</f>
        <v>226670.86</v>
      </c>
      <c r="D154" s="240">
        <f t="shared" si="33"/>
        <v>227876.86</v>
      </c>
      <c r="E154" s="240">
        <f>'Revenue Subtotal by LEA'!AC213</f>
        <v>5802122.8700000001</v>
      </c>
      <c r="F154" s="240">
        <v>0</v>
      </c>
      <c r="G154" s="240">
        <v>0</v>
      </c>
      <c r="H154" s="240">
        <f>'Revenue Subtotal by LEA'!AS213</f>
        <v>1303166.54</v>
      </c>
      <c r="I154" s="238">
        <f t="shared" si="34"/>
        <v>7105289.4100000001</v>
      </c>
      <c r="J154" s="240">
        <f>'DISTRICT 17-18 ImpactAid'!G270</f>
        <v>7308837.2700000005</v>
      </c>
      <c r="K154" s="240">
        <f>'DISTRICT 17-18 ImpactAid'!I270</f>
        <v>5481627.9525000006</v>
      </c>
      <c r="L154" s="240">
        <f>'Revenue Subtotal by LEA'!AY213</f>
        <v>79838.26999999999</v>
      </c>
      <c r="M154" s="240">
        <f t="shared" si="29"/>
        <v>5561466.2225000001</v>
      </c>
      <c r="N154" s="394">
        <f t="shared" si="30"/>
        <v>12894632.4925</v>
      </c>
    </row>
    <row r="155" spans="1:15">
      <c r="A155" s="395" t="s">
        <v>190</v>
      </c>
      <c r="B155" s="403">
        <f t="shared" ref="B155:N155" si="37">SUM(B10:B154)</f>
        <v>21363370.259999994</v>
      </c>
      <c r="C155" s="403">
        <f t="shared" si="37"/>
        <v>152079471.67000008</v>
      </c>
      <c r="D155" s="403">
        <f t="shared" si="37"/>
        <v>173442841.93000001</v>
      </c>
      <c r="E155" s="403">
        <f t="shared" si="37"/>
        <v>2491584923.0099993</v>
      </c>
      <c r="F155" s="403">
        <f t="shared" si="37"/>
        <v>44449694.101999998</v>
      </c>
      <c r="G155" s="403">
        <f t="shared" si="37"/>
        <v>32289351.359999999</v>
      </c>
      <c r="H155" s="403">
        <f t="shared" si="37"/>
        <v>138481115.71999997</v>
      </c>
      <c r="I155" s="403">
        <f t="shared" si="37"/>
        <v>2706805084.1919999</v>
      </c>
      <c r="J155" s="403">
        <f t="shared" si="37"/>
        <v>78246187.949999973</v>
      </c>
      <c r="K155" s="403">
        <f t="shared" si="37"/>
        <v>58684640.962499991</v>
      </c>
      <c r="L155" s="403">
        <f t="shared" si="37"/>
        <v>18614574.150000002</v>
      </c>
      <c r="M155" s="403">
        <f t="shared" si="37"/>
        <v>77299215.112500027</v>
      </c>
      <c r="N155" s="403">
        <f t="shared" si="37"/>
        <v>2957547141.2345009</v>
      </c>
    </row>
    <row r="156" spans="1:15">
      <c r="A156" s="454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</row>
    <row r="157" spans="1:15" s="156" customFormat="1" ht="10.5">
      <c r="A157" s="454"/>
      <c r="O157" s="386"/>
    </row>
    <row r="158" spans="1:15" ht="15" customHeight="1">
      <c r="A158" s="712" t="s">
        <v>1195</v>
      </c>
      <c r="B158" s="712"/>
      <c r="C158" s="712"/>
      <c r="D158" s="712"/>
      <c r="E158" s="712"/>
      <c r="F158" s="639"/>
      <c r="G158" s="639"/>
    </row>
    <row r="159" spans="1:15">
      <c r="A159" s="712"/>
      <c r="B159" s="712"/>
      <c r="C159" s="712"/>
      <c r="D159" s="712"/>
      <c r="E159" s="712"/>
      <c r="F159" s="639"/>
      <c r="G159" s="639"/>
    </row>
    <row r="160" spans="1:15">
      <c r="A160" s="233"/>
      <c r="B160" s="234"/>
    </row>
    <row r="161" spans="1:1">
      <c r="A161" s="437" t="s">
        <v>1196</v>
      </c>
    </row>
  </sheetData>
  <mergeCells count="5">
    <mergeCell ref="A1:N1"/>
    <mergeCell ref="A3:N3"/>
    <mergeCell ref="A4:N4"/>
    <mergeCell ref="A5:N5"/>
    <mergeCell ref="A158:E159"/>
  </mergeCells>
  <pageMargins left="0.25" right="0.25" top="0.75" bottom="0.75" header="0.3" footer="0.3"/>
  <pageSetup scale="67" fitToHeight="10" orientation="landscape" r:id="rId1"/>
  <headerFooter>
    <oddFooter>&amp;L&amp;"Calibri,Regular"February 2019&amp;CImpact Aid Disparity Analysis 2019-2020 &amp;Rpage &amp;P of &amp;N</oddFooter>
  </headerFooter>
  <colBreaks count="1" manualBreakCount="1">
    <brk id="1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59"/>
  <sheetViews>
    <sheetView zoomScaleNormal="100" workbookViewId="0">
      <pane ySplit="8" topLeftCell="A135" activePane="bottomLeft" state="frozen"/>
      <selection pane="bottomLeft" activeCell="C163" sqref="C163"/>
    </sheetView>
  </sheetViews>
  <sheetFormatPr defaultColWidth="9.33203125" defaultRowHeight="14.5"/>
  <cols>
    <col min="1" max="1" width="59.33203125" style="110" bestFit="1" customWidth="1"/>
    <col min="2" max="2" width="17.88671875" style="110" customWidth="1"/>
    <col min="3" max="3" width="16.33203125" style="110" customWidth="1"/>
    <col min="4" max="4" width="15.44140625" style="110" customWidth="1"/>
    <col min="5" max="16384" width="9.33203125" style="110"/>
  </cols>
  <sheetData>
    <row r="1" spans="1:4">
      <c r="A1" s="710" t="s">
        <v>1043</v>
      </c>
      <c r="B1" s="710"/>
      <c r="C1" s="710"/>
      <c r="D1" s="710"/>
    </row>
    <row r="2" spans="1:4">
      <c r="A2" s="123"/>
      <c r="B2" s="123"/>
      <c r="C2" s="123"/>
      <c r="D2" s="123"/>
    </row>
    <row r="3" spans="1:4">
      <c r="A3" s="710" t="s">
        <v>1044</v>
      </c>
      <c r="B3" s="710"/>
      <c r="C3" s="710"/>
      <c r="D3" s="710"/>
    </row>
    <row r="4" spans="1:4">
      <c r="A4" s="710" t="s">
        <v>1045</v>
      </c>
      <c r="B4" s="710"/>
      <c r="C4" s="710"/>
      <c r="D4" s="710"/>
    </row>
    <row r="5" spans="1:4">
      <c r="A5" s="710" t="s">
        <v>1046</v>
      </c>
      <c r="B5" s="710"/>
      <c r="C5" s="710"/>
      <c r="D5" s="710"/>
    </row>
    <row r="6" spans="1:4">
      <c r="C6" s="236">
        <v>0.75</v>
      </c>
    </row>
    <row r="7" spans="1:4">
      <c r="A7" s="241" t="s">
        <v>1047</v>
      </c>
      <c r="B7" s="241" t="s">
        <v>1048</v>
      </c>
      <c r="C7" s="241" t="s">
        <v>840</v>
      </c>
      <c r="D7" s="241" t="s">
        <v>1049</v>
      </c>
    </row>
    <row r="8" spans="1:4" ht="40.5" customHeight="1">
      <c r="A8" s="237" t="s">
        <v>1050</v>
      </c>
      <c r="B8" s="242" t="s">
        <v>1221</v>
      </c>
      <c r="C8" s="469" t="s">
        <v>1051</v>
      </c>
      <c r="D8" s="242" t="s">
        <v>1052</v>
      </c>
    </row>
    <row r="9" spans="1:4">
      <c r="A9" s="238" t="str">
        <f>'Revenue Subtotal by LEA'!B12&amp;" **"</f>
        <v>Academy of Trades and Technology **</v>
      </c>
      <c r="B9" s="238">
        <f>'Revenue Subtotal by LEA'!F12</f>
        <v>0</v>
      </c>
      <c r="C9" s="238">
        <f>B9*$C$6</f>
        <v>0</v>
      </c>
      <c r="D9" s="243" t="e">
        <f>C9/B9</f>
        <v>#DIV/0!</v>
      </c>
    </row>
    <row r="10" spans="1:4">
      <c r="A10" s="238" t="str">
        <f>'Revenue Subtotal by LEA'!B13&amp;" **"</f>
        <v>ACE **</v>
      </c>
      <c r="B10" s="238">
        <f>'Revenue Subtotal by LEA'!F13</f>
        <v>0</v>
      </c>
      <c r="C10" s="238">
        <f t="shared" ref="C10:C73" si="0">B10*$C$6</f>
        <v>0</v>
      </c>
      <c r="D10" s="243" t="e">
        <f t="shared" ref="D10:D73" si="1">C10/B10</f>
        <v>#DIV/0!</v>
      </c>
    </row>
    <row r="11" spans="1:4">
      <c r="A11" s="238" t="str">
        <f>'Revenue Subtotal by LEA'!B14&amp;" **"</f>
        <v>AIMS @ UNM **</v>
      </c>
      <c r="B11" s="238">
        <f>'Revenue Subtotal by LEA'!F14</f>
        <v>0</v>
      </c>
      <c r="C11" s="238">
        <f t="shared" si="0"/>
        <v>0</v>
      </c>
      <c r="D11" s="243" t="e">
        <f t="shared" si="1"/>
        <v>#DIV/0!</v>
      </c>
    </row>
    <row r="12" spans="1:4">
      <c r="A12" s="238" t="str">
        <f>'Revenue Subtotal by LEA'!B15</f>
        <v>Alamogordo</v>
      </c>
      <c r="B12" s="238">
        <f>'Revenue Subtotal by LEA'!F15</f>
        <v>305967.3</v>
      </c>
      <c r="C12" s="238">
        <f t="shared" si="0"/>
        <v>229475.47499999998</v>
      </c>
      <c r="D12" s="244">
        <f>C12/B12</f>
        <v>0.75</v>
      </c>
    </row>
    <row r="13" spans="1:4">
      <c r="A13" s="239" t="s">
        <v>1071</v>
      </c>
      <c r="B13" s="238">
        <f>'Revenue Subtotal by LEA'!F42</f>
        <v>5254525.3899999997</v>
      </c>
      <c r="C13" s="238">
        <f t="shared" si="0"/>
        <v>3940894.0424999995</v>
      </c>
      <c r="D13" s="244">
        <f t="shared" si="1"/>
        <v>0.75</v>
      </c>
    </row>
    <row r="14" spans="1:4">
      <c r="A14" s="238" t="str">
        <f>'Revenue Subtotal by LEA'!B43&amp;" **"</f>
        <v>Albuquerque School of Excellence **</v>
      </c>
      <c r="B14" s="238">
        <f>'Revenue Subtotal by LEA'!F43</f>
        <v>0</v>
      </c>
      <c r="C14" s="238">
        <f t="shared" si="0"/>
        <v>0</v>
      </c>
      <c r="D14" s="243" t="e">
        <f t="shared" si="1"/>
        <v>#DIV/0!</v>
      </c>
    </row>
    <row r="15" spans="1:4">
      <c r="A15" s="238" t="str">
        <f>'Revenue Subtotal by LEA'!B44&amp;" **"</f>
        <v>Albuquerque Sign Language Academy **</v>
      </c>
      <c r="B15" s="238">
        <f>'Revenue Subtotal by LEA'!F44</f>
        <v>0</v>
      </c>
      <c r="C15" s="238">
        <f t="shared" si="0"/>
        <v>0</v>
      </c>
      <c r="D15" s="243" t="e">
        <f t="shared" si="1"/>
        <v>#DIV/0!</v>
      </c>
    </row>
    <row r="16" spans="1:4">
      <c r="A16" s="238" t="str">
        <f>'Revenue Subtotal by LEA'!B45&amp;" **"</f>
        <v>Aldo Leopold Charter School **</v>
      </c>
      <c r="B16" s="238">
        <f>'Revenue Subtotal by LEA'!F45</f>
        <v>0</v>
      </c>
      <c r="C16" s="238">
        <f t="shared" si="0"/>
        <v>0</v>
      </c>
      <c r="D16" s="243" t="e">
        <f t="shared" si="1"/>
        <v>#DIV/0!</v>
      </c>
    </row>
    <row r="17" spans="1:4">
      <c r="A17" s="238" t="str">
        <f>'Revenue Subtotal by LEA'!B46&amp;" **"</f>
        <v>Alma D' Arte Charter High School **</v>
      </c>
      <c r="B17" s="238">
        <f>'Revenue Subtotal by LEA'!F46</f>
        <v>0</v>
      </c>
      <c r="C17" s="238">
        <f t="shared" si="0"/>
        <v>0</v>
      </c>
      <c r="D17" s="243" t="e">
        <f t="shared" si="1"/>
        <v>#DIV/0!</v>
      </c>
    </row>
    <row r="18" spans="1:4">
      <c r="A18" s="238" t="str">
        <f>'Revenue Subtotal by LEA'!B47&amp;" **"</f>
        <v>Amy Biehl Charter High School **</v>
      </c>
      <c r="B18" s="238">
        <f>'Revenue Subtotal by LEA'!F47</f>
        <v>0</v>
      </c>
      <c r="C18" s="238">
        <f t="shared" si="0"/>
        <v>0</v>
      </c>
      <c r="D18" s="243" t="e">
        <f t="shared" si="1"/>
        <v>#DIV/0!</v>
      </c>
    </row>
    <row r="19" spans="1:4">
      <c r="A19" s="238" t="str">
        <f>'Revenue Subtotal by LEA'!B48</f>
        <v>Animas</v>
      </c>
      <c r="B19" s="238">
        <f>'Revenue Subtotal by LEA'!F48</f>
        <v>15402.35</v>
      </c>
      <c r="C19" s="238">
        <f t="shared" si="0"/>
        <v>11551.762500000001</v>
      </c>
      <c r="D19" s="244">
        <f t="shared" si="1"/>
        <v>0.75</v>
      </c>
    </row>
    <row r="20" spans="1:4">
      <c r="A20" s="238" t="str">
        <f>'Revenue Subtotal by LEA'!B49&amp;" **"</f>
        <v>Anthony Charter School **</v>
      </c>
      <c r="B20" s="238">
        <f>'Revenue Subtotal by LEA'!F49</f>
        <v>0</v>
      </c>
      <c r="C20" s="238">
        <f t="shared" si="0"/>
        <v>0</v>
      </c>
      <c r="D20" s="243" t="e">
        <f t="shared" si="1"/>
        <v>#DIV/0!</v>
      </c>
    </row>
    <row r="21" spans="1:4">
      <c r="A21" s="238" t="str">
        <f>'Revenue Subtotal by LEA'!B50</f>
        <v>Artesia</v>
      </c>
      <c r="B21" s="238">
        <f>'Revenue Subtotal by LEA'!F50</f>
        <v>748381.06</v>
      </c>
      <c r="C21" s="238">
        <f t="shared" si="0"/>
        <v>561285.79500000004</v>
      </c>
      <c r="D21" s="244">
        <f t="shared" si="1"/>
        <v>0.75</v>
      </c>
    </row>
    <row r="22" spans="1:4">
      <c r="A22" s="238" t="str">
        <f>'Revenue Subtotal by LEA'!B51&amp;" **"</f>
        <v>ASK Academy **</v>
      </c>
      <c r="B22" s="238">
        <f>'Revenue Subtotal by LEA'!F51</f>
        <v>0</v>
      </c>
      <c r="C22" s="238">
        <f t="shared" si="0"/>
        <v>0</v>
      </c>
      <c r="D22" s="243" t="e">
        <f t="shared" si="1"/>
        <v>#DIV/0!</v>
      </c>
    </row>
    <row r="23" spans="1:4">
      <c r="A23" s="239" t="s">
        <v>1072</v>
      </c>
      <c r="B23" s="238">
        <f>'Revenue Subtotal by LEA'!F54</f>
        <v>237448.64</v>
      </c>
      <c r="C23" s="238">
        <f t="shared" si="0"/>
        <v>178086.48</v>
      </c>
      <c r="D23" s="244">
        <f t="shared" si="1"/>
        <v>0.75</v>
      </c>
    </row>
    <row r="24" spans="1:4">
      <c r="A24" s="238" t="str">
        <f>'Revenue Subtotal by LEA'!B55</f>
        <v>Belen</v>
      </c>
      <c r="B24" s="238">
        <f>'Revenue Subtotal by LEA'!F55</f>
        <v>215648.43</v>
      </c>
      <c r="C24" s="238">
        <f t="shared" si="0"/>
        <v>161736.32250000001</v>
      </c>
      <c r="D24" s="244">
        <f t="shared" si="1"/>
        <v>0.75000000000000011</v>
      </c>
    </row>
    <row r="25" spans="1:4">
      <c r="A25" s="238" t="str">
        <f>'Revenue Subtotal by LEA'!B56</f>
        <v>Bernalillo</v>
      </c>
      <c r="B25" s="238">
        <f>'Revenue Subtotal by LEA'!F56</f>
        <v>164187.60999999999</v>
      </c>
      <c r="C25" s="238">
        <f t="shared" si="0"/>
        <v>123140.70749999999</v>
      </c>
      <c r="D25" s="244">
        <f t="shared" si="1"/>
        <v>0.75</v>
      </c>
    </row>
    <row r="26" spans="1:4">
      <c r="A26" s="238" t="str">
        <f>'Revenue Subtotal by LEA'!B57</f>
        <v>Bloomfield</v>
      </c>
      <c r="B26" s="238">
        <f>'Revenue Subtotal by LEA'!F57</f>
        <v>355495.95999999996</v>
      </c>
      <c r="C26" s="238">
        <f t="shared" si="0"/>
        <v>266621.96999999997</v>
      </c>
      <c r="D26" s="244">
        <f t="shared" si="1"/>
        <v>0.75</v>
      </c>
    </row>
    <row r="27" spans="1:4">
      <c r="A27" s="238" t="str">
        <f>'Revenue Subtotal by LEA'!B58</f>
        <v>Capitan</v>
      </c>
      <c r="B27" s="238">
        <f>'Revenue Subtotal by LEA'!F58</f>
        <v>108113.41</v>
      </c>
      <c r="C27" s="238">
        <f t="shared" si="0"/>
        <v>81085.057499999995</v>
      </c>
      <c r="D27" s="244">
        <f t="shared" si="1"/>
        <v>0.74999999999999989</v>
      </c>
    </row>
    <row r="28" spans="1:4">
      <c r="A28" s="238" t="str">
        <f>'Revenue Subtotal by LEA'!B59&amp;" **"</f>
        <v>Carinos De Los Ninos **</v>
      </c>
      <c r="B28" s="238">
        <f>'Revenue Subtotal by LEA'!F59</f>
        <v>0</v>
      </c>
      <c r="C28" s="238">
        <f t="shared" si="0"/>
        <v>0</v>
      </c>
      <c r="D28" s="243" t="e">
        <f t="shared" si="1"/>
        <v>#DIV/0!</v>
      </c>
    </row>
    <row r="29" spans="1:4">
      <c r="A29" s="239" t="s">
        <v>1073</v>
      </c>
      <c r="B29" s="238">
        <f>'Revenue Subtotal by LEA'!F63</f>
        <v>1299998.29</v>
      </c>
      <c r="C29" s="238">
        <f t="shared" si="0"/>
        <v>974998.71750000003</v>
      </c>
      <c r="D29" s="244">
        <f t="shared" si="1"/>
        <v>0.75</v>
      </c>
    </row>
    <row r="30" spans="1:4">
      <c r="A30" s="238" t="str">
        <f>'Revenue Subtotal by LEA'!B64</f>
        <v>Carrizozo</v>
      </c>
      <c r="B30" s="238">
        <f>'Revenue Subtotal by LEA'!F64</f>
        <v>26517</v>
      </c>
      <c r="C30" s="238">
        <f t="shared" si="0"/>
        <v>19887.75</v>
      </c>
      <c r="D30" s="244">
        <f t="shared" si="1"/>
        <v>0.75</v>
      </c>
    </row>
    <row r="31" spans="1:4">
      <c r="A31" s="238" t="str">
        <f>'Revenue Subtotal by LEA'!B65</f>
        <v>Central</v>
      </c>
      <c r="B31" s="238">
        <f>'Revenue Subtotal by LEA'!F65</f>
        <v>411646.76</v>
      </c>
      <c r="C31" s="238">
        <f t="shared" si="0"/>
        <v>308735.07</v>
      </c>
      <c r="D31" s="244">
        <f t="shared" si="1"/>
        <v>0.75</v>
      </c>
    </row>
    <row r="32" spans="1:4">
      <c r="A32" s="238" t="str">
        <f>'Revenue Subtotal by LEA'!B66&amp;" **"</f>
        <v>Cesar Chavez Community School **</v>
      </c>
      <c r="B32" s="238">
        <f>'Revenue Subtotal by LEA'!F66</f>
        <v>0</v>
      </c>
      <c r="C32" s="238">
        <f t="shared" si="0"/>
        <v>0</v>
      </c>
      <c r="D32" s="243" t="e">
        <f t="shared" si="1"/>
        <v>#DIV/0!</v>
      </c>
    </row>
    <row r="33" spans="1:4">
      <c r="A33" s="238" t="str">
        <f>'Revenue Subtotal by LEA'!B67</f>
        <v>Chama Valley</v>
      </c>
      <c r="B33" s="238">
        <f>'Revenue Subtotal by LEA'!F67</f>
        <v>46943.09</v>
      </c>
      <c r="C33" s="238">
        <f t="shared" si="0"/>
        <v>35207.317499999997</v>
      </c>
      <c r="D33" s="244">
        <f t="shared" si="1"/>
        <v>0.75</v>
      </c>
    </row>
    <row r="34" spans="1:4">
      <c r="A34" s="239" t="s">
        <v>1074</v>
      </c>
      <c r="B34" s="238">
        <f>'Revenue Subtotal by LEA'!F70</f>
        <v>176470.38</v>
      </c>
      <c r="C34" s="238">
        <f t="shared" si="0"/>
        <v>132352.785</v>
      </c>
      <c r="D34" s="244">
        <f t="shared" si="1"/>
        <v>0.75</v>
      </c>
    </row>
    <row r="35" spans="1:4">
      <c r="A35" s="238" t="str">
        <f>'Revenue Subtotal by LEA'!B71</f>
        <v>Clayton</v>
      </c>
      <c r="B35" s="238">
        <f>'Revenue Subtotal by LEA'!F71</f>
        <v>72243.5</v>
      </c>
      <c r="C35" s="238">
        <f t="shared" si="0"/>
        <v>54182.625</v>
      </c>
      <c r="D35" s="244">
        <f t="shared" si="1"/>
        <v>0.75</v>
      </c>
    </row>
    <row r="36" spans="1:4">
      <c r="A36" s="238" t="str">
        <f>'Revenue Subtotal by LEA'!B72</f>
        <v>Cloudcroft</v>
      </c>
      <c r="B36" s="238">
        <f>'Revenue Subtotal by LEA'!F72</f>
        <v>51833.66</v>
      </c>
      <c r="C36" s="238">
        <f t="shared" si="0"/>
        <v>38875.245000000003</v>
      </c>
      <c r="D36" s="244">
        <f t="shared" si="1"/>
        <v>0.75</v>
      </c>
    </row>
    <row r="37" spans="1:4">
      <c r="A37" s="238" t="str">
        <f>'Revenue Subtotal by LEA'!B73</f>
        <v>Clovis</v>
      </c>
      <c r="B37" s="238">
        <f>'Revenue Subtotal by LEA'!F73</f>
        <v>392916.56</v>
      </c>
      <c r="C37" s="238">
        <f t="shared" si="0"/>
        <v>294687.42</v>
      </c>
      <c r="D37" s="244">
        <f t="shared" si="1"/>
        <v>0.75</v>
      </c>
    </row>
    <row r="38" spans="1:4">
      <c r="A38" s="238" t="str">
        <f>'Revenue Subtotal by LEA'!B74</f>
        <v>Cobre</v>
      </c>
      <c r="B38" s="238">
        <f>'Revenue Subtotal by LEA'!F74</f>
        <v>95991.53</v>
      </c>
      <c r="C38" s="238">
        <f t="shared" si="0"/>
        <v>71993.647499999992</v>
      </c>
      <c r="D38" s="244">
        <f t="shared" si="1"/>
        <v>0.74999999999999989</v>
      </c>
    </row>
    <row r="39" spans="1:4">
      <c r="A39" s="238" t="str">
        <f>'Revenue Subtotal by LEA'!B75&amp;" **"</f>
        <v>Coral Community Charter **</v>
      </c>
      <c r="B39" s="238">
        <f>'Revenue Subtotal by LEA'!F75</f>
        <v>0</v>
      </c>
      <c r="C39" s="238">
        <f t="shared" si="0"/>
        <v>0</v>
      </c>
      <c r="D39" s="243" t="e">
        <f t="shared" si="1"/>
        <v>#DIV/0!</v>
      </c>
    </row>
    <row r="40" spans="1:4">
      <c r="A40" s="238" t="str">
        <f>'Revenue Subtotal by LEA'!B76</f>
        <v>Corona</v>
      </c>
      <c r="B40" s="238">
        <f>'Revenue Subtotal by LEA'!F76</f>
        <v>31511.279999999999</v>
      </c>
      <c r="C40" s="238">
        <f t="shared" si="0"/>
        <v>23633.46</v>
      </c>
      <c r="D40" s="244">
        <f t="shared" si="1"/>
        <v>0.75</v>
      </c>
    </row>
    <row r="41" spans="1:4">
      <c r="A41" s="238" t="str">
        <f>'Revenue Subtotal by LEA'!B77&amp;" **"</f>
        <v>Cottonwood Classical Preparatory School **</v>
      </c>
      <c r="B41" s="238">
        <f>'Revenue Subtotal by LEA'!F77</f>
        <v>0</v>
      </c>
      <c r="C41" s="238">
        <f t="shared" si="0"/>
        <v>0</v>
      </c>
      <c r="D41" s="243" t="e">
        <f t="shared" si="1"/>
        <v>#DIV/0!</v>
      </c>
    </row>
    <row r="42" spans="1:4">
      <c r="A42" s="238" t="str">
        <f>'Revenue Subtotal by LEA'!B78</f>
        <v>Cuba</v>
      </c>
      <c r="B42" s="238">
        <f>'Revenue Subtotal by LEA'!F78</f>
        <v>61872.36</v>
      </c>
      <c r="C42" s="238">
        <f t="shared" si="0"/>
        <v>46404.270000000004</v>
      </c>
      <c r="D42" s="244">
        <f t="shared" si="1"/>
        <v>0.75000000000000011</v>
      </c>
    </row>
    <row r="43" spans="1:4">
      <c r="A43" s="238" t="str">
        <f>'Revenue Subtotal by LEA'!B79&amp;" **"</f>
        <v>DEAP **</v>
      </c>
      <c r="B43" s="238">
        <f>'Revenue Subtotal by LEA'!F79</f>
        <v>0</v>
      </c>
      <c r="C43" s="238">
        <f t="shared" si="0"/>
        <v>0</v>
      </c>
      <c r="D43" s="243" t="e">
        <f t="shared" si="1"/>
        <v>#DIV/0!</v>
      </c>
    </row>
    <row r="44" spans="1:4">
      <c r="A44" s="239" t="s">
        <v>1075</v>
      </c>
      <c r="B44" s="238">
        <f>'Revenue Subtotal by LEA'!F82</f>
        <v>289772.32</v>
      </c>
      <c r="C44" s="238">
        <f t="shared" si="0"/>
        <v>217329.24</v>
      </c>
      <c r="D44" s="244">
        <f t="shared" si="1"/>
        <v>0.75</v>
      </c>
    </row>
    <row r="45" spans="1:4">
      <c r="A45" s="238" t="str">
        <f>'Revenue Subtotal by LEA'!B83</f>
        <v>Des Moines</v>
      </c>
      <c r="B45" s="238">
        <f>'Revenue Subtotal by LEA'!F83</f>
        <v>15962.36</v>
      </c>
      <c r="C45" s="238">
        <f t="shared" si="0"/>
        <v>11971.77</v>
      </c>
      <c r="D45" s="244">
        <f t="shared" si="1"/>
        <v>0.75</v>
      </c>
    </row>
    <row r="46" spans="1:4">
      <c r="A46" s="238" t="str">
        <f>'Revenue Subtotal by LEA'!B84</f>
        <v>Dexter</v>
      </c>
      <c r="B46" s="238">
        <f>'Revenue Subtotal by LEA'!F84</f>
        <v>29606.79</v>
      </c>
      <c r="C46" s="238">
        <f t="shared" si="0"/>
        <v>22205.092499999999</v>
      </c>
      <c r="D46" s="244">
        <f t="shared" si="1"/>
        <v>0.74999999999999989</v>
      </c>
    </row>
    <row r="47" spans="1:4">
      <c r="A47" s="238" t="str">
        <f>'Revenue Subtotal by LEA'!B85</f>
        <v>Dora</v>
      </c>
      <c r="B47" s="238">
        <f>'Revenue Subtotal by LEA'!F85</f>
        <v>14188.220000000001</v>
      </c>
      <c r="C47" s="238">
        <f t="shared" si="0"/>
        <v>10641.165000000001</v>
      </c>
      <c r="D47" s="244">
        <f t="shared" si="1"/>
        <v>0.75</v>
      </c>
    </row>
    <row r="48" spans="1:4">
      <c r="A48" s="238" t="str">
        <f>'Revenue Subtotal by LEA'!B86&amp;" **"</f>
        <v>Dream Dine' **</v>
      </c>
      <c r="B48" s="238">
        <f>'Revenue Subtotal by LEA'!F86</f>
        <v>0</v>
      </c>
      <c r="C48" s="238">
        <f t="shared" si="0"/>
        <v>0</v>
      </c>
      <c r="D48" s="243" t="e">
        <f t="shared" si="1"/>
        <v>#DIV/0!</v>
      </c>
    </row>
    <row r="49" spans="1:4">
      <c r="A49" s="238" t="str">
        <f>'Revenue Subtotal by LEA'!B87</f>
        <v>Dulce</v>
      </c>
      <c r="B49" s="238">
        <f>'Revenue Subtotal by LEA'!F87</f>
        <v>156758.87</v>
      </c>
      <c r="C49" s="238">
        <f t="shared" si="0"/>
        <v>117569.1525</v>
      </c>
      <c r="D49" s="244">
        <f t="shared" si="1"/>
        <v>0.75</v>
      </c>
    </row>
    <row r="50" spans="1:4">
      <c r="A50" s="238" t="str">
        <f>'Revenue Subtotal by LEA'!B88</f>
        <v>Elida</v>
      </c>
      <c r="B50" s="238">
        <f>'Revenue Subtotal by LEA'!F88</f>
        <v>11627.5</v>
      </c>
      <c r="C50" s="238">
        <f t="shared" si="0"/>
        <v>8720.625</v>
      </c>
      <c r="D50" s="244">
        <f t="shared" si="1"/>
        <v>0.75</v>
      </c>
    </row>
    <row r="51" spans="1:4">
      <c r="A51" s="238" t="str">
        <f>'Revenue Subtotal by LEA'!B89</f>
        <v>Espanola</v>
      </c>
      <c r="B51" s="238">
        <f>'Revenue Subtotal by LEA'!F89</f>
        <v>111704.47</v>
      </c>
      <c r="C51" s="238">
        <f t="shared" si="0"/>
        <v>83778.352500000008</v>
      </c>
      <c r="D51" s="244">
        <f t="shared" si="1"/>
        <v>0.75000000000000011</v>
      </c>
    </row>
    <row r="52" spans="1:4">
      <c r="A52" s="238" t="str">
        <f>'Revenue Subtotal by LEA'!B90</f>
        <v>Estancia</v>
      </c>
      <c r="B52" s="238">
        <f>'Revenue Subtotal by LEA'!F90</f>
        <v>41221.08</v>
      </c>
      <c r="C52" s="238">
        <f t="shared" si="0"/>
        <v>30915.81</v>
      </c>
      <c r="D52" s="244">
        <f t="shared" si="1"/>
        <v>0.75</v>
      </c>
    </row>
    <row r="53" spans="1:4">
      <c r="A53" s="238" t="str">
        <f>'Revenue Subtotal by LEA'!B91&amp;" **"</f>
        <v>Estancia Valley Classical Academy **</v>
      </c>
      <c r="B53" s="238">
        <f>'Revenue Subtotal by LEA'!F91</f>
        <v>0</v>
      </c>
      <c r="C53" s="238">
        <f t="shared" si="0"/>
        <v>0</v>
      </c>
      <c r="D53" s="243" t="e">
        <f t="shared" si="1"/>
        <v>#DIV/0!</v>
      </c>
    </row>
    <row r="54" spans="1:4">
      <c r="A54" s="238" t="str">
        <f>'Revenue Subtotal by LEA'!B92</f>
        <v>Eunice</v>
      </c>
      <c r="B54" s="238">
        <f>'Revenue Subtotal by LEA'!F92</f>
        <v>343365.41</v>
      </c>
      <c r="C54" s="238">
        <f t="shared" si="0"/>
        <v>257524.0575</v>
      </c>
      <c r="D54" s="244">
        <f t="shared" si="1"/>
        <v>0.75</v>
      </c>
    </row>
    <row r="55" spans="1:4">
      <c r="A55" s="238" t="str">
        <f>'Revenue Subtotal by LEA'!B93&amp;" **"</f>
        <v>Explore Academy **</v>
      </c>
      <c r="B55" s="238">
        <f>'Revenue Subtotal by LEA'!F93</f>
        <v>0</v>
      </c>
      <c r="C55" s="238">
        <f t="shared" si="0"/>
        <v>0</v>
      </c>
      <c r="D55" s="243" t="e">
        <f t="shared" si="1"/>
        <v>#DIV/0!</v>
      </c>
    </row>
    <row r="56" spans="1:4">
      <c r="A56" s="239" t="s">
        <v>1076</v>
      </c>
      <c r="B56" s="238">
        <f>'Revenue Subtotal by LEA'!F96</f>
        <v>585385.32999999996</v>
      </c>
      <c r="C56" s="238">
        <f t="shared" si="0"/>
        <v>439038.99749999994</v>
      </c>
      <c r="D56" s="244">
        <f t="shared" si="1"/>
        <v>0.75</v>
      </c>
    </row>
    <row r="57" spans="1:4">
      <c r="A57" s="238" t="str">
        <f>'Revenue Subtotal by LEA'!B97</f>
        <v>Floyd</v>
      </c>
      <c r="B57" s="238">
        <f>'Revenue Subtotal by LEA'!F97</f>
        <v>8035.63</v>
      </c>
      <c r="C57" s="238">
        <f t="shared" si="0"/>
        <v>6026.7224999999999</v>
      </c>
      <c r="D57" s="244">
        <f t="shared" si="1"/>
        <v>0.75</v>
      </c>
    </row>
    <row r="58" spans="1:4">
      <c r="A58" s="238" t="str">
        <f>'Revenue Subtotal by LEA'!B98</f>
        <v>Fort Sumner</v>
      </c>
      <c r="B58" s="238">
        <f>'Revenue Subtotal by LEA'!F98</f>
        <v>32714.83</v>
      </c>
      <c r="C58" s="238">
        <f t="shared" si="0"/>
        <v>24536.122500000001</v>
      </c>
      <c r="D58" s="244">
        <f t="shared" si="1"/>
        <v>0.75</v>
      </c>
    </row>
    <row r="59" spans="1:4">
      <c r="A59" s="238" t="str">
        <f>'Revenue Subtotal by LEA'!B99</f>
        <v>Gadsden</v>
      </c>
      <c r="B59" s="238">
        <f>'Revenue Subtotal by LEA'!F99</f>
        <v>394057.57</v>
      </c>
      <c r="C59" s="238">
        <f t="shared" si="0"/>
        <v>295543.17749999999</v>
      </c>
      <c r="D59" s="244">
        <f t="shared" si="1"/>
        <v>0.75</v>
      </c>
    </row>
    <row r="60" spans="1:4">
      <c r="A60" s="239" t="s">
        <v>1077</v>
      </c>
      <c r="B60" s="238">
        <f>'Revenue Subtotal by LEA'!F102</f>
        <v>369801.37</v>
      </c>
      <c r="C60" s="238">
        <f t="shared" si="0"/>
        <v>277351.02749999997</v>
      </c>
      <c r="D60" s="244">
        <f t="shared" si="1"/>
        <v>0.74999999999999989</v>
      </c>
    </row>
    <row r="61" spans="1:4">
      <c r="A61" s="238" t="str">
        <f>'Revenue Subtotal by LEA'!B103&amp;" **"</f>
        <v>Gilbert L. Sena Charter School **</v>
      </c>
      <c r="B61" s="238">
        <f>'Revenue Subtotal by LEA'!F103</f>
        <v>0</v>
      </c>
      <c r="C61" s="238">
        <f t="shared" si="0"/>
        <v>0</v>
      </c>
      <c r="D61" s="243" t="e">
        <f t="shared" si="1"/>
        <v>#DIV/0!</v>
      </c>
    </row>
    <row r="62" spans="1:4">
      <c r="A62" s="238" t="str">
        <f>'Revenue Subtotal by LEA'!B104</f>
        <v>Grady</v>
      </c>
      <c r="B62" s="238">
        <f>'Revenue Subtotal by LEA'!F104</f>
        <v>4622.67</v>
      </c>
      <c r="C62" s="238">
        <f t="shared" si="0"/>
        <v>3467.0025000000001</v>
      </c>
      <c r="D62" s="244">
        <f t="shared" si="1"/>
        <v>0.75</v>
      </c>
    </row>
    <row r="63" spans="1:4">
      <c r="A63" s="238" t="str">
        <f>'Revenue Subtotal by LEA'!B105</f>
        <v>Grants/Cibola</v>
      </c>
      <c r="B63" s="238">
        <f>'Revenue Subtotal by LEA'!F105</f>
        <v>138697.42000000001</v>
      </c>
      <c r="C63" s="238">
        <f t="shared" si="0"/>
        <v>104023.065</v>
      </c>
      <c r="D63" s="244">
        <f t="shared" si="1"/>
        <v>0.75</v>
      </c>
    </row>
    <row r="64" spans="1:4">
      <c r="A64" s="238" t="str">
        <f>'Revenue Subtotal by LEA'!B106</f>
        <v>Hagerman</v>
      </c>
      <c r="B64" s="238">
        <f>'Revenue Subtotal by LEA'!F106</f>
        <v>16990.57</v>
      </c>
      <c r="C64" s="238">
        <f t="shared" si="0"/>
        <v>12742.9275</v>
      </c>
      <c r="D64" s="244">
        <f t="shared" si="1"/>
        <v>0.75</v>
      </c>
    </row>
    <row r="65" spans="1:4">
      <c r="A65" s="238" t="str">
        <f>'Revenue Subtotal by LEA'!B107</f>
        <v>Hatch</v>
      </c>
      <c r="B65" s="238">
        <f>'Revenue Subtotal by LEA'!F107</f>
        <v>33999.49</v>
      </c>
      <c r="C65" s="238">
        <f t="shared" si="0"/>
        <v>25499.6175</v>
      </c>
      <c r="D65" s="244">
        <f t="shared" si="1"/>
        <v>0.75</v>
      </c>
    </row>
    <row r="66" spans="1:4">
      <c r="A66" s="238" t="str">
        <f>'Revenue Subtotal by LEA'!B108&amp;" **"</f>
        <v>Health Leadership High School **</v>
      </c>
      <c r="B66" s="238">
        <f>'Revenue Subtotal by LEA'!F108</f>
        <v>0</v>
      </c>
      <c r="C66" s="238">
        <f t="shared" si="0"/>
        <v>0</v>
      </c>
      <c r="D66" s="243" t="e">
        <f t="shared" si="1"/>
        <v>#DIV/0!</v>
      </c>
    </row>
    <row r="67" spans="1:4">
      <c r="A67" s="238" t="str">
        <f>'Revenue Subtotal by LEA'!B109</f>
        <v>Hobbs</v>
      </c>
      <c r="B67" s="238">
        <f>'Revenue Subtotal by LEA'!F109</f>
        <v>658549.42000000004</v>
      </c>
      <c r="C67" s="238">
        <f t="shared" si="0"/>
        <v>493912.06500000006</v>
      </c>
      <c r="D67" s="244">
        <f t="shared" si="1"/>
        <v>0.75</v>
      </c>
    </row>
    <row r="68" spans="1:4">
      <c r="A68" s="238" t="str">
        <f>'Revenue Subtotal by LEA'!B110</f>
        <v>Hondo Valley</v>
      </c>
      <c r="B68" s="238">
        <f>'Revenue Subtotal by LEA'!F110</f>
        <v>17863.830000000002</v>
      </c>
      <c r="C68" s="238">
        <f t="shared" si="0"/>
        <v>13397.872500000001</v>
      </c>
      <c r="D68" s="244">
        <f t="shared" si="1"/>
        <v>0.75</v>
      </c>
    </row>
    <row r="69" spans="1:4">
      <c r="A69" s="238" t="str">
        <f>'Revenue Subtotal by LEA'!B111&amp;" **"</f>
        <v>Horizon Academy West **</v>
      </c>
      <c r="B69" s="238">
        <f>'Revenue Subtotal by LEA'!F111</f>
        <v>0</v>
      </c>
      <c r="C69" s="238">
        <f t="shared" si="0"/>
        <v>0</v>
      </c>
      <c r="D69" s="243" t="e">
        <f t="shared" si="1"/>
        <v>#DIV/0!</v>
      </c>
    </row>
    <row r="70" spans="1:4">
      <c r="A70" s="238" t="str">
        <f>'Revenue Subtotal by LEA'!B112</f>
        <v>House</v>
      </c>
      <c r="B70" s="238">
        <f>'Revenue Subtotal by LEA'!F112</f>
        <v>5867.54</v>
      </c>
      <c r="C70" s="238">
        <f t="shared" si="0"/>
        <v>4400.6549999999997</v>
      </c>
      <c r="D70" s="244">
        <f t="shared" si="1"/>
        <v>0.75</v>
      </c>
    </row>
    <row r="71" spans="1:4">
      <c r="A71" s="238" t="str">
        <f>'Revenue Subtotal by LEA'!B113&amp;" **"</f>
        <v>J. Paul Taylor **</v>
      </c>
      <c r="B71" s="238">
        <f>'Revenue Subtotal by LEA'!F113</f>
        <v>0</v>
      </c>
      <c r="C71" s="238">
        <f t="shared" si="0"/>
        <v>0</v>
      </c>
      <c r="D71" s="243" t="e">
        <f t="shared" si="1"/>
        <v>#DIV/0!</v>
      </c>
    </row>
    <row r="72" spans="1:4">
      <c r="A72" s="238" t="str">
        <f>'Revenue Subtotal by LEA'!B114</f>
        <v>Jal</v>
      </c>
      <c r="B72" s="238">
        <f>'Revenue Subtotal by LEA'!F114</f>
        <v>831864.66999999993</v>
      </c>
      <c r="C72" s="238">
        <f t="shared" si="0"/>
        <v>623898.50249999994</v>
      </c>
      <c r="D72" s="244">
        <f t="shared" si="1"/>
        <v>0.75</v>
      </c>
    </row>
    <row r="73" spans="1:4">
      <c r="A73" s="239" t="s">
        <v>1078</v>
      </c>
      <c r="B73" s="238">
        <f>'Revenue Subtotal by LEA'!F117</f>
        <v>107159.42</v>
      </c>
      <c r="C73" s="238">
        <f t="shared" si="0"/>
        <v>80369.565000000002</v>
      </c>
      <c r="D73" s="244">
        <f t="shared" si="1"/>
        <v>0.75</v>
      </c>
    </row>
    <row r="74" spans="1:4">
      <c r="A74" s="239" t="s">
        <v>1079</v>
      </c>
      <c r="B74" s="238">
        <f>'Revenue Subtotal by LEA'!F120</f>
        <v>31012.59</v>
      </c>
      <c r="C74" s="238">
        <f t="shared" ref="C74:C136" si="2">B74*$C$6</f>
        <v>23259.442500000001</v>
      </c>
      <c r="D74" s="244">
        <f t="shared" ref="D74:D136" si="3">C74/B74</f>
        <v>0.75</v>
      </c>
    </row>
    <row r="75" spans="1:4">
      <c r="A75" s="238" t="str">
        <f>'Revenue Subtotal by LEA'!B121&amp;" **"</f>
        <v>La Academia Dolores Huerta **</v>
      </c>
      <c r="B75" s="238">
        <f>'Revenue Subtotal by LEA'!F121</f>
        <v>0</v>
      </c>
      <c r="C75" s="238">
        <f t="shared" si="2"/>
        <v>0</v>
      </c>
      <c r="D75" s="243" t="e">
        <f t="shared" si="3"/>
        <v>#DIV/0!</v>
      </c>
    </row>
    <row r="76" spans="1:4">
      <c r="A76" s="238" t="str">
        <f>'Revenue Subtotal by LEA'!B122&amp;" **"</f>
        <v>La Promesa Early Learning Center **</v>
      </c>
      <c r="B76" s="238">
        <f>'Revenue Subtotal by LEA'!F122</f>
        <v>0</v>
      </c>
      <c r="C76" s="238">
        <f t="shared" si="2"/>
        <v>0</v>
      </c>
      <c r="D76" s="243" t="e">
        <f t="shared" si="3"/>
        <v>#DIV/0!</v>
      </c>
    </row>
    <row r="77" spans="1:4">
      <c r="A77" s="238" t="str">
        <f>'Revenue Subtotal by LEA'!B124&amp;" **"</f>
        <v>La Tierra Montessori School of the Arts &amp; Sciences **</v>
      </c>
      <c r="B77" s="238">
        <f>'Revenue Subtotal by LEA'!F124</f>
        <v>0</v>
      </c>
      <c r="C77" s="238">
        <f t="shared" si="2"/>
        <v>0</v>
      </c>
      <c r="D77" s="243" t="e">
        <f t="shared" si="3"/>
        <v>#DIV/0!</v>
      </c>
    </row>
    <row r="78" spans="1:4">
      <c r="A78" s="238" t="str">
        <f>'Revenue Subtotal by LEA'!B125</f>
        <v>Lake Arthur</v>
      </c>
      <c r="B78" s="238">
        <f>'Revenue Subtotal by LEA'!F125</f>
        <v>23386.1</v>
      </c>
      <c r="C78" s="238">
        <f t="shared" si="2"/>
        <v>17539.574999999997</v>
      </c>
      <c r="D78" s="244">
        <f t="shared" si="3"/>
        <v>0.74999999999999989</v>
      </c>
    </row>
    <row r="79" spans="1:4">
      <c r="A79" s="238" t="str">
        <f>'Revenue Subtotal by LEA'!B126</f>
        <v>Las Cruces</v>
      </c>
      <c r="B79" s="238">
        <f>'Revenue Subtotal by LEA'!F126</f>
        <v>1286408.17</v>
      </c>
      <c r="C79" s="238">
        <f t="shared" si="2"/>
        <v>964806.12749999994</v>
      </c>
      <c r="D79" s="244">
        <f t="shared" si="3"/>
        <v>0.75</v>
      </c>
    </row>
    <row r="80" spans="1:4">
      <c r="A80" s="238" t="str">
        <f>'Revenue Subtotal by LEA'!B127&amp;" **"</f>
        <v>Las Montañas Charter School **</v>
      </c>
      <c r="B80" s="238">
        <f>'Revenue Subtotal by LEA'!F127</f>
        <v>0</v>
      </c>
      <c r="C80" s="238">
        <f t="shared" si="2"/>
        <v>0</v>
      </c>
      <c r="D80" s="243" t="e">
        <f t="shared" si="3"/>
        <v>#DIV/0!</v>
      </c>
    </row>
    <row r="81" spans="1:4">
      <c r="A81" s="238" t="str">
        <f>'Revenue Subtotal by LEA'!B128</f>
        <v>Las Vegas City</v>
      </c>
      <c r="B81" s="238">
        <f>'Revenue Subtotal by LEA'!F128</f>
        <v>84408.86</v>
      </c>
      <c r="C81" s="238">
        <f t="shared" si="2"/>
        <v>63306.645000000004</v>
      </c>
      <c r="D81" s="244">
        <f t="shared" si="3"/>
        <v>0.75</v>
      </c>
    </row>
    <row r="82" spans="1:4">
      <c r="A82" s="238" t="str">
        <f>'Revenue Subtotal by LEA'!B129</f>
        <v>Logan</v>
      </c>
      <c r="B82" s="238">
        <f>'Revenue Subtotal by LEA'!F129</f>
        <v>32065.75</v>
      </c>
      <c r="C82" s="238">
        <f t="shared" si="2"/>
        <v>24049.3125</v>
      </c>
      <c r="D82" s="244">
        <f t="shared" si="3"/>
        <v>0.75</v>
      </c>
    </row>
    <row r="83" spans="1:4">
      <c r="A83" s="238" t="str">
        <f>'Revenue Subtotal by LEA'!B130</f>
        <v>Lordsburg</v>
      </c>
      <c r="B83" s="238">
        <f>'Revenue Subtotal by LEA'!F130</f>
        <v>67462.37</v>
      </c>
      <c r="C83" s="238">
        <f t="shared" si="2"/>
        <v>50596.777499999997</v>
      </c>
      <c r="D83" s="244">
        <f t="shared" si="3"/>
        <v>0.75</v>
      </c>
    </row>
    <row r="84" spans="1:4">
      <c r="A84" s="238" t="str">
        <f>'Revenue Subtotal by LEA'!B131</f>
        <v>Los Alamos</v>
      </c>
      <c r="B84" s="238">
        <f>'Revenue Subtotal by LEA'!F131</f>
        <v>256794</v>
      </c>
      <c r="C84" s="238">
        <f t="shared" si="2"/>
        <v>192595.5</v>
      </c>
      <c r="D84" s="244">
        <f t="shared" si="3"/>
        <v>0.75</v>
      </c>
    </row>
    <row r="85" spans="1:4">
      <c r="A85" s="238" t="str">
        <f>'Revenue Subtotal by LEA'!B132</f>
        <v>Los Lunas</v>
      </c>
      <c r="B85" s="238">
        <f>'Revenue Subtotal by LEA'!F132</f>
        <v>216989.96</v>
      </c>
      <c r="C85" s="238">
        <f t="shared" si="2"/>
        <v>162742.47</v>
      </c>
      <c r="D85" s="244">
        <f t="shared" si="3"/>
        <v>0.75</v>
      </c>
    </row>
    <row r="86" spans="1:4">
      <c r="A86" s="238" t="str">
        <f>'Revenue Subtotal by LEA'!B133</f>
        <v>Loving</v>
      </c>
      <c r="B86" s="238">
        <f>'Revenue Subtotal by LEA'!F133</f>
        <v>108727.65</v>
      </c>
      <c r="C86" s="238">
        <f t="shared" si="2"/>
        <v>81545.737499999988</v>
      </c>
      <c r="D86" s="244">
        <f t="shared" si="3"/>
        <v>0.74999999999999989</v>
      </c>
    </row>
    <row r="87" spans="1:4">
      <c r="A87" s="238" t="str">
        <f>'Revenue Subtotal by LEA'!B134</f>
        <v>Lovington</v>
      </c>
      <c r="B87" s="238">
        <f>'Revenue Subtotal by LEA'!F134</f>
        <v>302305.94</v>
      </c>
      <c r="C87" s="238">
        <f t="shared" si="2"/>
        <v>226729.45500000002</v>
      </c>
      <c r="D87" s="244">
        <f t="shared" si="3"/>
        <v>0.75</v>
      </c>
    </row>
    <row r="88" spans="1:4">
      <c r="A88" s="238" t="str">
        <f>'Revenue Subtotal by LEA'!B135</f>
        <v>Magdalena</v>
      </c>
      <c r="B88" s="238">
        <f>'Revenue Subtotal by LEA'!F135</f>
        <v>11149.74</v>
      </c>
      <c r="C88" s="238">
        <f t="shared" si="2"/>
        <v>8362.3050000000003</v>
      </c>
      <c r="D88" s="244">
        <f t="shared" si="3"/>
        <v>0.75</v>
      </c>
    </row>
    <row r="89" spans="1:4">
      <c r="A89" s="238" t="str">
        <f>'Revenue Subtotal by LEA'!B136&amp;" **"</f>
        <v>MASTERS Program **</v>
      </c>
      <c r="B89" s="238">
        <f>'Revenue Subtotal by LEA'!F136</f>
        <v>0</v>
      </c>
      <c r="C89" s="238">
        <f t="shared" si="2"/>
        <v>0</v>
      </c>
      <c r="D89" s="243" t="e">
        <f t="shared" si="3"/>
        <v>#DIV/0!</v>
      </c>
    </row>
    <row r="90" spans="1:4">
      <c r="A90" s="238" t="str">
        <f>'Revenue Subtotal by LEA'!B137</f>
        <v>Maxwell</v>
      </c>
      <c r="B90" s="238">
        <f>'Revenue Subtotal by LEA'!F137</f>
        <v>9047.4</v>
      </c>
      <c r="C90" s="238">
        <f t="shared" si="2"/>
        <v>6785.5499999999993</v>
      </c>
      <c r="D90" s="244">
        <f t="shared" si="3"/>
        <v>0.75</v>
      </c>
    </row>
    <row r="91" spans="1:4">
      <c r="A91" s="238" t="str">
        <f>'Revenue Subtotal by LEA'!B138&amp;" **"</f>
        <v>McCurdy Charter School **</v>
      </c>
      <c r="B91" s="238">
        <f>'Revenue Subtotal by LEA'!F138</f>
        <v>0</v>
      </c>
      <c r="C91" s="238">
        <f t="shared" si="2"/>
        <v>0</v>
      </c>
      <c r="D91" s="243" t="e">
        <f t="shared" si="3"/>
        <v>#DIV/0!</v>
      </c>
    </row>
    <row r="92" spans="1:4">
      <c r="A92" s="238" t="str">
        <f>'Revenue Subtotal by LEA'!B139&amp;" **"</f>
        <v>Media Arts Collaborative Charter School **</v>
      </c>
      <c r="B92" s="238">
        <f>'Revenue Subtotal by LEA'!F139</f>
        <v>0</v>
      </c>
      <c r="C92" s="238">
        <f t="shared" si="2"/>
        <v>0</v>
      </c>
      <c r="D92" s="243" t="e">
        <f t="shared" si="3"/>
        <v>#DIV/0!</v>
      </c>
    </row>
    <row r="93" spans="1:4">
      <c r="A93" s="238" t="str">
        <f>'Revenue Subtotal by LEA'!B140</f>
        <v>Melrose</v>
      </c>
      <c r="B93" s="238">
        <f>'Revenue Subtotal by LEA'!F140</f>
        <v>15551.9</v>
      </c>
      <c r="C93" s="238">
        <f t="shared" si="2"/>
        <v>11663.924999999999</v>
      </c>
      <c r="D93" s="244">
        <f t="shared" si="3"/>
        <v>0.75</v>
      </c>
    </row>
    <row r="94" spans="1:4">
      <c r="A94" s="238" t="str">
        <f>'Revenue Subtotal by LEA'!B141</f>
        <v>Mesa Vista</v>
      </c>
      <c r="B94" s="238">
        <f>'Revenue Subtotal by LEA'!F141</f>
        <v>68992.41</v>
      </c>
      <c r="C94" s="238">
        <f t="shared" si="2"/>
        <v>51744.307500000003</v>
      </c>
      <c r="D94" s="244">
        <f t="shared" si="3"/>
        <v>0.75</v>
      </c>
    </row>
    <row r="95" spans="1:4">
      <c r="A95" s="238" t="str">
        <f>'Revenue Subtotal by LEA'!B142&amp;" **"</f>
        <v>Mission Achievement and Success **</v>
      </c>
      <c r="B95" s="238">
        <f>'Revenue Subtotal by LEA'!F142</f>
        <v>0</v>
      </c>
      <c r="C95" s="238">
        <f t="shared" si="2"/>
        <v>0</v>
      </c>
      <c r="D95" s="243" t="e">
        <f t="shared" si="3"/>
        <v>#DIV/0!</v>
      </c>
    </row>
    <row r="96" spans="1:4">
      <c r="A96" s="238" t="str">
        <f>'Revenue Subtotal by LEA'!B143&amp;" **"</f>
        <v>Monte Del Sol Charter School **</v>
      </c>
      <c r="B96" s="238">
        <f>'Revenue Subtotal by LEA'!F143</f>
        <v>0</v>
      </c>
      <c r="C96" s="238">
        <f t="shared" si="2"/>
        <v>0</v>
      </c>
      <c r="D96" s="243" t="e">
        <f t="shared" si="3"/>
        <v>#DIV/0!</v>
      </c>
    </row>
    <row r="97" spans="1:4">
      <c r="A97" s="238" t="str">
        <f>'Revenue Subtotal by LEA'!B144&amp;" **"</f>
        <v>Montessori Elementary School **</v>
      </c>
      <c r="B97" s="238">
        <f>'Revenue Subtotal by LEA'!F144</f>
        <v>0</v>
      </c>
      <c r="C97" s="238">
        <f t="shared" si="2"/>
        <v>0</v>
      </c>
      <c r="D97" s="243" t="e">
        <f t="shared" si="3"/>
        <v>#DIV/0!</v>
      </c>
    </row>
    <row r="98" spans="1:4">
      <c r="A98" s="238" t="str">
        <f>'Revenue Subtotal by LEA'!B145</f>
        <v>Mora</v>
      </c>
      <c r="B98" s="238">
        <f>'Revenue Subtotal by LEA'!F145</f>
        <v>27740.05</v>
      </c>
      <c r="C98" s="238">
        <f t="shared" si="2"/>
        <v>20805.037499999999</v>
      </c>
      <c r="D98" s="244">
        <f t="shared" si="3"/>
        <v>0.75</v>
      </c>
    </row>
    <row r="99" spans="1:4">
      <c r="A99" s="238" t="str">
        <f>'Revenue Subtotal by LEA'!B146</f>
        <v>Moriarty</v>
      </c>
      <c r="B99" s="238">
        <f>'Revenue Subtotal by LEA'!F146</f>
        <v>235086.52</v>
      </c>
      <c r="C99" s="238">
        <f t="shared" si="2"/>
        <v>176314.88999999998</v>
      </c>
      <c r="D99" s="244">
        <f t="shared" si="3"/>
        <v>0.75</v>
      </c>
    </row>
    <row r="100" spans="1:4">
      <c r="A100" s="238" t="str">
        <f>'Revenue Subtotal by LEA'!B147</f>
        <v>Mosquero</v>
      </c>
      <c r="B100" s="238">
        <f>'Revenue Subtotal by LEA'!F147</f>
        <v>58708.57</v>
      </c>
      <c r="C100" s="238">
        <f t="shared" si="2"/>
        <v>44031.427499999998</v>
      </c>
      <c r="D100" s="244">
        <f t="shared" si="3"/>
        <v>0.75</v>
      </c>
    </row>
    <row r="101" spans="1:4">
      <c r="A101" s="238" t="str">
        <f>'Revenue Subtotal by LEA'!B148</f>
        <v>Mountainair</v>
      </c>
      <c r="B101" s="238">
        <f>'Revenue Subtotal by LEA'!F148</f>
        <v>31696.38</v>
      </c>
      <c r="C101" s="238">
        <f t="shared" si="2"/>
        <v>23772.285</v>
      </c>
      <c r="D101" s="244">
        <f t="shared" si="3"/>
        <v>0.75</v>
      </c>
    </row>
    <row r="102" spans="1:4">
      <c r="A102" s="238" t="str">
        <f>'Revenue Subtotal by LEA'!B149&amp;" **"</f>
        <v>New America School **</v>
      </c>
      <c r="B102" s="238">
        <f>'Revenue Subtotal by LEA'!F149</f>
        <v>0</v>
      </c>
      <c r="C102" s="238">
        <f t="shared" si="2"/>
        <v>0</v>
      </c>
      <c r="D102" s="243" t="e">
        <f t="shared" si="3"/>
        <v>#DIV/0!</v>
      </c>
    </row>
    <row r="103" spans="1:4">
      <c r="A103" s="238" t="str">
        <f>'Revenue Subtotal by LEA'!B150&amp;" **"</f>
        <v>New America School - Las Cruces **</v>
      </c>
      <c r="B103" s="238">
        <f>'Revenue Subtotal by LEA'!F150</f>
        <v>0</v>
      </c>
      <c r="C103" s="238">
        <f t="shared" si="2"/>
        <v>0</v>
      </c>
      <c r="D103" s="243" t="e">
        <f t="shared" si="3"/>
        <v>#DIV/0!</v>
      </c>
    </row>
    <row r="104" spans="1:4">
      <c r="A104" s="238" t="str">
        <f>'Revenue Subtotal by LEA'!B151&amp;" **"</f>
        <v>New Mexico Connections Academy **</v>
      </c>
      <c r="B104" s="238">
        <f>'Revenue Subtotal by LEA'!F151</f>
        <v>0</v>
      </c>
      <c r="C104" s="238">
        <f t="shared" si="2"/>
        <v>0</v>
      </c>
      <c r="D104" s="243" t="e">
        <f t="shared" si="3"/>
        <v>#DIV/0!</v>
      </c>
    </row>
    <row r="105" spans="1:4">
      <c r="A105" s="238" t="str">
        <f>'Revenue Subtotal by LEA'!B152&amp;" **"</f>
        <v>New Mexico School for the Arts **</v>
      </c>
      <c r="B105" s="238">
        <f>'Revenue Subtotal by LEA'!F152</f>
        <v>0</v>
      </c>
      <c r="C105" s="238">
        <f t="shared" si="2"/>
        <v>0</v>
      </c>
      <c r="D105" s="243" t="e">
        <f t="shared" si="3"/>
        <v>#DIV/0!</v>
      </c>
    </row>
    <row r="106" spans="1:4">
      <c r="A106" s="238" t="str">
        <f>'Revenue Subtotal by LEA'!B153&amp;" **"</f>
        <v>North Valley Academy **</v>
      </c>
      <c r="B106" s="238">
        <f>'Revenue Subtotal by LEA'!F153</f>
        <v>0</v>
      </c>
      <c r="C106" s="238">
        <f t="shared" si="2"/>
        <v>0</v>
      </c>
      <c r="D106" s="243" t="e">
        <f t="shared" si="3"/>
        <v>#DIV/0!</v>
      </c>
    </row>
    <row r="107" spans="1:4">
      <c r="A107" s="238" t="str">
        <f>'Revenue Subtotal by LEA'!B154</f>
        <v>Pecos</v>
      </c>
      <c r="B107" s="238">
        <f>'Revenue Subtotal by LEA'!F154</f>
        <v>16332.61</v>
      </c>
      <c r="C107" s="238">
        <f t="shared" si="2"/>
        <v>12249.4575</v>
      </c>
      <c r="D107" s="244">
        <f t="shared" si="3"/>
        <v>0.75</v>
      </c>
    </row>
    <row r="108" spans="1:4">
      <c r="A108" s="238" t="str">
        <f>'Revenue Subtotal by LEA'!B155</f>
        <v>Penasco</v>
      </c>
      <c r="B108" s="238">
        <f>'Revenue Subtotal by LEA'!F155</f>
        <v>12224.38</v>
      </c>
      <c r="C108" s="238">
        <f t="shared" si="2"/>
        <v>9168.2849999999999</v>
      </c>
      <c r="D108" s="244">
        <f t="shared" si="3"/>
        <v>0.75</v>
      </c>
    </row>
    <row r="109" spans="1:4">
      <c r="A109" s="238" t="str">
        <f>'Revenue Subtotal by LEA'!B156</f>
        <v>Pojoaque Valley</v>
      </c>
      <c r="B109" s="238">
        <f>'Revenue Subtotal by LEA'!F156</f>
        <v>49375.99</v>
      </c>
      <c r="C109" s="238">
        <f t="shared" si="2"/>
        <v>37031.9925</v>
      </c>
      <c r="D109" s="244">
        <f t="shared" si="3"/>
        <v>0.75</v>
      </c>
    </row>
    <row r="110" spans="1:4">
      <c r="A110" s="238" t="str">
        <f>'Revenue Subtotal by LEA'!B157</f>
        <v>Portales</v>
      </c>
      <c r="B110" s="238">
        <f>'Revenue Subtotal by LEA'!F157</f>
        <v>128284.01</v>
      </c>
      <c r="C110" s="238">
        <f t="shared" si="2"/>
        <v>96213.007499999992</v>
      </c>
      <c r="D110" s="244">
        <f t="shared" si="3"/>
        <v>0.75</v>
      </c>
    </row>
    <row r="111" spans="1:4">
      <c r="A111" s="238" t="str">
        <f>'Revenue Subtotal by LEA'!B158</f>
        <v>Quemado</v>
      </c>
      <c r="B111" s="238">
        <f>'Revenue Subtotal by LEA'!F158</f>
        <v>37926.57</v>
      </c>
      <c r="C111" s="238">
        <f t="shared" si="2"/>
        <v>28444.927499999998</v>
      </c>
      <c r="D111" s="244">
        <f t="shared" si="3"/>
        <v>0.75</v>
      </c>
    </row>
    <row r="112" spans="1:4">
      <c r="A112" s="238" t="str">
        <f>'Revenue Subtotal by LEA'!B159</f>
        <v>Questa</v>
      </c>
      <c r="B112" s="238">
        <f>'Revenue Subtotal by LEA'!F159</f>
        <v>82475.31</v>
      </c>
      <c r="C112" s="238">
        <f>B112*$C$6</f>
        <v>61856.482499999998</v>
      </c>
      <c r="D112" s="244">
        <f t="shared" si="3"/>
        <v>0.75</v>
      </c>
    </row>
    <row r="113" spans="1:4">
      <c r="A113" s="238" t="str">
        <f>'Revenue Subtotal by LEA'!B160</f>
        <v>Raton</v>
      </c>
      <c r="B113" s="238">
        <f>'Revenue Subtotal by LEA'!F160</f>
        <v>61951.17</v>
      </c>
      <c r="C113" s="238">
        <f t="shared" si="2"/>
        <v>46463.377500000002</v>
      </c>
      <c r="D113" s="244">
        <f t="shared" si="3"/>
        <v>0.75000000000000011</v>
      </c>
    </row>
    <row r="114" spans="1:4">
      <c r="A114" s="238" t="str">
        <f>'Revenue Subtotal by LEA'!B161&amp;" **"</f>
        <v>Red River Valley Charter School **</v>
      </c>
      <c r="B114" s="238">
        <f>'Revenue Subtotal by LEA'!F161</f>
        <v>0</v>
      </c>
      <c r="C114" s="238">
        <f t="shared" si="2"/>
        <v>0</v>
      </c>
      <c r="D114" s="243" t="e">
        <f t="shared" si="3"/>
        <v>#DIV/0!</v>
      </c>
    </row>
    <row r="115" spans="1:4">
      <c r="A115" s="238" t="str">
        <f>'Revenue Subtotal by LEA'!B162</f>
        <v>Reserve</v>
      </c>
      <c r="B115" s="238">
        <f>'Revenue Subtotal by LEA'!F162</f>
        <v>21392.75</v>
      </c>
      <c r="C115" s="238">
        <f t="shared" si="2"/>
        <v>16044.5625</v>
      </c>
      <c r="D115" s="244">
        <f t="shared" si="3"/>
        <v>0.75</v>
      </c>
    </row>
    <row r="116" spans="1:4">
      <c r="A116" s="238" t="str">
        <f>'Revenue Subtotal by LEA'!B163</f>
        <v>Rio Rancho</v>
      </c>
      <c r="B116" s="238">
        <f>'Revenue Subtotal by LEA'!F163</f>
        <v>698791.92</v>
      </c>
      <c r="C116" s="238">
        <f t="shared" si="2"/>
        <v>524093.94000000006</v>
      </c>
      <c r="D116" s="244">
        <f t="shared" si="3"/>
        <v>0.75</v>
      </c>
    </row>
    <row r="117" spans="1:4">
      <c r="A117" s="238" t="str">
        <f>'Revenue Subtotal by LEA'!B164&amp;" **"</f>
        <v>Roots and Wings Community School **</v>
      </c>
      <c r="B117" s="238">
        <f>'Revenue Subtotal by LEA'!F164</f>
        <v>0</v>
      </c>
      <c r="C117" s="238">
        <f t="shared" si="2"/>
        <v>0</v>
      </c>
      <c r="D117" s="243" t="e">
        <f t="shared" si="3"/>
        <v>#DIV/0!</v>
      </c>
    </row>
    <row r="118" spans="1:4">
      <c r="A118" s="239" t="s">
        <v>1080</v>
      </c>
      <c r="B118" s="238">
        <f>'Revenue Subtotal by LEA'!F167</f>
        <v>383634.37999999995</v>
      </c>
      <c r="C118" s="238">
        <f t="shared" si="2"/>
        <v>287725.78499999997</v>
      </c>
      <c r="D118" s="244">
        <f t="shared" si="3"/>
        <v>0.75</v>
      </c>
    </row>
    <row r="119" spans="1:4">
      <c r="A119" s="238" t="str">
        <f>'Revenue Subtotal by LEA'!B168</f>
        <v>Roy</v>
      </c>
      <c r="B119" s="238">
        <f>'Revenue Subtotal by LEA'!F168</f>
        <v>3824.3700000000003</v>
      </c>
      <c r="C119" s="238">
        <f t="shared" si="2"/>
        <v>2868.2775000000001</v>
      </c>
      <c r="D119" s="244">
        <f t="shared" si="3"/>
        <v>0.75</v>
      </c>
    </row>
    <row r="120" spans="1:4">
      <c r="A120" s="238" t="str">
        <f>'Revenue Subtotal by LEA'!B169</f>
        <v>Ruidoso</v>
      </c>
      <c r="B120" s="238">
        <f>'Revenue Subtotal by LEA'!F169</f>
        <v>238730.13</v>
      </c>
      <c r="C120" s="238">
        <f t="shared" si="2"/>
        <v>179047.5975</v>
      </c>
      <c r="D120" s="244">
        <f t="shared" si="3"/>
        <v>0.75</v>
      </c>
    </row>
    <row r="121" spans="1:4">
      <c r="A121" s="238" t="str">
        <f>'Revenue Subtotal by LEA'!B170</f>
        <v>San Jon</v>
      </c>
      <c r="B121" s="238">
        <f>'Revenue Subtotal by LEA'!F170</f>
        <v>7612.77</v>
      </c>
      <c r="C121" s="238">
        <f t="shared" si="2"/>
        <v>5709.5775000000003</v>
      </c>
      <c r="D121" s="244">
        <f t="shared" si="3"/>
        <v>0.75</v>
      </c>
    </row>
    <row r="122" spans="1:4">
      <c r="A122" s="238" t="str">
        <f>'Revenue Subtotal by LEA'!B171&amp;" **"</f>
        <v>Sandoval Academy (SABE) **</v>
      </c>
      <c r="B122" s="238">
        <f>'Revenue Subtotal by LEA'!F171</f>
        <v>0</v>
      </c>
      <c r="C122" s="238">
        <f t="shared" si="2"/>
        <v>0</v>
      </c>
      <c r="D122" s="243" t="e">
        <f t="shared" si="3"/>
        <v>#DIV/0!</v>
      </c>
    </row>
    <row r="123" spans="1:4">
      <c r="A123" s="239" t="s">
        <v>1081</v>
      </c>
      <c r="B123" s="238">
        <f>'Revenue Subtotal by LEA'!F174</f>
        <v>1488465.05</v>
      </c>
      <c r="C123" s="238">
        <f t="shared" si="2"/>
        <v>1116348.7875000001</v>
      </c>
      <c r="D123" s="244">
        <f t="shared" si="3"/>
        <v>0.75</v>
      </c>
    </row>
    <row r="124" spans="1:4">
      <c r="A124" s="238" t="str">
        <f>'Revenue Subtotal by LEA'!B175</f>
        <v>Santa Rosa</v>
      </c>
      <c r="B124" s="238">
        <f>'Revenue Subtotal by LEA'!F175</f>
        <v>49458.97</v>
      </c>
      <c r="C124" s="238">
        <f t="shared" si="2"/>
        <v>37094.227500000001</v>
      </c>
      <c r="D124" s="244">
        <f t="shared" si="3"/>
        <v>0.75</v>
      </c>
    </row>
    <row r="125" spans="1:4">
      <c r="A125" s="238" t="str">
        <f>'Revenue Subtotal by LEA'!B176&amp;" **"</f>
        <v>School of Dreams Academy **</v>
      </c>
      <c r="B125" s="238">
        <f>'Revenue Subtotal by LEA'!F176</f>
        <v>0</v>
      </c>
      <c r="C125" s="238">
        <f t="shared" si="2"/>
        <v>0</v>
      </c>
      <c r="D125" s="243" t="e">
        <f t="shared" si="3"/>
        <v>#DIV/0!</v>
      </c>
    </row>
    <row r="126" spans="1:4">
      <c r="A126" s="238" t="str">
        <f>'Revenue Subtotal by LEA'!B177</f>
        <v>Silver City</v>
      </c>
      <c r="B126" s="238">
        <f>'Revenue Subtotal by LEA'!F177</f>
        <v>183549.81</v>
      </c>
      <c r="C126" s="238">
        <f t="shared" si="2"/>
        <v>137662.35749999998</v>
      </c>
      <c r="D126" s="244">
        <f t="shared" si="3"/>
        <v>0.74999999999999989</v>
      </c>
    </row>
    <row r="127" spans="1:4">
      <c r="A127" s="238" t="str">
        <f>'Revenue Subtotal by LEA'!B178&amp;" **"</f>
        <v>Six Directions Indigenous **</v>
      </c>
      <c r="B127" s="238">
        <f>'Revenue Subtotal by LEA'!F178</f>
        <v>0</v>
      </c>
      <c r="C127" s="238">
        <f t="shared" si="2"/>
        <v>0</v>
      </c>
      <c r="D127" s="243" t="e">
        <f t="shared" si="3"/>
        <v>#DIV/0!</v>
      </c>
    </row>
    <row r="128" spans="1:4">
      <c r="A128" s="239" t="s">
        <v>1082</v>
      </c>
      <c r="B128" s="238">
        <f>'Revenue Subtotal by LEA'!F181</f>
        <v>68298.98</v>
      </c>
      <c r="C128" s="238">
        <f t="shared" si="2"/>
        <v>51224.235000000001</v>
      </c>
      <c r="D128" s="244">
        <f t="shared" si="3"/>
        <v>0.75</v>
      </c>
    </row>
    <row r="129" spans="1:4">
      <c r="A129" s="238" t="str">
        <f>'Revenue Subtotal by LEA'!B182&amp;" **"</f>
        <v>South Valley Preparatory School **</v>
      </c>
      <c r="B129" s="238">
        <f>'Revenue Subtotal by LEA'!F182</f>
        <v>0</v>
      </c>
      <c r="C129" s="238">
        <f t="shared" si="2"/>
        <v>0</v>
      </c>
      <c r="D129" s="243" t="e">
        <f t="shared" si="3"/>
        <v>#DIV/0!</v>
      </c>
    </row>
    <row r="130" spans="1:4">
      <c r="A130" s="238" t="str">
        <f>'Revenue Subtotal by LEA'!B183&amp;" **"</f>
        <v>Southwest Primary **</v>
      </c>
      <c r="B130" s="238">
        <f>'Revenue Subtotal by LEA'!F183</f>
        <v>0</v>
      </c>
      <c r="C130" s="238">
        <f t="shared" si="2"/>
        <v>0</v>
      </c>
      <c r="D130" s="243" t="e">
        <f t="shared" si="3"/>
        <v>#DIV/0!</v>
      </c>
    </row>
    <row r="131" spans="1:4">
      <c r="A131" s="238" t="str">
        <f>'Revenue Subtotal by LEA'!B184&amp;" **"</f>
        <v>Southwest Secondary Learning Center **</v>
      </c>
      <c r="B131" s="238">
        <f>'Revenue Subtotal by LEA'!F184</f>
        <v>0</v>
      </c>
      <c r="C131" s="238">
        <f t="shared" si="2"/>
        <v>0</v>
      </c>
      <c r="D131" s="243" t="e">
        <f t="shared" si="3"/>
        <v>#DIV/0!</v>
      </c>
    </row>
    <row r="132" spans="1:4">
      <c r="A132" s="238" t="str">
        <f>'Revenue Subtotal by LEA'!B185</f>
        <v>Springer</v>
      </c>
      <c r="B132" s="238">
        <f>'Revenue Subtotal by LEA'!F185</f>
        <v>14560.44</v>
      </c>
      <c r="C132" s="238">
        <f t="shared" si="2"/>
        <v>10920.33</v>
      </c>
      <c r="D132" s="244">
        <f t="shared" si="3"/>
        <v>0.75</v>
      </c>
    </row>
    <row r="133" spans="1:4">
      <c r="A133" s="238" t="str">
        <f>'Revenue Subtotal by LEA'!B186&amp;" **"</f>
        <v>Student Athlete Headquarters (SAHQ) **</v>
      </c>
      <c r="B133" s="238">
        <f>'Revenue Subtotal by LEA'!F186</f>
        <v>0</v>
      </c>
      <c r="C133" s="238">
        <f t="shared" si="2"/>
        <v>0</v>
      </c>
      <c r="D133" s="243" t="e">
        <f t="shared" si="3"/>
        <v>#DIV/0!</v>
      </c>
    </row>
    <row r="134" spans="1:4">
      <c r="A134" s="238" t="str">
        <f>'Revenue Subtotal by LEA'!B187&amp;" **"</f>
        <v>SW Aeronautics, Mathematics and Science Academy **</v>
      </c>
      <c r="B134" s="238">
        <f>'Revenue Subtotal by LEA'!F187</f>
        <v>0</v>
      </c>
      <c r="C134" s="238">
        <f t="shared" si="2"/>
        <v>0</v>
      </c>
      <c r="D134" s="243" t="e">
        <f t="shared" si="3"/>
        <v>#DIV/0!</v>
      </c>
    </row>
    <row r="135" spans="1:4">
      <c r="A135" s="239" t="s">
        <v>1083</v>
      </c>
      <c r="B135" s="238">
        <f>'Revenue Subtotal by LEA'!F192</f>
        <v>203631.52</v>
      </c>
      <c r="C135" s="238">
        <f t="shared" si="2"/>
        <v>152723.63999999998</v>
      </c>
      <c r="D135" s="243">
        <f t="shared" si="3"/>
        <v>0.75</v>
      </c>
    </row>
    <row r="136" spans="1:4">
      <c r="A136" s="238" t="str">
        <f>'Revenue Subtotal by LEA'!B193&amp;" **"</f>
        <v>Taos Academy **</v>
      </c>
      <c r="B136" s="238">
        <f>'Revenue Subtotal by LEA'!F193</f>
        <v>0</v>
      </c>
      <c r="C136" s="238">
        <f t="shared" si="2"/>
        <v>0</v>
      </c>
      <c r="D136" s="243" t="e">
        <f t="shared" si="3"/>
        <v>#DIV/0!</v>
      </c>
    </row>
    <row r="137" spans="1:4">
      <c r="A137" s="238" t="str">
        <f>'Revenue Subtotal by LEA'!B194&amp;" **"</f>
        <v>Taos Integrated School of the Arts **</v>
      </c>
      <c r="B137" s="238">
        <f>'Revenue Subtotal by LEA'!F194</f>
        <v>0</v>
      </c>
      <c r="C137" s="238">
        <f t="shared" ref="C137:C154" si="4">B137*$C$6</f>
        <v>0</v>
      </c>
      <c r="D137" s="243" t="e">
        <f t="shared" ref="D137:D154" si="5">C137/B137</f>
        <v>#DIV/0!</v>
      </c>
    </row>
    <row r="138" spans="1:4">
      <c r="A138" s="238" t="str">
        <f>'Revenue Subtotal by LEA'!B195&amp;" **"</f>
        <v>Taos International School **</v>
      </c>
      <c r="B138" s="238">
        <f>'Revenue Subtotal by LEA'!F195</f>
        <v>0</v>
      </c>
      <c r="C138" s="238">
        <f t="shared" si="4"/>
        <v>0</v>
      </c>
      <c r="D138" s="243" t="e">
        <f t="shared" si="5"/>
        <v>#DIV/0!</v>
      </c>
    </row>
    <row r="139" spans="1:4">
      <c r="A139" s="238" t="str">
        <f>'Revenue Subtotal by LEA'!B196</f>
        <v>Tatum</v>
      </c>
      <c r="B139" s="238">
        <f>'Revenue Subtotal by LEA'!F196</f>
        <v>52338.11</v>
      </c>
      <c r="C139" s="238">
        <f t="shared" si="4"/>
        <v>39253.582500000004</v>
      </c>
      <c r="D139" s="244">
        <f t="shared" si="5"/>
        <v>0.75000000000000011</v>
      </c>
    </row>
    <row r="140" spans="1:4">
      <c r="A140" s="238" t="str">
        <f>'Revenue Subtotal by LEA'!B197&amp;" **"</f>
        <v>Technology Leadership **</v>
      </c>
      <c r="B140" s="238">
        <f>'Revenue Subtotal by LEA'!F197</f>
        <v>0</v>
      </c>
      <c r="C140" s="238">
        <f t="shared" si="4"/>
        <v>0</v>
      </c>
      <c r="D140" s="243" t="e">
        <f t="shared" si="5"/>
        <v>#DIV/0!</v>
      </c>
    </row>
    <row r="141" spans="1:4">
      <c r="A141" s="238" t="str">
        <f>'Revenue Subtotal by LEA'!B198</f>
        <v>Texico</v>
      </c>
      <c r="B141" s="238">
        <f>'Revenue Subtotal by LEA'!F198</f>
        <v>39269.620000000003</v>
      </c>
      <c r="C141" s="238">
        <f t="shared" si="4"/>
        <v>29452.215000000004</v>
      </c>
      <c r="D141" s="244">
        <f t="shared" si="5"/>
        <v>0.75</v>
      </c>
    </row>
    <row r="142" spans="1:4">
      <c r="A142" s="238" t="str">
        <f>'Revenue Subtotal by LEA'!B199&amp;" **"</f>
        <v>The Great Academy **</v>
      </c>
      <c r="B142" s="238">
        <f>'Revenue Subtotal by LEA'!F199</f>
        <v>0</v>
      </c>
      <c r="C142" s="238">
        <f t="shared" si="4"/>
        <v>0</v>
      </c>
      <c r="D142" s="243" t="e">
        <f t="shared" si="5"/>
        <v>#DIV/0!</v>
      </c>
    </row>
    <row r="143" spans="1:4">
      <c r="A143" s="238" t="str">
        <f>'Revenue Subtotal by LEA'!B200&amp;" **"</f>
        <v>Tierra Adentro **</v>
      </c>
      <c r="B143" s="238">
        <f>'Revenue Subtotal by LEA'!F200</f>
        <v>0</v>
      </c>
      <c r="C143" s="238">
        <f t="shared" si="4"/>
        <v>0</v>
      </c>
      <c r="D143" s="243" t="e">
        <f t="shared" si="5"/>
        <v>#DIV/0!</v>
      </c>
    </row>
    <row r="144" spans="1:4">
      <c r="A144" s="238" t="str">
        <f>'Revenue Subtotal by LEA'!B201&amp;" **"</f>
        <v>Tierra Encantada Charter School **</v>
      </c>
      <c r="B144" s="238">
        <f>'Revenue Subtotal by LEA'!F201</f>
        <v>0</v>
      </c>
      <c r="C144" s="238">
        <f t="shared" si="4"/>
        <v>0</v>
      </c>
      <c r="D144" s="243" t="e">
        <f t="shared" si="5"/>
        <v>#DIV/0!</v>
      </c>
    </row>
    <row r="145" spans="1:17">
      <c r="A145" s="238" t="str">
        <f>'Revenue Subtotal by LEA'!B202</f>
        <v>Truth or Consequences</v>
      </c>
      <c r="B145" s="238">
        <f>'Revenue Subtotal by LEA'!F202</f>
        <v>159957.41</v>
      </c>
      <c r="C145" s="238">
        <f t="shared" si="4"/>
        <v>119968.0575</v>
      </c>
      <c r="D145" s="244">
        <f t="shared" si="5"/>
        <v>0.75</v>
      </c>
    </row>
    <row r="146" spans="1:17">
      <c r="A146" s="238" t="str">
        <f>'Revenue Subtotal by LEA'!B203</f>
        <v>Tucumcari</v>
      </c>
      <c r="B146" s="238">
        <f>'Revenue Subtotal by LEA'!F203</f>
        <v>47031.53</v>
      </c>
      <c r="C146" s="238">
        <f t="shared" si="4"/>
        <v>35273.647499999999</v>
      </c>
      <c r="D146" s="244">
        <f t="shared" si="5"/>
        <v>0.75</v>
      </c>
    </row>
    <row r="147" spans="1:17">
      <c r="A147" s="238" t="str">
        <f>'Revenue Subtotal by LEA'!B204</f>
        <v>Tularosa</v>
      </c>
      <c r="B147" s="238">
        <f>'Revenue Subtotal by LEA'!F204</f>
        <v>38432.81</v>
      </c>
      <c r="C147" s="238">
        <f t="shared" si="4"/>
        <v>28824.607499999998</v>
      </c>
      <c r="D147" s="244">
        <f t="shared" si="5"/>
        <v>0.75</v>
      </c>
    </row>
    <row r="148" spans="1:17">
      <c r="A148" s="238" t="str">
        <f>'Revenue Subtotal by LEA'!B205&amp;" **"</f>
        <v>Turquoise Trail Elementary **</v>
      </c>
      <c r="B148" s="238">
        <f>'Revenue Subtotal by LEA'!F205</f>
        <v>0</v>
      </c>
      <c r="C148" s="238">
        <f t="shared" si="4"/>
        <v>0</v>
      </c>
      <c r="D148" s="243" t="e">
        <f t="shared" si="5"/>
        <v>#DIV/0!</v>
      </c>
    </row>
    <row r="149" spans="1:17">
      <c r="A149" s="238" t="str">
        <f>'Revenue Subtotal by LEA'!B206</f>
        <v>Vaughn</v>
      </c>
      <c r="B149" s="238">
        <f>'Revenue Subtotal by LEA'!F206</f>
        <v>41233.269999999997</v>
      </c>
      <c r="C149" s="238">
        <f t="shared" si="4"/>
        <v>30924.952499999999</v>
      </c>
      <c r="D149" s="244">
        <f t="shared" si="5"/>
        <v>0.75</v>
      </c>
    </row>
    <row r="150" spans="1:17">
      <c r="A150" s="238" t="str">
        <f>'Revenue Subtotal by LEA'!B207</f>
        <v>Wagon Mound</v>
      </c>
      <c r="B150" s="238">
        <f>'Revenue Subtotal by LEA'!F207</f>
        <v>14456.98</v>
      </c>
      <c r="C150" s="238">
        <f t="shared" si="4"/>
        <v>10842.735000000001</v>
      </c>
      <c r="D150" s="244">
        <f t="shared" si="5"/>
        <v>0.75000000000000011</v>
      </c>
    </row>
    <row r="151" spans="1:17">
      <c r="A151" s="238" t="str">
        <f>'Revenue Subtotal by LEA'!B208&amp;" **"</f>
        <v>Walatowa Charter High School **</v>
      </c>
      <c r="B151" s="238">
        <f>'Revenue Subtotal by LEA'!F208</f>
        <v>0</v>
      </c>
      <c r="C151" s="238">
        <f t="shared" si="4"/>
        <v>0</v>
      </c>
      <c r="D151" s="243" t="e">
        <f t="shared" si="5"/>
        <v>#DIV/0!</v>
      </c>
    </row>
    <row r="152" spans="1:17">
      <c r="A152" s="239" t="s">
        <v>1084</v>
      </c>
      <c r="B152" s="238">
        <f>'Revenue Subtotal by LEA'!F211</f>
        <v>58457.7</v>
      </c>
      <c r="C152" s="238">
        <f t="shared" si="4"/>
        <v>43843.274999999994</v>
      </c>
      <c r="D152" s="244">
        <f t="shared" si="5"/>
        <v>0.74999999999999989</v>
      </c>
    </row>
    <row r="153" spans="1:17">
      <c r="A153" s="240" t="str">
        <f>'Revenue Subtotal by LEA'!B213</f>
        <v>Zuni</v>
      </c>
      <c r="B153" s="240">
        <f>'Revenue Subtotal by LEA'!F213</f>
        <v>1206</v>
      </c>
      <c r="C153" s="240">
        <f t="shared" si="4"/>
        <v>904.5</v>
      </c>
      <c r="D153" s="245">
        <f t="shared" si="5"/>
        <v>0.75</v>
      </c>
    </row>
    <row r="154" spans="1:17">
      <c r="A154" s="246" t="str">
        <f>'Revenue Subtotal by LEA'!B214</f>
        <v>STATEWIDE</v>
      </c>
      <c r="B154" s="246">
        <f>'Revenue Subtotal by LEA'!F214</f>
        <v>21363370.259999998</v>
      </c>
      <c r="C154" s="246">
        <f t="shared" si="4"/>
        <v>16022527.694999998</v>
      </c>
      <c r="D154" s="247">
        <f t="shared" si="5"/>
        <v>0.75</v>
      </c>
    </row>
    <row r="155" spans="1:17">
      <c r="A155" s="454"/>
      <c r="B155" s="156"/>
      <c r="C155" s="156"/>
    </row>
    <row r="156" spans="1:17">
      <c r="A156" s="712" t="s">
        <v>1195</v>
      </c>
      <c r="B156" s="712"/>
      <c r="C156" s="235"/>
      <c r="D156" s="235"/>
      <c r="E156" s="235"/>
      <c r="F156" s="235"/>
      <c r="G156" s="235"/>
      <c r="H156" s="235"/>
      <c r="I156" s="235"/>
      <c r="J156" s="235"/>
      <c r="K156" s="235"/>
      <c r="L156" s="235"/>
      <c r="M156" s="235"/>
      <c r="N156" s="235"/>
      <c r="O156" s="235"/>
      <c r="P156" s="235"/>
      <c r="Q156" s="235"/>
    </row>
    <row r="157" spans="1:17" ht="15" customHeight="1">
      <c r="A157" s="712"/>
      <c r="B157" s="712"/>
      <c r="C157" s="438"/>
      <c r="D157" s="438"/>
      <c r="E157" s="438"/>
      <c r="F157" s="438"/>
      <c r="G157" s="439"/>
      <c r="H157" s="439"/>
      <c r="I157" s="439"/>
      <c r="J157" s="440"/>
      <c r="K157" s="437" t="s">
        <v>1042</v>
      </c>
      <c r="L157" s="441"/>
      <c r="M157" s="442"/>
      <c r="N157" s="443"/>
      <c r="O157" s="437"/>
      <c r="P157" s="437"/>
      <c r="Q157" s="437"/>
    </row>
    <row r="158" spans="1:17">
      <c r="A158" s="233"/>
      <c r="B158" s="234"/>
    </row>
    <row r="159" spans="1:17">
      <c r="A159" s="437" t="s">
        <v>1196</v>
      </c>
    </row>
  </sheetData>
  <mergeCells count="5">
    <mergeCell ref="A156:B157"/>
    <mergeCell ref="A1:D1"/>
    <mergeCell ref="A3:D3"/>
    <mergeCell ref="A4:D4"/>
    <mergeCell ref="A5:D5"/>
  </mergeCells>
  <pageMargins left="0.7" right="0.7" top="0.75" bottom="0.75" header="0.3" footer="0.3"/>
  <pageSetup orientation="portrait" r:id="rId1"/>
  <headerFooter>
    <oddFooter>&amp;L&amp;"Calibri,Regular"February 2019&amp;C&amp;"Calibri,Regular"Impact Aid Disparity Analysis 2019-2020&amp;R&amp;"Calibri,Regular"page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49"/>
  <sheetViews>
    <sheetView workbookViewId="0">
      <selection activeCell="C3" sqref="C3:C147"/>
    </sheetView>
  </sheetViews>
  <sheetFormatPr defaultRowHeight="10"/>
  <cols>
    <col min="1" max="1" width="56.88671875" bestFit="1" customWidth="1"/>
    <col min="2" max="2" width="11.44140625" bestFit="1" customWidth="1"/>
    <col min="3" max="3" width="16.88671875" style="640" bestFit="1" customWidth="1"/>
    <col min="4" max="4" width="10.6640625" bestFit="1" customWidth="1"/>
    <col min="5" max="5" width="15.6640625" style="640" bestFit="1" customWidth="1"/>
    <col min="6" max="6" width="12.44140625" style="640" bestFit="1" customWidth="1"/>
    <col min="7" max="7" width="11.109375" bestFit="1" customWidth="1"/>
  </cols>
  <sheetData>
    <row r="1" spans="1:8">
      <c r="C1" s="690">
        <v>4115.6000000000004</v>
      </c>
      <c r="E1" s="690">
        <v>4115.6000000000004</v>
      </c>
    </row>
    <row r="2" spans="1:8" ht="14.5">
      <c r="A2" s="435" t="s">
        <v>1050</v>
      </c>
      <c r="B2" s="632" t="s">
        <v>1448</v>
      </c>
      <c r="C2" s="632" t="s">
        <v>1470</v>
      </c>
      <c r="D2" s="632" t="s">
        <v>1455</v>
      </c>
      <c r="E2" s="632" t="s">
        <v>1471</v>
      </c>
      <c r="F2" s="691"/>
      <c r="G2" s="690">
        <v>4115.6000000000004</v>
      </c>
    </row>
    <row r="3" spans="1:8" ht="14.5">
      <c r="A3" s="628" t="s">
        <v>20</v>
      </c>
      <c r="B3" s="630"/>
      <c r="C3" s="694">
        <f>B3*$C$1</f>
        <v>0</v>
      </c>
      <c r="D3" s="432"/>
      <c r="E3" s="693">
        <f>D3*$E$1</f>
        <v>0</v>
      </c>
      <c r="F3" s="692">
        <f>SUM(B3+D3)</f>
        <v>0</v>
      </c>
      <c r="G3">
        <f>$G$2*F3</f>
        <v>0</v>
      </c>
      <c r="H3" s="390" t="s">
        <v>1474</v>
      </c>
    </row>
    <row r="4" spans="1:8" ht="14.5">
      <c r="A4" s="238" t="s">
        <v>1440</v>
      </c>
      <c r="B4" s="432">
        <v>0</v>
      </c>
      <c r="C4" s="694">
        <f t="shared" ref="C4:C67" si="0">B4*$C$1</f>
        <v>0</v>
      </c>
      <c r="D4" s="432">
        <v>0</v>
      </c>
      <c r="E4" s="693">
        <f t="shared" ref="E4:E67" si="1">D4*$E$1</f>
        <v>0</v>
      </c>
      <c r="F4" s="692">
        <f t="shared" ref="F4:F67" si="2">SUM(B4+D4)</f>
        <v>0</v>
      </c>
      <c r="G4" s="640">
        <f t="shared" ref="G4:G67" si="3">$G$2*F4</f>
        <v>0</v>
      </c>
      <c r="H4" s="390" t="s">
        <v>1475</v>
      </c>
    </row>
    <row r="5" spans="1:8" ht="14.5">
      <c r="A5" s="238" t="s">
        <v>22</v>
      </c>
      <c r="B5" s="432">
        <v>0</v>
      </c>
      <c r="C5" s="694">
        <f t="shared" si="0"/>
        <v>0</v>
      </c>
      <c r="D5" s="432">
        <v>0</v>
      </c>
      <c r="E5" s="693">
        <f t="shared" si="1"/>
        <v>0</v>
      </c>
      <c r="F5" s="692">
        <f t="shared" si="2"/>
        <v>0</v>
      </c>
      <c r="G5" s="640">
        <f t="shared" si="3"/>
        <v>0</v>
      </c>
      <c r="H5" s="390" t="s">
        <v>1476</v>
      </c>
    </row>
    <row r="6" spans="1:8" ht="14.5">
      <c r="A6" s="238" t="s">
        <v>23</v>
      </c>
      <c r="B6" s="432">
        <v>0</v>
      </c>
      <c r="C6" s="694">
        <f t="shared" si="0"/>
        <v>0</v>
      </c>
      <c r="D6" s="432">
        <v>0</v>
      </c>
      <c r="E6" s="693">
        <f t="shared" si="1"/>
        <v>0</v>
      </c>
      <c r="F6" s="692">
        <f t="shared" si="2"/>
        <v>0</v>
      </c>
      <c r="G6" s="640">
        <f t="shared" si="3"/>
        <v>0</v>
      </c>
      <c r="H6" s="390" t="s">
        <v>23</v>
      </c>
    </row>
    <row r="7" spans="1:8" ht="14.5">
      <c r="A7" s="238" t="s">
        <v>1397</v>
      </c>
      <c r="B7" s="432">
        <v>2426.3799999999997</v>
      </c>
      <c r="C7" s="694">
        <f t="shared" si="0"/>
        <v>9986009.527999999</v>
      </c>
      <c r="D7" s="432">
        <v>2138.3999999999996</v>
      </c>
      <c r="E7" s="693">
        <f t="shared" si="1"/>
        <v>8800799.0399999991</v>
      </c>
      <c r="F7" s="692">
        <f t="shared" si="2"/>
        <v>4564.7799999999988</v>
      </c>
      <c r="G7" s="640">
        <f t="shared" si="3"/>
        <v>18786808.567999996</v>
      </c>
      <c r="H7" s="390" t="s">
        <v>1071</v>
      </c>
    </row>
    <row r="8" spans="1:8" ht="14.5">
      <c r="A8" s="238" t="s">
        <v>1398</v>
      </c>
      <c r="B8" s="432">
        <v>0</v>
      </c>
      <c r="C8" s="694">
        <f t="shared" si="0"/>
        <v>0</v>
      </c>
      <c r="D8" s="432">
        <v>0</v>
      </c>
      <c r="E8" s="693">
        <f t="shared" si="1"/>
        <v>0</v>
      </c>
      <c r="F8" s="692">
        <f t="shared" si="2"/>
        <v>0</v>
      </c>
      <c r="G8" s="640">
        <f t="shared" si="3"/>
        <v>0</v>
      </c>
      <c r="H8" s="390" t="s">
        <v>1477</v>
      </c>
    </row>
    <row r="9" spans="1:8" ht="14.5">
      <c r="A9" s="238" t="s">
        <v>25</v>
      </c>
      <c r="B9" s="432">
        <v>4.4000000000000004</v>
      </c>
      <c r="C9" s="694">
        <f t="shared" si="0"/>
        <v>18108.640000000003</v>
      </c>
      <c r="D9" s="432">
        <v>0</v>
      </c>
      <c r="E9" s="693">
        <f t="shared" si="1"/>
        <v>0</v>
      </c>
      <c r="F9" s="692">
        <f t="shared" si="2"/>
        <v>4.4000000000000004</v>
      </c>
      <c r="G9" s="640">
        <f t="shared" si="3"/>
        <v>18108.640000000003</v>
      </c>
      <c r="H9" s="390" t="s">
        <v>1478</v>
      </c>
    </row>
    <row r="10" spans="1:8" ht="14.5">
      <c r="A10" s="238" t="s">
        <v>26</v>
      </c>
      <c r="B10" s="432">
        <v>14.3</v>
      </c>
      <c r="C10" s="694">
        <f t="shared" si="0"/>
        <v>58853.080000000009</v>
      </c>
      <c r="D10" s="432">
        <v>0</v>
      </c>
      <c r="E10" s="693">
        <f t="shared" si="1"/>
        <v>0</v>
      </c>
      <c r="F10" s="692">
        <f t="shared" si="2"/>
        <v>14.3</v>
      </c>
      <c r="G10" s="640">
        <f t="shared" si="3"/>
        <v>58853.080000000009</v>
      </c>
      <c r="H10" s="390" t="s">
        <v>1479</v>
      </c>
    </row>
    <row r="11" spans="1:8" ht="14.5">
      <c r="A11" s="238" t="s">
        <v>1399</v>
      </c>
      <c r="B11" s="432">
        <v>0</v>
      </c>
      <c r="C11" s="694">
        <f t="shared" si="0"/>
        <v>0</v>
      </c>
      <c r="D11" s="432">
        <v>0</v>
      </c>
      <c r="E11" s="693">
        <f t="shared" si="1"/>
        <v>0</v>
      </c>
      <c r="F11" s="692">
        <f t="shared" si="2"/>
        <v>0</v>
      </c>
      <c r="G11" s="640">
        <f t="shared" si="3"/>
        <v>0</v>
      </c>
      <c r="H11" s="390" t="s">
        <v>1480</v>
      </c>
    </row>
    <row r="12" spans="1:8" ht="14.5">
      <c r="A12" s="238" t="s">
        <v>28</v>
      </c>
      <c r="B12" s="432">
        <v>32.725000000000001</v>
      </c>
      <c r="C12" s="694">
        <f t="shared" si="0"/>
        <v>134683.01</v>
      </c>
      <c r="D12" s="432">
        <v>0</v>
      </c>
      <c r="E12" s="693">
        <f t="shared" si="1"/>
        <v>0</v>
      </c>
      <c r="F12" s="692">
        <f t="shared" si="2"/>
        <v>32.725000000000001</v>
      </c>
      <c r="G12" s="640">
        <f t="shared" si="3"/>
        <v>134683.01</v>
      </c>
      <c r="H12" s="390" t="s">
        <v>1481</v>
      </c>
    </row>
    <row r="13" spans="1:8" ht="14.5">
      <c r="A13" s="238" t="s">
        <v>29</v>
      </c>
      <c r="B13" s="432">
        <v>0</v>
      </c>
      <c r="C13" s="694">
        <f t="shared" si="0"/>
        <v>0</v>
      </c>
      <c r="D13" s="432">
        <v>0</v>
      </c>
      <c r="E13" s="693">
        <f t="shared" si="1"/>
        <v>0</v>
      </c>
      <c r="F13" s="692">
        <f t="shared" si="2"/>
        <v>0</v>
      </c>
      <c r="G13" s="640">
        <f t="shared" si="3"/>
        <v>0</v>
      </c>
      <c r="H13" s="390" t="s">
        <v>29</v>
      </c>
    </row>
    <row r="14" spans="1:8" ht="14.5">
      <c r="A14" s="628" t="s">
        <v>1400</v>
      </c>
      <c r="B14" s="630"/>
      <c r="C14" s="694">
        <f t="shared" si="0"/>
        <v>0</v>
      </c>
      <c r="D14" s="432"/>
      <c r="E14" s="693">
        <f t="shared" si="1"/>
        <v>0</v>
      </c>
      <c r="F14" s="692">
        <f t="shared" si="2"/>
        <v>0</v>
      </c>
      <c r="G14" s="640">
        <f t="shared" si="3"/>
        <v>0</v>
      </c>
      <c r="H14" s="390" t="s">
        <v>1482</v>
      </c>
    </row>
    <row r="15" spans="1:8" ht="14.5">
      <c r="A15" s="238" t="s">
        <v>31</v>
      </c>
      <c r="B15" s="432">
        <v>209.715</v>
      </c>
      <c r="C15" s="694">
        <f t="shared" si="0"/>
        <v>863103.05400000012</v>
      </c>
      <c r="D15" s="432">
        <v>148.80000000000001</v>
      </c>
      <c r="E15" s="693">
        <f t="shared" si="1"/>
        <v>612401.28000000014</v>
      </c>
      <c r="F15" s="692">
        <f t="shared" si="2"/>
        <v>358.51499999999999</v>
      </c>
      <c r="G15" s="640">
        <f t="shared" si="3"/>
        <v>1475504.334</v>
      </c>
      <c r="H15" s="390" t="s">
        <v>31</v>
      </c>
    </row>
    <row r="16" spans="1:8" ht="14.5">
      <c r="A16" s="238" t="s">
        <v>32</v>
      </c>
      <c r="B16" s="432">
        <v>0</v>
      </c>
      <c r="C16" s="694">
        <f t="shared" si="0"/>
        <v>0</v>
      </c>
      <c r="D16" s="432">
        <v>0</v>
      </c>
      <c r="E16" s="693">
        <f t="shared" si="1"/>
        <v>0</v>
      </c>
      <c r="F16" s="692">
        <f t="shared" si="2"/>
        <v>0</v>
      </c>
      <c r="G16" s="640">
        <f t="shared" si="3"/>
        <v>0</v>
      </c>
      <c r="H16" s="390" t="s">
        <v>1483</v>
      </c>
    </row>
    <row r="17" spans="1:8" ht="14.5">
      <c r="A17" s="238" t="s">
        <v>1439</v>
      </c>
      <c r="B17" s="432">
        <v>46.034999999999997</v>
      </c>
      <c r="C17" s="694">
        <f t="shared" si="0"/>
        <v>189461.64600000001</v>
      </c>
      <c r="D17" s="432">
        <v>24</v>
      </c>
      <c r="E17" s="693">
        <f t="shared" si="1"/>
        <v>98774.400000000009</v>
      </c>
      <c r="F17" s="692">
        <f t="shared" si="2"/>
        <v>70.034999999999997</v>
      </c>
      <c r="G17" s="640">
        <f t="shared" si="3"/>
        <v>288236.04600000003</v>
      </c>
      <c r="H17" s="390" t="s">
        <v>1072</v>
      </c>
    </row>
    <row r="18" spans="1:8" ht="14.5">
      <c r="A18" s="238" t="s">
        <v>33</v>
      </c>
      <c r="B18" s="432">
        <v>57.2</v>
      </c>
      <c r="C18" s="694">
        <f t="shared" si="0"/>
        <v>235412.32000000004</v>
      </c>
      <c r="D18" s="432">
        <v>51.3</v>
      </c>
      <c r="E18" s="693">
        <f t="shared" si="1"/>
        <v>211130.28</v>
      </c>
      <c r="F18" s="692">
        <f t="shared" si="2"/>
        <v>108.5</v>
      </c>
      <c r="G18" s="640">
        <f t="shared" si="3"/>
        <v>446542.60000000003</v>
      </c>
      <c r="H18" s="390" t="s">
        <v>33</v>
      </c>
    </row>
    <row r="19" spans="1:8" ht="14.5">
      <c r="A19" s="238" t="s">
        <v>34</v>
      </c>
      <c r="B19" s="432">
        <v>54.12</v>
      </c>
      <c r="C19" s="694">
        <f t="shared" si="0"/>
        <v>222736.272</v>
      </c>
      <c r="D19" s="432">
        <v>147.6</v>
      </c>
      <c r="E19" s="693">
        <f t="shared" si="1"/>
        <v>607462.56000000006</v>
      </c>
      <c r="F19" s="692">
        <f t="shared" si="2"/>
        <v>201.72</v>
      </c>
      <c r="G19" s="640">
        <f t="shared" si="3"/>
        <v>830198.83200000005</v>
      </c>
      <c r="H19" s="390" t="s">
        <v>34</v>
      </c>
    </row>
    <row r="20" spans="1:8" ht="14.5">
      <c r="A20" s="238" t="s">
        <v>35</v>
      </c>
      <c r="B20" s="432">
        <v>0</v>
      </c>
      <c r="C20" s="694">
        <f t="shared" si="0"/>
        <v>0</v>
      </c>
      <c r="D20" s="432">
        <v>69.599999999999994</v>
      </c>
      <c r="E20" s="693">
        <f t="shared" si="1"/>
        <v>286445.76</v>
      </c>
      <c r="F20" s="692">
        <f t="shared" si="2"/>
        <v>69.599999999999994</v>
      </c>
      <c r="G20" s="640">
        <f t="shared" si="3"/>
        <v>286445.76</v>
      </c>
      <c r="H20" s="390" t="s">
        <v>35</v>
      </c>
    </row>
    <row r="21" spans="1:8" ht="14.5">
      <c r="A21" s="238" t="s">
        <v>36</v>
      </c>
      <c r="B21" s="432">
        <v>0</v>
      </c>
      <c r="C21" s="694">
        <f t="shared" si="0"/>
        <v>0</v>
      </c>
      <c r="D21" s="432">
        <v>0</v>
      </c>
      <c r="E21" s="693">
        <f t="shared" si="1"/>
        <v>0</v>
      </c>
      <c r="F21" s="692">
        <f t="shared" si="2"/>
        <v>0</v>
      </c>
      <c r="G21" s="640">
        <f t="shared" si="3"/>
        <v>0</v>
      </c>
      <c r="H21" s="390" t="s">
        <v>36</v>
      </c>
    </row>
    <row r="22" spans="1:8" ht="14.5">
      <c r="A22" s="628" t="s">
        <v>1401</v>
      </c>
      <c r="B22" s="630"/>
      <c r="C22" s="694">
        <f t="shared" si="0"/>
        <v>0</v>
      </c>
      <c r="D22" s="432"/>
      <c r="E22" s="693">
        <f t="shared" si="1"/>
        <v>0</v>
      </c>
      <c r="F22" s="692">
        <f t="shared" si="2"/>
        <v>0</v>
      </c>
      <c r="G22" s="640">
        <f t="shared" si="3"/>
        <v>0</v>
      </c>
      <c r="H22" s="390" t="s">
        <v>1484</v>
      </c>
    </row>
    <row r="23" spans="1:8" ht="14.5">
      <c r="A23" s="238" t="s">
        <v>1402</v>
      </c>
      <c r="B23" s="432">
        <v>0</v>
      </c>
      <c r="C23" s="694">
        <f t="shared" si="0"/>
        <v>0</v>
      </c>
      <c r="D23" s="432">
        <v>193.2</v>
      </c>
      <c r="E23" s="693">
        <f t="shared" si="1"/>
        <v>795133.92</v>
      </c>
      <c r="F23" s="692">
        <f t="shared" si="2"/>
        <v>193.2</v>
      </c>
      <c r="G23" s="640">
        <f t="shared" si="3"/>
        <v>795133.92</v>
      </c>
      <c r="H23" s="390" t="s">
        <v>1073</v>
      </c>
    </row>
    <row r="24" spans="1:8" ht="14.5">
      <c r="A24" s="238" t="s">
        <v>37</v>
      </c>
      <c r="B24" s="432">
        <v>0</v>
      </c>
      <c r="C24" s="694">
        <f t="shared" si="0"/>
        <v>0</v>
      </c>
      <c r="D24" s="432">
        <v>12</v>
      </c>
      <c r="E24" s="693">
        <f t="shared" si="1"/>
        <v>49387.200000000004</v>
      </c>
      <c r="F24" s="692">
        <f t="shared" si="2"/>
        <v>12</v>
      </c>
      <c r="G24" s="640">
        <f t="shared" si="3"/>
        <v>49387.200000000004</v>
      </c>
      <c r="H24" s="390" t="s">
        <v>37</v>
      </c>
    </row>
    <row r="25" spans="1:8" ht="14.5">
      <c r="A25" s="238" t="s">
        <v>38</v>
      </c>
      <c r="B25" s="432">
        <v>0</v>
      </c>
      <c r="C25" s="694">
        <f t="shared" si="0"/>
        <v>0</v>
      </c>
      <c r="D25" s="432">
        <v>0</v>
      </c>
      <c r="E25" s="693">
        <f t="shared" si="1"/>
        <v>0</v>
      </c>
      <c r="F25" s="692">
        <f t="shared" si="2"/>
        <v>0</v>
      </c>
      <c r="G25" s="640">
        <f t="shared" si="3"/>
        <v>0</v>
      </c>
      <c r="H25" s="390" t="s">
        <v>38</v>
      </c>
    </row>
    <row r="26" spans="1:8" ht="14.5">
      <c r="A26" s="238" t="s">
        <v>39</v>
      </c>
      <c r="B26" s="432">
        <v>0</v>
      </c>
      <c r="C26" s="694">
        <f t="shared" si="0"/>
        <v>0</v>
      </c>
      <c r="D26" s="432">
        <v>0</v>
      </c>
      <c r="E26" s="693">
        <f t="shared" si="1"/>
        <v>0</v>
      </c>
      <c r="F26" s="692">
        <f t="shared" si="2"/>
        <v>0</v>
      </c>
      <c r="G26" s="640">
        <f t="shared" si="3"/>
        <v>0</v>
      </c>
      <c r="H26" s="390" t="s">
        <v>1485</v>
      </c>
    </row>
    <row r="27" spans="1:8" ht="14.5">
      <c r="A27" s="238" t="s">
        <v>40</v>
      </c>
      <c r="B27" s="432">
        <v>0</v>
      </c>
      <c r="C27" s="694">
        <f t="shared" si="0"/>
        <v>0</v>
      </c>
      <c r="D27" s="432">
        <v>27</v>
      </c>
      <c r="E27" s="693">
        <f t="shared" si="1"/>
        <v>111121.20000000001</v>
      </c>
      <c r="F27" s="692">
        <f t="shared" si="2"/>
        <v>27</v>
      </c>
      <c r="G27" s="640">
        <f t="shared" si="3"/>
        <v>111121.20000000001</v>
      </c>
      <c r="H27" s="390" t="s">
        <v>40</v>
      </c>
    </row>
    <row r="28" spans="1:8" ht="14.5">
      <c r="A28" s="238" t="s">
        <v>1403</v>
      </c>
      <c r="B28" s="432">
        <v>0</v>
      </c>
      <c r="C28" s="694">
        <f t="shared" si="0"/>
        <v>0</v>
      </c>
      <c r="D28" s="432">
        <v>0</v>
      </c>
      <c r="E28" s="693">
        <f t="shared" si="1"/>
        <v>0</v>
      </c>
      <c r="F28" s="692">
        <f t="shared" si="2"/>
        <v>0</v>
      </c>
      <c r="G28" s="640">
        <f t="shared" si="3"/>
        <v>0</v>
      </c>
      <c r="H28" s="390" t="s">
        <v>1074</v>
      </c>
    </row>
    <row r="29" spans="1:8" ht="14.5">
      <c r="A29" s="238" t="s">
        <v>41</v>
      </c>
      <c r="B29" s="432">
        <v>47.85</v>
      </c>
      <c r="C29" s="694">
        <f t="shared" si="0"/>
        <v>196931.46000000002</v>
      </c>
      <c r="D29" s="432">
        <v>0</v>
      </c>
      <c r="E29" s="693">
        <f t="shared" si="1"/>
        <v>0</v>
      </c>
      <c r="F29" s="692">
        <f t="shared" si="2"/>
        <v>47.85</v>
      </c>
      <c r="G29" s="640">
        <f t="shared" si="3"/>
        <v>196931.46000000002</v>
      </c>
      <c r="H29" s="390" t="s">
        <v>41</v>
      </c>
    </row>
    <row r="30" spans="1:8" ht="14.5">
      <c r="A30" s="238" t="s">
        <v>42</v>
      </c>
      <c r="B30" s="432">
        <v>0</v>
      </c>
      <c r="C30" s="694">
        <f t="shared" si="0"/>
        <v>0</v>
      </c>
      <c r="D30" s="432">
        <v>0</v>
      </c>
      <c r="E30" s="693">
        <f t="shared" si="1"/>
        <v>0</v>
      </c>
      <c r="F30" s="692">
        <f t="shared" si="2"/>
        <v>0</v>
      </c>
      <c r="G30" s="640">
        <f t="shared" si="3"/>
        <v>0</v>
      </c>
      <c r="H30" s="390" t="s">
        <v>42</v>
      </c>
    </row>
    <row r="31" spans="1:8" ht="14.5">
      <c r="A31" s="238" t="s">
        <v>43</v>
      </c>
      <c r="B31" s="432">
        <v>0</v>
      </c>
      <c r="C31" s="694">
        <f t="shared" si="0"/>
        <v>0</v>
      </c>
      <c r="D31" s="432">
        <v>0</v>
      </c>
      <c r="E31" s="693">
        <f t="shared" si="1"/>
        <v>0</v>
      </c>
      <c r="F31" s="692">
        <f t="shared" si="2"/>
        <v>0</v>
      </c>
      <c r="G31" s="640">
        <f t="shared" si="3"/>
        <v>0</v>
      </c>
      <c r="H31" s="390" t="s">
        <v>43</v>
      </c>
    </row>
    <row r="32" spans="1:8" ht="14.5">
      <c r="A32" s="238" t="s">
        <v>44</v>
      </c>
      <c r="B32" s="432">
        <v>99.385000000000005</v>
      </c>
      <c r="C32" s="694">
        <f t="shared" si="0"/>
        <v>409028.90600000008</v>
      </c>
      <c r="D32" s="432">
        <v>75.3</v>
      </c>
      <c r="E32" s="693">
        <f t="shared" si="1"/>
        <v>309904.68</v>
      </c>
      <c r="F32" s="692">
        <f t="shared" si="2"/>
        <v>174.685</v>
      </c>
      <c r="G32" s="640">
        <f t="shared" si="3"/>
        <v>718933.58600000013</v>
      </c>
      <c r="H32" s="390" t="s">
        <v>44</v>
      </c>
    </row>
    <row r="33" spans="1:8" ht="14.5">
      <c r="A33" s="238" t="s">
        <v>1452</v>
      </c>
      <c r="B33" s="432">
        <v>27.774999999999999</v>
      </c>
      <c r="C33" s="694">
        <f t="shared" si="0"/>
        <v>114310.79000000001</v>
      </c>
      <c r="D33" s="432">
        <v>30</v>
      </c>
      <c r="E33" s="693">
        <f t="shared" si="1"/>
        <v>123468.00000000001</v>
      </c>
      <c r="F33" s="692">
        <f t="shared" si="2"/>
        <v>57.774999999999999</v>
      </c>
      <c r="G33" s="640">
        <f t="shared" si="3"/>
        <v>237778.79</v>
      </c>
      <c r="H33" s="390" t="s">
        <v>1486</v>
      </c>
    </row>
    <row r="34" spans="1:8" ht="14.5">
      <c r="A34" s="238" t="s">
        <v>46</v>
      </c>
      <c r="B34" s="432">
        <v>0</v>
      </c>
      <c r="C34" s="694">
        <f t="shared" si="0"/>
        <v>0</v>
      </c>
      <c r="D34" s="432">
        <v>0</v>
      </c>
      <c r="E34" s="693">
        <f t="shared" si="1"/>
        <v>0</v>
      </c>
      <c r="F34" s="692">
        <f t="shared" si="2"/>
        <v>0</v>
      </c>
      <c r="G34" s="640">
        <f t="shared" si="3"/>
        <v>0</v>
      </c>
      <c r="H34" s="390" t="s">
        <v>46</v>
      </c>
    </row>
    <row r="35" spans="1:8" ht="14.5">
      <c r="A35" s="238" t="s">
        <v>1441</v>
      </c>
      <c r="B35" s="432">
        <v>0</v>
      </c>
      <c r="C35" s="694">
        <f t="shared" si="0"/>
        <v>0</v>
      </c>
      <c r="D35" s="432">
        <v>0</v>
      </c>
      <c r="E35" s="693">
        <f t="shared" si="1"/>
        <v>0</v>
      </c>
      <c r="F35" s="692">
        <f t="shared" si="2"/>
        <v>0</v>
      </c>
      <c r="G35" s="640">
        <f t="shared" si="3"/>
        <v>0</v>
      </c>
      <c r="H35" s="390" t="s">
        <v>1487</v>
      </c>
    </row>
    <row r="36" spans="1:8" ht="14.5">
      <c r="A36" s="238" t="s">
        <v>48</v>
      </c>
      <c r="B36" s="432">
        <v>23.65</v>
      </c>
      <c r="C36" s="694">
        <f t="shared" si="0"/>
        <v>97333.94</v>
      </c>
      <c r="D36" s="432">
        <v>22.5</v>
      </c>
      <c r="E36" s="693">
        <f t="shared" si="1"/>
        <v>92601.000000000015</v>
      </c>
      <c r="F36" s="692">
        <f t="shared" si="2"/>
        <v>46.15</v>
      </c>
      <c r="G36" s="640">
        <f t="shared" si="3"/>
        <v>189934.94</v>
      </c>
      <c r="H36" s="390" t="s">
        <v>48</v>
      </c>
    </row>
    <row r="37" spans="1:8" ht="14.5">
      <c r="A37" s="238" t="s">
        <v>49</v>
      </c>
      <c r="B37" s="432">
        <v>0</v>
      </c>
      <c r="C37" s="694">
        <f t="shared" si="0"/>
        <v>0</v>
      </c>
      <c r="D37" s="432">
        <v>0</v>
      </c>
      <c r="E37" s="693">
        <f t="shared" si="1"/>
        <v>0</v>
      </c>
      <c r="F37" s="692">
        <f t="shared" si="2"/>
        <v>0</v>
      </c>
      <c r="G37" s="640">
        <f t="shared" si="3"/>
        <v>0</v>
      </c>
      <c r="H37" s="390" t="s">
        <v>1488</v>
      </c>
    </row>
    <row r="38" spans="1:8" ht="14.5">
      <c r="A38" s="238" t="s">
        <v>1404</v>
      </c>
      <c r="B38" s="432">
        <v>493.625</v>
      </c>
      <c r="C38" s="694">
        <f t="shared" si="0"/>
        <v>2031563.0500000003</v>
      </c>
      <c r="D38" s="432">
        <v>682.2</v>
      </c>
      <c r="E38" s="693">
        <f t="shared" si="1"/>
        <v>2807662.3200000003</v>
      </c>
      <c r="F38" s="692">
        <f t="shared" si="2"/>
        <v>1175.825</v>
      </c>
      <c r="G38" s="640">
        <f t="shared" si="3"/>
        <v>4839225.370000001</v>
      </c>
      <c r="H38" s="390" t="s">
        <v>1075</v>
      </c>
    </row>
    <row r="39" spans="1:8" ht="14.5">
      <c r="A39" s="238" t="s">
        <v>50</v>
      </c>
      <c r="B39" s="432">
        <v>0</v>
      </c>
      <c r="C39" s="694">
        <f t="shared" si="0"/>
        <v>0</v>
      </c>
      <c r="D39" s="432">
        <v>0</v>
      </c>
      <c r="E39" s="693">
        <f t="shared" si="1"/>
        <v>0</v>
      </c>
      <c r="F39" s="692">
        <f t="shared" si="2"/>
        <v>0</v>
      </c>
      <c r="G39" s="640">
        <f t="shared" si="3"/>
        <v>0</v>
      </c>
      <c r="H39" s="390" t="s">
        <v>50</v>
      </c>
    </row>
    <row r="40" spans="1:8" ht="14.5">
      <c r="A40" s="238" t="s">
        <v>51</v>
      </c>
      <c r="B40" s="432">
        <v>0</v>
      </c>
      <c r="C40" s="694">
        <f t="shared" si="0"/>
        <v>0</v>
      </c>
      <c r="D40" s="432">
        <v>42</v>
      </c>
      <c r="E40" s="693">
        <f t="shared" si="1"/>
        <v>172855.2</v>
      </c>
      <c r="F40" s="692">
        <f t="shared" si="2"/>
        <v>42</v>
      </c>
      <c r="G40" s="640">
        <f t="shared" si="3"/>
        <v>172855.2</v>
      </c>
      <c r="H40" s="390" t="s">
        <v>51</v>
      </c>
    </row>
    <row r="41" spans="1:8" ht="14.5">
      <c r="A41" s="238" t="s">
        <v>52</v>
      </c>
      <c r="B41" s="432">
        <v>0</v>
      </c>
      <c r="C41" s="694">
        <f t="shared" si="0"/>
        <v>0</v>
      </c>
      <c r="D41" s="432">
        <v>0</v>
      </c>
      <c r="E41" s="693">
        <f t="shared" si="1"/>
        <v>0</v>
      </c>
      <c r="F41" s="692">
        <f t="shared" si="2"/>
        <v>0</v>
      </c>
      <c r="G41" s="640">
        <f t="shared" si="3"/>
        <v>0</v>
      </c>
      <c r="H41" s="390" t="s">
        <v>52</v>
      </c>
    </row>
    <row r="42" spans="1:8" ht="14.5">
      <c r="A42" s="238" t="s">
        <v>1451</v>
      </c>
      <c r="B42" s="432">
        <v>0</v>
      </c>
      <c r="C42" s="694">
        <f t="shared" si="0"/>
        <v>0</v>
      </c>
      <c r="D42" s="432">
        <v>0</v>
      </c>
      <c r="E42" s="693">
        <f t="shared" si="1"/>
        <v>0</v>
      </c>
      <c r="F42" s="692">
        <f t="shared" si="2"/>
        <v>0</v>
      </c>
      <c r="G42" s="640">
        <f t="shared" si="3"/>
        <v>0</v>
      </c>
      <c r="H42" s="390" t="s">
        <v>1489</v>
      </c>
    </row>
    <row r="43" spans="1:8" ht="14.5">
      <c r="A43" s="238" t="s">
        <v>54</v>
      </c>
      <c r="B43" s="432">
        <v>0</v>
      </c>
      <c r="C43" s="694">
        <f t="shared" si="0"/>
        <v>0</v>
      </c>
      <c r="D43" s="432">
        <v>28.5</v>
      </c>
      <c r="E43" s="693">
        <f t="shared" si="1"/>
        <v>117294.6</v>
      </c>
      <c r="F43" s="692">
        <f t="shared" si="2"/>
        <v>28.5</v>
      </c>
      <c r="G43" s="640">
        <f t="shared" si="3"/>
        <v>117294.6</v>
      </c>
      <c r="H43" s="390" t="s">
        <v>54</v>
      </c>
    </row>
    <row r="44" spans="1:8" ht="14.5">
      <c r="A44" s="238" t="s">
        <v>55</v>
      </c>
      <c r="B44" s="432">
        <v>0</v>
      </c>
      <c r="C44" s="694">
        <f t="shared" si="0"/>
        <v>0</v>
      </c>
      <c r="D44" s="432">
        <v>0</v>
      </c>
      <c r="E44" s="693">
        <f t="shared" si="1"/>
        <v>0</v>
      </c>
      <c r="F44" s="692">
        <f t="shared" si="2"/>
        <v>0</v>
      </c>
      <c r="G44" s="640">
        <f t="shared" si="3"/>
        <v>0</v>
      </c>
      <c r="H44" s="390" t="s">
        <v>55</v>
      </c>
    </row>
    <row r="45" spans="1:8" ht="14.5">
      <c r="A45" s="238" t="s">
        <v>1</v>
      </c>
      <c r="B45" s="432">
        <v>369.93</v>
      </c>
      <c r="C45" s="694">
        <f t="shared" si="0"/>
        <v>1522483.9080000001</v>
      </c>
      <c r="D45" s="432">
        <v>0</v>
      </c>
      <c r="E45" s="693">
        <f t="shared" si="1"/>
        <v>0</v>
      </c>
      <c r="F45" s="692">
        <f t="shared" si="2"/>
        <v>369.93</v>
      </c>
      <c r="G45" s="640">
        <f t="shared" si="3"/>
        <v>1522483.9080000001</v>
      </c>
      <c r="H45" s="390" t="s">
        <v>1</v>
      </c>
    </row>
    <row r="46" spans="1:8" ht="14.5">
      <c r="A46" s="238" t="s">
        <v>56</v>
      </c>
      <c r="B46" s="432">
        <v>0</v>
      </c>
      <c r="C46" s="694">
        <f t="shared" si="0"/>
        <v>0</v>
      </c>
      <c r="D46" s="432">
        <v>0</v>
      </c>
      <c r="E46" s="693">
        <f t="shared" si="1"/>
        <v>0</v>
      </c>
      <c r="F46" s="692">
        <f t="shared" si="2"/>
        <v>0</v>
      </c>
      <c r="G46" s="640">
        <f t="shared" si="3"/>
        <v>0</v>
      </c>
      <c r="H46" s="390" t="s">
        <v>56</v>
      </c>
    </row>
    <row r="47" spans="1:8" ht="14.5">
      <c r="A47" s="238" t="s">
        <v>57</v>
      </c>
      <c r="B47" s="432">
        <v>0</v>
      </c>
      <c r="C47" s="694">
        <f t="shared" si="0"/>
        <v>0</v>
      </c>
      <c r="D47" s="432">
        <v>0</v>
      </c>
      <c r="E47" s="693">
        <f t="shared" si="1"/>
        <v>0</v>
      </c>
      <c r="F47" s="692">
        <f t="shared" si="2"/>
        <v>0</v>
      </c>
      <c r="G47" s="640">
        <f t="shared" si="3"/>
        <v>0</v>
      </c>
      <c r="H47" s="390" t="s">
        <v>1490</v>
      </c>
    </row>
    <row r="48" spans="1:8" ht="14.5">
      <c r="A48" s="238" t="s">
        <v>58</v>
      </c>
      <c r="B48" s="432">
        <v>0</v>
      </c>
      <c r="C48" s="694">
        <f t="shared" si="0"/>
        <v>0</v>
      </c>
      <c r="D48" s="432">
        <v>34.5</v>
      </c>
      <c r="E48" s="693">
        <f t="shared" si="1"/>
        <v>141988.20000000001</v>
      </c>
      <c r="F48" s="692">
        <f t="shared" si="2"/>
        <v>34.5</v>
      </c>
      <c r="G48" s="640">
        <f t="shared" si="3"/>
        <v>141988.20000000001</v>
      </c>
      <c r="H48" s="390" t="s">
        <v>58</v>
      </c>
    </row>
    <row r="49" spans="1:8" ht="14.5">
      <c r="A49" s="238" t="s">
        <v>1405</v>
      </c>
      <c r="B49" s="432">
        <v>0</v>
      </c>
      <c r="C49" s="694">
        <f t="shared" si="0"/>
        <v>0</v>
      </c>
      <c r="D49" s="432">
        <v>0</v>
      </c>
      <c r="E49" s="693">
        <f t="shared" si="1"/>
        <v>0</v>
      </c>
      <c r="F49" s="692">
        <f t="shared" si="2"/>
        <v>0</v>
      </c>
      <c r="G49" s="640">
        <f t="shared" si="3"/>
        <v>0</v>
      </c>
      <c r="H49" s="390" t="s">
        <v>1491</v>
      </c>
    </row>
    <row r="50" spans="1:8" ht="14.5">
      <c r="A50" s="238" t="s">
        <v>8</v>
      </c>
      <c r="B50" s="432">
        <v>0</v>
      </c>
      <c r="C50" s="694">
        <f t="shared" si="0"/>
        <v>0</v>
      </c>
      <c r="D50" s="432">
        <v>60</v>
      </c>
      <c r="E50" s="693">
        <f t="shared" si="1"/>
        <v>246936.00000000003</v>
      </c>
      <c r="F50" s="692">
        <f t="shared" si="2"/>
        <v>60</v>
      </c>
      <c r="G50" s="640">
        <f t="shared" si="3"/>
        <v>246936.00000000003</v>
      </c>
      <c r="H50" s="390" t="s">
        <v>1076</v>
      </c>
    </row>
    <row r="51" spans="1:8" ht="14.5">
      <c r="A51" s="238" t="s">
        <v>60</v>
      </c>
      <c r="B51" s="432">
        <v>0</v>
      </c>
      <c r="C51" s="694">
        <f t="shared" si="0"/>
        <v>0</v>
      </c>
      <c r="D51" s="432">
        <v>0</v>
      </c>
      <c r="E51" s="693">
        <f t="shared" si="1"/>
        <v>0</v>
      </c>
      <c r="F51" s="692">
        <f t="shared" si="2"/>
        <v>0</v>
      </c>
      <c r="G51" s="640">
        <f t="shared" si="3"/>
        <v>0</v>
      </c>
      <c r="H51" s="390" t="s">
        <v>60</v>
      </c>
    </row>
    <row r="52" spans="1:8" ht="14.5">
      <c r="A52" s="238" t="s">
        <v>61</v>
      </c>
      <c r="B52" s="432">
        <v>18.260000000000002</v>
      </c>
      <c r="C52" s="694">
        <f t="shared" si="0"/>
        <v>75150.856000000014</v>
      </c>
      <c r="D52" s="432">
        <v>21.9</v>
      </c>
      <c r="E52" s="693">
        <f t="shared" si="1"/>
        <v>90131.64</v>
      </c>
      <c r="F52" s="692">
        <f t="shared" si="2"/>
        <v>40.159999999999997</v>
      </c>
      <c r="G52" s="640">
        <f t="shared" si="3"/>
        <v>165282.49600000001</v>
      </c>
      <c r="H52" s="390" t="s">
        <v>61</v>
      </c>
    </row>
    <row r="53" spans="1:8" ht="14.5">
      <c r="A53" s="238" t="s">
        <v>62</v>
      </c>
      <c r="B53" s="432">
        <v>1426.3150000000001</v>
      </c>
      <c r="C53" s="694">
        <f t="shared" si="0"/>
        <v>5870142.0140000004</v>
      </c>
      <c r="D53" s="432">
        <v>564.6</v>
      </c>
      <c r="E53" s="693">
        <f t="shared" si="1"/>
        <v>2323667.7600000002</v>
      </c>
      <c r="F53" s="692">
        <f t="shared" si="2"/>
        <v>1990.915</v>
      </c>
      <c r="G53" s="640">
        <f t="shared" si="3"/>
        <v>8193809.7740000002</v>
      </c>
      <c r="H53" s="390" t="s">
        <v>62</v>
      </c>
    </row>
    <row r="54" spans="1:8" ht="14.5">
      <c r="A54" s="238" t="s">
        <v>9</v>
      </c>
      <c r="B54" s="432">
        <v>1217.3150000000001</v>
      </c>
      <c r="C54" s="694">
        <f t="shared" si="0"/>
        <v>5009981.614000001</v>
      </c>
      <c r="D54" s="432">
        <v>317.39999999999998</v>
      </c>
      <c r="E54" s="693">
        <f t="shared" si="1"/>
        <v>1306291.44</v>
      </c>
      <c r="F54" s="692">
        <f t="shared" si="2"/>
        <v>1534.7150000000001</v>
      </c>
      <c r="G54" s="640">
        <f t="shared" si="3"/>
        <v>6316273.0540000014</v>
      </c>
      <c r="H54" s="390" t="s">
        <v>1077</v>
      </c>
    </row>
    <row r="55" spans="1:8" ht="14.5">
      <c r="A55" s="238" t="s">
        <v>1453</v>
      </c>
      <c r="B55" s="432">
        <v>0</v>
      </c>
      <c r="C55" s="694">
        <f t="shared" si="0"/>
        <v>0</v>
      </c>
      <c r="D55" s="432">
        <v>0</v>
      </c>
      <c r="E55" s="693">
        <f t="shared" si="1"/>
        <v>0</v>
      </c>
      <c r="F55" s="692">
        <f t="shared" si="2"/>
        <v>0</v>
      </c>
      <c r="G55" s="640">
        <f t="shared" si="3"/>
        <v>0</v>
      </c>
      <c r="H55" s="390" t="s">
        <v>1492</v>
      </c>
    </row>
    <row r="56" spans="1:8" ht="14.5">
      <c r="A56" s="238" t="s">
        <v>64</v>
      </c>
      <c r="B56" s="432">
        <v>0</v>
      </c>
      <c r="C56" s="694">
        <f t="shared" si="0"/>
        <v>0</v>
      </c>
      <c r="D56" s="432">
        <v>0</v>
      </c>
      <c r="E56" s="693">
        <f t="shared" si="1"/>
        <v>0</v>
      </c>
      <c r="F56" s="692">
        <f t="shared" si="2"/>
        <v>0</v>
      </c>
      <c r="G56" s="640">
        <f t="shared" si="3"/>
        <v>0</v>
      </c>
      <c r="H56" s="390" t="s">
        <v>64</v>
      </c>
    </row>
    <row r="57" spans="1:8" ht="14.5">
      <c r="A57" s="238" t="s">
        <v>65</v>
      </c>
      <c r="B57" s="432">
        <v>0</v>
      </c>
      <c r="C57" s="694">
        <f t="shared" si="0"/>
        <v>0</v>
      </c>
      <c r="D57" s="432">
        <v>98.4</v>
      </c>
      <c r="E57" s="693">
        <f t="shared" si="1"/>
        <v>404975.04000000004</v>
      </c>
      <c r="F57" s="692">
        <f t="shared" si="2"/>
        <v>98.4</v>
      </c>
      <c r="G57" s="640">
        <f t="shared" si="3"/>
        <v>404975.04000000004</v>
      </c>
      <c r="H57" s="390" t="s">
        <v>65</v>
      </c>
    </row>
    <row r="58" spans="1:8" ht="14.5">
      <c r="A58" s="238" t="s">
        <v>66</v>
      </c>
      <c r="B58" s="432">
        <v>0</v>
      </c>
      <c r="C58" s="694">
        <f t="shared" si="0"/>
        <v>0</v>
      </c>
      <c r="D58" s="432">
        <v>25.8</v>
      </c>
      <c r="E58" s="693">
        <f t="shared" si="1"/>
        <v>106182.48000000001</v>
      </c>
      <c r="F58" s="692">
        <f t="shared" si="2"/>
        <v>25.8</v>
      </c>
      <c r="G58" s="640">
        <f t="shared" si="3"/>
        <v>106182.48000000001</v>
      </c>
      <c r="H58" s="390" t="s">
        <v>66</v>
      </c>
    </row>
    <row r="59" spans="1:8" ht="14.5">
      <c r="A59" s="238" t="s">
        <v>67</v>
      </c>
      <c r="B59" s="432">
        <v>23.1</v>
      </c>
      <c r="C59" s="694">
        <f t="shared" si="0"/>
        <v>95070.360000000015</v>
      </c>
      <c r="D59" s="432">
        <v>120</v>
      </c>
      <c r="E59" s="693">
        <f t="shared" si="1"/>
        <v>493872.00000000006</v>
      </c>
      <c r="F59" s="692">
        <f t="shared" si="2"/>
        <v>143.1</v>
      </c>
      <c r="G59" s="640">
        <f t="shared" si="3"/>
        <v>588942.36</v>
      </c>
      <c r="H59" s="390" t="s">
        <v>67</v>
      </c>
    </row>
    <row r="60" spans="1:8" ht="14.5">
      <c r="A60" s="238" t="s">
        <v>1442</v>
      </c>
      <c r="B60" s="432">
        <v>25.024999999999999</v>
      </c>
      <c r="C60" s="694">
        <f t="shared" si="0"/>
        <v>102992.89</v>
      </c>
      <c r="D60" s="432">
        <v>0</v>
      </c>
      <c r="E60" s="693">
        <f t="shared" si="1"/>
        <v>0</v>
      </c>
      <c r="F60" s="692">
        <f t="shared" si="2"/>
        <v>25.024999999999999</v>
      </c>
      <c r="G60" s="640">
        <f t="shared" si="3"/>
        <v>102992.89</v>
      </c>
      <c r="H60" s="390" t="s">
        <v>1493</v>
      </c>
    </row>
    <row r="61" spans="1:8" ht="14.5">
      <c r="A61" s="238" t="s">
        <v>69</v>
      </c>
      <c r="B61" s="432">
        <v>0</v>
      </c>
      <c r="C61" s="694">
        <f t="shared" si="0"/>
        <v>0</v>
      </c>
      <c r="D61" s="432">
        <v>129.6</v>
      </c>
      <c r="E61" s="693">
        <f t="shared" si="1"/>
        <v>533381.76</v>
      </c>
      <c r="F61" s="692">
        <f t="shared" si="2"/>
        <v>129.6</v>
      </c>
      <c r="G61" s="640">
        <f t="shared" si="3"/>
        <v>533381.76</v>
      </c>
      <c r="H61" s="390" t="s">
        <v>69</v>
      </c>
    </row>
    <row r="62" spans="1:8" ht="14.5">
      <c r="A62" s="238" t="s">
        <v>70</v>
      </c>
      <c r="B62" s="432">
        <v>0</v>
      </c>
      <c r="C62" s="694">
        <f t="shared" si="0"/>
        <v>0</v>
      </c>
      <c r="D62" s="432">
        <v>0</v>
      </c>
      <c r="E62" s="693">
        <f t="shared" si="1"/>
        <v>0</v>
      </c>
      <c r="F62" s="692">
        <f t="shared" si="2"/>
        <v>0</v>
      </c>
      <c r="G62" s="640">
        <f t="shared" si="3"/>
        <v>0</v>
      </c>
      <c r="H62" s="390" t="s">
        <v>70</v>
      </c>
    </row>
    <row r="63" spans="1:8" ht="14.5">
      <c r="A63" s="238" t="s">
        <v>1406</v>
      </c>
      <c r="B63" s="432">
        <v>0</v>
      </c>
      <c r="C63" s="694">
        <f t="shared" si="0"/>
        <v>0</v>
      </c>
      <c r="D63" s="432">
        <v>0</v>
      </c>
      <c r="E63" s="693">
        <f t="shared" si="1"/>
        <v>0</v>
      </c>
      <c r="F63" s="692">
        <f t="shared" si="2"/>
        <v>0</v>
      </c>
      <c r="G63" s="640">
        <f t="shared" si="3"/>
        <v>0</v>
      </c>
      <c r="H63" s="390" t="s">
        <v>1494</v>
      </c>
    </row>
    <row r="64" spans="1:8" ht="14.5">
      <c r="A64" s="238" t="s">
        <v>72</v>
      </c>
      <c r="B64" s="432">
        <v>0</v>
      </c>
      <c r="C64" s="694">
        <f t="shared" si="0"/>
        <v>0</v>
      </c>
      <c r="D64" s="432">
        <v>0</v>
      </c>
      <c r="E64" s="693">
        <f t="shared" si="1"/>
        <v>0</v>
      </c>
      <c r="F64" s="692">
        <f t="shared" si="2"/>
        <v>0</v>
      </c>
      <c r="G64" s="640">
        <f t="shared" si="3"/>
        <v>0</v>
      </c>
      <c r="H64" s="390" t="s">
        <v>72</v>
      </c>
    </row>
    <row r="65" spans="1:8" ht="14.5">
      <c r="A65" s="238" t="s">
        <v>1407</v>
      </c>
      <c r="B65" s="432">
        <v>0</v>
      </c>
      <c r="C65" s="694">
        <f t="shared" si="0"/>
        <v>0</v>
      </c>
      <c r="D65" s="432">
        <v>0</v>
      </c>
      <c r="E65" s="693">
        <f t="shared" si="1"/>
        <v>0</v>
      </c>
      <c r="F65" s="692">
        <f t="shared" si="2"/>
        <v>0</v>
      </c>
      <c r="G65" s="640">
        <f t="shared" si="3"/>
        <v>0</v>
      </c>
      <c r="H65" s="390" t="s">
        <v>1495</v>
      </c>
    </row>
    <row r="66" spans="1:8" ht="14.5">
      <c r="A66" s="238" t="s">
        <v>74</v>
      </c>
      <c r="B66" s="432">
        <v>0</v>
      </c>
      <c r="C66" s="694">
        <f t="shared" si="0"/>
        <v>0</v>
      </c>
      <c r="D66" s="432">
        <v>0</v>
      </c>
      <c r="E66" s="693">
        <f t="shared" si="1"/>
        <v>0</v>
      </c>
      <c r="F66" s="692">
        <f t="shared" si="2"/>
        <v>0</v>
      </c>
      <c r="G66" s="640">
        <f t="shared" si="3"/>
        <v>0</v>
      </c>
      <c r="H66" s="390" t="s">
        <v>74</v>
      </c>
    </row>
    <row r="67" spans="1:8" ht="14.5">
      <c r="A67" s="238" t="s">
        <v>1408</v>
      </c>
      <c r="B67" s="432">
        <v>0</v>
      </c>
      <c r="C67" s="694">
        <f t="shared" si="0"/>
        <v>0</v>
      </c>
      <c r="D67" s="432">
        <v>23.1</v>
      </c>
      <c r="E67" s="693">
        <f t="shared" si="1"/>
        <v>95070.360000000015</v>
      </c>
      <c r="F67" s="692">
        <f t="shared" si="2"/>
        <v>23.1</v>
      </c>
      <c r="G67" s="640">
        <f t="shared" si="3"/>
        <v>95070.360000000015</v>
      </c>
      <c r="H67" s="390" t="s">
        <v>1078</v>
      </c>
    </row>
    <row r="68" spans="1:8" ht="14.5">
      <c r="A68" s="238" t="s">
        <v>1409</v>
      </c>
      <c r="B68" s="432">
        <v>0</v>
      </c>
      <c r="C68" s="694">
        <f t="shared" ref="C68:C131" si="4">B68*$C$1</f>
        <v>0</v>
      </c>
      <c r="D68" s="432">
        <v>26.7</v>
      </c>
      <c r="E68" s="693">
        <f t="shared" ref="E68:E131" si="5">D68*$E$1</f>
        <v>109886.52</v>
      </c>
      <c r="F68" s="692">
        <f t="shared" ref="F68:F131" si="6">SUM(B68+D68)</f>
        <v>26.7</v>
      </c>
      <c r="G68" s="640">
        <f t="shared" ref="G68:G131" si="7">$G$2*F68</f>
        <v>109886.52</v>
      </c>
      <c r="H68" s="390" t="s">
        <v>1079</v>
      </c>
    </row>
    <row r="69" spans="1:8" ht="14.5">
      <c r="A69" s="238" t="s">
        <v>1410</v>
      </c>
      <c r="B69" s="432">
        <v>0</v>
      </c>
      <c r="C69" s="694">
        <f t="shared" si="4"/>
        <v>0</v>
      </c>
      <c r="D69" s="432">
        <v>0</v>
      </c>
      <c r="E69" s="693">
        <f t="shared" si="5"/>
        <v>0</v>
      </c>
      <c r="F69" s="692">
        <f t="shared" si="6"/>
        <v>0</v>
      </c>
      <c r="G69" s="640">
        <f t="shared" si="7"/>
        <v>0</v>
      </c>
      <c r="H69" s="390" t="s">
        <v>1496</v>
      </c>
    </row>
    <row r="70" spans="1:8" ht="14.5">
      <c r="A70" s="238" t="s">
        <v>76</v>
      </c>
      <c r="B70" s="432">
        <v>0</v>
      </c>
      <c r="C70" s="694">
        <f t="shared" si="4"/>
        <v>0</v>
      </c>
      <c r="D70" s="432">
        <v>55.5</v>
      </c>
      <c r="E70" s="693">
        <f t="shared" si="5"/>
        <v>228415.80000000002</v>
      </c>
      <c r="F70" s="692">
        <f t="shared" si="6"/>
        <v>55.5</v>
      </c>
      <c r="G70" s="640">
        <f t="shared" si="7"/>
        <v>228415.80000000002</v>
      </c>
      <c r="H70" s="390" t="s">
        <v>1497</v>
      </c>
    </row>
    <row r="71" spans="1:8" ht="14.5">
      <c r="A71" s="238" t="s">
        <v>77</v>
      </c>
      <c r="B71" s="432">
        <v>0</v>
      </c>
      <c r="C71" s="694">
        <f t="shared" si="4"/>
        <v>0</v>
      </c>
      <c r="D71" s="432">
        <v>0</v>
      </c>
      <c r="E71" s="693">
        <f t="shared" si="5"/>
        <v>0</v>
      </c>
      <c r="F71" s="692">
        <f t="shared" si="6"/>
        <v>0</v>
      </c>
      <c r="G71" s="640">
        <f t="shared" si="7"/>
        <v>0</v>
      </c>
      <c r="H71" s="390"/>
    </row>
    <row r="72" spans="1:8" ht="14.5">
      <c r="A72" s="238" t="s">
        <v>78</v>
      </c>
      <c r="B72" s="432">
        <v>0</v>
      </c>
      <c r="C72" s="694">
        <f t="shared" si="4"/>
        <v>0</v>
      </c>
      <c r="D72" s="432">
        <v>0</v>
      </c>
      <c r="E72" s="693">
        <f t="shared" si="5"/>
        <v>0</v>
      </c>
      <c r="F72" s="692">
        <f t="shared" si="6"/>
        <v>0</v>
      </c>
      <c r="G72" s="640">
        <f t="shared" si="7"/>
        <v>0</v>
      </c>
      <c r="H72" s="390" t="s">
        <v>1498</v>
      </c>
    </row>
    <row r="73" spans="1:8" ht="14.5">
      <c r="A73" s="238" t="s">
        <v>79</v>
      </c>
      <c r="B73" s="432">
        <v>1131.1849999999999</v>
      </c>
      <c r="C73" s="694">
        <f t="shared" si="4"/>
        <v>4655504.9860000005</v>
      </c>
      <c r="D73" s="432">
        <v>834.3</v>
      </c>
      <c r="E73" s="693">
        <f t="shared" si="5"/>
        <v>3433645.08</v>
      </c>
      <c r="F73" s="692">
        <f t="shared" si="6"/>
        <v>1965.4849999999999</v>
      </c>
      <c r="G73" s="640">
        <f t="shared" si="7"/>
        <v>8089150.0660000006</v>
      </c>
      <c r="H73" s="390" t="s">
        <v>78</v>
      </c>
    </row>
    <row r="74" spans="1:8" ht="14.5">
      <c r="A74" s="238" t="s">
        <v>1411</v>
      </c>
      <c r="B74" s="432">
        <v>13.2</v>
      </c>
      <c r="C74" s="694">
        <f t="shared" si="4"/>
        <v>54325.919999999998</v>
      </c>
      <c r="D74" s="432">
        <v>0</v>
      </c>
      <c r="E74" s="693">
        <f t="shared" si="5"/>
        <v>0</v>
      </c>
      <c r="F74" s="692">
        <f t="shared" si="6"/>
        <v>13.2</v>
      </c>
      <c r="G74" s="640">
        <f t="shared" si="7"/>
        <v>54325.919999999998</v>
      </c>
      <c r="H74" s="390" t="s">
        <v>79</v>
      </c>
    </row>
    <row r="75" spans="1:8" ht="14.5">
      <c r="A75" s="238" t="s">
        <v>81</v>
      </c>
      <c r="B75" s="432">
        <v>0</v>
      </c>
      <c r="C75" s="694">
        <f t="shared" si="4"/>
        <v>0</v>
      </c>
      <c r="D75" s="432">
        <v>45</v>
      </c>
      <c r="E75" s="693">
        <f t="shared" si="5"/>
        <v>185202.00000000003</v>
      </c>
      <c r="F75" s="692">
        <f t="shared" si="6"/>
        <v>45</v>
      </c>
      <c r="G75" s="640">
        <f t="shared" si="7"/>
        <v>185202.00000000003</v>
      </c>
      <c r="H75" s="390" t="s">
        <v>1499</v>
      </c>
    </row>
    <row r="76" spans="1:8" ht="14.5">
      <c r="A76" s="238" t="s">
        <v>82</v>
      </c>
      <c r="B76" s="432">
        <v>0</v>
      </c>
      <c r="C76" s="694">
        <f t="shared" si="4"/>
        <v>0</v>
      </c>
      <c r="D76" s="432">
        <v>0</v>
      </c>
      <c r="E76" s="693">
        <f t="shared" si="5"/>
        <v>0</v>
      </c>
      <c r="F76" s="692">
        <f t="shared" si="6"/>
        <v>0</v>
      </c>
      <c r="G76" s="640">
        <f t="shared" si="7"/>
        <v>0</v>
      </c>
      <c r="H76" s="390" t="s">
        <v>81</v>
      </c>
    </row>
    <row r="77" spans="1:8" ht="14.5">
      <c r="A77" s="238" t="s">
        <v>83</v>
      </c>
      <c r="B77" s="432">
        <v>0</v>
      </c>
      <c r="C77" s="694">
        <f t="shared" si="4"/>
        <v>0</v>
      </c>
      <c r="D77" s="432">
        <v>24.6</v>
      </c>
      <c r="E77" s="693">
        <f t="shared" si="5"/>
        <v>101243.76000000001</v>
      </c>
      <c r="F77" s="692">
        <f t="shared" si="6"/>
        <v>24.6</v>
      </c>
      <c r="G77" s="640">
        <f t="shared" si="7"/>
        <v>101243.76000000001</v>
      </c>
      <c r="H77" s="390" t="s">
        <v>82</v>
      </c>
    </row>
    <row r="78" spans="1:8" ht="14.5">
      <c r="A78" s="238" t="s">
        <v>84</v>
      </c>
      <c r="B78" s="432">
        <v>15.4</v>
      </c>
      <c r="C78" s="694">
        <f t="shared" si="4"/>
        <v>63380.240000000005</v>
      </c>
      <c r="D78" s="432">
        <v>0</v>
      </c>
      <c r="E78" s="693">
        <f t="shared" si="5"/>
        <v>0</v>
      </c>
      <c r="F78" s="692">
        <f t="shared" si="6"/>
        <v>15.4</v>
      </c>
      <c r="G78" s="640">
        <f t="shared" si="7"/>
        <v>63380.240000000005</v>
      </c>
      <c r="H78" s="390" t="s">
        <v>83</v>
      </c>
    </row>
    <row r="79" spans="1:8" ht="14.5">
      <c r="A79" s="238" t="s">
        <v>85</v>
      </c>
      <c r="B79" s="432">
        <v>942.31500000000005</v>
      </c>
      <c r="C79" s="694">
        <f t="shared" si="4"/>
        <v>3878191.6140000005</v>
      </c>
      <c r="D79" s="432">
        <v>196.2</v>
      </c>
      <c r="E79" s="693">
        <f t="shared" si="5"/>
        <v>807480.72</v>
      </c>
      <c r="F79" s="692">
        <f t="shared" si="6"/>
        <v>1138.5150000000001</v>
      </c>
      <c r="G79" s="640">
        <f t="shared" si="7"/>
        <v>4685672.3340000007</v>
      </c>
      <c r="H79" s="390" t="s">
        <v>84</v>
      </c>
    </row>
    <row r="80" spans="1:8" ht="14.5">
      <c r="A80" s="238" t="s">
        <v>86</v>
      </c>
      <c r="B80" s="432">
        <v>0</v>
      </c>
      <c r="C80" s="694">
        <f t="shared" si="4"/>
        <v>0</v>
      </c>
      <c r="D80" s="432">
        <v>22.5</v>
      </c>
      <c r="E80" s="693">
        <f t="shared" si="5"/>
        <v>92601.000000000015</v>
      </c>
      <c r="F80" s="692">
        <f t="shared" si="6"/>
        <v>22.5</v>
      </c>
      <c r="G80" s="640">
        <f t="shared" si="7"/>
        <v>92601.000000000015</v>
      </c>
      <c r="H80" s="390" t="s">
        <v>85</v>
      </c>
    </row>
    <row r="81" spans="1:8" ht="14.5">
      <c r="A81" s="238" t="s">
        <v>87</v>
      </c>
      <c r="B81" s="432">
        <v>205.095</v>
      </c>
      <c r="C81" s="694">
        <f t="shared" si="4"/>
        <v>844088.98200000008</v>
      </c>
      <c r="D81" s="432">
        <v>26.7</v>
      </c>
      <c r="E81" s="693">
        <f t="shared" si="5"/>
        <v>109886.52</v>
      </c>
      <c r="F81" s="692">
        <f t="shared" si="6"/>
        <v>231.79499999999999</v>
      </c>
      <c r="G81" s="640">
        <f t="shared" si="7"/>
        <v>953975.50199999998</v>
      </c>
      <c r="H81" s="390" t="s">
        <v>86</v>
      </c>
    </row>
    <row r="82" spans="1:8" ht="14.5">
      <c r="A82" s="238" t="s">
        <v>88</v>
      </c>
      <c r="B82" s="432">
        <v>0</v>
      </c>
      <c r="C82" s="694">
        <f t="shared" si="4"/>
        <v>0</v>
      </c>
      <c r="D82" s="432">
        <v>0</v>
      </c>
      <c r="E82" s="693">
        <f t="shared" si="5"/>
        <v>0</v>
      </c>
      <c r="F82" s="692">
        <f t="shared" si="6"/>
        <v>0</v>
      </c>
      <c r="G82" s="640">
        <f t="shared" si="7"/>
        <v>0</v>
      </c>
      <c r="H82" s="390" t="s">
        <v>87</v>
      </c>
    </row>
    <row r="83" spans="1:8" ht="14.5">
      <c r="A83" s="238" t="s">
        <v>1412</v>
      </c>
      <c r="B83" s="432">
        <v>0</v>
      </c>
      <c r="C83" s="694">
        <f t="shared" si="4"/>
        <v>0</v>
      </c>
      <c r="D83" s="432">
        <v>0</v>
      </c>
      <c r="E83" s="693">
        <f t="shared" si="5"/>
        <v>0</v>
      </c>
      <c r="F83" s="692">
        <f t="shared" si="6"/>
        <v>0</v>
      </c>
      <c r="G83" s="640">
        <f t="shared" si="7"/>
        <v>0</v>
      </c>
      <c r="H83" s="390" t="s">
        <v>88</v>
      </c>
    </row>
    <row r="84" spans="1:8" ht="14.5">
      <c r="A84" s="238" t="s">
        <v>90</v>
      </c>
      <c r="B84" s="432">
        <v>0</v>
      </c>
      <c r="C84" s="694">
        <f t="shared" si="4"/>
        <v>0</v>
      </c>
      <c r="D84" s="432">
        <v>0</v>
      </c>
      <c r="E84" s="693">
        <f t="shared" si="5"/>
        <v>0</v>
      </c>
      <c r="F84" s="692">
        <f t="shared" si="6"/>
        <v>0</v>
      </c>
      <c r="G84" s="640">
        <f t="shared" si="7"/>
        <v>0</v>
      </c>
      <c r="H84" s="390" t="s">
        <v>1500</v>
      </c>
    </row>
    <row r="85" spans="1:8" ht="14.5">
      <c r="A85" s="238" t="s">
        <v>1413</v>
      </c>
      <c r="B85" s="432">
        <v>0</v>
      </c>
      <c r="C85" s="694">
        <f t="shared" si="4"/>
        <v>0</v>
      </c>
      <c r="D85" s="432">
        <v>0</v>
      </c>
      <c r="E85" s="693">
        <f t="shared" si="5"/>
        <v>0</v>
      </c>
      <c r="F85" s="692">
        <f t="shared" si="6"/>
        <v>0</v>
      </c>
      <c r="G85" s="640">
        <f t="shared" si="7"/>
        <v>0</v>
      </c>
      <c r="H85" s="390" t="s">
        <v>90</v>
      </c>
    </row>
    <row r="86" spans="1:8" ht="14.5">
      <c r="A86" s="238" t="s">
        <v>1414</v>
      </c>
      <c r="B86" s="432">
        <v>0</v>
      </c>
      <c r="C86" s="694">
        <f t="shared" si="4"/>
        <v>0</v>
      </c>
      <c r="D86" s="432">
        <v>0</v>
      </c>
      <c r="E86" s="693">
        <f t="shared" si="5"/>
        <v>0</v>
      </c>
      <c r="F86" s="692">
        <f t="shared" si="6"/>
        <v>0</v>
      </c>
      <c r="G86" s="640">
        <f t="shared" si="7"/>
        <v>0</v>
      </c>
      <c r="H86" s="390" t="s">
        <v>1501</v>
      </c>
    </row>
    <row r="87" spans="1:8" ht="14.5">
      <c r="A87" s="238" t="s">
        <v>93</v>
      </c>
      <c r="B87" s="432">
        <v>0</v>
      </c>
      <c r="C87" s="694">
        <f t="shared" si="4"/>
        <v>0</v>
      </c>
      <c r="D87" s="432">
        <v>0</v>
      </c>
      <c r="E87" s="693">
        <f t="shared" si="5"/>
        <v>0</v>
      </c>
      <c r="F87" s="692">
        <f t="shared" si="6"/>
        <v>0</v>
      </c>
      <c r="G87" s="640">
        <f t="shared" si="7"/>
        <v>0</v>
      </c>
      <c r="H87" s="390" t="s">
        <v>1502</v>
      </c>
    </row>
    <row r="88" spans="1:8" ht="14.5">
      <c r="A88" s="238" t="s">
        <v>94</v>
      </c>
      <c r="B88" s="432">
        <v>0</v>
      </c>
      <c r="C88" s="694">
        <f t="shared" si="4"/>
        <v>0</v>
      </c>
      <c r="D88" s="432">
        <v>0</v>
      </c>
      <c r="E88" s="693">
        <f t="shared" si="5"/>
        <v>0</v>
      </c>
      <c r="F88" s="692">
        <f t="shared" si="6"/>
        <v>0</v>
      </c>
      <c r="G88" s="640">
        <f t="shared" si="7"/>
        <v>0</v>
      </c>
      <c r="H88" s="390" t="s">
        <v>93</v>
      </c>
    </row>
    <row r="89" spans="1:8" ht="14.5">
      <c r="A89" s="238" t="s">
        <v>95</v>
      </c>
      <c r="B89" s="432">
        <v>0</v>
      </c>
      <c r="C89" s="694">
        <f t="shared" si="4"/>
        <v>0</v>
      </c>
      <c r="D89" s="432">
        <v>0</v>
      </c>
      <c r="E89" s="693">
        <f t="shared" si="5"/>
        <v>0</v>
      </c>
      <c r="F89" s="692">
        <f t="shared" si="6"/>
        <v>0</v>
      </c>
      <c r="G89" s="640">
        <f t="shared" si="7"/>
        <v>0</v>
      </c>
      <c r="H89" s="390" t="s">
        <v>94</v>
      </c>
    </row>
    <row r="90" spans="1:8" ht="14.5">
      <c r="A90" s="238" t="s">
        <v>96</v>
      </c>
      <c r="B90" s="432">
        <v>0</v>
      </c>
      <c r="C90" s="694">
        <f t="shared" si="4"/>
        <v>0</v>
      </c>
      <c r="D90" s="432">
        <v>0</v>
      </c>
      <c r="E90" s="693">
        <f t="shared" si="5"/>
        <v>0</v>
      </c>
      <c r="F90" s="692">
        <f t="shared" si="6"/>
        <v>0</v>
      </c>
      <c r="G90" s="640">
        <f t="shared" si="7"/>
        <v>0</v>
      </c>
      <c r="H90" s="390" t="s">
        <v>1503</v>
      </c>
    </row>
    <row r="91" spans="1:8" ht="14.5">
      <c r="A91" s="238" t="s">
        <v>97</v>
      </c>
      <c r="B91" s="432">
        <v>0</v>
      </c>
      <c r="C91" s="694">
        <f t="shared" si="4"/>
        <v>0</v>
      </c>
      <c r="D91" s="432">
        <v>0</v>
      </c>
      <c r="E91" s="693">
        <f t="shared" si="5"/>
        <v>0</v>
      </c>
      <c r="F91" s="692">
        <f t="shared" si="6"/>
        <v>0</v>
      </c>
      <c r="G91" s="640">
        <f t="shared" si="7"/>
        <v>0</v>
      </c>
      <c r="H91" s="390" t="s">
        <v>1504</v>
      </c>
    </row>
    <row r="92" spans="1:8" ht="14.5">
      <c r="A92" s="238" t="s">
        <v>98</v>
      </c>
      <c r="B92" s="432">
        <v>0</v>
      </c>
      <c r="C92" s="694">
        <f t="shared" si="4"/>
        <v>0</v>
      </c>
      <c r="D92" s="432">
        <v>19.2</v>
      </c>
      <c r="E92" s="693">
        <f t="shared" si="5"/>
        <v>79019.520000000004</v>
      </c>
      <c r="F92" s="692">
        <f t="shared" si="6"/>
        <v>19.2</v>
      </c>
      <c r="G92" s="640">
        <f t="shared" si="7"/>
        <v>79019.520000000004</v>
      </c>
      <c r="H92" s="390" t="s">
        <v>1505</v>
      </c>
    </row>
    <row r="93" spans="1:8" ht="14.5">
      <c r="A93" s="238" t="s">
        <v>99</v>
      </c>
      <c r="B93" s="432">
        <v>0</v>
      </c>
      <c r="C93" s="694">
        <f t="shared" si="4"/>
        <v>0</v>
      </c>
      <c r="D93" s="432">
        <v>0</v>
      </c>
      <c r="E93" s="693">
        <f t="shared" si="5"/>
        <v>0</v>
      </c>
      <c r="F93" s="692">
        <f t="shared" si="6"/>
        <v>0</v>
      </c>
      <c r="G93" s="640">
        <f t="shared" si="7"/>
        <v>0</v>
      </c>
      <c r="H93" s="390" t="s">
        <v>98</v>
      </c>
    </row>
    <row r="94" spans="1:8" ht="14.5">
      <c r="A94" s="238" t="s">
        <v>100</v>
      </c>
      <c r="B94" s="432">
        <v>0</v>
      </c>
      <c r="C94" s="694">
        <f t="shared" si="4"/>
        <v>0</v>
      </c>
      <c r="D94" s="432">
        <v>0</v>
      </c>
      <c r="E94" s="693">
        <f t="shared" si="5"/>
        <v>0</v>
      </c>
      <c r="F94" s="692">
        <f t="shared" si="6"/>
        <v>0</v>
      </c>
      <c r="G94" s="640">
        <f t="shared" si="7"/>
        <v>0</v>
      </c>
      <c r="H94" s="390" t="s">
        <v>99</v>
      </c>
    </row>
    <row r="95" spans="1:8" ht="14.5">
      <c r="A95" s="238" t="s">
        <v>101</v>
      </c>
      <c r="B95" s="432">
        <v>12.1</v>
      </c>
      <c r="C95" s="694">
        <f t="shared" si="4"/>
        <v>49798.76</v>
      </c>
      <c r="D95" s="432">
        <v>0</v>
      </c>
      <c r="E95" s="693">
        <f t="shared" si="5"/>
        <v>0</v>
      </c>
      <c r="F95" s="692">
        <f t="shared" si="6"/>
        <v>12.1</v>
      </c>
      <c r="G95" s="640">
        <f t="shared" si="7"/>
        <v>49798.76</v>
      </c>
      <c r="H95" s="390" t="s">
        <v>100</v>
      </c>
    </row>
    <row r="96" spans="1:8" ht="14.5">
      <c r="A96" s="238" t="s">
        <v>102</v>
      </c>
      <c r="B96" s="432">
        <v>0</v>
      </c>
      <c r="C96" s="694">
        <f t="shared" si="4"/>
        <v>0</v>
      </c>
      <c r="D96" s="432">
        <v>0</v>
      </c>
      <c r="E96" s="693">
        <f t="shared" si="5"/>
        <v>0</v>
      </c>
      <c r="F96" s="692">
        <f t="shared" si="6"/>
        <v>0</v>
      </c>
      <c r="G96" s="640">
        <f t="shared" si="7"/>
        <v>0</v>
      </c>
      <c r="H96" s="390" t="s">
        <v>101</v>
      </c>
    </row>
    <row r="97" spans="1:8" ht="14.5">
      <c r="A97" s="238" t="s">
        <v>103</v>
      </c>
      <c r="B97" s="432">
        <v>0</v>
      </c>
      <c r="C97" s="694">
        <f t="shared" si="4"/>
        <v>0</v>
      </c>
      <c r="D97" s="432">
        <v>0</v>
      </c>
      <c r="E97" s="693">
        <f t="shared" si="5"/>
        <v>0</v>
      </c>
      <c r="F97" s="692">
        <f t="shared" si="6"/>
        <v>0</v>
      </c>
      <c r="G97" s="640">
        <f t="shared" si="7"/>
        <v>0</v>
      </c>
      <c r="H97" s="390" t="s">
        <v>1506</v>
      </c>
    </row>
    <row r="98" spans="1:8" ht="14.5">
      <c r="A98" s="238" t="s">
        <v>1415</v>
      </c>
      <c r="B98" s="432">
        <v>0</v>
      </c>
      <c r="C98" s="694">
        <f t="shared" si="4"/>
        <v>0</v>
      </c>
      <c r="D98" s="432">
        <v>0</v>
      </c>
      <c r="E98" s="693">
        <f t="shared" si="5"/>
        <v>0</v>
      </c>
      <c r="F98" s="692">
        <f t="shared" si="6"/>
        <v>0</v>
      </c>
      <c r="G98" s="640">
        <f t="shared" si="7"/>
        <v>0</v>
      </c>
      <c r="H98" s="390" t="s">
        <v>1507</v>
      </c>
    </row>
    <row r="99" spans="1:8" ht="14.5">
      <c r="A99" s="238" t="s">
        <v>1416</v>
      </c>
      <c r="B99" s="432">
        <v>0</v>
      </c>
      <c r="C99" s="694">
        <f t="shared" si="4"/>
        <v>0</v>
      </c>
      <c r="D99" s="432">
        <v>0</v>
      </c>
      <c r="E99" s="693">
        <f t="shared" si="5"/>
        <v>0</v>
      </c>
      <c r="F99" s="692">
        <f t="shared" si="6"/>
        <v>0</v>
      </c>
      <c r="G99" s="640">
        <f t="shared" si="7"/>
        <v>0</v>
      </c>
      <c r="H99" s="390" t="s">
        <v>1508</v>
      </c>
    </row>
    <row r="100" spans="1:8" ht="14.5">
      <c r="A100" s="238" t="s">
        <v>1417</v>
      </c>
      <c r="B100" s="432">
        <v>52.25</v>
      </c>
      <c r="C100" s="694">
        <f t="shared" si="4"/>
        <v>215040.1</v>
      </c>
      <c r="D100" s="432">
        <v>36</v>
      </c>
      <c r="E100" s="693">
        <f t="shared" si="5"/>
        <v>148161.60000000001</v>
      </c>
      <c r="F100" s="692">
        <f t="shared" si="6"/>
        <v>88.25</v>
      </c>
      <c r="G100" s="640">
        <f t="shared" si="7"/>
        <v>363201.7</v>
      </c>
      <c r="H100" s="390" t="s">
        <v>1509</v>
      </c>
    </row>
    <row r="101" spans="1:8" ht="14.5">
      <c r="A101" s="238" t="s">
        <v>107</v>
      </c>
      <c r="B101" s="432">
        <v>0</v>
      </c>
      <c r="C101" s="694">
        <f t="shared" si="4"/>
        <v>0</v>
      </c>
      <c r="D101" s="432">
        <v>26.1</v>
      </c>
      <c r="E101" s="693">
        <f t="shared" si="5"/>
        <v>107417.16000000002</v>
      </c>
      <c r="F101" s="692">
        <f t="shared" si="6"/>
        <v>26.1</v>
      </c>
      <c r="G101" s="640">
        <f t="shared" si="7"/>
        <v>107417.16000000002</v>
      </c>
      <c r="H101" s="390" t="s">
        <v>1510</v>
      </c>
    </row>
    <row r="102" spans="1:8" ht="14.5">
      <c r="A102" s="238" t="s">
        <v>108</v>
      </c>
      <c r="B102" s="432">
        <v>0</v>
      </c>
      <c r="C102" s="694">
        <f t="shared" si="4"/>
        <v>0</v>
      </c>
      <c r="D102" s="432">
        <v>0</v>
      </c>
      <c r="E102" s="693">
        <f t="shared" si="5"/>
        <v>0</v>
      </c>
      <c r="F102" s="692">
        <f t="shared" si="6"/>
        <v>0</v>
      </c>
      <c r="G102" s="640">
        <f t="shared" si="7"/>
        <v>0</v>
      </c>
      <c r="H102" s="390" t="s">
        <v>107</v>
      </c>
    </row>
    <row r="103" spans="1:8" ht="14.5">
      <c r="A103" s="238" t="s">
        <v>109</v>
      </c>
      <c r="B103" s="432">
        <v>86.844999999999999</v>
      </c>
      <c r="C103" s="694">
        <f t="shared" si="4"/>
        <v>357419.28200000001</v>
      </c>
      <c r="D103" s="432">
        <v>55.5</v>
      </c>
      <c r="E103" s="693">
        <f t="shared" si="5"/>
        <v>228415.80000000002</v>
      </c>
      <c r="F103" s="692">
        <f t="shared" si="6"/>
        <v>142.345</v>
      </c>
      <c r="G103" s="640">
        <f t="shared" si="7"/>
        <v>585835.08200000005</v>
      </c>
      <c r="H103" s="390" t="s">
        <v>108</v>
      </c>
    </row>
    <row r="104" spans="1:8" ht="14.5">
      <c r="A104" s="238" t="s">
        <v>110</v>
      </c>
      <c r="B104" s="432">
        <v>0</v>
      </c>
      <c r="C104" s="694">
        <f t="shared" si="4"/>
        <v>0</v>
      </c>
      <c r="D104" s="432">
        <v>0</v>
      </c>
      <c r="E104" s="693">
        <f t="shared" si="5"/>
        <v>0</v>
      </c>
      <c r="F104" s="692">
        <f t="shared" si="6"/>
        <v>0</v>
      </c>
      <c r="G104" s="640">
        <f t="shared" si="7"/>
        <v>0</v>
      </c>
      <c r="H104" s="390" t="s">
        <v>109</v>
      </c>
    </row>
    <row r="105" spans="1:8" ht="14.5">
      <c r="A105" s="238" t="s">
        <v>111</v>
      </c>
      <c r="B105" s="432">
        <v>0</v>
      </c>
      <c r="C105" s="694">
        <f t="shared" si="4"/>
        <v>0</v>
      </c>
      <c r="D105" s="432">
        <v>0</v>
      </c>
      <c r="E105" s="693">
        <f t="shared" si="5"/>
        <v>0</v>
      </c>
      <c r="F105" s="692">
        <f t="shared" si="6"/>
        <v>0</v>
      </c>
      <c r="G105" s="640">
        <f t="shared" si="7"/>
        <v>0</v>
      </c>
      <c r="H105" s="390" t="s">
        <v>110</v>
      </c>
    </row>
    <row r="106" spans="1:8" ht="14.5">
      <c r="A106" s="238" t="s">
        <v>2</v>
      </c>
      <c r="B106" s="432">
        <v>28.38</v>
      </c>
      <c r="C106" s="694">
        <f t="shared" si="4"/>
        <v>116800.728</v>
      </c>
      <c r="D106" s="432">
        <v>15.9</v>
      </c>
      <c r="E106" s="693">
        <f t="shared" si="5"/>
        <v>65438.040000000008</v>
      </c>
      <c r="F106" s="692">
        <f t="shared" si="6"/>
        <v>44.28</v>
      </c>
      <c r="G106" s="640">
        <f t="shared" si="7"/>
        <v>182238.76800000001</v>
      </c>
      <c r="H106" s="390" t="s">
        <v>111</v>
      </c>
    </row>
    <row r="107" spans="1:8" ht="14.5">
      <c r="A107" s="238" t="s">
        <v>112</v>
      </c>
      <c r="B107" s="432">
        <v>0</v>
      </c>
      <c r="C107" s="694">
        <f t="shared" si="4"/>
        <v>0</v>
      </c>
      <c r="D107" s="432">
        <v>0</v>
      </c>
      <c r="E107" s="693">
        <f t="shared" si="5"/>
        <v>0</v>
      </c>
      <c r="F107" s="692">
        <f t="shared" si="6"/>
        <v>0</v>
      </c>
      <c r="G107" s="640">
        <f t="shared" si="7"/>
        <v>0</v>
      </c>
      <c r="H107" s="390" t="s">
        <v>2</v>
      </c>
    </row>
    <row r="108" spans="1:8" ht="14.5">
      <c r="A108" s="238" t="s">
        <v>1418</v>
      </c>
      <c r="B108" s="432">
        <v>0</v>
      </c>
      <c r="C108" s="694">
        <f t="shared" si="4"/>
        <v>0</v>
      </c>
      <c r="D108" s="432">
        <v>0</v>
      </c>
      <c r="E108" s="693">
        <f t="shared" si="5"/>
        <v>0</v>
      </c>
      <c r="F108" s="692">
        <f t="shared" si="6"/>
        <v>0</v>
      </c>
      <c r="G108" s="640">
        <f t="shared" si="7"/>
        <v>0</v>
      </c>
      <c r="H108" s="390" t="s">
        <v>112</v>
      </c>
    </row>
    <row r="109" spans="1:8" ht="14.5">
      <c r="A109" s="238" t="s">
        <v>114</v>
      </c>
      <c r="B109" s="432">
        <v>0</v>
      </c>
      <c r="C109" s="694">
        <f t="shared" si="4"/>
        <v>0</v>
      </c>
      <c r="D109" s="432">
        <v>0</v>
      </c>
      <c r="E109" s="693">
        <f t="shared" si="5"/>
        <v>0</v>
      </c>
      <c r="F109" s="692">
        <f t="shared" si="6"/>
        <v>0</v>
      </c>
      <c r="G109" s="640">
        <f t="shared" si="7"/>
        <v>0</v>
      </c>
      <c r="H109" s="390" t="s">
        <v>1511</v>
      </c>
    </row>
    <row r="110" spans="1:8" ht="14.5">
      <c r="A110" s="238" t="s">
        <v>115</v>
      </c>
      <c r="B110" s="432">
        <v>327.63499999999999</v>
      </c>
      <c r="C110" s="694">
        <f t="shared" si="4"/>
        <v>1348414.6060000001</v>
      </c>
      <c r="D110" s="432">
        <v>0</v>
      </c>
      <c r="E110" s="693">
        <f t="shared" si="5"/>
        <v>0</v>
      </c>
      <c r="F110" s="692">
        <f t="shared" si="6"/>
        <v>327.63499999999999</v>
      </c>
      <c r="G110" s="640">
        <f t="shared" si="7"/>
        <v>1348414.6060000001</v>
      </c>
      <c r="H110" s="390" t="s">
        <v>114</v>
      </c>
    </row>
    <row r="111" spans="1:8" ht="14.5">
      <c r="A111" s="238" t="s">
        <v>1419</v>
      </c>
      <c r="B111" s="432">
        <v>5.5</v>
      </c>
      <c r="C111" s="694">
        <f t="shared" si="4"/>
        <v>22635.800000000003</v>
      </c>
      <c r="D111" s="432">
        <v>0</v>
      </c>
      <c r="E111" s="693">
        <f t="shared" si="5"/>
        <v>0</v>
      </c>
      <c r="F111" s="692">
        <f t="shared" si="6"/>
        <v>5.5</v>
      </c>
      <c r="G111" s="640">
        <f t="shared" si="7"/>
        <v>22635.800000000003</v>
      </c>
      <c r="H111" s="390" t="s">
        <v>115</v>
      </c>
    </row>
    <row r="112" spans="1:8" ht="14.5">
      <c r="A112" s="238" t="s">
        <v>1420</v>
      </c>
      <c r="B112" s="432">
        <v>745.69</v>
      </c>
      <c r="C112" s="694">
        <f t="shared" si="4"/>
        <v>3068961.7640000004</v>
      </c>
      <c r="D112" s="432">
        <v>481.8</v>
      </c>
      <c r="E112" s="693">
        <f t="shared" si="5"/>
        <v>1982896.0800000003</v>
      </c>
      <c r="F112" s="692">
        <f t="shared" si="6"/>
        <v>1227.49</v>
      </c>
      <c r="G112" s="640">
        <f t="shared" si="7"/>
        <v>5051857.8440000005</v>
      </c>
      <c r="H112" s="390" t="s">
        <v>1512</v>
      </c>
    </row>
    <row r="113" spans="1:8" ht="14.5">
      <c r="A113" s="238" t="s">
        <v>116</v>
      </c>
      <c r="B113" s="432">
        <v>0</v>
      </c>
      <c r="C113" s="694">
        <f t="shared" si="4"/>
        <v>0</v>
      </c>
      <c r="D113" s="432">
        <v>0</v>
      </c>
      <c r="E113" s="693">
        <f t="shared" si="5"/>
        <v>0</v>
      </c>
      <c r="F113" s="692">
        <f t="shared" si="6"/>
        <v>0</v>
      </c>
      <c r="G113" s="640">
        <f t="shared" si="7"/>
        <v>0</v>
      </c>
      <c r="H113" s="390" t="s">
        <v>1080</v>
      </c>
    </row>
    <row r="114" spans="1:8" ht="14.5">
      <c r="A114" s="238" t="s">
        <v>117</v>
      </c>
      <c r="B114" s="432">
        <v>16.059999999999999</v>
      </c>
      <c r="C114" s="694">
        <f t="shared" si="4"/>
        <v>66096.536000000007</v>
      </c>
      <c r="D114" s="432">
        <v>0</v>
      </c>
      <c r="E114" s="693">
        <f t="shared" si="5"/>
        <v>0</v>
      </c>
      <c r="F114" s="692">
        <f t="shared" si="6"/>
        <v>16.059999999999999</v>
      </c>
      <c r="G114" s="640">
        <f t="shared" si="7"/>
        <v>66096.536000000007</v>
      </c>
      <c r="H114" s="390" t="s">
        <v>116</v>
      </c>
    </row>
    <row r="115" spans="1:8" ht="14.5">
      <c r="A115" s="238" t="s">
        <v>118</v>
      </c>
      <c r="B115" s="432">
        <v>0</v>
      </c>
      <c r="C115" s="694">
        <f t="shared" si="4"/>
        <v>0</v>
      </c>
      <c r="D115" s="432">
        <v>0</v>
      </c>
      <c r="E115" s="693">
        <f t="shared" si="5"/>
        <v>0</v>
      </c>
      <c r="F115" s="692">
        <f t="shared" si="6"/>
        <v>0</v>
      </c>
      <c r="G115" s="640">
        <f t="shared" si="7"/>
        <v>0</v>
      </c>
      <c r="H115" s="390" t="s">
        <v>117</v>
      </c>
    </row>
    <row r="116" spans="1:8" ht="14.5">
      <c r="A116" s="238" t="s">
        <v>1421</v>
      </c>
      <c r="B116" s="432">
        <v>0</v>
      </c>
      <c r="C116" s="694">
        <f t="shared" si="4"/>
        <v>0</v>
      </c>
      <c r="D116" s="432">
        <v>0</v>
      </c>
      <c r="E116" s="693">
        <f t="shared" si="5"/>
        <v>0</v>
      </c>
      <c r="F116" s="692">
        <f t="shared" si="6"/>
        <v>0</v>
      </c>
      <c r="G116" s="640">
        <f t="shared" si="7"/>
        <v>0</v>
      </c>
      <c r="H116" s="390" t="s">
        <v>118</v>
      </c>
    </row>
    <row r="117" spans="1:8" ht="14.5">
      <c r="A117" s="238" t="s">
        <v>1422</v>
      </c>
      <c r="B117" s="432">
        <v>455.01499999999999</v>
      </c>
      <c r="C117" s="694">
        <f t="shared" si="4"/>
        <v>1872659.7340000002</v>
      </c>
      <c r="D117" s="432">
        <v>710.4</v>
      </c>
      <c r="E117" s="693">
        <f t="shared" si="5"/>
        <v>2923722.24</v>
      </c>
      <c r="F117" s="692">
        <f t="shared" si="6"/>
        <v>1165.415</v>
      </c>
      <c r="G117" s="640">
        <f t="shared" si="7"/>
        <v>4796381.9740000004</v>
      </c>
      <c r="H117" s="390" t="s">
        <v>1513</v>
      </c>
    </row>
    <row r="118" spans="1:8" ht="14.5">
      <c r="A118" s="238" t="s">
        <v>120</v>
      </c>
      <c r="B118" s="432">
        <v>0</v>
      </c>
      <c r="C118" s="694">
        <f t="shared" si="4"/>
        <v>0</v>
      </c>
      <c r="D118" s="432">
        <v>19.5</v>
      </c>
      <c r="E118" s="693">
        <f t="shared" si="5"/>
        <v>80254.200000000012</v>
      </c>
      <c r="F118" s="692">
        <f t="shared" si="6"/>
        <v>19.5</v>
      </c>
      <c r="G118" s="640">
        <f t="shared" si="7"/>
        <v>80254.200000000012</v>
      </c>
      <c r="H118" s="390" t="s">
        <v>1081</v>
      </c>
    </row>
    <row r="119" spans="1:8" ht="14.5">
      <c r="A119" s="238" t="s">
        <v>1423</v>
      </c>
      <c r="B119" s="432">
        <v>48.73</v>
      </c>
      <c r="C119" s="694">
        <f t="shared" si="4"/>
        <v>200553.18799999999</v>
      </c>
      <c r="D119" s="432">
        <v>0</v>
      </c>
      <c r="E119" s="693">
        <f t="shared" si="5"/>
        <v>0</v>
      </c>
      <c r="F119" s="692">
        <f t="shared" si="6"/>
        <v>48.73</v>
      </c>
      <c r="G119" s="640">
        <f t="shared" si="7"/>
        <v>200553.18799999999</v>
      </c>
      <c r="H119" s="390" t="s">
        <v>120</v>
      </c>
    </row>
    <row r="120" spans="1:8" ht="14.5">
      <c r="A120" s="238" t="s">
        <v>122</v>
      </c>
      <c r="B120" s="432">
        <v>0</v>
      </c>
      <c r="C120" s="694">
        <f t="shared" si="4"/>
        <v>0</v>
      </c>
      <c r="D120" s="432">
        <v>0</v>
      </c>
      <c r="E120" s="693">
        <f t="shared" si="5"/>
        <v>0</v>
      </c>
      <c r="F120" s="692">
        <f t="shared" si="6"/>
        <v>0</v>
      </c>
      <c r="G120" s="640">
        <f t="shared" si="7"/>
        <v>0</v>
      </c>
      <c r="H120" s="390" t="s">
        <v>1514</v>
      </c>
    </row>
    <row r="121" spans="1:8" ht="14.5">
      <c r="A121" s="238" t="s">
        <v>1424</v>
      </c>
      <c r="B121" s="432">
        <v>0</v>
      </c>
      <c r="C121" s="694">
        <f t="shared" si="4"/>
        <v>0</v>
      </c>
      <c r="D121" s="432">
        <v>0</v>
      </c>
      <c r="E121" s="693">
        <f t="shared" si="5"/>
        <v>0</v>
      </c>
      <c r="F121" s="692">
        <f t="shared" si="6"/>
        <v>0</v>
      </c>
      <c r="G121" s="640">
        <f t="shared" si="7"/>
        <v>0</v>
      </c>
      <c r="H121" s="390" t="s">
        <v>122</v>
      </c>
    </row>
    <row r="122" spans="1:8" ht="14.5">
      <c r="A122" s="238" t="s">
        <v>1438</v>
      </c>
      <c r="B122" s="432">
        <v>18.7</v>
      </c>
      <c r="C122" s="694">
        <f t="shared" si="4"/>
        <v>76961.72</v>
      </c>
      <c r="D122" s="432">
        <v>0</v>
      </c>
      <c r="E122" s="693">
        <f t="shared" si="5"/>
        <v>0</v>
      </c>
      <c r="F122" s="692">
        <f t="shared" si="6"/>
        <v>18.7</v>
      </c>
      <c r="G122" s="640">
        <f t="shared" si="7"/>
        <v>76961.72</v>
      </c>
      <c r="H122" s="390" t="s">
        <v>1515</v>
      </c>
    </row>
    <row r="123" spans="1:8" ht="14.5">
      <c r="A123" s="238" t="s">
        <v>1437</v>
      </c>
      <c r="B123" s="432">
        <v>0</v>
      </c>
      <c r="C123" s="694">
        <f t="shared" si="4"/>
        <v>0</v>
      </c>
      <c r="D123" s="432">
        <v>0</v>
      </c>
      <c r="E123" s="693">
        <f t="shared" si="5"/>
        <v>0</v>
      </c>
      <c r="F123" s="692">
        <f t="shared" si="6"/>
        <v>0</v>
      </c>
      <c r="G123" s="640">
        <f t="shared" si="7"/>
        <v>0</v>
      </c>
      <c r="H123" s="390" t="s">
        <v>1082</v>
      </c>
    </row>
    <row r="124" spans="1:8" ht="14.5">
      <c r="A124" s="238" t="s">
        <v>1436</v>
      </c>
      <c r="B124" s="432">
        <v>0</v>
      </c>
      <c r="C124" s="694">
        <f t="shared" si="4"/>
        <v>0</v>
      </c>
      <c r="D124" s="432">
        <v>0</v>
      </c>
      <c r="E124" s="693">
        <f t="shared" si="5"/>
        <v>0</v>
      </c>
      <c r="F124" s="692">
        <f t="shared" si="6"/>
        <v>0</v>
      </c>
      <c r="G124" s="640">
        <f t="shared" si="7"/>
        <v>0</v>
      </c>
      <c r="H124" s="390" t="s">
        <v>1516</v>
      </c>
    </row>
    <row r="125" spans="1:8" ht="14.5">
      <c r="A125" s="238" t="s">
        <v>1435</v>
      </c>
      <c r="B125" s="432">
        <v>0</v>
      </c>
      <c r="C125" s="694">
        <f t="shared" si="4"/>
        <v>0</v>
      </c>
      <c r="D125" s="432">
        <v>0</v>
      </c>
      <c r="E125" s="693">
        <f t="shared" si="5"/>
        <v>0</v>
      </c>
      <c r="F125" s="692">
        <f t="shared" si="6"/>
        <v>0</v>
      </c>
      <c r="G125" s="640">
        <f t="shared" si="7"/>
        <v>0</v>
      </c>
      <c r="H125" s="390" t="s">
        <v>1517</v>
      </c>
    </row>
    <row r="126" spans="1:8" ht="14.5">
      <c r="A126" s="238" t="s">
        <v>127</v>
      </c>
      <c r="B126" s="432">
        <v>0</v>
      </c>
      <c r="C126" s="694">
        <f t="shared" si="4"/>
        <v>0</v>
      </c>
      <c r="D126" s="432">
        <v>0</v>
      </c>
      <c r="E126" s="693">
        <f t="shared" si="5"/>
        <v>0</v>
      </c>
      <c r="F126" s="692">
        <f t="shared" si="6"/>
        <v>0</v>
      </c>
      <c r="G126" s="640">
        <f t="shared" si="7"/>
        <v>0</v>
      </c>
      <c r="H126" s="390" t="s">
        <v>1518</v>
      </c>
    </row>
    <row r="127" spans="1:8" ht="14.5">
      <c r="A127" s="628" t="s">
        <v>1434</v>
      </c>
      <c r="B127" s="630"/>
      <c r="C127" s="694">
        <f t="shared" si="4"/>
        <v>0</v>
      </c>
      <c r="D127" s="432"/>
      <c r="E127" s="693">
        <f t="shared" si="5"/>
        <v>0</v>
      </c>
      <c r="F127" s="692">
        <f t="shared" si="6"/>
        <v>0</v>
      </c>
      <c r="G127" s="640">
        <f t="shared" si="7"/>
        <v>0</v>
      </c>
      <c r="H127" s="390" t="s">
        <v>127</v>
      </c>
    </row>
    <row r="128" spans="1:8" ht="14.5">
      <c r="A128" s="238" t="s">
        <v>1433</v>
      </c>
      <c r="B128" s="432">
        <v>0</v>
      </c>
      <c r="C128" s="694">
        <f t="shared" si="4"/>
        <v>0</v>
      </c>
      <c r="D128" s="432">
        <v>0</v>
      </c>
      <c r="E128" s="693">
        <f t="shared" si="5"/>
        <v>0</v>
      </c>
      <c r="F128" s="692">
        <f t="shared" si="6"/>
        <v>0</v>
      </c>
      <c r="G128" s="640">
        <f t="shared" si="7"/>
        <v>0</v>
      </c>
      <c r="H128" s="390" t="s">
        <v>1519</v>
      </c>
    </row>
    <row r="129" spans="1:8" ht="14.5">
      <c r="A129" s="238" t="s">
        <v>15</v>
      </c>
      <c r="B129" s="432">
        <v>23.540000000000003</v>
      </c>
      <c r="C129" s="694">
        <f t="shared" si="4"/>
        <v>96881.224000000017</v>
      </c>
      <c r="D129" s="432">
        <v>64.5</v>
      </c>
      <c r="E129" s="693">
        <f t="shared" si="5"/>
        <v>265456.2</v>
      </c>
      <c r="F129" s="692">
        <f t="shared" si="6"/>
        <v>88.04</v>
      </c>
      <c r="G129" s="640">
        <f t="shared" si="7"/>
        <v>362337.42400000006</v>
      </c>
      <c r="H129" s="390" t="s">
        <v>1520</v>
      </c>
    </row>
    <row r="130" spans="1:8" ht="14.5">
      <c r="A130" s="238" t="s">
        <v>1432</v>
      </c>
      <c r="B130" s="432">
        <v>6.05</v>
      </c>
      <c r="C130" s="694">
        <f t="shared" si="4"/>
        <v>24899.38</v>
      </c>
      <c r="D130" s="432">
        <v>0</v>
      </c>
      <c r="E130" s="693">
        <f t="shared" si="5"/>
        <v>0</v>
      </c>
      <c r="F130" s="692">
        <f t="shared" si="6"/>
        <v>6.05</v>
      </c>
      <c r="G130" s="640">
        <f t="shared" si="7"/>
        <v>24899.38</v>
      </c>
      <c r="H130" s="390" t="s">
        <v>1083</v>
      </c>
    </row>
    <row r="131" spans="1:8" ht="14.5">
      <c r="A131" s="238" t="s">
        <v>1431</v>
      </c>
      <c r="B131" s="432">
        <v>0</v>
      </c>
      <c r="C131" s="694">
        <f t="shared" si="4"/>
        <v>0</v>
      </c>
      <c r="D131" s="432">
        <v>0</v>
      </c>
      <c r="E131" s="693">
        <f t="shared" si="5"/>
        <v>0</v>
      </c>
      <c r="F131" s="692">
        <f t="shared" si="6"/>
        <v>0</v>
      </c>
      <c r="G131" s="640">
        <f t="shared" si="7"/>
        <v>0</v>
      </c>
      <c r="H131" s="390" t="s">
        <v>1521</v>
      </c>
    </row>
    <row r="132" spans="1:8" ht="14.5">
      <c r="A132" s="238" t="s">
        <v>1430</v>
      </c>
      <c r="B132" s="432">
        <v>0</v>
      </c>
      <c r="C132" s="694">
        <f t="shared" ref="C132:C147" si="8">B132*$C$1</f>
        <v>0</v>
      </c>
      <c r="D132" s="432">
        <v>22.8</v>
      </c>
      <c r="E132" s="693">
        <f t="shared" ref="E132:E147" si="9">D132*$E$1</f>
        <v>93835.680000000008</v>
      </c>
      <c r="F132" s="692">
        <f t="shared" ref="F132:F148" si="10">SUM(B132+D132)</f>
        <v>22.8</v>
      </c>
      <c r="G132" s="640">
        <f t="shared" ref="G132:G148" si="11">$G$2*F132</f>
        <v>93835.680000000008</v>
      </c>
      <c r="H132" s="390" t="s">
        <v>1522</v>
      </c>
    </row>
    <row r="133" spans="1:8" ht="14.5">
      <c r="A133" s="238" t="s">
        <v>133</v>
      </c>
      <c r="B133" s="432">
        <v>0</v>
      </c>
      <c r="C133" s="694">
        <f t="shared" si="8"/>
        <v>0</v>
      </c>
      <c r="D133" s="432">
        <v>0</v>
      </c>
      <c r="E133" s="693">
        <f t="shared" si="9"/>
        <v>0</v>
      </c>
      <c r="F133" s="692">
        <f t="shared" si="10"/>
        <v>0</v>
      </c>
      <c r="G133" s="640">
        <f t="shared" si="11"/>
        <v>0</v>
      </c>
      <c r="H133" s="390" t="s">
        <v>1523</v>
      </c>
    </row>
    <row r="134" spans="1:8" ht="14.5">
      <c r="A134" s="238" t="s">
        <v>1443</v>
      </c>
      <c r="B134" s="432">
        <v>0</v>
      </c>
      <c r="C134" s="694">
        <f t="shared" si="8"/>
        <v>0</v>
      </c>
      <c r="D134" s="432">
        <v>0</v>
      </c>
      <c r="E134" s="693">
        <f t="shared" si="9"/>
        <v>0</v>
      </c>
      <c r="F134" s="692">
        <f t="shared" si="10"/>
        <v>0</v>
      </c>
      <c r="G134" s="640">
        <f t="shared" si="11"/>
        <v>0</v>
      </c>
      <c r="H134" s="390" t="s">
        <v>133</v>
      </c>
    </row>
    <row r="135" spans="1:8" ht="14.5">
      <c r="A135" s="238" t="s">
        <v>135</v>
      </c>
      <c r="B135" s="432">
        <v>0</v>
      </c>
      <c r="C135" s="694">
        <f t="shared" si="8"/>
        <v>0</v>
      </c>
      <c r="D135" s="432">
        <v>0</v>
      </c>
      <c r="E135" s="693">
        <f t="shared" si="9"/>
        <v>0</v>
      </c>
      <c r="F135" s="692">
        <f t="shared" si="10"/>
        <v>0</v>
      </c>
      <c r="G135" s="640">
        <f t="shared" si="11"/>
        <v>0</v>
      </c>
      <c r="H135" s="390" t="s">
        <v>1524</v>
      </c>
    </row>
    <row r="136" spans="1:8" ht="14.5">
      <c r="A136" s="238" t="s">
        <v>1429</v>
      </c>
      <c r="B136" s="432">
        <v>0</v>
      </c>
      <c r="C136" s="694">
        <f t="shared" si="8"/>
        <v>0</v>
      </c>
      <c r="D136" s="432">
        <v>0</v>
      </c>
      <c r="E136" s="693">
        <f t="shared" si="9"/>
        <v>0</v>
      </c>
      <c r="F136" s="692">
        <f t="shared" si="10"/>
        <v>0</v>
      </c>
      <c r="G136" s="640">
        <f t="shared" si="11"/>
        <v>0</v>
      </c>
      <c r="H136" s="390" t="s">
        <v>135</v>
      </c>
    </row>
    <row r="137" spans="1:8" ht="14.5">
      <c r="A137" s="238" t="s">
        <v>1428</v>
      </c>
      <c r="B137" s="432">
        <v>0</v>
      </c>
      <c r="C137" s="694">
        <f t="shared" si="8"/>
        <v>0</v>
      </c>
      <c r="D137" s="432">
        <v>0</v>
      </c>
      <c r="E137" s="693">
        <f t="shared" si="9"/>
        <v>0</v>
      </c>
      <c r="F137" s="692">
        <f t="shared" si="10"/>
        <v>0</v>
      </c>
      <c r="G137" s="640">
        <f t="shared" si="11"/>
        <v>0</v>
      </c>
      <c r="H137" s="390" t="s">
        <v>1525</v>
      </c>
    </row>
    <row r="138" spans="1:8" ht="14.5">
      <c r="A138" s="238" t="s">
        <v>138</v>
      </c>
      <c r="B138" s="432">
        <v>0</v>
      </c>
      <c r="C138" s="694">
        <f t="shared" si="8"/>
        <v>0</v>
      </c>
      <c r="D138" s="432">
        <v>0</v>
      </c>
      <c r="E138" s="693">
        <f t="shared" si="9"/>
        <v>0</v>
      </c>
      <c r="F138" s="692">
        <f t="shared" si="10"/>
        <v>0</v>
      </c>
      <c r="G138" s="640">
        <f t="shared" si="11"/>
        <v>0</v>
      </c>
      <c r="H138" s="390" t="s">
        <v>1526</v>
      </c>
    </row>
    <row r="139" spans="1:8" ht="14.5">
      <c r="A139" s="238" t="s">
        <v>139</v>
      </c>
      <c r="B139" s="432">
        <v>0</v>
      </c>
      <c r="C139" s="694">
        <f t="shared" si="8"/>
        <v>0</v>
      </c>
      <c r="D139" s="432">
        <v>0</v>
      </c>
      <c r="E139" s="693">
        <f t="shared" si="9"/>
        <v>0</v>
      </c>
      <c r="F139" s="692">
        <f t="shared" si="10"/>
        <v>0</v>
      </c>
      <c r="G139" s="640">
        <f t="shared" si="11"/>
        <v>0</v>
      </c>
      <c r="H139" s="390" t="s">
        <v>1527</v>
      </c>
    </row>
    <row r="140" spans="1:8" ht="14.5">
      <c r="A140" s="238" t="s">
        <v>140</v>
      </c>
      <c r="B140" s="432">
        <v>0</v>
      </c>
      <c r="C140" s="694">
        <f t="shared" si="8"/>
        <v>0</v>
      </c>
      <c r="D140" s="432">
        <v>0</v>
      </c>
      <c r="E140" s="693">
        <f t="shared" si="9"/>
        <v>0</v>
      </c>
      <c r="F140" s="692">
        <f t="shared" si="10"/>
        <v>0</v>
      </c>
      <c r="G140" s="640">
        <f t="shared" si="11"/>
        <v>0</v>
      </c>
      <c r="H140" s="390" t="s">
        <v>139</v>
      </c>
    </row>
    <row r="141" spans="1:8" ht="14.5">
      <c r="A141" s="238" t="s">
        <v>141</v>
      </c>
      <c r="B141" s="432">
        <v>0</v>
      </c>
      <c r="C141" s="694">
        <f t="shared" si="8"/>
        <v>0</v>
      </c>
      <c r="D141" s="432">
        <v>0</v>
      </c>
      <c r="E141" s="693">
        <f t="shared" si="9"/>
        <v>0</v>
      </c>
      <c r="F141" s="692">
        <f t="shared" si="10"/>
        <v>0</v>
      </c>
      <c r="G141" s="640">
        <f t="shared" si="11"/>
        <v>0</v>
      </c>
      <c r="H141" s="390" t="s">
        <v>140</v>
      </c>
    </row>
    <row r="142" spans="1:8" ht="14.5">
      <c r="A142" s="238" t="s">
        <v>1427</v>
      </c>
      <c r="B142" s="432">
        <v>49.5</v>
      </c>
      <c r="C142" s="694">
        <f t="shared" si="8"/>
        <v>203722.2</v>
      </c>
      <c r="D142" s="432">
        <v>0</v>
      </c>
      <c r="E142" s="693">
        <f t="shared" si="9"/>
        <v>0</v>
      </c>
      <c r="F142" s="692">
        <f t="shared" si="10"/>
        <v>49.5</v>
      </c>
      <c r="G142" s="640">
        <f t="shared" si="11"/>
        <v>203722.2</v>
      </c>
      <c r="H142" s="390" t="s">
        <v>141</v>
      </c>
    </row>
    <row r="143" spans="1:8" ht="14.5">
      <c r="A143" s="238" t="s">
        <v>143</v>
      </c>
      <c r="B143" s="432">
        <v>0</v>
      </c>
      <c r="C143" s="694">
        <f t="shared" si="8"/>
        <v>0</v>
      </c>
      <c r="D143" s="432">
        <v>0</v>
      </c>
      <c r="E143" s="693">
        <f t="shared" si="9"/>
        <v>0</v>
      </c>
      <c r="F143" s="692">
        <f t="shared" si="10"/>
        <v>0</v>
      </c>
      <c r="G143" s="640">
        <f t="shared" si="11"/>
        <v>0</v>
      </c>
      <c r="H143" s="390" t="s">
        <v>1528</v>
      </c>
    </row>
    <row r="144" spans="1:8" ht="14.5">
      <c r="A144" s="238" t="s">
        <v>144</v>
      </c>
      <c r="B144" s="432">
        <v>0</v>
      </c>
      <c r="C144" s="694">
        <f t="shared" si="8"/>
        <v>0</v>
      </c>
      <c r="D144" s="432">
        <v>5.7</v>
      </c>
      <c r="E144" s="693">
        <f t="shared" si="9"/>
        <v>23458.920000000002</v>
      </c>
      <c r="F144" s="692">
        <f t="shared" si="10"/>
        <v>5.7</v>
      </c>
      <c r="G144" s="640">
        <f t="shared" si="11"/>
        <v>23458.920000000002</v>
      </c>
      <c r="H144" s="390" t="s">
        <v>143</v>
      </c>
    </row>
    <row r="145" spans="1:8" ht="14.5">
      <c r="A145" s="238" t="s">
        <v>1426</v>
      </c>
      <c r="B145" s="432">
        <v>0</v>
      </c>
      <c r="C145" s="694">
        <f t="shared" si="8"/>
        <v>0</v>
      </c>
      <c r="D145" s="432">
        <v>0</v>
      </c>
      <c r="E145" s="693">
        <f t="shared" si="9"/>
        <v>0</v>
      </c>
      <c r="F145" s="692">
        <f t="shared" si="10"/>
        <v>0</v>
      </c>
      <c r="G145" s="640">
        <f t="shared" si="11"/>
        <v>0</v>
      </c>
      <c r="H145" s="390" t="s">
        <v>144</v>
      </c>
    </row>
    <row r="146" spans="1:8" ht="14.5">
      <c r="A146" s="238" t="s">
        <v>1425</v>
      </c>
      <c r="B146" s="432">
        <v>0</v>
      </c>
      <c r="C146" s="694">
        <f t="shared" si="8"/>
        <v>0</v>
      </c>
      <c r="D146" s="432">
        <v>69</v>
      </c>
      <c r="E146" s="693">
        <f t="shared" si="9"/>
        <v>283976.40000000002</v>
      </c>
      <c r="F146" s="692">
        <f t="shared" si="10"/>
        <v>69</v>
      </c>
      <c r="G146" s="640">
        <f t="shared" si="11"/>
        <v>283976.40000000002</v>
      </c>
      <c r="H146" s="390" t="s">
        <v>1529</v>
      </c>
    </row>
    <row r="147" spans="1:8" ht="14.5">
      <c r="A147" s="240" t="s">
        <v>146</v>
      </c>
      <c r="B147" s="433">
        <v>0</v>
      </c>
      <c r="C147" s="694">
        <f t="shared" si="8"/>
        <v>0</v>
      </c>
      <c r="D147" s="433">
        <v>0</v>
      </c>
      <c r="E147" s="693">
        <f t="shared" si="9"/>
        <v>0</v>
      </c>
      <c r="F147" s="692">
        <f t="shared" si="10"/>
        <v>0</v>
      </c>
      <c r="G147" s="640">
        <f t="shared" si="11"/>
        <v>0</v>
      </c>
      <c r="H147" s="390" t="s">
        <v>1084</v>
      </c>
    </row>
    <row r="148" spans="1:8" ht="14.5">
      <c r="A148" s="246" t="s">
        <v>190</v>
      </c>
      <c r="B148" s="434">
        <f t="shared" ref="B148:E148" si="12">SUM(B3:B147)</f>
        <v>10800.294999999996</v>
      </c>
      <c r="C148" s="434">
        <f t="shared" si="12"/>
        <v>44449694.101999998</v>
      </c>
      <c r="D148" s="434">
        <f t="shared" si="12"/>
        <v>7845.5999999999995</v>
      </c>
      <c r="E148" s="434">
        <f t="shared" si="12"/>
        <v>32289351.359999999</v>
      </c>
      <c r="F148" s="692">
        <f t="shared" si="10"/>
        <v>18645.894999999997</v>
      </c>
      <c r="G148" s="640">
        <f t="shared" si="11"/>
        <v>76739045.461999997</v>
      </c>
      <c r="H148" s="390"/>
    </row>
    <row r="149" spans="1:8" ht="14.5">
      <c r="H149" s="393" t="s">
        <v>146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63"/>
  <sheetViews>
    <sheetView zoomScale="115" zoomScaleNormal="115" workbookViewId="0">
      <pane ySplit="8" topLeftCell="A75" activePane="bottomLeft" state="frozen"/>
      <selection pane="bottomLeft" activeCell="E58" sqref="E58"/>
    </sheetView>
  </sheetViews>
  <sheetFormatPr defaultColWidth="9.33203125" defaultRowHeight="14.5"/>
  <cols>
    <col min="1" max="1" width="43.109375" style="110" customWidth="1"/>
    <col min="2" max="5" width="13.109375" style="110" customWidth="1"/>
    <col min="6" max="16384" width="9.33203125" style="110"/>
  </cols>
  <sheetData>
    <row r="1" spans="1:5">
      <c r="A1" s="110" t="s">
        <v>1206</v>
      </c>
    </row>
    <row r="3" spans="1:5">
      <c r="A3" s="110" t="s">
        <v>1044</v>
      </c>
    </row>
    <row r="4" spans="1:5">
      <c r="A4" s="110" t="s">
        <v>1045</v>
      </c>
    </row>
    <row r="5" spans="1:5">
      <c r="A5" s="110" t="s">
        <v>1207</v>
      </c>
    </row>
    <row r="7" spans="1:5">
      <c r="A7" s="382" t="s">
        <v>1047</v>
      </c>
      <c r="B7" s="382" t="s">
        <v>1048</v>
      </c>
      <c r="C7" s="382" t="s">
        <v>840</v>
      </c>
      <c r="D7" s="382" t="s">
        <v>841</v>
      </c>
      <c r="E7" s="382" t="s">
        <v>1142</v>
      </c>
    </row>
    <row r="8" spans="1:5" ht="58">
      <c r="A8" s="123" t="s">
        <v>1050</v>
      </c>
      <c r="B8" s="124" t="s">
        <v>1205</v>
      </c>
      <c r="C8" s="124" t="s">
        <v>1208</v>
      </c>
      <c r="D8" s="124" t="s">
        <v>1209</v>
      </c>
      <c r="E8" s="124" t="s">
        <v>1210</v>
      </c>
    </row>
    <row r="9" spans="1:5">
      <c r="A9" s="110" t="str">
        <f>'17-18 Revenue per MEM Table 2'!A9</f>
        <v>Academy of Trades and Technology</v>
      </c>
      <c r="B9" s="110">
        <f>'17-18 Revenue per MEM Table 2'!F9</f>
        <v>10071.615611814348</v>
      </c>
      <c r="C9" s="444">
        <f>'17-18 Revenue per MEM Table 2'!E9</f>
        <v>118.5</v>
      </c>
    </row>
    <row r="10" spans="1:5">
      <c r="A10" s="110" t="str">
        <f>'17-18 Revenue per MEM Table 2'!A10</f>
        <v>ACE*</v>
      </c>
      <c r="B10" s="110">
        <f>'17-18 Revenue per MEM Table 2'!F10</f>
        <v>5086.2003782383408</v>
      </c>
      <c r="C10" s="444">
        <f>'17-18 Revenue per MEM Table 2'!E10</f>
        <v>386</v>
      </c>
    </row>
    <row r="11" spans="1:5">
      <c r="A11" s="110" t="str">
        <f>'17-18 Revenue per MEM Table 2'!A11</f>
        <v>AIMS @ UNM</v>
      </c>
      <c r="B11" s="110">
        <f>'17-18 Revenue per MEM Table 2'!F11</f>
        <v>6601.9755949224264</v>
      </c>
      <c r="C11" s="444">
        <f>'17-18 Revenue per MEM Table 2'!E11</f>
        <v>354.5</v>
      </c>
    </row>
    <row r="12" spans="1:5">
      <c r="A12" s="110" t="str">
        <f>'17-18 Revenue per MEM Table 2'!A12</f>
        <v>Alamogordo</v>
      </c>
      <c r="B12" s="110">
        <f>'17-18 Revenue per MEM Table 2'!F12</f>
        <v>5898.099898508216</v>
      </c>
      <c r="C12" s="444">
        <f>'17-18 Revenue per MEM Table 2'!E12</f>
        <v>5932.5</v>
      </c>
    </row>
    <row r="13" spans="1:5">
      <c r="A13" s="110" t="str">
        <f>'17-18 Revenue per MEM Table 2'!A13</f>
        <v xml:space="preserve">Albuquerque </v>
      </c>
      <c r="B13" s="110">
        <f>'17-18 Revenue per MEM Table 2'!F13</f>
        <v>6052.3547572119969</v>
      </c>
      <c r="C13" s="444">
        <f>'17-18 Revenue per MEM Table 2'!E13</f>
        <v>89931.75</v>
      </c>
    </row>
    <row r="14" spans="1:5">
      <c r="A14" s="110" t="str">
        <f>'17-18 Revenue per MEM Table 2'!A14</f>
        <v xml:space="preserve">Albuquerque School of Excellence </v>
      </c>
      <c r="B14" s="110">
        <f>'17-18 Revenue per MEM Table 2'!F14</f>
        <v>4613.9972493150681</v>
      </c>
      <c r="C14" s="444">
        <f>'17-18 Revenue per MEM Table 2'!E14</f>
        <v>401.5</v>
      </c>
    </row>
    <row r="15" spans="1:5">
      <c r="A15" s="110" t="str">
        <f>'17-18 Revenue per MEM Table 2'!A15</f>
        <v>Albuquerque Sign Language Academy</v>
      </c>
      <c r="B15" s="110">
        <f>'17-18 Revenue per MEM Table 2'!F15</f>
        <v>9278.313704166665</v>
      </c>
      <c r="C15" s="444">
        <f>'17-18 Revenue per MEM Table 2'!E15</f>
        <v>96</v>
      </c>
    </row>
    <row r="16" spans="1:5">
      <c r="A16" s="110" t="str">
        <f>'17-18 Revenue per MEM Table 2'!A16</f>
        <v>Aldo Leopold Charter School</v>
      </c>
      <c r="B16" s="110">
        <f>'17-18 Revenue per MEM Table 2'!F16</f>
        <v>7215.5003847133748</v>
      </c>
      <c r="C16" s="444">
        <f>'17-18 Revenue per MEM Table 2'!E16</f>
        <v>157</v>
      </c>
    </row>
    <row r="17" spans="1:3">
      <c r="A17" s="110" t="str">
        <f>'17-18 Revenue per MEM Table 2'!A17</f>
        <v xml:space="preserve">Alma D' Arte Charter High School </v>
      </c>
      <c r="B17" s="110">
        <f>'17-18 Revenue per MEM Table 2'!F17</f>
        <v>6184.9859116022108</v>
      </c>
      <c r="C17" s="444">
        <f>'17-18 Revenue per MEM Table 2'!E17</f>
        <v>181</v>
      </c>
    </row>
    <row r="18" spans="1:3">
      <c r="A18" s="110" t="str">
        <f>'17-18 Revenue per MEM Table 2'!A18</f>
        <v>Amy Biehl Charter High School</v>
      </c>
      <c r="B18" s="110">
        <f>'17-18 Revenue per MEM Table 2'!F18</f>
        <v>6350.7131518394626</v>
      </c>
      <c r="C18" s="444">
        <f>'17-18 Revenue per MEM Table 2'!E18</f>
        <v>299</v>
      </c>
    </row>
    <row r="19" spans="1:3">
      <c r="A19" s="110" t="str">
        <f>'17-18 Revenue per MEM Table 2'!A19</f>
        <v>Animas</v>
      </c>
      <c r="B19" s="110">
        <f>'17-18 Revenue per MEM Table 2'!F19</f>
        <v>9719.231939270072</v>
      </c>
      <c r="C19" s="444">
        <f>'17-18 Revenue per MEM Table 2'!E19</f>
        <v>171.25</v>
      </c>
    </row>
    <row r="20" spans="1:3">
      <c r="A20" s="110" t="str">
        <f>'17-18 Revenue per MEM Table 2'!A20</f>
        <v xml:space="preserve">Anthony Charter School </v>
      </c>
      <c r="B20" s="110">
        <f>'17-18 Revenue per MEM Table 2'!F20</f>
        <v>11226.061467889906</v>
      </c>
      <c r="C20" s="444">
        <f>'17-18 Revenue per MEM Table 2'!E20</f>
        <v>109</v>
      </c>
    </row>
    <row r="21" spans="1:3">
      <c r="A21" s="110" t="str">
        <f>'17-18 Revenue per MEM Table 2'!A21</f>
        <v>Artesia</v>
      </c>
      <c r="B21" s="110">
        <f>'17-18 Revenue per MEM Table 2'!F21</f>
        <v>7343.8582482598013</v>
      </c>
      <c r="C21" s="444">
        <f>'17-18 Revenue per MEM Table 2'!E21</f>
        <v>3864.5</v>
      </c>
    </row>
    <row r="22" spans="1:3">
      <c r="A22" s="110" t="str">
        <f>'17-18 Revenue per MEM Table 2'!A22</f>
        <v>ASK Academy</v>
      </c>
      <c r="B22" s="110">
        <f>'17-18 Revenue per MEM Table 2'!F22</f>
        <v>5656.9639651035986</v>
      </c>
      <c r="C22" s="444">
        <f>'17-18 Revenue per MEM Table 2'!E22</f>
        <v>458.5</v>
      </c>
    </row>
    <row r="23" spans="1:3">
      <c r="A23" s="110" t="str">
        <f>'17-18 Revenue per MEM Table 2'!A23</f>
        <v xml:space="preserve">Aztec </v>
      </c>
      <c r="B23" s="110">
        <f>'17-18 Revenue per MEM Table 2'!F23</f>
        <v>6294.9102538205989</v>
      </c>
      <c r="C23" s="444">
        <f>'17-18 Revenue per MEM Table 2'!E23</f>
        <v>3160.5</v>
      </c>
    </row>
    <row r="24" spans="1:3">
      <c r="A24" s="110" t="str">
        <f>'17-18 Revenue per MEM Table 2'!A24</f>
        <v>Belen</v>
      </c>
      <c r="B24" s="110">
        <f>'17-18 Revenue per MEM Table 2'!F24</f>
        <v>6183.1504657548212</v>
      </c>
      <c r="C24" s="444">
        <f>'17-18 Revenue per MEM Table 2'!E24</f>
        <v>3929.75</v>
      </c>
    </row>
    <row r="25" spans="1:3">
      <c r="A25" s="110" t="str">
        <f>'17-18 Revenue per MEM Table 2'!A25</f>
        <v>Bernalillo</v>
      </c>
      <c r="B25" s="110">
        <f>'17-18 Revenue per MEM Table 2'!F25</f>
        <v>6588.4603945973158</v>
      </c>
      <c r="C25" s="444">
        <f>'17-18 Revenue per MEM Table 2'!E25</f>
        <v>2980</v>
      </c>
    </row>
    <row r="26" spans="1:3">
      <c r="A26" s="110" t="str">
        <f>'17-18 Revenue per MEM Table 2'!A26</f>
        <v>Bloomfield</v>
      </c>
      <c r="B26" s="110">
        <f>'17-18 Revenue per MEM Table 2'!F26</f>
        <v>7063.0591545648649</v>
      </c>
      <c r="C26" s="444">
        <f>'17-18 Revenue per MEM Table 2'!E26</f>
        <v>2927.25</v>
      </c>
    </row>
    <row r="27" spans="1:3">
      <c r="A27" s="110" t="str">
        <f>'17-18 Revenue per MEM Table 2'!A27</f>
        <v>Capitan</v>
      </c>
      <c r="B27" s="110">
        <f>'17-18 Revenue per MEM Table 2'!F27</f>
        <v>8671.4573695540748</v>
      </c>
      <c r="C27" s="444">
        <f>'17-18 Revenue per MEM Table 2'!E27</f>
        <v>487.75</v>
      </c>
    </row>
    <row r="28" spans="1:3">
      <c r="A28" s="110" t="str">
        <f>'17-18 Revenue per MEM Table 2'!A28</f>
        <v xml:space="preserve">Carinos De Los Ninos </v>
      </c>
      <c r="B28" s="110">
        <f>'17-18 Revenue per MEM Table 2'!F28</f>
        <v>10551.528339622644</v>
      </c>
      <c r="C28" s="444">
        <f>'17-18 Revenue per MEM Table 2'!E28</f>
        <v>106</v>
      </c>
    </row>
    <row r="29" spans="1:3">
      <c r="A29" s="110" t="str">
        <f>'17-18 Revenue per MEM Table 2'!A29</f>
        <v xml:space="preserve">Carlsbad </v>
      </c>
      <c r="B29" s="110">
        <f>'17-18 Revenue per MEM Table 2'!F29</f>
        <v>7438.4516194339694</v>
      </c>
      <c r="C29" s="444">
        <f>'17-18 Revenue per MEM Table 2'!E29</f>
        <v>6828.25</v>
      </c>
    </row>
    <row r="30" spans="1:3">
      <c r="A30" s="110" t="str">
        <f>'17-18 Revenue per MEM Table 2'!A30</f>
        <v>Carrizozo</v>
      </c>
      <c r="B30" s="110">
        <f>'17-18 Revenue per MEM Table 2'!F30</f>
        <v>8177.6328165517225</v>
      </c>
      <c r="C30" s="444">
        <f>'17-18 Revenue per MEM Table 2'!E30</f>
        <v>145</v>
      </c>
    </row>
    <row r="31" spans="1:3">
      <c r="A31" s="110" t="str">
        <f>'17-18 Revenue per MEM Table 2'!A31</f>
        <v>Central</v>
      </c>
      <c r="B31" s="110">
        <f>'17-18 Revenue per MEM Table 2'!F31</f>
        <v>6100.4098509104742</v>
      </c>
      <c r="C31" s="444">
        <f>'17-18 Revenue per MEM Table 2'!E31</f>
        <v>5917.25</v>
      </c>
    </row>
    <row r="32" spans="1:3">
      <c r="A32" s="110" t="str">
        <f>'17-18 Revenue per MEM Table 2'!A32</f>
        <v>Cesar Chavez Community School</v>
      </c>
      <c r="B32" s="110">
        <f>'17-18 Revenue per MEM Table 2'!F32</f>
        <v>5926.6153481481479</v>
      </c>
      <c r="C32" s="444">
        <f>'17-18 Revenue per MEM Table 2'!E32</f>
        <v>202.5</v>
      </c>
    </row>
    <row r="33" spans="1:3">
      <c r="A33" s="110" t="str">
        <f>'17-18 Revenue per MEM Table 2'!A33</f>
        <v>Chama Valley</v>
      </c>
      <c r="B33" s="110">
        <f>'17-18 Revenue per MEM Table 2'!F33</f>
        <v>8896.3045347424049</v>
      </c>
      <c r="C33" s="444">
        <f>'17-18 Revenue per MEM Table 2'!E33</f>
        <v>378.5</v>
      </c>
    </row>
    <row r="34" spans="1:3">
      <c r="A34" s="110" t="str">
        <f>'17-18 Revenue per MEM Table 2'!A34</f>
        <v xml:space="preserve">Cimarron </v>
      </c>
      <c r="B34" s="110">
        <f>'17-18 Revenue per MEM Table 2'!F34</f>
        <v>10322.783514533876</v>
      </c>
      <c r="C34" s="444">
        <f>'17-18 Revenue per MEM Table 2'!E34</f>
        <v>431.75</v>
      </c>
    </row>
    <row r="35" spans="1:3">
      <c r="A35" s="110" t="str">
        <f>'17-18 Revenue per MEM Table 2'!A35</f>
        <v>Clayton</v>
      </c>
      <c r="B35" s="110">
        <f>'17-18 Revenue per MEM Table 2'!F35</f>
        <v>7705.1222508188048</v>
      </c>
      <c r="C35" s="444">
        <f>'17-18 Revenue per MEM Table 2'!E35</f>
        <v>473.25</v>
      </c>
    </row>
    <row r="36" spans="1:3">
      <c r="A36" s="110" t="str">
        <f>'17-18 Revenue per MEM Table 2'!A36</f>
        <v>Cloudcroft</v>
      </c>
      <c r="B36" s="110">
        <f>'17-18 Revenue per MEM Table 2'!F36</f>
        <v>7465.7750241486056</v>
      </c>
      <c r="C36" s="444">
        <f>'17-18 Revenue per MEM Table 2'!E36</f>
        <v>323</v>
      </c>
    </row>
    <row r="37" spans="1:3">
      <c r="A37" s="110" t="str">
        <f>'17-18 Revenue per MEM Table 2'!A37</f>
        <v>Clovis</v>
      </c>
      <c r="B37" s="110">
        <f>'17-18 Revenue per MEM Table 2'!F37</f>
        <v>5636.6787927263858</v>
      </c>
      <c r="C37" s="444">
        <f>'17-18 Revenue per MEM Table 2'!E37</f>
        <v>8194</v>
      </c>
    </row>
    <row r="38" spans="1:3">
      <c r="A38" s="110" t="str">
        <f>'17-18 Revenue per MEM Table 2'!A38</f>
        <v>Cobre</v>
      </c>
      <c r="B38" s="110">
        <f>'17-18 Revenue per MEM Table 2'!F38</f>
        <v>8363.2202269844565</v>
      </c>
      <c r="C38" s="444">
        <f>'17-18 Revenue per MEM Table 2'!E38</f>
        <v>1206.25</v>
      </c>
    </row>
    <row r="39" spans="1:3">
      <c r="A39" s="110" t="str">
        <f>'17-18 Revenue per MEM Table 2'!A39</f>
        <v>Coral Community Charter*</v>
      </c>
      <c r="B39" s="110">
        <f>'17-18 Revenue per MEM Table 2'!F39</f>
        <v>7833.4896318804485</v>
      </c>
      <c r="C39" s="444">
        <f>'17-18 Revenue per MEM Table 2'!E39</f>
        <v>200.75</v>
      </c>
    </row>
    <row r="40" spans="1:3">
      <c r="A40" s="110" t="str">
        <f>'17-18 Revenue per MEM Table 2'!A40</f>
        <v>Corona</v>
      </c>
      <c r="B40" s="110">
        <f>'17-18 Revenue per MEM Table 2'!F40</f>
        <v>15313.918112000001</v>
      </c>
      <c r="C40" s="444">
        <f>'17-18 Revenue per MEM Table 2'!E40</f>
        <v>75</v>
      </c>
    </row>
    <row r="41" spans="1:3">
      <c r="A41" s="110" t="str">
        <f>'17-18 Revenue per MEM Table 2'!A41</f>
        <v xml:space="preserve">Cottonwood Classical Preparatory School* </v>
      </c>
      <c r="B41" s="110">
        <f>'17-18 Revenue per MEM Table 2'!F41</f>
        <v>5790.0881047959929</v>
      </c>
      <c r="C41" s="444">
        <f>'17-18 Revenue per MEM Table 2'!E41</f>
        <v>698.5</v>
      </c>
    </row>
    <row r="42" spans="1:3">
      <c r="A42" s="110" t="str">
        <f>'17-18 Revenue per MEM Table 2'!A42</f>
        <v>Cuba</v>
      </c>
      <c r="B42" s="110">
        <f>'17-18 Revenue per MEM Table 2'!F42</f>
        <v>5999.9829761484916</v>
      </c>
      <c r="C42" s="444">
        <f>'17-18 Revenue per MEM Table 2'!E42</f>
        <v>538.75</v>
      </c>
    </row>
    <row r="43" spans="1:3">
      <c r="A43" s="110" t="str">
        <f>'17-18 Revenue per MEM Table 2'!A43</f>
        <v>DEAP</v>
      </c>
      <c r="B43" s="110">
        <f>'17-18 Revenue per MEM Table 2'!F43</f>
        <v>2499.7455130434778</v>
      </c>
      <c r="C43" s="444">
        <f>'17-18 Revenue per MEM Table 2'!E43</f>
        <v>23</v>
      </c>
    </row>
    <row r="44" spans="1:3">
      <c r="A44" s="110" t="str">
        <f>'17-18 Revenue per MEM Table 2'!A44</f>
        <v xml:space="preserve">Deming </v>
      </c>
      <c r="B44" s="110">
        <f>'17-18 Revenue per MEM Table 2'!F44</f>
        <v>6863.0651845291386</v>
      </c>
      <c r="C44" s="444">
        <f>'17-18 Revenue per MEM Table 2'!E44</f>
        <v>5306.75</v>
      </c>
    </row>
    <row r="45" spans="1:3">
      <c r="A45" s="110" t="str">
        <f>'17-18 Revenue per MEM Table 2'!A45</f>
        <v>Des Moines</v>
      </c>
      <c r="B45" s="110">
        <f>'17-18 Revenue per MEM Table 2'!F45</f>
        <v>10853.717232989689</v>
      </c>
      <c r="C45" s="444">
        <f>'17-18 Revenue per MEM Table 2'!E45</f>
        <v>97</v>
      </c>
    </row>
    <row r="46" spans="1:3">
      <c r="A46" s="110" t="str">
        <f>'17-18 Revenue per MEM Table 2'!A46</f>
        <v>Dexter</v>
      </c>
      <c r="B46" s="110">
        <f>'17-18 Revenue per MEM Table 2'!F46</f>
        <v>6719.3264383771348</v>
      </c>
      <c r="C46" s="444">
        <f>'17-18 Revenue per MEM Table 2'!E46</f>
        <v>979.75</v>
      </c>
    </row>
    <row r="47" spans="1:3">
      <c r="A47" s="110" t="str">
        <f>'17-18 Revenue per MEM Table 2'!A47</f>
        <v>Dora</v>
      </c>
      <c r="B47" s="110">
        <f>'17-18 Revenue per MEM Table 2'!F47</f>
        <v>8073.0135187692322</v>
      </c>
      <c r="C47" s="444">
        <f>'17-18 Revenue per MEM Table 2'!E47</f>
        <v>243.75</v>
      </c>
    </row>
    <row r="48" spans="1:3">
      <c r="A48" s="110" t="str">
        <f>'17-18 Revenue per MEM Table 2'!A48</f>
        <v>Dream Dine'*</v>
      </c>
      <c r="B48" s="110">
        <f>'17-18 Revenue per MEM Table 2'!F48</f>
        <v>10046.149429787232</v>
      </c>
      <c r="C48" s="444">
        <f>'17-18 Revenue per MEM Table 2'!E48</f>
        <v>23.5</v>
      </c>
    </row>
    <row r="49" spans="1:3">
      <c r="A49" s="110" t="str">
        <f>'17-18 Revenue per MEM Table 2'!A49</f>
        <v>Dulce</v>
      </c>
      <c r="B49" s="110">
        <f>'17-18 Revenue per MEM Table 2'!F49</f>
        <v>6479.6206029325513</v>
      </c>
      <c r="C49" s="444">
        <f>'17-18 Revenue per MEM Table 2'!E49</f>
        <v>682</v>
      </c>
    </row>
    <row r="50" spans="1:3">
      <c r="A50" s="110" t="str">
        <f>'17-18 Revenue per MEM Table 2'!A50</f>
        <v>Elida</v>
      </c>
      <c r="B50" s="110">
        <f>'17-18 Revenue per MEM Table 2'!F50</f>
        <v>11186.599667617109</v>
      </c>
      <c r="C50" s="444">
        <f>'17-18 Revenue per MEM Table 2'!E50</f>
        <v>122.75</v>
      </c>
    </row>
    <row r="51" spans="1:3">
      <c r="A51" s="110" t="str">
        <f>'17-18 Revenue per MEM Table 2'!A51</f>
        <v>Espanola</v>
      </c>
      <c r="B51" s="110">
        <f>'17-18 Revenue per MEM Table 2'!F51</f>
        <v>7024.9822174698375</v>
      </c>
      <c r="C51" s="444">
        <f>'17-18 Revenue per MEM Table 2'!E51</f>
        <v>3626.25</v>
      </c>
    </row>
    <row r="52" spans="1:3">
      <c r="A52" s="110" t="str">
        <f>'17-18 Revenue per MEM Table 2'!A52</f>
        <v>Estancia</v>
      </c>
      <c r="B52" s="110">
        <f>'17-18 Revenue per MEM Table 2'!F52</f>
        <v>6820.8130004014456</v>
      </c>
      <c r="C52" s="444">
        <f>'17-18 Revenue per MEM Table 2'!E52</f>
        <v>622.75</v>
      </c>
    </row>
    <row r="53" spans="1:3">
      <c r="A53" s="110" t="str">
        <f>'17-18 Revenue per MEM Table 2'!A53</f>
        <v>Estancia Valley Classical Academy</v>
      </c>
      <c r="B53" s="110">
        <f>'17-18 Revenue per MEM Table 2'!F53</f>
        <v>5258.2547347391783</v>
      </c>
      <c r="C53" s="444">
        <f>'17-18 Revenue per MEM Table 2'!E53</f>
        <v>450.5</v>
      </c>
    </row>
    <row r="54" spans="1:3">
      <c r="A54" s="110" t="str">
        <f>'17-18 Revenue per MEM Table 2'!A54</f>
        <v>Eunice</v>
      </c>
      <c r="B54" s="110">
        <f>'17-18 Revenue per MEM Table 2'!F54</f>
        <v>12107.884273531354</v>
      </c>
      <c r="C54" s="444">
        <f>'17-18 Revenue per MEM Table 2'!E54</f>
        <v>757.5</v>
      </c>
    </row>
    <row r="55" spans="1:3">
      <c r="A55" s="110" t="str">
        <f>'17-18 Revenue per MEM Table 2'!A55</f>
        <v xml:space="preserve">Explore Academy </v>
      </c>
      <c r="B55" s="110">
        <f>'17-18 Revenue per MEM Table 2'!F55</f>
        <v>7133.5367076923076</v>
      </c>
      <c r="C55" s="444">
        <f>'17-18 Revenue per MEM Table 2'!E55</f>
        <v>182</v>
      </c>
    </row>
    <row r="56" spans="1:3">
      <c r="A56" s="110" t="str">
        <f>'17-18 Revenue per MEM Table 2'!A56</f>
        <v>Farmington</v>
      </c>
      <c r="B56" s="110">
        <f>'17-18 Revenue per MEM Table 2'!F56</f>
        <v>5854.3439835462868</v>
      </c>
      <c r="C56" s="444">
        <f>'17-18 Revenue per MEM Table 2'!E56</f>
        <v>11328.75</v>
      </c>
    </row>
    <row r="57" spans="1:3">
      <c r="A57" s="110" t="str">
        <f>'17-18 Revenue per MEM Table 2'!A57</f>
        <v>Floyd</v>
      </c>
      <c r="B57" s="110">
        <f>'17-18 Revenue per MEM Table 2'!F57</f>
        <v>7512.4885812949624</v>
      </c>
      <c r="C57" s="444">
        <f>'17-18 Revenue per MEM Table 2'!E57</f>
        <v>208.5</v>
      </c>
    </row>
    <row r="58" spans="1:3">
      <c r="A58" s="110" t="str">
        <f>'17-18 Revenue per MEM Table 2'!A58</f>
        <v>Fort Sumner</v>
      </c>
      <c r="B58" s="110">
        <f>'17-18 Revenue per MEM Table 2'!F58</f>
        <v>8878.1685520068331</v>
      </c>
      <c r="C58" s="444">
        <f>'17-18 Revenue per MEM Table 2'!E58</f>
        <v>292.75</v>
      </c>
    </row>
    <row r="59" spans="1:3">
      <c r="A59" s="110" t="str">
        <f>'17-18 Revenue per MEM Table 2'!A59</f>
        <v>Gadsden</v>
      </c>
      <c r="B59" s="110">
        <f>'17-18 Revenue per MEM Table 2'!F59</f>
        <v>6475.9769011749686</v>
      </c>
      <c r="C59" s="444">
        <f>'17-18 Revenue per MEM Table 2'!E59</f>
        <v>13319.5</v>
      </c>
    </row>
    <row r="60" spans="1:3">
      <c r="A60" s="110" t="str">
        <f>'17-18 Revenue per MEM Table 2'!A60</f>
        <v>Gallup</v>
      </c>
      <c r="B60" s="110">
        <f>'17-18 Revenue per MEM Table 2'!F60</f>
        <v>6596.6641900211835</v>
      </c>
      <c r="C60" s="444">
        <f>'17-18 Revenue per MEM Table 2'!E60</f>
        <v>11093.5</v>
      </c>
    </row>
    <row r="61" spans="1:3">
      <c r="A61" s="110" t="str">
        <f>'17-18 Revenue per MEM Table 2'!A61</f>
        <v>Gilbert L. Sena Charter School*</v>
      </c>
      <c r="B61" s="110">
        <f>'17-18 Revenue per MEM Table 2'!F61</f>
        <v>6266.5482706586808</v>
      </c>
      <c r="C61" s="444">
        <f>'17-18 Revenue per MEM Table 2'!E61</f>
        <v>167</v>
      </c>
    </row>
    <row r="62" spans="1:3">
      <c r="A62" s="110" t="str">
        <f>'17-18 Revenue per MEM Table 2'!A62</f>
        <v>Grady</v>
      </c>
      <c r="B62" s="110">
        <f>'17-18 Revenue per MEM Table 2'!F62</f>
        <v>9399.3936614203449</v>
      </c>
      <c r="C62" s="444">
        <f>'17-18 Revenue per MEM Table 2'!E62</f>
        <v>130.25</v>
      </c>
    </row>
    <row r="63" spans="1:3">
      <c r="A63" s="110" t="str">
        <f>'17-18 Revenue per MEM Table 2'!A63</f>
        <v>Grants/Cibola</v>
      </c>
      <c r="B63" s="110">
        <f>'17-18 Revenue per MEM Table 2'!F63</f>
        <v>6322.5822459303909</v>
      </c>
      <c r="C63" s="444">
        <f>'17-18 Revenue per MEM Table 2'!E63</f>
        <v>3649</v>
      </c>
    </row>
    <row r="64" spans="1:3">
      <c r="A64" s="110" t="str">
        <f>'17-18 Revenue per MEM Table 2'!A64</f>
        <v>Hagerman</v>
      </c>
      <c r="B64" s="110">
        <f>'17-18 Revenue per MEM Table 2'!F64</f>
        <v>7420.6210576598314</v>
      </c>
      <c r="C64" s="444">
        <f>'17-18 Revenue per MEM Table 2'!E64</f>
        <v>414.5</v>
      </c>
    </row>
    <row r="65" spans="1:3">
      <c r="A65" s="110" t="str">
        <f>'17-18 Revenue per MEM Table 2'!A65</f>
        <v>Hatch</v>
      </c>
      <c r="B65" s="110">
        <f>'17-18 Revenue per MEM Table 2'!F65</f>
        <v>6162.5849718142108</v>
      </c>
      <c r="C65" s="444">
        <f>'17-18 Revenue per MEM Table 2'!E65</f>
        <v>1259.5</v>
      </c>
    </row>
    <row r="66" spans="1:3">
      <c r="A66" s="110" t="str">
        <f>'17-18 Revenue per MEM Table 2'!A66</f>
        <v xml:space="preserve">Health Leadership High School* </v>
      </c>
      <c r="B66" s="110">
        <f>'17-18 Revenue per MEM Table 2'!F66</f>
        <v>6927.3514598465463</v>
      </c>
      <c r="C66" s="444">
        <f>'17-18 Revenue per MEM Table 2'!E66</f>
        <v>195.5</v>
      </c>
    </row>
    <row r="67" spans="1:3">
      <c r="A67" s="110" t="str">
        <f>'17-18 Revenue per MEM Table 2'!A67</f>
        <v>Hobbs</v>
      </c>
      <c r="B67" s="110">
        <f>'17-18 Revenue per MEM Table 2'!F67</f>
        <v>5938.456242090956</v>
      </c>
      <c r="C67" s="444">
        <f>'17-18 Revenue per MEM Table 2'!E67</f>
        <v>9565</v>
      </c>
    </row>
    <row r="68" spans="1:3">
      <c r="A68" s="110" t="str">
        <f>'17-18 Revenue per MEM Table 2'!A68</f>
        <v>Hondo Valley</v>
      </c>
      <c r="B68" s="110">
        <f>'17-18 Revenue per MEM Table 2'!F68</f>
        <v>9970.8897438202239</v>
      </c>
      <c r="C68" s="444">
        <f>'17-18 Revenue per MEM Table 2'!E68</f>
        <v>133.5</v>
      </c>
    </row>
    <row r="69" spans="1:3">
      <c r="A69" s="110" t="str">
        <f>'17-18 Revenue per MEM Table 2'!A69</f>
        <v xml:space="preserve">Horizon Academy West </v>
      </c>
      <c r="B69" s="110">
        <f>'17-18 Revenue per MEM Table 2'!F69</f>
        <v>5528.478182869856</v>
      </c>
      <c r="C69" s="444">
        <f>'17-18 Revenue per MEM Table 2'!E69</f>
        <v>449.5</v>
      </c>
    </row>
    <row r="70" spans="1:3">
      <c r="A70" s="110" t="str">
        <f>'17-18 Revenue per MEM Table 2'!A70</f>
        <v>House</v>
      </c>
      <c r="B70" s="110">
        <f>'17-18 Revenue per MEM Table 2'!F70</f>
        <v>13200.534652941178</v>
      </c>
      <c r="C70" s="444">
        <f>'17-18 Revenue per MEM Table 2'!E70</f>
        <v>68</v>
      </c>
    </row>
    <row r="71" spans="1:3">
      <c r="A71" s="110" t="str">
        <f>'17-18 Revenue per MEM Table 2'!A71</f>
        <v xml:space="preserve">J. Paul Taylor </v>
      </c>
      <c r="B71" s="110">
        <f>'17-18 Revenue per MEM Table 2'!F71</f>
        <v>4970.2699000000002</v>
      </c>
      <c r="C71" s="444">
        <f>'17-18 Revenue per MEM Table 2'!E71</f>
        <v>200</v>
      </c>
    </row>
    <row r="72" spans="1:3">
      <c r="A72" s="110" t="str">
        <f>'17-18 Revenue per MEM Table 2'!A72</f>
        <v>Jal</v>
      </c>
      <c r="B72" s="110">
        <f>'17-18 Revenue per MEM Table 2'!F72</f>
        <v>13498.413965432099</v>
      </c>
      <c r="C72" s="444">
        <f>'17-18 Revenue per MEM Table 2'!E72</f>
        <v>445.5</v>
      </c>
    </row>
    <row r="73" spans="1:3">
      <c r="A73" s="110" t="str">
        <f>'17-18 Revenue per MEM Table 2'!A73</f>
        <v xml:space="preserve">Jemez Mountain </v>
      </c>
      <c r="B73" s="110">
        <f>'17-18 Revenue per MEM Table 2'!F73</f>
        <v>10169.533449999997</v>
      </c>
      <c r="C73" s="444">
        <f>'17-18 Revenue per MEM Table 2'!E73</f>
        <v>250</v>
      </c>
    </row>
    <row r="74" spans="1:3">
      <c r="A74" s="110" t="str">
        <f>'17-18 Revenue per MEM Table 2'!A74</f>
        <v xml:space="preserve">Jemez Valley </v>
      </c>
      <c r="B74" s="110">
        <f>'17-18 Revenue per MEM Table 2'!F74</f>
        <v>7857.9924228719956</v>
      </c>
      <c r="C74" s="444">
        <f>'17-18 Revenue per MEM Table 2'!E74</f>
        <v>384.75</v>
      </c>
    </row>
    <row r="75" spans="1:3">
      <c r="A75" s="110" t="str">
        <f>'17-18 Revenue per MEM Table 2'!A75</f>
        <v xml:space="preserve">La Academia Dolores Huerta </v>
      </c>
      <c r="B75" s="110">
        <f>'17-18 Revenue per MEM Table 2'!F75</f>
        <v>5120.0074516320474</v>
      </c>
      <c r="C75" s="444">
        <f>'17-18 Revenue per MEM Table 2'!E75</f>
        <v>168.5</v>
      </c>
    </row>
    <row r="76" spans="1:3">
      <c r="A76" s="110" t="str">
        <f>'17-18 Revenue per MEM Table 2'!A76</f>
        <v>La Promesa Early Learning Center</v>
      </c>
      <c r="B76" s="110">
        <f>'17-18 Revenue per MEM Table 2'!F76</f>
        <v>6717.2199734748001</v>
      </c>
      <c r="C76" s="444">
        <f>'17-18 Revenue per MEM Table 2'!E76</f>
        <v>377</v>
      </c>
    </row>
    <row r="77" spans="1:3">
      <c r="A77" s="110" t="str">
        <f>'17-18 Revenue per MEM Table 2'!A77</f>
        <v>La Tierra Montessori School of the Arts &amp; Sciences</v>
      </c>
      <c r="B77" s="110">
        <f>'17-18 Revenue per MEM Table 2'!F77</f>
        <v>6654.4535931623896</v>
      </c>
      <c r="C77" s="444">
        <f>'17-18 Revenue per MEM Table 2'!E77</f>
        <v>117</v>
      </c>
    </row>
    <row r="78" spans="1:3">
      <c r="A78" s="110" t="str">
        <f>'17-18 Revenue per MEM Table 2'!A78</f>
        <v>Lake Arthur</v>
      </c>
      <c r="B78" s="110">
        <f>'17-18 Revenue per MEM Table 2'!F78</f>
        <v>7633.2918021505357</v>
      </c>
      <c r="C78" s="444">
        <f>'17-18 Revenue per MEM Table 2'!E78</f>
        <v>93</v>
      </c>
    </row>
    <row r="79" spans="1:3">
      <c r="A79" s="110" t="str">
        <f>'17-18 Revenue per MEM Table 2'!A79</f>
        <v>Las Cruces</v>
      </c>
      <c r="B79" s="110">
        <f>'17-18 Revenue per MEM Table 2'!F79</f>
        <v>6304.1696323013912</v>
      </c>
      <c r="C79" s="444">
        <f>'17-18 Revenue per MEM Table 2'!E79</f>
        <v>24234.25</v>
      </c>
    </row>
    <row r="80" spans="1:3">
      <c r="A80" s="110" t="str">
        <f>'17-18 Revenue per MEM Table 2'!A80</f>
        <v xml:space="preserve">Las Montañas Charter School </v>
      </c>
      <c r="B80" s="110">
        <f>'17-18 Revenue per MEM Table 2'!F80</f>
        <v>6542.5359265822763</v>
      </c>
      <c r="C80" s="444">
        <f>'17-18 Revenue per MEM Table 2'!E80</f>
        <v>158</v>
      </c>
    </row>
    <row r="81" spans="1:3">
      <c r="A81" s="110" t="str">
        <f>'17-18 Revenue per MEM Table 2'!A81</f>
        <v>Las Vegas City</v>
      </c>
      <c r="B81" s="110">
        <f>'17-18 Revenue per MEM Table 2'!F81</f>
        <v>7022.9265633322821</v>
      </c>
      <c r="C81" s="444">
        <f>'17-18 Revenue per MEM Table 2'!E81</f>
        <v>1584.5</v>
      </c>
    </row>
    <row r="82" spans="1:3">
      <c r="A82" s="110" t="str">
        <f>'17-18 Revenue per MEM Table 2'!A82</f>
        <v>Logan</v>
      </c>
      <c r="B82" s="110">
        <f>'17-18 Revenue per MEM Table 2'!F82</f>
        <v>7609.6183837753515</v>
      </c>
      <c r="C82" s="444">
        <f>'17-18 Revenue per MEM Table 2'!E82</f>
        <v>320.5</v>
      </c>
    </row>
    <row r="83" spans="1:3">
      <c r="A83" s="110" t="str">
        <f>'17-18 Revenue per MEM Table 2'!A83</f>
        <v>Lordsburg</v>
      </c>
      <c r="B83" s="110">
        <f>'17-18 Revenue per MEM Table 2'!F83</f>
        <v>7476.1847358510067</v>
      </c>
      <c r="C83" s="444">
        <f>'17-18 Revenue per MEM Table 2'!E83</f>
        <v>483.25</v>
      </c>
    </row>
    <row r="84" spans="1:3">
      <c r="A84" s="110" t="str">
        <f>'17-18 Revenue per MEM Table 2'!A84</f>
        <v>Los Alamos</v>
      </c>
      <c r="B84" s="110">
        <f>'17-18 Revenue per MEM Table 2'!F84</f>
        <v>8719.9584295097702</v>
      </c>
      <c r="C84" s="444">
        <f>'17-18 Revenue per MEM Table 2'!E84</f>
        <v>3646.25</v>
      </c>
    </row>
    <row r="85" spans="1:3">
      <c r="A85" s="110" t="str">
        <f>'17-18 Revenue per MEM Table 2'!A85</f>
        <v>Los Lunas</v>
      </c>
      <c r="B85" s="110">
        <f>'17-18 Revenue per MEM Table 2'!F85</f>
        <v>6412.1548173644533</v>
      </c>
      <c r="C85" s="444">
        <f>'17-18 Revenue per MEM Table 2'!E85</f>
        <v>8258.25</v>
      </c>
    </row>
    <row r="86" spans="1:3">
      <c r="A86" s="110" t="str">
        <f>'17-18 Revenue per MEM Table 2'!A86</f>
        <v>Loving</v>
      </c>
      <c r="B86" s="110">
        <f>'17-18 Revenue per MEM Table 2'!F86</f>
        <v>7155.0891709329571</v>
      </c>
      <c r="C86" s="444">
        <f>'17-18 Revenue per MEM Table 2'!E86</f>
        <v>533.25</v>
      </c>
    </row>
    <row r="87" spans="1:3">
      <c r="A87" s="110" t="str">
        <f>'17-18 Revenue per MEM Table 2'!A87</f>
        <v>Lovington</v>
      </c>
      <c r="B87" s="110">
        <f>'17-18 Revenue per MEM Table 2'!F87</f>
        <v>6448.5330871794877</v>
      </c>
      <c r="C87" s="444">
        <f>'17-18 Revenue per MEM Table 2'!E87</f>
        <v>3597.75</v>
      </c>
    </row>
    <row r="88" spans="1:3">
      <c r="A88" s="110" t="str">
        <f>'17-18 Revenue per MEM Table 2'!A88</f>
        <v>Magdalena</v>
      </c>
      <c r="B88" s="110">
        <f>'17-18 Revenue per MEM Table 2'!F88</f>
        <v>7042.0657434250779</v>
      </c>
      <c r="C88" s="444">
        <f>'17-18 Revenue per MEM Table 2'!E88</f>
        <v>327</v>
      </c>
    </row>
    <row r="89" spans="1:3">
      <c r="A89" s="110" t="str">
        <f>'17-18 Revenue per MEM Table 2'!A89</f>
        <v xml:space="preserve">MASTERS Program </v>
      </c>
      <c r="B89" s="110">
        <f>'17-18 Revenue per MEM Table 2'!F89</f>
        <v>5927.0819313725497</v>
      </c>
      <c r="C89" s="444">
        <f>'17-18 Revenue per MEM Table 2'!E89</f>
        <v>204</v>
      </c>
    </row>
    <row r="90" spans="1:3">
      <c r="A90" s="110" t="str">
        <f>'17-18 Revenue per MEM Table 2'!A90</f>
        <v>Maxwell</v>
      </c>
      <c r="B90" s="110">
        <f>'17-18 Revenue per MEM Table 2'!F90</f>
        <v>10998.110866666668</v>
      </c>
      <c r="C90" s="444">
        <f>'17-18 Revenue per MEM Table 2'!E90</f>
        <v>115.5</v>
      </c>
    </row>
    <row r="91" spans="1:3">
      <c r="A91" s="110" t="str">
        <f>'17-18 Revenue per MEM Table 2'!A91</f>
        <v xml:space="preserve">McCurdy Charter School </v>
      </c>
      <c r="B91" s="110">
        <f>'17-18 Revenue per MEM Table 2'!F91</f>
        <v>5041.4712299526063</v>
      </c>
      <c r="C91" s="444">
        <f>'17-18 Revenue per MEM Table 2'!E91</f>
        <v>527.5</v>
      </c>
    </row>
    <row r="92" spans="1:3">
      <c r="A92" s="110" t="str">
        <f>'17-18 Revenue per MEM Table 2'!A92</f>
        <v xml:space="preserve">Media Arts Collaborative Charter School </v>
      </c>
      <c r="B92" s="110">
        <f>'17-18 Revenue per MEM Table 2'!F92</f>
        <v>5503.4779193415634</v>
      </c>
      <c r="C92" s="444">
        <f>'17-18 Revenue per MEM Table 2'!E92</f>
        <v>243</v>
      </c>
    </row>
    <row r="93" spans="1:3">
      <c r="A93" s="110" t="str">
        <f>'17-18 Revenue per MEM Table 2'!A93</f>
        <v>Melrose</v>
      </c>
      <c r="B93" s="110">
        <f>'17-18 Revenue per MEM Table 2'!F93</f>
        <v>7380.9284972716478</v>
      </c>
      <c r="C93" s="444">
        <f>'17-18 Revenue per MEM Table 2'!E93</f>
        <v>210.75</v>
      </c>
    </row>
    <row r="94" spans="1:3">
      <c r="A94" s="110" t="str">
        <f>'17-18 Revenue per MEM Table 2'!A94</f>
        <v>Mesa Vista</v>
      </c>
      <c r="B94" s="110">
        <f>'17-18 Revenue per MEM Table 2'!F94</f>
        <v>8453.0627167346938</v>
      </c>
      <c r="C94" s="444">
        <f>'17-18 Revenue per MEM Table 2'!E94</f>
        <v>245</v>
      </c>
    </row>
    <row r="95" spans="1:3">
      <c r="A95" s="110" t="str">
        <f>'17-18 Revenue per MEM Table 2'!A95</f>
        <v>Mission Achievement and Success</v>
      </c>
      <c r="B95" s="110">
        <f>'17-18 Revenue per MEM Table 2'!F95</f>
        <v>5011.4598171278003</v>
      </c>
      <c r="C95" s="444">
        <f>'17-18 Revenue per MEM Table 2'!E95</f>
        <v>759</v>
      </c>
    </row>
    <row r="96" spans="1:3">
      <c r="A96" s="110" t="str">
        <f>'17-18 Revenue per MEM Table 2'!A96</f>
        <v>Monte Del Sol Charter School</v>
      </c>
      <c r="B96" s="110">
        <f>'17-18 Revenue per MEM Table 2'!F96</f>
        <v>7236.1819283236973</v>
      </c>
      <c r="C96" s="444">
        <f>'17-18 Revenue per MEM Table 2'!E96</f>
        <v>346</v>
      </c>
    </row>
    <row r="97" spans="1:3">
      <c r="A97" s="110" t="str">
        <f>'17-18 Revenue per MEM Table 2'!A97</f>
        <v>Montessori Elementary School</v>
      </c>
      <c r="B97" s="110">
        <f>'17-18 Revenue per MEM Table 2'!F97</f>
        <v>5652.517563852557</v>
      </c>
      <c r="C97" s="444">
        <f>'17-18 Revenue per MEM Table 2'!E97</f>
        <v>420.5</v>
      </c>
    </row>
    <row r="98" spans="1:3">
      <c r="A98" s="110" t="str">
        <f>'17-18 Revenue per MEM Table 2'!A98</f>
        <v>Mora</v>
      </c>
      <c r="B98" s="110">
        <f>'17-18 Revenue per MEM Table 2'!F98</f>
        <v>7825.9341226666647</v>
      </c>
      <c r="C98" s="444">
        <f>'17-18 Revenue per MEM Table 2'!E98</f>
        <v>412.5</v>
      </c>
    </row>
    <row r="99" spans="1:3">
      <c r="A99" s="110" t="str">
        <f>'17-18 Revenue per MEM Table 2'!A99</f>
        <v>Moriarty</v>
      </c>
      <c r="B99" s="110">
        <f>'17-18 Revenue per MEM Table 2'!F99</f>
        <v>6407.937612585717</v>
      </c>
      <c r="C99" s="444">
        <f>'17-18 Revenue per MEM Table 2'!E99</f>
        <v>2479</v>
      </c>
    </row>
    <row r="100" spans="1:3">
      <c r="A100" s="110" t="str">
        <f>'17-18 Revenue per MEM Table 2'!A100</f>
        <v>Mosquero</v>
      </c>
      <c r="B100" s="110">
        <f>'17-18 Revenue per MEM Table 2'!F100</f>
        <v>20191.243372727269</v>
      </c>
      <c r="C100" s="444">
        <f>'17-18 Revenue per MEM Table 2'!E100</f>
        <v>44</v>
      </c>
    </row>
    <row r="101" spans="1:3">
      <c r="A101" s="110" t="str">
        <f>'17-18 Revenue per MEM Table 2'!A101</f>
        <v>Mountainair</v>
      </c>
      <c r="B101" s="110">
        <f>'17-18 Revenue per MEM Table 2'!F101</f>
        <v>7430.9082270270237</v>
      </c>
      <c r="C101" s="444">
        <f>'17-18 Revenue per MEM Table 2'!E101</f>
        <v>222</v>
      </c>
    </row>
    <row r="102" spans="1:3">
      <c r="A102" s="110" t="str">
        <f>'17-18 Revenue per MEM Table 2'!A102</f>
        <v>New America School</v>
      </c>
      <c r="B102" s="110">
        <f>'17-18 Revenue per MEM Table 2'!F102</f>
        <v>5293.8192824324296</v>
      </c>
      <c r="C102" s="444">
        <f>'17-18 Revenue per MEM Table 2'!E102</f>
        <v>296</v>
      </c>
    </row>
    <row r="103" spans="1:3">
      <c r="A103" s="110" t="str">
        <f>'17-18 Revenue per MEM Table 2'!A103</f>
        <v>New America School - Las Cruces</v>
      </c>
      <c r="B103" s="110">
        <f>'17-18 Revenue per MEM Table 2'!F103</f>
        <v>6105.3787848906559</v>
      </c>
      <c r="C103" s="444">
        <f>'17-18 Revenue per MEM Table 2'!E103</f>
        <v>251.5</v>
      </c>
    </row>
    <row r="104" spans="1:3">
      <c r="A104" s="110" t="str">
        <f>'17-18 Revenue per MEM Table 2'!A104</f>
        <v xml:space="preserve">New Mexico Connections Academy </v>
      </c>
      <c r="B104" s="110">
        <f>'17-18 Revenue per MEM Table 2'!F104</f>
        <v>5378.7606414835154</v>
      </c>
      <c r="C104" s="444">
        <f>'17-18 Revenue per MEM Table 2'!E104</f>
        <v>1456</v>
      </c>
    </row>
    <row r="105" spans="1:3">
      <c r="A105" s="110" t="str">
        <f>'17-18 Revenue per MEM Table 2'!A105</f>
        <v xml:space="preserve">New Mexico School for the Arts </v>
      </c>
      <c r="B105" s="110">
        <f>'17-18 Revenue per MEM Table 2'!F105</f>
        <v>7139.7413235697941</v>
      </c>
      <c r="C105" s="444">
        <f>'17-18 Revenue per MEM Table 2'!E105</f>
        <v>218.5</v>
      </c>
    </row>
    <row r="106" spans="1:3">
      <c r="A106" s="110" t="str">
        <f>'17-18 Revenue per MEM Table 2'!A106</f>
        <v xml:space="preserve">North Valley Academy </v>
      </c>
      <c r="B106" s="110">
        <f>'17-18 Revenue per MEM Table 2'!F106</f>
        <v>5825.931035268346</v>
      </c>
      <c r="C106" s="444">
        <f>'17-18 Revenue per MEM Table 2'!E106</f>
        <v>456.5</v>
      </c>
    </row>
    <row r="107" spans="1:3">
      <c r="A107" s="110" t="str">
        <f>'17-18 Revenue per MEM Table 2'!A107</f>
        <v>Pecos</v>
      </c>
      <c r="B107" s="110">
        <f>'17-18 Revenue per MEM Table 2'!F107</f>
        <v>6950.2166942509448</v>
      </c>
      <c r="C107" s="444">
        <f>'17-18 Revenue per MEM Table 2'!E107</f>
        <v>595.75</v>
      </c>
    </row>
    <row r="108" spans="1:3">
      <c r="A108" s="110" t="str">
        <f>'17-18 Revenue per MEM Table 2'!A108</f>
        <v>Penasco</v>
      </c>
      <c r="B108" s="110">
        <f>'17-18 Revenue per MEM Table 2'!F108</f>
        <v>6868.3615961165042</v>
      </c>
      <c r="C108" s="444">
        <f>'17-18 Revenue per MEM Table 2'!E108</f>
        <v>334.75</v>
      </c>
    </row>
    <row r="109" spans="1:3">
      <c r="A109" s="110" t="str">
        <f>'17-18 Revenue per MEM Table 2'!A109</f>
        <v>Pojoaque Valley</v>
      </c>
      <c r="B109" s="110">
        <f>'17-18 Revenue per MEM Table 2'!F109</f>
        <v>6405.6095663966553</v>
      </c>
      <c r="C109" s="444">
        <f>'17-18 Revenue per MEM Table 2'!E109</f>
        <v>1913.5</v>
      </c>
    </row>
    <row r="110" spans="1:3">
      <c r="A110" s="110" t="str">
        <f>'17-18 Revenue per MEM Table 2'!A110</f>
        <v>Portales</v>
      </c>
      <c r="B110" s="110">
        <f>'17-18 Revenue per MEM Table 2'!F110</f>
        <v>6175.1953582879814</v>
      </c>
      <c r="C110" s="444">
        <f>'17-18 Revenue per MEM Table 2'!E110</f>
        <v>2710.25</v>
      </c>
    </row>
    <row r="111" spans="1:3">
      <c r="A111" s="110" t="str">
        <f>'17-18 Revenue per MEM Table 2'!A111</f>
        <v>Quemado</v>
      </c>
      <c r="B111" s="110">
        <f>'17-18 Revenue per MEM Table 2'!F111</f>
        <v>13854.97616581818</v>
      </c>
      <c r="C111" s="444">
        <f>'17-18 Revenue per MEM Table 2'!E111</f>
        <v>137.5</v>
      </c>
    </row>
    <row r="112" spans="1:3">
      <c r="A112" s="110" t="str">
        <f>'17-18 Revenue per MEM Table 2'!A112</f>
        <v>Questa</v>
      </c>
      <c r="B112" s="110">
        <f>'17-18 Revenue per MEM Table 2'!F112</f>
        <v>8894.432568275859</v>
      </c>
      <c r="C112" s="444">
        <f>'17-18 Revenue per MEM Table 2'!E112</f>
        <v>362.5</v>
      </c>
    </row>
    <row r="113" spans="1:3">
      <c r="A113" s="110" t="str">
        <f>'17-18 Revenue per MEM Table 2'!A113</f>
        <v>Raton</v>
      </c>
      <c r="B113" s="110">
        <f>'17-18 Revenue per MEM Table 2'!F113</f>
        <v>6741.1022016520119</v>
      </c>
      <c r="C113" s="444">
        <f>'17-18 Revenue per MEM Table 2'!E113</f>
        <v>938.25</v>
      </c>
    </row>
    <row r="114" spans="1:3">
      <c r="A114" s="110" t="str">
        <f>'17-18 Revenue per MEM Table 2'!A114</f>
        <v xml:space="preserve">Red River Valley Charter School </v>
      </c>
      <c r="B114" s="110">
        <f>'17-18 Revenue per MEM Table 2'!F114</f>
        <v>5736.1481934640515</v>
      </c>
      <c r="C114" s="444">
        <f>'17-18 Revenue per MEM Table 2'!E114</f>
        <v>76.5</v>
      </c>
    </row>
    <row r="115" spans="1:3">
      <c r="A115" s="110" t="str">
        <f>'17-18 Revenue per MEM Table 2'!A115</f>
        <v>Reserve</v>
      </c>
      <c r="B115" s="110">
        <f>'17-18 Revenue per MEM Table 2'!F115</f>
        <v>11110.275995411088</v>
      </c>
      <c r="C115" s="444">
        <f>'17-18 Revenue per MEM Table 2'!E115</f>
        <v>130.75</v>
      </c>
    </row>
    <row r="116" spans="1:3">
      <c r="A116" s="110" t="str">
        <f>'17-18 Revenue per MEM Table 2'!A116</f>
        <v>Rio Rancho</v>
      </c>
      <c r="B116" s="110">
        <f>'17-18 Revenue per MEM Table 2'!F116</f>
        <v>6185.5965936467146</v>
      </c>
      <c r="C116" s="444">
        <f>'17-18 Revenue per MEM Table 2'!E116</f>
        <v>16928.25</v>
      </c>
    </row>
    <row r="117" spans="1:3">
      <c r="A117" s="110" t="str">
        <f>'17-18 Revenue per MEM Table 2'!A117</f>
        <v xml:space="preserve">Roots and Wings Community School </v>
      </c>
      <c r="B117" s="110">
        <f>'17-18 Revenue per MEM Table 2'!F117</f>
        <v>5728.4781999999996</v>
      </c>
      <c r="C117" s="444">
        <f>'17-18 Revenue per MEM Table 2'!E117</f>
        <v>50</v>
      </c>
    </row>
    <row r="118" spans="1:3">
      <c r="A118" s="110" t="str">
        <f>'17-18 Revenue per MEM Table 2'!A118</f>
        <v xml:space="preserve">Roswell </v>
      </c>
      <c r="B118" s="110">
        <f>'17-18 Revenue per MEM Table 2'!F118</f>
        <v>6122.6544314347229</v>
      </c>
      <c r="C118" s="444">
        <f>'17-18 Revenue per MEM Table 2'!E118</f>
        <v>10218</v>
      </c>
    </row>
    <row r="119" spans="1:3">
      <c r="A119" s="110" t="str">
        <f>'17-18 Revenue per MEM Table 2'!A119</f>
        <v>Roy</v>
      </c>
      <c r="B119" s="110">
        <f>'17-18 Revenue per MEM Table 2'!F119</f>
        <v>16026.831810752681</v>
      </c>
      <c r="C119" s="444">
        <f>'17-18 Revenue per MEM Table 2'!E119</f>
        <v>46.5</v>
      </c>
    </row>
    <row r="120" spans="1:3">
      <c r="A120" s="110" t="str">
        <f>'17-18 Revenue per MEM Table 2'!A120</f>
        <v>Ruidoso</v>
      </c>
      <c r="B120" s="110">
        <f>'17-18 Revenue per MEM Table 2'!F120</f>
        <v>6745.194366026134</v>
      </c>
      <c r="C120" s="444">
        <f>'17-18 Revenue per MEM Table 2'!E120</f>
        <v>1951.5</v>
      </c>
    </row>
    <row r="121" spans="1:3">
      <c r="A121" s="110" t="str">
        <f>'17-18 Revenue per MEM Table 2'!A121</f>
        <v>San Jon</v>
      </c>
      <c r="B121" s="110">
        <f>'17-18 Revenue per MEM Table 2'!F121</f>
        <v>8920.507023172906</v>
      </c>
      <c r="C121" s="444">
        <f>'17-18 Revenue per MEM Table 2'!E121</f>
        <v>140.25</v>
      </c>
    </row>
    <row r="122" spans="1:3">
      <c r="A122" s="110" t="str">
        <f>'17-18 Revenue per MEM Table 2'!A122</f>
        <v xml:space="preserve">Sandoval Academy (SABE) </v>
      </c>
      <c r="B122" s="110">
        <f>'17-18 Revenue per MEM Table 2'!F122</f>
        <v>6272.3188449999998</v>
      </c>
      <c r="C122" s="444">
        <f>'17-18 Revenue per MEM Table 2'!E122</f>
        <v>80</v>
      </c>
    </row>
    <row r="123" spans="1:3">
      <c r="A123" s="110" t="str">
        <f>'17-18 Revenue per MEM Table 2'!A123</f>
        <v xml:space="preserve">Santa Fe </v>
      </c>
      <c r="B123" s="110">
        <f>'17-18 Revenue per MEM Table 2'!F123</f>
        <v>7174.751133861454</v>
      </c>
      <c r="C123" s="444">
        <f>'17-18 Revenue per MEM Table 2'!E123</f>
        <v>13096.75</v>
      </c>
    </row>
    <row r="124" spans="1:3">
      <c r="A124" s="110" t="str">
        <f>'17-18 Revenue per MEM Table 2'!A124</f>
        <v>Santa Rosa</v>
      </c>
      <c r="B124" s="110">
        <f>'17-18 Revenue per MEM Table 2'!F124</f>
        <v>6739.8029818181794</v>
      </c>
      <c r="C124" s="444">
        <f>'17-18 Revenue per MEM Table 2'!E124</f>
        <v>638</v>
      </c>
    </row>
    <row r="125" spans="1:3">
      <c r="A125" s="110" t="str">
        <f>'17-18 Revenue per MEM Table 2'!A125</f>
        <v xml:space="preserve">School of Dreams Academy </v>
      </c>
      <c r="B125" s="110">
        <f>'17-18 Revenue per MEM Table 2'!F125</f>
        <v>5232.2392887088599</v>
      </c>
      <c r="C125" s="444">
        <f>'17-18 Revenue per MEM Table 2'!E125</f>
        <v>493.75</v>
      </c>
    </row>
    <row r="126" spans="1:3">
      <c r="A126" s="110" t="str">
        <f>'17-18 Revenue per MEM Table 2'!A126</f>
        <v>Silver City</v>
      </c>
      <c r="B126" s="110">
        <f>'17-18 Revenue per MEM Table 2'!F126</f>
        <v>6814.2164158583792</v>
      </c>
      <c r="C126" s="444">
        <f>'17-18 Revenue per MEM Table 2'!E126</f>
        <v>2711.5</v>
      </c>
    </row>
    <row r="127" spans="1:3">
      <c r="A127" s="110" t="str">
        <f>'17-18 Revenue per MEM Table 2'!A127</f>
        <v xml:space="preserve">Six Directions Indigenous </v>
      </c>
      <c r="B127" s="110">
        <f>'17-18 Revenue per MEM Table 2'!F127</f>
        <v>4440.2199119999977</v>
      </c>
      <c r="C127" s="444">
        <f>'17-18 Revenue per MEM Table 2'!E127</f>
        <v>50</v>
      </c>
    </row>
    <row r="128" spans="1:3">
      <c r="A128" s="110" t="str">
        <f>'17-18 Revenue per MEM Table 2'!A128</f>
        <v xml:space="preserve">Socorro </v>
      </c>
      <c r="B128" s="110">
        <f>'17-18 Revenue per MEM Table 2'!F128</f>
        <v>5731.2631946894835</v>
      </c>
      <c r="C128" s="444">
        <f>'17-18 Revenue per MEM Table 2'!E128</f>
        <v>1694.75</v>
      </c>
    </row>
    <row r="129" spans="1:3">
      <c r="A129" s="110" t="str">
        <f>'17-18 Revenue per MEM Table 2'!A129</f>
        <v xml:space="preserve">South Valley Preparatory School </v>
      </c>
      <c r="B129" s="110">
        <f>'17-18 Revenue per MEM Table 2'!F129</f>
        <v>4865.5255225806441</v>
      </c>
      <c r="C129" s="444">
        <f>'17-18 Revenue per MEM Table 2'!E129</f>
        <v>155</v>
      </c>
    </row>
    <row r="130" spans="1:3">
      <c r="A130" s="110" t="str">
        <f>'17-18 Revenue per MEM Table 2'!A130</f>
        <v xml:space="preserve">Southwest Primary </v>
      </c>
      <c r="B130" s="110">
        <f>'17-18 Revenue per MEM Table 2'!F130</f>
        <v>5889.2405970588234</v>
      </c>
      <c r="C130" s="444">
        <f>'17-18 Revenue per MEM Table 2'!E130</f>
        <v>102</v>
      </c>
    </row>
    <row r="131" spans="1:3">
      <c r="A131" s="110" t="str">
        <f>'17-18 Revenue per MEM Table 2'!A131</f>
        <v xml:space="preserve">Southwest Secondary Learning Center </v>
      </c>
      <c r="B131" s="110">
        <f>'17-18 Revenue per MEM Table 2'!F131</f>
        <v>6483.5291489130441</v>
      </c>
      <c r="C131" s="444">
        <f>'17-18 Revenue per MEM Table 2'!E131</f>
        <v>276</v>
      </c>
    </row>
    <row r="132" spans="1:3">
      <c r="A132" s="110" t="str">
        <f>'17-18 Revenue per MEM Table 2'!A132</f>
        <v>Springer</v>
      </c>
      <c r="B132" s="110">
        <f>'17-18 Revenue per MEM Table 2'!F132</f>
        <v>8081.6215788359741</v>
      </c>
      <c r="C132" s="444">
        <f>'17-18 Revenue per MEM Table 2'!E132</f>
        <v>141.75</v>
      </c>
    </row>
    <row r="133" spans="1:3">
      <c r="A133" s="110" t="str">
        <f>'17-18 Revenue per MEM Table 2'!A133</f>
        <v xml:space="preserve">Student Athlete Headquarters (SAHQ) </v>
      </c>
      <c r="B133" s="110">
        <f>'17-18 Revenue per MEM Table 2'!F133</f>
        <v>10774.038148148149</v>
      </c>
      <c r="C133" s="444">
        <f>'17-18 Revenue per MEM Table 2'!E133</f>
        <v>81</v>
      </c>
    </row>
    <row r="134" spans="1:3">
      <c r="A134" s="110" t="str">
        <f>'17-18 Revenue per MEM Table 2'!A134</f>
        <v xml:space="preserve">SW Aeronautics, Mathematics and Science Academy </v>
      </c>
      <c r="B134" s="110">
        <f>'17-18 Revenue per MEM Table 2'!F134</f>
        <v>6253.8235075471703</v>
      </c>
      <c r="C134" s="444">
        <f>'17-18 Revenue per MEM Table 2'!E134</f>
        <v>265</v>
      </c>
    </row>
    <row r="135" spans="1:3">
      <c r="A135" s="110" t="str">
        <f>'17-18 Revenue per MEM Table 2'!A135</f>
        <v>Taos</v>
      </c>
      <c r="B135" s="110">
        <f>'17-18 Revenue per MEM Table 2'!F135</f>
        <v>7016.9954705840555</v>
      </c>
      <c r="C135" s="444">
        <f>'17-18 Revenue per MEM Table 2'!E135</f>
        <v>2816.5</v>
      </c>
    </row>
    <row r="136" spans="1:3">
      <c r="A136" s="110" t="str">
        <f>'17-18 Revenue per MEM Table 2'!A136</f>
        <v xml:space="preserve">Taos Academy </v>
      </c>
      <c r="B136" s="110">
        <f>'17-18 Revenue per MEM Table 2'!F136</f>
        <v>7183.5772709359589</v>
      </c>
      <c r="C136" s="444">
        <f>'17-18 Revenue per MEM Table 2'!E136</f>
        <v>203</v>
      </c>
    </row>
    <row r="137" spans="1:3">
      <c r="A137" s="110" t="str">
        <f>'17-18 Revenue per MEM Table 2'!A137</f>
        <v xml:space="preserve">Taos Integrated School of the Arts </v>
      </c>
      <c r="B137" s="110">
        <f>'17-18 Revenue per MEM Table 2'!F137</f>
        <v>6366.7461694444455</v>
      </c>
      <c r="C137" s="444">
        <f>'17-18 Revenue per MEM Table 2'!E137</f>
        <v>144</v>
      </c>
    </row>
    <row r="138" spans="1:3">
      <c r="A138" s="110" t="str">
        <f>'17-18 Revenue per MEM Table 2'!A138</f>
        <v xml:space="preserve">Taos International School </v>
      </c>
      <c r="B138" s="110">
        <f>'17-18 Revenue per MEM Table 2'!F138</f>
        <v>6183.4665649230765</v>
      </c>
      <c r="C138" s="444">
        <f>'17-18 Revenue per MEM Table 2'!E138</f>
        <v>162.5</v>
      </c>
    </row>
    <row r="139" spans="1:3">
      <c r="A139" s="110" t="str">
        <f>'17-18 Revenue per MEM Table 2'!A139</f>
        <v>Tatum</v>
      </c>
      <c r="B139" s="110">
        <f>'17-18 Revenue per MEM Table 2'!F139</f>
        <v>7969.6316153730213</v>
      </c>
      <c r="C139" s="444">
        <f>'17-18 Revenue per MEM Table 2'!E139</f>
        <v>331.75</v>
      </c>
    </row>
    <row r="140" spans="1:3">
      <c r="A140" s="110" t="str">
        <f>'17-18 Revenue per MEM Table 2'!A140</f>
        <v xml:space="preserve">Technology Leadership* </v>
      </c>
      <c r="B140" s="110">
        <f>'17-18 Revenue per MEM Table 2'!F140</f>
        <v>3748.7254008733603</v>
      </c>
      <c r="C140" s="444">
        <f>'17-18 Revenue per MEM Table 2'!E140</f>
        <v>114.5</v>
      </c>
    </row>
    <row r="141" spans="1:3">
      <c r="A141" s="110" t="str">
        <f>'17-18 Revenue per MEM Table 2'!A141</f>
        <v>Texico</v>
      </c>
      <c r="B141" s="110">
        <f>'17-18 Revenue per MEM Table 2'!F141</f>
        <v>7156.4242018018022</v>
      </c>
      <c r="C141" s="444">
        <f>'17-18 Revenue per MEM Table 2'!E141</f>
        <v>555</v>
      </c>
    </row>
    <row r="142" spans="1:3">
      <c r="A142" s="110" t="str">
        <f>'17-18 Revenue per MEM Table 2'!A142</f>
        <v xml:space="preserve">The Great Academy </v>
      </c>
      <c r="B142" s="110">
        <f>'17-18 Revenue per MEM Table 2'!F142</f>
        <v>5204.3539718654429</v>
      </c>
      <c r="C142" s="444">
        <f>'17-18 Revenue per MEM Table 2'!E142</f>
        <v>163.5</v>
      </c>
    </row>
    <row r="143" spans="1:3">
      <c r="A143" s="110" t="str">
        <f>'17-18 Revenue per MEM Table 2'!A143</f>
        <v xml:space="preserve">Tierra Adentro </v>
      </c>
      <c r="B143" s="110">
        <f>'17-18 Revenue per MEM Table 2'!F143</f>
        <v>5561.2339132275119</v>
      </c>
      <c r="C143" s="444">
        <f>'17-18 Revenue per MEM Table 2'!E143</f>
        <v>283.5</v>
      </c>
    </row>
    <row r="144" spans="1:3">
      <c r="A144" s="110" t="str">
        <f>'17-18 Revenue per MEM Table 2'!A144</f>
        <v>Tierra Encantada Charter School</v>
      </c>
      <c r="B144" s="110">
        <f>'17-18 Revenue per MEM Table 2'!F144</f>
        <v>6100.8011307420475</v>
      </c>
      <c r="C144" s="444">
        <f>'17-18 Revenue per MEM Table 2'!E144</f>
        <v>283</v>
      </c>
    </row>
    <row r="145" spans="1:4">
      <c r="A145" s="110" t="str">
        <f>'17-18 Revenue per MEM Table 2'!A145</f>
        <v>Truth or Consequences</v>
      </c>
      <c r="B145" s="110">
        <f>'17-18 Revenue per MEM Table 2'!F145</f>
        <v>6614.8266262897805</v>
      </c>
      <c r="C145" s="444">
        <f>'17-18 Revenue per MEM Table 2'!E145</f>
        <v>1264.75</v>
      </c>
    </row>
    <row r="146" spans="1:4">
      <c r="A146" s="110" t="str">
        <f>'17-18 Revenue per MEM Table 2'!A146</f>
        <v>Tucumcari</v>
      </c>
      <c r="B146" s="110">
        <f>'17-18 Revenue per MEM Table 2'!F146</f>
        <v>6627.6723877518971</v>
      </c>
      <c r="C146" s="444">
        <f>'17-18 Revenue per MEM Table 2'!E146</f>
        <v>955.25</v>
      </c>
    </row>
    <row r="147" spans="1:4">
      <c r="A147" s="110" t="str">
        <f>'17-18 Revenue per MEM Table 2'!A147</f>
        <v>Tularosa</v>
      </c>
      <c r="B147" s="110">
        <f>'17-18 Revenue per MEM Table 2'!F147</f>
        <v>6646.7176104644332</v>
      </c>
      <c r="C147" s="444">
        <f>'17-18 Revenue per MEM Table 2'!E147</f>
        <v>850.5</v>
      </c>
    </row>
    <row r="148" spans="1:4">
      <c r="A148" s="110" t="str">
        <f>'17-18 Revenue per MEM Table 2'!A148</f>
        <v xml:space="preserve">Turquoise Trail Elementary </v>
      </c>
      <c r="B148" s="110">
        <f>'17-18 Revenue per MEM Table 2'!F148</f>
        <v>6792.1363490280783</v>
      </c>
      <c r="C148" s="444">
        <f>'17-18 Revenue per MEM Table 2'!E148</f>
        <v>463</v>
      </c>
    </row>
    <row r="149" spans="1:4">
      <c r="A149" s="110" t="str">
        <f>'17-18 Revenue per MEM Table 2'!A149</f>
        <v>Vaughn</v>
      </c>
      <c r="B149" s="110">
        <f>'17-18 Revenue per MEM Table 2'!F149</f>
        <v>13567.177448421051</v>
      </c>
      <c r="C149" s="444">
        <f>'17-18 Revenue per MEM Table 2'!E149</f>
        <v>71.25</v>
      </c>
    </row>
    <row r="150" spans="1:4">
      <c r="A150" s="110" t="str">
        <f>'17-18 Revenue per MEM Table 2'!A150</f>
        <v>Wagon Mound</v>
      </c>
      <c r="B150" s="110">
        <f>'17-18 Revenue per MEM Table 2'!F150</f>
        <v>20141.532806779658</v>
      </c>
      <c r="C150" s="444">
        <f>'17-18 Revenue per MEM Table 2'!E150</f>
        <v>59</v>
      </c>
    </row>
    <row r="151" spans="1:4">
      <c r="A151" s="110" t="str">
        <f>'17-18 Revenue per MEM Table 2'!A151</f>
        <v xml:space="preserve">Walatowa Charter High School </v>
      </c>
      <c r="B151" s="110">
        <f>'17-18 Revenue per MEM Table 2'!F151</f>
        <v>6452.6851238938043</v>
      </c>
      <c r="C151" s="444">
        <f>'17-18 Revenue per MEM Table 2'!E151</f>
        <v>56.5</v>
      </c>
    </row>
    <row r="152" spans="1:4">
      <c r="A152" s="110" t="str">
        <f>'17-18 Revenue per MEM Table 2'!A152</f>
        <v xml:space="preserve">West Las Vegas </v>
      </c>
      <c r="B152" s="110">
        <f>'17-18 Revenue per MEM Table 2'!F152</f>
        <v>6535.9351448369562</v>
      </c>
      <c r="C152" s="444">
        <f>'17-18 Revenue per MEM Table 2'!E152</f>
        <v>1472</v>
      </c>
    </row>
    <row r="153" spans="1:4">
      <c r="A153" s="110" t="str">
        <f>'17-18 Revenue per MEM Table 2'!A153</f>
        <v>Zuni</v>
      </c>
      <c r="B153" s="130">
        <f>'17-18 Revenue per MEM Table 2'!F153</f>
        <v>6446.266402336536</v>
      </c>
      <c r="C153" s="445">
        <f>'17-18 Revenue per MEM Table 2'!E153</f>
        <v>1326.75</v>
      </c>
    </row>
    <row r="154" spans="1:4">
      <c r="B154" s="110">
        <f>SUM(B9:B153)</f>
        <v>1086838.1448351424</v>
      </c>
      <c r="C154" s="444">
        <f>SUM(C9:C153)</f>
        <v>329039.25</v>
      </c>
    </row>
    <row r="155" spans="1:4">
      <c r="C155" s="444"/>
    </row>
    <row r="156" spans="1:4">
      <c r="C156" s="444">
        <f>C154*D156</f>
        <v>16451.962500000001</v>
      </c>
      <c r="D156" s="446">
        <v>0.05</v>
      </c>
    </row>
    <row r="157" spans="1:4">
      <c r="C157" s="444"/>
    </row>
    <row r="158" spans="1:4">
      <c r="C158" s="444"/>
    </row>
    <row r="159" spans="1:4">
      <c r="C159" s="444"/>
    </row>
    <row r="160" spans="1:4">
      <c r="C160" s="444"/>
    </row>
    <row r="161" spans="3:3">
      <c r="C161" s="444"/>
    </row>
    <row r="162" spans="3:3">
      <c r="C162" s="444"/>
    </row>
    <row r="163" spans="3:3">
      <c r="C163" s="44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  <pageSetUpPr fitToPage="1"/>
  </sheetPr>
  <dimension ref="A1:AA232"/>
  <sheetViews>
    <sheetView zoomScaleNormal="100" workbookViewId="0">
      <pane ySplit="1" topLeftCell="A2" activePane="bottomLeft" state="frozen"/>
      <selection pane="bottomLeft" activeCell="C30" sqref="C30:F30"/>
    </sheetView>
  </sheetViews>
  <sheetFormatPr defaultColWidth="9.33203125" defaultRowHeight="10"/>
  <cols>
    <col min="1" max="1" width="38.88671875" style="617" customWidth="1"/>
    <col min="2" max="2" width="9.88671875" style="618" customWidth="1"/>
    <col min="3" max="3" width="38.33203125" style="619" customWidth="1"/>
    <col min="4" max="4" width="10.88671875" style="620" customWidth="1"/>
    <col min="5" max="5" width="10" style="621" customWidth="1"/>
    <col min="6" max="6" width="14.109375" style="621" customWidth="1"/>
    <col min="7" max="16384" width="9.33203125" style="589"/>
  </cols>
  <sheetData>
    <row r="1" spans="1:27" s="584" customFormat="1" ht="20.5" thickBot="1">
      <c r="A1" s="581" t="s">
        <v>868</v>
      </c>
      <c r="B1" s="582" t="s">
        <v>1355</v>
      </c>
      <c r="C1" s="581" t="s">
        <v>868</v>
      </c>
      <c r="D1" s="582" t="s">
        <v>1356</v>
      </c>
      <c r="E1" s="583" t="s">
        <v>1357</v>
      </c>
      <c r="F1" s="583" t="s">
        <v>1358</v>
      </c>
    </row>
    <row r="2" spans="1:27" ht="10.5" thickTop="1">
      <c r="A2" s="585" t="s">
        <v>1359</v>
      </c>
      <c r="B2" s="586">
        <v>1.042</v>
      </c>
      <c r="C2" s="587" t="s">
        <v>1359</v>
      </c>
      <c r="D2" s="588">
        <v>1.044</v>
      </c>
      <c r="E2" s="588">
        <v>1.034</v>
      </c>
      <c r="F2" s="588">
        <f>(D2*0.75)+(E2*0.25)</f>
        <v>1.0415000000000001</v>
      </c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</row>
    <row r="3" spans="1:27">
      <c r="A3" s="591" t="s">
        <v>1360</v>
      </c>
      <c r="B3" s="592">
        <v>1.0680000000000001</v>
      </c>
      <c r="C3" s="593" t="s">
        <v>1360</v>
      </c>
      <c r="D3" s="594">
        <v>1.0780000000000001</v>
      </c>
      <c r="E3" s="594">
        <v>1.0760000000000001</v>
      </c>
      <c r="F3" s="594">
        <f t="shared" ref="F3:F66" si="0">(D3*0.75)+(E3*0.25)</f>
        <v>1.0775000000000001</v>
      </c>
      <c r="O3" s="713"/>
      <c r="P3" s="713"/>
      <c r="Q3" s="713"/>
      <c r="R3" s="713"/>
      <c r="S3" s="590"/>
      <c r="T3" s="590"/>
      <c r="U3" s="590"/>
      <c r="V3" s="590"/>
      <c r="W3" s="590"/>
      <c r="X3" s="590"/>
      <c r="Y3" s="590"/>
      <c r="Z3" s="590"/>
      <c r="AA3" s="590"/>
    </row>
    <row r="4" spans="1:27">
      <c r="A4" s="585" t="s">
        <v>1361</v>
      </c>
      <c r="B4" s="595">
        <v>1.0680000000000001</v>
      </c>
      <c r="C4" s="629" t="s">
        <v>1361</v>
      </c>
      <c r="D4" s="594">
        <v>1.004</v>
      </c>
      <c r="E4" s="594">
        <v>1</v>
      </c>
      <c r="F4" s="594">
        <f t="shared" si="0"/>
        <v>1.0030000000000001</v>
      </c>
      <c r="O4" s="590"/>
      <c r="P4" s="590"/>
      <c r="Q4" s="590"/>
      <c r="R4" s="590"/>
      <c r="S4" s="590"/>
      <c r="T4" s="590"/>
      <c r="U4" s="590"/>
      <c r="V4" s="590"/>
      <c r="W4" s="590"/>
      <c r="X4" s="590"/>
      <c r="Y4" s="590"/>
      <c r="Z4" s="590"/>
      <c r="AA4" s="590"/>
    </row>
    <row r="5" spans="1:27">
      <c r="A5" s="591" t="s">
        <v>899</v>
      </c>
      <c r="B5" s="592">
        <v>1.129</v>
      </c>
      <c r="C5" s="593" t="s">
        <v>899</v>
      </c>
      <c r="D5" s="594">
        <v>1.151</v>
      </c>
      <c r="E5" s="594">
        <v>1.1279999999999999</v>
      </c>
      <c r="F5" s="594">
        <f t="shared" si="0"/>
        <v>1.1452500000000001</v>
      </c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</row>
    <row r="6" spans="1:27">
      <c r="A6" s="591" t="s">
        <v>1362</v>
      </c>
      <c r="B6" s="592">
        <v>1.016</v>
      </c>
      <c r="C6" s="593" t="s">
        <v>1362</v>
      </c>
      <c r="D6" s="594">
        <v>1.044</v>
      </c>
      <c r="E6" s="594">
        <v>1.0269999999999999</v>
      </c>
      <c r="F6" s="594">
        <f t="shared" si="0"/>
        <v>1.03975</v>
      </c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</row>
    <row r="7" spans="1:27">
      <c r="A7" s="591" t="s">
        <v>1283</v>
      </c>
      <c r="B7" s="592">
        <v>1.073</v>
      </c>
      <c r="C7" s="593" t="s">
        <v>1283</v>
      </c>
      <c r="D7" s="594">
        <v>1.0629999999999999</v>
      </c>
      <c r="E7" s="594">
        <v>1.093</v>
      </c>
      <c r="F7" s="594">
        <f t="shared" si="0"/>
        <v>1.0705</v>
      </c>
      <c r="O7" s="590"/>
      <c r="P7" s="590"/>
      <c r="Q7" s="590"/>
      <c r="R7" s="590"/>
      <c r="S7" s="590"/>
      <c r="T7" s="590"/>
      <c r="U7" s="590"/>
      <c r="V7" s="590"/>
      <c r="W7" s="590"/>
      <c r="X7" s="590"/>
      <c r="Y7" s="590"/>
      <c r="Z7" s="590"/>
      <c r="AA7" s="590"/>
    </row>
    <row r="8" spans="1:27">
      <c r="A8" s="591" t="s">
        <v>1284</v>
      </c>
      <c r="B8" s="592">
        <v>1.0609999999999999</v>
      </c>
      <c r="C8" s="593" t="s">
        <v>1284</v>
      </c>
      <c r="D8" s="594">
        <v>1.1160000000000001</v>
      </c>
      <c r="E8" s="594">
        <v>1.093</v>
      </c>
      <c r="F8" s="594">
        <f t="shared" si="0"/>
        <v>1.1102500000000002</v>
      </c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0"/>
      <c r="AA8" s="590"/>
    </row>
    <row r="9" spans="1:27" ht="20">
      <c r="A9" s="591" t="s">
        <v>1285</v>
      </c>
      <c r="B9" s="592">
        <v>1.133</v>
      </c>
      <c r="C9" s="593" t="s">
        <v>1363</v>
      </c>
      <c r="D9" s="594">
        <v>1.1379999999999999</v>
      </c>
      <c r="E9" s="594">
        <v>1.135</v>
      </c>
      <c r="F9" s="594">
        <f t="shared" si="0"/>
        <v>1.1372499999999999</v>
      </c>
      <c r="O9" s="590"/>
      <c r="P9" s="590"/>
      <c r="Q9" s="590"/>
      <c r="R9" s="590"/>
      <c r="S9" s="590"/>
      <c r="T9" s="590"/>
      <c r="U9" s="590"/>
      <c r="V9" s="590"/>
      <c r="W9" s="590"/>
      <c r="X9" s="590"/>
      <c r="Y9" s="590"/>
      <c r="Z9" s="590"/>
      <c r="AA9" s="590"/>
    </row>
    <row r="10" spans="1:27">
      <c r="A10" s="591" t="s">
        <v>1287</v>
      </c>
      <c r="B10" s="592">
        <v>1.0640000000000001</v>
      </c>
      <c r="C10" s="593" t="s">
        <v>1287</v>
      </c>
      <c r="D10" s="594">
        <v>1.099</v>
      </c>
      <c r="E10" s="594">
        <v>1.073</v>
      </c>
      <c r="F10" s="594">
        <f t="shared" si="0"/>
        <v>1.0924999999999998</v>
      </c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0"/>
      <c r="AA10" s="590"/>
    </row>
    <row r="11" spans="1:27">
      <c r="A11" s="585" t="s">
        <v>1364</v>
      </c>
      <c r="B11" s="595">
        <v>1.091</v>
      </c>
      <c r="C11" s="596" t="s">
        <v>1364</v>
      </c>
      <c r="D11" s="594">
        <v>1.123</v>
      </c>
      <c r="E11" s="594">
        <v>1.107</v>
      </c>
      <c r="F11" s="594">
        <f t="shared" si="0"/>
        <v>1.119</v>
      </c>
      <c r="O11" s="590"/>
      <c r="P11" s="590"/>
      <c r="Q11" s="590"/>
      <c r="R11" s="590"/>
      <c r="S11" s="590"/>
      <c r="T11" s="590"/>
      <c r="U11" s="590"/>
      <c r="V11" s="590"/>
      <c r="W11" s="590"/>
      <c r="X11" s="590"/>
      <c r="Y11" s="590"/>
      <c r="Z11" s="590"/>
      <c r="AA11" s="590"/>
    </row>
    <row r="12" spans="1:27">
      <c r="A12" s="591" t="s">
        <v>1289</v>
      </c>
      <c r="B12" s="592">
        <v>1.0329999999999999</v>
      </c>
      <c r="C12" s="593" t="s">
        <v>1289</v>
      </c>
      <c r="D12" s="594">
        <v>1.032</v>
      </c>
      <c r="E12" s="594">
        <v>1.01</v>
      </c>
      <c r="F12" s="594">
        <f t="shared" si="0"/>
        <v>1.0265</v>
      </c>
      <c r="O12" s="590"/>
      <c r="P12" s="590"/>
      <c r="Q12" s="590"/>
      <c r="R12" s="590"/>
      <c r="S12" s="590"/>
      <c r="T12" s="590"/>
      <c r="U12" s="590"/>
      <c r="V12" s="590"/>
      <c r="W12" s="590"/>
      <c r="X12" s="590"/>
      <c r="Y12" s="590"/>
      <c r="Z12" s="590"/>
      <c r="AA12" s="590"/>
    </row>
    <row r="13" spans="1:27">
      <c r="A13" s="591" t="s">
        <v>1290</v>
      </c>
      <c r="B13" s="592">
        <v>1.1399999999999999</v>
      </c>
      <c r="C13" s="593" t="s">
        <v>1290</v>
      </c>
      <c r="D13" s="594">
        <v>1.1459999999999999</v>
      </c>
      <c r="E13" s="594">
        <v>1.151</v>
      </c>
      <c r="F13" s="594">
        <f t="shared" si="0"/>
        <v>1.1472499999999999</v>
      </c>
      <c r="O13" s="590"/>
      <c r="P13" s="590"/>
      <c r="Q13" s="590"/>
      <c r="R13" s="590"/>
      <c r="S13" s="590"/>
      <c r="T13" s="590"/>
      <c r="U13" s="590"/>
      <c r="V13" s="590"/>
      <c r="W13" s="590"/>
      <c r="X13" s="590"/>
      <c r="Y13" s="590"/>
      <c r="Z13" s="590"/>
      <c r="AA13" s="590"/>
    </row>
    <row r="14" spans="1:27">
      <c r="A14" s="591" t="s">
        <v>1291</v>
      </c>
      <c r="B14" s="592">
        <v>1.0509999999999999</v>
      </c>
      <c r="C14" s="593" t="s">
        <v>1291</v>
      </c>
      <c r="D14" s="594">
        <v>1.002</v>
      </c>
      <c r="E14" s="594">
        <v>1.0009999999999999</v>
      </c>
      <c r="F14" s="594">
        <f t="shared" si="0"/>
        <v>1.0017499999999999</v>
      </c>
      <c r="O14" s="590"/>
      <c r="P14" s="590"/>
      <c r="Q14" s="590"/>
      <c r="R14" s="590"/>
      <c r="S14" s="590"/>
      <c r="T14" s="590"/>
      <c r="U14" s="590"/>
      <c r="V14" s="590"/>
      <c r="W14" s="590"/>
      <c r="X14" s="590"/>
      <c r="Y14" s="590"/>
      <c r="Z14" s="590"/>
      <c r="AA14" s="590"/>
    </row>
    <row r="15" spans="1:27">
      <c r="A15" s="591" t="s">
        <v>1293</v>
      </c>
      <c r="B15" s="592">
        <v>1.1459999999999999</v>
      </c>
      <c r="C15" s="593" t="s">
        <v>1293</v>
      </c>
      <c r="D15" s="594">
        <v>1.109</v>
      </c>
      <c r="E15" s="594">
        <v>1.079</v>
      </c>
      <c r="F15" s="594">
        <f t="shared" si="0"/>
        <v>1.1014999999999999</v>
      </c>
      <c r="O15" s="590"/>
      <c r="P15" s="590"/>
      <c r="Q15" s="590"/>
      <c r="R15" s="590"/>
      <c r="S15" s="590"/>
      <c r="T15" s="590"/>
      <c r="U15" s="590"/>
      <c r="V15" s="590"/>
      <c r="W15" s="590"/>
      <c r="X15" s="590"/>
      <c r="Y15" s="590"/>
      <c r="Z15" s="590"/>
      <c r="AA15" s="590"/>
    </row>
    <row r="16" spans="1:27">
      <c r="A16" s="585" t="s">
        <v>1188</v>
      </c>
      <c r="B16" s="595">
        <v>1.0680000000000001</v>
      </c>
      <c r="C16" s="596" t="s">
        <v>1188</v>
      </c>
      <c r="D16" s="594">
        <v>1.1659999999999999</v>
      </c>
      <c r="E16" s="594">
        <v>1.127</v>
      </c>
      <c r="F16" s="594">
        <f t="shared" si="0"/>
        <v>1.15625</v>
      </c>
      <c r="O16" s="590"/>
      <c r="P16" s="590"/>
      <c r="Q16" s="590"/>
      <c r="R16" s="590"/>
      <c r="S16" s="590"/>
      <c r="T16" s="590"/>
      <c r="U16" s="590"/>
      <c r="V16" s="590"/>
      <c r="W16" s="590"/>
      <c r="X16" s="590"/>
      <c r="Y16" s="590"/>
      <c r="Z16" s="590"/>
      <c r="AA16" s="590"/>
    </row>
    <row r="17" spans="1:27" ht="20">
      <c r="A17" s="591" t="s">
        <v>904</v>
      </c>
      <c r="B17" s="592">
        <v>1</v>
      </c>
      <c r="C17" s="593" t="s">
        <v>904</v>
      </c>
      <c r="D17" s="594">
        <v>1</v>
      </c>
      <c r="E17" s="594">
        <v>1</v>
      </c>
      <c r="F17" s="594">
        <f t="shared" si="0"/>
        <v>1</v>
      </c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</row>
    <row r="18" spans="1:27">
      <c r="A18" s="591" t="s">
        <v>1295</v>
      </c>
      <c r="B18" s="592">
        <v>1.0549999999999999</v>
      </c>
      <c r="C18" s="593" t="s">
        <v>1295</v>
      </c>
      <c r="D18" s="594">
        <v>1.0620000000000001</v>
      </c>
      <c r="E18" s="594">
        <v>1.0880000000000001</v>
      </c>
      <c r="F18" s="594">
        <f t="shared" si="0"/>
        <v>1.0685</v>
      </c>
      <c r="O18" s="590"/>
      <c r="P18" s="590"/>
      <c r="Q18" s="590"/>
      <c r="R18" s="590"/>
      <c r="S18" s="590"/>
      <c r="T18" s="590"/>
      <c r="U18" s="590"/>
      <c r="V18" s="590"/>
      <c r="W18" s="590"/>
      <c r="X18" s="590"/>
      <c r="Y18" s="590"/>
      <c r="Z18" s="590"/>
      <c r="AA18" s="590"/>
    </row>
    <row r="19" spans="1:27">
      <c r="A19" s="591" t="s">
        <v>1365</v>
      </c>
      <c r="B19" s="592">
        <v>1.0309999999999999</v>
      </c>
      <c r="C19" s="593" t="s">
        <v>1365</v>
      </c>
      <c r="D19" s="594">
        <v>1.1200000000000001</v>
      </c>
      <c r="E19" s="594">
        <v>1</v>
      </c>
      <c r="F19" s="594">
        <f t="shared" si="0"/>
        <v>1.0900000000000001</v>
      </c>
      <c r="O19" s="590"/>
      <c r="P19" s="590"/>
      <c r="Q19" s="590"/>
      <c r="R19" s="590"/>
      <c r="S19" s="590"/>
      <c r="T19" s="590"/>
      <c r="U19" s="590"/>
      <c r="V19" s="590"/>
      <c r="W19" s="590"/>
      <c r="X19" s="590"/>
      <c r="Y19" s="590"/>
      <c r="Z19" s="590"/>
      <c r="AA19" s="590"/>
    </row>
    <row r="20" spans="1:27">
      <c r="A20" s="591" t="s">
        <v>1296</v>
      </c>
      <c r="B20" s="592">
        <v>1.01</v>
      </c>
      <c r="C20" s="593" t="s">
        <v>1296</v>
      </c>
      <c r="D20" s="594">
        <v>1.0449999999999999</v>
      </c>
      <c r="E20" s="594">
        <v>1.0389999999999999</v>
      </c>
      <c r="F20" s="594">
        <f t="shared" si="0"/>
        <v>1.0434999999999999</v>
      </c>
      <c r="O20" s="590"/>
      <c r="P20" s="590"/>
      <c r="Q20" s="590"/>
      <c r="R20" s="590"/>
      <c r="S20" s="590"/>
      <c r="T20" s="590"/>
      <c r="U20" s="590"/>
      <c r="V20" s="590"/>
      <c r="W20" s="590"/>
      <c r="X20" s="590"/>
      <c r="Y20" s="590"/>
      <c r="Z20" s="590"/>
      <c r="AA20" s="590"/>
    </row>
    <row r="21" spans="1:27">
      <c r="A21" s="591" t="s">
        <v>1297</v>
      </c>
      <c r="B21" s="592">
        <v>1.131</v>
      </c>
      <c r="C21" s="593" t="s">
        <v>1297</v>
      </c>
      <c r="D21" s="594">
        <v>1.1459999999999999</v>
      </c>
      <c r="E21" s="594">
        <v>1.0429999999999999</v>
      </c>
      <c r="F21" s="594">
        <f t="shared" si="0"/>
        <v>1.12025</v>
      </c>
      <c r="O21" s="590"/>
      <c r="P21" s="590"/>
      <c r="Q21" s="590"/>
      <c r="R21" s="590"/>
      <c r="S21" s="590"/>
      <c r="T21" s="590"/>
      <c r="U21" s="590"/>
      <c r="V21" s="590"/>
      <c r="W21" s="590"/>
      <c r="X21" s="590"/>
      <c r="Y21" s="590"/>
      <c r="Z21" s="590"/>
      <c r="AA21" s="590"/>
    </row>
    <row r="22" spans="1:27">
      <c r="A22" s="591" t="s">
        <v>1298</v>
      </c>
      <c r="B22" s="592">
        <v>1</v>
      </c>
      <c r="C22" s="593" t="s">
        <v>1298</v>
      </c>
      <c r="D22" s="594">
        <v>1</v>
      </c>
      <c r="E22" s="594">
        <v>1</v>
      </c>
      <c r="F22" s="594">
        <f t="shared" si="0"/>
        <v>1</v>
      </c>
    </row>
    <row r="23" spans="1:27">
      <c r="A23" s="591" t="s">
        <v>1299</v>
      </c>
      <c r="B23" s="592">
        <v>1.095</v>
      </c>
      <c r="C23" s="593" t="s">
        <v>1299</v>
      </c>
      <c r="D23" s="594">
        <v>1.0289999999999999</v>
      </c>
      <c r="E23" s="594">
        <v>1.01</v>
      </c>
      <c r="F23" s="594">
        <f t="shared" si="0"/>
        <v>1.0242499999999999</v>
      </c>
    </row>
    <row r="24" spans="1:27">
      <c r="A24" s="591" t="s">
        <v>1301</v>
      </c>
      <c r="B24" s="592">
        <v>1.014</v>
      </c>
      <c r="C24" s="593" t="s">
        <v>1301</v>
      </c>
      <c r="D24" s="594">
        <v>1</v>
      </c>
      <c r="E24" s="594">
        <v>1.0209999999999999</v>
      </c>
      <c r="F24" s="594">
        <f t="shared" si="0"/>
        <v>1.00525</v>
      </c>
    </row>
    <row r="25" spans="1:27">
      <c r="A25" s="591" t="s">
        <v>1302</v>
      </c>
      <c r="B25" s="592">
        <v>1.0569999999999999</v>
      </c>
      <c r="C25" s="593" t="s">
        <v>1302</v>
      </c>
      <c r="D25" s="594">
        <v>1.0569999999999999</v>
      </c>
      <c r="E25" s="594">
        <v>1.089</v>
      </c>
      <c r="F25" s="594">
        <f t="shared" si="0"/>
        <v>1.0649999999999999</v>
      </c>
    </row>
    <row r="26" spans="1:27">
      <c r="A26" s="591" t="s">
        <v>1303</v>
      </c>
      <c r="B26" s="592">
        <v>1.0229999999999999</v>
      </c>
      <c r="C26" s="593" t="s">
        <v>1303</v>
      </c>
      <c r="D26" s="594">
        <v>1.0860000000000001</v>
      </c>
      <c r="E26" s="594">
        <v>1.0469999999999999</v>
      </c>
      <c r="F26" s="594">
        <f t="shared" si="0"/>
        <v>1.0762499999999999</v>
      </c>
    </row>
    <row r="27" spans="1:27">
      <c r="A27" s="591" t="s">
        <v>1304</v>
      </c>
      <c r="B27" s="592">
        <v>1.0509999999999999</v>
      </c>
      <c r="C27" s="593" t="s">
        <v>1304</v>
      </c>
      <c r="D27" s="594">
        <v>1.119</v>
      </c>
      <c r="E27" s="594">
        <v>1.0740000000000001</v>
      </c>
      <c r="F27" s="594">
        <f t="shared" si="0"/>
        <v>1.10775</v>
      </c>
    </row>
    <row r="28" spans="1:27">
      <c r="A28" s="591" t="s">
        <v>909</v>
      </c>
      <c r="B28" s="592">
        <v>1.054</v>
      </c>
      <c r="C28" s="593" t="s">
        <v>909</v>
      </c>
      <c r="D28" s="594">
        <v>1.1359999999999999</v>
      </c>
      <c r="E28" s="594">
        <v>1.216</v>
      </c>
      <c r="F28" s="594">
        <f t="shared" si="0"/>
        <v>1.1559999999999999</v>
      </c>
    </row>
    <row r="29" spans="1:27">
      <c r="A29" s="591" t="s">
        <v>1366</v>
      </c>
      <c r="B29" s="592">
        <v>1.109</v>
      </c>
      <c r="C29" s="593" t="s">
        <v>1366</v>
      </c>
      <c r="D29" s="594">
        <v>1.125</v>
      </c>
      <c r="E29" s="594">
        <v>1.022</v>
      </c>
      <c r="F29" s="594">
        <f t="shared" si="0"/>
        <v>1.0992500000000001</v>
      </c>
    </row>
    <row r="30" spans="1:27">
      <c r="A30" s="585" t="s">
        <v>1367</v>
      </c>
      <c r="B30" s="595">
        <v>1.0680000000000001</v>
      </c>
      <c r="C30" s="596" t="s">
        <v>1367</v>
      </c>
      <c r="D30" s="594">
        <v>1.131</v>
      </c>
      <c r="E30" s="594">
        <v>1.123</v>
      </c>
      <c r="F30" s="594">
        <f t="shared" si="0"/>
        <v>1.129</v>
      </c>
    </row>
    <row r="31" spans="1:27" ht="12">
      <c r="A31" s="591" t="s">
        <v>1368</v>
      </c>
      <c r="B31" s="592">
        <v>1.119</v>
      </c>
      <c r="C31" s="593" t="s">
        <v>1368</v>
      </c>
      <c r="D31" s="594">
        <v>1.0589999999999999</v>
      </c>
      <c r="E31" s="594">
        <v>1.044</v>
      </c>
      <c r="F31" s="594">
        <f t="shared" si="0"/>
        <v>1.05525</v>
      </c>
    </row>
    <row r="32" spans="1:27" ht="20">
      <c r="A32" s="591" t="s">
        <v>910</v>
      </c>
      <c r="B32" s="592">
        <v>1</v>
      </c>
      <c r="C32" s="593" t="s">
        <v>910</v>
      </c>
      <c r="D32" s="594">
        <v>1</v>
      </c>
      <c r="E32" s="594">
        <v>1</v>
      </c>
      <c r="F32" s="594">
        <f t="shared" si="0"/>
        <v>1</v>
      </c>
    </row>
    <row r="33" spans="1:6" ht="10.5">
      <c r="A33" s="597" t="s">
        <v>911</v>
      </c>
      <c r="B33" s="598"/>
      <c r="C33" s="599" t="s">
        <v>911</v>
      </c>
      <c r="D33" s="600"/>
      <c r="E33" s="600"/>
      <c r="F33" s="600"/>
    </row>
    <row r="34" spans="1:6">
      <c r="A34" s="585" t="s">
        <v>912</v>
      </c>
      <c r="B34" s="592">
        <v>1.1200000000000001</v>
      </c>
      <c r="C34" s="596" t="s">
        <v>912</v>
      </c>
      <c r="D34" s="594">
        <v>1.075</v>
      </c>
      <c r="E34" s="594">
        <v>1.0289999999999999</v>
      </c>
      <c r="F34" s="594">
        <f t="shared" si="0"/>
        <v>1.0634999999999999</v>
      </c>
    </row>
    <row r="35" spans="1:6">
      <c r="A35" s="591" t="s">
        <v>1369</v>
      </c>
      <c r="B35" s="592">
        <v>1.1020000000000001</v>
      </c>
      <c r="C35" s="593" t="s">
        <v>1369</v>
      </c>
      <c r="D35" s="594">
        <v>1.0900000000000001</v>
      </c>
      <c r="E35" s="594">
        <v>1.0880000000000001</v>
      </c>
      <c r="F35" s="594">
        <f t="shared" si="0"/>
        <v>1.0895000000000001</v>
      </c>
    </row>
    <row r="36" spans="1:6">
      <c r="A36" s="591" t="s">
        <v>914</v>
      </c>
      <c r="B36" s="592">
        <v>1.0740000000000001</v>
      </c>
      <c r="C36" s="593" t="s">
        <v>914</v>
      </c>
      <c r="D36" s="594">
        <v>1.083</v>
      </c>
      <c r="E36" s="594">
        <v>1.0660000000000001</v>
      </c>
      <c r="F36" s="594">
        <f t="shared" si="0"/>
        <v>1.0787499999999999</v>
      </c>
    </row>
    <row r="37" spans="1:6">
      <c r="A37" s="591" t="s">
        <v>915</v>
      </c>
      <c r="B37" s="592">
        <v>1.054</v>
      </c>
      <c r="C37" s="593" t="s">
        <v>915</v>
      </c>
      <c r="D37" s="594">
        <v>1.0669999999999999</v>
      </c>
      <c r="E37" s="594">
        <v>1.0640000000000001</v>
      </c>
      <c r="F37" s="594">
        <f t="shared" si="0"/>
        <v>1.0662499999999999</v>
      </c>
    </row>
    <row r="38" spans="1:6" ht="10.5">
      <c r="A38" s="597" t="s">
        <v>916</v>
      </c>
      <c r="B38" s="598"/>
      <c r="C38" s="599" t="s">
        <v>916</v>
      </c>
      <c r="D38" s="600"/>
      <c r="E38" s="600"/>
      <c r="F38" s="600"/>
    </row>
    <row r="39" spans="1:6">
      <c r="A39" s="591" t="s">
        <v>917</v>
      </c>
      <c r="B39" s="592">
        <v>1.07</v>
      </c>
      <c r="C39" s="593" t="s">
        <v>917</v>
      </c>
      <c r="D39" s="594">
        <v>1.075</v>
      </c>
      <c r="E39" s="594">
        <v>1.081</v>
      </c>
      <c r="F39" s="594">
        <f t="shared" si="0"/>
        <v>1.0764999999999998</v>
      </c>
    </row>
    <row r="40" spans="1:6">
      <c r="A40" s="591" t="s">
        <v>750</v>
      </c>
      <c r="B40" s="592">
        <v>1.0649999999999999</v>
      </c>
      <c r="C40" s="593" t="s">
        <v>750</v>
      </c>
      <c r="D40" s="594">
        <v>1.0920000000000001</v>
      </c>
      <c r="E40" s="594">
        <v>1.081</v>
      </c>
      <c r="F40" s="594">
        <f t="shared" si="0"/>
        <v>1.0892500000000001</v>
      </c>
    </row>
    <row r="41" spans="1:6">
      <c r="A41" s="591" t="s">
        <v>751</v>
      </c>
      <c r="B41" s="592">
        <v>1.0740000000000001</v>
      </c>
      <c r="C41" s="593" t="s">
        <v>751</v>
      </c>
      <c r="D41" s="594">
        <v>1.069</v>
      </c>
      <c r="E41" s="594">
        <v>1.046</v>
      </c>
      <c r="F41" s="594">
        <f t="shared" si="0"/>
        <v>1.06325</v>
      </c>
    </row>
    <row r="42" spans="1:6">
      <c r="A42" s="591" t="s">
        <v>918</v>
      </c>
      <c r="B42" s="592">
        <v>1.111</v>
      </c>
      <c r="C42" s="593" t="s">
        <v>918</v>
      </c>
      <c r="D42" s="594">
        <v>1.109</v>
      </c>
      <c r="E42" s="594">
        <v>1.097</v>
      </c>
      <c r="F42" s="594">
        <f t="shared" si="0"/>
        <v>1.1059999999999999</v>
      </c>
    </row>
    <row r="43" spans="1:6">
      <c r="A43" s="591" t="s">
        <v>797</v>
      </c>
      <c r="B43" s="592">
        <v>1.2170000000000001</v>
      </c>
      <c r="C43" s="593" t="s">
        <v>797</v>
      </c>
      <c r="D43" s="594">
        <v>1.208</v>
      </c>
      <c r="E43" s="594">
        <v>1.0880000000000001</v>
      </c>
      <c r="F43" s="594">
        <f t="shared" si="0"/>
        <v>1.1779999999999999</v>
      </c>
    </row>
    <row r="44" spans="1:6">
      <c r="A44" s="591" t="s">
        <v>1309</v>
      </c>
      <c r="B44" s="592">
        <v>1.0389999999999999</v>
      </c>
      <c r="C44" s="593" t="s">
        <v>1309</v>
      </c>
      <c r="D44" s="594">
        <v>1.012</v>
      </c>
      <c r="E44" s="594">
        <v>1</v>
      </c>
      <c r="F44" s="594">
        <f t="shared" si="0"/>
        <v>1.0089999999999999</v>
      </c>
    </row>
    <row r="45" spans="1:6">
      <c r="A45" s="591" t="s">
        <v>920</v>
      </c>
      <c r="B45" s="592">
        <v>1.127</v>
      </c>
      <c r="C45" s="593" t="s">
        <v>920</v>
      </c>
      <c r="D45" s="594">
        <v>1.141</v>
      </c>
      <c r="E45" s="594">
        <v>1.1200000000000001</v>
      </c>
      <c r="F45" s="594">
        <f t="shared" si="0"/>
        <v>1.13575</v>
      </c>
    </row>
    <row r="46" spans="1:6" ht="10.5">
      <c r="A46" s="597" t="s">
        <v>921</v>
      </c>
      <c r="B46" s="598"/>
      <c r="C46" s="599" t="s">
        <v>921</v>
      </c>
      <c r="D46" s="600"/>
      <c r="E46" s="600"/>
      <c r="F46" s="600"/>
    </row>
    <row r="47" spans="1:6">
      <c r="A47" s="591" t="s">
        <v>922</v>
      </c>
      <c r="B47" s="592">
        <v>1.1060000000000001</v>
      </c>
      <c r="C47" s="593" t="s">
        <v>922</v>
      </c>
      <c r="D47" s="594">
        <v>1.1120000000000001</v>
      </c>
      <c r="E47" s="594">
        <v>1.099</v>
      </c>
      <c r="F47" s="594">
        <f t="shared" si="0"/>
        <v>1.1087500000000001</v>
      </c>
    </row>
    <row r="48" spans="1:6">
      <c r="A48" s="591" t="s">
        <v>923</v>
      </c>
      <c r="B48" s="592">
        <v>1.073</v>
      </c>
      <c r="C48" s="593" t="s">
        <v>923</v>
      </c>
      <c r="D48" s="594">
        <v>1.0760000000000001</v>
      </c>
      <c r="E48" s="594">
        <v>1.042</v>
      </c>
      <c r="F48" s="594">
        <f t="shared" si="0"/>
        <v>1.0675000000000001</v>
      </c>
    </row>
    <row r="49" spans="1:11">
      <c r="A49" s="591" t="s">
        <v>924</v>
      </c>
      <c r="B49" s="592">
        <v>1.046</v>
      </c>
      <c r="C49" s="593" t="s">
        <v>924</v>
      </c>
      <c r="D49" s="594">
        <v>1.1140000000000001</v>
      </c>
      <c r="E49" s="594">
        <v>1.077</v>
      </c>
      <c r="F49" s="594">
        <f t="shared" si="0"/>
        <v>1.1047500000000001</v>
      </c>
    </row>
    <row r="50" spans="1:11">
      <c r="A50" s="591" t="s">
        <v>800</v>
      </c>
      <c r="B50" s="592">
        <v>1.121</v>
      </c>
      <c r="C50" s="593" t="s">
        <v>800</v>
      </c>
      <c r="D50" s="594">
        <v>1.119</v>
      </c>
      <c r="E50" s="594">
        <v>1.1140000000000001</v>
      </c>
      <c r="F50" s="594">
        <f t="shared" si="0"/>
        <v>1.11775</v>
      </c>
    </row>
    <row r="51" spans="1:11">
      <c r="A51" s="591" t="s">
        <v>1312</v>
      </c>
      <c r="B51" s="592">
        <v>1.0580000000000001</v>
      </c>
      <c r="C51" s="593" t="s">
        <v>1312</v>
      </c>
      <c r="D51" s="594">
        <v>1.042</v>
      </c>
      <c r="E51" s="594">
        <v>1</v>
      </c>
      <c r="F51" s="594">
        <f t="shared" si="0"/>
        <v>1.0315000000000001</v>
      </c>
    </row>
    <row r="52" spans="1:11" ht="10.5">
      <c r="A52" s="597" t="s">
        <v>926</v>
      </c>
      <c r="B52" s="598"/>
      <c r="C52" s="599" t="s">
        <v>926</v>
      </c>
      <c r="D52" s="600"/>
      <c r="E52" s="600"/>
      <c r="F52" s="600"/>
    </row>
    <row r="53" spans="1:11">
      <c r="A53" s="591" t="s">
        <v>927</v>
      </c>
      <c r="B53" s="592">
        <v>1.0820000000000001</v>
      </c>
      <c r="C53" s="593" t="s">
        <v>927</v>
      </c>
      <c r="D53" s="594">
        <v>1.0820000000000001</v>
      </c>
      <c r="E53" s="594">
        <v>1.0920000000000001</v>
      </c>
      <c r="F53" s="594">
        <f t="shared" si="0"/>
        <v>1.0845000000000002</v>
      </c>
    </row>
    <row r="54" spans="1:11">
      <c r="A54" s="591" t="s">
        <v>928</v>
      </c>
      <c r="B54" s="592">
        <v>1.133</v>
      </c>
      <c r="C54" s="593" t="s">
        <v>928</v>
      </c>
      <c r="D54" s="594">
        <v>1.0840000000000001</v>
      </c>
      <c r="E54" s="594">
        <v>1.095</v>
      </c>
      <c r="F54" s="594">
        <f t="shared" si="0"/>
        <v>1.0867500000000001</v>
      </c>
    </row>
    <row r="55" spans="1:11">
      <c r="A55" s="591" t="s">
        <v>753</v>
      </c>
      <c r="B55" s="592">
        <v>1.0529999999999999</v>
      </c>
      <c r="C55" s="593" t="s">
        <v>753</v>
      </c>
      <c r="D55" s="594">
        <v>1.0680000000000001</v>
      </c>
      <c r="E55" s="594">
        <v>1.0549999999999999</v>
      </c>
      <c r="F55" s="594">
        <f t="shared" si="0"/>
        <v>1.0647500000000001</v>
      </c>
    </row>
    <row r="56" spans="1:11">
      <c r="A56" s="591" t="s">
        <v>1313</v>
      </c>
      <c r="B56" s="592">
        <v>1.133</v>
      </c>
      <c r="C56" s="593" t="s">
        <v>1313</v>
      </c>
      <c r="D56" s="594">
        <v>1.117</v>
      </c>
      <c r="E56" s="594">
        <v>1.089</v>
      </c>
      <c r="F56" s="594">
        <f t="shared" si="0"/>
        <v>1.1099999999999999</v>
      </c>
    </row>
    <row r="57" spans="1:11">
      <c r="A57" s="591" t="s">
        <v>929</v>
      </c>
      <c r="B57" s="592">
        <v>1.165</v>
      </c>
      <c r="C57" s="593" t="s">
        <v>929</v>
      </c>
      <c r="D57" s="594">
        <v>1.1579999999999999</v>
      </c>
      <c r="E57" s="594">
        <v>1.2030000000000001</v>
      </c>
      <c r="F57" s="594">
        <f t="shared" si="0"/>
        <v>1.1692499999999999</v>
      </c>
      <c r="K57" s="601"/>
    </row>
    <row r="58" spans="1:11">
      <c r="A58" s="591" t="s">
        <v>754</v>
      </c>
      <c r="B58" s="592">
        <v>1.075</v>
      </c>
      <c r="C58" s="593" t="s">
        <v>754</v>
      </c>
      <c r="D58" s="594">
        <v>1.093</v>
      </c>
      <c r="E58" s="594">
        <v>1.0529999999999999</v>
      </c>
      <c r="F58" s="594">
        <f t="shared" si="0"/>
        <v>1.083</v>
      </c>
    </row>
    <row r="59" spans="1:11">
      <c r="A59" s="591" t="s">
        <v>1370</v>
      </c>
      <c r="B59" s="592">
        <v>1.093</v>
      </c>
      <c r="C59" s="593" t="s">
        <v>1370</v>
      </c>
      <c r="D59" s="594">
        <v>1.115</v>
      </c>
      <c r="E59" s="594">
        <v>1.0920000000000001</v>
      </c>
      <c r="F59" s="594">
        <f t="shared" si="0"/>
        <v>1.1092499999999998</v>
      </c>
    </row>
    <row r="60" spans="1:11">
      <c r="A60" s="591" t="s">
        <v>1315</v>
      </c>
      <c r="B60" s="592">
        <v>1.075</v>
      </c>
      <c r="C60" s="593" t="s">
        <v>1315</v>
      </c>
      <c r="D60" s="594">
        <v>1.02</v>
      </c>
      <c r="E60" s="594">
        <v>1</v>
      </c>
      <c r="F60" s="594">
        <f t="shared" si="0"/>
        <v>1.0150000000000001</v>
      </c>
    </row>
    <row r="61" spans="1:11" ht="10.5">
      <c r="A61" s="597" t="s">
        <v>930</v>
      </c>
      <c r="B61" s="598"/>
      <c r="C61" s="599" t="s">
        <v>930</v>
      </c>
      <c r="D61" s="600"/>
      <c r="E61" s="600"/>
      <c r="F61" s="600"/>
    </row>
    <row r="62" spans="1:11">
      <c r="A62" s="591" t="s">
        <v>931</v>
      </c>
      <c r="B62" s="592">
        <v>1.087</v>
      </c>
      <c r="C62" s="593" t="s">
        <v>931</v>
      </c>
      <c r="D62" s="594">
        <v>1.1080000000000001</v>
      </c>
      <c r="E62" s="594">
        <v>1.113</v>
      </c>
      <c r="F62" s="594">
        <f t="shared" si="0"/>
        <v>1.1092500000000001</v>
      </c>
    </row>
    <row r="63" spans="1:11">
      <c r="A63" s="591" t="s">
        <v>1371</v>
      </c>
      <c r="B63" s="592">
        <v>1.123</v>
      </c>
      <c r="C63" s="593" t="s">
        <v>1371</v>
      </c>
      <c r="D63" s="594">
        <v>1.101</v>
      </c>
      <c r="E63" s="594">
        <v>1.081</v>
      </c>
      <c r="F63" s="594">
        <f t="shared" si="0"/>
        <v>1.0960000000000001</v>
      </c>
    </row>
    <row r="64" spans="1:11">
      <c r="A64" s="591" t="s">
        <v>933</v>
      </c>
      <c r="B64" s="592">
        <v>1.133</v>
      </c>
      <c r="C64" s="593" t="s">
        <v>933</v>
      </c>
      <c r="D64" s="594">
        <v>1.159</v>
      </c>
      <c r="E64" s="594">
        <v>1.175</v>
      </c>
      <c r="F64" s="594">
        <f t="shared" si="0"/>
        <v>1.163</v>
      </c>
    </row>
    <row r="65" spans="1:6">
      <c r="A65" s="591" t="s">
        <v>755</v>
      </c>
      <c r="B65" s="592">
        <v>1.143</v>
      </c>
      <c r="C65" s="593" t="s">
        <v>755</v>
      </c>
      <c r="D65" s="594">
        <v>1.175</v>
      </c>
      <c r="E65" s="594">
        <v>1.1060000000000001</v>
      </c>
      <c r="F65" s="594">
        <f t="shared" si="0"/>
        <v>1.1577500000000001</v>
      </c>
    </row>
    <row r="66" spans="1:6">
      <c r="A66" s="591" t="s">
        <v>1317</v>
      </c>
      <c r="B66" s="592">
        <v>1.0529999999999999</v>
      </c>
      <c r="C66" s="593" t="s">
        <v>1317</v>
      </c>
      <c r="D66" s="594">
        <v>1.113</v>
      </c>
      <c r="E66" s="594">
        <v>1.1040000000000001</v>
      </c>
      <c r="F66" s="594">
        <f t="shared" si="0"/>
        <v>1.1107499999999999</v>
      </c>
    </row>
    <row r="67" spans="1:6">
      <c r="A67" s="591" t="s">
        <v>935</v>
      </c>
      <c r="B67" s="592">
        <v>1.111</v>
      </c>
      <c r="C67" s="593" t="s">
        <v>935</v>
      </c>
      <c r="D67" s="594">
        <v>1.123</v>
      </c>
      <c r="E67" s="594">
        <v>1.1040000000000001</v>
      </c>
      <c r="F67" s="594">
        <f t="shared" ref="F67:F130" si="1">(D67*0.75)+(E67*0.25)</f>
        <v>1.11825</v>
      </c>
    </row>
    <row r="68" spans="1:6">
      <c r="A68" s="591" t="s">
        <v>936</v>
      </c>
      <c r="B68" s="592">
        <v>1.071</v>
      </c>
      <c r="C68" s="593" t="s">
        <v>936</v>
      </c>
      <c r="D68" s="594">
        <v>1.097</v>
      </c>
      <c r="E68" s="594">
        <v>1.1379999999999999</v>
      </c>
      <c r="F68" s="594">
        <f t="shared" si="1"/>
        <v>1.1072500000000001</v>
      </c>
    </row>
    <row r="69" spans="1:6">
      <c r="A69" s="591" t="s">
        <v>937</v>
      </c>
      <c r="B69" s="592">
        <v>1.089</v>
      </c>
      <c r="C69" s="593" t="s">
        <v>937</v>
      </c>
      <c r="D69" s="594">
        <v>1.085</v>
      </c>
      <c r="E69" s="594">
        <v>1.077</v>
      </c>
      <c r="F69" s="594">
        <f t="shared" si="1"/>
        <v>1.083</v>
      </c>
    </row>
    <row r="70" spans="1:6">
      <c r="A70" s="591" t="s">
        <v>799</v>
      </c>
      <c r="B70" s="592">
        <v>1.0820000000000001</v>
      </c>
      <c r="C70" s="593" t="s">
        <v>799</v>
      </c>
      <c r="D70" s="594">
        <v>1.083</v>
      </c>
      <c r="E70" s="594">
        <v>1.0649999999999999</v>
      </c>
      <c r="F70" s="594">
        <f t="shared" si="1"/>
        <v>1.0785</v>
      </c>
    </row>
    <row r="71" spans="1:6">
      <c r="A71" s="591" t="s">
        <v>938</v>
      </c>
      <c r="B71" s="592">
        <v>1.095</v>
      </c>
      <c r="C71" s="593" t="s">
        <v>938</v>
      </c>
      <c r="D71" s="594">
        <v>1.1040000000000001</v>
      </c>
      <c r="E71" s="594">
        <v>1.1040000000000001</v>
      </c>
      <c r="F71" s="594">
        <f t="shared" si="1"/>
        <v>1.1040000000000001</v>
      </c>
    </row>
    <row r="72" spans="1:6" ht="10.5">
      <c r="A72" s="597" t="s">
        <v>939</v>
      </c>
      <c r="B72" s="598"/>
      <c r="C72" s="599" t="s">
        <v>939</v>
      </c>
      <c r="D72" s="600"/>
      <c r="E72" s="600"/>
      <c r="F72" s="600"/>
    </row>
    <row r="73" spans="1:6">
      <c r="A73" s="591" t="s">
        <v>940</v>
      </c>
      <c r="B73" s="592">
        <v>1.127</v>
      </c>
      <c r="C73" s="593" t="s">
        <v>940</v>
      </c>
      <c r="D73" s="594">
        <v>1.1599999999999999</v>
      </c>
      <c r="E73" s="594">
        <v>1.157</v>
      </c>
      <c r="F73" s="594">
        <f t="shared" si="1"/>
        <v>1.1592499999999999</v>
      </c>
    </row>
    <row r="74" spans="1:6">
      <c r="A74" s="591" t="s">
        <v>1318</v>
      </c>
      <c r="B74" s="592">
        <v>1.0249999999999999</v>
      </c>
      <c r="C74" s="593" t="s">
        <v>1318</v>
      </c>
      <c r="D74" s="594">
        <v>1.028</v>
      </c>
      <c r="E74" s="594">
        <v>1</v>
      </c>
      <c r="F74" s="594">
        <f t="shared" si="1"/>
        <v>1.0209999999999999</v>
      </c>
    </row>
    <row r="75" spans="1:6">
      <c r="A75" s="591" t="s">
        <v>942</v>
      </c>
      <c r="B75" s="592">
        <v>1.069</v>
      </c>
      <c r="C75" s="593" t="s">
        <v>942</v>
      </c>
      <c r="D75" s="594">
        <v>1.073</v>
      </c>
      <c r="E75" s="594">
        <v>1.0629999999999999</v>
      </c>
      <c r="F75" s="594">
        <f t="shared" si="1"/>
        <v>1.0705</v>
      </c>
    </row>
    <row r="76" spans="1:6">
      <c r="A76" s="591" t="s">
        <v>758</v>
      </c>
      <c r="B76" s="592">
        <v>1.073</v>
      </c>
      <c r="C76" s="593" t="s">
        <v>758</v>
      </c>
      <c r="D76" s="594">
        <v>1.0820000000000001</v>
      </c>
      <c r="E76" s="594">
        <v>1.0609999999999999</v>
      </c>
      <c r="F76" s="594">
        <f t="shared" si="1"/>
        <v>1.0767500000000001</v>
      </c>
    </row>
    <row r="77" spans="1:6">
      <c r="A77" s="591" t="s">
        <v>943</v>
      </c>
      <c r="B77" s="592">
        <v>1.2769999999999999</v>
      </c>
      <c r="C77" s="593" t="s">
        <v>943</v>
      </c>
      <c r="D77" s="594">
        <v>1.206</v>
      </c>
      <c r="E77" s="594">
        <v>1.097</v>
      </c>
      <c r="F77" s="594">
        <f t="shared" si="1"/>
        <v>1.17875</v>
      </c>
    </row>
    <row r="78" spans="1:6" ht="10.5">
      <c r="A78" s="597" t="s">
        <v>944</v>
      </c>
      <c r="B78" s="598"/>
      <c r="C78" s="599" t="s">
        <v>944</v>
      </c>
      <c r="D78" s="600"/>
      <c r="E78" s="600"/>
      <c r="F78" s="600"/>
    </row>
    <row r="79" spans="1:6">
      <c r="A79" s="591" t="s">
        <v>1372</v>
      </c>
      <c r="B79" s="592">
        <v>1.087</v>
      </c>
      <c r="C79" s="593" t="s">
        <v>1372</v>
      </c>
      <c r="D79" s="594">
        <v>1.0680000000000001</v>
      </c>
      <c r="E79" s="594">
        <v>1.1100000000000001</v>
      </c>
      <c r="F79" s="594">
        <f t="shared" si="1"/>
        <v>1.0785</v>
      </c>
    </row>
    <row r="80" spans="1:6">
      <c r="A80" s="591" t="s">
        <v>1373</v>
      </c>
      <c r="B80" s="592">
        <v>1.1140000000000001</v>
      </c>
      <c r="C80" s="593" t="s">
        <v>1373</v>
      </c>
      <c r="D80" s="594">
        <v>1.103</v>
      </c>
      <c r="E80" s="594">
        <v>1.0760000000000001</v>
      </c>
      <c r="F80" s="594">
        <f t="shared" si="1"/>
        <v>1.0962499999999999</v>
      </c>
    </row>
    <row r="81" spans="1:6">
      <c r="A81" s="591" t="s">
        <v>1374</v>
      </c>
      <c r="B81" s="592">
        <v>1.1379999999999999</v>
      </c>
      <c r="C81" s="593" t="s">
        <v>1374</v>
      </c>
      <c r="D81" s="594">
        <v>1.1259999999999999</v>
      </c>
      <c r="E81" s="594">
        <v>1.0920000000000001</v>
      </c>
      <c r="F81" s="594">
        <f t="shared" si="1"/>
        <v>1.1174999999999999</v>
      </c>
    </row>
    <row r="82" spans="1:6">
      <c r="A82" s="591" t="s">
        <v>1375</v>
      </c>
      <c r="B82" s="592">
        <v>1.0640000000000001</v>
      </c>
      <c r="C82" s="593" t="s">
        <v>1375</v>
      </c>
      <c r="D82" s="594">
        <v>1.0389999999999999</v>
      </c>
      <c r="E82" s="594">
        <v>1.042</v>
      </c>
      <c r="F82" s="594">
        <f t="shared" si="1"/>
        <v>1.03975</v>
      </c>
    </row>
    <row r="83" spans="1:6">
      <c r="A83" s="591" t="s">
        <v>949</v>
      </c>
      <c r="B83" s="592">
        <v>1.085</v>
      </c>
      <c r="C83" s="593" t="s">
        <v>949</v>
      </c>
      <c r="D83" s="594">
        <v>1.093</v>
      </c>
      <c r="E83" s="594">
        <v>1.0860000000000001</v>
      </c>
      <c r="F83" s="594">
        <f t="shared" si="1"/>
        <v>1.0912500000000001</v>
      </c>
    </row>
    <row r="84" spans="1:6">
      <c r="A84" s="591" t="s">
        <v>950</v>
      </c>
      <c r="B84" s="592">
        <v>1.161</v>
      </c>
      <c r="C84" s="593" t="s">
        <v>950</v>
      </c>
      <c r="D84" s="594">
        <v>1.1593</v>
      </c>
      <c r="E84" s="594">
        <v>1.1459999999999999</v>
      </c>
      <c r="F84" s="594">
        <f t="shared" si="1"/>
        <v>1.155975</v>
      </c>
    </row>
    <row r="85" spans="1:6">
      <c r="A85" s="591" t="s">
        <v>951</v>
      </c>
      <c r="B85" s="592">
        <v>1.1499999999999999</v>
      </c>
      <c r="C85" s="593" t="s">
        <v>951</v>
      </c>
      <c r="D85" s="594">
        <v>1.1459999999999999</v>
      </c>
      <c r="E85" s="594">
        <v>1.1339999999999999</v>
      </c>
      <c r="F85" s="594">
        <f t="shared" si="1"/>
        <v>1.1429999999999998</v>
      </c>
    </row>
    <row r="86" spans="1:6">
      <c r="A86" s="591" t="s">
        <v>952</v>
      </c>
      <c r="B86" s="592">
        <v>1.093</v>
      </c>
      <c r="C86" s="593" t="s">
        <v>952</v>
      </c>
      <c r="D86" s="594">
        <v>1.093</v>
      </c>
      <c r="E86" s="594">
        <v>1.0449999999999999</v>
      </c>
      <c r="F86" s="594">
        <f t="shared" si="1"/>
        <v>1.081</v>
      </c>
    </row>
    <row r="87" spans="1:6">
      <c r="A87" s="591" t="s">
        <v>760</v>
      </c>
      <c r="B87" s="592">
        <v>1.1020000000000001</v>
      </c>
      <c r="C87" s="593" t="s">
        <v>760</v>
      </c>
      <c r="D87" s="594">
        <v>1.1279999999999999</v>
      </c>
      <c r="E87" s="594">
        <v>1.1100000000000001</v>
      </c>
      <c r="F87" s="594">
        <f t="shared" si="1"/>
        <v>1.1234999999999999</v>
      </c>
    </row>
    <row r="88" spans="1:6">
      <c r="A88" s="591" t="s">
        <v>1323</v>
      </c>
      <c r="B88" s="592">
        <v>1.1759999999999999</v>
      </c>
      <c r="C88" s="593" t="s">
        <v>1323</v>
      </c>
      <c r="D88" s="594">
        <v>1.181</v>
      </c>
      <c r="E88" s="594">
        <v>1.202</v>
      </c>
      <c r="F88" s="594">
        <f t="shared" si="1"/>
        <v>1.18625</v>
      </c>
    </row>
    <row r="89" spans="1:6" ht="10.5">
      <c r="A89" s="597" t="s">
        <v>954</v>
      </c>
      <c r="B89" s="598"/>
      <c r="C89" s="599" t="s">
        <v>954</v>
      </c>
      <c r="D89" s="600"/>
      <c r="E89" s="600"/>
      <c r="F89" s="600"/>
    </row>
    <row r="90" spans="1:6">
      <c r="A90" s="591" t="s">
        <v>761</v>
      </c>
      <c r="B90" s="592">
        <v>1.097</v>
      </c>
      <c r="C90" s="593" t="s">
        <v>761</v>
      </c>
      <c r="D90" s="594">
        <v>1.149</v>
      </c>
      <c r="E90" s="594">
        <v>1.097</v>
      </c>
      <c r="F90" s="594">
        <f t="shared" si="1"/>
        <v>1.1360000000000001</v>
      </c>
    </row>
    <row r="91" spans="1:6">
      <c r="A91" s="591" t="s">
        <v>1324</v>
      </c>
      <c r="B91" s="592">
        <v>1.071</v>
      </c>
      <c r="C91" s="593" t="s">
        <v>1324</v>
      </c>
      <c r="D91" s="594">
        <v>1.0429999999999999</v>
      </c>
      <c r="E91" s="594">
        <v>1.0680000000000001</v>
      </c>
      <c r="F91" s="594">
        <f t="shared" si="1"/>
        <v>1.0492499999999998</v>
      </c>
    </row>
    <row r="92" spans="1:6" ht="10.5">
      <c r="A92" s="597" t="s">
        <v>956</v>
      </c>
      <c r="B92" s="598"/>
      <c r="C92" s="599" t="s">
        <v>956</v>
      </c>
      <c r="D92" s="600"/>
      <c r="E92" s="600"/>
      <c r="F92" s="600"/>
    </row>
    <row r="93" spans="1:6">
      <c r="A93" s="591" t="s">
        <v>1376</v>
      </c>
      <c r="B93" s="592">
        <v>1.0880000000000001</v>
      </c>
      <c r="C93" s="593" t="s">
        <v>1376</v>
      </c>
      <c r="D93" s="594">
        <v>1.1000000000000001</v>
      </c>
      <c r="E93" s="594">
        <v>1.036</v>
      </c>
      <c r="F93" s="594">
        <f t="shared" si="1"/>
        <v>1.0840000000000001</v>
      </c>
    </row>
    <row r="94" spans="1:6">
      <c r="A94" s="591" t="s">
        <v>1326</v>
      </c>
      <c r="B94" s="592">
        <v>1.083</v>
      </c>
      <c r="C94" s="593" t="s">
        <v>1326</v>
      </c>
      <c r="D94" s="594">
        <v>1.081</v>
      </c>
      <c r="E94" s="594">
        <v>1.0860000000000001</v>
      </c>
      <c r="F94" s="594">
        <f t="shared" si="1"/>
        <v>1.0822499999999999</v>
      </c>
    </row>
    <row r="95" spans="1:6">
      <c r="A95" s="591" t="s">
        <v>959</v>
      </c>
      <c r="B95" s="592">
        <v>1.1020000000000001</v>
      </c>
      <c r="C95" s="593" t="s">
        <v>959</v>
      </c>
      <c r="D95" s="594">
        <v>1.105</v>
      </c>
      <c r="E95" s="594">
        <v>1.0780000000000001</v>
      </c>
      <c r="F95" s="594">
        <f t="shared" si="1"/>
        <v>1.0982499999999999</v>
      </c>
    </row>
    <row r="96" spans="1:6">
      <c r="A96" s="591" t="s">
        <v>1377</v>
      </c>
      <c r="B96" s="592">
        <v>1.1870000000000001</v>
      </c>
      <c r="C96" s="593" t="s">
        <v>1377</v>
      </c>
      <c r="D96" s="594">
        <v>1.163</v>
      </c>
      <c r="E96" s="594">
        <v>1.171</v>
      </c>
      <c r="F96" s="594">
        <f t="shared" si="1"/>
        <v>1.165</v>
      </c>
    </row>
    <row r="97" spans="1:6">
      <c r="A97" s="591" t="s">
        <v>961</v>
      </c>
      <c r="B97" s="592">
        <v>1.042</v>
      </c>
      <c r="C97" s="593" t="s">
        <v>961</v>
      </c>
      <c r="D97" s="594">
        <v>1.0489999999999999</v>
      </c>
      <c r="E97" s="594">
        <v>1.0369999999999999</v>
      </c>
      <c r="F97" s="594">
        <f t="shared" si="1"/>
        <v>1.0459999999999998</v>
      </c>
    </row>
    <row r="98" spans="1:6">
      <c r="A98" s="591" t="s">
        <v>1378</v>
      </c>
      <c r="B98" s="592">
        <v>1.1080000000000001</v>
      </c>
      <c r="C98" s="593" t="s">
        <v>1378</v>
      </c>
      <c r="D98" s="594">
        <v>1.107</v>
      </c>
      <c r="E98" s="594">
        <v>1.0860000000000001</v>
      </c>
      <c r="F98" s="594">
        <f t="shared" si="1"/>
        <v>1.10175</v>
      </c>
    </row>
    <row r="99" spans="1:6">
      <c r="A99" s="591" t="s">
        <v>763</v>
      </c>
      <c r="B99" s="592">
        <v>1.0649999999999999</v>
      </c>
      <c r="C99" s="593" t="s">
        <v>763</v>
      </c>
      <c r="D99" s="594">
        <v>1.0680000000000001</v>
      </c>
      <c r="E99" s="594">
        <v>1.0660000000000001</v>
      </c>
      <c r="F99" s="594">
        <f t="shared" si="1"/>
        <v>1.0675000000000001</v>
      </c>
    </row>
    <row r="100" spans="1:6">
      <c r="A100" s="591" t="s">
        <v>963</v>
      </c>
      <c r="B100" s="592">
        <v>1.1180000000000001</v>
      </c>
      <c r="C100" s="593" t="s">
        <v>963</v>
      </c>
      <c r="D100" s="594">
        <v>1.079</v>
      </c>
      <c r="E100" s="594">
        <v>1.02</v>
      </c>
      <c r="F100" s="594">
        <f t="shared" si="1"/>
        <v>1.0642499999999999</v>
      </c>
    </row>
    <row r="101" spans="1:6">
      <c r="A101" s="591" t="s">
        <v>1379</v>
      </c>
      <c r="B101" s="592">
        <v>1.1279999999999999</v>
      </c>
      <c r="C101" s="593" t="s">
        <v>1379</v>
      </c>
      <c r="D101" s="594">
        <v>1.123</v>
      </c>
      <c r="E101" s="594">
        <v>1.0780000000000001</v>
      </c>
      <c r="F101" s="594">
        <f t="shared" si="1"/>
        <v>1.11175</v>
      </c>
    </row>
    <row r="102" spans="1:6">
      <c r="A102" s="591" t="s">
        <v>764</v>
      </c>
      <c r="B102" s="592">
        <v>1.077</v>
      </c>
      <c r="C102" s="593" t="s">
        <v>764</v>
      </c>
      <c r="D102" s="594">
        <v>1.06</v>
      </c>
      <c r="E102" s="594">
        <v>1.109</v>
      </c>
      <c r="F102" s="594">
        <f t="shared" si="1"/>
        <v>1.0722499999999999</v>
      </c>
    </row>
    <row r="103" spans="1:6">
      <c r="A103" s="591" t="s">
        <v>765</v>
      </c>
      <c r="B103" s="592">
        <v>1.1060000000000001</v>
      </c>
      <c r="C103" s="593" t="s">
        <v>765</v>
      </c>
      <c r="D103" s="594">
        <v>1.1160000000000001</v>
      </c>
      <c r="E103" s="594">
        <v>1.111</v>
      </c>
      <c r="F103" s="594">
        <f t="shared" si="1"/>
        <v>1.1147500000000001</v>
      </c>
    </row>
    <row r="104" spans="1:6">
      <c r="A104" s="591" t="s">
        <v>965</v>
      </c>
      <c r="B104" s="592">
        <v>1.105</v>
      </c>
      <c r="C104" s="593" t="s">
        <v>965</v>
      </c>
      <c r="D104" s="594">
        <v>1.093</v>
      </c>
      <c r="E104" s="594">
        <v>1.1160000000000001</v>
      </c>
      <c r="F104" s="594">
        <f t="shared" si="1"/>
        <v>1.0987499999999999</v>
      </c>
    </row>
    <row r="105" spans="1:6">
      <c r="A105" s="591" t="s">
        <v>1380</v>
      </c>
      <c r="B105" s="592">
        <v>1.077</v>
      </c>
      <c r="C105" s="593" t="s">
        <v>1380</v>
      </c>
      <c r="D105" s="594">
        <v>1.1240000000000001</v>
      </c>
      <c r="E105" s="594">
        <v>1.0880000000000001</v>
      </c>
      <c r="F105" s="594">
        <f t="shared" si="1"/>
        <v>1.1150000000000002</v>
      </c>
    </row>
    <row r="106" spans="1:6">
      <c r="A106" s="591" t="s">
        <v>966</v>
      </c>
      <c r="B106" s="592">
        <v>1.1020000000000001</v>
      </c>
      <c r="C106" s="593" t="s">
        <v>966</v>
      </c>
      <c r="D106" s="594">
        <v>1.0720000000000001</v>
      </c>
      <c r="E106" s="594">
        <v>1.0349999999999999</v>
      </c>
      <c r="F106" s="594">
        <f t="shared" si="1"/>
        <v>1.0627500000000001</v>
      </c>
    </row>
    <row r="107" spans="1:6">
      <c r="A107" s="591" t="s">
        <v>967</v>
      </c>
      <c r="B107" s="592">
        <v>1.0609999999999999</v>
      </c>
      <c r="C107" s="593" t="s">
        <v>967</v>
      </c>
      <c r="D107" s="594">
        <v>1.0723</v>
      </c>
      <c r="E107" s="594">
        <v>1.0629999999999999</v>
      </c>
      <c r="F107" s="594">
        <f t="shared" si="1"/>
        <v>1.0699749999999999</v>
      </c>
    </row>
    <row r="108" spans="1:6">
      <c r="A108" s="591" t="s">
        <v>1381</v>
      </c>
      <c r="B108" s="592">
        <v>1.056</v>
      </c>
      <c r="C108" s="593" t="s">
        <v>1381</v>
      </c>
      <c r="D108" s="594">
        <v>1.0580000000000001</v>
      </c>
      <c r="E108" s="594">
        <v>1.08</v>
      </c>
      <c r="F108" s="594">
        <f t="shared" si="1"/>
        <v>1.0635000000000001</v>
      </c>
    </row>
    <row r="109" spans="1:6">
      <c r="A109" s="591" t="s">
        <v>969</v>
      </c>
      <c r="B109" s="592">
        <v>1.1000000000000001</v>
      </c>
      <c r="C109" s="593" t="s">
        <v>969</v>
      </c>
      <c r="D109" s="594">
        <v>1.0820000000000001</v>
      </c>
      <c r="E109" s="594">
        <v>1.0183</v>
      </c>
      <c r="F109" s="594">
        <f t="shared" si="1"/>
        <v>1.0660750000000001</v>
      </c>
    </row>
    <row r="110" spans="1:6">
      <c r="A110" s="591" t="s">
        <v>970</v>
      </c>
      <c r="B110" s="592">
        <v>1.073</v>
      </c>
      <c r="C110" s="593" t="s">
        <v>970</v>
      </c>
      <c r="D110" s="594">
        <v>1.069</v>
      </c>
      <c r="E110" s="594">
        <v>1.0389999999999999</v>
      </c>
      <c r="F110" s="594">
        <f t="shared" si="1"/>
        <v>1.0614999999999999</v>
      </c>
    </row>
    <row r="111" spans="1:6">
      <c r="A111" s="591" t="s">
        <v>971</v>
      </c>
      <c r="B111" s="592">
        <v>1.0269999999999999</v>
      </c>
      <c r="C111" s="593" t="s">
        <v>971</v>
      </c>
      <c r="D111" s="594">
        <v>1.0169999999999999</v>
      </c>
      <c r="E111" s="594">
        <v>1.04</v>
      </c>
      <c r="F111" s="594">
        <f t="shared" si="1"/>
        <v>1.0227499999999998</v>
      </c>
    </row>
    <row r="112" spans="1:6">
      <c r="A112" s="591" t="s">
        <v>1382</v>
      </c>
      <c r="B112" s="592">
        <v>1.087</v>
      </c>
      <c r="C112" s="593" t="s">
        <v>1382</v>
      </c>
      <c r="D112" s="594">
        <v>1.095</v>
      </c>
      <c r="E112" s="594">
        <v>1.073</v>
      </c>
      <c r="F112" s="594">
        <f t="shared" si="1"/>
        <v>1.0895000000000001</v>
      </c>
    </row>
    <row r="113" spans="1:6">
      <c r="A113" s="591" t="s">
        <v>1333</v>
      </c>
      <c r="B113" s="592">
        <v>1.101</v>
      </c>
      <c r="C113" s="593" t="s">
        <v>1333</v>
      </c>
      <c r="D113" s="594">
        <v>1.0980000000000001</v>
      </c>
      <c r="E113" s="594">
        <v>1.105</v>
      </c>
      <c r="F113" s="594">
        <f t="shared" si="1"/>
        <v>1.0997500000000002</v>
      </c>
    </row>
    <row r="114" spans="1:6">
      <c r="A114" s="591" t="s">
        <v>974</v>
      </c>
      <c r="B114" s="592">
        <v>1.0069999999999999</v>
      </c>
      <c r="C114" s="593" t="s">
        <v>974</v>
      </c>
      <c r="D114" s="594">
        <v>1</v>
      </c>
      <c r="E114" s="594">
        <v>1</v>
      </c>
      <c r="F114" s="594">
        <f t="shared" si="1"/>
        <v>1</v>
      </c>
    </row>
    <row r="115" spans="1:6">
      <c r="A115" s="591" t="s">
        <v>975</v>
      </c>
      <c r="B115" s="592">
        <v>1.1519999999999999</v>
      </c>
      <c r="C115" s="593" t="s">
        <v>975</v>
      </c>
      <c r="D115" s="594">
        <v>1.1040000000000001</v>
      </c>
      <c r="E115" s="594">
        <v>1.075</v>
      </c>
      <c r="F115" s="594">
        <f t="shared" si="1"/>
        <v>1.0967500000000001</v>
      </c>
    </row>
    <row r="116" spans="1:6">
      <c r="A116" s="591" t="s">
        <v>770</v>
      </c>
      <c r="B116" s="592">
        <v>1.109</v>
      </c>
      <c r="C116" s="593" t="s">
        <v>770</v>
      </c>
      <c r="D116" s="594">
        <v>1.1020000000000001</v>
      </c>
      <c r="E116" s="594">
        <v>1.115</v>
      </c>
      <c r="F116" s="594">
        <f t="shared" si="1"/>
        <v>1.1052500000000001</v>
      </c>
    </row>
    <row r="117" spans="1:6">
      <c r="A117" s="591" t="s">
        <v>1383</v>
      </c>
      <c r="B117" s="602">
        <v>1.0680000000000001</v>
      </c>
      <c r="C117" s="593" t="s">
        <v>1383</v>
      </c>
      <c r="D117" s="594">
        <v>1.1319999999999999</v>
      </c>
      <c r="E117" s="594">
        <v>1.119</v>
      </c>
      <c r="F117" s="594">
        <f t="shared" si="1"/>
        <v>1.1287499999999999</v>
      </c>
    </row>
    <row r="118" spans="1:6">
      <c r="A118" s="591" t="s">
        <v>1384</v>
      </c>
      <c r="B118" s="592">
        <v>1.0960000000000001</v>
      </c>
      <c r="C118" s="593" t="s">
        <v>1384</v>
      </c>
      <c r="D118" s="594">
        <v>1.1000000000000001</v>
      </c>
      <c r="E118" s="594">
        <v>1.079</v>
      </c>
      <c r="F118" s="594">
        <f t="shared" si="1"/>
        <v>1.0947500000000001</v>
      </c>
    </row>
    <row r="119" spans="1:6">
      <c r="A119" s="603" t="s">
        <v>801</v>
      </c>
      <c r="B119" s="592">
        <v>1.0269999999999999</v>
      </c>
      <c r="C119" s="603" t="s">
        <v>801</v>
      </c>
      <c r="D119" s="604">
        <v>1.0489999999999999</v>
      </c>
      <c r="E119" s="604">
        <v>1.0429999999999999</v>
      </c>
      <c r="F119" s="604">
        <f t="shared" si="1"/>
        <v>1.0474999999999999</v>
      </c>
    </row>
    <row r="120" spans="1:6">
      <c r="A120" s="605" t="s">
        <v>1385</v>
      </c>
      <c r="B120" s="592">
        <v>1.175</v>
      </c>
      <c r="C120" s="605" t="s">
        <v>1385</v>
      </c>
      <c r="D120" s="604">
        <v>1.2</v>
      </c>
      <c r="E120" s="604">
        <v>1.196</v>
      </c>
      <c r="F120" s="604">
        <f t="shared" si="1"/>
        <v>1.1989999999999998</v>
      </c>
    </row>
    <row r="121" spans="1:6" ht="10.5">
      <c r="A121" s="597" t="s">
        <v>979</v>
      </c>
      <c r="B121" s="598"/>
      <c r="C121" s="599" t="s">
        <v>979</v>
      </c>
      <c r="D121" s="600"/>
      <c r="E121" s="600"/>
      <c r="F121" s="600"/>
    </row>
    <row r="122" spans="1:6">
      <c r="A122" s="591" t="s">
        <v>980</v>
      </c>
      <c r="B122" s="592">
        <v>1.1200000000000001</v>
      </c>
      <c r="C122" s="593" t="s">
        <v>980</v>
      </c>
      <c r="D122" s="594">
        <v>1.0900000000000001</v>
      </c>
      <c r="E122" s="594">
        <v>1.095</v>
      </c>
      <c r="F122" s="594">
        <f t="shared" si="1"/>
        <v>1.0912500000000001</v>
      </c>
    </row>
    <row r="123" spans="1:6">
      <c r="A123" s="591" t="s">
        <v>981</v>
      </c>
      <c r="B123" s="592">
        <v>1.083</v>
      </c>
      <c r="C123" s="593" t="s">
        <v>981</v>
      </c>
      <c r="D123" s="594">
        <v>1.0820000000000001</v>
      </c>
      <c r="E123" s="594">
        <v>1.0609999999999999</v>
      </c>
      <c r="F123" s="594">
        <f t="shared" si="1"/>
        <v>1.0767500000000001</v>
      </c>
    </row>
    <row r="124" spans="1:6">
      <c r="A124" s="591" t="s">
        <v>982</v>
      </c>
      <c r="B124" s="592">
        <v>1.163</v>
      </c>
      <c r="C124" s="593" t="s">
        <v>982</v>
      </c>
      <c r="D124" s="594">
        <v>1.1759999999999999</v>
      </c>
      <c r="E124" s="594">
        <v>1.135</v>
      </c>
      <c r="F124" s="594">
        <f t="shared" si="1"/>
        <v>1.1657499999999998</v>
      </c>
    </row>
    <row r="125" spans="1:6">
      <c r="A125" s="591" t="s">
        <v>802</v>
      </c>
      <c r="B125" s="592">
        <v>1.0820000000000001</v>
      </c>
      <c r="C125" s="593" t="s">
        <v>802</v>
      </c>
      <c r="D125" s="594">
        <v>1.0649999999999999</v>
      </c>
      <c r="E125" s="594">
        <v>1.0660000000000001</v>
      </c>
      <c r="F125" s="594">
        <f t="shared" si="1"/>
        <v>1.06525</v>
      </c>
    </row>
    <row r="126" spans="1:6">
      <c r="A126" s="585" t="s">
        <v>983</v>
      </c>
      <c r="B126" s="592">
        <v>1.07</v>
      </c>
      <c r="C126" s="596" t="s">
        <v>983</v>
      </c>
      <c r="D126" s="594">
        <v>1.0840000000000001</v>
      </c>
      <c r="E126" s="594">
        <v>1.077</v>
      </c>
      <c r="F126" s="594">
        <f t="shared" si="1"/>
        <v>1.0822500000000002</v>
      </c>
    </row>
    <row r="127" spans="1:6" ht="10.5">
      <c r="A127" s="597" t="s">
        <v>984</v>
      </c>
      <c r="B127" s="598"/>
      <c r="C127" s="599" t="s">
        <v>984</v>
      </c>
      <c r="D127" s="600"/>
      <c r="E127" s="600"/>
      <c r="F127" s="600"/>
    </row>
    <row r="128" spans="1:6">
      <c r="A128" s="591" t="s">
        <v>1386</v>
      </c>
      <c r="B128" s="592">
        <v>1.0129999999999999</v>
      </c>
      <c r="C128" s="593" t="s">
        <v>1386</v>
      </c>
      <c r="D128" s="594">
        <v>1.0269999999999999</v>
      </c>
      <c r="E128" s="594">
        <v>1.0349999999999999</v>
      </c>
      <c r="F128" s="594">
        <f t="shared" si="1"/>
        <v>1.0289999999999999</v>
      </c>
    </row>
    <row r="129" spans="1:6">
      <c r="A129" s="591" t="s">
        <v>1387</v>
      </c>
      <c r="B129" s="592">
        <v>1.1279999999999999</v>
      </c>
      <c r="C129" s="593" t="s">
        <v>1387</v>
      </c>
      <c r="D129" s="594">
        <v>1.1359999999999999</v>
      </c>
      <c r="E129" s="594">
        <v>1.087</v>
      </c>
      <c r="F129" s="594">
        <f t="shared" si="1"/>
        <v>1.1237499999999998</v>
      </c>
    </row>
    <row r="130" spans="1:6">
      <c r="A130" s="591" t="s">
        <v>803</v>
      </c>
      <c r="B130" s="592">
        <v>1.04</v>
      </c>
      <c r="C130" s="593" t="s">
        <v>803</v>
      </c>
      <c r="D130" s="594">
        <v>1</v>
      </c>
      <c r="E130" s="594">
        <v>1</v>
      </c>
      <c r="F130" s="594">
        <f t="shared" si="1"/>
        <v>1</v>
      </c>
    </row>
    <row r="131" spans="1:6">
      <c r="A131" s="585" t="s">
        <v>1339</v>
      </c>
      <c r="B131" s="592">
        <v>1.075</v>
      </c>
      <c r="C131" s="596" t="s">
        <v>1339</v>
      </c>
      <c r="D131" s="594">
        <v>1.0669999999999999</v>
      </c>
      <c r="E131" s="594">
        <v>1.0029999999999999</v>
      </c>
      <c r="F131" s="594">
        <f t="shared" ref="F131:F195" si="2">(D131*0.75)+(E131*0.25)</f>
        <v>1.0509999999999999</v>
      </c>
    </row>
    <row r="132" spans="1:6" ht="10.5">
      <c r="A132" s="606" t="s">
        <v>987</v>
      </c>
      <c r="B132" s="598"/>
      <c r="C132" s="607" t="s">
        <v>987</v>
      </c>
      <c r="D132" s="608"/>
      <c r="E132" s="608"/>
      <c r="F132" s="608"/>
    </row>
    <row r="133" spans="1:6">
      <c r="A133" s="591" t="s">
        <v>1388</v>
      </c>
      <c r="B133" s="592">
        <v>1.0409999999999999</v>
      </c>
      <c r="C133" s="593" t="s">
        <v>1388</v>
      </c>
      <c r="D133" s="594">
        <v>1.0649999999999999</v>
      </c>
      <c r="E133" s="594">
        <v>1.0529999999999999</v>
      </c>
      <c r="F133" s="594">
        <f t="shared" si="2"/>
        <v>1.0619999999999998</v>
      </c>
    </row>
    <row r="134" spans="1:6">
      <c r="A134" s="591" t="s">
        <v>1389</v>
      </c>
      <c r="B134" s="592">
        <v>1.103</v>
      </c>
      <c r="C134" s="593" t="s">
        <v>1389</v>
      </c>
      <c r="D134" s="594">
        <v>1.1000000000000001</v>
      </c>
      <c r="E134" s="594">
        <v>1.0980000000000001</v>
      </c>
      <c r="F134" s="594">
        <f t="shared" si="2"/>
        <v>1.0995000000000001</v>
      </c>
    </row>
    <row r="135" spans="1:6">
      <c r="A135" s="585" t="s">
        <v>990</v>
      </c>
      <c r="B135" s="592">
        <v>1.012</v>
      </c>
      <c r="C135" s="596" t="s">
        <v>990</v>
      </c>
      <c r="D135" s="594">
        <v>1.0569999999999999</v>
      </c>
      <c r="E135" s="594">
        <v>1.0509999999999999</v>
      </c>
      <c r="F135" s="594">
        <f t="shared" si="2"/>
        <v>1.0554999999999999</v>
      </c>
    </row>
    <row r="136" spans="1:6">
      <c r="A136" s="585" t="s">
        <v>1390</v>
      </c>
      <c r="B136" s="592">
        <v>1.095</v>
      </c>
      <c r="C136" s="596" t="s">
        <v>1390</v>
      </c>
      <c r="D136" s="594">
        <v>1.1279999999999999</v>
      </c>
      <c r="E136" s="594">
        <v>1.1739999999999999</v>
      </c>
      <c r="F136" s="594">
        <f>(D136*0.75)+(E136*0.25)</f>
        <v>1.1395</v>
      </c>
    </row>
    <row r="137" spans="1:6">
      <c r="A137" s="585" t="s">
        <v>992</v>
      </c>
      <c r="B137" s="592">
        <v>1</v>
      </c>
      <c r="C137" s="596" t="s">
        <v>992</v>
      </c>
      <c r="D137" s="594">
        <v>1</v>
      </c>
      <c r="E137" s="594">
        <v>1</v>
      </c>
      <c r="F137" s="594">
        <f t="shared" si="2"/>
        <v>1</v>
      </c>
    </row>
    <row r="138" spans="1:6" ht="10.5">
      <c r="A138" s="597" t="s">
        <v>993</v>
      </c>
      <c r="B138" s="598"/>
      <c r="C138" s="599" t="s">
        <v>993</v>
      </c>
      <c r="D138" s="600"/>
      <c r="E138" s="600"/>
      <c r="F138" s="600"/>
    </row>
    <row r="139" spans="1:6">
      <c r="A139" s="591" t="s">
        <v>994</v>
      </c>
      <c r="B139" s="592">
        <v>1.26</v>
      </c>
      <c r="C139" s="593" t="s">
        <v>994</v>
      </c>
      <c r="D139" s="594">
        <v>1.254</v>
      </c>
      <c r="E139" s="594">
        <v>1.19</v>
      </c>
      <c r="F139" s="594">
        <f t="shared" si="2"/>
        <v>1.238</v>
      </c>
    </row>
    <row r="140" spans="1:6">
      <c r="A140" s="591" t="s">
        <v>995</v>
      </c>
      <c r="B140" s="592">
        <v>1.2030000000000001</v>
      </c>
      <c r="C140" s="593" t="s">
        <v>995</v>
      </c>
      <c r="D140" s="594">
        <v>1.1919999999999999</v>
      </c>
      <c r="E140" s="594">
        <v>1.149</v>
      </c>
      <c r="F140" s="594">
        <f t="shared" si="2"/>
        <v>1.1812499999999999</v>
      </c>
    </row>
    <row r="141" spans="1:6">
      <c r="A141" s="591" t="s">
        <v>996</v>
      </c>
      <c r="B141" s="592">
        <v>1.0760000000000001</v>
      </c>
      <c r="C141" s="593" t="s">
        <v>996</v>
      </c>
      <c r="D141" s="594">
        <v>1.0649999999999999</v>
      </c>
      <c r="E141" s="594">
        <v>1.069</v>
      </c>
      <c r="F141" s="594">
        <f t="shared" si="2"/>
        <v>1.0659999999999998</v>
      </c>
    </row>
    <row r="142" spans="1:6">
      <c r="A142" s="591" t="s">
        <v>997</v>
      </c>
      <c r="B142" s="592">
        <v>1.1259999999999999</v>
      </c>
      <c r="C142" s="593" t="s">
        <v>997</v>
      </c>
      <c r="D142" s="594">
        <v>1.119</v>
      </c>
      <c r="E142" s="594">
        <v>1.105</v>
      </c>
      <c r="F142" s="594">
        <f t="shared" si="2"/>
        <v>1.1154999999999999</v>
      </c>
    </row>
    <row r="143" spans="1:6">
      <c r="A143" s="591" t="s">
        <v>776</v>
      </c>
      <c r="B143" s="592">
        <v>1.1419999999999999</v>
      </c>
      <c r="C143" s="593" t="s">
        <v>776</v>
      </c>
      <c r="D143" s="594">
        <v>1.1579999999999999</v>
      </c>
      <c r="E143" s="594">
        <v>1.1499999999999999</v>
      </c>
      <c r="F143" s="594">
        <f t="shared" si="2"/>
        <v>1.1559999999999999</v>
      </c>
    </row>
    <row r="144" spans="1:6">
      <c r="A144" s="591" t="s">
        <v>998</v>
      </c>
      <c r="B144" s="592">
        <v>1.111</v>
      </c>
      <c r="C144" s="593" t="s">
        <v>998</v>
      </c>
      <c r="D144" s="594">
        <v>1.107</v>
      </c>
      <c r="E144" s="594">
        <v>1.06</v>
      </c>
      <c r="F144" s="594">
        <f t="shared" si="2"/>
        <v>1.0952500000000001</v>
      </c>
    </row>
    <row r="145" spans="1:6">
      <c r="A145" s="591" t="s">
        <v>999</v>
      </c>
      <c r="B145" s="592">
        <v>1.2210000000000001</v>
      </c>
      <c r="C145" s="593" t="s">
        <v>999</v>
      </c>
      <c r="D145" s="594">
        <v>1.1950000000000001</v>
      </c>
      <c r="E145" s="594">
        <v>1.173</v>
      </c>
      <c r="F145" s="594">
        <f t="shared" si="2"/>
        <v>1.1895</v>
      </c>
    </row>
    <row r="146" spans="1:6">
      <c r="A146" s="591" t="s">
        <v>1343</v>
      </c>
      <c r="B146" s="592">
        <v>1.105</v>
      </c>
      <c r="C146" s="593" t="s">
        <v>1343</v>
      </c>
      <c r="D146" s="594">
        <v>1.099</v>
      </c>
      <c r="E146" s="594">
        <v>1.0549999999999999</v>
      </c>
      <c r="F146" s="594">
        <f t="shared" si="2"/>
        <v>1.0879999999999999</v>
      </c>
    </row>
    <row r="147" spans="1:6">
      <c r="A147" s="591" t="s">
        <v>1344</v>
      </c>
      <c r="B147" s="592">
        <v>1</v>
      </c>
      <c r="C147" s="593" t="s">
        <v>1344</v>
      </c>
      <c r="D147" s="594">
        <v>1.0449999999999999</v>
      </c>
      <c r="E147" s="594">
        <v>1.0589999999999999</v>
      </c>
      <c r="F147" s="594">
        <f t="shared" si="2"/>
        <v>1.0485</v>
      </c>
    </row>
    <row r="148" spans="1:6" ht="10.5">
      <c r="A148" s="597" t="s">
        <v>1001</v>
      </c>
      <c r="B148" s="598"/>
      <c r="C148" s="599" t="s">
        <v>1001</v>
      </c>
      <c r="D148" s="600"/>
      <c r="E148" s="600"/>
      <c r="F148" s="600"/>
    </row>
    <row r="149" spans="1:6">
      <c r="A149" s="591" t="s">
        <v>1391</v>
      </c>
      <c r="B149" s="592">
        <v>1.1060000000000001</v>
      </c>
      <c r="C149" s="593" t="s">
        <v>1391</v>
      </c>
      <c r="D149" s="594">
        <v>1.1140000000000001</v>
      </c>
      <c r="E149" s="594">
        <v>1.0429999999999999</v>
      </c>
      <c r="F149" s="594">
        <f t="shared" si="2"/>
        <v>1.0962500000000002</v>
      </c>
    </row>
    <row r="150" spans="1:6">
      <c r="A150" s="609" t="s">
        <v>1003</v>
      </c>
      <c r="B150" s="610"/>
      <c r="C150" s="611" t="s">
        <v>1003</v>
      </c>
      <c r="D150" s="612"/>
      <c r="E150" s="612"/>
      <c r="F150" s="612"/>
    </row>
    <row r="151" spans="1:6" ht="20">
      <c r="A151" s="613" t="s">
        <v>1004</v>
      </c>
      <c r="B151" s="610">
        <v>1.222</v>
      </c>
      <c r="C151" s="614" t="s">
        <v>1004</v>
      </c>
      <c r="D151" s="615">
        <v>1.1839999999999999</v>
      </c>
      <c r="E151" s="615">
        <v>1.143</v>
      </c>
      <c r="F151" s="615">
        <f t="shared" si="2"/>
        <v>1.1737499999999998</v>
      </c>
    </row>
    <row r="152" spans="1:6">
      <c r="A152" s="613" t="s">
        <v>1346</v>
      </c>
      <c r="B152" s="610">
        <v>1.0680000000000001</v>
      </c>
      <c r="C152" s="614" t="s">
        <v>1346</v>
      </c>
      <c r="D152" s="615">
        <v>1</v>
      </c>
      <c r="E152" s="615">
        <v>1</v>
      </c>
      <c r="F152" s="615">
        <f t="shared" si="2"/>
        <v>1</v>
      </c>
    </row>
    <row r="153" spans="1:6" ht="20">
      <c r="A153" s="613" t="s">
        <v>1005</v>
      </c>
      <c r="B153" s="610">
        <v>1</v>
      </c>
      <c r="C153" s="614" t="s">
        <v>1005</v>
      </c>
      <c r="D153" s="615">
        <v>1.0129999999999999</v>
      </c>
      <c r="E153" s="615">
        <v>1</v>
      </c>
      <c r="F153" s="615">
        <f t="shared" si="2"/>
        <v>1.0097499999999999</v>
      </c>
    </row>
    <row r="154" spans="1:6" ht="20">
      <c r="A154" s="613" t="s">
        <v>1181</v>
      </c>
      <c r="B154" s="610">
        <v>1.0620000000000001</v>
      </c>
      <c r="C154" s="614" t="s">
        <v>1181</v>
      </c>
      <c r="D154" s="615">
        <v>1.012</v>
      </c>
      <c r="E154" s="615">
        <v>1</v>
      </c>
      <c r="F154" s="615">
        <f t="shared" si="2"/>
        <v>1.0089999999999999</v>
      </c>
    </row>
    <row r="155" spans="1:6" ht="20">
      <c r="A155" s="613" t="s">
        <v>1006</v>
      </c>
      <c r="B155" s="610">
        <v>1.111</v>
      </c>
      <c r="C155" s="614" t="s">
        <v>1006</v>
      </c>
      <c r="D155" s="615">
        <v>1.1339999999999999</v>
      </c>
      <c r="E155" s="615">
        <v>1.08</v>
      </c>
      <c r="F155" s="615">
        <f t="shared" si="2"/>
        <v>1.1204999999999998</v>
      </c>
    </row>
    <row r="156" spans="1:6" ht="20">
      <c r="A156" s="613" t="s">
        <v>1182</v>
      </c>
      <c r="B156" s="610">
        <v>1.097</v>
      </c>
      <c r="C156" s="614" t="s">
        <v>1182</v>
      </c>
      <c r="D156" s="615">
        <v>1.123</v>
      </c>
      <c r="E156" s="615">
        <v>1.171</v>
      </c>
      <c r="F156" s="615">
        <f t="shared" si="2"/>
        <v>1.135</v>
      </c>
    </row>
    <row r="157" spans="1:6">
      <c r="A157" s="613" t="s">
        <v>1347</v>
      </c>
      <c r="B157" s="610">
        <v>1.0680000000000001</v>
      </c>
      <c r="C157" s="614" t="s">
        <v>1347</v>
      </c>
      <c r="D157" s="615">
        <v>1</v>
      </c>
      <c r="E157" s="615">
        <v>1</v>
      </c>
      <c r="F157" s="615">
        <f t="shared" si="2"/>
        <v>1</v>
      </c>
    </row>
    <row r="158" spans="1:6">
      <c r="A158" s="613" t="s">
        <v>1183</v>
      </c>
      <c r="B158" s="610">
        <v>1.1000000000000001</v>
      </c>
      <c r="C158" s="614" t="s">
        <v>1183</v>
      </c>
      <c r="D158" s="615">
        <v>1.1040000000000001</v>
      </c>
      <c r="E158" s="615">
        <v>1.0900000000000001</v>
      </c>
      <c r="F158" s="615">
        <f t="shared" si="2"/>
        <v>1.1005</v>
      </c>
    </row>
    <row r="159" spans="1:6" ht="20">
      <c r="A159" s="613" t="s">
        <v>1184</v>
      </c>
      <c r="B159" s="610">
        <v>1.143</v>
      </c>
      <c r="C159" s="614" t="s">
        <v>1184</v>
      </c>
      <c r="D159" s="615">
        <v>1.1559999999999999</v>
      </c>
      <c r="E159" s="615">
        <v>1.093</v>
      </c>
      <c r="F159" s="615">
        <f t="shared" si="2"/>
        <v>1.14025</v>
      </c>
    </row>
    <row r="160" spans="1:6" ht="20">
      <c r="A160" s="613" t="s">
        <v>1186</v>
      </c>
      <c r="B160" s="610">
        <v>1.0029999999999999</v>
      </c>
      <c r="C160" s="614" t="s">
        <v>1186</v>
      </c>
      <c r="D160" s="615">
        <v>1.0429999999999999</v>
      </c>
      <c r="E160" s="615">
        <v>1</v>
      </c>
      <c r="F160" s="615">
        <f t="shared" si="2"/>
        <v>1.0322499999999999</v>
      </c>
    </row>
    <row r="161" spans="1:6">
      <c r="A161" s="613" t="s">
        <v>1007</v>
      </c>
      <c r="B161" s="610">
        <v>1.0509999999999999</v>
      </c>
      <c r="C161" s="614" t="s">
        <v>1007</v>
      </c>
      <c r="D161" s="615">
        <v>1.075</v>
      </c>
      <c r="E161" s="615">
        <v>1.0660000000000001</v>
      </c>
      <c r="F161" s="615">
        <f t="shared" si="2"/>
        <v>1.0727499999999999</v>
      </c>
    </row>
    <row r="162" spans="1:6">
      <c r="A162" s="613" t="s">
        <v>1008</v>
      </c>
      <c r="B162" s="610">
        <v>1</v>
      </c>
      <c r="C162" s="614" t="s">
        <v>1008</v>
      </c>
      <c r="D162" s="615">
        <v>1.0169999999999999</v>
      </c>
      <c r="E162" s="615">
        <v>1.0069999999999999</v>
      </c>
      <c r="F162" s="615">
        <f t="shared" si="2"/>
        <v>1.0145</v>
      </c>
    </row>
    <row r="163" spans="1:6">
      <c r="A163" s="613" t="s">
        <v>1009</v>
      </c>
      <c r="B163" s="610">
        <v>1</v>
      </c>
      <c r="C163" s="614" t="s">
        <v>1009</v>
      </c>
      <c r="D163" s="615">
        <v>1</v>
      </c>
      <c r="E163" s="615">
        <v>1</v>
      </c>
      <c r="F163" s="615">
        <f t="shared" si="2"/>
        <v>1</v>
      </c>
    </row>
    <row r="164" spans="1:6">
      <c r="A164" s="613" t="s">
        <v>1010</v>
      </c>
      <c r="B164" s="610">
        <v>1</v>
      </c>
      <c r="C164" s="614" t="s">
        <v>1010</v>
      </c>
      <c r="D164" s="615">
        <v>1.0249999999999999</v>
      </c>
      <c r="E164" s="615">
        <v>1.0049999999999999</v>
      </c>
      <c r="F164" s="615">
        <f t="shared" si="2"/>
        <v>1.02</v>
      </c>
    </row>
    <row r="165" spans="1:6">
      <c r="A165" s="613" t="s">
        <v>1187</v>
      </c>
      <c r="B165" s="610">
        <v>1.085</v>
      </c>
      <c r="C165" s="614" t="s">
        <v>1187</v>
      </c>
      <c r="D165" s="615">
        <v>1.0449999999999999</v>
      </c>
      <c r="E165" s="615">
        <v>1.0649999999999999</v>
      </c>
      <c r="F165" s="615">
        <f t="shared" si="2"/>
        <v>1.0499999999999998</v>
      </c>
    </row>
    <row r="166" spans="1:6">
      <c r="A166" s="613" t="s">
        <v>1392</v>
      </c>
      <c r="B166" s="610">
        <v>1.1160000000000001</v>
      </c>
      <c r="C166" s="614" t="s">
        <v>1392</v>
      </c>
      <c r="D166" s="615">
        <v>1.054</v>
      </c>
      <c r="E166" s="615">
        <v>1.03</v>
      </c>
      <c r="F166" s="615">
        <f t="shared" si="2"/>
        <v>1.048</v>
      </c>
    </row>
    <row r="167" spans="1:6" ht="20">
      <c r="A167" s="613" t="s">
        <v>1189</v>
      </c>
      <c r="B167" s="610">
        <v>1.0780000000000001</v>
      </c>
      <c r="C167" s="614" t="s">
        <v>1189</v>
      </c>
      <c r="D167" s="615">
        <v>1.1120000000000001</v>
      </c>
      <c r="E167" s="615">
        <v>1.1060000000000001</v>
      </c>
      <c r="F167" s="615">
        <f t="shared" si="2"/>
        <v>1.1105</v>
      </c>
    </row>
    <row r="168" spans="1:6">
      <c r="A168" s="613" t="s">
        <v>1348</v>
      </c>
      <c r="B168" s="610">
        <v>1.073</v>
      </c>
      <c r="C168" s="614" t="s">
        <v>1348</v>
      </c>
      <c r="D168" s="615">
        <v>1</v>
      </c>
      <c r="E168" s="615">
        <v>1</v>
      </c>
      <c r="F168" s="615">
        <f t="shared" si="2"/>
        <v>1</v>
      </c>
    </row>
    <row r="169" spans="1:6">
      <c r="A169" s="613" t="s">
        <v>1190</v>
      </c>
      <c r="B169" s="610">
        <v>1.087</v>
      </c>
      <c r="C169" s="614" t="s">
        <v>1190</v>
      </c>
      <c r="D169" s="615">
        <v>1.097</v>
      </c>
      <c r="E169" s="615">
        <v>1.07</v>
      </c>
      <c r="F169" s="615">
        <f t="shared" si="2"/>
        <v>1.0902499999999999</v>
      </c>
    </row>
    <row r="170" spans="1:6" ht="20">
      <c r="A170" s="613" t="s">
        <v>1012</v>
      </c>
      <c r="B170" s="610">
        <v>1.0629999999999999</v>
      </c>
      <c r="C170" s="614" t="s">
        <v>1012</v>
      </c>
      <c r="D170" s="615">
        <v>1.1020000000000001</v>
      </c>
      <c r="E170" s="615">
        <v>1.1140000000000001</v>
      </c>
      <c r="F170" s="615">
        <f t="shared" si="2"/>
        <v>1.105</v>
      </c>
    </row>
    <row r="171" spans="1:6">
      <c r="A171" s="613" t="s">
        <v>1013</v>
      </c>
      <c r="B171" s="610">
        <v>1.0620000000000001</v>
      </c>
      <c r="C171" s="614" t="s">
        <v>1013</v>
      </c>
      <c r="D171" s="615">
        <v>1.0740000000000001</v>
      </c>
      <c r="E171" s="615">
        <v>1.07</v>
      </c>
      <c r="F171" s="615">
        <f t="shared" si="2"/>
        <v>1.0730000000000002</v>
      </c>
    </row>
    <row r="172" spans="1:6">
      <c r="A172" s="613" t="s">
        <v>1014</v>
      </c>
      <c r="B172" s="610">
        <v>1.133</v>
      </c>
      <c r="C172" s="614" t="s">
        <v>1014</v>
      </c>
      <c r="D172" s="615">
        <v>1.115</v>
      </c>
      <c r="E172" s="615">
        <v>1.0669999999999999</v>
      </c>
      <c r="F172" s="615">
        <f t="shared" si="2"/>
        <v>1.103</v>
      </c>
    </row>
    <row r="173" spans="1:6">
      <c r="A173" s="613" t="s">
        <v>1015</v>
      </c>
      <c r="B173" s="610">
        <v>1</v>
      </c>
      <c r="C173" s="614" t="s">
        <v>1015</v>
      </c>
      <c r="D173" s="615">
        <v>1</v>
      </c>
      <c r="E173" s="615">
        <v>1</v>
      </c>
      <c r="F173" s="615">
        <f t="shared" si="2"/>
        <v>1</v>
      </c>
    </row>
    <row r="174" spans="1:6" ht="20">
      <c r="A174" s="613" t="s">
        <v>1016</v>
      </c>
      <c r="B174" s="610">
        <v>1.1579999999999999</v>
      </c>
      <c r="C174" s="614" t="s">
        <v>1016</v>
      </c>
      <c r="D174" s="615">
        <v>1.1970000000000001</v>
      </c>
      <c r="E174" s="615">
        <v>1.1060000000000001</v>
      </c>
      <c r="F174" s="615">
        <f t="shared" si="2"/>
        <v>1.17425</v>
      </c>
    </row>
    <row r="175" spans="1:6" ht="20">
      <c r="A175" s="613" t="s">
        <v>1017</v>
      </c>
      <c r="B175" s="610">
        <v>1.0880000000000001</v>
      </c>
      <c r="C175" s="614" t="s">
        <v>1017</v>
      </c>
      <c r="D175" s="615">
        <v>1.0169999999999999</v>
      </c>
      <c r="E175" s="615">
        <v>1.002</v>
      </c>
      <c r="F175" s="615">
        <f t="shared" si="2"/>
        <v>1.01325</v>
      </c>
    </row>
    <row r="176" spans="1:6">
      <c r="A176" s="613" t="s">
        <v>1018</v>
      </c>
      <c r="B176" s="610">
        <v>1.01</v>
      </c>
      <c r="C176" s="614" t="s">
        <v>1018</v>
      </c>
      <c r="D176" s="615">
        <v>1.095</v>
      </c>
      <c r="E176" s="615">
        <v>1.097</v>
      </c>
      <c r="F176" s="615">
        <f t="shared" si="2"/>
        <v>1.0954999999999999</v>
      </c>
    </row>
    <row r="177" spans="1:6" ht="22">
      <c r="A177" s="613" t="s">
        <v>1393</v>
      </c>
      <c r="B177" s="610">
        <v>1</v>
      </c>
      <c r="C177" s="614" t="s">
        <v>1393</v>
      </c>
      <c r="D177" s="615">
        <v>1</v>
      </c>
      <c r="E177" s="615">
        <v>1</v>
      </c>
      <c r="F177" s="615">
        <f t="shared" si="2"/>
        <v>1</v>
      </c>
    </row>
    <row r="178" spans="1:6">
      <c r="A178" s="613" t="s">
        <v>1019</v>
      </c>
      <c r="B178" s="610">
        <v>1.167</v>
      </c>
      <c r="C178" s="614" t="s">
        <v>1019</v>
      </c>
      <c r="D178" s="615">
        <v>1.127</v>
      </c>
      <c r="E178" s="615">
        <v>1.127</v>
      </c>
      <c r="F178" s="615">
        <f t="shared" si="2"/>
        <v>1.127</v>
      </c>
    </row>
    <row r="179" spans="1:6" ht="20">
      <c r="A179" s="613" t="s">
        <v>1020</v>
      </c>
      <c r="B179" s="610">
        <v>1</v>
      </c>
      <c r="C179" s="614" t="s">
        <v>1020</v>
      </c>
      <c r="D179" s="615">
        <v>1</v>
      </c>
      <c r="E179" s="615">
        <v>1</v>
      </c>
      <c r="F179" s="615">
        <f t="shared" si="2"/>
        <v>1</v>
      </c>
    </row>
    <row r="180" spans="1:6" ht="20">
      <c r="A180" s="613" t="s">
        <v>1021</v>
      </c>
      <c r="B180" s="610">
        <v>1</v>
      </c>
      <c r="C180" s="614" t="s">
        <v>1021</v>
      </c>
      <c r="D180" s="615">
        <v>1</v>
      </c>
      <c r="E180" s="615">
        <v>1</v>
      </c>
      <c r="F180" s="615">
        <f t="shared" si="2"/>
        <v>1</v>
      </c>
    </row>
    <row r="181" spans="1:6">
      <c r="A181" s="613" t="s">
        <v>1022</v>
      </c>
      <c r="B181" s="610">
        <v>1.1180000000000001</v>
      </c>
      <c r="C181" s="614" t="s">
        <v>1022</v>
      </c>
      <c r="D181" s="615">
        <v>1.153</v>
      </c>
      <c r="E181" s="615">
        <v>1.0529999999999999</v>
      </c>
      <c r="F181" s="615">
        <f t="shared" si="2"/>
        <v>1.1280000000000001</v>
      </c>
    </row>
    <row r="182" spans="1:6" ht="20">
      <c r="A182" s="613" t="s">
        <v>1023</v>
      </c>
      <c r="B182" s="610">
        <v>1.1020000000000001</v>
      </c>
      <c r="C182" s="614" t="s">
        <v>1023</v>
      </c>
      <c r="D182" s="615">
        <v>1.0920000000000001</v>
      </c>
      <c r="E182" s="615">
        <v>1.08</v>
      </c>
      <c r="F182" s="615">
        <f t="shared" si="2"/>
        <v>1.089</v>
      </c>
    </row>
    <row r="183" spans="1:6" ht="20">
      <c r="A183" s="613" t="s">
        <v>1024</v>
      </c>
      <c r="B183" s="610">
        <v>1.1659999999999999</v>
      </c>
      <c r="C183" s="614" t="s">
        <v>1024</v>
      </c>
      <c r="D183" s="615">
        <v>1.149</v>
      </c>
      <c r="E183" s="615">
        <v>1.0960000000000001</v>
      </c>
      <c r="F183" s="615">
        <f t="shared" si="2"/>
        <v>1.13575</v>
      </c>
    </row>
    <row r="184" spans="1:6" ht="20">
      <c r="A184" s="613" t="s">
        <v>1025</v>
      </c>
      <c r="B184" s="610">
        <v>1.071</v>
      </c>
      <c r="C184" s="614" t="s">
        <v>1025</v>
      </c>
      <c r="D184" s="615">
        <v>1.107</v>
      </c>
      <c r="E184" s="615">
        <v>1.077</v>
      </c>
      <c r="F184" s="615">
        <f t="shared" si="2"/>
        <v>1.0994999999999999</v>
      </c>
    </row>
    <row r="185" spans="1:6" ht="21">
      <c r="A185" s="613"/>
      <c r="B185" s="610"/>
      <c r="C185" s="616" t="s">
        <v>1394</v>
      </c>
      <c r="D185" s="615">
        <v>1.1200000000000001</v>
      </c>
      <c r="E185" s="615">
        <v>1</v>
      </c>
      <c r="F185" s="615">
        <f>(D185*0.75)+(E185*0.25)</f>
        <v>1.0900000000000001</v>
      </c>
    </row>
    <row r="186" spans="1:6">
      <c r="A186" s="613" t="s">
        <v>1026</v>
      </c>
      <c r="B186" s="610">
        <v>1.032</v>
      </c>
      <c r="C186" s="614" t="s">
        <v>1026</v>
      </c>
      <c r="D186" s="615">
        <v>1.079</v>
      </c>
      <c r="E186" s="615">
        <v>1.0940000000000001</v>
      </c>
      <c r="F186" s="615">
        <f t="shared" si="2"/>
        <v>1.0827500000000001</v>
      </c>
    </row>
    <row r="187" spans="1:6">
      <c r="A187" s="613" t="s">
        <v>1027</v>
      </c>
      <c r="B187" s="610">
        <v>1.0349999999999999</v>
      </c>
      <c r="C187" s="614" t="s">
        <v>1027</v>
      </c>
      <c r="D187" s="615">
        <v>1</v>
      </c>
      <c r="E187" s="615">
        <v>1.0349999999999999</v>
      </c>
      <c r="F187" s="615">
        <f t="shared" si="2"/>
        <v>1.00875</v>
      </c>
    </row>
    <row r="188" spans="1:6" ht="20">
      <c r="A188" s="613" t="s">
        <v>1028</v>
      </c>
      <c r="B188" s="610">
        <v>1.05</v>
      </c>
      <c r="C188" s="614" t="s">
        <v>1028</v>
      </c>
      <c r="D188" s="615">
        <v>1.1080000000000001</v>
      </c>
      <c r="E188" s="615">
        <v>1.091</v>
      </c>
      <c r="F188" s="615">
        <f t="shared" si="2"/>
        <v>1.10375</v>
      </c>
    </row>
    <row r="189" spans="1:6" ht="20">
      <c r="A189" s="613" t="s">
        <v>1352</v>
      </c>
      <c r="B189" s="610">
        <v>1</v>
      </c>
      <c r="C189" s="614" t="s">
        <v>1352</v>
      </c>
      <c r="D189" s="615">
        <v>1.044</v>
      </c>
      <c r="E189" s="615">
        <v>1.0649999999999999</v>
      </c>
      <c r="F189" s="615">
        <f t="shared" si="2"/>
        <v>1.04925</v>
      </c>
    </row>
    <row r="190" spans="1:6">
      <c r="A190" s="613" t="s">
        <v>1029</v>
      </c>
      <c r="B190" s="610">
        <v>1.075</v>
      </c>
      <c r="C190" s="614" t="s">
        <v>1029</v>
      </c>
      <c r="D190" s="615">
        <v>1</v>
      </c>
      <c r="E190" s="615">
        <v>1</v>
      </c>
      <c r="F190" s="615">
        <f t="shared" si="2"/>
        <v>1</v>
      </c>
    </row>
    <row r="191" spans="1:6" ht="21">
      <c r="A191" s="613"/>
      <c r="B191" s="610"/>
      <c r="C191" s="616" t="s">
        <v>1395</v>
      </c>
      <c r="D191" s="615">
        <v>1.1200000000000001</v>
      </c>
      <c r="E191" s="615">
        <v>1</v>
      </c>
      <c r="F191" s="615">
        <f t="shared" si="2"/>
        <v>1.0900000000000001</v>
      </c>
    </row>
    <row r="192" spans="1:6">
      <c r="A192" s="613" t="s">
        <v>1030</v>
      </c>
      <c r="B192" s="610">
        <v>1.099</v>
      </c>
      <c r="C192" s="614" t="s">
        <v>1030</v>
      </c>
      <c r="D192" s="615">
        <v>1.0549999999999999</v>
      </c>
      <c r="E192" s="615">
        <v>1.071</v>
      </c>
      <c r="F192" s="615">
        <f t="shared" si="2"/>
        <v>1.0589999999999999</v>
      </c>
    </row>
    <row r="193" spans="1:6" ht="20">
      <c r="A193" s="613" t="s">
        <v>1031</v>
      </c>
      <c r="B193" s="610">
        <v>1.06</v>
      </c>
      <c r="C193" s="614" t="s">
        <v>1031</v>
      </c>
      <c r="D193" s="615">
        <v>1.0720000000000001</v>
      </c>
      <c r="E193" s="615">
        <v>1</v>
      </c>
      <c r="F193" s="615">
        <f t="shared" si="2"/>
        <v>1.054</v>
      </c>
    </row>
    <row r="194" spans="1:6" ht="20">
      <c r="A194" s="613" t="s">
        <v>1354</v>
      </c>
      <c r="B194" s="610">
        <v>1.0840000000000001</v>
      </c>
      <c r="C194" s="614" t="s">
        <v>1354</v>
      </c>
      <c r="D194" s="615">
        <v>1.095</v>
      </c>
      <c r="E194" s="615">
        <v>1.123</v>
      </c>
      <c r="F194" s="615">
        <f t="shared" si="2"/>
        <v>1.1020000000000001</v>
      </c>
    </row>
    <row r="195" spans="1:6" ht="20">
      <c r="A195" s="613" t="s">
        <v>1032</v>
      </c>
      <c r="B195" s="610">
        <v>1.05</v>
      </c>
      <c r="C195" s="614" t="s">
        <v>1032</v>
      </c>
      <c r="D195" s="615">
        <v>1.0169999999999999</v>
      </c>
      <c r="E195" s="615">
        <v>1</v>
      </c>
      <c r="F195" s="615">
        <f t="shared" si="2"/>
        <v>1.01275</v>
      </c>
    </row>
    <row r="196" spans="1:6">
      <c r="A196" s="613" t="s">
        <v>1191</v>
      </c>
      <c r="B196" s="610">
        <v>1.0940000000000001</v>
      </c>
      <c r="C196" s="614" t="s">
        <v>1191</v>
      </c>
      <c r="D196" s="615">
        <v>1.115</v>
      </c>
      <c r="E196" s="615">
        <v>1.0649999999999999</v>
      </c>
      <c r="F196" s="615">
        <f t="shared" ref="F196:F203" si="3">(D196*0.75)+(E196*0.25)</f>
        <v>1.1025</v>
      </c>
    </row>
    <row r="197" spans="1:6" ht="20">
      <c r="A197" s="613" t="s">
        <v>1034</v>
      </c>
      <c r="B197" s="610">
        <v>1.1140000000000001</v>
      </c>
      <c r="C197" s="614" t="s">
        <v>1034</v>
      </c>
      <c r="D197" s="615">
        <v>1.0840000000000001</v>
      </c>
      <c r="E197" s="615">
        <v>1.0820000000000001</v>
      </c>
      <c r="F197" s="615">
        <f t="shared" si="3"/>
        <v>1.0835000000000001</v>
      </c>
    </row>
    <row r="198" spans="1:6">
      <c r="A198" s="613" t="s">
        <v>1035</v>
      </c>
      <c r="B198" s="610">
        <v>1.093</v>
      </c>
      <c r="C198" s="614" t="s">
        <v>1035</v>
      </c>
      <c r="D198" s="615">
        <v>1.0920000000000001</v>
      </c>
      <c r="E198" s="615">
        <v>1.153</v>
      </c>
      <c r="F198" s="615">
        <f t="shared" si="3"/>
        <v>1.1072500000000001</v>
      </c>
    </row>
    <row r="199" spans="1:6">
      <c r="A199" s="613" t="s">
        <v>1036</v>
      </c>
      <c r="B199" s="610">
        <v>1.048</v>
      </c>
      <c r="C199" s="614" t="s">
        <v>1036</v>
      </c>
      <c r="D199" s="615">
        <v>1</v>
      </c>
      <c r="E199" s="615">
        <v>1</v>
      </c>
      <c r="F199" s="615">
        <f t="shared" si="3"/>
        <v>1</v>
      </c>
    </row>
    <row r="200" spans="1:6">
      <c r="A200" s="613" t="s">
        <v>1037</v>
      </c>
      <c r="B200" s="610">
        <v>1.0840000000000001</v>
      </c>
      <c r="C200" s="614" t="s">
        <v>1037</v>
      </c>
      <c r="D200" s="615">
        <v>1.0669999999999999</v>
      </c>
      <c r="E200" s="615">
        <v>1.054</v>
      </c>
      <c r="F200" s="615">
        <f t="shared" si="3"/>
        <v>1.06375</v>
      </c>
    </row>
    <row r="201" spans="1:6" ht="20">
      <c r="A201" s="613" t="s">
        <v>1192</v>
      </c>
      <c r="B201" s="610">
        <v>1</v>
      </c>
      <c r="C201" s="614" t="s">
        <v>1192</v>
      </c>
      <c r="D201" s="615">
        <v>1.0649999999999999</v>
      </c>
      <c r="E201" s="615">
        <v>1.0509999999999999</v>
      </c>
      <c r="F201" s="615">
        <f t="shared" si="3"/>
        <v>1.0614999999999999</v>
      </c>
    </row>
    <row r="202" spans="1:6">
      <c r="A202" s="613" t="s">
        <v>1038</v>
      </c>
      <c r="B202" s="610">
        <v>1.085</v>
      </c>
      <c r="C202" s="614" t="s">
        <v>1038</v>
      </c>
      <c r="D202" s="615">
        <v>1.1060000000000001</v>
      </c>
      <c r="E202" s="615">
        <v>1.113</v>
      </c>
      <c r="F202" s="615">
        <f t="shared" si="3"/>
        <v>1.1077500000000002</v>
      </c>
    </row>
    <row r="203" spans="1:6" ht="20">
      <c r="A203" s="613" t="s">
        <v>1039</v>
      </c>
      <c r="B203" s="610">
        <v>1</v>
      </c>
      <c r="C203" s="614" t="s">
        <v>1039</v>
      </c>
      <c r="D203" s="615">
        <v>1.0169999999999999</v>
      </c>
      <c r="E203" s="615">
        <v>1</v>
      </c>
      <c r="F203" s="615">
        <f t="shared" si="3"/>
        <v>1.01275</v>
      </c>
    </row>
    <row r="208" spans="1:6">
      <c r="F208" s="589"/>
    </row>
    <row r="211" spans="1:2">
      <c r="A211" s="622"/>
      <c r="B211" s="623"/>
    </row>
    <row r="212" spans="1:2">
      <c r="A212" s="622"/>
      <c r="B212" s="623"/>
    </row>
    <row r="213" spans="1:2">
      <c r="A213" s="622"/>
      <c r="B213" s="623"/>
    </row>
    <row r="214" spans="1:2">
      <c r="A214" s="622"/>
      <c r="B214" s="623"/>
    </row>
    <row r="215" spans="1:2">
      <c r="A215" s="622"/>
      <c r="B215" s="623"/>
    </row>
    <row r="216" spans="1:2">
      <c r="A216" s="622"/>
      <c r="B216" s="623"/>
    </row>
    <row r="217" spans="1:2">
      <c r="A217" s="622"/>
      <c r="B217" s="623"/>
    </row>
    <row r="218" spans="1:2">
      <c r="A218" s="622"/>
      <c r="B218" s="623"/>
    </row>
    <row r="219" spans="1:2">
      <c r="A219" s="622" t="s">
        <v>1042</v>
      </c>
      <c r="B219" s="623"/>
    </row>
    <row r="220" spans="1:2">
      <c r="A220" s="624"/>
      <c r="B220" s="625"/>
    </row>
    <row r="221" spans="1:2">
      <c r="B221" s="625"/>
    </row>
    <row r="222" spans="1:2">
      <c r="B222" s="625"/>
    </row>
    <row r="223" spans="1:2">
      <c r="B223" s="625"/>
    </row>
    <row r="224" spans="1:2">
      <c r="A224" s="617" t="s">
        <v>1042</v>
      </c>
      <c r="B224" s="625"/>
    </row>
    <row r="225" spans="1:2">
      <c r="B225" s="625"/>
    </row>
    <row r="226" spans="1:2">
      <c r="A226" s="619"/>
      <c r="B226" s="625"/>
    </row>
    <row r="227" spans="1:2">
      <c r="A227" s="619" t="s">
        <v>1042</v>
      </c>
      <c r="B227" s="625"/>
    </row>
    <row r="228" spans="1:2">
      <c r="A228" s="619"/>
      <c r="B228" s="625"/>
    </row>
    <row r="229" spans="1:2">
      <c r="A229" s="619" t="s">
        <v>1042</v>
      </c>
      <c r="B229" s="625"/>
    </row>
    <row r="230" spans="1:2">
      <c r="A230" s="619"/>
      <c r="B230" s="625"/>
    </row>
    <row r="231" spans="1:2">
      <c r="A231" s="619"/>
      <c r="B231" s="625"/>
    </row>
    <row r="232" spans="1:2">
      <c r="A232" s="619"/>
      <c r="B232" s="625"/>
    </row>
  </sheetData>
  <mergeCells count="1">
    <mergeCell ref="O3:R3"/>
  </mergeCells>
  <pageMargins left="0.25" right="0.25" top="0.75" bottom="0.75" header="0.3" footer="0.3"/>
  <pageSetup paperSize="5" fitToHeight="10" orientation="portrait" r:id="rId1"/>
  <headerFooter>
    <oddFooter>&amp;C&amp;P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 xmlns="1c25f5ee-6493-4245-97b0-1c51050afeaf" xsi:nil="true"/>
    <Notes0 xmlns="1c25f5ee-6493-4245-97b0-1c51050afea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4C7A8DA6045245A506B2FD635307F7" ma:contentTypeVersion="2" ma:contentTypeDescription="Create a new document." ma:contentTypeScope="" ma:versionID="a1bbee8c7455f0091966e0073dabcf02">
  <xsd:schema xmlns:xsd="http://www.w3.org/2001/XMLSchema" xmlns:xs="http://www.w3.org/2001/XMLSchema" xmlns:p="http://schemas.microsoft.com/office/2006/metadata/properties" xmlns:ns2="1c25f5ee-6493-4245-97b0-1c51050afeaf" targetNamespace="http://schemas.microsoft.com/office/2006/metadata/properties" ma:root="true" ma:fieldsID="82d0fc5f1e265415efdc357823b8adb9" ns2:_="">
    <xsd:import namespace="1c25f5ee-6493-4245-97b0-1c51050afeaf"/>
    <xsd:element name="properties">
      <xsd:complexType>
        <xsd:sequence>
          <xsd:element name="documentManagement">
            <xsd:complexType>
              <xsd:all>
                <xsd:element ref="ns2:Note" minOccurs="0"/>
                <xsd:element ref="ns2:Notes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25f5ee-6493-4245-97b0-1c51050afeaf" elementFormDefault="qualified">
    <xsd:import namespace="http://schemas.microsoft.com/office/2006/documentManagement/types"/>
    <xsd:import namespace="http://schemas.microsoft.com/office/infopath/2007/PartnerControls"/>
    <xsd:element name="Note" ma:index="8" nillable="true" ma:displayName="Note" ma:internalName="Note">
      <xsd:simpleType>
        <xsd:restriction base="dms:Text">
          <xsd:maxLength value="255"/>
        </xsd:restriction>
      </xsd:simpleType>
    </xsd:element>
    <xsd:element name="Notes0" ma:index="9" nillable="true" ma:displayName="Notes" ma:internalName="Notes0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624F60D-8B03-42CD-A004-4BE9E1466A6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BF76FAC-AEF9-4B8A-AC17-7264499B8A4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85D961C-79C4-49FB-825F-9BA465E0EC9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23</vt:i4>
      </vt:variant>
    </vt:vector>
  </HeadingPairs>
  <TitlesOfParts>
    <vt:vector size="45" baseType="lpstr">
      <vt:lpstr>Disparity per MEM Table 1</vt:lpstr>
      <vt:lpstr>Disparity per MEM Table 1backup</vt:lpstr>
      <vt:lpstr>17-18 Revenue per MEM Table 2</vt:lpstr>
      <vt:lpstr>17-18 Adjustments Table 3</vt:lpstr>
      <vt:lpstr>17-18RevenueForDisparityTable4</vt:lpstr>
      <vt:lpstr>17-18 Proportionality Table 5</vt:lpstr>
      <vt:lpstr>Additional State Aid Revenues</vt:lpstr>
      <vt:lpstr>Table 1 Disparity per MEM ws1</vt:lpstr>
      <vt:lpstr>District-Charter T&amp;E-TCI</vt:lpstr>
      <vt:lpstr>Dist-State Chart SCM edit</vt:lpstr>
      <vt:lpstr>17-18 FINALFUNDEDSEGAlphaSort</vt:lpstr>
      <vt:lpstr>17-18 FINAL FUNDED SEG </vt:lpstr>
      <vt:lpstr>2019-2020 PRELIM FUNDED SEG </vt:lpstr>
      <vt:lpstr>K-5_ELP Proj Est</vt:lpstr>
      <vt:lpstr>Not Used At riskSize</vt:lpstr>
      <vt:lpstr>DISTRICT 17-18 ImpactAid</vt:lpstr>
      <vt:lpstr>Revenue Subtotal by LEA</vt:lpstr>
      <vt:lpstr>Total 1-12 Units</vt:lpstr>
      <vt:lpstr>1718 revenues disparity1</vt:lpstr>
      <vt:lpstr>1718 revenues orig</vt:lpstr>
      <vt:lpstr>taxes</vt:lpstr>
      <vt:lpstr>17-18 Revenues-Taxes</vt:lpstr>
      <vt:lpstr>'17-18 Adjustments Table 3'!Print_Area</vt:lpstr>
      <vt:lpstr>'17-18 FINAL FUNDED SEG '!Print_Area</vt:lpstr>
      <vt:lpstr>'17-18 FINALFUNDEDSEGAlphaSort'!Print_Area</vt:lpstr>
      <vt:lpstr>'17-18 Proportionality Table 5'!Print_Area</vt:lpstr>
      <vt:lpstr>'17-18RevenueForDisparityTable4'!Print_Area</vt:lpstr>
      <vt:lpstr>'2019-2020 PRELIM FUNDED SEG '!Print_Area</vt:lpstr>
      <vt:lpstr>'DISTRICT 17-18 ImpactAid'!Print_Area</vt:lpstr>
      <vt:lpstr>'District-Charter T&amp;E-TCI'!Print_Area</vt:lpstr>
      <vt:lpstr>'Dist-State Chart SCM edit'!Print_Area</vt:lpstr>
      <vt:lpstr>'K-5_ELP Proj Est'!Print_Area</vt:lpstr>
      <vt:lpstr>'17-18 Adjustments Table 3'!Print_Titles</vt:lpstr>
      <vt:lpstr>'17-18 FINAL FUNDED SEG '!Print_Titles</vt:lpstr>
      <vt:lpstr>'17-18 FINALFUNDEDSEGAlphaSort'!Print_Titles</vt:lpstr>
      <vt:lpstr>'17-18 Proportionality Table 5'!Print_Titles</vt:lpstr>
      <vt:lpstr>'17-18 Revenue per MEM Table 2'!Print_Titles</vt:lpstr>
      <vt:lpstr>'1718 revenues orig'!Print_Titles</vt:lpstr>
      <vt:lpstr>'17-18 Revenues-Taxes'!Print_Titles</vt:lpstr>
      <vt:lpstr>'17-18RevenueForDisparityTable4'!Print_Titles</vt:lpstr>
      <vt:lpstr>'Disparity per MEM Table 1'!Print_Titles</vt:lpstr>
      <vt:lpstr>'Disparity per MEM Table 1backup'!Print_Titles</vt:lpstr>
      <vt:lpstr>'DISTRICT 17-18 ImpactAid'!Print_Titles</vt:lpstr>
      <vt:lpstr>'District-Charter T&amp;E-TCI'!Print_Titles</vt:lpstr>
      <vt:lpstr>'Dist-State Chart SCM edit'!Print_Titles</vt:lpstr>
    </vt:vector>
  </TitlesOfParts>
  <Company>POD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Provisional Statbook</dc:title>
  <dc:subject>Actual Revenue</dc:subject>
  <dc:creator>PED OBMS</dc:creator>
  <dc:description>System Generated</dc:description>
  <cp:lastModifiedBy>Amanda Ognibene</cp:lastModifiedBy>
  <cp:lastPrinted>2019-06-25T17:46:37Z</cp:lastPrinted>
  <dcterms:created xsi:type="dcterms:W3CDTF">2018-11-16T18:14:15Z</dcterms:created>
  <dcterms:modified xsi:type="dcterms:W3CDTF">2020-04-13T14:41:00Z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0x010100E94C7A8DA6045245A506B2FD635307F7</vt:lpwstr>
  </property>
</Properties>
</file>